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10.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showInkAnnotation="0" codeName="ThisWorkbook" defaultThemeVersion="124226"/>
  <mc:AlternateContent xmlns:mc="http://schemas.openxmlformats.org/markup-compatibility/2006">
    <mc:Choice Requires="x15">
      <x15ac:absPath xmlns:x15ac="http://schemas.microsoft.com/office/spreadsheetml/2010/11/ac" url="https://d.docs.live.net/56683ad4790d9fbd/Zilltek/1. Product Type/1. MEMS MIC/6. Total MIC Test Setting/test/"/>
    </mc:Choice>
  </mc:AlternateContent>
  <xr:revisionPtr revIDLastSave="6157" documentId="13_ncr:1_{52F3673F-9342-44DE-AC66-19FC34C97728}" xr6:coauthVersionLast="47" xr6:coauthVersionMax="47" xr10:uidLastSave="{D9B2C7CA-6F66-4A5A-B228-FBA2AEEA3D24}"/>
  <bookViews>
    <workbookView xWindow="28680" yWindow="-120" windowWidth="29040" windowHeight="15840" activeTab="11" xr2:uid="{0626392E-7D63-459A-952E-971ED59337F4}"/>
  </bookViews>
  <sheets>
    <sheet name="MPN" sheetId="156" r:id="rId1"/>
    <sheet name="ASIC" sheetId="154" r:id="rId2"/>
    <sheet name="Sensor" sheetId="157" r:id="rId3"/>
    <sheet name="Check" sheetId="155" r:id="rId4"/>
    <sheet name="AMIC" sheetId="167" r:id="rId5"/>
    <sheet name="4803K" sheetId="166" r:id="rId6"/>
    <sheet name="4804D" sheetId="168" r:id="rId7"/>
    <sheet name="4804WF" sheetId="169" r:id="rId8"/>
    <sheet name="4804WG" sheetId="173" r:id="rId9"/>
    <sheet name="4805YBYC" sheetId="171" r:id="rId10"/>
    <sheet name="4806YA" sheetId="175" r:id="rId11"/>
    <sheet name="4807ZA" sheetId="176" r:id="rId12"/>
    <sheet name="4843ZB" sheetId="160" r:id="rId13"/>
    <sheet name="4843ZC" sheetId="161" r:id="rId14"/>
    <sheet name="4843ZD" sheetId="162" r:id="rId15"/>
    <sheet name="4843ZE" sheetId="163" r:id="rId16"/>
    <sheet name="4843ZF" sheetId="164" r:id="rId17"/>
    <sheet name="4843ZI" sheetId="165" r:id="rId18"/>
    <sheet name="4942ZC" sheetId="142" r:id="rId19"/>
    <sheet name="4942ZD" sheetId="158" r:id="rId20"/>
    <sheet name="4942ZE" sheetId="159" r:id="rId21"/>
  </sheets>
  <functionGroups builtInGroupCount="19">
    <functionGroup name="自訂函數"/>
  </functionGroups>
  <definedNames>
    <definedName name="_xleta.COLUMN" hidden="1" xlm="1">#NAME?</definedName>
    <definedName name="_xleta.MODE" hidden="1" xlm="1">#NAME?</definedName>
    <definedName name="_xleta.N" hidden="1" xlm="1">#NAME?</definedName>
    <definedName name="_xleta.NOW" hidden="1" xlm="1">#NAME?</definedName>
    <definedName name="_xleta.T" hidden="1" xlm="1">#NAME?</definedName>
    <definedName name="外部資料_1" localSheetId="5" hidden="1">'4803K'!#REF!</definedName>
    <definedName name="外部資料_1" localSheetId="6" hidden="1">'4804D'!#REF!</definedName>
    <definedName name="外部資料_1" localSheetId="7" hidden="1">'4804WF'!#REF!</definedName>
    <definedName name="外部資料_1" localSheetId="8" hidden="1">'4804WG'!#REF!</definedName>
    <definedName name="外部資料_1" localSheetId="9" hidden="1">'4805YBYC'!#REF!</definedName>
    <definedName name="外部資料_1" localSheetId="10" hidden="1">'4806YA'!#REF!</definedName>
    <definedName name="外部資料_1" localSheetId="11" hidden="1">'4807ZA'!#REF!</definedName>
    <definedName name="外部資料_1" localSheetId="12" hidden="1">'4843ZB'!#REF!</definedName>
    <definedName name="外部資料_1" localSheetId="13" hidden="1">'4843ZC'!#REF!</definedName>
    <definedName name="外部資料_1" localSheetId="14" hidden="1">'4843ZD'!#REF!</definedName>
    <definedName name="外部資料_1" localSheetId="15" hidden="1">'4843ZE'!#REF!</definedName>
    <definedName name="外部資料_1" localSheetId="16" hidden="1">'4843ZF'!#REF!</definedName>
    <definedName name="外部資料_1" localSheetId="17" hidden="1">'4843ZI'!#REF!</definedName>
    <definedName name="外部資料_1" localSheetId="18" hidden="1">'4942ZC'!#REF!</definedName>
    <definedName name="外部資料_1" localSheetId="19" hidden="1">'4942ZD'!#REF!</definedName>
    <definedName name="外部資料_1" localSheetId="20" hidden="1">'4942ZE'!#REF!</definedName>
    <definedName name="外部資料_1" localSheetId="4" hidden="1">AMIC!#REF!</definedName>
    <definedName name="外部資料_1" localSheetId="1" hidden="1">ASIC!$A$1:$D$124</definedName>
    <definedName name="外部資料_2" localSheetId="3" hidden="1">'Check'!$A$1:$J$15</definedName>
    <definedName name="外部資料_3" localSheetId="0" hidden="1">MPN!$A$1:$E$205</definedName>
    <definedName name="外部資料_4" localSheetId="2" hidden="1">Sensor!$A$1:$B$40</definedName>
  </definedNames>
  <calcPr calcId="191029"/>
  <extLst>
    <ext xmlns:x14="http://schemas.microsoft.com/office/spreadsheetml/2009/9/main" uri="{8193D73E-4604-4355-AFF4-8A2333D13BE4}">
      <x14:definedNames>
        <x14:definedName name="BoxNum">
          <x14:argumentDescriptions count="1">
            <x14:argumentDescription index="0">填入整數列值</x14:argumentDescription>
          </x14:argumentDescriptions>
        </x14:definedName>
        <x14:definedName name="BoxVal">
          <x14:argumentDescriptions count="4">
            <x14:argumentDescription index="0">填入整數列值確認區塊號碼</x14:argumentDescription>
            <x14:argumentDescription index="1">填入區塊offset列數</x14:argumentDescription>
            <x14:argumentDescription index="2">填入指定行數</x14:argumentDescription>
            <x14:argumentDescription index="3">0:依據區塊號碼確認固定位置的值 , 1:依據指定值確認區塊號碼固定位置的值</x14:argumentDescription>
          </x14:argumentDescriptions>
        </x14:definedName>
        <x14:definedName name="ConfigCode">
          <x14:argumentDescriptions count="8">
            <x14:argumentDescription index="0">填入Vbias HEX</x14:argumentDescription>
            <x14:argumentDescription index="1">填入Gain HEX</x14:argumentDescription>
            <x14:argumentDescription index="2">填入Vcm HEX</x14:argumentDescription>
            <x14:argumentDescription index="3">填入Vcp HEX</x14:argumentDescription>
            <x14:argumentDescription index="4">填入Vbg HEX</x14:argumentDescription>
            <x14:argumentDescription index="5">填入感度下限值</x14:argumentDescription>
            <x14:argumentDescription index="6">填入感度上限值</x14:argumentDescription>
            <x14:argumentDescription index="7">填入輸出字元數，選1或2</x14:argumentDescription>
          </x14:argumentDescriptions>
        </x14:definedName>
        <x14:definedName name="GetAbsMaxMinText">
          <x14:argumentDescriptions count="1">
            <x14:argumentDescription index="0">填入範圍</x14:argumentDescription>
          </x14:argumentDescriptions>
        </x14:definedName>
        <x14:definedName name="GetOutBlockFixRangeValue">
          <x14:argumentDescriptions count="6">
            <x14:argumentDescription index="0">參考固定列的變數值，只變動行，如Vbias</x14:argumentDescription>
            <x14:argumentDescription index="1">參考固定行的變數值，只變動列，如Vbias code</x14:argumentDescription>
            <x14:argumentDescription index="2">選取範圍行的起始位置(左上角)</x14:argumentDescription>
            <x14:argumentDescription index="3">選取範圍行的起始位置(左下角)</x14:argumentDescription>
            <x14:argumentDescription index="4">選取範圍列的起始位置(左上角)</x14:argumentDescription>
            <x14:argumentDescription index="5">選取範圍列的起始位置(右上角)</x14:argumentDescription>
          </x14:argumentDescriptions>
        </x14:definedName>
        <x14:definedName name="ManualLookup">
          <x14:argumentDescriptions count="3">
            <x14:argumentDescription index="0">尋找Row值</x14:argumentDescription>
            <x14:argumentDescription index="1">尋找Column值</x14:argumentDescription>
            <x14:argumentDescription index="2">填入尋找範圍</x14:argumentDescription>
          </x14:argumentDescriptions>
        </x14:definedName>
        <x14:definedName name="VbiasCal">
          <x14:argumentDescriptions count="4">
            <x14:argumentDescription index="0">填入Vbias值</x14:argumentDescription>
            <x14:argumentDescription index="1">填入Vcp值</x14:argumentDescription>
            <x14:argumentDescription index="2">填入Vbg 值</x14:argumentDescription>
            <x14:argumentDescription index="3">填入Sensor倍率</x14:argumentDescription>
          </x14:argumentDescriptions>
        </x14:definedName>
      </x14:definedNam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O1889" i="176" l="1"/>
  <c r="AO1824" i="176"/>
  <c r="AO1759" i="176"/>
  <c r="AO1694" i="176"/>
  <c r="AO1629" i="176"/>
  <c r="AO1564" i="176"/>
  <c r="AO1499" i="176"/>
  <c r="AO1434" i="176"/>
  <c r="AO1369" i="176"/>
  <c r="AO1304" i="176"/>
  <c r="AO1239" i="176"/>
  <c r="AO1174" i="176"/>
  <c r="AO1109" i="176"/>
  <c r="AO1044" i="176"/>
  <c r="AO979" i="176"/>
  <c r="AO914" i="176"/>
  <c r="AO849" i="176"/>
  <c r="AO784" i="176"/>
  <c r="AO719" i="176"/>
  <c r="AO654" i="176"/>
  <c r="AO589" i="176"/>
  <c r="AO524" i="176"/>
  <c r="AO459" i="176"/>
  <c r="AO394" i="176"/>
  <c r="AO329" i="176"/>
  <c r="AO264" i="176"/>
  <c r="AO199" i="176"/>
  <c r="DO4" i="176"/>
  <c r="AO134" i="176"/>
  <c r="AO69" i="176"/>
  <c r="O25" i="176" a="1"/>
  <c r="O26" i="176" a="1"/>
  <c r="O29" i="176" a="1"/>
  <c r="O27" i="176" a="1"/>
  <c r="O31" i="176" a="1"/>
  <c r="O30" i="176" a="1"/>
  <c r="O28" i="176" a="1"/>
  <c r="O32" i="176" a="1"/>
  <c r="O33" i="176" a="1"/>
  <c r="O3" i="176" a="1"/>
  <c r="O7" i="176" a="1"/>
  <c r="O11" i="176" a="1"/>
  <c r="O15" i="176" a="1"/>
  <c r="O8" i="176" a="1"/>
  <c r="O24" i="176" a="1"/>
  <c r="O4" i="176" a="1"/>
  <c r="O12" i="176" a="1"/>
  <c r="O16" i="176" a="1"/>
  <c r="O20" i="176" a="1"/>
  <c r="O17" i="176" a="1"/>
  <c r="O19" i="176" a="1"/>
  <c r="O5" i="176" a="1"/>
  <c r="O9" i="176" a="1"/>
  <c r="O13" i="176" a="1"/>
  <c r="O21" i="176" a="1"/>
  <c r="O6" i="176" a="1"/>
  <c r="O10" i="176" a="1"/>
  <c r="O14" i="176" a="1"/>
  <c r="O18" i="176" a="1"/>
  <c r="O22" i="176" a="1"/>
  <c r="O23" i="176" a="1"/>
  <c r="AO1896" i="176"/>
  <c r="AO1839" i="176"/>
  <c r="AO1832" i="176"/>
  <c r="AO1702" i="176"/>
  <c r="AO1570" i="176"/>
  <c r="AO1504" i="176"/>
  <c r="AO1438" i="176"/>
  <c r="AO1372" i="176"/>
  <c r="AO1314" i="176"/>
  <c r="AO1306" i="176"/>
  <c r="AO1240" i="176"/>
  <c r="AO1189" i="176"/>
  <c r="AO1178" i="176"/>
  <c r="AO1117" i="176"/>
  <c r="AO990" i="176"/>
  <c r="AO916" i="176"/>
  <c r="AO853" i="176"/>
  <c r="AO792" i="176"/>
  <c r="AB1758" i="176" a="1"/>
  <c r="AB1498" i="176" a="1"/>
  <c r="AO791" i="176"/>
  <c r="AO1895" i="176"/>
  <c r="AO1840" i="176"/>
  <c r="AO1831" i="176"/>
  <c r="AO1766" i="176"/>
  <c r="AO1705" i="176"/>
  <c r="AO1701" i="176"/>
  <c r="AO1635" i="176"/>
  <c r="AO1569" i="176"/>
  <c r="AO1511" i="176"/>
  <c r="AO1503" i="176"/>
  <c r="AO1437" i="176"/>
  <c r="AO1379" i="176"/>
  <c r="AO1371" i="176"/>
  <c r="AO1313" i="176"/>
  <c r="AO1305" i="176"/>
  <c r="AO1190" i="176"/>
  <c r="AO1177" i="176"/>
  <c r="AO1116" i="176"/>
  <c r="AO986" i="176"/>
  <c r="AO915" i="176"/>
  <c r="AO852" i="176"/>
  <c r="AO793" i="176"/>
  <c r="AB1693" i="176" a="1"/>
  <c r="AO1505" i="176"/>
  <c r="AO1315" i="176"/>
  <c r="AO1110" i="176"/>
  <c r="AO917" i="176"/>
  <c r="AO1894" i="176"/>
  <c r="AO1838" i="176"/>
  <c r="AO1830" i="176"/>
  <c r="AO1765" i="176"/>
  <c r="AO1706" i="176"/>
  <c r="AO1700" i="176"/>
  <c r="AO1634" i="176"/>
  <c r="AO1568" i="176"/>
  <c r="AO1510" i="176"/>
  <c r="AO1502" i="176"/>
  <c r="AO1436" i="176"/>
  <c r="AO1378" i="176"/>
  <c r="AO1370" i="176"/>
  <c r="AO1312" i="176"/>
  <c r="AO1246" i="176"/>
  <c r="AO1183" i="176"/>
  <c r="AO1191" i="176"/>
  <c r="AO1176" i="176"/>
  <c r="AO1115" i="176"/>
  <c r="AO1046" i="176"/>
  <c r="AO985" i="176"/>
  <c r="AO851" i="176"/>
  <c r="AO788" i="176"/>
  <c r="AB1433" i="176" a="1"/>
  <c r="AO1695" i="176"/>
  <c r="AO1439" i="176"/>
  <c r="AO1179" i="176"/>
  <c r="AO854" i="176"/>
  <c r="AO1893" i="176"/>
  <c r="AO1837" i="176"/>
  <c r="AO1829" i="176"/>
  <c r="AO1764" i="176"/>
  <c r="AO1707" i="176"/>
  <c r="AO1699" i="176"/>
  <c r="AO1633" i="176"/>
  <c r="AO1567" i="176"/>
  <c r="AO1509" i="176"/>
  <c r="AO1501" i="176"/>
  <c r="AO1435" i="176"/>
  <c r="AO1377" i="176"/>
  <c r="AO1311" i="176"/>
  <c r="AO1245" i="176"/>
  <c r="AO1184" i="176"/>
  <c r="AO1192" i="176"/>
  <c r="AO1175" i="176"/>
  <c r="AO1114" i="176"/>
  <c r="AO1045" i="176"/>
  <c r="AO984" i="176"/>
  <c r="AO850" i="176"/>
  <c r="AO787" i="176"/>
  <c r="AB1628" i="176" a="1"/>
  <c r="AO1897" i="176"/>
  <c r="AO1760" i="176"/>
  <c r="AO1241" i="176"/>
  <c r="AO1892" i="176"/>
  <c r="AO1836" i="176"/>
  <c r="AO1828" i="176"/>
  <c r="AO1763" i="176"/>
  <c r="AO1708" i="176"/>
  <c r="AO1698" i="176"/>
  <c r="AO1632" i="176"/>
  <c r="AO1566" i="176"/>
  <c r="AO1508" i="176"/>
  <c r="AO1500" i="176"/>
  <c r="AO1376" i="176"/>
  <c r="AO1318" i="176"/>
  <c r="AO1310" i="176"/>
  <c r="AO1244" i="176"/>
  <c r="AO1185" i="176"/>
  <c r="AO1182" i="176"/>
  <c r="AO1113" i="176"/>
  <c r="AO983" i="176"/>
  <c r="AO786" i="176"/>
  <c r="AB1888" i="176" a="1"/>
  <c r="AB1368" i="176" a="1"/>
  <c r="AO1703" i="176"/>
  <c r="AO1373" i="176"/>
  <c r="AO1118" i="176"/>
  <c r="AO980" i="176"/>
  <c r="AO1899" i="176"/>
  <c r="AO1891" i="176"/>
  <c r="AO1835" i="176"/>
  <c r="AO1827" i="176"/>
  <c r="AO1762" i="176"/>
  <c r="AO1709" i="176"/>
  <c r="AO1697" i="176"/>
  <c r="AO1631" i="176"/>
  <c r="AO1565" i="176"/>
  <c r="AO1507" i="176"/>
  <c r="AO1375" i="176"/>
  <c r="AO1317" i="176"/>
  <c r="AO1309" i="176"/>
  <c r="AO1243" i="176"/>
  <c r="AO1186" i="176"/>
  <c r="AO1181" i="176"/>
  <c r="AO1112" i="176"/>
  <c r="AO987" i="176"/>
  <c r="AO982" i="176"/>
  <c r="AO919" i="176"/>
  <c r="AO856" i="176"/>
  <c r="AO789" i="176"/>
  <c r="AO785" i="176"/>
  <c r="AB1563" i="176" a="1"/>
  <c r="AO1188" i="176"/>
  <c r="AO1898" i="176"/>
  <c r="AO1890" i="176"/>
  <c r="AO1834" i="176"/>
  <c r="AO1826" i="176"/>
  <c r="AO1761" i="176"/>
  <c r="AO1704" i="176"/>
  <c r="AO1696" i="176"/>
  <c r="AO1630" i="176"/>
  <c r="AO1506" i="176"/>
  <c r="AO1440" i="176"/>
  <c r="AO1374" i="176"/>
  <c r="AO1316" i="176"/>
  <c r="AO1308" i="176"/>
  <c r="AO1242" i="176"/>
  <c r="AO1187" i="176"/>
  <c r="AO1180" i="176"/>
  <c r="AO1111" i="176"/>
  <c r="AO988" i="176"/>
  <c r="AO981" i="176"/>
  <c r="AO918" i="176"/>
  <c r="AO855" i="176"/>
  <c r="AO790" i="176"/>
  <c r="AB1823" i="176" a="1"/>
  <c r="AO1833" i="176"/>
  <c r="AO1825" i="176"/>
  <c r="AO1307" i="176"/>
  <c r="AO989" i="176"/>
  <c r="AB1303" i="176" a="1"/>
  <c r="AB1238" i="176" a="1"/>
  <c r="AB1173" i="176" a="1"/>
  <c r="AB1108" i="176" a="1"/>
  <c r="AB1043" i="176" a="1"/>
  <c r="AB978" i="176" a="1"/>
  <c r="AB913" i="176" a="1"/>
  <c r="AB848" i="176" a="1"/>
  <c r="AB783" i="176" a="1"/>
  <c r="AO722" i="176"/>
  <c r="AO724" i="176"/>
  <c r="AO723" i="176"/>
  <c r="AO721" i="176"/>
  <c r="AO720" i="176"/>
  <c r="AB718" i="176" a="1"/>
  <c r="AO661" i="176"/>
  <c r="AO660" i="176"/>
  <c r="AO659" i="176"/>
  <c r="AO658" i="176"/>
  <c r="AO657" i="176"/>
  <c r="AO656" i="176"/>
  <c r="AO655" i="176"/>
  <c r="AO662" i="176"/>
  <c r="AB653" i="176" a="1"/>
  <c r="AO598" i="176"/>
  <c r="AO599" i="176"/>
  <c r="AO600" i="176"/>
  <c r="AO601" i="176"/>
  <c r="AO602" i="176"/>
  <c r="AO603" i="176"/>
  <c r="AO604" i="176"/>
  <c r="AO594" i="176"/>
  <c r="AO592" i="176"/>
  <c r="AO596" i="176"/>
  <c r="AO593" i="176"/>
  <c r="AO597" i="176"/>
  <c r="AO595" i="176"/>
  <c r="AO591" i="176"/>
  <c r="AO590" i="176"/>
  <c r="AB588" i="176" a="1"/>
  <c r="AO530" i="176"/>
  <c r="AO528" i="176"/>
  <c r="AO532" i="176"/>
  <c r="AO529" i="176"/>
  <c r="AO527" i="176"/>
  <c r="AO526" i="176"/>
  <c r="AO525" i="176"/>
  <c r="AO531" i="176"/>
  <c r="AB523" i="176" a="1"/>
  <c r="AO464" i="176"/>
  <c r="AO463" i="176"/>
  <c r="AO462" i="176"/>
  <c r="AO465" i="176"/>
  <c r="AO461" i="176"/>
  <c r="AO468" i="176"/>
  <c r="AO460" i="176"/>
  <c r="AO467" i="176"/>
  <c r="AO466" i="176"/>
  <c r="AB458" i="176" a="1"/>
  <c r="AO404" i="176"/>
  <c r="AO396" i="176"/>
  <c r="AO399" i="176"/>
  <c r="AO406" i="176"/>
  <c r="AO397" i="176"/>
  <c r="AO403" i="176"/>
  <c r="AO395" i="176"/>
  <c r="AO402" i="176"/>
  <c r="AO401" i="176"/>
  <c r="AO408" i="176"/>
  <c r="AO400" i="176"/>
  <c r="AO407" i="176"/>
  <c r="AO398" i="176"/>
  <c r="AO405" i="176"/>
  <c r="AB393" i="176" a="1"/>
  <c r="AO335" i="176"/>
  <c r="AO343" i="176"/>
  <c r="AO336" i="176"/>
  <c r="AO344" i="176"/>
  <c r="AO337" i="176"/>
  <c r="AO345" i="176"/>
  <c r="AO346" i="176"/>
  <c r="AO338" i="176"/>
  <c r="AO339" i="176"/>
  <c r="AO347" i="176"/>
  <c r="AO340" i="176"/>
  <c r="AO348" i="176"/>
  <c r="AO350" i="176"/>
  <c r="AO341" i="176"/>
  <c r="AO349" i="176"/>
  <c r="AO342" i="176"/>
  <c r="AO332" i="176"/>
  <c r="AO331" i="176"/>
  <c r="AO330" i="176"/>
  <c r="AO333" i="176"/>
  <c r="AO334" i="176"/>
  <c r="AB328" i="176" a="1"/>
  <c r="AO272" i="176"/>
  <c r="AO271" i="176"/>
  <c r="AO270" i="176"/>
  <c r="AO266" i="176"/>
  <c r="AO273" i="176"/>
  <c r="AO269" i="176"/>
  <c r="AO268" i="176"/>
  <c r="AO267" i="176"/>
  <c r="AO274" i="176"/>
  <c r="AO265" i="176"/>
  <c r="AB263" i="176" a="1"/>
  <c r="AO204" i="176"/>
  <c r="AO212" i="176"/>
  <c r="AO206" i="176"/>
  <c r="AO209" i="176"/>
  <c r="AO202" i="176"/>
  <c r="AO203" i="176"/>
  <c r="AO205" i="176"/>
  <c r="AO213" i="176"/>
  <c r="AO214" i="176"/>
  <c r="AO201" i="176"/>
  <c r="AO210" i="176"/>
  <c r="AO207" i="176"/>
  <c r="AO215" i="176"/>
  <c r="AO208" i="176"/>
  <c r="AO216" i="176"/>
  <c r="AO217" i="176"/>
  <c r="AO218" i="176"/>
  <c r="AO211" i="176"/>
  <c r="AO200" i="176"/>
  <c r="AB198" i="176" a="1"/>
  <c r="AO136" i="176"/>
  <c r="AO135" i="176"/>
  <c r="AO141" i="176"/>
  <c r="AO140" i="176"/>
  <c r="AO137" i="176"/>
  <c r="AO139" i="176"/>
  <c r="AO138" i="176"/>
  <c r="AB133" i="176" a="1"/>
  <c r="AO77" i="176"/>
  <c r="AO76" i="176"/>
  <c r="AO75" i="176"/>
  <c r="AO74" i="176"/>
  <c r="AO73" i="176"/>
  <c r="AO72" i="176"/>
  <c r="AO71" i="176"/>
  <c r="AO70" i="176"/>
  <c r="AB68" i="176" a="1"/>
  <c r="AB3" i="176" a="1"/>
  <c r="AO78" i="176"/>
  <c r="AO79" i="176"/>
  <c r="AO80" i="176"/>
  <c r="AO6" i="176"/>
  <c r="AO7" i="176"/>
  <c r="AO8" i="176"/>
  <c r="AO9" i="176"/>
  <c r="AO10" i="176"/>
  <c r="AO11" i="176"/>
  <c r="AO12" i="176"/>
  <c r="AO5" i="176"/>
  <c r="O33" i="176" l="1"/>
  <c r="O32" i="176"/>
  <c r="O28" i="176"/>
  <c r="O30" i="176"/>
  <c r="O31" i="176"/>
  <c r="O27" i="176"/>
  <c r="O29" i="176"/>
  <c r="O26" i="176"/>
  <c r="O25" i="176"/>
  <c r="O23" i="176"/>
  <c r="O22" i="176"/>
  <c r="O18" i="176"/>
  <c r="O14" i="176"/>
  <c r="O10" i="176"/>
  <c r="O6" i="176"/>
  <c r="O21" i="176"/>
  <c r="O13" i="176"/>
  <c r="O9" i="176"/>
  <c r="O5" i="176"/>
  <c r="O19" i="176"/>
  <c r="O17" i="176"/>
  <c r="O20" i="176"/>
  <c r="O16" i="176"/>
  <c r="O12" i="176"/>
  <c r="O4" i="176"/>
  <c r="O24" i="176"/>
  <c r="O8" i="176"/>
  <c r="O15" i="176"/>
  <c r="O11" i="176"/>
  <c r="O7" i="176"/>
  <c r="O3" i="176"/>
  <c r="AB1823" i="176"/>
  <c r="AB1563" i="176"/>
  <c r="AB1368" i="176"/>
  <c r="AB1888" i="176"/>
  <c r="AB1628" i="176"/>
  <c r="AB1433" i="176"/>
  <c r="AB1693" i="176"/>
  <c r="AB1498" i="176"/>
  <c r="AB1758" i="176"/>
  <c r="AB1303" i="176"/>
  <c r="AB1238" i="176"/>
  <c r="AB1173" i="176"/>
  <c r="AB1108" i="176"/>
  <c r="AB1043" i="176"/>
  <c r="AB978" i="176"/>
  <c r="AB913" i="176"/>
  <c r="AB848" i="176"/>
  <c r="AB783" i="176"/>
  <c r="AB718" i="176"/>
  <c r="AB653" i="176"/>
  <c r="AB588" i="176"/>
  <c r="AB523" i="176"/>
  <c r="AB458" i="176"/>
  <c r="AB393" i="176"/>
  <c r="AB328" i="176"/>
  <c r="AB263" i="176"/>
  <c r="AB198" i="176"/>
  <c r="AB133" i="176"/>
  <c r="AB68" i="176"/>
  <c r="AB3" i="176"/>
  <c r="S714" i="175" l="1"/>
  <c r="S713" i="175"/>
  <c r="S712" i="175"/>
  <c r="S711" i="175"/>
  <c r="S710" i="175"/>
  <c r="S709" i="175"/>
  <c r="S708" i="175"/>
  <c r="S707" i="175"/>
  <c r="S706" i="175"/>
  <c r="S705" i="175"/>
  <c r="S704" i="175"/>
  <c r="S703" i="175"/>
  <c r="S702" i="175"/>
  <c r="S701" i="175"/>
  <c r="S700" i="175"/>
  <c r="S699" i="175"/>
  <c r="S698" i="175"/>
  <c r="S697" i="175"/>
  <c r="S696" i="175"/>
  <c r="S695" i="175"/>
  <c r="S694" i="175"/>
  <c r="S693" i="175"/>
  <c r="S692" i="175"/>
  <c r="S691" i="175"/>
  <c r="S690" i="175"/>
  <c r="S689" i="175"/>
  <c r="S688" i="175"/>
  <c r="S687" i="175"/>
  <c r="S686" i="175"/>
  <c r="S685" i="175"/>
  <c r="T684" i="175"/>
  <c r="T682" i="175"/>
  <c r="T681" i="175"/>
  <c r="T676" i="175"/>
  <c r="T671" i="175"/>
  <c r="AG661" i="175"/>
  <c r="AG660" i="175"/>
  <c r="AG659" i="175"/>
  <c r="AG658" i="175"/>
  <c r="AG657" i="175"/>
  <c r="AG656" i="175"/>
  <c r="AR654" i="175"/>
  <c r="AQ654" i="175"/>
  <c r="AP654" i="175"/>
  <c r="AO654" i="175"/>
  <c r="AN654" i="175"/>
  <c r="V652" i="175"/>
  <c r="Y651" i="175"/>
  <c r="S649" i="175"/>
  <c r="S648" i="175"/>
  <c r="S647" i="175"/>
  <c r="S646" i="175"/>
  <c r="S645" i="175"/>
  <c r="S644" i="175"/>
  <c r="S643" i="175"/>
  <c r="S642" i="175"/>
  <c r="S641" i="175"/>
  <c r="S640" i="175"/>
  <c r="S639" i="175"/>
  <c r="S638" i="175"/>
  <c r="S637" i="175"/>
  <c r="S636" i="175"/>
  <c r="S635" i="175"/>
  <c r="S634" i="175"/>
  <c r="S633" i="175"/>
  <c r="S632" i="175"/>
  <c r="S631" i="175"/>
  <c r="S630" i="175"/>
  <c r="S629" i="175"/>
  <c r="S628" i="175"/>
  <c r="S627" i="175"/>
  <c r="S626" i="175"/>
  <c r="S625" i="175"/>
  <c r="S624" i="175"/>
  <c r="S623" i="175"/>
  <c r="S622" i="175"/>
  <c r="S621" i="175"/>
  <c r="S620" i="175"/>
  <c r="T619" i="175"/>
  <c r="T617" i="175"/>
  <c r="T616" i="175"/>
  <c r="T611" i="175"/>
  <c r="T606" i="175"/>
  <c r="AG593" i="175"/>
  <c r="AG592" i="175"/>
  <c r="AG591" i="175"/>
  <c r="AR589" i="175"/>
  <c r="AQ589" i="175"/>
  <c r="AP589" i="175"/>
  <c r="AO589" i="175"/>
  <c r="AN589" i="175"/>
  <c r="V587" i="175"/>
  <c r="Y586" i="175"/>
  <c r="S584" i="175"/>
  <c r="S583" i="175"/>
  <c r="S582" i="175"/>
  <c r="S581" i="175"/>
  <c r="S580" i="175"/>
  <c r="S579" i="175"/>
  <c r="S578" i="175"/>
  <c r="S577" i="175"/>
  <c r="S576" i="175"/>
  <c r="S575" i="175"/>
  <c r="S574" i="175"/>
  <c r="S573" i="175"/>
  <c r="S572" i="175"/>
  <c r="S571" i="175"/>
  <c r="S570" i="175"/>
  <c r="S569" i="175"/>
  <c r="S568" i="175"/>
  <c r="S567" i="175"/>
  <c r="S566" i="175"/>
  <c r="S565" i="175"/>
  <c r="S564" i="175"/>
  <c r="S563" i="175"/>
  <c r="S562" i="175"/>
  <c r="S561" i="175"/>
  <c r="S560" i="175"/>
  <c r="S559" i="175"/>
  <c r="S558" i="175"/>
  <c r="S557" i="175"/>
  <c r="S556" i="175"/>
  <c r="S555" i="175"/>
  <c r="T554" i="175"/>
  <c r="T552" i="175"/>
  <c r="T551" i="175"/>
  <c r="T546" i="175"/>
  <c r="T541" i="175"/>
  <c r="AG532" i="175"/>
  <c r="AG531" i="175"/>
  <c r="AG530" i="175"/>
  <c r="AG529" i="175"/>
  <c r="AG528" i="175"/>
  <c r="AG527" i="175"/>
  <c r="AG526" i="175"/>
  <c r="AR524" i="175"/>
  <c r="AQ524" i="175"/>
  <c r="AP524" i="175"/>
  <c r="AO524" i="175"/>
  <c r="AN524" i="175"/>
  <c r="V522" i="175"/>
  <c r="Y521" i="175"/>
  <c r="S519" i="175"/>
  <c r="S518" i="175"/>
  <c r="S517" i="175"/>
  <c r="S516" i="175"/>
  <c r="S515" i="175"/>
  <c r="S514" i="175"/>
  <c r="S513" i="175"/>
  <c r="S512" i="175"/>
  <c r="S511" i="175"/>
  <c r="S510" i="175"/>
  <c r="S509" i="175"/>
  <c r="S508" i="175"/>
  <c r="S507" i="175"/>
  <c r="S506" i="175"/>
  <c r="S505" i="175"/>
  <c r="S504" i="175"/>
  <c r="S503" i="175"/>
  <c r="S502" i="175"/>
  <c r="S501" i="175"/>
  <c r="S500" i="175"/>
  <c r="S499" i="175"/>
  <c r="S498" i="175"/>
  <c r="S497" i="175"/>
  <c r="S496" i="175"/>
  <c r="S495" i="175"/>
  <c r="S494" i="175"/>
  <c r="S493" i="175"/>
  <c r="S492" i="175"/>
  <c r="S491" i="175"/>
  <c r="S490" i="175"/>
  <c r="T489" i="175"/>
  <c r="T487" i="175"/>
  <c r="T486" i="175"/>
  <c r="T481" i="175"/>
  <c r="T476" i="175"/>
  <c r="AG468" i="175"/>
  <c r="AG467" i="175"/>
  <c r="AG466" i="175"/>
  <c r="AG465" i="175"/>
  <c r="AG464" i="175"/>
  <c r="AG463" i="175"/>
  <c r="AG462" i="175"/>
  <c r="AG461" i="175"/>
  <c r="AR459" i="175"/>
  <c r="AQ459" i="175"/>
  <c r="AP459" i="175"/>
  <c r="AO459" i="175"/>
  <c r="AN459" i="175"/>
  <c r="V457" i="175"/>
  <c r="Y456" i="175"/>
  <c r="AN660" i="175"/>
  <c r="AN658" i="175"/>
  <c r="AN656" i="175"/>
  <c r="AP658" i="175" a="1"/>
  <c r="AO658" i="175" a="1"/>
  <c r="AO656" i="175" a="1"/>
  <c r="AP661" i="175" a="1"/>
  <c r="AR660" i="175" a="1"/>
  <c r="AP659" i="175" a="1"/>
  <c r="AR658" i="175" a="1"/>
  <c r="AP657" i="175" a="1"/>
  <c r="AR656" i="175" a="1"/>
  <c r="AP655" i="175" a="1"/>
  <c r="S651" i="175" a="1"/>
  <c r="AJ659" i="175" a="1"/>
  <c r="AJ655" i="175" a="1"/>
  <c r="Z655" i="175"/>
  <c r="AQ659" i="175" a="1"/>
  <c r="AQ655" i="175" a="1"/>
  <c r="AJ661" i="175" a="1"/>
  <c r="Z660" i="175"/>
  <c r="Z658" i="175"/>
  <c r="AJ657" i="175" a="1"/>
  <c r="Z656" i="175"/>
  <c r="AP656" i="175" a="1"/>
  <c r="AQ661" i="175" a="1"/>
  <c r="AO661" i="175" a="1"/>
  <c r="AQ660" i="175" a="1"/>
  <c r="AO659" i="175" a="1"/>
  <c r="AQ658" i="175" a="1"/>
  <c r="AO657" i="175" a="1"/>
  <c r="AQ656" i="175" a="1"/>
  <c r="AO655" i="175" a="1"/>
  <c r="AR661" i="175" a="1"/>
  <c r="AP660" i="175" a="1"/>
  <c r="AR655" i="175" a="1"/>
  <c r="AO660" i="175" a="1"/>
  <c r="AN661" i="175"/>
  <c r="AN659" i="175"/>
  <c r="AN657" i="175"/>
  <c r="AN655" i="175"/>
  <c r="AR659" i="175" a="1"/>
  <c r="AR657" i="175" a="1"/>
  <c r="Z661" i="175"/>
  <c r="AJ660" i="175" a="1"/>
  <c r="Z659" i="175"/>
  <c r="AJ658" i="175" a="1"/>
  <c r="Z657" i="175"/>
  <c r="AJ656" i="175" a="1"/>
  <c r="AQ657" i="175" a="1"/>
  <c r="AN592" i="175"/>
  <c r="AN590" i="175"/>
  <c r="AR591" i="175" a="1"/>
  <c r="AP593" i="175" a="1"/>
  <c r="AR592" i="175" a="1"/>
  <c r="AP591" i="175" a="1"/>
  <c r="AR590" i="175" a="1"/>
  <c r="Z590" i="175"/>
  <c r="AP590" i="175" a="1"/>
  <c r="AO590" i="175" a="1"/>
  <c r="AJ593" i="175" a="1"/>
  <c r="Z592" i="175"/>
  <c r="AJ591" i="175" a="1"/>
  <c r="AP592" i="175" a="1"/>
  <c r="S586" i="175" a="1"/>
  <c r="AO593" i="175" a="1"/>
  <c r="AQ592" i="175" a="1"/>
  <c r="AO591" i="175" a="1"/>
  <c r="AQ590" i="175" a="1"/>
  <c r="AR593" i="175" a="1"/>
  <c r="AQ591" i="175" a="1"/>
  <c r="AN593" i="175"/>
  <c r="AN591" i="175"/>
  <c r="Z593" i="175"/>
  <c r="AJ592" i="175" a="1"/>
  <c r="Z591" i="175"/>
  <c r="AJ590" i="175" a="1"/>
  <c r="AQ593" i="175" a="1"/>
  <c r="AO592" i="175" a="1"/>
  <c r="AN532" i="175"/>
  <c r="AN530" i="175"/>
  <c r="AN528" i="175"/>
  <c r="AN526" i="175"/>
  <c r="S521" i="175" a="1"/>
  <c r="AJ525" i="175" a="1"/>
  <c r="AR532" i="175" a="1"/>
  <c r="AP531" i="175" a="1"/>
  <c r="AR530" i="175" a="1"/>
  <c r="AP529" i="175" a="1"/>
  <c r="AR528" i="175" a="1"/>
  <c r="AP527" i="175" a="1"/>
  <c r="AP525" i="175" a="1"/>
  <c r="Z532" i="175"/>
  <c r="AJ531" i="175" a="1"/>
  <c r="Z530" i="175"/>
  <c r="AJ529" i="175" a="1"/>
  <c r="AQ532" i="175" a="1"/>
  <c r="AO531" i="175" a="1"/>
  <c r="AQ530" i="175" a="1"/>
  <c r="AO529" i="175" a="1"/>
  <c r="AQ528" i="175" a="1"/>
  <c r="AO527" i="175" a="1"/>
  <c r="AQ526" i="175" a="1"/>
  <c r="AO525" i="175" a="1"/>
  <c r="AP532" i="175" a="1"/>
  <c r="AP530" i="175" a="1"/>
  <c r="AP528" i="175" a="1"/>
  <c r="AR525" i="175" a="1"/>
  <c r="Z525" i="175"/>
  <c r="AQ529" i="175" a="1"/>
  <c r="AO528" i="175" a="1"/>
  <c r="AQ525" i="175" a="1"/>
  <c r="AJ527" i="175" a="1"/>
  <c r="AN531" i="175"/>
  <c r="AN529" i="175"/>
  <c r="AN527" i="175"/>
  <c r="AN525" i="175"/>
  <c r="AR531" i="175" a="1"/>
  <c r="AR529" i="175" a="1"/>
  <c r="AR527" i="175" a="1"/>
  <c r="Z526" i="175"/>
  <c r="AP526" i="175" a="1"/>
  <c r="AQ527" i="175" a="1"/>
  <c r="AJ532" i="175" a="1"/>
  <c r="Z531" i="175"/>
  <c r="AJ530" i="175" a="1"/>
  <c r="Z529" i="175"/>
  <c r="AJ528" i="175" a="1"/>
  <c r="Z527" i="175"/>
  <c r="AJ526" i="175" a="1"/>
  <c r="AO532" i="175" a="1"/>
  <c r="AQ531" i="175" a="1"/>
  <c r="AO530" i="175" a="1"/>
  <c r="AO526" i="175" a="1"/>
  <c r="AR526" i="175" a="1"/>
  <c r="Z528" i="175"/>
  <c r="AN467" i="175"/>
  <c r="AN465" i="175"/>
  <c r="AN463" i="175"/>
  <c r="AN461" i="175"/>
  <c r="Z465" i="175"/>
  <c r="AJ462" i="175" a="1"/>
  <c r="AP465" i="175" a="1"/>
  <c r="AP468" i="175" a="1"/>
  <c r="AR467" i="175" a="1"/>
  <c r="AP466" i="175" a="1"/>
  <c r="AR465" i="175" a="1"/>
  <c r="AP464" i="175" a="1"/>
  <c r="AR463" i="175" a="1"/>
  <c r="AP462" i="175" a="1"/>
  <c r="AR461" i="175" a="1"/>
  <c r="AP460" i="175" a="1"/>
  <c r="S456" i="175" a="1"/>
  <c r="AJ466" i="175" a="1"/>
  <c r="Z463" i="175"/>
  <c r="AJ460" i="175" a="1"/>
  <c r="AP467" i="175" a="1"/>
  <c r="AP463" i="175" a="1"/>
  <c r="AO461" i="175" a="1"/>
  <c r="AJ468" i="175" a="1"/>
  <c r="Z467" i="175"/>
  <c r="AJ464" i="175" a="1"/>
  <c r="Z461" i="175"/>
  <c r="AR468" i="175" a="1"/>
  <c r="AR464" i="175" a="1"/>
  <c r="AO467" i="175" a="1"/>
  <c r="AQ464" i="175" a="1"/>
  <c r="AQ462" i="175" a="1"/>
  <c r="AQ460" i="175" a="1"/>
  <c r="AO468" i="175" a="1"/>
  <c r="AQ467" i="175" a="1"/>
  <c r="AO466" i="175" a="1"/>
  <c r="AQ465" i="175" a="1"/>
  <c r="AO464" i="175" a="1"/>
  <c r="AQ463" i="175" a="1"/>
  <c r="AO462" i="175" a="1"/>
  <c r="AQ461" i="175" a="1"/>
  <c r="AO460" i="175" a="1"/>
  <c r="Z460" i="175"/>
  <c r="AQ468" i="175" a="1"/>
  <c r="AQ466" i="175" a="1"/>
  <c r="AO465" i="175" a="1"/>
  <c r="AN468" i="175"/>
  <c r="AN466" i="175"/>
  <c r="AN464" i="175"/>
  <c r="AN462" i="175"/>
  <c r="AN460" i="175"/>
  <c r="AR466" i="175" a="1"/>
  <c r="AR462" i="175" a="1"/>
  <c r="AP461" i="175" a="1"/>
  <c r="AR460" i="175" a="1"/>
  <c r="AO463" i="175" a="1"/>
  <c r="Z468" i="175"/>
  <c r="AJ467" i="175" a="1"/>
  <c r="Z466" i="175"/>
  <c r="AJ465" i="175" a="1"/>
  <c r="Z464" i="175"/>
  <c r="AJ463" i="175" a="1"/>
  <c r="Z462" i="175"/>
  <c r="AJ461" i="175" a="1"/>
  <c r="AQ657" i="175" l="1"/>
  <c r="AJ656" i="175"/>
  <c r="AK656" i="175" s="1"/>
  <c r="AH657" i="175"/>
  <c r="AJ658" i="175"/>
  <c r="AK658" i="175" s="1"/>
  <c r="AH659" i="175"/>
  <c r="AJ660" i="175"/>
  <c r="AK660" i="175" s="1"/>
  <c r="AH661" i="175"/>
  <c r="AR657" i="175"/>
  <c r="AR659" i="175"/>
  <c r="AO660" i="175"/>
  <c r="AR655" i="175"/>
  <c r="AP660" i="175"/>
  <c r="AR661" i="175"/>
  <c r="AO655" i="175"/>
  <c r="AQ656" i="175"/>
  <c r="AO657" i="175"/>
  <c r="AQ658" i="175"/>
  <c r="AO659" i="175"/>
  <c r="AQ660" i="175"/>
  <c r="AO661" i="175"/>
  <c r="AQ661" i="175"/>
  <c r="AP656" i="175"/>
  <c r="AH656" i="175"/>
  <c r="AI656" i="175"/>
  <c r="AJ657" i="175"/>
  <c r="AK657" i="175" s="1"/>
  <c r="AH658" i="175"/>
  <c r="AI658" i="175"/>
  <c r="AH660" i="175"/>
  <c r="AI660" i="175"/>
  <c r="AJ661" i="175"/>
  <c r="AK661" i="175" s="1"/>
  <c r="AQ655" i="175"/>
  <c r="AQ659" i="175"/>
  <c r="AI655" i="175"/>
  <c r="AH655" i="175"/>
  <c r="AJ655" i="175"/>
  <c r="AK655" i="175" s="1"/>
  <c r="AJ659" i="175"/>
  <c r="AK659" i="175" s="1"/>
  <c r="S651" i="175"/>
  <c r="AP655" i="175"/>
  <c r="AR656" i="175"/>
  <c r="AP657" i="175"/>
  <c r="AR658" i="175"/>
  <c r="AP659" i="175"/>
  <c r="AR660" i="175"/>
  <c r="AP661" i="175"/>
  <c r="AO656" i="175"/>
  <c r="AO658" i="175"/>
  <c r="AP658" i="175"/>
  <c r="AI659" i="175"/>
  <c r="AI661" i="175"/>
  <c r="AI657" i="175"/>
  <c r="AO592" i="175"/>
  <c r="AQ593" i="175"/>
  <c r="AJ590" i="175"/>
  <c r="AK590" i="175" s="1"/>
  <c r="AH591" i="175"/>
  <c r="AJ592" i="175"/>
  <c r="AK592" i="175" s="1"/>
  <c r="AH593" i="175"/>
  <c r="AQ591" i="175"/>
  <c r="AR593" i="175"/>
  <c r="AQ590" i="175"/>
  <c r="AO591" i="175"/>
  <c r="AQ592" i="175"/>
  <c r="AO593" i="175"/>
  <c r="S586" i="175"/>
  <c r="AP592" i="175"/>
  <c r="AJ591" i="175"/>
  <c r="AK591" i="175" s="1"/>
  <c r="AH592" i="175"/>
  <c r="AI592" i="175"/>
  <c r="AJ593" i="175"/>
  <c r="AK593" i="175" s="1"/>
  <c r="AO590" i="175"/>
  <c r="AP590" i="175"/>
  <c r="AH590" i="175"/>
  <c r="AI590" i="175"/>
  <c r="AR590" i="175"/>
  <c r="AP591" i="175"/>
  <c r="AR592" i="175"/>
  <c r="AP593" i="175"/>
  <c r="AR591" i="175"/>
  <c r="AI593" i="175"/>
  <c r="AI591" i="175"/>
  <c r="AH528" i="175"/>
  <c r="AR526" i="175"/>
  <c r="AO526" i="175"/>
  <c r="AO530" i="175"/>
  <c r="AQ531" i="175"/>
  <c r="AO532" i="175"/>
  <c r="AJ526" i="175"/>
  <c r="AK526" i="175" s="1"/>
  <c r="AH527" i="175"/>
  <c r="AJ528" i="175"/>
  <c r="AK528" i="175" s="1"/>
  <c r="AH529" i="175"/>
  <c r="AJ530" i="175"/>
  <c r="AK530" i="175" s="1"/>
  <c r="AH531" i="175"/>
  <c r="AJ532" i="175"/>
  <c r="AK532" i="175" s="1"/>
  <c r="AQ527" i="175"/>
  <c r="AP526" i="175"/>
  <c r="AH526" i="175"/>
  <c r="AR527" i="175"/>
  <c r="AR529" i="175"/>
  <c r="AR531" i="175"/>
  <c r="AJ527" i="175"/>
  <c r="AK527" i="175" s="1"/>
  <c r="AQ525" i="175"/>
  <c r="AO528" i="175"/>
  <c r="AQ529" i="175"/>
  <c r="AI525" i="175"/>
  <c r="AH525" i="175"/>
  <c r="AR525" i="175"/>
  <c r="AP528" i="175"/>
  <c r="AP530" i="175"/>
  <c r="AP532" i="175"/>
  <c r="AO525" i="175"/>
  <c r="AQ526" i="175"/>
  <c r="AO527" i="175"/>
  <c r="AQ528" i="175"/>
  <c r="AO529" i="175"/>
  <c r="AQ530" i="175"/>
  <c r="AO531" i="175"/>
  <c r="AQ532" i="175"/>
  <c r="AJ529" i="175"/>
  <c r="AK529" i="175" s="1"/>
  <c r="AH530" i="175"/>
  <c r="AJ531" i="175"/>
  <c r="AK531" i="175" s="1"/>
  <c r="AH532" i="175"/>
  <c r="AP525" i="175"/>
  <c r="AP527" i="175"/>
  <c r="AR528" i="175"/>
  <c r="AP529" i="175"/>
  <c r="AR530" i="175"/>
  <c r="AP531" i="175"/>
  <c r="AR532" i="175"/>
  <c r="AJ525" i="175"/>
  <c r="AK525" i="175" s="1"/>
  <c r="S521" i="175"/>
  <c r="AI528" i="175"/>
  <c r="AI531" i="175"/>
  <c r="AI532" i="175"/>
  <c r="AI530" i="175"/>
  <c r="AI526" i="175"/>
  <c r="AI529" i="175"/>
  <c r="AI527" i="175"/>
  <c r="AJ461" i="175"/>
  <c r="AK461" i="175" s="1"/>
  <c r="AH462" i="175"/>
  <c r="AJ463" i="175"/>
  <c r="AK463" i="175" s="1"/>
  <c r="AH464" i="175"/>
  <c r="AJ465" i="175"/>
  <c r="AK465" i="175" s="1"/>
  <c r="AH466" i="175"/>
  <c r="AJ467" i="175"/>
  <c r="AK467" i="175" s="1"/>
  <c r="AH468" i="175"/>
  <c r="AO463" i="175"/>
  <c r="AR460" i="175"/>
  <c r="AP461" i="175"/>
  <c r="AR462" i="175"/>
  <c r="AR466" i="175"/>
  <c r="AO465" i="175"/>
  <c r="AQ466" i="175"/>
  <c r="AQ468" i="175"/>
  <c r="AI460" i="175"/>
  <c r="AH460" i="175"/>
  <c r="AO460" i="175"/>
  <c r="AQ461" i="175"/>
  <c r="AO462" i="175"/>
  <c r="AQ463" i="175"/>
  <c r="AO464" i="175"/>
  <c r="AQ465" i="175"/>
  <c r="AO466" i="175"/>
  <c r="AQ467" i="175"/>
  <c r="AO468" i="175"/>
  <c r="AQ460" i="175"/>
  <c r="AQ462" i="175"/>
  <c r="AQ464" i="175"/>
  <c r="AO467" i="175"/>
  <c r="AR464" i="175"/>
  <c r="AR468" i="175"/>
  <c r="AH461" i="175"/>
  <c r="AI461" i="175"/>
  <c r="AJ464" i="175"/>
  <c r="AK464" i="175" s="1"/>
  <c r="AH467" i="175"/>
  <c r="AI467" i="175"/>
  <c r="AJ468" i="175"/>
  <c r="AK468" i="175" s="1"/>
  <c r="AO461" i="175"/>
  <c r="AP463" i="175"/>
  <c r="AP467" i="175"/>
  <c r="AJ460" i="175"/>
  <c r="AK460" i="175" s="1"/>
  <c r="AH463" i="175"/>
  <c r="AI463" i="175"/>
  <c r="AJ466" i="175"/>
  <c r="AK466" i="175" s="1"/>
  <c r="S456" i="175"/>
  <c r="U458" i="175" s="1"/>
  <c r="AP460" i="175"/>
  <c r="AR461" i="175"/>
  <c r="AP462" i="175"/>
  <c r="AR463" i="175"/>
  <c r="AP464" i="175"/>
  <c r="AR465" i="175"/>
  <c r="AP466" i="175"/>
  <c r="AR467" i="175"/>
  <c r="AP468" i="175"/>
  <c r="AP465" i="175"/>
  <c r="AJ462" i="175"/>
  <c r="AK462" i="175" s="1"/>
  <c r="AH465" i="175"/>
  <c r="AI465" i="175"/>
  <c r="AI466" i="175"/>
  <c r="AI468" i="175"/>
  <c r="AI462" i="175"/>
  <c r="AI464" i="175"/>
  <c r="AL661" i="175" a="1"/>
  <c r="U661" i="175"/>
  <c r="AL658" i="175" a="1"/>
  <c r="U656" i="175"/>
  <c r="U657" i="175"/>
  <c r="AL660" i="175" a="1"/>
  <c r="U658" i="175"/>
  <c r="AL656" i="175" a="1"/>
  <c r="AL657" i="175" a="1"/>
  <c r="U659" i="175"/>
  <c r="AL655" i="175" a="1"/>
  <c r="U660" i="175"/>
  <c r="U655" i="175"/>
  <c r="AL659" i="175" a="1"/>
  <c r="AL590" i="175" a="1"/>
  <c r="U590" i="175"/>
  <c r="U591" i="175"/>
  <c r="AL591" i="175" a="1"/>
  <c r="AL592" i="175" a="1"/>
  <c r="U592" i="175"/>
  <c r="AL593" i="175" a="1"/>
  <c r="U593" i="175"/>
  <c r="AL528" i="175" a="1"/>
  <c r="AL527" i="175" a="1"/>
  <c r="U528" i="175"/>
  <c r="U526" i="175"/>
  <c r="AL526" i="175" a="1"/>
  <c r="AL529" i="175" a="1"/>
  <c r="U527" i="175"/>
  <c r="AL525" i="175" a="1"/>
  <c r="AL530" i="175" a="1"/>
  <c r="U530" i="175"/>
  <c r="U529" i="175"/>
  <c r="U525" i="175"/>
  <c r="AL531" i="175" a="1"/>
  <c r="U531" i="175"/>
  <c r="AL532" i="175" a="1"/>
  <c r="U532" i="175"/>
  <c r="AL463" i="175" a="1"/>
  <c r="U463" i="175"/>
  <c r="AL462" i="175" a="1"/>
  <c r="U464" i="175"/>
  <c r="U465" i="175"/>
  <c r="AL465" i="175" a="1"/>
  <c r="U468" i="175"/>
  <c r="AL464" i="175" a="1"/>
  <c r="U460" i="175"/>
  <c r="AL460" i="175" a="1"/>
  <c r="U467" i="175"/>
  <c r="AL461" i="175" a="1"/>
  <c r="AL466" i="175" a="1"/>
  <c r="U462" i="175"/>
  <c r="U461" i="175"/>
  <c r="AB457" i="175"/>
  <c r="AL467" i="175" a="1"/>
  <c r="U466" i="175"/>
  <c r="AL468" i="175" a="1"/>
  <c r="AL659" i="175" l="1"/>
  <c r="AM659" i="175" s="1"/>
  <c r="T680" i="175"/>
  <c r="AL655" i="175"/>
  <c r="AM655" i="175" s="1"/>
  <c r="AL657" i="175"/>
  <c r="AM657" i="175" s="1"/>
  <c r="AL656" i="175"/>
  <c r="AM656" i="175" s="1"/>
  <c r="AL660" i="175"/>
  <c r="AM660" i="175" s="1"/>
  <c r="AL658" i="175"/>
  <c r="AM658" i="175" s="1"/>
  <c r="AL661" i="175"/>
  <c r="AM661" i="175" s="1"/>
  <c r="U653" i="175"/>
  <c r="AL593" i="175"/>
  <c r="AM593" i="175" s="1"/>
  <c r="AL592" i="175"/>
  <c r="AM592" i="175" s="1"/>
  <c r="AL591" i="175"/>
  <c r="AM591" i="175" s="1"/>
  <c r="T615" i="175"/>
  <c r="AL590" i="175"/>
  <c r="AM590" i="175" s="1"/>
  <c r="U588" i="175"/>
  <c r="AL532" i="175"/>
  <c r="AM532" i="175" s="1"/>
  <c r="AL531" i="175"/>
  <c r="AM531" i="175" s="1"/>
  <c r="T550" i="175"/>
  <c r="AL530" i="175"/>
  <c r="AM530" i="175" s="1"/>
  <c r="AL525" i="175"/>
  <c r="AM525" i="175" s="1"/>
  <c r="AL529" i="175"/>
  <c r="AM529" i="175" s="1"/>
  <c r="AL526" i="175"/>
  <c r="AM526" i="175" s="1"/>
  <c r="AL527" i="175"/>
  <c r="AM527" i="175" s="1"/>
  <c r="AL528" i="175"/>
  <c r="AM528" i="175" s="1"/>
  <c r="U523" i="175"/>
  <c r="AL468" i="175"/>
  <c r="AM468" i="175" s="1"/>
  <c r="AL467" i="175"/>
  <c r="AM467" i="175" s="1"/>
  <c r="AL466" i="175"/>
  <c r="AM466" i="175" s="1"/>
  <c r="AL461" i="175"/>
  <c r="AM461" i="175" s="1"/>
  <c r="AL460" i="175"/>
  <c r="AM460" i="175" s="1"/>
  <c r="T485" i="175"/>
  <c r="AL464" i="175"/>
  <c r="AM464" i="175" s="1"/>
  <c r="AL465" i="175"/>
  <c r="AM465" i="175" s="1"/>
  <c r="AL462" i="175"/>
  <c r="AM462" i="175" s="1"/>
  <c r="AL463" i="175"/>
  <c r="AM463" i="175" s="1"/>
  <c r="AB652" i="175"/>
  <c r="AB587" i="175"/>
  <c r="AB522" i="175"/>
  <c r="AG1899" i="176" l="1"/>
  <c r="AG1898" i="176"/>
  <c r="AG1897" i="176"/>
  <c r="AG1896" i="176"/>
  <c r="AG1895" i="176"/>
  <c r="AG1894" i="176"/>
  <c r="AG1893" i="176"/>
  <c r="AG1892" i="176"/>
  <c r="AG1840" i="176"/>
  <c r="AG1839" i="176"/>
  <c r="AG1838" i="176"/>
  <c r="AG1837" i="176"/>
  <c r="AG1836" i="176"/>
  <c r="AG1835" i="176"/>
  <c r="AG1834" i="176"/>
  <c r="AG1833" i="176"/>
  <c r="AG1832" i="176"/>
  <c r="AG1831" i="176"/>
  <c r="AG1830" i="176"/>
  <c r="AG1829" i="176"/>
  <c r="AG1828" i="176"/>
  <c r="AG1827" i="176"/>
  <c r="AG1766" i="176"/>
  <c r="AG1765" i="176"/>
  <c r="AG1764" i="176"/>
  <c r="AG1763" i="176"/>
  <c r="AG1762" i="176"/>
  <c r="AG1709" i="176"/>
  <c r="AG1708" i="176"/>
  <c r="AG1707" i="176"/>
  <c r="AG1706" i="176"/>
  <c r="AG1705" i="176"/>
  <c r="AG1704" i="176"/>
  <c r="AG1703" i="176"/>
  <c r="AG1702" i="176"/>
  <c r="AG1701" i="176"/>
  <c r="AG1700" i="176"/>
  <c r="AG1699" i="176"/>
  <c r="AG1698" i="176"/>
  <c r="AG1697" i="176"/>
  <c r="AG1635" i="176"/>
  <c r="AG1634" i="176"/>
  <c r="AG1633" i="176"/>
  <c r="AG1632" i="176"/>
  <c r="AG1570" i="176"/>
  <c r="AG1569" i="176"/>
  <c r="AG1568" i="176"/>
  <c r="AG1567" i="176"/>
  <c r="AG1511" i="176"/>
  <c r="AG1510" i="176"/>
  <c r="AG1509" i="176"/>
  <c r="AG1508" i="176"/>
  <c r="AG1507" i="176"/>
  <c r="AG1506" i="176"/>
  <c r="AG1505" i="176"/>
  <c r="AG1504" i="176"/>
  <c r="AG1503" i="176"/>
  <c r="AG1502" i="176"/>
  <c r="AG1440" i="176"/>
  <c r="AG1439" i="176"/>
  <c r="AG1438" i="176"/>
  <c r="AG1437" i="176"/>
  <c r="AG1379" i="176"/>
  <c r="AG1378" i="176"/>
  <c r="AG1377" i="176"/>
  <c r="AG1376" i="176"/>
  <c r="AG1375" i="176"/>
  <c r="AG1374" i="176"/>
  <c r="AG1373" i="176"/>
  <c r="AG1372" i="176"/>
  <c r="AG1318" i="176"/>
  <c r="AG1317" i="176"/>
  <c r="AG1316" i="176"/>
  <c r="AG1315" i="176"/>
  <c r="AG1314" i="176"/>
  <c r="AG1313" i="176"/>
  <c r="AG1312" i="176"/>
  <c r="AG1311" i="176"/>
  <c r="AG1310" i="176"/>
  <c r="AG1309" i="176"/>
  <c r="AG1308" i="176"/>
  <c r="AG1307" i="176"/>
  <c r="AG1246" i="176"/>
  <c r="AG1245" i="176"/>
  <c r="AG1244" i="176"/>
  <c r="AG1243" i="176"/>
  <c r="AG1242" i="176"/>
  <c r="AG1192" i="176"/>
  <c r="AG1191" i="176"/>
  <c r="AG1190" i="176"/>
  <c r="AG1189" i="176"/>
  <c r="AG1188" i="176"/>
  <c r="AG1187" i="176"/>
  <c r="AG1186" i="176"/>
  <c r="AG1185" i="176"/>
  <c r="AG1184" i="176"/>
  <c r="AG1183" i="176"/>
  <c r="AG1182" i="176"/>
  <c r="AG1181" i="176"/>
  <c r="AG1180" i="176"/>
  <c r="AG1179" i="176"/>
  <c r="AG1178" i="176"/>
  <c r="AG1177" i="176"/>
  <c r="AG1118" i="176"/>
  <c r="AG1117" i="176"/>
  <c r="AG1116" i="176"/>
  <c r="AG1115" i="176"/>
  <c r="AG1114" i="176"/>
  <c r="AG1113" i="176"/>
  <c r="AG1112" i="176"/>
  <c r="AG990" i="176"/>
  <c r="AG989" i="176"/>
  <c r="AG988" i="176"/>
  <c r="AG987" i="176"/>
  <c r="AG986" i="176"/>
  <c r="AG985" i="176"/>
  <c r="AG984" i="176"/>
  <c r="AG983" i="176"/>
  <c r="AG982" i="176"/>
  <c r="AG919" i="176"/>
  <c r="AG918" i="176"/>
  <c r="AG917" i="176"/>
  <c r="AG856" i="176"/>
  <c r="AG855" i="176"/>
  <c r="AG854" i="176"/>
  <c r="AG853" i="176"/>
  <c r="AG852" i="176"/>
  <c r="AG793" i="176"/>
  <c r="AG792" i="176"/>
  <c r="AG791" i="176"/>
  <c r="AG790" i="176"/>
  <c r="AG789" i="176"/>
  <c r="AG788" i="176"/>
  <c r="AG787" i="176"/>
  <c r="AG724" i="176"/>
  <c r="AG723" i="176"/>
  <c r="AG722" i="176"/>
  <c r="AG662" i="176"/>
  <c r="AG661" i="176"/>
  <c r="AG660" i="176"/>
  <c r="AG659" i="176"/>
  <c r="AG658" i="176"/>
  <c r="AG657" i="176"/>
  <c r="AG604" i="176"/>
  <c r="AG603" i="176"/>
  <c r="AG602" i="176"/>
  <c r="AG601" i="176"/>
  <c r="AG600" i="176"/>
  <c r="AG599" i="176"/>
  <c r="AG598" i="176"/>
  <c r="AG597" i="176"/>
  <c r="AG596" i="176"/>
  <c r="AG595" i="176"/>
  <c r="AG594" i="176"/>
  <c r="AG593" i="176"/>
  <c r="AG592" i="176"/>
  <c r="AG532" i="176"/>
  <c r="AG531" i="176"/>
  <c r="AG530" i="176"/>
  <c r="AG529" i="176"/>
  <c r="AG528" i="176"/>
  <c r="AG527" i="176"/>
  <c r="AG468" i="176"/>
  <c r="AG467" i="176"/>
  <c r="AG466" i="176"/>
  <c r="AG465" i="176"/>
  <c r="AG464" i="176"/>
  <c r="AG463" i="176"/>
  <c r="AG462" i="176"/>
  <c r="AG408" i="176"/>
  <c r="AG407" i="176"/>
  <c r="AG406" i="176"/>
  <c r="AG405" i="176"/>
  <c r="AG404" i="176"/>
  <c r="AG403" i="176"/>
  <c r="AG402" i="176"/>
  <c r="AG401" i="176"/>
  <c r="AG400" i="176"/>
  <c r="AG399" i="176"/>
  <c r="AG398" i="176"/>
  <c r="AG397" i="176"/>
  <c r="AG350" i="176"/>
  <c r="AG349" i="176"/>
  <c r="AG348" i="176"/>
  <c r="AG347" i="176"/>
  <c r="AG346" i="176"/>
  <c r="AG345" i="176"/>
  <c r="AG344" i="176"/>
  <c r="AG343" i="176"/>
  <c r="AG342" i="176"/>
  <c r="AG341" i="176"/>
  <c r="AG340" i="176"/>
  <c r="AG339" i="176"/>
  <c r="AG338" i="176"/>
  <c r="AG337" i="176"/>
  <c r="AG336" i="176"/>
  <c r="AG335" i="176"/>
  <c r="AG334" i="176"/>
  <c r="AG333" i="176"/>
  <c r="AG332" i="176"/>
  <c r="AG274" i="176"/>
  <c r="AG273" i="176"/>
  <c r="AG272" i="176"/>
  <c r="AG271" i="176"/>
  <c r="AG270" i="176"/>
  <c r="AG269" i="176"/>
  <c r="AG268" i="176"/>
  <c r="AG267" i="176"/>
  <c r="AG218" i="176"/>
  <c r="AG217" i="176"/>
  <c r="AG216" i="176"/>
  <c r="AG215" i="176"/>
  <c r="AG214" i="176"/>
  <c r="AG213" i="176"/>
  <c r="AG212" i="176"/>
  <c r="AG211" i="176"/>
  <c r="AG210" i="176"/>
  <c r="AG209" i="176"/>
  <c r="AG208" i="176"/>
  <c r="AG207" i="176"/>
  <c r="AG206" i="176"/>
  <c r="AG205" i="176"/>
  <c r="AG204" i="176"/>
  <c r="AG203" i="176"/>
  <c r="AG202" i="176"/>
  <c r="AG141" i="176"/>
  <c r="AG140" i="176"/>
  <c r="AG139" i="176"/>
  <c r="AG138" i="176"/>
  <c r="AG137" i="176"/>
  <c r="AG80" i="176"/>
  <c r="AG79" i="176"/>
  <c r="AG78" i="176"/>
  <c r="AG77" i="176"/>
  <c r="AG76" i="176"/>
  <c r="AG75" i="176"/>
  <c r="AG74" i="176"/>
  <c r="AG73" i="176"/>
  <c r="AG72" i="176"/>
  <c r="AG12" i="176"/>
  <c r="AG11" i="176"/>
  <c r="AG10" i="176"/>
  <c r="AG9" i="176"/>
  <c r="AG8" i="176"/>
  <c r="AG7" i="176"/>
  <c r="AN1899" i="176"/>
  <c r="AN919" i="176"/>
  <c r="AN722" i="176"/>
  <c r="AN1894" i="176"/>
  <c r="AN1241" i="176"/>
  <c r="AN1895" i="176"/>
  <c r="AN1045" i="176"/>
  <c r="AN1242" i="176"/>
  <c r="AN917" i="176"/>
  <c r="AN915" i="176"/>
  <c r="AN724" i="176"/>
  <c r="AN918" i="176"/>
  <c r="AN1897" i="176"/>
  <c r="AN1891" i="176"/>
  <c r="AN1243" i="176"/>
  <c r="AN1245" i="176"/>
  <c r="AN1246" i="176"/>
  <c r="AN721" i="176"/>
  <c r="AN720" i="176"/>
  <c r="AN1893" i="176"/>
  <c r="AN1898" i="176"/>
  <c r="AN1240" i="176"/>
  <c r="AN723" i="176"/>
  <c r="AN1896" i="176"/>
  <c r="AN1244" i="176"/>
  <c r="AN1890" i="176"/>
  <c r="AN1892" i="176"/>
  <c r="AN1046" i="176"/>
  <c r="AN916" i="176"/>
  <c r="S1949" i="176" l="1"/>
  <c r="S1948" i="176"/>
  <c r="S1947" i="176"/>
  <c r="S1946" i="176"/>
  <c r="S1945" i="176"/>
  <c r="S1944" i="176"/>
  <c r="S1943" i="176"/>
  <c r="S1942" i="176"/>
  <c r="S1941" i="176"/>
  <c r="S1940" i="176"/>
  <c r="S1939" i="176"/>
  <c r="S1938" i="176"/>
  <c r="S1937" i="176"/>
  <c r="S1936" i="176"/>
  <c r="S1935" i="176"/>
  <c r="S1934" i="176"/>
  <c r="S1933" i="176"/>
  <c r="S1932" i="176"/>
  <c r="S1931" i="176"/>
  <c r="S1930" i="176"/>
  <c r="S1929" i="176"/>
  <c r="S1928" i="176"/>
  <c r="S1927" i="176"/>
  <c r="S1926" i="176"/>
  <c r="S1925" i="176"/>
  <c r="S1924" i="176"/>
  <c r="S1923" i="176"/>
  <c r="S1922" i="176"/>
  <c r="S1921" i="176"/>
  <c r="S1920" i="176"/>
  <c r="T1919" i="176"/>
  <c r="T1917" i="176"/>
  <c r="T1910" i="176"/>
  <c r="T1909" i="176"/>
  <c r="T1908" i="176"/>
  <c r="T1907" i="176"/>
  <c r="T1906" i="176"/>
  <c r="T1904" i="176"/>
  <c r="T1916" i="176" s="1"/>
  <c r="AG1891" i="176"/>
  <c r="AR1889" i="176"/>
  <c r="AQ1889" i="176"/>
  <c r="AP1889" i="176"/>
  <c r="AN1889" i="176"/>
  <c r="V1887" i="176"/>
  <c r="Y1886" i="176"/>
  <c r="S1884" i="176"/>
  <c r="S1883" i="176"/>
  <c r="S1882" i="176"/>
  <c r="S1881" i="176"/>
  <c r="S1880" i="176"/>
  <c r="S1879" i="176"/>
  <c r="S1878" i="176"/>
  <c r="S1877" i="176"/>
  <c r="S1876" i="176"/>
  <c r="S1875" i="176"/>
  <c r="S1874" i="176"/>
  <c r="S1873" i="176"/>
  <c r="S1872" i="176"/>
  <c r="S1871" i="176"/>
  <c r="S1870" i="176"/>
  <c r="S1869" i="176"/>
  <c r="S1868" i="176"/>
  <c r="S1867" i="176"/>
  <c r="S1866" i="176"/>
  <c r="S1865" i="176"/>
  <c r="S1864" i="176"/>
  <c r="S1863" i="176"/>
  <c r="S1862" i="176"/>
  <c r="S1861" i="176"/>
  <c r="S1860" i="176"/>
  <c r="S1859" i="176"/>
  <c r="S1858" i="176"/>
  <c r="S1857" i="176"/>
  <c r="S1856" i="176"/>
  <c r="S1855" i="176"/>
  <c r="T1854" i="176"/>
  <c r="T1852" i="176"/>
  <c r="T1845" i="176"/>
  <c r="T1844" i="176"/>
  <c r="T1843" i="176"/>
  <c r="T1842" i="176"/>
  <c r="T1841" i="176"/>
  <c r="T1839" i="176"/>
  <c r="T1851" i="176" s="1"/>
  <c r="AG1826" i="176"/>
  <c r="AR1824" i="176"/>
  <c r="AQ1824" i="176"/>
  <c r="AP1824" i="176"/>
  <c r="AN1824" i="176"/>
  <c r="V1822" i="176"/>
  <c r="Y1821" i="176"/>
  <c r="S1819" i="176"/>
  <c r="S1818" i="176"/>
  <c r="S1817" i="176"/>
  <c r="S1816" i="176"/>
  <c r="S1815" i="176"/>
  <c r="S1814" i="176"/>
  <c r="S1813" i="176"/>
  <c r="S1812" i="176"/>
  <c r="S1811" i="176"/>
  <c r="S1810" i="176"/>
  <c r="S1809" i="176"/>
  <c r="S1808" i="176"/>
  <c r="S1807" i="176"/>
  <c r="S1806" i="176"/>
  <c r="S1805" i="176"/>
  <c r="S1804" i="176"/>
  <c r="S1803" i="176"/>
  <c r="S1802" i="176"/>
  <c r="S1801" i="176"/>
  <c r="S1800" i="176"/>
  <c r="S1799" i="176"/>
  <c r="S1798" i="176"/>
  <c r="S1797" i="176"/>
  <c r="S1796" i="176"/>
  <c r="S1795" i="176"/>
  <c r="S1794" i="176"/>
  <c r="S1793" i="176"/>
  <c r="S1792" i="176"/>
  <c r="S1791" i="176"/>
  <c r="S1790" i="176"/>
  <c r="T1789" i="176"/>
  <c r="T1787" i="176"/>
  <c r="T1780" i="176"/>
  <c r="T1779" i="176"/>
  <c r="T1778" i="176"/>
  <c r="T1777" i="176"/>
  <c r="T1776" i="176"/>
  <c r="T1774" i="176"/>
  <c r="T1786" i="176" s="1"/>
  <c r="AG1761" i="176"/>
  <c r="AR1759" i="176"/>
  <c r="AQ1759" i="176"/>
  <c r="AP1759" i="176"/>
  <c r="AN1759" i="176"/>
  <c r="V1757" i="176"/>
  <c r="Y1756" i="176"/>
  <c r="S1754" i="176"/>
  <c r="S1753" i="176"/>
  <c r="S1752" i="176"/>
  <c r="S1751" i="176"/>
  <c r="S1750" i="176"/>
  <c r="S1749" i="176"/>
  <c r="S1748" i="176"/>
  <c r="S1747" i="176"/>
  <c r="S1746" i="176"/>
  <c r="S1745" i="176"/>
  <c r="S1744" i="176"/>
  <c r="S1743" i="176"/>
  <c r="S1742" i="176"/>
  <c r="S1741" i="176"/>
  <c r="S1740" i="176"/>
  <c r="S1739" i="176"/>
  <c r="S1738" i="176"/>
  <c r="S1737" i="176"/>
  <c r="S1736" i="176"/>
  <c r="S1735" i="176"/>
  <c r="S1734" i="176"/>
  <c r="S1733" i="176"/>
  <c r="S1732" i="176"/>
  <c r="S1731" i="176"/>
  <c r="S1730" i="176"/>
  <c r="S1729" i="176"/>
  <c r="S1728" i="176"/>
  <c r="S1727" i="176"/>
  <c r="S1726" i="176"/>
  <c r="S1725" i="176"/>
  <c r="T1724" i="176"/>
  <c r="T1722" i="176"/>
  <c r="T1715" i="176"/>
  <c r="T1714" i="176"/>
  <c r="T1713" i="176"/>
  <c r="T1712" i="176"/>
  <c r="T1711" i="176"/>
  <c r="T1709" i="176"/>
  <c r="T1721" i="176" s="1"/>
  <c r="AG1696" i="176"/>
  <c r="AR1694" i="176"/>
  <c r="AQ1694" i="176"/>
  <c r="AP1694" i="176"/>
  <c r="AN1694" i="176"/>
  <c r="V1692" i="176"/>
  <c r="Y1691" i="176"/>
  <c r="S1689" i="176"/>
  <c r="S1688" i="176"/>
  <c r="S1687" i="176"/>
  <c r="S1686" i="176"/>
  <c r="S1685" i="176"/>
  <c r="S1684" i="176"/>
  <c r="S1683" i="176"/>
  <c r="S1682" i="176"/>
  <c r="S1681" i="176"/>
  <c r="S1680" i="176"/>
  <c r="S1679" i="176"/>
  <c r="S1678" i="176"/>
  <c r="S1677" i="176"/>
  <c r="S1676" i="176"/>
  <c r="S1675" i="176"/>
  <c r="S1674" i="176"/>
  <c r="S1673" i="176"/>
  <c r="S1672" i="176"/>
  <c r="S1671" i="176"/>
  <c r="S1670" i="176"/>
  <c r="S1669" i="176"/>
  <c r="S1668" i="176"/>
  <c r="S1667" i="176"/>
  <c r="S1666" i="176"/>
  <c r="S1665" i="176"/>
  <c r="S1664" i="176"/>
  <c r="S1663" i="176"/>
  <c r="S1662" i="176"/>
  <c r="S1661" i="176"/>
  <c r="S1660" i="176"/>
  <c r="T1659" i="176"/>
  <c r="T1657" i="176"/>
  <c r="T1650" i="176"/>
  <c r="T1649" i="176"/>
  <c r="T1648" i="176"/>
  <c r="T1647" i="176"/>
  <c r="T1646" i="176"/>
  <c r="T1644" i="176"/>
  <c r="T1656" i="176" s="1"/>
  <c r="AG1631" i="176"/>
  <c r="AR1629" i="176"/>
  <c r="AQ1629" i="176"/>
  <c r="AP1629" i="176"/>
  <c r="AN1629" i="176"/>
  <c r="V1627" i="176"/>
  <c r="Y1626" i="176"/>
  <c r="S1624" i="176"/>
  <c r="S1623" i="176"/>
  <c r="S1622" i="176"/>
  <c r="S1621" i="176"/>
  <c r="S1620" i="176"/>
  <c r="S1619" i="176"/>
  <c r="S1618" i="176"/>
  <c r="S1617" i="176"/>
  <c r="S1616" i="176"/>
  <c r="S1615" i="176"/>
  <c r="S1614" i="176"/>
  <c r="S1613" i="176"/>
  <c r="S1612" i="176"/>
  <c r="S1611" i="176"/>
  <c r="S1610" i="176"/>
  <c r="S1609" i="176"/>
  <c r="S1608" i="176"/>
  <c r="S1607" i="176"/>
  <c r="S1606" i="176"/>
  <c r="S1605" i="176"/>
  <c r="S1604" i="176"/>
  <c r="S1603" i="176"/>
  <c r="S1602" i="176"/>
  <c r="S1601" i="176"/>
  <c r="S1600" i="176"/>
  <c r="S1599" i="176"/>
  <c r="S1598" i="176"/>
  <c r="S1597" i="176"/>
  <c r="S1596" i="176"/>
  <c r="S1595" i="176"/>
  <c r="T1594" i="176"/>
  <c r="T1592" i="176"/>
  <c r="T1585" i="176"/>
  <c r="T1584" i="176"/>
  <c r="T1583" i="176"/>
  <c r="T1582" i="176"/>
  <c r="T1581" i="176"/>
  <c r="T1579" i="176"/>
  <c r="T1591" i="176" s="1"/>
  <c r="AG1566" i="176"/>
  <c r="AR1564" i="176"/>
  <c r="AQ1564" i="176"/>
  <c r="AP1564" i="176"/>
  <c r="AN1564" i="176"/>
  <c r="V1562" i="176"/>
  <c r="Y1561" i="176"/>
  <c r="S1559" i="176"/>
  <c r="S1558" i="176"/>
  <c r="S1557" i="176"/>
  <c r="S1556" i="176"/>
  <c r="S1555" i="176"/>
  <c r="S1554" i="176"/>
  <c r="S1553" i="176"/>
  <c r="S1552" i="176"/>
  <c r="S1551" i="176"/>
  <c r="S1550" i="176"/>
  <c r="S1549" i="176"/>
  <c r="S1548" i="176"/>
  <c r="S1547" i="176"/>
  <c r="S1546" i="176"/>
  <c r="S1545" i="176"/>
  <c r="S1544" i="176"/>
  <c r="S1543" i="176"/>
  <c r="S1542" i="176"/>
  <c r="S1541" i="176"/>
  <c r="S1540" i="176"/>
  <c r="S1539" i="176"/>
  <c r="S1538" i="176"/>
  <c r="S1537" i="176"/>
  <c r="S1536" i="176"/>
  <c r="S1535" i="176"/>
  <c r="S1534" i="176"/>
  <c r="S1533" i="176"/>
  <c r="S1532" i="176"/>
  <c r="S1531" i="176"/>
  <c r="S1530" i="176"/>
  <c r="T1529" i="176"/>
  <c r="T1527" i="176"/>
  <c r="T1520" i="176"/>
  <c r="T1519" i="176"/>
  <c r="T1518" i="176"/>
  <c r="T1517" i="176"/>
  <c r="T1516" i="176"/>
  <c r="T1526" i="176"/>
  <c r="AG1501" i="176"/>
  <c r="AR1499" i="176"/>
  <c r="AQ1499" i="176"/>
  <c r="AP1499" i="176"/>
  <c r="AN1499" i="176"/>
  <c r="V1497" i="176"/>
  <c r="Y1496" i="176"/>
  <c r="S1494" i="176"/>
  <c r="S1493" i="176"/>
  <c r="S1492" i="176"/>
  <c r="S1491" i="176"/>
  <c r="S1490" i="176"/>
  <c r="S1489" i="176"/>
  <c r="S1488" i="176"/>
  <c r="S1487" i="176"/>
  <c r="S1486" i="176"/>
  <c r="S1485" i="176"/>
  <c r="S1484" i="176"/>
  <c r="S1483" i="176"/>
  <c r="S1482" i="176"/>
  <c r="S1481" i="176"/>
  <c r="S1480" i="176"/>
  <c r="S1479" i="176"/>
  <c r="S1478" i="176"/>
  <c r="S1477" i="176"/>
  <c r="S1476" i="176"/>
  <c r="S1475" i="176"/>
  <c r="S1474" i="176"/>
  <c r="S1473" i="176"/>
  <c r="S1472" i="176"/>
  <c r="S1471" i="176"/>
  <c r="S1470" i="176"/>
  <c r="S1469" i="176"/>
  <c r="S1468" i="176"/>
  <c r="S1467" i="176"/>
  <c r="S1466" i="176"/>
  <c r="S1465" i="176"/>
  <c r="T1464" i="176"/>
  <c r="T1462" i="176"/>
  <c r="T1455" i="176"/>
  <c r="T1454" i="176"/>
  <c r="T1453" i="176"/>
  <c r="T1452" i="176"/>
  <c r="T1451" i="176"/>
  <c r="T1449" i="176"/>
  <c r="T1461" i="176" s="1"/>
  <c r="AG1436" i="176"/>
  <c r="AR1434" i="176"/>
  <c r="AQ1434" i="176"/>
  <c r="AP1434" i="176"/>
  <c r="AN1434" i="176"/>
  <c r="V1432" i="176"/>
  <c r="Y1431" i="176"/>
  <c r="S1429" i="176"/>
  <c r="S1428" i="176"/>
  <c r="S1427" i="176"/>
  <c r="S1426" i="176"/>
  <c r="S1425" i="176"/>
  <c r="S1424" i="176"/>
  <c r="S1423" i="176"/>
  <c r="S1422" i="176"/>
  <c r="S1421" i="176"/>
  <c r="S1420" i="176"/>
  <c r="S1419" i="176"/>
  <c r="S1418" i="176"/>
  <c r="S1417" i="176"/>
  <c r="S1416" i="176"/>
  <c r="S1415" i="176"/>
  <c r="S1414" i="176"/>
  <c r="S1413" i="176"/>
  <c r="S1412" i="176"/>
  <c r="S1411" i="176"/>
  <c r="S1410" i="176"/>
  <c r="S1409" i="176"/>
  <c r="S1408" i="176"/>
  <c r="S1407" i="176"/>
  <c r="S1406" i="176"/>
  <c r="S1405" i="176"/>
  <c r="S1404" i="176"/>
  <c r="S1403" i="176"/>
  <c r="S1402" i="176"/>
  <c r="S1401" i="176"/>
  <c r="S1400" i="176"/>
  <c r="T1399" i="176"/>
  <c r="T1397" i="176"/>
  <c r="T1390" i="176"/>
  <c r="T1389" i="176"/>
  <c r="T1388" i="176"/>
  <c r="T1387" i="176"/>
  <c r="T1386" i="176"/>
  <c r="T1396" i="176"/>
  <c r="AG1371" i="176"/>
  <c r="AR1369" i="176"/>
  <c r="AQ1369" i="176"/>
  <c r="AP1369" i="176"/>
  <c r="AN1369" i="176"/>
  <c r="V1367" i="176"/>
  <c r="Y1366" i="176"/>
  <c r="S1364" i="176"/>
  <c r="S1363" i="176"/>
  <c r="S1362" i="176"/>
  <c r="S1361" i="176"/>
  <c r="S1360" i="176"/>
  <c r="S1359" i="176"/>
  <c r="S1358" i="176"/>
  <c r="S1357" i="176"/>
  <c r="S1356" i="176"/>
  <c r="S1355" i="176"/>
  <c r="S1354" i="176"/>
  <c r="S1353" i="176"/>
  <c r="S1352" i="176"/>
  <c r="S1351" i="176"/>
  <c r="S1350" i="176"/>
  <c r="S1349" i="176"/>
  <c r="S1348" i="176"/>
  <c r="S1347" i="176"/>
  <c r="S1346" i="176"/>
  <c r="S1345" i="176"/>
  <c r="S1344" i="176"/>
  <c r="S1343" i="176"/>
  <c r="S1342" i="176"/>
  <c r="S1341" i="176"/>
  <c r="S1340" i="176"/>
  <c r="S1339" i="176"/>
  <c r="S1338" i="176"/>
  <c r="S1337" i="176"/>
  <c r="S1336" i="176"/>
  <c r="S1335" i="176"/>
  <c r="T1334" i="176"/>
  <c r="T1332" i="176"/>
  <c r="T1325" i="176"/>
  <c r="T1324" i="176"/>
  <c r="T1323" i="176"/>
  <c r="T1322" i="176"/>
  <c r="T1321" i="176"/>
  <c r="T1319" i="176"/>
  <c r="T1331" i="176" s="1"/>
  <c r="AG1306" i="176"/>
  <c r="AR1304" i="176"/>
  <c r="AQ1304" i="176"/>
  <c r="AP1304" i="176"/>
  <c r="AN1304" i="176"/>
  <c r="V1302" i="176"/>
  <c r="Y1301" i="176"/>
  <c r="S1299" i="176"/>
  <c r="S1298" i="176"/>
  <c r="S1297" i="176"/>
  <c r="S1296" i="176"/>
  <c r="S1295" i="176"/>
  <c r="S1294" i="176"/>
  <c r="S1293" i="176"/>
  <c r="S1292" i="176"/>
  <c r="S1291" i="176"/>
  <c r="S1290" i="176"/>
  <c r="S1289" i="176"/>
  <c r="S1288" i="176"/>
  <c r="S1287" i="176"/>
  <c r="S1286" i="176"/>
  <c r="S1285" i="176"/>
  <c r="S1284" i="176"/>
  <c r="S1283" i="176"/>
  <c r="S1282" i="176"/>
  <c r="S1281" i="176"/>
  <c r="S1280" i="176"/>
  <c r="S1279" i="176"/>
  <c r="S1278" i="176"/>
  <c r="S1277" i="176"/>
  <c r="S1276" i="176"/>
  <c r="S1275" i="176"/>
  <c r="S1274" i="176"/>
  <c r="S1273" i="176"/>
  <c r="S1272" i="176"/>
  <c r="S1271" i="176"/>
  <c r="S1270" i="176"/>
  <c r="T1269" i="176"/>
  <c r="T1267" i="176"/>
  <c r="T1260" i="176"/>
  <c r="T1259" i="176"/>
  <c r="T1258" i="176"/>
  <c r="T1257" i="176"/>
  <c r="T1256" i="176"/>
  <c r="T1254" i="176"/>
  <c r="T1266" i="176" s="1"/>
  <c r="AG1241" i="176"/>
  <c r="AR1239" i="176"/>
  <c r="AQ1239" i="176"/>
  <c r="AP1239" i="176"/>
  <c r="AN1239" i="176"/>
  <c r="V1237" i="176"/>
  <c r="Y1236" i="176"/>
  <c r="S1234" i="176"/>
  <c r="S1233" i="176"/>
  <c r="S1232" i="176"/>
  <c r="S1231" i="176"/>
  <c r="S1230" i="176"/>
  <c r="S1229" i="176"/>
  <c r="S1228" i="176"/>
  <c r="S1227" i="176"/>
  <c r="S1226" i="176"/>
  <c r="S1225" i="176"/>
  <c r="S1224" i="176"/>
  <c r="S1223" i="176"/>
  <c r="S1222" i="176"/>
  <c r="S1221" i="176"/>
  <c r="S1220" i="176"/>
  <c r="S1219" i="176"/>
  <c r="S1218" i="176"/>
  <c r="S1217" i="176"/>
  <c r="S1216" i="176"/>
  <c r="S1215" i="176"/>
  <c r="S1214" i="176"/>
  <c r="S1213" i="176"/>
  <c r="S1212" i="176"/>
  <c r="S1211" i="176"/>
  <c r="S1210" i="176"/>
  <c r="S1209" i="176"/>
  <c r="S1208" i="176"/>
  <c r="S1207" i="176"/>
  <c r="S1206" i="176"/>
  <c r="S1205" i="176"/>
  <c r="T1204" i="176"/>
  <c r="T1202" i="176"/>
  <c r="T1195" i="176"/>
  <c r="T1194" i="176"/>
  <c r="T1193" i="176"/>
  <c r="T1192" i="176"/>
  <c r="T1191" i="176"/>
  <c r="T1189" i="176"/>
  <c r="T1201" i="176" s="1"/>
  <c r="AG1176" i="176"/>
  <c r="AR1174" i="176"/>
  <c r="AQ1174" i="176"/>
  <c r="AP1174" i="176"/>
  <c r="AN1174" i="176"/>
  <c r="V1172" i="176"/>
  <c r="Y1171" i="176"/>
  <c r="S1169" i="176"/>
  <c r="S1168" i="176"/>
  <c r="S1167" i="176"/>
  <c r="S1166" i="176"/>
  <c r="S1165" i="176"/>
  <c r="S1164" i="176"/>
  <c r="S1163" i="176"/>
  <c r="S1162" i="176"/>
  <c r="S1161" i="176"/>
  <c r="S1160" i="176"/>
  <c r="S1159" i="176"/>
  <c r="S1158" i="176"/>
  <c r="S1157" i="176"/>
  <c r="S1156" i="176"/>
  <c r="S1155" i="176"/>
  <c r="S1154" i="176"/>
  <c r="S1153" i="176"/>
  <c r="S1152" i="176"/>
  <c r="S1151" i="176"/>
  <c r="S1150" i="176"/>
  <c r="S1149" i="176"/>
  <c r="S1148" i="176"/>
  <c r="S1147" i="176"/>
  <c r="S1146" i="176"/>
  <c r="S1145" i="176"/>
  <c r="S1144" i="176"/>
  <c r="S1143" i="176"/>
  <c r="S1142" i="176"/>
  <c r="S1141" i="176"/>
  <c r="S1140" i="176"/>
  <c r="T1139" i="176"/>
  <c r="T1137" i="176"/>
  <c r="T1130" i="176"/>
  <c r="T1129" i="176"/>
  <c r="T1128" i="176"/>
  <c r="T1127" i="176"/>
  <c r="T1126" i="176"/>
  <c r="T1124" i="176"/>
  <c r="T1136" i="176" s="1"/>
  <c r="AG1111" i="176"/>
  <c r="AR1109" i="176"/>
  <c r="AQ1109" i="176"/>
  <c r="AP1109" i="176"/>
  <c r="AN1109" i="176"/>
  <c r="V1107" i="176"/>
  <c r="Y1106" i="176"/>
  <c r="S1104" i="176"/>
  <c r="S1103" i="176"/>
  <c r="S1102" i="176"/>
  <c r="S1101" i="176"/>
  <c r="S1100" i="176"/>
  <c r="S1099" i="176"/>
  <c r="S1098" i="176"/>
  <c r="S1097" i="176"/>
  <c r="S1096" i="176"/>
  <c r="S1095" i="176"/>
  <c r="S1094" i="176"/>
  <c r="S1093" i="176"/>
  <c r="S1092" i="176"/>
  <c r="S1091" i="176"/>
  <c r="S1090" i="176"/>
  <c r="S1089" i="176"/>
  <c r="S1088" i="176"/>
  <c r="S1087" i="176"/>
  <c r="S1086" i="176"/>
  <c r="S1085" i="176"/>
  <c r="S1084" i="176"/>
  <c r="S1083" i="176"/>
  <c r="S1082" i="176"/>
  <c r="S1081" i="176"/>
  <c r="S1080" i="176"/>
  <c r="S1079" i="176"/>
  <c r="S1078" i="176"/>
  <c r="S1077" i="176"/>
  <c r="S1076" i="176"/>
  <c r="S1075" i="176"/>
  <c r="T1074" i="176"/>
  <c r="T1072" i="176"/>
  <c r="T1065" i="176"/>
  <c r="T1064" i="176"/>
  <c r="T1063" i="176"/>
  <c r="T1062" i="176"/>
  <c r="T1061" i="176"/>
  <c r="T1059" i="176"/>
  <c r="T1071" i="176" s="1"/>
  <c r="AG1046" i="176"/>
  <c r="AR1044" i="176"/>
  <c r="AQ1044" i="176"/>
  <c r="AP1044" i="176"/>
  <c r="AN1044" i="176"/>
  <c r="V1042" i="176"/>
  <c r="Y1041" i="176"/>
  <c r="S1039" i="176"/>
  <c r="S1038" i="176"/>
  <c r="S1037" i="176"/>
  <c r="S1036" i="176"/>
  <c r="S1035" i="176"/>
  <c r="S1034" i="176"/>
  <c r="S1033" i="176"/>
  <c r="S1032" i="176"/>
  <c r="S1031" i="176"/>
  <c r="S1030" i="176"/>
  <c r="S1029" i="176"/>
  <c r="S1028" i="176"/>
  <c r="S1027" i="176"/>
  <c r="S1026" i="176"/>
  <c r="S1025" i="176"/>
  <c r="S1024" i="176"/>
  <c r="S1023" i="176"/>
  <c r="S1022" i="176"/>
  <c r="S1021" i="176"/>
  <c r="S1020" i="176"/>
  <c r="S1019" i="176"/>
  <c r="S1018" i="176"/>
  <c r="S1017" i="176"/>
  <c r="S1016" i="176"/>
  <c r="S1015" i="176"/>
  <c r="S1014" i="176"/>
  <c r="S1013" i="176"/>
  <c r="S1012" i="176"/>
  <c r="S1011" i="176"/>
  <c r="S1010" i="176"/>
  <c r="T1009" i="176"/>
  <c r="T1007" i="176"/>
  <c r="T1000" i="176"/>
  <c r="T999" i="176"/>
  <c r="T998" i="176"/>
  <c r="T997" i="176"/>
  <c r="T996" i="176"/>
  <c r="T994" i="176"/>
  <c r="T1006" i="176" s="1"/>
  <c r="AG981" i="176"/>
  <c r="AR979" i="176"/>
  <c r="AQ979" i="176"/>
  <c r="AP979" i="176"/>
  <c r="AN979" i="176"/>
  <c r="V977" i="176"/>
  <c r="Y976" i="176"/>
  <c r="S974" i="176"/>
  <c r="S973" i="176"/>
  <c r="S972" i="176"/>
  <c r="S971" i="176"/>
  <c r="S970" i="176"/>
  <c r="S969" i="176"/>
  <c r="S968" i="176"/>
  <c r="S967" i="176"/>
  <c r="S966" i="176"/>
  <c r="S965" i="176"/>
  <c r="S964" i="176"/>
  <c r="S963" i="176"/>
  <c r="S962" i="176"/>
  <c r="S961" i="176"/>
  <c r="S960" i="176"/>
  <c r="S959" i="176"/>
  <c r="S958" i="176"/>
  <c r="S957" i="176"/>
  <c r="S956" i="176"/>
  <c r="S955" i="176"/>
  <c r="S954" i="176"/>
  <c r="S953" i="176"/>
  <c r="S952" i="176"/>
  <c r="S951" i="176"/>
  <c r="S950" i="176"/>
  <c r="S949" i="176"/>
  <c r="S948" i="176"/>
  <c r="S947" i="176"/>
  <c r="S946" i="176"/>
  <c r="S945" i="176"/>
  <c r="T944" i="176"/>
  <c r="T942" i="176"/>
  <c r="T935" i="176"/>
  <c r="T934" i="176"/>
  <c r="T933" i="176"/>
  <c r="T932" i="176"/>
  <c r="T931" i="176"/>
  <c r="T929" i="176"/>
  <c r="T941" i="176" s="1"/>
  <c r="AG916" i="176"/>
  <c r="AR914" i="176"/>
  <c r="AQ914" i="176"/>
  <c r="AP914" i="176"/>
  <c r="AN914" i="176"/>
  <c r="V912" i="176"/>
  <c r="Y911" i="176"/>
  <c r="S909" i="176"/>
  <c r="S908" i="176"/>
  <c r="S907" i="176"/>
  <c r="S906" i="176"/>
  <c r="S905" i="176"/>
  <c r="S904" i="176"/>
  <c r="S903" i="176"/>
  <c r="S902" i="176"/>
  <c r="S901" i="176"/>
  <c r="S900" i="176"/>
  <c r="S899" i="176"/>
  <c r="S898" i="176"/>
  <c r="S897" i="176"/>
  <c r="S896" i="176"/>
  <c r="S895" i="176"/>
  <c r="S894" i="176"/>
  <c r="S893" i="176"/>
  <c r="S892" i="176"/>
  <c r="S891" i="176"/>
  <c r="S890" i="176"/>
  <c r="S889" i="176"/>
  <c r="S888" i="176"/>
  <c r="S887" i="176"/>
  <c r="S886" i="176"/>
  <c r="S885" i="176"/>
  <c r="S884" i="176"/>
  <c r="S883" i="176"/>
  <c r="S882" i="176"/>
  <c r="S881" i="176"/>
  <c r="S880" i="176"/>
  <c r="T879" i="176"/>
  <c r="T877" i="176"/>
  <c r="T870" i="176"/>
  <c r="T869" i="176"/>
  <c r="T868" i="176"/>
  <c r="T867" i="176"/>
  <c r="T866" i="176"/>
  <c r="T864" i="176"/>
  <c r="T876" i="176" s="1"/>
  <c r="AG851" i="176"/>
  <c r="AR849" i="176"/>
  <c r="AQ849" i="176"/>
  <c r="AP849" i="176"/>
  <c r="AN849" i="176"/>
  <c r="V847" i="176"/>
  <c r="Y846" i="176"/>
  <c r="S844" i="176"/>
  <c r="S843" i="176"/>
  <c r="S842" i="176"/>
  <c r="S841" i="176"/>
  <c r="S840" i="176"/>
  <c r="S839" i="176"/>
  <c r="S838" i="176"/>
  <c r="S837" i="176"/>
  <c r="S836" i="176"/>
  <c r="S835" i="176"/>
  <c r="S834" i="176"/>
  <c r="S833" i="176"/>
  <c r="S832" i="176"/>
  <c r="S831" i="176"/>
  <c r="S830" i="176"/>
  <c r="S829" i="176"/>
  <c r="S828" i="176"/>
  <c r="S827" i="176"/>
  <c r="S826" i="176"/>
  <c r="S825" i="176"/>
  <c r="S824" i="176"/>
  <c r="S823" i="176"/>
  <c r="S822" i="176"/>
  <c r="S821" i="176"/>
  <c r="S820" i="176"/>
  <c r="S819" i="176"/>
  <c r="S818" i="176"/>
  <c r="S817" i="176"/>
  <c r="S816" i="176"/>
  <c r="S815" i="176"/>
  <c r="T814" i="176"/>
  <c r="T812" i="176"/>
  <c r="T805" i="176"/>
  <c r="T804" i="176"/>
  <c r="T803" i="176"/>
  <c r="T802" i="176"/>
  <c r="T801" i="176"/>
  <c r="T799" i="176"/>
  <c r="T811" i="176" s="1"/>
  <c r="AG786" i="176"/>
  <c r="AR784" i="176"/>
  <c r="AQ784" i="176"/>
  <c r="AP784" i="176"/>
  <c r="AN784" i="176"/>
  <c r="V782" i="176"/>
  <c r="Y781" i="176"/>
  <c r="S779" i="176"/>
  <c r="S778" i="176"/>
  <c r="S777" i="176"/>
  <c r="S776" i="176"/>
  <c r="S775" i="176"/>
  <c r="S774" i="176"/>
  <c r="S773" i="176"/>
  <c r="S772" i="176"/>
  <c r="S771" i="176"/>
  <c r="S770" i="176"/>
  <c r="S769" i="176"/>
  <c r="S768" i="176"/>
  <c r="S767" i="176"/>
  <c r="S766" i="176"/>
  <c r="S765" i="176"/>
  <c r="S764" i="176"/>
  <c r="S763" i="176"/>
  <c r="S762" i="176"/>
  <c r="S761" i="176"/>
  <c r="S760" i="176"/>
  <c r="S759" i="176"/>
  <c r="S758" i="176"/>
  <c r="S757" i="176"/>
  <c r="S756" i="176"/>
  <c r="S755" i="176"/>
  <c r="S754" i="176"/>
  <c r="S753" i="176"/>
  <c r="S752" i="176"/>
  <c r="S751" i="176"/>
  <c r="S750" i="176"/>
  <c r="T749" i="176"/>
  <c r="T747" i="176"/>
  <c r="T740" i="176"/>
  <c r="T739" i="176"/>
  <c r="T738" i="176"/>
  <c r="T737" i="176"/>
  <c r="T736" i="176"/>
  <c r="T734" i="176"/>
  <c r="T746" i="176" s="1"/>
  <c r="AG721" i="176"/>
  <c r="AR719" i="176"/>
  <c r="AQ719" i="176"/>
  <c r="AP719" i="176"/>
  <c r="AN719" i="176"/>
  <c r="V717" i="176"/>
  <c r="Y716" i="176"/>
  <c r="S714" i="176"/>
  <c r="S713" i="176"/>
  <c r="S712" i="176"/>
  <c r="S711" i="176"/>
  <c r="S710" i="176"/>
  <c r="S709" i="176"/>
  <c r="S708" i="176"/>
  <c r="S707" i="176"/>
  <c r="S706" i="176"/>
  <c r="S705" i="176"/>
  <c r="S704" i="176"/>
  <c r="S703" i="176"/>
  <c r="S702" i="176"/>
  <c r="S701" i="176"/>
  <c r="S700" i="176"/>
  <c r="S699" i="176"/>
  <c r="S698" i="176"/>
  <c r="S697" i="176"/>
  <c r="S696" i="176"/>
  <c r="S695" i="176"/>
  <c r="S694" i="176"/>
  <c r="S693" i="176"/>
  <c r="S692" i="176"/>
  <c r="S691" i="176"/>
  <c r="S690" i="176"/>
  <c r="S689" i="176"/>
  <c r="S688" i="176"/>
  <c r="S687" i="176"/>
  <c r="S686" i="176"/>
  <c r="S685" i="176"/>
  <c r="T684" i="176"/>
  <c r="T682" i="176"/>
  <c r="T675" i="176"/>
  <c r="T674" i="176"/>
  <c r="T673" i="176"/>
  <c r="T672" i="176"/>
  <c r="T671" i="176"/>
  <c r="T669" i="176"/>
  <c r="T681" i="176" s="1"/>
  <c r="AG656" i="176"/>
  <c r="AR654" i="176"/>
  <c r="AQ654" i="176"/>
  <c r="AP654" i="176"/>
  <c r="AN654" i="176"/>
  <c r="V652" i="176"/>
  <c r="Y651" i="176"/>
  <c r="S649" i="176"/>
  <c r="S648" i="176"/>
  <c r="S647" i="176"/>
  <c r="S646" i="176"/>
  <c r="S645" i="176"/>
  <c r="S644" i="176"/>
  <c r="S643" i="176"/>
  <c r="S642" i="176"/>
  <c r="S641" i="176"/>
  <c r="S640" i="176"/>
  <c r="S639" i="176"/>
  <c r="S638" i="176"/>
  <c r="S637" i="176"/>
  <c r="S636" i="176"/>
  <c r="S635" i="176"/>
  <c r="S634" i="176"/>
  <c r="S633" i="176"/>
  <c r="S632" i="176"/>
  <c r="S631" i="176"/>
  <c r="S630" i="176"/>
  <c r="S629" i="176"/>
  <c r="S628" i="176"/>
  <c r="S627" i="176"/>
  <c r="S626" i="176"/>
  <c r="S625" i="176"/>
  <c r="S624" i="176"/>
  <c r="S623" i="176"/>
  <c r="S622" i="176"/>
  <c r="S621" i="176"/>
  <c r="S620" i="176"/>
  <c r="T619" i="176"/>
  <c r="T617" i="176"/>
  <c r="T610" i="176"/>
  <c r="T609" i="176"/>
  <c r="T608" i="176"/>
  <c r="T607" i="176"/>
  <c r="T606" i="176"/>
  <c r="T604" i="176"/>
  <c r="AG591" i="176"/>
  <c r="AR589" i="176"/>
  <c r="AQ589" i="176"/>
  <c r="AP589" i="176"/>
  <c r="AN589" i="176"/>
  <c r="V587" i="176"/>
  <c r="Y586" i="176"/>
  <c r="S584" i="176"/>
  <c r="S583" i="176"/>
  <c r="S582" i="176"/>
  <c r="S581" i="176"/>
  <c r="S580" i="176"/>
  <c r="S579" i="176"/>
  <c r="S578" i="176"/>
  <c r="S577" i="176"/>
  <c r="S576" i="176"/>
  <c r="S575" i="176"/>
  <c r="S574" i="176"/>
  <c r="S573" i="176"/>
  <c r="S572" i="176"/>
  <c r="S571" i="176"/>
  <c r="S570" i="176"/>
  <c r="S569" i="176"/>
  <c r="S568" i="176"/>
  <c r="S567" i="176"/>
  <c r="S566" i="176"/>
  <c r="S565" i="176"/>
  <c r="S564" i="176"/>
  <c r="S563" i="176"/>
  <c r="S562" i="176"/>
  <c r="S561" i="176"/>
  <c r="S560" i="176"/>
  <c r="S559" i="176"/>
  <c r="S558" i="176"/>
  <c r="S557" i="176"/>
  <c r="S556" i="176"/>
  <c r="S555" i="176"/>
  <c r="T554" i="176"/>
  <c r="T552" i="176"/>
  <c r="T545" i="176"/>
  <c r="T544" i="176"/>
  <c r="T543" i="176"/>
  <c r="T542" i="176"/>
  <c r="T541" i="176"/>
  <c r="T539" i="176"/>
  <c r="T551" i="176" s="1"/>
  <c r="AG526" i="176"/>
  <c r="AR524" i="176"/>
  <c r="AQ524" i="176"/>
  <c r="AP524" i="176"/>
  <c r="AN524" i="176"/>
  <c r="V522" i="176"/>
  <c r="Y521" i="176"/>
  <c r="S519" i="176"/>
  <c r="S518" i="176"/>
  <c r="S517" i="176"/>
  <c r="S516" i="176"/>
  <c r="S515" i="176"/>
  <c r="S514" i="176"/>
  <c r="S513" i="176"/>
  <c r="S512" i="176"/>
  <c r="S511" i="176"/>
  <c r="S510" i="176"/>
  <c r="S509" i="176"/>
  <c r="S508" i="176"/>
  <c r="S507" i="176"/>
  <c r="S506" i="176"/>
  <c r="S505" i="176"/>
  <c r="S504" i="176"/>
  <c r="S503" i="176"/>
  <c r="S502" i="176"/>
  <c r="S501" i="176"/>
  <c r="S500" i="176"/>
  <c r="S499" i="176"/>
  <c r="S498" i="176"/>
  <c r="S497" i="176"/>
  <c r="S496" i="176"/>
  <c r="S495" i="176"/>
  <c r="S494" i="176"/>
  <c r="S493" i="176"/>
  <c r="S492" i="176"/>
  <c r="S491" i="176"/>
  <c r="S490" i="176"/>
  <c r="T489" i="176"/>
  <c r="T487" i="176"/>
  <c r="T480" i="176"/>
  <c r="T479" i="176"/>
  <c r="T478" i="176"/>
  <c r="T477" i="176"/>
  <c r="T476" i="176"/>
  <c r="T474" i="176"/>
  <c r="AG461" i="176"/>
  <c r="AR459" i="176"/>
  <c r="AQ459" i="176"/>
  <c r="AP459" i="176"/>
  <c r="AN459" i="176"/>
  <c r="V457" i="176"/>
  <c r="Y456" i="176"/>
  <c r="S454" i="176"/>
  <c r="S453" i="176"/>
  <c r="S452" i="176"/>
  <c r="S451" i="176"/>
  <c r="S450" i="176"/>
  <c r="S449" i="176"/>
  <c r="S448" i="176"/>
  <c r="S447" i="176"/>
  <c r="S446" i="176"/>
  <c r="S445" i="176"/>
  <c r="S444" i="176"/>
  <c r="S443" i="176"/>
  <c r="S442" i="176"/>
  <c r="S441" i="176"/>
  <c r="S440" i="176"/>
  <c r="S439" i="176"/>
  <c r="S438" i="176"/>
  <c r="S437" i="176"/>
  <c r="S436" i="176"/>
  <c r="S435" i="176"/>
  <c r="S434" i="176"/>
  <c r="S433" i="176"/>
  <c r="S432" i="176"/>
  <c r="S431" i="176"/>
  <c r="S430" i="176"/>
  <c r="S429" i="176"/>
  <c r="S428" i="176"/>
  <c r="S427" i="176"/>
  <c r="S426" i="176"/>
  <c r="S425" i="176"/>
  <c r="T424" i="176"/>
  <c r="T422" i="176"/>
  <c r="T415" i="176"/>
  <c r="T414" i="176"/>
  <c r="T413" i="176"/>
  <c r="T412" i="176"/>
  <c r="T411" i="176"/>
  <c r="T409" i="176"/>
  <c r="T421" i="176" s="1"/>
  <c r="AG396" i="176"/>
  <c r="AR394" i="176"/>
  <c r="AQ394" i="176"/>
  <c r="AP394" i="176"/>
  <c r="AN394" i="176"/>
  <c r="V392" i="176"/>
  <c r="Y391" i="176"/>
  <c r="S389" i="176"/>
  <c r="S388" i="176"/>
  <c r="S387" i="176"/>
  <c r="S386" i="176"/>
  <c r="S385" i="176"/>
  <c r="S384" i="176"/>
  <c r="S383" i="176"/>
  <c r="S382" i="176"/>
  <c r="S381" i="176"/>
  <c r="S380" i="176"/>
  <c r="S379" i="176"/>
  <c r="S378" i="176"/>
  <c r="S377" i="176"/>
  <c r="S376" i="176"/>
  <c r="S375" i="176"/>
  <c r="S374" i="176"/>
  <c r="S373" i="176"/>
  <c r="S372" i="176"/>
  <c r="S371" i="176"/>
  <c r="S370" i="176"/>
  <c r="S369" i="176"/>
  <c r="S368" i="176"/>
  <c r="S367" i="176"/>
  <c r="S366" i="176"/>
  <c r="S365" i="176"/>
  <c r="S364" i="176"/>
  <c r="S363" i="176"/>
  <c r="S362" i="176"/>
  <c r="S361" i="176"/>
  <c r="S360" i="176"/>
  <c r="T359" i="176"/>
  <c r="T357" i="176"/>
  <c r="T350" i="176"/>
  <c r="T349" i="176"/>
  <c r="T348" i="176"/>
  <c r="T347" i="176"/>
  <c r="T346" i="176"/>
  <c r="T344" i="176"/>
  <c r="T356" i="176" s="1"/>
  <c r="AG331" i="176"/>
  <c r="AR329" i="176"/>
  <c r="AQ329" i="176"/>
  <c r="AP329" i="176"/>
  <c r="AN329" i="176"/>
  <c r="V327" i="176"/>
  <c r="Y326" i="176"/>
  <c r="S324" i="176"/>
  <c r="S323" i="176"/>
  <c r="S322" i="176"/>
  <c r="S321" i="176"/>
  <c r="S320" i="176"/>
  <c r="S319" i="176"/>
  <c r="S318" i="176"/>
  <c r="S317" i="176"/>
  <c r="S316" i="176"/>
  <c r="S315" i="176"/>
  <c r="S314" i="176"/>
  <c r="S313" i="176"/>
  <c r="S312" i="176"/>
  <c r="S311" i="176"/>
  <c r="S310" i="176"/>
  <c r="S309" i="176"/>
  <c r="S308" i="176"/>
  <c r="S307" i="176"/>
  <c r="S306" i="176"/>
  <c r="S305" i="176"/>
  <c r="S304" i="176"/>
  <c r="S303" i="176"/>
  <c r="S302" i="176"/>
  <c r="S301" i="176"/>
  <c r="S300" i="176"/>
  <c r="S299" i="176"/>
  <c r="S298" i="176"/>
  <c r="S297" i="176"/>
  <c r="S296" i="176"/>
  <c r="S295" i="176"/>
  <c r="T294" i="176"/>
  <c r="T292" i="176"/>
  <c r="T285" i="176"/>
  <c r="T284" i="176"/>
  <c r="T283" i="176"/>
  <c r="T282" i="176"/>
  <c r="T281" i="176"/>
  <c r="T279" i="176"/>
  <c r="T291" i="176" s="1"/>
  <c r="AG266" i="176"/>
  <c r="AR264" i="176"/>
  <c r="AQ264" i="176"/>
  <c r="AP264" i="176"/>
  <c r="AN264" i="176"/>
  <c r="V262" i="176"/>
  <c r="Y261" i="176"/>
  <c r="S259" i="176"/>
  <c r="S258" i="176"/>
  <c r="S257" i="176"/>
  <c r="S256" i="176"/>
  <c r="S255" i="176"/>
  <c r="S254" i="176"/>
  <c r="S253" i="176"/>
  <c r="S252" i="176"/>
  <c r="S251" i="176"/>
  <c r="S250" i="176"/>
  <c r="S249" i="176"/>
  <c r="S248" i="176"/>
  <c r="S247" i="176"/>
  <c r="S246" i="176"/>
  <c r="S245" i="176"/>
  <c r="S244" i="176"/>
  <c r="S243" i="176"/>
  <c r="S242" i="176"/>
  <c r="S241" i="176"/>
  <c r="S240" i="176"/>
  <c r="S239" i="176"/>
  <c r="S238" i="176"/>
  <c r="S237" i="176"/>
  <c r="S236" i="176"/>
  <c r="S235" i="176"/>
  <c r="S234" i="176"/>
  <c r="S233" i="176"/>
  <c r="S232" i="176"/>
  <c r="S231" i="176"/>
  <c r="S230" i="176"/>
  <c r="T229" i="176"/>
  <c r="T227" i="176"/>
  <c r="T220" i="176"/>
  <c r="T219" i="176"/>
  <c r="T218" i="176"/>
  <c r="T217" i="176"/>
  <c r="T216" i="176"/>
  <c r="T214" i="176"/>
  <c r="T226" i="176" s="1"/>
  <c r="AG201" i="176"/>
  <c r="AR199" i="176"/>
  <c r="AQ199" i="176"/>
  <c r="AP199" i="176"/>
  <c r="AN199" i="176"/>
  <c r="V197" i="176"/>
  <c r="Y196" i="176"/>
  <c r="S194" i="176"/>
  <c r="S193" i="176"/>
  <c r="S192" i="176"/>
  <c r="S191" i="176"/>
  <c r="S190" i="176"/>
  <c r="S189" i="176"/>
  <c r="S188" i="176"/>
  <c r="S187" i="176"/>
  <c r="S186" i="176"/>
  <c r="S185" i="176"/>
  <c r="S184" i="176"/>
  <c r="S183" i="176"/>
  <c r="S182" i="176"/>
  <c r="S181" i="176"/>
  <c r="S180" i="176"/>
  <c r="S179" i="176"/>
  <c r="S178" i="176"/>
  <c r="S177" i="176"/>
  <c r="S176" i="176"/>
  <c r="S175" i="176"/>
  <c r="S174" i="176"/>
  <c r="S173" i="176"/>
  <c r="S172" i="176"/>
  <c r="S171" i="176"/>
  <c r="S170" i="176"/>
  <c r="S169" i="176"/>
  <c r="S168" i="176"/>
  <c r="S167" i="176"/>
  <c r="S166" i="176"/>
  <c r="S165" i="176"/>
  <c r="T164" i="176"/>
  <c r="T162" i="176"/>
  <c r="T155" i="176"/>
  <c r="T154" i="176"/>
  <c r="T153" i="176"/>
  <c r="T152" i="176"/>
  <c r="T151" i="176"/>
  <c r="T149" i="176"/>
  <c r="T161" i="176" s="1"/>
  <c r="AG136" i="176"/>
  <c r="AR134" i="176"/>
  <c r="AQ134" i="176"/>
  <c r="AP134" i="176"/>
  <c r="AN134" i="176"/>
  <c r="V132" i="176"/>
  <c r="Y131" i="176"/>
  <c r="S129" i="176"/>
  <c r="S128" i="176"/>
  <c r="S127" i="176"/>
  <c r="S126" i="176"/>
  <c r="S125" i="176"/>
  <c r="S124" i="176"/>
  <c r="S123" i="176"/>
  <c r="S122" i="176"/>
  <c r="S121" i="176"/>
  <c r="S120" i="176"/>
  <c r="S119" i="176"/>
  <c r="S118" i="176"/>
  <c r="S117" i="176"/>
  <c r="S116" i="176"/>
  <c r="S115" i="176"/>
  <c r="S114" i="176"/>
  <c r="S113" i="176"/>
  <c r="S112" i="176"/>
  <c r="S111" i="176"/>
  <c r="S110" i="176"/>
  <c r="S109" i="176"/>
  <c r="S108" i="176"/>
  <c r="S107" i="176"/>
  <c r="S106" i="176"/>
  <c r="S105" i="176"/>
  <c r="S104" i="176"/>
  <c r="S103" i="176"/>
  <c r="S102" i="176"/>
  <c r="S101" i="176"/>
  <c r="S100" i="176"/>
  <c r="T99" i="176"/>
  <c r="T97" i="176"/>
  <c r="T90" i="176"/>
  <c r="T89" i="176"/>
  <c r="T88" i="176"/>
  <c r="T87" i="176"/>
  <c r="T86" i="176"/>
  <c r="T84" i="176"/>
  <c r="AG71" i="176"/>
  <c r="AR69" i="176"/>
  <c r="AQ69" i="176"/>
  <c r="AP69" i="176"/>
  <c r="AN69" i="176"/>
  <c r="V67" i="176"/>
  <c r="Y66" i="176"/>
  <c r="S64" i="176"/>
  <c r="S63" i="176"/>
  <c r="S62" i="176"/>
  <c r="S61" i="176"/>
  <c r="S60" i="176"/>
  <c r="S59" i="176"/>
  <c r="S58" i="176"/>
  <c r="S57" i="176"/>
  <c r="S56" i="176"/>
  <c r="S55" i="176"/>
  <c r="S54" i="176"/>
  <c r="S53" i="176"/>
  <c r="S52" i="176"/>
  <c r="S51" i="176"/>
  <c r="B51" i="176"/>
  <c r="S50" i="176"/>
  <c r="B50" i="176"/>
  <c r="S49" i="176"/>
  <c r="B49" i="176"/>
  <c r="S48" i="176"/>
  <c r="B48" i="176"/>
  <c r="S47" i="176"/>
  <c r="B47" i="176"/>
  <c r="S46" i="176"/>
  <c r="B46" i="176"/>
  <c r="S45" i="176"/>
  <c r="B45" i="176"/>
  <c r="S44" i="176"/>
  <c r="B44" i="176"/>
  <c r="S43" i="176"/>
  <c r="B43" i="176"/>
  <c r="S42" i="176"/>
  <c r="B42" i="176"/>
  <c r="S41" i="176"/>
  <c r="B41" i="176"/>
  <c r="S40" i="176"/>
  <c r="B40" i="176"/>
  <c r="S39" i="176"/>
  <c r="B39" i="176"/>
  <c r="S38" i="176"/>
  <c r="B38" i="176"/>
  <c r="S37" i="176"/>
  <c r="B37" i="176"/>
  <c r="S36" i="176"/>
  <c r="B36" i="176"/>
  <c r="S35" i="176"/>
  <c r="B35" i="176"/>
  <c r="T34" i="176"/>
  <c r="B34" i="176"/>
  <c r="B33" i="176"/>
  <c r="T32" i="176"/>
  <c r="B32" i="176"/>
  <c r="B31" i="176"/>
  <c r="B30" i="176"/>
  <c r="B29" i="176"/>
  <c r="B28" i="176"/>
  <c r="B27" i="176"/>
  <c r="B26" i="176"/>
  <c r="T25" i="176"/>
  <c r="B25" i="176"/>
  <c r="T24" i="176"/>
  <c r="B24" i="176"/>
  <c r="T23" i="176"/>
  <c r="B23" i="176"/>
  <c r="T22" i="176"/>
  <c r="B22" i="176"/>
  <c r="T21" i="176"/>
  <c r="B21" i="176"/>
  <c r="B20" i="176"/>
  <c r="T19" i="176"/>
  <c r="T31" i="176" s="1"/>
  <c r="B19" i="176"/>
  <c r="B18" i="176"/>
  <c r="B17" i="176"/>
  <c r="B16" i="176"/>
  <c r="B15" i="176"/>
  <c r="B14" i="176"/>
  <c r="B13" i="176"/>
  <c r="B12" i="176"/>
  <c r="B11" i="176"/>
  <c r="B10" i="176"/>
  <c r="B9" i="176"/>
  <c r="B8" i="176"/>
  <c r="B7" i="176"/>
  <c r="AG6" i="176"/>
  <c r="B6" i="176"/>
  <c r="B5" i="176"/>
  <c r="AR4" i="176"/>
  <c r="AQ4" i="176"/>
  <c r="AP4" i="176"/>
  <c r="AO4" i="176"/>
  <c r="AN4" i="176"/>
  <c r="B4" i="176"/>
  <c r="DR3" i="176"/>
  <c r="DQ3" i="176"/>
  <c r="DP3" i="176"/>
  <c r="DO3" i="176"/>
  <c r="DN3" i="176"/>
  <c r="B3" i="176"/>
  <c r="DT2" i="176"/>
  <c r="T26" i="176" s="1"/>
  <c r="DR2" i="176"/>
  <c r="DQ2" i="176"/>
  <c r="DP2" i="176"/>
  <c r="DO2" i="176"/>
  <c r="DN2" i="176"/>
  <c r="DM2" i="176"/>
  <c r="V2" i="176"/>
  <c r="B2" i="176"/>
  <c r="Y1" i="176"/>
  <c r="AR1839" i="176"/>
  <c r="AR1832" i="176"/>
  <c r="AR1827" i="176"/>
  <c r="AR1834" i="176"/>
  <c r="AR1833" i="176"/>
  <c r="AR1825" i="176"/>
  <c r="AR1840" i="176"/>
  <c r="AR1835" i="176"/>
  <c r="AR1828" i="176"/>
  <c r="AR1830" i="176"/>
  <c r="AR1829" i="176"/>
  <c r="AR1826" i="176"/>
  <c r="AR1836" i="176"/>
  <c r="AR1831" i="176"/>
  <c r="AR1838" i="176"/>
  <c r="AR1837" i="176"/>
  <c r="AQ1764" i="176"/>
  <c r="AQ1762" i="176"/>
  <c r="AQ1761" i="176"/>
  <c r="AQ1760" i="176"/>
  <c r="AQ1766" i="176"/>
  <c r="AQ1765" i="176"/>
  <c r="AQ1763" i="176"/>
  <c r="AP1705" i="176"/>
  <c r="AP1707" i="176"/>
  <c r="AP1696" i="176"/>
  <c r="AP1709" i="176"/>
  <c r="AP1698" i="176"/>
  <c r="AP1704" i="176"/>
  <c r="AP1699" i="176"/>
  <c r="AP1697" i="176"/>
  <c r="AP1706" i="176"/>
  <c r="AP1700" i="176"/>
  <c r="AP1695" i="176"/>
  <c r="AP1702" i="176"/>
  <c r="AP1701" i="176"/>
  <c r="AP1703" i="176"/>
  <c r="AP1708" i="176"/>
  <c r="AN1503" i="176"/>
  <c r="AN1505" i="176"/>
  <c r="AN1507" i="176"/>
  <c r="AN1509" i="176"/>
  <c r="AN1504" i="176"/>
  <c r="AN1502" i="176"/>
  <c r="AN1508" i="176"/>
  <c r="AN1506" i="176"/>
  <c r="AN1501" i="176"/>
  <c r="AN1510" i="176"/>
  <c r="AN1500" i="176"/>
  <c r="AN1511" i="176"/>
  <c r="AR1246" i="176"/>
  <c r="AR1240" i="176"/>
  <c r="AR1241" i="176"/>
  <c r="AR1244" i="176"/>
  <c r="AR1242" i="176"/>
  <c r="AR1243" i="176"/>
  <c r="AR1245" i="176"/>
  <c r="AQ1180" i="176"/>
  <c r="AQ1182" i="176"/>
  <c r="AQ1185" i="176"/>
  <c r="AQ1184" i="176"/>
  <c r="AQ1192" i="176"/>
  <c r="AQ1188" i="176"/>
  <c r="AQ1183" i="176"/>
  <c r="AQ1186" i="176"/>
  <c r="AQ1176" i="176"/>
  <c r="AQ1189" i="176"/>
  <c r="AQ1175" i="176"/>
  <c r="AQ1177" i="176"/>
  <c r="AQ1191" i="176"/>
  <c r="AQ1179" i="176"/>
  <c r="AQ1178" i="176"/>
  <c r="AQ1181" i="176"/>
  <c r="AQ1190" i="176"/>
  <c r="AQ1187" i="176"/>
  <c r="AP1117" i="176"/>
  <c r="AP1115" i="176"/>
  <c r="AP1118" i="176"/>
  <c r="AP1110" i="176"/>
  <c r="AP1116" i="176"/>
  <c r="AP1114" i="176"/>
  <c r="AP1113" i="176"/>
  <c r="AP1112" i="176"/>
  <c r="AP1111" i="176"/>
  <c r="AN988" i="176"/>
  <c r="AN982" i="176"/>
  <c r="AN986" i="176"/>
  <c r="AN990" i="176"/>
  <c r="AN983" i="176"/>
  <c r="AN987" i="176"/>
  <c r="AN985" i="176"/>
  <c r="AN980" i="176"/>
  <c r="AN989" i="176"/>
  <c r="AN984" i="176"/>
  <c r="AN981" i="176"/>
  <c r="AR721" i="176"/>
  <c r="AR723" i="176"/>
  <c r="AR722" i="176"/>
  <c r="AR720" i="176"/>
  <c r="AR724" i="176"/>
  <c r="AQ661" i="176"/>
  <c r="AQ660" i="176"/>
  <c r="AQ658" i="176"/>
  <c r="AQ657" i="176"/>
  <c r="AQ656" i="176"/>
  <c r="AQ659" i="176"/>
  <c r="AQ655" i="176"/>
  <c r="AQ662" i="176"/>
  <c r="AP596" i="176"/>
  <c r="AP593" i="176"/>
  <c r="AP595" i="176"/>
  <c r="AP604" i="176"/>
  <c r="AP594" i="176"/>
  <c r="AP601" i="176"/>
  <c r="AP592" i="176"/>
  <c r="AP603" i="176"/>
  <c r="AP602" i="176"/>
  <c r="AP600" i="176"/>
  <c r="AP590" i="176"/>
  <c r="AP597" i="176"/>
  <c r="AP599" i="176"/>
  <c r="AP591" i="176"/>
  <c r="AP598" i="176"/>
  <c r="AN460" i="176"/>
  <c r="AN465" i="176"/>
  <c r="AN462" i="176"/>
  <c r="AN463" i="176"/>
  <c r="AN461" i="176"/>
  <c r="AN467" i="176"/>
  <c r="AN464" i="176"/>
  <c r="AN466" i="176"/>
  <c r="AN468" i="176"/>
  <c r="AR204" i="176"/>
  <c r="AR208" i="176"/>
  <c r="AR213" i="176"/>
  <c r="AR212" i="176"/>
  <c r="AR215" i="176"/>
  <c r="AR203" i="176"/>
  <c r="AR202" i="176"/>
  <c r="AR210" i="176"/>
  <c r="AR209" i="176"/>
  <c r="AR211" i="176"/>
  <c r="AR206" i="176"/>
  <c r="AR218" i="176"/>
  <c r="AR217" i="176"/>
  <c r="AR216" i="176"/>
  <c r="AR200" i="176"/>
  <c r="AR205" i="176"/>
  <c r="AR207" i="176"/>
  <c r="AR201" i="176"/>
  <c r="AR214" i="176"/>
  <c r="AQ136" i="176"/>
  <c r="AQ139" i="176"/>
  <c r="AQ135" i="176"/>
  <c r="AQ140" i="176"/>
  <c r="AQ137" i="176"/>
  <c r="AQ138" i="176"/>
  <c r="AQ141" i="176"/>
  <c r="AP77" i="176"/>
  <c r="AP75" i="176"/>
  <c r="AP72" i="176"/>
  <c r="AP78" i="176"/>
  <c r="AP73" i="176"/>
  <c r="AP80" i="176"/>
  <c r="AP74" i="176"/>
  <c r="AP76" i="176"/>
  <c r="AP79" i="176"/>
  <c r="AP70" i="176"/>
  <c r="AP71" i="176"/>
  <c r="S1821" i="176" a="1"/>
  <c r="S1431" i="176" a="1"/>
  <c r="O51" i="176" a="1"/>
  <c r="O42" i="176" a="1"/>
  <c r="O41" i="176" a="1"/>
  <c r="AN531" i="176"/>
  <c r="AN525" i="176"/>
  <c r="AN532" i="176"/>
  <c r="AN530" i="176"/>
  <c r="AN526" i="176"/>
  <c r="AN528" i="176"/>
  <c r="AN529" i="176"/>
  <c r="AN527" i="176"/>
  <c r="AR274" i="176"/>
  <c r="AR268" i="176"/>
  <c r="AR273" i="176"/>
  <c r="AR270" i="176"/>
  <c r="AR266" i="176"/>
  <c r="AR271" i="176"/>
  <c r="AR269" i="176"/>
  <c r="AR265" i="176"/>
  <c r="AR272" i="176"/>
  <c r="AR267" i="176"/>
  <c r="O39" i="176" a="1"/>
  <c r="AR1893" i="176"/>
  <c r="AR1896" i="176"/>
  <c r="AR1898" i="176"/>
  <c r="AR1890" i="176"/>
  <c r="AR1899" i="176"/>
  <c r="AR1897" i="176"/>
  <c r="AR1892" i="176"/>
  <c r="AR1891" i="176"/>
  <c r="AR1894" i="176"/>
  <c r="AR1895" i="176"/>
  <c r="AQ1828" i="176"/>
  <c r="AQ1831" i="176"/>
  <c r="AQ1830" i="176"/>
  <c r="AQ1837" i="176"/>
  <c r="AQ1826" i="176"/>
  <c r="AQ1832" i="176"/>
  <c r="AQ1835" i="176"/>
  <c r="AQ1834" i="176"/>
  <c r="AQ1829" i="176"/>
  <c r="AQ1836" i="176"/>
  <c r="AQ1839" i="176"/>
  <c r="AQ1838" i="176"/>
  <c r="AQ1833" i="176"/>
  <c r="AQ1825" i="176"/>
  <c r="AQ1840" i="176"/>
  <c r="AQ1827" i="176"/>
  <c r="AP1762" i="176"/>
  <c r="AP1760" i="176"/>
  <c r="AP1766" i="176"/>
  <c r="AP1763" i="176"/>
  <c r="AP1764" i="176"/>
  <c r="AP1765" i="176"/>
  <c r="AP1761" i="176"/>
  <c r="AN1631" i="176"/>
  <c r="AN1630" i="176"/>
  <c r="AN1632" i="176"/>
  <c r="AN1634" i="176"/>
  <c r="AN1635" i="176"/>
  <c r="AN1633" i="176"/>
  <c r="AN1569" i="176"/>
  <c r="AN1566" i="176"/>
  <c r="AN1570" i="176"/>
  <c r="AN1567" i="176"/>
  <c r="AN1568" i="176"/>
  <c r="AN1565" i="176"/>
  <c r="AR1311" i="176"/>
  <c r="AR1307" i="176"/>
  <c r="AR1314" i="176"/>
  <c r="AR1309" i="176"/>
  <c r="AR1305" i="176"/>
  <c r="AR1315" i="176"/>
  <c r="AR1312" i="176"/>
  <c r="AR1306" i="176"/>
  <c r="AR1310" i="176"/>
  <c r="AR1313" i="176"/>
  <c r="AR1317" i="176"/>
  <c r="AR1308" i="176"/>
  <c r="AR1318" i="176"/>
  <c r="AR1316" i="176"/>
  <c r="AQ1241" i="176"/>
  <c r="AQ1240" i="176"/>
  <c r="AQ1242" i="176"/>
  <c r="AQ1243" i="176"/>
  <c r="AQ1246" i="176"/>
  <c r="AQ1245" i="176"/>
  <c r="AQ1244" i="176"/>
  <c r="AP1181" i="176"/>
  <c r="AP1185" i="176"/>
  <c r="AP1178" i="176"/>
  <c r="AP1180" i="176"/>
  <c r="AP1176" i="176"/>
  <c r="AP1177" i="176"/>
  <c r="AP1186" i="176"/>
  <c r="AP1187" i="176"/>
  <c r="AP1189" i="176"/>
  <c r="AP1188" i="176"/>
  <c r="AP1184" i="176"/>
  <c r="AP1191" i="176"/>
  <c r="AP1175" i="176"/>
  <c r="AP1182" i="176"/>
  <c r="AP1183" i="176"/>
  <c r="AP1190" i="176"/>
  <c r="AP1179" i="176"/>
  <c r="AP1192" i="176"/>
  <c r="AR792" i="176"/>
  <c r="AR790" i="176"/>
  <c r="AR786" i="176"/>
  <c r="AR789" i="176"/>
  <c r="AR785" i="176"/>
  <c r="AR788" i="176"/>
  <c r="AR787" i="176"/>
  <c r="AR793" i="176"/>
  <c r="AR791" i="176"/>
  <c r="AQ720" i="176"/>
  <c r="AQ723" i="176"/>
  <c r="AQ721" i="176"/>
  <c r="AQ724" i="176"/>
  <c r="AQ722" i="176"/>
  <c r="AP655" i="176"/>
  <c r="AP662" i="176"/>
  <c r="AP661" i="176"/>
  <c r="AP658" i="176"/>
  <c r="AP660" i="176"/>
  <c r="AP657" i="176"/>
  <c r="AP659" i="176"/>
  <c r="AP656" i="176"/>
  <c r="O43" i="176" a="1"/>
  <c r="AQ1892" i="176"/>
  <c r="AQ1895" i="176"/>
  <c r="AQ1898" i="176"/>
  <c r="AQ1897" i="176"/>
  <c r="AQ1896" i="176"/>
  <c r="AQ1899" i="176"/>
  <c r="AQ1891" i="176"/>
  <c r="AQ1890" i="176"/>
  <c r="AQ1893" i="176"/>
  <c r="AQ1894" i="176"/>
  <c r="AP1837" i="176"/>
  <c r="AP1825" i="176"/>
  <c r="AP1832" i="176"/>
  <c r="AP1839" i="176"/>
  <c r="AP1838" i="176"/>
  <c r="AP1826" i="176"/>
  <c r="AP1840" i="176"/>
  <c r="AP1833" i="176"/>
  <c r="AP1828" i="176"/>
  <c r="AP1835" i="176"/>
  <c r="AP1834" i="176"/>
  <c r="AP1827" i="176"/>
  <c r="AP1836" i="176"/>
  <c r="AP1829" i="176"/>
  <c r="AP1831" i="176"/>
  <c r="AP1830" i="176"/>
  <c r="AN1708" i="176"/>
  <c r="AN1698" i="176"/>
  <c r="AN1695" i="176"/>
  <c r="AN1702" i="176"/>
  <c r="AN1699" i="176"/>
  <c r="AN1700" i="176"/>
  <c r="AN1697" i="176"/>
  <c r="AN1696" i="176"/>
  <c r="AN1703" i="176"/>
  <c r="AN1706" i="176"/>
  <c r="AN1701" i="176"/>
  <c r="AN1707" i="176"/>
  <c r="AN1705" i="176"/>
  <c r="AN1704" i="176"/>
  <c r="AN1709" i="176"/>
  <c r="AR1372" i="176"/>
  <c r="AR1371" i="176"/>
  <c r="AR1370" i="176"/>
  <c r="AR1378" i="176"/>
  <c r="AR1377" i="176"/>
  <c r="AR1379" i="176"/>
  <c r="AR1376" i="176"/>
  <c r="AR1374" i="176"/>
  <c r="AR1373" i="176"/>
  <c r="AR1375" i="176"/>
  <c r="AQ1307" i="176"/>
  <c r="AQ1314" i="176"/>
  <c r="AQ1306" i="176"/>
  <c r="AQ1305" i="176"/>
  <c r="AQ1311" i="176"/>
  <c r="AQ1318" i="176"/>
  <c r="AQ1315" i="176"/>
  <c r="AQ1309" i="176"/>
  <c r="AQ1312" i="176"/>
  <c r="AQ1310" i="176"/>
  <c r="AQ1313" i="176"/>
  <c r="AQ1308" i="176"/>
  <c r="AQ1316" i="176"/>
  <c r="AQ1317" i="176"/>
  <c r="AP1244" i="176"/>
  <c r="AP1246" i="176"/>
  <c r="AP1240" i="176"/>
  <c r="AP1242" i="176"/>
  <c r="AP1245" i="176"/>
  <c r="AP1243" i="176"/>
  <c r="AP1241" i="176"/>
  <c r="AN1118" i="176"/>
  <c r="AN1116" i="176"/>
  <c r="AN1115" i="176"/>
  <c r="AN1111" i="176"/>
  <c r="AN1110" i="176"/>
  <c r="AN1113" i="176"/>
  <c r="AN1117" i="176"/>
  <c r="AN1114" i="176"/>
  <c r="AN1112" i="176"/>
  <c r="AR853" i="176"/>
  <c r="AR850" i="176"/>
  <c r="AR855" i="176"/>
  <c r="AR856" i="176"/>
  <c r="AR854" i="176"/>
  <c r="AR851" i="176"/>
  <c r="AR852" i="176"/>
  <c r="AQ789" i="176"/>
  <c r="AQ785" i="176"/>
  <c r="AQ786" i="176"/>
  <c r="AQ787" i="176"/>
  <c r="AQ788" i="176"/>
  <c r="AQ791" i="176"/>
  <c r="AQ790" i="176"/>
  <c r="AQ792" i="176"/>
  <c r="AQ793" i="176"/>
  <c r="AP722" i="176"/>
  <c r="AP720" i="176"/>
  <c r="AP721" i="176"/>
  <c r="AP724" i="176"/>
  <c r="AP723" i="176"/>
  <c r="AN602" i="176"/>
  <c r="AN590" i="176"/>
  <c r="AN597" i="176"/>
  <c r="AN593" i="176"/>
  <c r="AN595" i="176"/>
  <c r="AN601" i="176"/>
  <c r="AN603" i="176"/>
  <c r="AN599" i="176"/>
  <c r="AN592" i="176"/>
  <c r="AN596" i="176"/>
  <c r="AN594" i="176"/>
  <c r="AN600" i="176"/>
  <c r="AN591" i="176"/>
  <c r="AN598" i="176"/>
  <c r="AN604" i="176"/>
  <c r="AR348" i="176"/>
  <c r="AR347" i="176"/>
  <c r="AR342" i="176"/>
  <c r="AR336" i="176"/>
  <c r="AR335" i="176"/>
  <c r="AR330" i="176"/>
  <c r="AR349" i="176"/>
  <c r="AR337" i="176"/>
  <c r="AR344" i="176"/>
  <c r="AR343" i="176"/>
  <c r="AR338" i="176"/>
  <c r="AR332" i="176"/>
  <c r="AR331" i="176"/>
  <c r="AR345" i="176"/>
  <c r="AR346" i="176"/>
  <c r="AR333" i="176"/>
  <c r="AR340" i="176"/>
  <c r="AR339" i="176"/>
  <c r="AR334" i="176"/>
  <c r="AR350" i="176"/>
  <c r="AR341" i="176"/>
  <c r="AQ270" i="176"/>
  <c r="AQ269" i="176"/>
  <c r="AQ266" i="176"/>
  <c r="AQ273" i="176"/>
  <c r="AQ265" i="176"/>
  <c r="AQ274" i="176"/>
  <c r="AQ268" i="176"/>
  <c r="AQ267" i="176"/>
  <c r="AQ272" i="176"/>
  <c r="AQ271" i="176"/>
  <c r="AP200" i="176"/>
  <c r="AP206" i="176"/>
  <c r="AP208" i="176"/>
  <c r="AP215" i="176"/>
  <c r="AP214" i="176"/>
  <c r="AP213" i="176"/>
  <c r="AP216" i="176"/>
  <c r="AP202" i="176"/>
  <c r="AP204" i="176"/>
  <c r="AP203" i="176"/>
  <c r="AP211" i="176"/>
  <c r="AP205" i="176"/>
  <c r="AP207" i="176"/>
  <c r="AP210" i="176"/>
  <c r="AP209" i="176"/>
  <c r="AP212" i="176"/>
  <c r="AP201" i="176"/>
  <c r="AP218" i="176"/>
  <c r="AP217" i="176"/>
  <c r="AN73" i="176"/>
  <c r="AN70" i="176"/>
  <c r="AN78" i="176"/>
  <c r="AN74" i="176"/>
  <c r="AN71" i="176"/>
  <c r="AN80" i="176"/>
  <c r="AN75" i="176"/>
  <c r="AN72" i="176"/>
  <c r="AN76" i="176"/>
  <c r="AN77" i="176"/>
  <c r="AN79" i="176"/>
  <c r="S1366" i="176" a="1"/>
  <c r="S1626" i="176" a="1"/>
  <c r="S196" i="176" a="1"/>
  <c r="S66" i="176" a="1"/>
  <c r="O49" i="176" a="1"/>
  <c r="O38" i="176" a="1"/>
  <c r="S1" i="176" a="1"/>
  <c r="O2" i="176" a="1"/>
  <c r="S976" i="176" a="1"/>
  <c r="S781" i="176" a="1"/>
  <c r="AP1893" i="176"/>
  <c r="AP1895" i="176"/>
  <c r="AP1896" i="176"/>
  <c r="AP1894" i="176"/>
  <c r="AP1892" i="176"/>
  <c r="AP1890" i="176"/>
  <c r="AP1897" i="176"/>
  <c r="AP1899" i="176"/>
  <c r="AP1891" i="176"/>
  <c r="AP1898" i="176"/>
  <c r="AN1762" i="176"/>
  <c r="AN1766" i="176"/>
  <c r="AN1760" i="176"/>
  <c r="AN1765" i="176"/>
  <c r="AN1763" i="176"/>
  <c r="AN1761" i="176"/>
  <c r="AN1764" i="176"/>
  <c r="AR1438" i="176"/>
  <c r="AR1435" i="176"/>
  <c r="AR1440" i="176"/>
  <c r="AR1439" i="176"/>
  <c r="AR1436" i="176"/>
  <c r="AR1437" i="176"/>
  <c r="AQ1373" i="176"/>
  <c r="AQ1374" i="176"/>
  <c r="AQ1377" i="176"/>
  <c r="AQ1378" i="176"/>
  <c r="AQ1372" i="176"/>
  <c r="AQ1375" i="176"/>
  <c r="AQ1371" i="176"/>
  <c r="AQ1370" i="176"/>
  <c r="AQ1376" i="176"/>
  <c r="AQ1379" i="176"/>
  <c r="AP1312" i="176"/>
  <c r="AP1314" i="176"/>
  <c r="AP1307" i="176"/>
  <c r="AP1305" i="176"/>
  <c r="AP1317" i="176"/>
  <c r="AP1306" i="176"/>
  <c r="AP1315" i="176"/>
  <c r="AP1308" i="176"/>
  <c r="AP1316" i="176"/>
  <c r="AP1310" i="176"/>
  <c r="AP1318" i="176"/>
  <c r="AP1313" i="176"/>
  <c r="AP1311" i="176"/>
  <c r="AP1309" i="176"/>
  <c r="AN1192" i="176"/>
  <c r="AN1175" i="176"/>
  <c r="AN1177" i="176"/>
  <c r="AN1188" i="176"/>
  <c r="AN1179" i="176"/>
  <c r="AN1176" i="176"/>
  <c r="AN1189" i="176"/>
  <c r="AN1178" i="176"/>
  <c r="AN1185" i="176"/>
  <c r="AN1190" i="176"/>
  <c r="AN1187" i="176"/>
  <c r="AN1191" i="176"/>
  <c r="AN1182" i="176"/>
  <c r="AN1186" i="176"/>
  <c r="AN1181" i="176"/>
  <c r="AN1180" i="176"/>
  <c r="AN1183" i="176"/>
  <c r="AN1184" i="176"/>
  <c r="AR915" i="176"/>
  <c r="AR918" i="176"/>
  <c r="AR916" i="176"/>
  <c r="AR919" i="176"/>
  <c r="AR917" i="176"/>
  <c r="AQ853" i="176"/>
  <c r="AQ851" i="176"/>
  <c r="AQ852" i="176"/>
  <c r="AQ856" i="176"/>
  <c r="AQ850" i="176"/>
  <c r="AQ854" i="176"/>
  <c r="AQ855" i="176"/>
  <c r="AP788" i="176"/>
  <c r="AP793" i="176"/>
  <c r="AP786" i="176"/>
  <c r="AP792" i="176"/>
  <c r="AP785" i="176"/>
  <c r="AP791" i="176"/>
  <c r="AP789" i="176"/>
  <c r="AP787" i="176"/>
  <c r="AP790" i="176"/>
  <c r="AN657" i="176"/>
  <c r="AN659" i="176"/>
  <c r="AN661" i="176"/>
  <c r="AN655" i="176"/>
  <c r="AN660" i="176"/>
  <c r="AN658" i="176"/>
  <c r="AN662" i="176"/>
  <c r="AN656" i="176"/>
  <c r="AR398" i="176"/>
  <c r="AR408" i="176"/>
  <c r="AR400" i="176"/>
  <c r="AR403" i="176"/>
  <c r="AR405" i="176"/>
  <c r="AR402" i="176"/>
  <c r="AR395" i="176"/>
  <c r="AR399" i="176"/>
  <c r="AR401" i="176"/>
  <c r="AR404" i="176"/>
  <c r="AR396" i="176"/>
  <c r="AR397" i="176"/>
  <c r="AR406" i="176"/>
  <c r="AR407" i="176"/>
  <c r="AQ336" i="176"/>
  <c r="AQ339" i="176"/>
  <c r="AQ334" i="176"/>
  <c r="AQ330" i="176"/>
  <c r="AQ345" i="176"/>
  <c r="AQ348" i="176"/>
  <c r="AQ350" i="176"/>
  <c r="AQ343" i="176"/>
  <c r="AQ331" i="176"/>
  <c r="AQ338" i="176"/>
  <c r="AQ333" i="176"/>
  <c r="AQ349" i="176"/>
  <c r="AQ340" i="176"/>
  <c r="AQ347" i="176"/>
  <c r="AQ342" i="176"/>
  <c r="AQ337" i="176"/>
  <c r="AQ332" i="176"/>
  <c r="AQ344" i="176"/>
  <c r="AQ335" i="176"/>
  <c r="AQ346" i="176"/>
  <c r="AQ341" i="176"/>
  <c r="AP273" i="176"/>
  <c r="AP267" i="176"/>
  <c r="AP268" i="176"/>
  <c r="AP269" i="176"/>
  <c r="AP274" i="176"/>
  <c r="AP271" i="176"/>
  <c r="AP265" i="176"/>
  <c r="AP272" i="176"/>
  <c r="AP270" i="176"/>
  <c r="AP266" i="176"/>
  <c r="AN135" i="176"/>
  <c r="AN140" i="176"/>
  <c r="AN136" i="176"/>
  <c r="AN139" i="176"/>
  <c r="AN138" i="176"/>
  <c r="AN141" i="176"/>
  <c r="AN137" i="176"/>
  <c r="AR8" i="176"/>
  <c r="AR5" i="176"/>
  <c r="AR6" i="176"/>
  <c r="AR12" i="176"/>
  <c r="AR11" i="176"/>
  <c r="AR10" i="176"/>
  <c r="AR9" i="176"/>
  <c r="AR7" i="176"/>
  <c r="S1691" i="176" a="1"/>
  <c r="S1106" i="176" a="1"/>
  <c r="S521" i="176" a="1"/>
  <c r="S911" i="176" a="1"/>
  <c r="O48" i="176" a="1"/>
  <c r="O36" i="176" a="1"/>
  <c r="AQ7" i="176"/>
  <c r="AQ12" i="176"/>
  <c r="AQ6" i="176"/>
  <c r="AQ5" i="176"/>
  <c r="AQ10" i="176"/>
  <c r="AQ8" i="176"/>
  <c r="AQ11" i="176"/>
  <c r="AQ9" i="176"/>
  <c r="S1756" i="176" a="1"/>
  <c r="S391" i="176" a="1"/>
  <c r="O47" i="176" a="1"/>
  <c r="S1496" i="176" a="1"/>
  <c r="S456" i="176" a="1"/>
  <c r="O35" i="176" a="1"/>
  <c r="AQ201" i="176"/>
  <c r="AQ200" i="176"/>
  <c r="AQ215" i="176"/>
  <c r="AQ214" i="176"/>
  <c r="AQ208" i="176"/>
  <c r="AQ205" i="176"/>
  <c r="AQ217" i="176"/>
  <c r="AQ203" i="176"/>
  <c r="AQ202" i="176"/>
  <c r="AQ218" i="176"/>
  <c r="AQ212" i="176"/>
  <c r="AQ209" i="176"/>
  <c r="AQ207" i="176"/>
  <c r="AQ206" i="176"/>
  <c r="AQ216" i="176"/>
  <c r="AQ211" i="176"/>
  <c r="AQ210" i="176"/>
  <c r="AQ213" i="176"/>
  <c r="AQ204" i="176"/>
  <c r="S716" i="176" a="1"/>
  <c r="AN1825" i="176"/>
  <c r="AN1834" i="176"/>
  <c r="AN1833" i="176"/>
  <c r="AN1838" i="176"/>
  <c r="AN1837" i="176"/>
  <c r="AN1827" i="176"/>
  <c r="AN1828" i="176"/>
  <c r="AN1831" i="176"/>
  <c r="AN1835" i="176"/>
  <c r="AN1839" i="176"/>
  <c r="AN1832" i="176"/>
  <c r="AN1826" i="176"/>
  <c r="AN1836" i="176"/>
  <c r="AN1830" i="176"/>
  <c r="AN1829" i="176"/>
  <c r="AN1840" i="176"/>
  <c r="AR1504" i="176"/>
  <c r="AR1502" i="176"/>
  <c r="AR1510" i="176"/>
  <c r="AR1503" i="176"/>
  <c r="AR1508" i="176"/>
  <c r="AR1506" i="176"/>
  <c r="AR1505" i="176"/>
  <c r="AR1500" i="176"/>
  <c r="AR1501" i="176"/>
  <c r="AR1507" i="176"/>
  <c r="AR1509" i="176"/>
  <c r="AR1511" i="176"/>
  <c r="AQ1437" i="176"/>
  <c r="AQ1440" i="176"/>
  <c r="AQ1436" i="176"/>
  <c r="AQ1438" i="176"/>
  <c r="AQ1439" i="176"/>
  <c r="AQ1435" i="176"/>
  <c r="AP1379" i="176"/>
  <c r="AP1378" i="176"/>
  <c r="AP1375" i="176"/>
  <c r="AP1374" i="176"/>
  <c r="AP1376" i="176"/>
  <c r="AP1373" i="176"/>
  <c r="AP1372" i="176"/>
  <c r="AP1371" i="176"/>
  <c r="AP1370" i="176"/>
  <c r="AP1377" i="176"/>
  <c r="AR982" i="176"/>
  <c r="AR985" i="176"/>
  <c r="AR980" i="176"/>
  <c r="AR989" i="176"/>
  <c r="AR983" i="176"/>
  <c r="AR990" i="176"/>
  <c r="AR987" i="176"/>
  <c r="AR988" i="176"/>
  <c r="AR986" i="176"/>
  <c r="AR981" i="176"/>
  <c r="AR984" i="176"/>
  <c r="AQ919" i="176"/>
  <c r="AQ916" i="176"/>
  <c r="AQ918" i="176"/>
  <c r="AQ917" i="176"/>
  <c r="AQ915" i="176"/>
  <c r="AP856" i="176"/>
  <c r="AP854" i="176"/>
  <c r="AP852" i="176"/>
  <c r="AP855" i="176"/>
  <c r="AP851" i="176"/>
  <c r="AP850" i="176"/>
  <c r="AP853" i="176"/>
  <c r="AR466" i="176"/>
  <c r="AR467" i="176"/>
  <c r="AR462" i="176"/>
  <c r="AR461" i="176"/>
  <c r="AR463" i="176"/>
  <c r="AR464" i="176"/>
  <c r="AR465" i="176"/>
  <c r="AR468" i="176"/>
  <c r="AR460" i="176"/>
  <c r="AQ401" i="176"/>
  <c r="AQ400" i="176"/>
  <c r="AQ407" i="176"/>
  <c r="AQ406" i="176"/>
  <c r="AQ404" i="176"/>
  <c r="AQ405" i="176"/>
  <c r="AQ395" i="176"/>
  <c r="AQ408" i="176"/>
  <c r="AQ399" i="176"/>
  <c r="AQ398" i="176"/>
  <c r="AQ396" i="176"/>
  <c r="AQ397" i="176"/>
  <c r="AQ403" i="176"/>
  <c r="AQ402" i="176"/>
  <c r="AP341" i="176"/>
  <c r="AP340" i="176"/>
  <c r="AP335" i="176"/>
  <c r="AP331" i="176"/>
  <c r="AP350" i="176"/>
  <c r="AP342" i="176"/>
  <c r="AP349" i="176"/>
  <c r="AP348" i="176"/>
  <c r="AP343" i="176"/>
  <c r="AP330" i="176"/>
  <c r="AP337" i="176"/>
  <c r="AP336" i="176"/>
  <c r="AP338" i="176"/>
  <c r="AP345" i="176"/>
  <c r="AP344" i="176"/>
  <c r="AP339" i="176"/>
  <c r="AP333" i="176"/>
  <c r="AP332" i="176"/>
  <c r="AP346" i="176"/>
  <c r="AP347" i="176"/>
  <c r="AP334" i="176"/>
  <c r="AN204" i="176"/>
  <c r="AN208" i="176"/>
  <c r="AN218" i="176"/>
  <c r="AN215" i="176"/>
  <c r="AN205" i="176"/>
  <c r="AN201" i="176"/>
  <c r="AN209" i="176"/>
  <c r="AN203" i="176"/>
  <c r="AN213" i="176"/>
  <c r="AN207" i="176"/>
  <c r="AN217" i="176"/>
  <c r="AN212" i="176"/>
  <c r="AN200" i="176"/>
  <c r="AN206" i="176"/>
  <c r="AN202" i="176"/>
  <c r="AN211" i="176"/>
  <c r="AN216" i="176"/>
  <c r="AN210" i="176"/>
  <c r="AN214" i="176"/>
  <c r="S1171" i="176" a="1"/>
  <c r="S846" i="176" a="1"/>
  <c r="O34" i="176" a="1"/>
  <c r="AR74" i="176"/>
  <c r="AR71" i="176"/>
  <c r="AR79" i="176"/>
  <c r="AR72" i="176"/>
  <c r="AR78" i="176"/>
  <c r="AR73" i="176"/>
  <c r="AR75" i="176"/>
  <c r="AR70" i="176"/>
  <c r="AR76" i="176"/>
  <c r="AR80" i="176"/>
  <c r="AR77" i="176"/>
  <c r="S1561" i="176" a="1"/>
  <c r="O45" i="176" a="1"/>
  <c r="AN7" i="176"/>
  <c r="AN5" i="176"/>
  <c r="AN6" i="176"/>
  <c r="AN11" i="176"/>
  <c r="AN8" i="176"/>
  <c r="AN12" i="176"/>
  <c r="AN10" i="176"/>
  <c r="AN9" i="176"/>
  <c r="S131" i="176" a="1"/>
  <c r="O44" i="176" a="1"/>
  <c r="AR1632" i="176"/>
  <c r="AR1631" i="176"/>
  <c r="AR1633" i="176"/>
  <c r="AR1634" i="176"/>
  <c r="AR1635" i="176"/>
  <c r="AR1630" i="176"/>
  <c r="AR1567" i="176"/>
  <c r="AR1566" i="176"/>
  <c r="AR1570" i="176"/>
  <c r="AR1568" i="176"/>
  <c r="AR1569" i="176"/>
  <c r="AR1565" i="176"/>
  <c r="AQ1511" i="176"/>
  <c r="AQ1505" i="176"/>
  <c r="AQ1510" i="176"/>
  <c r="AQ1500" i="176"/>
  <c r="AQ1501" i="176"/>
  <c r="AQ1502" i="176"/>
  <c r="AQ1509" i="176"/>
  <c r="AQ1504" i="176"/>
  <c r="AQ1503" i="176"/>
  <c r="AQ1507" i="176"/>
  <c r="AQ1508" i="176"/>
  <c r="AQ1506" i="176"/>
  <c r="AP1440" i="176"/>
  <c r="AP1437" i="176"/>
  <c r="AP1439" i="176"/>
  <c r="AP1438" i="176"/>
  <c r="AP1436" i="176"/>
  <c r="AP1435" i="176"/>
  <c r="AN1316" i="176"/>
  <c r="AN1306" i="176"/>
  <c r="AN1311" i="176"/>
  <c r="AN1313" i="176"/>
  <c r="AN1317" i="176"/>
  <c r="AN1307" i="176"/>
  <c r="AN1315" i="176"/>
  <c r="AN1310" i="176"/>
  <c r="AN1305" i="176"/>
  <c r="AN1314" i="176"/>
  <c r="AN1308" i="176"/>
  <c r="AN1309" i="176"/>
  <c r="AN1318" i="176"/>
  <c r="AN1312" i="176"/>
  <c r="AR1046" i="176"/>
  <c r="AR1045" i="176"/>
  <c r="AQ983" i="176"/>
  <c r="AQ985" i="176"/>
  <c r="AQ982" i="176"/>
  <c r="AQ986" i="176"/>
  <c r="AQ990" i="176"/>
  <c r="AQ989" i="176"/>
  <c r="AQ984" i="176"/>
  <c r="AQ987" i="176"/>
  <c r="AQ981" i="176"/>
  <c r="AQ988" i="176"/>
  <c r="AQ980" i="176"/>
  <c r="AP916" i="176"/>
  <c r="AP919" i="176"/>
  <c r="AP917" i="176"/>
  <c r="AP915" i="176"/>
  <c r="AP918" i="176"/>
  <c r="AN787" i="176"/>
  <c r="AN792" i="176"/>
  <c r="AN789" i="176"/>
  <c r="AN788" i="176"/>
  <c r="AN793" i="176"/>
  <c r="AN785" i="176"/>
  <c r="AN790" i="176"/>
  <c r="AN791" i="176"/>
  <c r="AN786" i="176"/>
  <c r="AR527" i="176"/>
  <c r="AR526" i="176"/>
  <c r="AR525" i="176"/>
  <c r="AR532" i="176"/>
  <c r="AR528" i="176"/>
  <c r="AR531" i="176"/>
  <c r="AR530" i="176"/>
  <c r="AR529" i="176"/>
  <c r="AQ467" i="176"/>
  <c r="AQ461" i="176"/>
  <c r="AQ464" i="176"/>
  <c r="AQ460" i="176"/>
  <c r="AQ462" i="176"/>
  <c r="AQ465" i="176"/>
  <c r="AQ468" i="176"/>
  <c r="AQ463" i="176"/>
  <c r="AQ466" i="176"/>
  <c r="AP405" i="176"/>
  <c r="AP397" i="176"/>
  <c r="AP408" i="176"/>
  <c r="AP407" i="176"/>
  <c r="AP398" i="176"/>
  <c r="AP395" i="176"/>
  <c r="AP403" i="176"/>
  <c r="AP399" i="176"/>
  <c r="AP404" i="176"/>
  <c r="AP406" i="176"/>
  <c r="AP396" i="176"/>
  <c r="AP401" i="176"/>
  <c r="AP400" i="176"/>
  <c r="AP402" i="176"/>
  <c r="AN268" i="176"/>
  <c r="AN272" i="176"/>
  <c r="AN267" i="176"/>
  <c r="AN271" i="176"/>
  <c r="AN266" i="176"/>
  <c r="AN270" i="176"/>
  <c r="AN274" i="176"/>
  <c r="AN269" i="176"/>
  <c r="AN265" i="176"/>
  <c r="AN273" i="176"/>
  <c r="AP8" i="176"/>
  <c r="AP9" i="176"/>
  <c r="AP6" i="176"/>
  <c r="AP7" i="176"/>
  <c r="AP5" i="176"/>
  <c r="AP12" i="176"/>
  <c r="AP11" i="176"/>
  <c r="AP10" i="176"/>
  <c r="S1236" i="176" a="1"/>
  <c r="S326" i="176" a="1"/>
  <c r="S261" i="176" a="1"/>
  <c r="O46" i="176" a="1"/>
  <c r="O37" i="176" a="1"/>
  <c r="AN349" i="176"/>
  <c r="AN336" i="176"/>
  <c r="AN335" i="176"/>
  <c r="AN340" i="176"/>
  <c r="AN339" i="176"/>
  <c r="AN338" i="176"/>
  <c r="AN330" i="176"/>
  <c r="AN348" i="176"/>
  <c r="AN347" i="176"/>
  <c r="AN342" i="176"/>
  <c r="AN333" i="176"/>
  <c r="AN350" i="176"/>
  <c r="AN346" i="176"/>
  <c r="AN337" i="176"/>
  <c r="AN344" i="176"/>
  <c r="AN341" i="176"/>
  <c r="AN331" i="176"/>
  <c r="AN334" i="176"/>
  <c r="AN343" i="176"/>
  <c r="AN345" i="176"/>
  <c r="AN332" i="176"/>
  <c r="S651" i="176" a="1"/>
  <c r="S1041" i="176" a="1"/>
  <c r="O40" i="176" a="1"/>
  <c r="S1301" i="176" a="1"/>
  <c r="S586" i="176" a="1"/>
  <c r="AR1702" i="176"/>
  <c r="AR1704" i="176"/>
  <c r="AR1703" i="176"/>
  <c r="AR1705" i="176"/>
  <c r="AR1695" i="176"/>
  <c r="AR1699" i="176"/>
  <c r="AR1701" i="176"/>
  <c r="AR1698" i="176"/>
  <c r="AR1707" i="176"/>
  <c r="AR1709" i="176"/>
  <c r="AR1708" i="176"/>
  <c r="AR1700" i="176"/>
  <c r="AR1706" i="176"/>
  <c r="AR1697" i="176"/>
  <c r="AR1696" i="176"/>
  <c r="AQ1632" i="176"/>
  <c r="AQ1631" i="176"/>
  <c r="AQ1630" i="176"/>
  <c r="AQ1635" i="176"/>
  <c r="AQ1634" i="176"/>
  <c r="AQ1633" i="176"/>
  <c r="AQ1565" i="176"/>
  <c r="AQ1567" i="176"/>
  <c r="AQ1566" i="176"/>
  <c r="AQ1568" i="176"/>
  <c r="AQ1570" i="176"/>
  <c r="AQ1569" i="176"/>
  <c r="AP1503" i="176"/>
  <c r="AP1502" i="176"/>
  <c r="AP1505" i="176"/>
  <c r="AP1511" i="176"/>
  <c r="AP1504" i="176"/>
  <c r="AP1501" i="176"/>
  <c r="AP1508" i="176"/>
  <c r="AP1500" i="176"/>
  <c r="AP1507" i="176"/>
  <c r="AP1506" i="176"/>
  <c r="AP1509" i="176"/>
  <c r="AP1510" i="176"/>
  <c r="AN1370" i="176"/>
  <c r="AN1372" i="176"/>
  <c r="AN1376" i="176"/>
  <c r="AN1374" i="176"/>
  <c r="AN1375" i="176"/>
  <c r="AN1379" i="176"/>
  <c r="AN1371" i="176"/>
  <c r="AN1373" i="176"/>
  <c r="AN1377" i="176"/>
  <c r="AN1378" i="176"/>
  <c r="AR1113" i="176"/>
  <c r="AR1112" i="176"/>
  <c r="AR1118" i="176"/>
  <c r="AR1110" i="176"/>
  <c r="AR1117" i="176"/>
  <c r="AR1116" i="176"/>
  <c r="AR1115" i="176"/>
  <c r="AR1114" i="176"/>
  <c r="AR1111" i="176"/>
  <c r="AQ1045" i="176"/>
  <c r="AQ1046" i="176"/>
  <c r="AP986" i="176"/>
  <c r="AP987" i="176"/>
  <c r="AP982" i="176"/>
  <c r="AP980" i="176"/>
  <c r="AP983" i="176"/>
  <c r="AP988" i="176"/>
  <c r="AP990" i="176"/>
  <c r="AP989" i="176"/>
  <c r="AP984" i="176"/>
  <c r="AP985" i="176"/>
  <c r="AP981" i="176"/>
  <c r="AN855" i="176"/>
  <c r="AN850" i="176"/>
  <c r="AN853" i="176"/>
  <c r="AN852" i="176"/>
  <c r="AN856" i="176"/>
  <c r="AN854" i="176"/>
  <c r="AN851" i="176"/>
  <c r="AR603" i="176"/>
  <c r="AR593" i="176"/>
  <c r="AR600" i="176"/>
  <c r="AR602" i="176"/>
  <c r="AR601" i="176"/>
  <c r="AR599" i="176"/>
  <c r="AR596" i="176"/>
  <c r="AR598" i="176"/>
  <c r="AR590" i="176"/>
  <c r="AR591" i="176"/>
  <c r="AR597" i="176"/>
  <c r="AR604" i="176"/>
  <c r="AR595" i="176"/>
  <c r="AR592" i="176"/>
  <c r="AR594" i="176"/>
  <c r="AQ525" i="176"/>
  <c r="AQ527" i="176"/>
  <c r="AQ529" i="176"/>
  <c r="AQ528" i="176"/>
  <c r="AQ531" i="176"/>
  <c r="AQ526" i="176"/>
  <c r="AQ530" i="176"/>
  <c r="AQ532" i="176"/>
  <c r="AP466" i="176"/>
  <c r="AP463" i="176"/>
  <c r="AP465" i="176"/>
  <c r="AP468" i="176"/>
  <c r="AP462" i="176"/>
  <c r="AP461" i="176"/>
  <c r="AP460" i="176"/>
  <c r="AP464" i="176"/>
  <c r="AP467" i="176"/>
  <c r="AR1761" i="176"/>
  <c r="AR1762" i="176"/>
  <c r="AR1763" i="176"/>
  <c r="AR1760" i="176"/>
  <c r="AR1765" i="176"/>
  <c r="AR1764" i="176"/>
  <c r="AR1766" i="176"/>
  <c r="AQ1696" i="176"/>
  <c r="AQ1706" i="176"/>
  <c r="AQ1697" i="176"/>
  <c r="AQ1699" i="176"/>
  <c r="AQ1695" i="176"/>
  <c r="AQ1701" i="176"/>
  <c r="AQ1700" i="176"/>
  <c r="AQ1703" i="176"/>
  <c r="AQ1698" i="176"/>
  <c r="AQ1705" i="176"/>
  <c r="AQ1704" i="176"/>
  <c r="AQ1707" i="176"/>
  <c r="AQ1702" i="176"/>
  <c r="AQ1709" i="176"/>
  <c r="AQ1708" i="176"/>
  <c r="AP1630" i="176"/>
  <c r="AP1632" i="176"/>
  <c r="AP1635" i="176"/>
  <c r="AP1633" i="176"/>
  <c r="AP1631" i="176"/>
  <c r="AP1634" i="176"/>
  <c r="AP1567" i="176"/>
  <c r="AP1566" i="176"/>
  <c r="AP1569" i="176"/>
  <c r="AP1565" i="176"/>
  <c r="AP1568" i="176"/>
  <c r="AP1570" i="176"/>
  <c r="AN1435" i="176"/>
  <c r="AN1436" i="176"/>
  <c r="AN1438" i="176"/>
  <c r="AN1440" i="176"/>
  <c r="AN1437" i="176"/>
  <c r="AN1439" i="176"/>
  <c r="AR1190" i="176"/>
  <c r="AR1187" i="176"/>
  <c r="AR1188" i="176"/>
  <c r="AR1185" i="176"/>
  <c r="AR1184" i="176"/>
  <c r="AR1183" i="176"/>
  <c r="AR1175" i="176"/>
  <c r="AR1181" i="176"/>
  <c r="AR1182" i="176"/>
  <c r="AR1180" i="176"/>
  <c r="AR1176" i="176"/>
  <c r="AR1189" i="176"/>
  <c r="AR1179" i="176"/>
  <c r="AR1192" i="176"/>
  <c r="AR1177" i="176"/>
  <c r="AR1178" i="176"/>
  <c r="AR1191" i="176"/>
  <c r="AR1186" i="176"/>
  <c r="AQ1113" i="176"/>
  <c r="AQ1112" i="176"/>
  <c r="AQ1116" i="176"/>
  <c r="AQ1115" i="176"/>
  <c r="AQ1117" i="176"/>
  <c r="AQ1111" i="176"/>
  <c r="AQ1110" i="176"/>
  <c r="AQ1114" i="176"/>
  <c r="AQ1118" i="176"/>
  <c r="AP1045" i="176"/>
  <c r="AP1046" i="176"/>
  <c r="AR662" i="176"/>
  <c r="AR657" i="176"/>
  <c r="AR659" i="176"/>
  <c r="AR658" i="176"/>
  <c r="AR661" i="176"/>
  <c r="AR656" i="176"/>
  <c r="AR660" i="176"/>
  <c r="AR655" i="176"/>
  <c r="AQ595" i="176"/>
  <c r="AQ594" i="176"/>
  <c r="AQ592" i="176"/>
  <c r="AQ604" i="176"/>
  <c r="AQ599" i="176"/>
  <c r="AQ598" i="176"/>
  <c r="AQ596" i="176"/>
  <c r="AQ603" i="176"/>
  <c r="AQ591" i="176"/>
  <c r="AQ602" i="176"/>
  <c r="AQ593" i="176"/>
  <c r="AQ597" i="176"/>
  <c r="AQ600" i="176"/>
  <c r="AQ601" i="176"/>
  <c r="AQ590" i="176"/>
  <c r="AP526" i="176"/>
  <c r="AP529" i="176"/>
  <c r="AP525" i="176"/>
  <c r="AP532" i="176"/>
  <c r="AP531" i="176"/>
  <c r="AP530" i="176"/>
  <c r="AP528" i="176"/>
  <c r="AP527" i="176"/>
  <c r="AN401" i="176"/>
  <c r="AN398" i="176"/>
  <c r="AN395" i="176"/>
  <c r="AN405" i="176"/>
  <c r="AN396" i="176"/>
  <c r="AN404" i="176"/>
  <c r="AN400" i="176"/>
  <c r="AN397" i="176"/>
  <c r="AN402" i="176"/>
  <c r="AN406" i="176"/>
  <c r="AN399" i="176"/>
  <c r="AN403" i="176"/>
  <c r="AN408" i="176"/>
  <c r="AN407" i="176"/>
  <c r="AR137" i="176"/>
  <c r="AR138" i="176"/>
  <c r="AR139" i="176"/>
  <c r="AR141" i="176"/>
  <c r="AR136" i="176"/>
  <c r="AR135" i="176"/>
  <c r="AR140" i="176"/>
  <c r="AQ71" i="176"/>
  <c r="AQ70" i="176"/>
  <c r="AQ79" i="176"/>
  <c r="AQ76" i="176"/>
  <c r="AQ75" i="176"/>
  <c r="AQ78" i="176"/>
  <c r="AQ77" i="176"/>
  <c r="AQ80" i="176"/>
  <c r="AQ73" i="176"/>
  <c r="AQ72" i="176"/>
  <c r="AQ74" i="176"/>
  <c r="AP135" i="176"/>
  <c r="AP138" i="176"/>
  <c r="AP141" i="176"/>
  <c r="AP139" i="176"/>
  <c r="AP136" i="176"/>
  <c r="AP140" i="176"/>
  <c r="AP137" i="176"/>
  <c r="S1886" i="176" a="1"/>
  <c r="O50" i="176" a="1"/>
  <c r="U9" i="176"/>
  <c r="U74" i="176"/>
  <c r="U8" i="176"/>
  <c r="U72" i="176"/>
  <c r="U214" i="176"/>
  <c r="U345" i="176"/>
  <c r="U75" i="176"/>
  <c r="U205" i="176"/>
  <c r="U336" i="176"/>
  <c r="U347" i="176"/>
  <c r="U200" i="176"/>
  <c r="U272" i="176"/>
  <c r="U342" i="176"/>
  <c r="U404" i="176"/>
  <c r="U601" i="176"/>
  <c r="U403" i="176"/>
  <c r="U657" i="176"/>
  <c r="U790" i="176"/>
  <c r="U660" i="176"/>
  <c r="U602" i="176"/>
  <c r="U792" i="176"/>
  <c r="U1177" i="176"/>
  <c r="U919" i="176"/>
  <c r="U1184" i="176"/>
  <c r="U80" i="176"/>
  <c r="U202" i="176"/>
  <c r="U271" i="176"/>
  <c r="U270" i="176"/>
  <c r="U216" i="176"/>
  <c r="U77" i="176"/>
  <c r="U215" i="176"/>
  <c r="U662" i="176"/>
  <c r="U785" i="176"/>
  <c r="U596" i="176"/>
  <c r="U402" i="176"/>
  <c r="U468" i="176"/>
  <c r="U595" i="176"/>
  <c r="U855" i="176"/>
  <c r="U982" i="176"/>
  <c r="U1244" i="176"/>
  <c r="U1317" i="176"/>
  <c r="U12" i="176"/>
  <c r="U76" i="176"/>
  <c r="U7" i="176"/>
  <c r="U337" i="176"/>
  <c r="U79" i="176"/>
  <c r="U209" i="176"/>
  <c r="U340" i="176"/>
  <c r="U335" i="176"/>
  <c r="U346" i="176"/>
  <c r="U408" i="176"/>
  <c r="U593" i="176"/>
  <c r="U407" i="176"/>
  <c r="U528" i="176"/>
  <c r="U661" i="176"/>
  <c r="U405" i="176"/>
  <c r="U530" i="176"/>
  <c r="U1115" i="176"/>
  <c r="U206" i="176"/>
  <c r="U218" i="176"/>
  <c r="U349" i="176"/>
  <c r="U274" i="176"/>
  <c r="U78" i="176"/>
  <c r="U204" i="176"/>
  <c r="U135" i="176"/>
  <c r="U203" i="176"/>
  <c r="U265" i="176"/>
  <c r="U655" i="176"/>
  <c r="U788" i="176"/>
  <c r="U600" i="176"/>
  <c r="U406" i="176"/>
  <c r="U599" i="176"/>
  <c r="U720" i="176"/>
  <c r="U791" i="176"/>
  <c r="U11" i="176"/>
  <c r="U137" i="176"/>
  <c r="U330" i="176"/>
  <c r="U213" i="176"/>
  <c r="U344" i="176"/>
  <c r="U339" i="176"/>
  <c r="U70" i="176"/>
  <c r="U334" i="176"/>
  <c r="U529" i="176"/>
  <c r="U722" i="176"/>
  <c r="U532" i="176"/>
  <c r="U527" i="176"/>
  <c r="U724" i="176"/>
  <c r="U460" i="176"/>
  <c r="U1246" i="176"/>
  <c r="U5" i="176"/>
  <c r="U10" i="176"/>
  <c r="U210" i="176"/>
  <c r="U341" i="176"/>
  <c r="U395" i="176"/>
  <c r="U140" i="176"/>
  <c r="U208" i="176"/>
  <c r="U269" i="176"/>
  <c r="U207" i="176"/>
  <c r="U462" i="176"/>
  <c r="U597" i="176"/>
  <c r="U465" i="176"/>
  <c r="U604" i="176"/>
  <c r="U603" i="176"/>
  <c r="U350" i="176"/>
  <c r="U1114" i="176"/>
  <c r="U1309" i="176"/>
  <c r="U141" i="176"/>
  <c r="U267" i="176"/>
  <c r="U217" i="176"/>
  <c r="U332" i="176"/>
  <c r="U348" i="176"/>
  <c r="U343" i="176"/>
  <c r="U138" i="176"/>
  <c r="U268" i="176"/>
  <c r="U338" i="176"/>
  <c r="U400" i="176"/>
  <c r="U658" i="176"/>
  <c r="U399" i="176"/>
  <c r="U531" i="176"/>
  <c r="U463" i="176"/>
  <c r="U598" i="176"/>
  <c r="U854" i="176"/>
  <c r="U850" i="176"/>
  <c r="U852" i="176"/>
  <c r="U333" i="176"/>
  <c r="U139" i="176"/>
  <c r="U212" i="176"/>
  <c r="U273" i="176"/>
  <c r="U73" i="176"/>
  <c r="U211" i="176"/>
  <c r="U466" i="176"/>
  <c r="U590" i="176"/>
  <c r="U525" i="176"/>
  <c r="U592" i="176"/>
  <c r="U398" i="176"/>
  <c r="U464" i="176"/>
  <c r="U397" i="176"/>
  <c r="U467" i="176"/>
  <c r="U987" i="176"/>
  <c r="U1118" i="176"/>
  <c r="U918" i="176"/>
  <c r="U1377" i="176"/>
  <c r="U723" i="176"/>
  <c r="U980" i="176"/>
  <c r="U1181" i="176"/>
  <c r="U1188" i="176"/>
  <c r="U787" i="176"/>
  <c r="U856" i="176"/>
  <c r="U1175" i="176"/>
  <c r="U1507" i="176"/>
  <c r="U1245" i="176"/>
  <c r="U1894" i="176"/>
  <c r="U1892" i="176"/>
  <c r="U1895" i="176"/>
  <c r="U1045" i="176"/>
  <c r="U990" i="176"/>
  <c r="U1117" i="176"/>
  <c r="U853" i="176"/>
  <c r="U985" i="176"/>
  <c r="U1116" i="176"/>
  <c r="U1187" i="176"/>
  <c r="U789" i="176"/>
  <c r="U988" i="176"/>
  <c r="U1375" i="176"/>
  <c r="U1312" i="176"/>
  <c r="U1378" i="176"/>
  <c r="U1506" i="176"/>
  <c r="U1370" i="176"/>
  <c r="U1438" i="176"/>
  <c r="U1765" i="176"/>
  <c r="U1511" i="176"/>
  <c r="U1633" i="176"/>
  <c r="U1707" i="176"/>
  <c r="U1829" i="176"/>
  <c r="U1698" i="176"/>
  <c r="U1832" i="176"/>
  <c r="U1697" i="176"/>
  <c r="U1831" i="176"/>
  <c r="U1500" i="176"/>
  <c r="U1243" i="176"/>
  <c r="U1439" i="176"/>
  <c r="U1565" i="176"/>
  <c r="U1372" i="176"/>
  <c r="U1700" i="176"/>
  <c r="U1838" i="176"/>
  <c r="U1893" i="176"/>
  <c r="U1763" i="176"/>
  <c r="U1896" i="176"/>
  <c r="U1762" i="176"/>
  <c r="U1899" i="176"/>
  <c r="U401" i="176"/>
  <c r="U594" i="176"/>
  <c r="U659" i="176"/>
  <c r="U983" i="176"/>
  <c r="U1185" i="176"/>
  <c r="U1190" i="176"/>
  <c r="U915" i="176"/>
  <c r="U989" i="176"/>
  <c r="U793" i="176"/>
  <c r="U917" i="176"/>
  <c r="U1178" i="176"/>
  <c r="U1242" i="176"/>
  <c r="U1570" i="176"/>
  <c r="U1316" i="176"/>
  <c r="U1508" i="176"/>
  <c r="U1310" i="176"/>
  <c r="U1568" i="176"/>
  <c r="U1898" i="176"/>
  <c r="U1833" i="176"/>
  <c r="U1702" i="176"/>
  <c r="U1836" i="176"/>
  <c r="U1569" i="176"/>
  <c r="U1701" i="176"/>
  <c r="U1835" i="176"/>
  <c r="U1307" i="176"/>
  <c r="U1110" i="176"/>
  <c r="U1180" i="176"/>
  <c r="U1192" i="176"/>
  <c r="U1313" i="176"/>
  <c r="U1379" i="176"/>
  <c r="U1632" i="176"/>
  <c r="U1305" i="176"/>
  <c r="U1440" i="176"/>
  <c r="U1373" i="176"/>
  <c r="U1376" i="176"/>
  <c r="U1704" i="176"/>
  <c r="U1830" i="176"/>
  <c r="U1567" i="176"/>
  <c r="U1897" i="176"/>
  <c r="U1825" i="176"/>
  <c r="U1766" i="176"/>
  <c r="U1179" i="176"/>
  <c r="U1182" i="176"/>
  <c r="U1503" i="176"/>
  <c r="U1189" i="176"/>
  <c r="U1311" i="176"/>
  <c r="U1505" i="176"/>
  <c r="U1191" i="176"/>
  <c r="U1314" i="176"/>
  <c r="U1504" i="176"/>
  <c r="U1699" i="176"/>
  <c r="U1764" i="176"/>
  <c r="U1837" i="176"/>
  <c r="U1706" i="176"/>
  <c r="U1840" i="176"/>
  <c r="U1705" i="176"/>
  <c r="U1839" i="176"/>
  <c r="U1510" i="176"/>
  <c r="U1435" i="176"/>
  <c r="U1708" i="176"/>
  <c r="U1630" i="176"/>
  <c r="U1695" i="176"/>
  <c r="U1635" i="176"/>
  <c r="U986" i="176"/>
  <c r="U1113" i="176"/>
  <c r="U1112" i="176"/>
  <c r="U1183" i="176"/>
  <c r="U984" i="176"/>
  <c r="U1186" i="176"/>
  <c r="U1437" i="176"/>
  <c r="U1240" i="176"/>
  <c r="U1308" i="176"/>
  <c r="U1374" i="176"/>
  <c r="U1502" i="176"/>
  <c r="U1315" i="176"/>
  <c r="U1318" i="176"/>
  <c r="U1634" i="176"/>
  <c r="U1834" i="176"/>
  <c r="U1703" i="176"/>
  <c r="U1890" i="176"/>
  <c r="U1760" i="176"/>
  <c r="U1828" i="176"/>
  <c r="U1509" i="176"/>
  <c r="U1709" i="176"/>
  <c r="U1827" i="176"/>
  <c r="AJ8" i="176"/>
  <c r="AJ10" i="176"/>
  <c r="AJ11" i="176"/>
  <c r="AJ9" i="176"/>
  <c r="AJ5" i="176"/>
  <c r="AJ12" i="176"/>
  <c r="AJ6" i="176"/>
  <c r="AJ7" i="176"/>
  <c r="Z77" i="176"/>
  <c r="Z73" i="176"/>
  <c r="Z79" i="176"/>
  <c r="Z72" i="176"/>
  <c r="Z74" i="176"/>
  <c r="Z80" i="176"/>
  <c r="Z75" i="176"/>
  <c r="Z71" i="176"/>
  <c r="Z70" i="176"/>
  <c r="Z76" i="176"/>
  <c r="Z78" i="176"/>
  <c r="Z1373" i="176"/>
  <c r="Z1379" i="176"/>
  <c r="Z1371" i="176"/>
  <c r="Z1372" i="176"/>
  <c r="Z1370" i="176"/>
  <c r="Z1377" i="176"/>
  <c r="Z1376" i="176"/>
  <c r="Z1378" i="176"/>
  <c r="Z1375" i="176"/>
  <c r="Z1374" i="176"/>
  <c r="Z852" i="176"/>
  <c r="Z853" i="176"/>
  <c r="Z856" i="176"/>
  <c r="Z850" i="176"/>
  <c r="Z855" i="176"/>
  <c r="Z854" i="176"/>
  <c r="Z851" i="176"/>
  <c r="Z335" i="176"/>
  <c r="Z334" i="176"/>
  <c r="Z348" i="176"/>
  <c r="Z349" i="176"/>
  <c r="Z336" i="176"/>
  <c r="Z343" i="176"/>
  <c r="Z342" i="176"/>
  <c r="Z330" i="176"/>
  <c r="Z337" i="176"/>
  <c r="Z344" i="176"/>
  <c r="Z350" i="176"/>
  <c r="Z345" i="176"/>
  <c r="Z332" i="176"/>
  <c r="Z339" i="176"/>
  <c r="Z331" i="176"/>
  <c r="Z338" i="176"/>
  <c r="Z333" i="176"/>
  <c r="Z340" i="176"/>
  <c r="Z347" i="176"/>
  <c r="Z346" i="176"/>
  <c r="Z341" i="176"/>
  <c r="Z1435" i="176"/>
  <c r="Z1439" i="176"/>
  <c r="Z1438" i="176"/>
  <c r="Z1440" i="176"/>
  <c r="Z1437" i="176"/>
  <c r="Z1436" i="176"/>
  <c r="Z919" i="176"/>
  <c r="Z917" i="176"/>
  <c r="Z915" i="176"/>
  <c r="Z918" i="176"/>
  <c r="Z916" i="176"/>
  <c r="Z402" i="176"/>
  <c r="Z404" i="176"/>
  <c r="Z407" i="176"/>
  <c r="Z395" i="176"/>
  <c r="Z399" i="176"/>
  <c r="Z398" i="176"/>
  <c r="Z400" i="176"/>
  <c r="Z405" i="176"/>
  <c r="Z401" i="176"/>
  <c r="Z396" i="176"/>
  <c r="Z406" i="176"/>
  <c r="Z408" i="176"/>
  <c r="Z397" i="176"/>
  <c r="Z403" i="176"/>
  <c r="Z1703" i="176"/>
  <c r="Z1705" i="176"/>
  <c r="Z1704" i="176"/>
  <c r="Z1709" i="176"/>
  <c r="Z1698" i="176"/>
  <c r="Z1700" i="176"/>
  <c r="Z1701" i="176"/>
  <c r="Z1699" i="176"/>
  <c r="Z1706" i="176"/>
  <c r="Z1697" i="176"/>
  <c r="Z1708" i="176"/>
  <c r="Z1707" i="176"/>
  <c r="Z1695" i="176"/>
  <c r="Z1702" i="176"/>
  <c r="Z1696" i="176"/>
  <c r="Z1567" i="176"/>
  <c r="Z1566" i="176"/>
  <c r="Z1565" i="176"/>
  <c r="Z1569" i="176"/>
  <c r="Z1568" i="176"/>
  <c r="Z1570" i="176"/>
  <c r="Z1509" i="176"/>
  <c r="Z1508" i="176"/>
  <c r="Z1505" i="176"/>
  <c r="Z1504" i="176"/>
  <c r="Z1500" i="176"/>
  <c r="Z1507" i="176"/>
  <c r="Z1501" i="176"/>
  <c r="Z1511" i="176"/>
  <c r="Z1506" i="176"/>
  <c r="Z1503" i="176"/>
  <c r="Z1510" i="176"/>
  <c r="Z1502" i="176"/>
  <c r="Z985" i="176"/>
  <c r="Z982" i="176"/>
  <c r="Z989" i="176"/>
  <c r="Z981" i="176"/>
  <c r="Z988" i="176"/>
  <c r="Z980" i="176"/>
  <c r="Z987" i="176"/>
  <c r="Z984" i="176"/>
  <c r="Z983" i="176"/>
  <c r="Z990" i="176"/>
  <c r="Z986" i="176"/>
  <c r="Z463" i="176"/>
  <c r="Z468" i="176"/>
  <c r="Z462" i="176"/>
  <c r="Z460" i="176"/>
  <c r="Z465" i="176"/>
  <c r="Z467" i="176"/>
  <c r="Z464" i="176"/>
  <c r="Z466" i="176"/>
  <c r="Z461" i="176"/>
  <c r="Z1630" i="176"/>
  <c r="Z1632" i="176"/>
  <c r="Z1634" i="176"/>
  <c r="Z1633" i="176"/>
  <c r="Z1635" i="176"/>
  <c r="Z1631" i="176"/>
  <c r="Z1046" i="176"/>
  <c r="Z1045" i="176"/>
  <c r="Z526" i="176"/>
  <c r="Z531" i="176"/>
  <c r="Z525" i="176"/>
  <c r="Z532" i="176"/>
  <c r="Z527" i="176"/>
  <c r="Z530" i="176"/>
  <c r="Z529" i="176"/>
  <c r="Z528" i="176"/>
  <c r="Z7" i="176"/>
  <c r="Z11" i="176"/>
  <c r="Z10" i="176"/>
  <c r="Z9" i="176"/>
  <c r="Z8" i="176"/>
  <c r="Z6" i="176"/>
  <c r="Z5" i="176"/>
  <c r="Z12" i="176"/>
  <c r="Z1112" i="176"/>
  <c r="Z1111" i="176"/>
  <c r="Z1118" i="176"/>
  <c r="Z1110" i="176"/>
  <c r="Z1117" i="176"/>
  <c r="Z1116" i="176"/>
  <c r="Z1115" i="176"/>
  <c r="Z1114" i="176"/>
  <c r="Z1113" i="176"/>
  <c r="Z599" i="176"/>
  <c r="Z591" i="176"/>
  <c r="Z601" i="176"/>
  <c r="Z600" i="176"/>
  <c r="Z598" i="176"/>
  <c r="Z595" i="176"/>
  <c r="Z590" i="176"/>
  <c r="Z597" i="176"/>
  <c r="Z596" i="176"/>
  <c r="Z603" i="176"/>
  <c r="Z594" i="176"/>
  <c r="Z593" i="176"/>
  <c r="Z604" i="176"/>
  <c r="Z602" i="176"/>
  <c r="Z592" i="176"/>
  <c r="Z1762" i="176"/>
  <c r="Z1761" i="176"/>
  <c r="Z1764" i="176"/>
  <c r="Z1760" i="176"/>
  <c r="Z1763" i="176"/>
  <c r="Z1766" i="176"/>
  <c r="Z1765" i="176"/>
  <c r="Z1179" i="176"/>
  <c r="Z1186" i="176"/>
  <c r="Z1183" i="176"/>
  <c r="Z1185" i="176"/>
  <c r="Z1191" i="176"/>
  <c r="Z1175" i="176"/>
  <c r="Z1182" i="176"/>
  <c r="Z1180" i="176"/>
  <c r="Z1189" i="176"/>
  <c r="Z1181" i="176"/>
  <c r="Z1176" i="176"/>
  <c r="Z1188" i="176"/>
  <c r="Z1178" i="176"/>
  <c r="Z1187" i="176"/>
  <c r="Z1177" i="176"/>
  <c r="Z1190" i="176"/>
  <c r="Z1184" i="176"/>
  <c r="Z1192" i="176"/>
  <c r="Z658" i="176"/>
  <c r="Z657" i="176"/>
  <c r="Z656" i="176"/>
  <c r="Z660" i="176"/>
  <c r="Z655" i="176"/>
  <c r="Z662" i="176"/>
  <c r="Z659" i="176"/>
  <c r="Z661" i="176"/>
  <c r="Z138" i="176"/>
  <c r="Z135" i="176"/>
  <c r="Z140" i="176"/>
  <c r="Z141" i="176"/>
  <c r="Z136" i="176"/>
  <c r="Z139" i="176"/>
  <c r="Z137" i="176"/>
  <c r="Z1891" i="176"/>
  <c r="Z1895" i="176"/>
  <c r="Z1890" i="176"/>
  <c r="Z1897" i="176"/>
  <c r="Z1898" i="176"/>
  <c r="Z1896" i="176"/>
  <c r="Z1893" i="176"/>
  <c r="Z1894" i="176"/>
  <c r="Z1892" i="176"/>
  <c r="Z1899" i="176"/>
  <c r="Z788" i="176"/>
  <c r="Z789" i="176"/>
  <c r="Z791" i="176"/>
  <c r="Z790" i="176"/>
  <c r="Z785" i="176"/>
  <c r="Z786" i="176"/>
  <c r="Z793" i="176"/>
  <c r="Z787" i="176"/>
  <c r="Z792" i="176"/>
  <c r="Z1831" i="176"/>
  <c r="Z1833" i="176"/>
  <c r="Z1829" i="176"/>
  <c r="Z1825" i="176"/>
  <c r="Z1832" i="176"/>
  <c r="Z1839" i="176"/>
  <c r="Z1834" i="176"/>
  <c r="Z1827" i="176"/>
  <c r="Z1840" i="176"/>
  <c r="Z1828" i="176"/>
  <c r="Z1835" i="176"/>
  <c r="Z1830" i="176"/>
  <c r="Z1826" i="176"/>
  <c r="Z1837" i="176"/>
  <c r="Z1836" i="176"/>
  <c r="Z1838" i="176"/>
  <c r="Z1245" i="176"/>
  <c r="Z1240" i="176"/>
  <c r="Z1246" i="176"/>
  <c r="Z1241" i="176"/>
  <c r="Z1242" i="176"/>
  <c r="Z1244" i="176"/>
  <c r="Z1243" i="176"/>
  <c r="Z722" i="176"/>
  <c r="Z720" i="176"/>
  <c r="Z724" i="176"/>
  <c r="Z721" i="176"/>
  <c r="Z723" i="176"/>
  <c r="Z209" i="176"/>
  <c r="Z202" i="176"/>
  <c r="Z201" i="176"/>
  <c r="Z203" i="176"/>
  <c r="Z208" i="176"/>
  <c r="Z210" i="176"/>
  <c r="Z217" i="176"/>
  <c r="Z216" i="176"/>
  <c r="Z215" i="176"/>
  <c r="Z218" i="176"/>
  <c r="Z205" i="176"/>
  <c r="Z200" i="176"/>
  <c r="Z204" i="176"/>
  <c r="Z206" i="176"/>
  <c r="Z207" i="176"/>
  <c r="Z213" i="176"/>
  <c r="Z212" i="176"/>
  <c r="Z211" i="176"/>
  <c r="Z214" i="176"/>
  <c r="Z1314" i="176"/>
  <c r="Z1315" i="176"/>
  <c r="Z1310" i="176"/>
  <c r="Z1316" i="176"/>
  <c r="Z1308" i="176"/>
  <c r="Z1311" i="176"/>
  <c r="Z1309" i="176"/>
  <c r="Z1318" i="176"/>
  <c r="Z1307" i="176"/>
  <c r="Z1317" i="176"/>
  <c r="Z1306" i="176"/>
  <c r="Z1305" i="176"/>
  <c r="Z1312" i="176"/>
  <c r="Z1313" i="176"/>
  <c r="Z273" i="176"/>
  <c r="Z267" i="176"/>
  <c r="Z274" i="176"/>
  <c r="Z265" i="176"/>
  <c r="Z272" i="176"/>
  <c r="Z269" i="176"/>
  <c r="Z270" i="176"/>
  <c r="Z268" i="176"/>
  <c r="Z266" i="176"/>
  <c r="Z271" i="176"/>
  <c r="U1891" i="176"/>
  <c r="U1631" i="176"/>
  <c r="U981" i="176"/>
  <c r="U591" i="176"/>
  <c r="U1241" i="176"/>
  <c r="U1306" i="176"/>
  <c r="U1436" i="176"/>
  <c r="U1566" i="176"/>
  <c r="U461" i="176"/>
  <c r="U71" i="176"/>
  <c r="U1046" i="176"/>
  <c r="U656" i="176"/>
  <c r="U786" i="176"/>
  <c r="U916" i="176"/>
  <c r="U136" i="176"/>
  <c r="U266" i="176"/>
  <c r="U396" i="176"/>
  <c r="U1761" i="176"/>
  <c r="U6" i="176"/>
  <c r="U1176" i="176"/>
  <c r="U331" i="176"/>
  <c r="U1371" i="176"/>
  <c r="U1501" i="176"/>
  <c r="U1696" i="176"/>
  <c r="U526" i="176"/>
  <c r="U721" i="176"/>
  <c r="U851" i="176"/>
  <c r="U1111" i="176"/>
  <c r="U1826" i="176"/>
  <c r="U201" i="176"/>
  <c r="H30" i="176" a="1"/>
  <c r="C50" i="176" a="1"/>
  <c r="K15" i="176" a="1"/>
  <c r="Q21" i="176" a="1"/>
  <c r="J44" i="176" a="1"/>
  <c r="H41" i="176" a="1"/>
  <c r="J19" i="176" a="1"/>
  <c r="K24" i="176" a="1"/>
  <c r="N22" i="176" a="1"/>
  <c r="D29" i="176" a="1"/>
  <c r="Q9" i="176" a="1"/>
  <c r="N19" i="176" a="1"/>
  <c r="F17" i="176" a="1"/>
  <c r="L45" i="176" a="1"/>
  <c r="H35" i="176" a="1"/>
  <c r="F33" i="176" a="1"/>
  <c r="H7" i="176" a="1"/>
  <c r="L32" i="176" a="1"/>
  <c r="M32" i="176" a="1"/>
  <c r="J51" i="176" a="1"/>
  <c r="E12" i="176" a="1"/>
  <c r="E39" i="176" a="1"/>
  <c r="F36" i="176" a="1"/>
  <c r="Q17" i="176" a="1"/>
  <c r="J11" i="176" a="1"/>
  <c r="C19" i="176" a="1"/>
  <c r="F19" i="176" a="1"/>
  <c r="N14" i="176" a="1"/>
  <c r="L16" i="176" a="1"/>
  <c r="N36" i="176" a="1"/>
  <c r="K51" i="176" a="1"/>
  <c r="N35" i="176" a="1"/>
  <c r="I27" i="176" a="1"/>
  <c r="G17" i="176" a="1"/>
  <c r="M45" i="176" a="1"/>
  <c r="G24" i="176" a="1"/>
  <c r="L10" i="176" a="1"/>
  <c r="D23" i="176" a="1"/>
  <c r="M48" i="176" a="1"/>
  <c r="I35" i="176" a="1"/>
  <c r="J20" i="176" a="1"/>
  <c r="H45" i="176" a="1"/>
  <c r="J13" i="176" a="1"/>
  <c r="Q18" i="176" a="1"/>
  <c r="D43" i="176" a="1"/>
  <c r="D34" i="176" a="1"/>
  <c r="M26" i="176" a="1"/>
  <c r="N29" i="176" a="1"/>
  <c r="H22" i="176" a="1"/>
  <c r="I39" i="176" a="1"/>
  <c r="D4" i="176" a="1"/>
  <c r="H14" i="176" a="1"/>
  <c r="K27" i="176" a="1"/>
  <c r="J24" i="176" a="1"/>
  <c r="F27" i="176" a="1"/>
  <c r="H2" i="176" a="1"/>
  <c r="E4" i="176" a="1"/>
  <c r="J43" i="176" a="1"/>
  <c r="G44" i="176" a="1"/>
  <c r="G18" i="176" a="1"/>
  <c r="P46" i="176" a="1"/>
  <c r="E47" i="176" a="1"/>
  <c r="F40" i="176" a="1"/>
  <c r="Q47" i="176" a="1"/>
  <c r="H27" i="176" a="1"/>
  <c r="K38" i="176" a="1"/>
  <c r="K13" i="176" a="1"/>
  <c r="D15" i="176" a="1"/>
  <c r="E32" i="176" a="1"/>
  <c r="J2" i="176" a="1"/>
  <c r="C23" i="176" a="1"/>
  <c r="L50" i="176" a="1"/>
  <c r="G48" i="176" a="1"/>
  <c r="E20" i="176" a="1"/>
  <c r="M12" i="176" a="1"/>
  <c r="D40" i="176" a="1"/>
  <c r="I37" i="176" a="1"/>
  <c r="K14" i="176" a="1"/>
  <c r="F32" i="176" a="1"/>
  <c r="Q45" i="176" a="1"/>
  <c r="C20" i="176" a="1"/>
  <c r="N43" i="176" a="1"/>
  <c r="Q7" i="176" a="1"/>
  <c r="F9" i="176" a="1"/>
  <c r="L37" i="176" a="1"/>
  <c r="I47" i="176" a="1"/>
  <c r="M18" i="176" a="1"/>
  <c r="K25" i="176" a="1"/>
  <c r="N7" i="176" a="1"/>
  <c r="C43" i="176" a="1"/>
  <c r="F37" i="176" a="1"/>
  <c r="E49" i="176" a="1"/>
  <c r="P48" i="176" a="1"/>
  <c r="N12" i="176" a="1"/>
  <c r="G50" i="176" a="1"/>
  <c r="E7" i="176" a="1"/>
  <c r="H50" i="176" a="1"/>
  <c r="C48" i="176" a="1"/>
  <c r="E11" i="176" a="1"/>
  <c r="K16" i="176" a="1"/>
  <c r="M39" i="176" a="1"/>
  <c r="L36" i="176" a="1"/>
  <c r="C14" i="176" a="1"/>
  <c r="E50" i="176" a="1"/>
  <c r="C39" i="176" a="1"/>
  <c r="K19" i="176" a="1"/>
  <c r="N46" i="176" a="1"/>
  <c r="C6" i="176" a="1"/>
  <c r="G4" i="176" a="1"/>
  <c r="G47" i="176" a="1"/>
  <c r="D8" i="176" a="1"/>
  <c r="C30" i="176" a="1"/>
  <c r="D30" i="176" a="1"/>
  <c r="M30" i="176" a="1"/>
  <c r="P38" i="176" a="1"/>
  <c r="G43" i="176" a="1"/>
  <c r="N32" i="176" a="1"/>
  <c r="G28" i="176" a="1"/>
  <c r="L13" i="176" a="1"/>
  <c r="K4" i="176" a="1"/>
  <c r="M8" i="176" a="1"/>
  <c r="J40" i="176" a="1"/>
  <c r="C17" i="176" a="1"/>
  <c r="C51" i="176" a="1"/>
  <c r="M4" i="176" a="1"/>
  <c r="K49" i="176" a="1"/>
  <c r="J28" i="176" a="1"/>
  <c r="I25" i="176" a="1"/>
  <c r="I50" i="176" a="1"/>
  <c r="I40" i="176" a="1"/>
  <c r="I17" i="176" a="1"/>
  <c r="N18" i="176" a="1"/>
  <c r="H40" i="176" a="1"/>
  <c r="L34" i="176" a="1"/>
  <c r="K11" i="176" a="1"/>
  <c r="L39" i="176" a="1"/>
  <c r="H43" i="176" a="1"/>
  <c r="Q48" i="176" a="1"/>
  <c r="Q5" i="176" a="1"/>
  <c r="C33" i="176" a="1"/>
  <c r="M20" i="176" a="1"/>
  <c r="M24" i="176" a="1"/>
  <c r="L19" i="176" a="1"/>
  <c r="C18" i="176" a="1"/>
  <c r="E34" i="176" a="1"/>
  <c r="G38" i="176" a="1"/>
  <c r="M5" i="176" a="1"/>
  <c r="M16" i="176" a="1"/>
  <c r="L15" i="176" a="1"/>
  <c r="F21" i="176" a="1"/>
  <c r="D12" i="176" a="1"/>
  <c r="G21" i="176" a="1"/>
  <c r="N13" i="176" a="1"/>
  <c r="J9" i="176" a="1"/>
  <c r="K34" i="176" a="1"/>
  <c r="P44" i="176" a="1"/>
  <c r="N41" i="176" a="1"/>
  <c r="J36" i="176" a="1"/>
  <c r="M40" i="176" a="1"/>
  <c r="L24" i="176" a="1"/>
  <c r="N33" i="176" a="1"/>
  <c r="I5" i="176" a="1"/>
  <c r="F6" i="176" a="1"/>
  <c r="E19" i="176" a="1"/>
  <c r="M2" i="176" a="1"/>
  <c r="F2" i="176" a="1"/>
  <c r="L48" i="176" a="1"/>
  <c r="G46" i="176" a="1"/>
  <c r="I11" i="176" a="1"/>
  <c r="E45" i="176" a="1"/>
  <c r="E35" i="176" a="1"/>
  <c r="Q50" i="176" a="1"/>
  <c r="I10" i="176" a="1"/>
  <c r="E13" i="176" a="1"/>
  <c r="K40" i="176" a="1"/>
  <c r="L14" i="176" a="1"/>
  <c r="D2" i="176" a="1"/>
  <c r="D35" i="176" a="1"/>
  <c r="D13" i="176" a="1"/>
  <c r="G11" i="176" a="1"/>
  <c r="D33" i="176" a="1"/>
  <c r="J3" i="176" a="1"/>
  <c r="Q31" i="176" a="1"/>
  <c r="Q43" i="176" a="1"/>
  <c r="N8" i="176" a="1"/>
  <c r="L20" i="176" a="1"/>
  <c r="D38" i="176" a="1"/>
  <c r="M36" i="176" a="1"/>
  <c r="Q16" i="176" a="1"/>
  <c r="P41" i="176" a="1"/>
  <c r="K7" i="176" a="1"/>
  <c r="H48" i="176" a="1"/>
  <c r="C46" i="176" a="1"/>
  <c r="I43" i="176" a="1"/>
  <c r="I12" i="176" a="1"/>
  <c r="H34" i="176" a="1"/>
  <c r="K28" i="176" a="1"/>
  <c r="E10" i="176" a="1"/>
  <c r="L28" i="176" a="1"/>
  <c r="K21" i="176" a="1"/>
  <c r="D14" i="176" a="1"/>
  <c r="G23" i="176" a="1"/>
  <c r="C11" i="176" a="1"/>
  <c r="G9" i="176" a="1"/>
  <c r="H39" i="176" a="1"/>
  <c r="J21" i="176" a="1"/>
  <c r="L22" i="176" a="1"/>
  <c r="D50" i="176" a="1"/>
  <c r="N44" i="176" a="1"/>
  <c r="P34" i="176" a="1"/>
  <c r="F39" i="176" a="1"/>
  <c r="H26" i="176" a="1"/>
  <c r="F47" i="176" a="1"/>
  <c r="L8" i="176" a="1"/>
  <c r="G20" i="176" a="1"/>
  <c r="N38" i="176" a="1"/>
  <c r="C13" i="176" a="1"/>
  <c r="K18" i="176" a="1"/>
  <c r="M49" i="176" a="1"/>
  <c r="H32" i="176" a="1"/>
  <c r="K47" i="176" a="1"/>
  <c r="I19" i="176" a="1"/>
  <c r="I23" i="176" a="1"/>
  <c r="F43" i="176" a="1"/>
  <c r="C28" i="176" a="1"/>
  <c r="G13" i="176" a="1"/>
  <c r="C10" i="176" a="1"/>
  <c r="I41" i="176" a="1"/>
  <c r="Q6" i="176" a="1"/>
  <c r="D32" i="176" a="1"/>
  <c r="H10" i="176" a="1"/>
  <c r="G25" i="176" a="1"/>
  <c r="G33" i="176" a="1"/>
  <c r="E41" i="176" a="1"/>
  <c r="E17" i="176" a="1"/>
  <c r="C31" i="176" a="1"/>
  <c r="H17" i="176" a="1"/>
  <c r="M22" i="176" a="1"/>
  <c r="J15" i="176" a="1"/>
  <c r="Q51" i="176" a="1"/>
  <c r="J27" i="176" a="1"/>
  <c r="I18" i="176" a="1"/>
  <c r="D3" i="176" a="1"/>
  <c r="N11" i="176" a="1"/>
  <c r="N10" i="176" a="1"/>
  <c r="M10" i="176" a="1"/>
  <c r="J42" i="176" a="1"/>
  <c r="G14" i="176" a="1"/>
  <c r="E25" i="176" a="1"/>
  <c r="H5" i="176" a="1"/>
  <c r="H4" i="176" a="1"/>
  <c r="P42" i="176" a="1"/>
  <c r="N37" i="176" a="1"/>
  <c r="J29" i="176" a="1"/>
  <c r="Q28" i="176" a="1"/>
  <c r="D22" i="176" a="1"/>
  <c r="C35" i="176" a="1"/>
  <c r="C24" i="176" a="1"/>
  <c r="K22" i="176" a="1"/>
  <c r="C34" i="176" a="1"/>
  <c r="Q37" i="176" a="1"/>
  <c r="H28" i="176" a="1"/>
  <c r="L46" i="176" a="1"/>
  <c r="E33" i="176" a="1"/>
  <c r="M44" i="176" a="1"/>
  <c r="E40" i="176" a="1"/>
  <c r="D27" i="176" a="1"/>
  <c r="G42" i="176" a="1"/>
  <c r="E6" i="176" a="1"/>
  <c r="G8" i="176" a="1"/>
  <c r="M15" i="176" a="1"/>
  <c r="F10" i="176" a="1"/>
  <c r="N50" i="176" a="1"/>
  <c r="L25" i="176" a="1"/>
  <c r="M13" i="176" a="1"/>
  <c r="N2" i="176" a="1"/>
  <c r="C32" i="176" a="1"/>
  <c r="Q40" i="176" a="1"/>
  <c r="C38" i="176" a="1"/>
  <c r="M14" i="176" a="1"/>
  <c r="K41" i="176" a="1"/>
  <c r="D45" i="176" a="1"/>
  <c r="M6" i="176" a="1"/>
  <c r="G51" i="176" a="1"/>
  <c r="F45" i="176" a="1"/>
  <c r="J35" i="176" a="1"/>
  <c r="J30" i="176" a="1"/>
  <c r="Q3" i="176" a="1"/>
  <c r="H46" i="176" a="1"/>
  <c r="Q32" i="176" a="1"/>
  <c r="G39" i="176" a="1"/>
  <c r="K44" i="176" a="1"/>
  <c r="L26" i="176" a="1"/>
  <c r="E48" i="176" a="1"/>
  <c r="N5" i="176" a="1"/>
  <c r="G19" i="176" a="1"/>
  <c r="E15" i="176" a="1"/>
  <c r="Q8" i="176" a="1"/>
  <c r="N17" i="176" a="1"/>
  <c r="D28" i="176" a="1"/>
  <c r="M34" i="176" a="1"/>
  <c r="N49" i="176" a="1"/>
  <c r="H12" i="176" a="1"/>
  <c r="Q39" i="176" a="1"/>
  <c r="D48" i="176" a="1"/>
  <c r="G40" i="176" a="1"/>
  <c r="M27" i="176" a="1"/>
  <c r="F35" i="176" a="1"/>
  <c r="L23" i="176" a="1"/>
  <c r="G41" i="176" a="1"/>
  <c r="J5" i="176" a="1"/>
  <c r="E3" i="176" a="1"/>
  <c r="F24" i="176" a="1"/>
  <c r="L49" i="176" a="1"/>
  <c r="N20" i="176" a="1"/>
  <c r="E29" i="176" a="1"/>
  <c r="P51" i="176" a="1"/>
  <c r="K45" i="176" a="1"/>
  <c r="C15" i="176" a="1"/>
  <c r="I21" i="176" a="1"/>
  <c r="H38" i="176" a="1"/>
  <c r="I46" i="176" a="1"/>
  <c r="H8" i="176" a="1"/>
  <c r="C5" i="176" a="1"/>
  <c r="D6" i="176" a="1"/>
  <c r="D10" i="176" a="1"/>
  <c r="L43" i="176" a="1"/>
  <c r="I13" i="176" a="1"/>
  <c r="D5" i="176" a="1"/>
  <c r="G31" i="176" a="1"/>
  <c r="M37" i="176" a="1"/>
  <c r="D16" i="176" a="1"/>
  <c r="H31" i="176" a="1"/>
  <c r="M33" i="176" a="1"/>
  <c r="F13" i="176" a="1"/>
  <c r="H18" i="176" a="1"/>
  <c r="N47" i="176" a="1"/>
  <c r="M43" i="176" a="1"/>
  <c r="J37" i="176" a="1"/>
  <c r="G7" i="176" a="1"/>
  <c r="N24" i="176" a="1"/>
  <c r="F8" i="176" a="1"/>
  <c r="J6" i="176" a="1"/>
  <c r="M7" i="176" a="1"/>
  <c r="E16" i="176" a="1"/>
  <c r="J17" i="176" a="1"/>
  <c r="I38" i="176" a="1"/>
  <c r="N25" i="176" a="1"/>
  <c r="G22" i="176" a="1"/>
  <c r="K50" i="176" a="1"/>
  <c r="J32" i="176" a="1"/>
  <c r="I26" i="176" a="1"/>
  <c r="H19" i="176" a="1"/>
  <c r="N16" i="176" a="1"/>
  <c r="I15" i="176" a="1"/>
  <c r="F7" i="176" a="1"/>
  <c r="C2" i="176" a="1"/>
  <c r="J50" i="176" a="1"/>
  <c r="E8" i="176" a="1"/>
  <c r="H3" i="176" a="1"/>
  <c r="L44" i="176" a="1"/>
  <c r="E31" i="176" a="1"/>
  <c r="C36" i="176" a="1"/>
  <c r="I36" i="176" a="1"/>
  <c r="H24" i="176" a="1"/>
  <c r="E38" i="176" a="1"/>
  <c r="F50" i="176" a="1"/>
  <c r="E5" i="176" a="1"/>
  <c r="K6" i="176" a="1"/>
  <c r="E43" i="176" a="1"/>
  <c r="E27" i="176" a="1"/>
  <c r="Q26" i="176" a="1"/>
  <c r="F4" i="176" a="1"/>
  <c r="G30" i="176" a="1"/>
  <c r="I3" i="176" a="1"/>
  <c r="J39" i="176" a="1"/>
  <c r="G16" i="176" a="1"/>
  <c r="C12" i="176" a="1"/>
  <c r="J34" i="176" a="1"/>
  <c r="H20" i="176" a="1"/>
  <c r="H47" i="176" a="1"/>
  <c r="F31" i="176" a="1"/>
  <c r="L3" i="176" a="1"/>
  <c r="D20" i="176" a="1"/>
  <c r="K43" i="176" a="1"/>
  <c r="L30" i="176" a="1"/>
  <c r="K20" i="176" a="1"/>
  <c r="H44" i="176" a="1"/>
  <c r="Q30" i="176" a="1"/>
  <c r="M35" i="176" a="1"/>
  <c r="N39" i="176" a="1"/>
  <c r="D24" i="176" a="1"/>
  <c r="H37" i="176" a="1"/>
  <c r="J48" i="176" a="1"/>
  <c r="C8" i="176" a="1"/>
  <c r="K10" i="176" a="1"/>
  <c r="K5" i="176" a="1"/>
  <c r="L6" i="176" a="1"/>
  <c r="H13" i="176" a="1"/>
  <c r="L5" i="176" a="1"/>
  <c r="E21" i="176" a="1"/>
  <c r="H29" i="176" a="1"/>
  <c r="F11" i="176" a="1"/>
  <c r="D46" i="176" a="1"/>
  <c r="D36" i="176" a="1"/>
  <c r="M25" i="176" a="1"/>
  <c r="E28" i="176" a="1"/>
  <c r="D21" i="176" a="1"/>
  <c r="K36" i="176" a="1"/>
  <c r="J25" i="176" a="1"/>
  <c r="P35" i="176" a="1"/>
  <c r="M46" i="176" a="1"/>
  <c r="K31" i="176" a="1"/>
  <c r="N23" i="176" a="1"/>
  <c r="L38" i="176" a="1"/>
  <c r="P49" i="176" a="1"/>
  <c r="I32" i="176" a="1"/>
  <c r="M50" i="176" a="1"/>
  <c r="C16" i="176" a="1"/>
  <c r="N30" i="176" a="1"/>
  <c r="P40" i="176" a="1"/>
  <c r="F5" i="176" a="1"/>
  <c r="G49" i="176" a="1"/>
  <c r="M17" i="176" a="1"/>
  <c r="J8" i="176" a="1"/>
  <c r="M51" i="176" a="1"/>
  <c r="Q4" i="176" a="1"/>
  <c r="L7" i="176" a="1"/>
  <c r="L31" i="176" a="1"/>
  <c r="C47" i="176" a="1"/>
  <c r="L41" i="176" a="1"/>
  <c r="D51" i="176" a="1"/>
  <c r="M31" i="176" a="1"/>
  <c r="E46" i="176" a="1"/>
  <c r="F14" i="176" a="1"/>
  <c r="C41" i="176" a="1"/>
  <c r="F38" i="176" a="1"/>
  <c r="J22" i="176" a="1"/>
  <c r="C4" i="176" a="1"/>
  <c r="J12" i="176" a="1"/>
  <c r="N4" i="176" a="1"/>
  <c r="I4" i="176" a="1"/>
  <c r="K12" i="176" a="1"/>
  <c r="J4" i="176" a="1"/>
  <c r="J18" i="176" a="1"/>
  <c r="M42" i="176" a="1"/>
  <c r="C3" i="176" a="1"/>
  <c r="I7" i="176" a="1"/>
  <c r="L33" i="176" a="1"/>
  <c r="K48" i="176" a="1"/>
  <c r="I20" i="176" a="1"/>
  <c r="I24" i="176" a="1"/>
  <c r="F15" i="176" a="1"/>
  <c r="I42" i="176" a="1"/>
  <c r="I6" i="176" a="1"/>
  <c r="F25" i="176" a="1"/>
  <c r="N9" i="176" a="1"/>
  <c r="J49" i="176" a="1"/>
  <c r="C49" i="176" a="1"/>
  <c r="G26" i="176" a="1"/>
  <c r="L42" i="176" a="1"/>
  <c r="F46" i="176" a="1"/>
  <c r="F29" i="176" a="1"/>
  <c r="M28" i="176" a="1"/>
  <c r="L21" i="176" a="1"/>
  <c r="N31" i="176" a="1"/>
  <c r="M29" i="176" a="1"/>
  <c r="K42" i="176" a="1"/>
  <c r="G2" i="176" a="1"/>
  <c r="C27" i="176" a="1"/>
  <c r="P37" i="176" a="1"/>
  <c r="I48" i="176" a="1"/>
  <c r="P43" i="176" a="1"/>
  <c r="C22" i="176" a="1"/>
  <c r="L17" i="176" a="1"/>
  <c r="D25" i="176" a="1"/>
  <c r="J10" i="176" a="1"/>
  <c r="Q12" i="176" a="1"/>
  <c r="C9" i="176" a="1"/>
  <c r="H42" i="176" a="1"/>
  <c r="I45" i="176" a="1"/>
  <c r="Q27" i="176" a="1"/>
  <c r="L35" i="176" a="1"/>
  <c r="H21" i="176" a="1"/>
  <c r="E30" i="176" a="1"/>
  <c r="C26" i="176" a="1"/>
  <c r="D39" i="176" a="1"/>
  <c r="G6" i="176" a="1"/>
  <c r="Q41" i="176" a="1"/>
  <c r="Q35" i="176" a="1"/>
  <c r="G5" i="176" a="1"/>
  <c r="G27" i="176" a="1"/>
  <c r="I34" i="176" a="1"/>
  <c r="C40" i="176" a="1"/>
  <c r="K39" i="176" a="1"/>
  <c r="D44" i="176" a="1"/>
  <c r="N28" i="176" a="1"/>
  <c r="M23" i="176" a="1"/>
  <c r="K17" i="176" a="1"/>
  <c r="Q14" i="176" a="1"/>
  <c r="K29" i="176" a="1"/>
  <c r="H9" i="176" a="1"/>
  <c r="G10" i="176" a="1"/>
  <c r="H6" i="176" a="1"/>
  <c r="G45" i="176" a="1"/>
  <c r="H16" i="176" a="1"/>
  <c r="I16" i="176" a="1"/>
  <c r="P47" i="176" a="1"/>
  <c r="I30" i="176" a="1"/>
  <c r="E42" i="176" a="1"/>
  <c r="I51" i="176" a="1"/>
  <c r="D26" i="176" a="1"/>
  <c r="E36" i="176" a="1"/>
  <c r="I44" i="176" a="1"/>
  <c r="F28" i="176" a="1"/>
  <c r="L11" i="176" a="1"/>
  <c r="N6" i="176" a="1"/>
  <c r="M41" i="176" a="1"/>
  <c r="Q42" i="176" a="1"/>
  <c r="H51" i="176" a="1"/>
  <c r="Q34" i="176" a="1"/>
  <c r="N15" i="176" a="1"/>
  <c r="D49" i="176" a="1"/>
  <c r="Q49" i="176" a="1"/>
  <c r="N40" i="176" a="1"/>
  <c r="N48" i="176" a="1"/>
  <c r="H36" i="176" a="1"/>
  <c r="F34" i="176" a="1"/>
  <c r="Q15" i="176" a="1"/>
  <c r="E18" i="176" a="1"/>
  <c r="J7" i="176" a="1"/>
  <c r="G34" i="176" a="1"/>
  <c r="K2" i="176" a="1"/>
  <c r="J33" i="176" a="1"/>
  <c r="E51" i="176" a="1"/>
  <c r="L51" i="176" a="1"/>
  <c r="Q44" i="176" a="1"/>
  <c r="Q33" i="176" a="1"/>
  <c r="C25" i="176" a="1"/>
  <c r="D31" i="176" a="1"/>
  <c r="K46" i="176" a="1"/>
  <c r="D17" i="176" a="1"/>
  <c r="I22" i="176" a="1"/>
  <c r="Q46" i="176" a="1"/>
  <c r="L29" i="176" a="1"/>
  <c r="D37" i="176" a="1"/>
  <c r="H11" i="176" a="1"/>
  <c r="I8" i="176" a="1"/>
  <c r="I14" i="176" a="1"/>
  <c r="J14" i="176" a="1"/>
  <c r="K32" i="176" a="1"/>
  <c r="F41" i="176" a="1"/>
  <c r="E26" i="176" a="1"/>
  <c r="D19" i="176" a="1"/>
  <c r="J16" i="176" a="1"/>
  <c r="N26" i="176" a="1"/>
  <c r="F12" i="176" a="1"/>
  <c r="J23" i="176" a="1"/>
  <c r="K26" i="176" a="1"/>
  <c r="G12" i="176" a="1"/>
  <c r="J41" i="176" a="1"/>
  <c r="H25" i="176" a="1"/>
  <c r="Q23" i="176" a="1"/>
  <c r="J47" i="176" a="1"/>
  <c r="P39" i="176" a="1"/>
  <c r="I29" i="176" a="1"/>
  <c r="N21" i="176" a="1"/>
  <c r="L4" i="176" a="1"/>
  <c r="K35" i="176" a="1"/>
  <c r="F44" i="176" a="1"/>
  <c r="C45" i="176" a="1"/>
  <c r="Q2" i="176" a="1"/>
  <c r="G32" i="176" a="1"/>
  <c r="Q36" i="176" a="1"/>
  <c r="Q25" i="176" a="1"/>
  <c r="I28" i="176" a="1"/>
  <c r="F16" i="176" a="1"/>
  <c r="J26" i="176" a="1"/>
  <c r="L9" i="176" a="1"/>
  <c r="F22" i="176" a="1"/>
  <c r="I49" i="176" a="1"/>
  <c r="I9" i="176" a="1"/>
  <c r="K9" i="176" a="1"/>
  <c r="L12" i="176" a="1"/>
  <c r="G36" i="176" a="1"/>
  <c r="K37" i="176" a="1"/>
  <c r="E9" i="176" a="1"/>
  <c r="I2" i="176" a="1"/>
  <c r="D42" i="176" a="1"/>
  <c r="M19" i="176" a="1"/>
  <c r="M21" i="176" a="1"/>
  <c r="F51" i="176" a="1"/>
  <c r="J46" i="176" a="1"/>
  <c r="F26" i="176" a="1"/>
  <c r="F3" i="176" a="1"/>
  <c r="M47" i="176" a="1"/>
  <c r="N34" i="176" a="1"/>
  <c r="G35" i="176" a="1"/>
  <c r="F18" i="176" a="1"/>
  <c r="H15" i="176" a="1"/>
  <c r="P45" i="176" a="1"/>
  <c r="C44" i="176" a="1"/>
  <c r="J38" i="176" a="1"/>
  <c r="N42" i="176" a="1"/>
  <c r="H23" i="176" a="1"/>
  <c r="G29" i="176" a="1"/>
  <c r="D9" i="176" a="1"/>
  <c r="E23" i="176" a="1"/>
  <c r="Q38" i="176" a="1"/>
  <c r="C42" i="176" a="1"/>
  <c r="L18" i="176" a="1"/>
  <c r="H49" i="176" a="1"/>
  <c r="Q20" i="176" a="1"/>
  <c r="E14" i="176" a="1"/>
  <c r="D47" i="176" a="1"/>
  <c r="F42" i="176" a="1"/>
  <c r="P36" i="176" a="1"/>
  <c r="D41" i="176" a="1"/>
  <c r="L27" i="176" a="1"/>
  <c r="F20" i="176" a="1"/>
  <c r="Q10" i="176" a="1"/>
  <c r="C37" i="176" a="1"/>
  <c r="E2" i="176" a="1"/>
  <c r="L2" i="176" a="1"/>
  <c r="K3" i="176" a="1"/>
  <c r="C21" i="176" a="1"/>
  <c r="F23" i="176" a="1"/>
  <c r="L47" i="176" a="1"/>
  <c r="C29" i="176" a="1"/>
  <c r="Q24" i="176" a="1"/>
  <c r="P50" i="176" a="1"/>
  <c r="I33" i="176" a="1"/>
  <c r="Q11" i="176" a="1"/>
  <c r="D18" i="176" a="1"/>
  <c r="L40" i="176" a="1"/>
  <c r="N51" i="176" a="1"/>
  <c r="C7" i="176" a="1"/>
  <c r="F30" i="176" a="1"/>
  <c r="J45" i="176" a="1"/>
  <c r="E37" i="176" a="1"/>
  <c r="H33" i="176" a="1"/>
  <c r="K30" i="176" a="1"/>
  <c r="G37" i="176" a="1"/>
  <c r="E24" i="176" a="1"/>
  <c r="Q13" i="176" a="1"/>
  <c r="F48" i="176" a="1"/>
  <c r="Q29" i="176" a="1"/>
  <c r="N3" i="176" a="1"/>
  <c r="D11" i="176" a="1"/>
  <c r="F49" i="176" a="1"/>
  <c r="G3" i="176" a="1"/>
  <c r="K23" i="176" a="1"/>
  <c r="M38" i="176" a="1"/>
  <c r="Q19" i="176" a="1"/>
  <c r="D7" i="176" a="1"/>
  <c r="G15" i="176" a="1"/>
  <c r="N45" i="176" a="1"/>
  <c r="Q22" i="176" a="1"/>
  <c r="N27" i="176" a="1"/>
  <c r="E44" i="176" a="1"/>
  <c r="K8" i="176" a="1"/>
  <c r="I31" i="176" a="1"/>
  <c r="K33" i="176" a="1"/>
  <c r="E22" i="176" a="1"/>
  <c r="J31" i="176" a="1"/>
  <c r="T286" i="176" l="1"/>
  <c r="O2" i="176"/>
  <c r="T156" i="176"/>
  <c r="T676" i="176"/>
  <c r="T1196" i="176"/>
  <c r="T1781" i="176"/>
  <c r="T611" i="176"/>
  <c r="T1131" i="176"/>
  <c r="T1716" i="176"/>
  <c r="T91" i="176"/>
  <c r="T546" i="176"/>
  <c r="T1066" i="176"/>
  <c r="T1586" i="176"/>
  <c r="T1651" i="176"/>
  <c r="T481" i="176"/>
  <c r="T1001" i="176"/>
  <c r="T1521" i="176"/>
  <c r="T416" i="176"/>
  <c r="T936" i="176"/>
  <c r="T1456" i="176"/>
  <c r="T351" i="176"/>
  <c r="T871" i="176"/>
  <c r="T1391" i="176"/>
  <c r="T806" i="176"/>
  <c r="T1326" i="176"/>
  <c r="T1911" i="176"/>
  <c r="T221" i="176"/>
  <c r="T741" i="176"/>
  <c r="T1261" i="176"/>
  <c r="T1846" i="176"/>
  <c r="AK7" i="176"/>
  <c r="AK12" i="176"/>
  <c r="AK5" i="176"/>
  <c r="AK9" i="176"/>
  <c r="AK11" i="176"/>
  <c r="AK10" i="176"/>
  <c r="AK8" i="176"/>
  <c r="AH271" i="176"/>
  <c r="AI271" i="176"/>
  <c r="AH266" i="176"/>
  <c r="AH268" i="176"/>
  <c r="AI268" i="176"/>
  <c r="AH270" i="176"/>
  <c r="AI270" i="176"/>
  <c r="AI269" i="176"/>
  <c r="AH269" i="176"/>
  <c r="AH272" i="176"/>
  <c r="AI272" i="176"/>
  <c r="AH265" i="176"/>
  <c r="AI265" i="176"/>
  <c r="AI274" i="176"/>
  <c r="AH274" i="176"/>
  <c r="AH267" i="176"/>
  <c r="AI267" i="176"/>
  <c r="AH273" i="176"/>
  <c r="AI273" i="176"/>
  <c r="AH1313" i="176"/>
  <c r="AI1313" i="176"/>
  <c r="AH1312" i="176"/>
  <c r="AI1312" i="176"/>
  <c r="AH1305" i="176"/>
  <c r="AI1305" i="176"/>
  <c r="AH1306" i="176"/>
  <c r="AH1317" i="176"/>
  <c r="AI1317" i="176"/>
  <c r="AI1307" i="176"/>
  <c r="AH1307" i="176"/>
  <c r="AI1318" i="176"/>
  <c r="AH1318" i="176"/>
  <c r="AH1309" i="176"/>
  <c r="AI1309" i="176"/>
  <c r="AH1311" i="176"/>
  <c r="AI1311" i="176"/>
  <c r="AH1308" i="176"/>
  <c r="AI1308" i="176"/>
  <c r="AI1316" i="176"/>
  <c r="AH1316" i="176"/>
  <c r="AH1310" i="176"/>
  <c r="AI1310" i="176"/>
  <c r="AH1315" i="176"/>
  <c r="AI1315" i="176"/>
  <c r="AI1314" i="176"/>
  <c r="AH1314" i="176"/>
  <c r="AI214" i="176"/>
  <c r="AH214" i="176"/>
  <c r="AH211" i="176"/>
  <c r="AI211" i="176"/>
  <c r="AH212" i="176"/>
  <c r="AI212" i="176"/>
  <c r="AI213" i="176"/>
  <c r="AH213" i="176"/>
  <c r="AI207" i="176"/>
  <c r="AH207" i="176"/>
  <c r="AH206" i="176"/>
  <c r="AI206" i="176"/>
  <c r="AI204" i="176"/>
  <c r="AH204" i="176"/>
  <c r="AH200" i="176"/>
  <c r="AI200" i="176"/>
  <c r="AI205" i="176"/>
  <c r="AH205" i="176"/>
  <c r="AH218" i="176"/>
  <c r="AI218" i="176"/>
  <c r="AH215" i="176"/>
  <c r="AI215" i="176"/>
  <c r="AH216" i="176"/>
  <c r="AI216" i="176"/>
  <c r="AH217" i="176"/>
  <c r="AI217" i="176"/>
  <c r="AH210" i="176"/>
  <c r="AI210" i="176"/>
  <c r="AH208" i="176"/>
  <c r="AI208" i="176"/>
  <c r="AI203" i="176"/>
  <c r="AH203" i="176"/>
  <c r="AH201" i="176"/>
  <c r="AH202" i="176"/>
  <c r="AI202" i="176"/>
  <c r="AI209" i="176"/>
  <c r="AH209" i="176"/>
  <c r="AH723" i="176"/>
  <c r="AI723" i="176"/>
  <c r="AH721" i="176"/>
  <c r="AH724" i="176"/>
  <c r="AI724" i="176"/>
  <c r="AH720" i="176"/>
  <c r="AI720" i="176"/>
  <c r="AH722" i="176"/>
  <c r="AI722" i="176"/>
  <c r="AH1243" i="176"/>
  <c r="AI1243" i="176"/>
  <c r="AI1244" i="176"/>
  <c r="AH1244" i="176"/>
  <c r="AI1242" i="176"/>
  <c r="AH1242" i="176"/>
  <c r="AH1241" i="176"/>
  <c r="AI1246" i="176"/>
  <c r="AH1246" i="176"/>
  <c r="AH1240" i="176"/>
  <c r="AI1240" i="176"/>
  <c r="AH1245" i="176"/>
  <c r="AI1245" i="176"/>
  <c r="AH1838" i="176"/>
  <c r="AI1838" i="176"/>
  <c r="AH1836" i="176"/>
  <c r="AI1836" i="176"/>
  <c r="AH1837" i="176"/>
  <c r="AI1837" i="176"/>
  <c r="AH1826" i="176"/>
  <c r="AI1830" i="176"/>
  <c r="AH1830" i="176"/>
  <c r="AH1835" i="176"/>
  <c r="AI1835" i="176"/>
  <c r="AH1828" i="176"/>
  <c r="AI1828" i="176"/>
  <c r="AI1840" i="176"/>
  <c r="AH1840" i="176"/>
  <c r="AI1827" i="176"/>
  <c r="AH1827" i="176"/>
  <c r="AH1834" i="176"/>
  <c r="AI1834" i="176"/>
  <c r="AH1839" i="176"/>
  <c r="AI1839" i="176"/>
  <c r="AH1832" i="176"/>
  <c r="AI1832" i="176"/>
  <c r="AH1825" i="176"/>
  <c r="AI1825" i="176"/>
  <c r="AH1829" i="176"/>
  <c r="AI1829" i="176"/>
  <c r="AH1833" i="176"/>
  <c r="AI1833" i="176"/>
  <c r="AH1831" i="176"/>
  <c r="AI1831" i="176"/>
  <c r="AH792" i="176"/>
  <c r="AI792" i="176"/>
  <c r="AH787" i="176"/>
  <c r="AI787" i="176"/>
  <c r="AH793" i="176"/>
  <c r="AI793" i="176"/>
  <c r="AH786" i="176"/>
  <c r="AI785" i="176"/>
  <c r="AH785" i="176"/>
  <c r="AI790" i="176"/>
  <c r="AH790" i="176"/>
  <c r="AH791" i="176"/>
  <c r="AI791" i="176"/>
  <c r="AI789" i="176"/>
  <c r="AH789" i="176"/>
  <c r="AH788" i="176"/>
  <c r="AI788" i="176"/>
  <c r="AH1899" i="176"/>
  <c r="AI1899" i="176"/>
  <c r="AH1892" i="176"/>
  <c r="AI1892" i="176"/>
  <c r="AI1894" i="176"/>
  <c r="AH1894" i="176"/>
  <c r="AH1893" i="176"/>
  <c r="AI1893" i="176"/>
  <c r="AH1896" i="176"/>
  <c r="AI1896" i="176"/>
  <c r="AI1898" i="176"/>
  <c r="AH1898" i="176"/>
  <c r="AH1897" i="176"/>
  <c r="AI1897" i="176"/>
  <c r="AH1890" i="176"/>
  <c r="AI1890" i="176"/>
  <c r="AH1895" i="176"/>
  <c r="AI1895" i="176"/>
  <c r="AH1891" i="176"/>
  <c r="AH137" i="176"/>
  <c r="AI137" i="176"/>
  <c r="AI139" i="176"/>
  <c r="AH139" i="176"/>
  <c r="AH136" i="176"/>
  <c r="AI141" i="176"/>
  <c r="AH141" i="176"/>
  <c r="AI140" i="176"/>
  <c r="AH140" i="176"/>
  <c r="AH135" i="176"/>
  <c r="AI135" i="176"/>
  <c r="AI138" i="176"/>
  <c r="AH138" i="176"/>
  <c r="AI661" i="176"/>
  <c r="AH661" i="176"/>
  <c r="AH659" i="176"/>
  <c r="AI659" i="176"/>
  <c r="AH662" i="176"/>
  <c r="AI662" i="176"/>
  <c r="AI655" i="176"/>
  <c r="AH655" i="176"/>
  <c r="AI660" i="176"/>
  <c r="AH660" i="176"/>
  <c r="AH656" i="176"/>
  <c r="AH657" i="176"/>
  <c r="AI657" i="176"/>
  <c r="AH658" i="176"/>
  <c r="AI658" i="176"/>
  <c r="AH1192" i="176"/>
  <c r="AI1192" i="176"/>
  <c r="AH1184" i="176"/>
  <c r="AI1184" i="176"/>
  <c r="AH1190" i="176"/>
  <c r="AI1190" i="176"/>
  <c r="AH1177" i="176"/>
  <c r="AI1177" i="176"/>
  <c r="AH1187" i="176"/>
  <c r="AI1187" i="176"/>
  <c r="AH1178" i="176"/>
  <c r="AI1178" i="176"/>
  <c r="AH1188" i="176"/>
  <c r="AI1188" i="176"/>
  <c r="AH1176" i="176"/>
  <c r="AH1181" i="176"/>
  <c r="AI1181" i="176"/>
  <c r="AI1189" i="176"/>
  <c r="AH1189" i="176"/>
  <c r="AH1180" i="176"/>
  <c r="AI1180" i="176"/>
  <c r="AH1182" i="176"/>
  <c r="AI1182" i="176"/>
  <c r="AH1175" i="176"/>
  <c r="AI1175" i="176"/>
  <c r="AH1191" i="176"/>
  <c r="AI1191" i="176"/>
  <c r="AI1185" i="176"/>
  <c r="AH1185" i="176"/>
  <c r="AH1183" i="176"/>
  <c r="AI1183" i="176"/>
  <c r="AH1186" i="176"/>
  <c r="AI1186" i="176"/>
  <c r="AI1179" i="176"/>
  <c r="AH1179" i="176"/>
  <c r="AI1765" i="176"/>
  <c r="AH1765" i="176"/>
  <c r="AI1766" i="176"/>
  <c r="AH1766" i="176"/>
  <c r="AI1763" i="176"/>
  <c r="AH1763" i="176"/>
  <c r="AI1760" i="176"/>
  <c r="AH1760" i="176"/>
  <c r="AI1764" i="176"/>
  <c r="AH1764" i="176"/>
  <c r="AH1761" i="176"/>
  <c r="AH1762" i="176"/>
  <c r="AI1762" i="176"/>
  <c r="AH592" i="176"/>
  <c r="AI592" i="176"/>
  <c r="AH602" i="176"/>
  <c r="AI602" i="176"/>
  <c r="AH604" i="176"/>
  <c r="AI604" i="176"/>
  <c r="AH593" i="176"/>
  <c r="AI593" i="176"/>
  <c r="AH594" i="176"/>
  <c r="AI594" i="176"/>
  <c r="AH603" i="176"/>
  <c r="AI603" i="176"/>
  <c r="AH596" i="176"/>
  <c r="AI596" i="176"/>
  <c r="AH597" i="176"/>
  <c r="AI597" i="176"/>
  <c r="AI590" i="176"/>
  <c r="AH590" i="176"/>
  <c r="AI595" i="176"/>
  <c r="AH595" i="176"/>
  <c r="AH598" i="176"/>
  <c r="AI598" i="176"/>
  <c r="AH600" i="176"/>
  <c r="AI600" i="176"/>
  <c r="AH601" i="176"/>
  <c r="AI601" i="176"/>
  <c r="AH591" i="176"/>
  <c r="AH599" i="176"/>
  <c r="AI599" i="176"/>
  <c r="AI1113" i="176"/>
  <c r="AH1113" i="176"/>
  <c r="AH1114" i="176"/>
  <c r="AI1114" i="176"/>
  <c r="AH1115" i="176"/>
  <c r="AI1115" i="176"/>
  <c r="AH1116" i="176"/>
  <c r="AI1116" i="176"/>
  <c r="AI1117" i="176"/>
  <c r="AH1117" i="176"/>
  <c r="AH1110" i="176"/>
  <c r="AI1110" i="176"/>
  <c r="AH1118" i="176"/>
  <c r="AI1118" i="176"/>
  <c r="AH1111" i="176"/>
  <c r="AI1112" i="176"/>
  <c r="AH1112" i="176"/>
  <c r="AH12" i="176"/>
  <c r="AI12" i="176"/>
  <c r="AH5" i="176"/>
  <c r="AI5" i="176"/>
  <c r="AH6" i="176"/>
  <c r="AH8" i="176"/>
  <c r="AI8" i="176"/>
  <c r="AI9" i="176"/>
  <c r="AH9" i="176"/>
  <c r="AI10" i="176"/>
  <c r="AH10" i="176"/>
  <c r="AH11" i="176"/>
  <c r="AI11" i="176"/>
  <c r="AI7" i="176"/>
  <c r="AH7" i="176"/>
  <c r="AI528" i="176"/>
  <c r="AH528" i="176"/>
  <c r="AI529" i="176"/>
  <c r="AH529" i="176"/>
  <c r="AH530" i="176"/>
  <c r="AI530" i="176"/>
  <c r="AI527" i="176"/>
  <c r="AH527" i="176"/>
  <c r="AI532" i="176"/>
  <c r="AH532" i="176"/>
  <c r="AI525" i="176"/>
  <c r="AH525" i="176"/>
  <c r="AH531" i="176"/>
  <c r="AI531" i="176"/>
  <c r="AH526" i="176"/>
  <c r="AH1045" i="176"/>
  <c r="AI1045" i="176"/>
  <c r="AH1046" i="176"/>
  <c r="AH1631" i="176"/>
  <c r="AH1635" i="176"/>
  <c r="AI1635" i="176"/>
  <c r="AI1633" i="176"/>
  <c r="AH1633" i="176"/>
  <c r="AI1634" i="176"/>
  <c r="AH1634" i="176"/>
  <c r="AH1632" i="176"/>
  <c r="AI1632" i="176"/>
  <c r="AI1630" i="176"/>
  <c r="AH1630" i="176"/>
  <c r="AH461" i="176"/>
  <c r="AI466" i="176"/>
  <c r="AH466" i="176"/>
  <c r="AI464" i="176"/>
  <c r="AH464" i="176"/>
  <c r="AI467" i="176"/>
  <c r="AH467" i="176"/>
  <c r="AH465" i="176"/>
  <c r="AI465" i="176"/>
  <c r="AH460" i="176"/>
  <c r="AI460" i="176"/>
  <c r="AI462" i="176"/>
  <c r="AH462" i="176"/>
  <c r="AH468" i="176"/>
  <c r="AI468" i="176"/>
  <c r="AI463" i="176"/>
  <c r="AH463" i="176"/>
  <c r="AI986" i="176"/>
  <c r="AH986" i="176"/>
  <c r="AH990" i="176"/>
  <c r="AI990" i="176"/>
  <c r="AH983" i="176"/>
  <c r="AI983" i="176"/>
  <c r="AI984" i="176"/>
  <c r="AH984" i="176"/>
  <c r="AI987" i="176"/>
  <c r="AH987" i="176"/>
  <c r="AH980" i="176"/>
  <c r="AI980" i="176"/>
  <c r="AI988" i="176"/>
  <c r="AH988" i="176"/>
  <c r="AH981" i="176"/>
  <c r="AI989" i="176"/>
  <c r="AH989" i="176"/>
  <c r="AI982" i="176"/>
  <c r="AH982" i="176"/>
  <c r="AI985" i="176"/>
  <c r="AH985" i="176"/>
  <c r="AH1502" i="176"/>
  <c r="AI1502" i="176"/>
  <c r="AH1510" i="176"/>
  <c r="AI1510" i="176"/>
  <c r="AI1503" i="176"/>
  <c r="AH1503" i="176"/>
  <c r="AH1506" i="176"/>
  <c r="AI1506" i="176"/>
  <c r="AH1511" i="176"/>
  <c r="AI1511" i="176"/>
  <c r="AH1501" i="176"/>
  <c r="AH1507" i="176"/>
  <c r="AI1507" i="176"/>
  <c r="AI1500" i="176"/>
  <c r="AH1500" i="176"/>
  <c r="AI1504" i="176"/>
  <c r="AH1504" i="176"/>
  <c r="AH1505" i="176"/>
  <c r="AI1505" i="176"/>
  <c r="AH1508" i="176"/>
  <c r="AI1508" i="176"/>
  <c r="AH1509" i="176"/>
  <c r="AI1509" i="176"/>
  <c r="AH1570" i="176"/>
  <c r="AI1570" i="176"/>
  <c r="AH1568" i="176"/>
  <c r="AI1568" i="176"/>
  <c r="AH1569" i="176"/>
  <c r="AI1569" i="176"/>
  <c r="AI1565" i="176"/>
  <c r="AH1565" i="176"/>
  <c r="AH1566" i="176"/>
  <c r="AH1567" i="176"/>
  <c r="AI1567" i="176"/>
  <c r="AH1696" i="176"/>
  <c r="AI1702" i="176"/>
  <c r="AH1702" i="176"/>
  <c r="AI1695" i="176"/>
  <c r="AH1695" i="176"/>
  <c r="AI1707" i="176"/>
  <c r="AH1707" i="176"/>
  <c r="AH1708" i="176"/>
  <c r="AI1708" i="176"/>
  <c r="AI1697" i="176"/>
  <c r="AH1697" i="176"/>
  <c r="AH1706" i="176"/>
  <c r="AI1706" i="176"/>
  <c r="AI1699" i="176"/>
  <c r="AH1699" i="176"/>
  <c r="AI1701" i="176"/>
  <c r="AH1701" i="176"/>
  <c r="AI1700" i="176"/>
  <c r="AH1700" i="176"/>
  <c r="AH1698" i="176"/>
  <c r="AI1698" i="176"/>
  <c r="AI1709" i="176"/>
  <c r="AH1709" i="176"/>
  <c r="AH1704" i="176"/>
  <c r="AI1704" i="176"/>
  <c r="AH1705" i="176"/>
  <c r="AI1705" i="176"/>
  <c r="AI1703" i="176"/>
  <c r="AH1703" i="176"/>
  <c r="AI403" i="176"/>
  <c r="AH403" i="176"/>
  <c r="AI397" i="176"/>
  <c r="AH397" i="176"/>
  <c r="AI408" i="176"/>
  <c r="AH408" i="176"/>
  <c r="AI406" i="176"/>
  <c r="AH406" i="176"/>
  <c r="AH396" i="176"/>
  <c r="AI401" i="176"/>
  <c r="AH401" i="176"/>
  <c r="AH405" i="176"/>
  <c r="AI405" i="176"/>
  <c r="AI400" i="176"/>
  <c r="AH400" i="176"/>
  <c r="AH398" i="176"/>
  <c r="AI398" i="176"/>
  <c r="AI399" i="176"/>
  <c r="AH399" i="176"/>
  <c r="AI395" i="176"/>
  <c r="AH395" i="176"/>
  <c r="AI407" i="176"/>
  <c r="AH407" i="176"/>
  <c r="AH404" i="176"/>
  <c r="AI404" i="176"/>
  <c r="AH402" i="176"/>
  <c r="AI402" i="176"/>
  <c r="AH916" i="176"/>
  <c r="AI918" i="176"/>
  <c r="AH918" i="176"/>
  <c r="AH915" i="176"/>
  <c r="AI915" i="176"/>
  <c r="AH917" i="176"/>
  <c r="AI917" i="176"/>
  <c r="AH919" i="176"/>
  <c r="AI919" i="176"/>
  <c r="AH1436" i="176"/>
  <c r="AI1437" i="176"/>
  <c r="AH1437" i="176"/>
  <c r="AI1440" i="176"/>
  <c r="AH1440" i="176"/>
  <c r="AH1438" i="176"/>
  <c r="AI1438" i="176"/>
  <c r="AI1439" i="176"/>
  <c r="AH1439" i="176"/>
  <c r="AH1435" i="176"/>
  <c r="AI1435" i="176"/>
  <c r="AI341" i="176"/>
  <c r="AH341" i="176"/>
  <c r="AH346" i="176"/>
  <c r="AI346" i="176"/>
  <c r="AI347" i="176"/>
  <c r="AH347" i="176"/>
  <c r="AH340" i="176"/>
  <c r="AI340" i="176"/>
  <c r="AH333" i="176"/>
  <c r="AI333" i="176"/>
  <c r="AI338" i="176"/>
  <c r="AH338" i="176"/>
  <c r="AH331" i="176"/>
  <c r="AH339" i="176"/>
  <c r="AI339" i="176"/>
  <c r="AI332" i="176"/>
  <c r="AH332" i="176"/>
  <c r="AH345" i="176"/>
  <c r="AI345" i="176"/>
  <c r="AH350" i="176"/>
  <c r="AI350" i="176"/>
  <c r="AH344" i="176"/>
  <c r="AI344" i="176"/>
  <c r="AI337" i="176"/>
  <c r="AH337" i="176"/>
  <c r="AH330" i="176"/>
  <c r="AI330" i="176"/>
  <c r="AI342" i="176"/>
  <c r="AH342" i="176"/>
  <c r="AH343" i="176"/>
  <c r="AI343" i="176"/>
  <c r="AH336" i="176"/>
  <c r="AI336" i="176"/>
  <c r="AH349" i="176"/>
  <c r="AI349" i="176"/>
  <c r="AH348" i="176"/>
  <c r="AI348" i="176"/>
  <c r="AH334" i="176"/>
  <c r="AI334" i="176"/>
  <c r="AI335" i="176"/>
  <c r="AH335" i="176"/>
  <c r="AH851" i="176"/>
  <c r="AI854" i="176"/>
  <c r="AH854" i="176"/>
  <c r="AI855" i="176"/>
  <c r="AH855" i="176"/>
  <c r="AH850" i="176"/>
  <c r="AI850" i="176"/>
  <c r="AI856" i="176"/>
  <c r="AH856" i="176"/>
  <c r="AH853" i="176"/>
  <c r="AI853" i="176"/>
  <c r="AH852" i="176"/>
  <c r="AI852" i="176"/>
  <c r="AH1374" i="176"/>
  <c r="AI1374" i="176"/>
  <c r="AI1375" i="176"/>
  <c r="AH1375" i="176"/>
  <c r="AI1378" i="176"/>
  <c r="AH1378" i="176"/>
  <c r="AH1376" i="176"/>
  <c r="AI1376" i="176"/>
  <c r="AH1377" i="176"/>
  <c r="AI1377" i="176"/>
  <c r="AI1370" i="176"/>
  <c r="AH1370" i="176"/>
  <c r="AH1372" i="176"/>
  <c r="AI1372" i="176"/>
  <c r="AH1371" i="176"/>
  <c r="AH1379" i="176"/>
  <c r="AI1379" i="176"/>
  <c r="AH1373" i="176"/>
  <c r="AI1373" i="176"/>
  <c r="AI78" i="176"/>
  <c r="AH78" i="176"/>
  <c r="AH76" i="176"/>
  <c r="AI76" i="176"/>
  <c r="AH70" i="176"/>
  <c r="AI70" i="176"/>
  <c r="AH71" i="176"/>
  <c r="AH75" i="176"/>
  <c r="AI75" i="176"/>
  <c r="AI80" i="176"/>
  <c r="AH80" i="176"/>
  <c r="AI74" i="176"/>
  <c r="AH74" i="176"/>
  <c r="AI72" i="176"/>
  <c r="AH72" i="176"/>
  <c r="AH79" i="176"/>
  <c r="AI79" i="176"/>
  <c r="AI73" i="176"/>
  <c r="AH73" i="176"/>
  <c r="AH77" i="176"/>
  <c r="AI77" i="176"/>
  <c r="AI71" i="176"/>
  <c r="AI591" i="176"/>
  <c r="AI1241" i="176"/>
  <c r="AI1826" i="176"/>
  <c r="AI526" i="176"/>
  <c r="AI1176" i="176"/>
  <c r="AI1761" i="176"/>
  <c r="AI461" i="176"/>
  <c r="AI981" i="176"/>
  <c r="AI1046" i="176"/>
  <c r="AI1111" i="176"/>
  <c r="AI1696" i="176"/>
  <c r="AI396" i="176"/>
  <c r="AI916" i="176"/>
  <c r="AI1566" i="176"/>
  <c r="AI1631" i="176"/>
  <c r="AI331" i="176"/>
  <c r="AI851" i="176"/>
  <c r="AI1501" i="176"/>
  <c r="AI6" i="176"/>
  <c r="AK6" i="176"/>
  <c r="AI266" i="176"/>
  <c r="AI786" i="176"/>
  <c r="AI1436" i="176"/>
  <c r="AI201" i="176"/>
  <c r="AI721" i="176"/>
  <c r="AI1371" i="176"/>
  <c r="AI136" i="176"/>
  <c r="AI656" i="176"/>
  <c r="AI1306" i="176"/>
  <c r="AI1891" i="176"/>
  <c r="S781" i="176"/>
  <c r="U783" i="176" s="1"/>
  <c r="S456" i="176"/>
  <c r="U458" i="176" s="1"/>
  <c r="S261" i="176"/>
  <c r="U263" i="176" s="1"/>
  <c r="S391" i="176"/>
  <c r="U393" i="176" s="1"/>
  <c r="S911" i="176"/>
  <c r="S66" i="176"/>
  <c r="U68" i="176" s="1"/>
  <c r="S586" i="176"/>
  <c r="U588" i="176" s="1"/>
  <c r="S1431" i="176"/>
  <c r="U1433" i="176" s="1"/>
  <c r="S131" i="176"/>
  <c r="U133" i="176" s="1"/>
  <c r="S651" i="176"/>
  <c r="U653" i="176" s="1"/>
  <c r="S326" i="176"/>
  <c r="U328" i="176" s="1"/>
  <c r="S846" i="176"/>
  <c r="U848" i="176" s="1"/>
  <c r="S521" i="176"/>
  <c r="S196" i="176"/>
  <c r="S716" i="176"/>
  <c r="S1041" i="176"/>
  <c r="U1043" i="176" s="1"/>
  <c r="S1561" i="176"/>
  <c r="U1563" i="176" s="1"/>
  <c r="S1236" i="176"/>
  <c r="U1238" i="176" s="1"/>
  <c r="S1756" i="176"/>
  <c r="U1758" i="176" s="1"/>
  <c r="S1106" i="176"/>
  <c r="S1626" i="176"/>
  <c r="S1301" i="176"/>
  <c r="U1303" i="176" s="1"/>
  <c r="S1821" i="176"/>
  <c r="U1823" i="176" s="1"/>
  <c r="S976" i="176"/>
  <c r="U978" i="176" s="1"/>
  <c r="S1496" i="176"/>
  <c r="U1498" i="176" s="1"/>
  <c r="S1171" i="176"/>
  <c r="S1691" i="176"/>
  <c r="S1366" i="176"/>
  <c r="U1368" i="176" s="1"/>
  <c r="S1886" i="176"/>
  <c r="U1888" i="176" s="1"/>
  <c r="T96" i="176"/>
  <c r="T616" i="176"/>
  <c r="T486" i="176"/>
  <c r="L12" i="176"/>
  <c r="Q9" i="176"/>
  <c r="G3" i="176"/>
  <c r="C2" i="176"/>
  <c r="K3" i="176"/>
  <c r="H7" i="176"/>
  <c r="C3" i="176"/>
  <c r="D2" i="176"/>
  <c r="D7" i="176"/>
  <c r="G12" i="176"/>
  <c r="G21" i="176"/>
  <c r="K2" i="176"/>
  <c r="L7" i="176"/>
  <c r="E9" i="176"/>
  <c r="J18" i="176"/>
  <c r="I9" i="176"/>
  <c r="G2" i="176"/>
  <c r="K22" i="176"/>
  <c r="G26" i="176"/>
  <c r="D35" i="176"/>
  <c r="G36" i="176"/>
  <c r="N38" i="176"/>
  <c r="Q41" i="176"/>
  <c r="E43" i="176"/>
  <c r="E4" i="176"/>
  <c r="I4" i="176"/>
  <c r="M4" i="176"/>
  <c r="Q4" i="176"/>
  <c r="C5" i="176"/>
  <c r="G5" i="176"/>
  <c r="K5" i="176"/>
  <c r="F6" i="176"/>
  <c r="J6" i="176"/>
  <c r="N6" i="176"/>
  <c r="E8" i="176"/>
  <c r="I8" i="176"/>
  <c r="M8" i="176"/>
  <c r="Q8" i="176"/>
  <c r="F10" i="176"/>
  <c r="J10" i="176"/>
  <c r="N10" i="176"/>
  <c r="G11" i="176"/>
  <c r="L11" i="176"/>
  <c r="C13" i="176"/>
  <c r="H13" i="176"/>
  <c r="D14" i="176"/>
  <c r="L14" i="176"/>
  <c r="D15" i="176"/>
  <c r="L15" i="176"/>
  <c r="D16" i="176"/>
  <c r="L16" i="176"/>
  <c r="J17" i="176"/>
  <c r="C19" i="176"/>
  <c r="K19" i="176"/>
  <c r="C20" i="176"/>
  <c r="F23" i="176"/>
  <c r="J24" i="176"/>
  <c r="C25" i="176"/>
  <c r="N25" i="176"/>
  <c r="G27" i="176"/>
  <c r="D28" i="176"/>
  <c r="D29" i="176"/>
  <c r="J31" i="176"/>
  <c r="J35" i="176"/>
  <c r="M36" i="176"/>
  <c r="P37" i="176"/>
  <c r="C40" i="176"/>
  <c r="N43" i="176"/>
  <c r="N45" i="176"/>
  <c r="J47" i="176"/>
  <c r="F49" i="176"/>
  <c r="E51" i="176"/>
  <c r="L2" i="176"/>
  <c r="H3" i="176"/>
  <c r="Q7" i="176"/>
  <c r="N9" i="176"/>
  <c r="C11" i="176"/>
  <c r="K26" i="176"/>
  <c r="F30" i="176"/>
  <c r="G34" i="176"/>
  <c r="N36" i="176"/>
  <c r="Q37" i="176"/>
  <c r="J40" i="176"/>
  <c r="M47" i="176"/>
  <c r="I49" i="176"/>
  <c r="F4" i="176"/>
  <c r="J4" i="176"/>
  <c r="N4" i="176"/>
  <c r="D5" i="176"/>
  <c r="H5" i="176"/>
  <c r="L5" i="176"/>
  <c r="C6" i="176"/>
  <c r="G6" i="176"/>
  <c r="K6" i="176"/>
  <c r="F8" i="176"/>
  <c r="J8" i="176"/>
  <c r="N8" i="176"/>
  <c r="C10" i="176"/>
  <c r="G10" i="176"/>
  <c r="K10" i="176"/>
  <c r="H11" i="176"/>
  <c r="N11" i="176"/>
  <c r="D13" i="176"/>
  <c r="I13" i="176"/>
  <c r="G14" i="176"/>
  <c r="E15" i="176"/>
  <c r="M15" i="176"/>
  <c r="E16" i="176"/>
  <c r="M16" i="176"/>
  <c r="E17" i="176"/>
  <c r="M17" i="176"/>
  <c r="F19" i="176"/>
  <c r="N19" i="176"/>
  <c r="K21" i="176"/>
  <c r="F25" i="176"/>
  <c r="K27" i="176"/>
  <c r="H28" i="176"/>
  <c r="H29" i="176"/>
  <c r="M34" i="176"/>
  <c r="P35" i="176"/>
  <c r="C39" i="176"/>
  <c r="K40" i="176"/>
  <c r="J42" i="176"/>
  <c r="L3" i="176"/>
  <c r="I7" i="176"/>
  <c r="J9" i="176"/>
  <c r="C12" i="176"/>
  <c r="M18" i="176"/>
  <c r="N22" i="176"/>
  <c r="Q45" i="176"/>
  <c r="S1" i="176"/>
  <c r="U3" i="176" s="1"/>
  <c r="E2" i="176"/>
  <c r="I2" i="176"/>
  <c r="M2" i="176"/>
  <c r="Q2" i="176"/>
  <c r="E3" i="176"/>
  <c r="I3" i="176"/>
  <c r="Q3" i="176"/>
  <c r="F7" i="176"/>
  <c r="J7" i="176"/>
  <c r="N7" i="176"/>
  <c r="C9" i="176"/>
  <c r="G9" i="176"/>
  <c r="K9" i="176"/>
  <c r="D11" i="176"/>
  <c r="D12" i="176"/>
  <c r="J12" i="176"/>
  <c r="F18" i="176"/>
  <c r="N18" i="176"/>
  <c r="G20" i="176"/>
  <c r="F22" i="176"/>
  <c r="J23" i="176"/>
  <c r="C24" i="176"/>
  <c r="N24" i="176"/>
  <c r="G25" i="176"/>
  <c r="N34" i="176"/>
  <c r="Q35" i="176"/>
  <c r="D39" i="176"/>
  <c r="K42" i="176"/>
  <c r="H2" i="176"/>
  <c r="D3" i="176"/>
  <c r="F9" i="176"/>
  <c r="H12" i="176"/>
  <c r="G4" i="176"/>
  <c r="K4" i="176"/>
  <c r="E5" i="176"/>
  <c r="I5" i="176"/>
  <c r="M5" i="176"/>
  <c r="Q5" i="176"/>
  <c r="D6" i="176"/>
  <c r="H6" i="176"/>
  <c r="L6" i="176"/>
  <c r="C8" i="176"/>
  <c r="G8" i="176"/>
  <c r="K8" i="176"/>
  <c r="D10" i="176"/>
  <c r="H10" i="176"/>
  <c r="L10" i="176"/>
  <c r="J11" i="176"/>
  <c r="E13" i="176"/>
  <c r="K13" i="176"/>
  <c r="H14" i="176"/>
  <c r="H15" i="176"/>
  <c r="H16" i="176"/>
  <c r="F17" i="176"/>
  <c r="N17" i="176"/>
  <c r="G19" i="176"/>
  <c r="C21" i="176"/>
  <c r="N21" i="176"/>
  <c r="G22" i="176"/>
  <c r="K23" i="176"/>
  <c r="L28" i="176"/>
  <c r="F32" i="176"/>
  <c r="J33" i="176"/>
  <c r="C37" i="176"/>
  <c r="K39" i="176"/>
  <c r="G44" i="176"/>
  <c r="M46" i="176"/>
  <c r="I48" i="176"/>
  <c r="E50" i="176"/>
  <c r="E7" i="176"/>
  <c r="N12" i="176"/>
  <c r="E18" i="176"/>
  <c r="J21" i="176"/>
  <c r="C22" i="176"/>
  <c r="G23" i="176"/>
  <c r="K24" i="176"/>
  <c r="O43" i="176"/>
  <c r="C4" i="176"/>
  <c r="F2" i="176"/>
  <c r="J2" i="176"/>
  <c r="N2" i="176"/>
  <c r="F3" i="176"/>
  <c r="J3" i="176"/>
  <c r="N3" i="176"/>
  <c r="C7" i="176"/>
  <c r="G7" i="176"/>
  <c r="K7" i="176"/>
  <c r="D9" i="176"/>
  <c r="H9" i="176"/>
  <c r="L9" i="176"/>
  <c r="F12" i="176"/>
  <c r="K12" i="176"/>
  <c r="I18" i="176"/>
  <c r="Q18" i="176"/>
  <c r="F24" i="176"/>
  <c r="J25" i="176"/>
  <c r="C26" i="176"/>
  <c r="M29" i="176"/>
  <c r="D37" i="176"/>
  <c r="G38" i="176"/>
  <c r="L39" i="176"/>
  <c r="I41" i="176"/>
  <c r="I44" i="176"/>
  <c r="N46" i="176"/>
  <c r="J48" i="176"/>
  <c r="F50" i="176"/>
  <c r="M7" i="176"/>
  <c r="D4" i="176"/>
  <c r="H4" i="176"/>
  <c r="L4" i="176"/>
  <c r="F5" i="176"/>
  <c r="J5" i="176"/>
  <c r="N5" i="176"/>
  <c r="E6" i="176"/>
  <c r="I6" i="176"/>
  <c r="M6" i="176"/>
  <c r="Q6" i="176"/>
  <c r="D8" i="176"/>
  <c r="H8" i="176"/>
  <c r="L8" i="176"/>
  <c r="E10" i="176"/>
  <c r="I10" i="176"/>
  <c r="M10" i="176"/>
  <c r="Q10" i="176"/>
  <c r="F11" i="176"/>
  <c r="K11" i="176"/>
  <c r="G13" i="176"/>
  <c r="L13" i="176"/>
  <c r="C14" i="176"/>
  <c r="K14" i="176"/>
  <c r="I15" i="176"/>
  <c r="Q15" i="176"/>
  <c r="I16" i="176"/>
  <c r="Q16" i="176"/>
  <c r="I17" i="176"/>
  <c r="Q17" i="176"/>
  <c r="J19" i="176"/>
  <c r="K20" i="176"/>
  <c r="F21" i="176"/>
  <c r="J22" i="176"/>
  <c r="C23" i="176"/>
  <c r="N23" i="176"/>
  <c r="G24" i="176"/>
  <c r="K25" i="176"/>
  <c r="C27" i="176"/>
  <c r="Q29" i="176"/>
  <c r="C35" i="176"/>
  <c r="J37" i="176"/>
  <c r="M38" i="176"/>
  <c r="J41" i="176"/>
  <c r="C43" i="176"/>
  <c r="F26" i="176"/>
  <c r="J26" i="176"/>
  <c r="N26" i="176"/>
  <c r="F27" i="176"/>
  <c r="J27" i="176"/>
  <c r="N27" i="176"/>
  <c r="C29" i="176"/>
  <c r="G29" i="176"/>
  <c r="K29" i="176"/>
  <c r="E30" i="176"/>
  <c r="N31" i="176"/>
  <c r="N33" i="176"/>
  <c r="E34" i="176"/>
  <c r="K34" i="176"/>
  <c r="H35" i="176"/>
  <c r="E36" i="176"/>
  <c r="K36" i="176"/>
  <c r="H37" i="176"/>
  <c r="E38" i="176"/>
  <c r="K38" i="176"/>
  <c r="I39" i="176"/>
  <c r="Q39" i="176"/>
  <c r="H40" i="176"/>
  <c r="P40" i="176"/>
  <c r="G41" i="176"/>
  <c r="O41" i="176"/>
  <c r="G42" i="176"/>
  <c r="K43" i="176"/>
  <c r="E44" i="176"/>
  <c r="O44" i="176"/>
  <c r="J45" i="176"/>
  <c r="I46" i="176"/>
  <c r="F47" i="176"/>
  <c r="E48" i="176"/>
  <c r="Q50" i="176"/>
  <c r="N51" i="176"/>
  <c r="F20" i="176"/>
  <c r="J20" i="176"/>
  <c r="N20" i="176"/>
  <c r="C28" i="176"/>
  <c r="G28" i="176"/>
  <c r="K28" i="176"/>
  <c r="L29" i="176"/>
  <c r="F34" i="176"/>
  <c r="L34" i="176"/>
  <c r="I35" i="176"/>
  <c r="O35" i="176"/>
  <c r="F36" i="176"/>
  <c r="L36" i="176"/>
  <c r="I37" i="176"/>
  <c r="O37" i="176"/>
  <c r="F38" i="176"/>
  <c r="L38" i="176"/>
  <c r="J39" i="176"/>
  <c r="I40" i="176"/>
  <c r="Q40" i="176"/>
  <c r="H41" i="176"/>
  <c r="P41" i="176"/>
  <c r="I42" i="176"/>
  <c r="M43" i="176"/>
  <c r="F44" i="176"/>
  <c r="Q44" i="176"/>
  <c r="M45" i="176"/>
  <c r="J46" i="176"/>
  <c r="I47" i="176"/>
  <c r="F48" i="176"/>
  <c r="E49" i="176"/>
  <c r="Q51" i="176"/>
  <c r="E14" i="176"/>
  <c r="I14" i="176"/>
  <c r="M14" i="176"/>
  <c r="Q14" i="176"/>
  <c r="F16" i="176"/>
  <c r="J16" i="176"/>
  <c r="N16" i="176"/>
  <c r="C18" i="176"/>
  <c r="G18" i="176"/>
  <c r="K18" i="176"/>
  <c r="D21" i="176"/>
  <c r="H21" i="176"/>
  <c r="L21" i="176"/>
  <c r="D22" i="176"/>
  <c r="H22" i="176"/>
  <c r="L22" i="176"/>
  <c r="D23" i="176"/>
  <c r="H23" i="176"/>
  <c r="L23" i="176"/>
  <c r="D24" i="176"/>
  <c r="H24" i="176"/>
  <c r="L24" i="176"/>
  <c r="D25" i="176"/>
  <c r="H25" i="176"/>
  <c r="L25" i="176"/>
  <c r="D26" i="176"/>
  <c r="H26" i="176"/>
  <c r="L26" i="176"/>
  <c r="D27" i="176"/>
  <c r="H27" i="176"/>
  <c r="L27" i="176"/>
  <c r="E29" i="176"/>
  <c r="I29" i="176"/>
  <c r="N30" i="176"/>
  <c r="N32" i="176"/>
  <c r="H34" i="176"/>
  <c r="E35" i="176"/>
  <c r="K35" i="176"/>
  <c r="H36" i="176"/>
  <c r="E37" i="176"/>
  <c r="K37" i="176"/>
  <c r="H38" i="176"/>
  <c r="E39" i="176"/>
  <c r="M39" i="176"/>
  <c r="D40" i="176"/>
  <c r="L40" i="176"/>
  <c r="C41" i="176"/>
  <c r="K41" i="176"/>
  <c r="M42" i="176"/>
  <c r="F43" i="176"/>
  <c r="Q43" i="176"/>
  <c r="J44" i="176"/>
  <c r="C45" i="176"/>
  <c r="Q46" i="176"/>
  <c r="N47" i="176"/>
  <c r="M48" i="176"/>
  <c r="J49" i="176"/>
  <c r="I50" i="176"/>
  <c r="F51" i="176"/>
  <c r="M13" i="176"/>
  <c r="Q13" i="176"/>
  <c r="F15" i="176"/>
  <c r="J15" i="176"/>
  <c r="N15" i="176"/>
  <c r="C17" i="176"/>
  <c r="G17" i="176"/>
  <c r="K17" i="176"/>
  <c r="D19" i="176"/>
  <c r="H19" i="176"/>
  <c r="L19" i="176"/>
  <c r="D20" i="176"/>
  <c r="H20" i="176"/>
  <c r="L20" i="176"/>
  <c r="E28" i="176"/>
  <c r="I28" i="176"/>
  <c r="M28" i="176"/>
  <c r="Q28" i="176"/>
  <c r="N29" i="176"/>
  <c r="C30" i="176"/>
  <c r="I34" i="176"/>
  <c r="O34" i="176"/>
  <c r="F35" i="176"/>
  <c r="L35" i="176"/>
  <c r="I36" i="176"/>
  <c r="O36" i="176"/>
  <c r="F37" i="176"/>
  <c r="L37" i="176"/>
  <c r="I38" i="176"/>
  <c r="O38" i="176"/>
  <c r="F39" i="176"/>
  <c r="N39" i="176"/>
  <c r="E40" i="176"/>
  <c r="M40" i="176"/>
  <c r="D41" i="176"/>
  <c r="L41" i="176"/>
  <c r="C42" i="176"/>
  <c r="N42" i="176"/>
  <c r="G43" i="176"/>
  <c r="K44" i="176"/>
  <c r="E45" i="176"/>
  <c r="Q47" i="176"/>
  <c r="N48" i="176"/>
  <c r="M49" i="176"/>
  <c r="J50" i="176"/>
  <c r="I51" i="176"/>
  <c r="E12" i="176"/>
  <c r="I12" i="176"/>
  <c r="M12" i="176"/>
  <c r="Q12" i="176"/>
  <c r="F14" i="176"/>
  <c r="J14" i="176"/>
  <c r="N14" i="176"/>
  <c r="C16" i="176"/>
  <c r="G16" i="176"/>
  <c r="K16" i="176"/>
  <c r="D18" i="176"/>
  <c r="H18" i="176"/>
  <c r="L18" i="176"/>
  <c r="E21" i="176"/>
  <c r="I21" i="176"/>
  <c r="M21" i="176"/>
  <c r="Q21" i="176"/>
  <c r="E22" i="176"/>
  <c r="I22" i="176"/>
  <c r="M22" i="176"/>
  <c r="Q22" i="176"/>
  <c r="E23" i="176"/>
  <c r="I23" i="176"/>
  <c r="M23" i="176"/>
  <c r="Q23" i="176"/>
  <c r="E24" i="176"/>
  <c r="I24" i="176"/>
  <c r="M24" i="176"/>
  <c r="Q24" i="176"/>
  <c r="E25" i="176"/>
  <c r="I25" i="176"/>
  <c r="M25" i="176"/>
  <c r="Q25" i="176"/>
  <c r="E26" i="176"/>
  <c r="I26" i="176"/>
  <c r="M26" i="176"/>
  <c r="Q26" i="176"/>
  <c r="E27" i="176"/>
  <c r="I27" i="176"/>
  <c r="M27" i="176"/>
  <c r="Q27" i="176"/>
  <c r="F29" i="176"/>
  <c r="J29" i="176"/>
  <c r="F31" i="176"/>
  <c r="F33" i="176"/>
  <c r="C34" i="176"/>
  <c r="J34" i="176"/>
  <c r="P34" i="176"/>
  <c r="M35" i="176"/>
  <c r="C36" i="176"/>
  <c r="J36" i="176"/>
  <c r="P36" i="176"/>
  <c r="M37" i="176"/>
  <c r="C38" i="176"/>
  <c r="J38" i="176"/>
  <c r="P38" i="176"/>
  <c r="G39" i="176"/>
  <c r="O39" i="176"/>
  <c r="F40" i="176"/>
  <c r="N40" i="176"/>
  <c r="E41" i="176"/>
  <c r="M41" i="176"/>
  <c r="E42" i="176"/>
  <c r="O42" i="176"/>
  <c r="I43" i="176"/>
  <c r="M44" i="176"/>
  <c r="F45" i="176"/>
  <c r="E46" i="176"/>
  <c r="Q48" i="176"/>
  <c r="N49" i="176"/>
  <c r="M50" i="176"/>
  <c r="J51" i="176"/>
  <c r="E11" i="176"/>
  <c r="I11" i="176"/>
  <c r="Q11" i="176"/>
  <c r="F13" i="176"/>
  <c r="J13" i="176"/>
  <c r="N13" i="176"/>
  <c r="C15" i="176"/>
  <c r="G15" i="176"/>
  <c r="K15" i="176"/>
  <c r="D17" i="176"/>
  <c r="H17" i="176"/>
  <c r="L17" i="176"/>
  <c r="E19" i="176"/>
  <c r="I19" i="176"/>
  <c r="M19" i="176"/>
  <c r="Q19" i="176"/>
  <c r="E20" i="176"/>
  <c r="I20" i="176"/>
  <c r="M20" i="176"/>
  <c r="Q20" i="176"/>
  <c r="F28" i="176"/>
  <c r="J28" i="176"/>
  <c r="N28" i="176"/>
  <c r="J30" i="176"/>
  <c r="J32" i="176"/>
  <c r="D34" i="176"/>
  <c r="Q34" i="176"/>
  <c r="G35" i="176"/>
  <c r="N35" i="176"/>
  <c r="D36" i="176"/>
  <c r="Q36" i="176"/>
  <c r="G37" i="176"/>
  <c r="N37" i="176"/>
  <c r="D38" i="176"/>
  <c r="Q38" i="176"/>
  <c r="H39" i="176"/>
  <c r="P39" i="176"/>
  <c r="G40" i="176"/>
  <c r="O40" i="176"/>
  <c r="F41" i="176"/>
  <c r="N41" i="176"/>
  <c r="F42" i="176"/>
  <c r="Q42" i="176"/>
  <c r="J43" i="176"/>
  <c r="C44" i="176"/>
  <c r="N44" i="176"/>
  <c r="I45" i="176"/>
  <c r="F46" i="176"/>
  <c r="E47" i="176"/>
  <c r="Q49" i="176"/>
  <c r="N50" i="176"/>
  <c r="M51" i="176"/>
  <c r="I30" i="176"/>
  <c r="M30" i="176"/>
  <c r="Q30" i="176"/>
  <c r="E31" i="176"/>
  <c r="I31" i="176"/>
  <c r="M31" i="176"/>
  <c r="Q31" i="176"/>
  <c r="E32" i="176"/>
  <c r="I32" i="176"/>
  <c r="M32" i="176"/>
  <c r="Q32" i="176"/>
  <c r="E33" i="176"/>
  <c r="I33" i="176"/>
  <c r="M33" i="176"/>
  <c r="Q33" i="176"/>
  <c r="G45" i="176"/>
  <c r="K45" i="176"/>
  <c r="O45" i="176"/>
  <c r="C46" i="176"/>
  <c r="G46" i="176"/>
  <c r="K46" i="176"/>
  <c r="O46" i="176"/>
  <c r="C47" i="176"/>
  <c r="G47" i="176"/>
  <c r="K47" i="176"/>
  <c r="O47" i="176"/>
  <c r="C48" i="176"/>
  <c r="G48" i="176"/>
  <c r="K48" i="176"/>
  <c r="O48" i="176"/>
  <c r="C49" i="176"/>
  <c r="G49" i="176"/>
  <c r="K49" i="176"/>
  <c r="O49" i="176"/>
  <c r="C50" i="176"/>
  <c r="G50" i="176"/>
  <c r="K50" i="176"/>
  <c r="O50" i="176"/>
  <c r="C51" i="176"/>
  <c r="G51" i="176"/>
  <c r="K51" i="176"/>
  <c r="O51" i="176"/>
  <c r="G30" i="176"/>
  <c r="K30" i="176"/>
  <c r="C31" i="176"/>
  <c r="G31" i="176"/>
  <c r="K31" i="176"/>
  <c r="C32" i="176"/>
  <c r="G32" i="176"/>
  <c r="K32" i="176"/>
  <c r="C33" i="176"/>
  <c r="G33" i="176"/>
  <c r="K33" i="176"/>
  <c r="D42" i="176"/>
  <c r="H42" i="176"/>
  <c r="L42" i="176"/>
  <c r="P42" i="176"/>
  <c r="D43" i="176"/>
  <c r="H43" i="176"/>
  <c r="L43" i="176"/>
  <c r="P43" i="176"/>
  <c r="D44" i="176"/>
  <c r="H44" i="176"/>
  <c r="L44" i="176"/>
  <c r="P44" i="176"/>
  <c r="D45" i="176"/>
  <c r="H45" i="176"/>
  <c r="L45" i="176"/>
  <c r="P45" i="176"/>
  <c r="D46" i="176"/>
  <c r="H46" i="176"/>
  <c r="L46" i="176"/>
  <c r="P46" i="176"/>
  <c r="D47" i="176"/>
  <c r="H47" i="176"/>
  <c r="L47" i="176"/>
  <c r="P47" i="176"/>
  <c r="D48" i="176"/>
  <c r="H48" i="176"/>
  <c r="L48" i="176"/>
  <c r="P48" i="176"/>
  <c r="D49" i="176"/>
  <c r="H49" i="176"/>
  <c r="L49" i="176"/>
  <c r="P49" i="176"/>
  <c r="D50" i="176"/>
  <c r="H50" i="176"/>
  <c r="L50" i="176"/>
  <c r="P50" i="176"/>
  <c r="D51" i="176"/>
  <c r="H51" i="176"/>
  <c r="L51" i="176"/>
  <c r="P51" i="176"/>
  <c r="D30" i="176"/>
  <c r="H30" i="176"/>
  <c r="L30" i="176"/>
  <c r="D31" i="176"/>
  <c r="H31" i="176"/>
  <c r="L31" i="176"/>
  <c r="D32" i="176"/>
  <c r="H32" i="176"/>
  <c r="L32" i="176"/>
  <c r="D33" i="176"/>
  <c r="H33" i="176"/>
  <c r="L33" i="176"/>
  <c r="AJ272" i="176"/>
  <c r="AJ265" i="176"/>
  <c r="AJ269" i="176"/>
  <c r="AJ271" i="176"/>
  <c r="AJ266" i="176"/>
  <c r="AJ270" i="176"/>
  <c r="AJ273" i="176"/>
  <c r="AJ268" i="176"/>
  <c r="AJ274" i="176"/>
  <c r="AJ267" i="176"/>
  <c r="AJ70" i="176"/>
  <c r="AJ80" i="176"/>
  <c r="AJ77" i="176"/>
  <c r="AJ79" i="176"/>
  <c r="AJ78" i="176"/>
  <c r="AJ73" i="176"/>
  <c r="AJ71" i="176"/>
  <c r="AJ76" i="176"/>
  <c r="AJ75" i="176"/>
  <c r="AJ74" i="176"/>
  <c r="AJ72" i="176"/>
  <c r="AJ406" i="176"/>
  <c r="AJ407" i="176"/>
  <c r="AJ397" i="176"/>
  <c r="AJ398" i="176"/>
  <c r="AJ395" i="176"/>
  <c r="AJ403" i="176"/>
  <c r="AJ405" i="176"/>
  <c r="AJ400" i="176"/>
  <c r="AJ402" i="176"/>
  <c r="AJ408" i="176"/>
  <c r="AJ404" i="176"/>
  <c r="AJ399" i="176"/>
  <c r="AJ401" i="176"/>
  <c r="AJ396" i="176"/>
  <c r="AJ789" i="176"/>
  <c r="AJ787" i="176"/>
  <c r="AJ792" i="176"/>
  <c r="AJ788" i="176"/>
  <c r="AJ785" i="176"/>
  <c r="AJ790" i="176"/>
  <c r="AJ793" i="176"/>
  <c r="AJ791" i="176"/>
  <c r="AJ786" i="176"/>
  <c r="AJ139" i="176"/>
  <c r="AJ137" i="176"/>
  <c r="AJ140" i="176"/>
  <c r="AJ138" i="176"/>
  <c r="AJ136" i="176"/>
  <c r="AJ141" i="176"/>
  <c r="AJ135" i="176"/>
  <c r="AJ528" i="176"/>
  <c r="AJ531" i="176"/>
  <c r="AJ530" i="176"/>
  <c r="AJ529" i="176"/>
  <c r="AJ527" i="176"/>
  <c r="AJ526" i="176"/>
  <c r="AJ525" i="176"/>
  <c r="AJ532" i="176"/>
  <c r="AJ915" i="176"/>
  <c r="AJ918" i="176"/>
  <c r="AJ917" i="176"/>
  <c r="AJ916" i="176"/>
  <c r="AJ919" i="176"/>
  <c r="AJ1318" i="176"/>
  <c r="AJ1308" i="176"/>
  <c r="AJ1309" i="176"/>
  <c r="AJ1317" i="176"/>
  <c r="AJ1311" i="176"/>
  <c r="AJ1315" i="176"/>
  <c r="AJ1316" i="176"/>
  <c r="AJ1314" i="176"/>
  <c r="AJ1307" i="176"/>
  <c r="AJ1313" i="176"/>
  <c r="AJ1305" i="176"/>
  <c r="AJ1312" i="176"/>
  <c r="AJ1310" i="176"/>
  <c r="AJ1306" i="176"/>
  <c r="AJ660" i="176"/>
  <c r="AJ655" i="176"/>
  <c r="AJ662" i="176"/>
  <c r="AJ657" i="176"/>
  <c r="AJ659" i="176"/>
  <c r="AJ658" i="176"/>
  <c r="AJ661" i="176"/>
  <c r="AJ656" i="176"/>
  <c r="AJ1045" i="176"/>
  <c r="AJ1046" i="176"/>
  <c r="AJ1436" i="176"/>
  <c r="AJ1437" i="176"/>
  <c r="AJ1435" i="176"/>
  <c r="AJ1440" i="176"/>
  <c r="AJ1439" i="176"/>
  <c r="AJ1438" i="176"/>
  <c r="AJ1895" i="176"/>
  <c r="AJ1893" i="176"/>
  <c r="AJ1896" i="176"/>
  <c r="AJ1898" i="176"/>
  <c r="AJ1890" i="176"/>
  <c r="AJ1899" i="176"/>
  <c r="AJ1897" i="176"/>
  <c r="AJ1892" i="176"/>
  <c r="AJ1891" i="176"/>
  <c r="AJ1894" i="176"/>
  <c r="AJ1183" i="176"/>
  <c r="AJ1178" i="176"/>
  <c r="AJ1191" i="176"/>
  <c r="AJ1179" i="176"/>
  <c r="AJ1186" i="176"/>
  <c r="AJ1188" i="176"/>
  <c r="AJ1184" i="176"/>
  <c r="AJ1190" i="176"/>
  <c r="AJ1175" i="176"/>
  <c r="AJ1181" i="176"/>
  <c r="AJ1182" i="176"/>
  <c r="AJ1192" i="176"/>
  <c r="AJ1180" i="176"/>
  <c r="AJ1176" i="176"/>
  <c r="AJ1189" i="176"/>
  <c r="AJ1177" i="176"/>
  <c r="AJ1187" i="176"/>
  <c r="AJ1185" i="176"/>
  <c r="AJ1568" i="176"/>
  <c r="AJ1570" i="176"/>
  <c r="AJ1567" i="176"/>
  <c r="AJ1566" i="176"/>
  <c r="AJ1569" i="176"/>
  <c r="AJ1565" i="176"/>
  <c r="AJ206" i="176"/>
  <c r="AJ201" i="176"/>
  <c r="AJ214" i="176"/>
  <c r="AJ204" i="176"/>
  <c r="AJ213" i="176"/>
  <c r="AJ212" i="176"/>
  <c r="AJ215" i="176"/>
  <c r="AJ202" i="176"/>
  <c r="AJ203" i="176"/>
  <c r="AJ210" i="176"/>
  <c r="AJ209" i="176"/>
  <c r="AJ208" i="176"/>
  <c r="AJ211" i="176"/>
  <c r="AJ218" i="176"/>
  <c r="AJ217" i="176"/>
  <c r="AJ216" i="176"/>
  <c r="AJ200" i="176"/>
  <c r="AJ205" i="176"/>
  <c r="AJ207" i="176"/>
  <c r="AJ1760" i="176"/>
  <c r="AJ1763" i="176"/>
  <c r="AJ1765" i="176"/>
  <c r="AJ1761" i="176"/>
  <c r="AJ1762" i="176"/>
  <c r="AJ1764" i="176"/>
  <c r="AJ1766" i="176"/>
  <c r="AJ1630" i="176"/>
  <c r="AJ1632" i="176"/>
  <c r="AJ1634" i="176"/>
  <c r="AJ1631" i="176"/>
  <c r="AJ1633" i="176"/>
  <c r="AJ1635" i="176"/>
  <c r="AJ341" i="176"/>
  <c r="AJ348" i="176"/>
  <c r="AJ347" i="176"/>
  <c r="AJ342" i="176"/>
  <c r="AJ336" i="176"/>
  <c r="AJ335" i="176"/>
  <c r="AJ330" i="176"/>
  <c r="AJ349" i="176"/>
  <c r="AJ337" i="176"/>
  <c r="AJ344" i="176"/>
  <c r="AJ350" i="176"/>
  <c r="AJ343" i="176"/>
  <c r="AJ338" i="176"/>
  <c r="AJ332" i="176"/>
  <c r="AJ331" i="176"/>
  <c r="AJ345" i="176"/>
  <c r="AJ346" i="176"/>
  <c r="AJ333" i="176"/>
  <c r="AJ340" i="176"/>
  <c r="AJ339" i="176"/>
  <c r="AJ334" i="176"/>
  <c r="AJ724" i="176"/>
  <c r="AJ721" i="176"/>
  <c r="AJ723" i="176"/>
  <c r="AJ722" i="176"/>
  <c r="AJ720" i="176"/>
  <c r="AJ592" i="176"/>
  <c r="AJ594" i="176"/>
  <c r="AJ603" i="176"/>
  <c r="AJ593" i="176"/>
  <c r="AJ600" i="176"/>
  <c r="AJ602" i="176"/>
  <c r="AJ601" i="176"/>
  <c r="AJ599" i="176"/>
  <c r="AJ596" i="176"/>
  <c r="AJ598" i="176"/>
  <c r="AJ590" i="176"/>
  <c r="AJ591" i="176"/>
  <c r="AJ597" i="176"/>
  <c r="AJ604" i="176"/>
  <c r="AJ595" i="176"/>
  <c r="AJ468" i="176"/>
  <c r="AJ460" i="176"/>
  <c r="AJ466" i="176"/>
  <c r="AJ467" i="176"/>
  <c r="AJ461" i="176"/>
  <c r="AJ463" i="176"/>
  <c r="AJ462" i="176"/>
  <c r="AJ464" i="176"/>
  <c r="AJ465" i="176"/>
  <c r="AJ853" i="176"/>
  <c r="AJ855" i="176"/>
  <c r="AJ850" i="176"/>
  <c r="AJ852" i="176"/>
  <c r="AJ856" i="176"/>
  <c r="AJ854" i="176"/>
  <c r="AJ851" i="176"/>
  <c r="AJ1244" i="176"/>
  <c r="AJ1241" i="176"/>
  <c r="AJ1242" i="176"/>
  <c r="AJ1246" i="176"/>
  <c r="AJ1240" i="176"/>
  <c r="AJ1243" i="176"/>
  <c r="AJ1245" i="176"/>
  <c r="AJ1111" i="176"/>
  <c r="AJ1116" i="176"/>
  <c r="AJ1117" i="176"/>
  <c r="AJ1113" i="176"/>
  <c r="AJ1112" i="176"/>
  <c r="AJ1118" i="176"/>
  <c r="AJ1110" i="176"/>
  <c r="AJ1115" i="176"/>
  <c r="AJ1114" i="176"/>
  <c r="AJ984" i="176"/>
  <c r="AJ982" i="176"/>
  <c r="AJ985" i="176"/>
  <c r="AJ980" i="176"/>
  <c r="AJ990" i="176"/>
  <c r="AJ987" i="176"/>
  <c r="AJ989" i="176"/>
  <c r="AJ988" i="176"/>
  <c r="AJ986" i="176"/>
  <c r="AJ981" i="176"/>
  <c r="AJ983" i="176"/>
  <c r="AJ1376" i="176"/>
  <c r="AJ1374" i="176"/>
  <c r="AJ1373" i="176"/>
  <c r="AJ1375" i="176"/>
  <c r="AJ1370" i="176"/>
  <c r="AJ1372" i="176"/>
  <c r="AJ1371" i="176"/>
  <c r="AJ1378" i="176"/>
  <c r="AJ1377" i="176"/>
  <c r="AJ1379" i="176"/>
  <c r="AJ1837" i="176"/>
  <c r="AJ1839" i="176"/>
  <c r="AJ1825" i="176"/>
  <c r="AJ1832" i="176"/>
  <c r="AJ1827" i="176"/>
  <c r="AJ1834" i="176"/>
  <c r="AJ1833" i="176"/>
  <c r="AJ1840" i="176"/>
  <c r="AJ1835" i="176"/>
  <c r="AJ1828" i="176"/>
  <c r="AJ1830" i="176"/>
  <c r="AJ1829" i="176"/>
  <c r="AJ1826" i="176"/>
  <c r="AJ1836" i="176"/>
  <c r="AJ1831" i="176"/>
  <c r="AJ1838" i="176"/>
  <c r="AJ1695" i="176"/>
  <c r="AJ1697" i="176"/>
  <c r="AJ1696" i="176"/>
  <c r="AJ1706" i="176"/>
  <c r="AJ1708" i="176"/>
  <c r="AJ1703" i="176"/>
  <c r="AJ1705" i="176"/>
  <c r="AJ1699" i="176"/>
  <c r="AJ1704" i="176"/>
  <c r="AJ1702" i="176"/>
  <c r="AJ1701" i="176"/>
  <c r="AJ1698" i="176"/>
  <c r="AJ1700" i="176"/>
  <c r="AJ1707" i="176"/>
  <c r="AJ1709" i="176"/>
  <c r="AJ1501" i="176"/>
  <c r="AJ1508" i="176"/>
  <c r="AJ1511" i="176"/>
  <c r="AJ1503" i="176"/>
  <c r="AJ1510" i="176"/>
  <c r="AJ1507" i="176"/>
  <c r="AJ1506" i="176"/>
  <c r="AJ1505" i="176"/>
  <c r="AJ1500" i="176"/>
  <c r="AJ1509" i="176"/>
  <c r="AJ1502" i="176"/>
  <c r="AJ1504" i="176"/>
  <c r="AL271" i="176"/>
  <c r="AL269" i="176"/>
  <c r="AL1309" i="176"/>
  <c r="AL1310" i="176"/>
  <c r="AL211" i="176"/>
  <c r="AL206" i="176"/>
  <c r="AL218" i="176"/>
  <c r="AL210" i="176"/>
  <c r="AL720" i="176"/>
  <c r="AL1825" i="176"/>
  <c r="AL792" i="176"/>
  <c r="AL785" i="176"/>
  <c r="AL136" i="176"/>
  <c r="AL138" i="176"/>
  <c r="AL655" i="176"/>
  <c r="AL1192" i="176"/>
  <c r="AL1187" i="176"/>
  <c r="AL1763" i="176"/>
  <c r="AL592" i="176"/>
  <c r="AL594" i="176"/>
  <c r="AL601" i="176"/>
  <c r="AL5" i="176"/>
  <c r="AL10" i="176"/>
  <c r="AL529" i="176"/>
  <c r="AL525" i="176"/>
  <c r="AL1635" i="176"/>
  <c r="AL467" i="176"/>
  <c r="AL988" i="176"/>
  <c r="AL1502" i="176"/>
  <c r="AL1511" i="176"/>
  <c r="AL1504" i="176"/>
  <c r="AL1567" i="176"/>
  <c r="AL1707" i="176"/>
  <c r="AL1699" i="176"/>
  <c r="AL1709" i="176"/>
  <c r="AL403" i="176"/>
  <c r="AL402" i="176"/>
  <c r="AL1438" i="176"/>
  <c r="AL346" i="176"/>
  <c r="AL853" i="176"/>
  <c r="AL1372" i="176"/>
  <c r="AL78" i="176"/>
  <c r="AL272" i="176"/>
  <c r="AL273" i="176"/>
  <c r="AL1306" i="176"/>
  <c r="AL1242" i="176"/>
  <c r="AL1838" i="176"/>
  <c r="AL1830" i="176"/>
  <c r="AL1827" i="176"/>
  <c r="AL1899" i="176"/>
  <c r="AL1896" i="176"/>
  <c r="AL1895" i="176"/>
  <c r="AL1191" i="176"/>
  <c r="AL590" i="176"/>
  <c r="AL1115" i="176"/>
  <c r="AL1118" i="176"/>
  <c r="AL11" i="176"/>
  <c r="AL530" i="176"/>
  <c r="AL531" i="176"/>
  <c r="AL1630" i="176"/>
  <c r="AL465" i="176"/>
  <c r="AL981" i="176"/>
  <c r="AL1505" i="176"/>
  <c r="AL1568" i="176"/>
  <c r="AL1708" i="176"/>
  <c r="AL1704" i="176"/>
  <c r="AL401" i="176"/>
  <c r="AL399" i="176"/>
  <c r="AL919" i="176"/>
  <c r="AL338" i="176"/>
  <c r="AL350" i="176"/>
  <c r="AL348" i="176"/>
  <c r="AL854" i="176"/>
  <c r="AL1378" i="176"/>
  <c r="AL76" i="176"/>
  <c r="AL80" i="176"/>
  <c r="AL73" i="176"/>
  <c r="AL266" i="176"/>
  <c r="AL1317" i="176"/>
  <c r="AL1311" i="176"/>
  <c r="AL1315" i="176"/>
  <c r="AL212" i="176"/>
  <c r="AL215" i="176"/>
  <c r="AL208" i="176"/>
  <c r="AL209" i="176"/>
  <c r="AL722" i="176"/>
  <c r="AL1241" i="176"/>
  <c r="AL1835" i="176"/>
  <c r="AL1834" i="176"/>
  <c r="AL1829" i="176"/>
  <c r="AL787" i="176"/>
  <c r="AL790" i="176"/>
  <c r="AL141" i="176"/>
  <c r="AL661" i="176"/>
  <c r="AL660" i="176"/>
  <c r="AL1184" i="176"/>
  <c r="AL1178" i="176"/>
  <c r="AL1189" i="176"/>
  <c r="AL1179" i="176"/>
  <c r="AL1760" i="176"/>
  <c r="AL602" i="176"/>
  <c r="AL603" i="176"/>
  <c r="AL591" i="176"/>
  <c r="AL6" i="176"/>
  <c r="AL461" i="176"/>
  <c r="AL463" i="176"/>
  <c r="AL984" i="176"/>
  <c r="AL1510" i="176"/>
  <c r="AL1501" i="176"/>
  <c r="AL1696" i="176"/>
  <c r="AL1701" i="176"/>
  <c r="AL397" i="176"/>
  <c r="AL405" i="176"/>
  <c r="AL916" i="176"/>
  <c r="AL331" i="176"/>
  <c r="AL342" i="176"/>
  <c r="AL852" i="176"/>
  <c r="AL1376" i="176"/>
  <c r="AL1371" i="176"/>
  <c r="AL77" i="176"/>
  <c r="AL268" i="176"/>
  <c r="AL265" i="176"/>
  <c r="AL1313" i="176"/>
  <c r="AL204" i="176"/>
  <c r="AL723" i="176"/>
  <c r="AL1836" i="176"/>
  <c r="AL791" i="176"/>
  <c r="AL1892" i="176"/>
  <c r="AL1891" i="176"/>
  <c r="AL659" i="176"/>
  <c r="AL656" i="176"/>
  <c r="AL1180" i="176"/>
  <c r="AL595" i="176"/>
  <c r="AL599" i="176"/>
  <c r="AL1116" i="176"/>
  <c r="AL1111" i="176"/>
  <c r="AL8" i="176"/>
  <c r="AL526" i="176"/>
  <c r="AL1633" i="176"/>
  <c r="AL460" i="176"/>
  <c r="AL989" i="176"/>
  <c r="AL1507" i="176"/>
  <c r="AL1508" i="176"/>
  <c r="AL1569" i="176"/>
  <c r="AL1705" i="176"/>
  <c r="AL395" i="176"/>
  <c r="AL1436" i="176"/>
  <c r="AL1439" i="176"/>
  <c r="AL347" i="176"/>
  <c r="AL339" i="176"/>
  <c r="AL344" i="176"/>
  <c r="AL343" i="176"/>
  <c r="AL334" i="176"/>
  <c r="AL855" i="176"/>
  <c r="AL1379" i="176"/>
  <c r="AL70" i="176"/>
  <c r="AL74" i="176"/>
  <c r="AL1308" i="176"/>
  <c r="AL200" i="176"/>
  <c r="AL216" i="176"/>
  <c r="AL1243" i="176"/>
  <c r="AL1246" i="176"/>
  <c r="AL1828" i="176"/>
  <c r="AL1839" i="176"/>
  <c r="AL1833" i="176"/>
  <c r="AL793" i="176"/>
  <c r="AL1898" i="176"/>
  <c r="AL137" i="176"/>
  <c r="AL140" i="176"/>
  <c r="AL657" i="176"/>
  <c r="AL1190" i="176"/>
  <c r="AL1188" i="176"/>
  <c r="AL1185" i="176"/>
  <c r="AL1765" i="176"/>
  <c r="AL1764" i="176"/>
  <c r="AL604" i="176"/>
  <c r="AL596" i="176"/>
  <c r="AL598" i="176"/>
  <c r="AL7" i="176"/>
  <c r="AL527" i="176"/>
  <c r="AL1045" i="176"/>
  <c r="AL466" i="176"/>
  <c r="AL986" i="176"/>
  <c r="AL987" i="176"/>
  <c r="AL1702" i="176"/>
  <c r="AL1697" i="176"/>
  <c r="AL1700" i="176"/>
  <c r="AL408" i="176"/>
  <c r="AL918" i="176"/>
  <c r="AL1435" i="176"/>
  <c r="AL340" i="176"/>
  <c r="AL850" i="176"/>
  <c r="AL1374" i="176"/>
  <c r="AL1377" i="176"/>
  <c r="AL270" i="176"/>
  <c r="AL1312" i="176"/>
  <c r="AL1307" i="176"/>
  <c r="AL1314" i="176"/>
  <c r="AL213" i="176"/>
  <c r="AL203" i="176"/>
  <c r="AL721" i="176"/>
  <c r="AL1240" i="176"/>
  <c r="AL1837" i="176"/>
  <c r="AL1897" i="176"/>
  <c r="AL135" i="176"/>
  <c r="AL662" i="176"/>
  <c r="AL1182" i="176"/>
  <c r="AL1183" i="176"/>
  <c r="AL1761" i="176"/>
  <c r="AL1112" i="176"/>
  <c r="AL1634" i="176"/>
  <c r="AL990" i="176"/>
  <c r="AL980" i="176"/>
  <c r="AL982" i="176"/>
  <c r="AL1503" i="176"/>
  <c r="AL1509" i="176"/>
  <c r="AL1706" i="176"/>
  <c r="AL1698" i="176"/>
  <c r="AL400" i="176"/>
  <c r="AL407" i="176"/>
  <c r="AL915" i="176"/>
  <c r="AL1437" i="176"/>
  <c r="AL336" i="176"/>
  <c r="AL1373" i="176"/>
  <c r="AL71" i="176"/>
  <c r="AL72" i="176"/>
  <c r="AL274" i="176"/>
  <c r="AL217" i="176"/>
  <c r="AL201" i="176"/>
  <c r="AL724" i="176"/>
  <c r="AL1832" i="176"/>
  <c r="AL1831" i="176"/>
  <c r="AL786" i="176"/>
  <c r="AL789" i="176"/>
  <c r="AL1894" i="176"/>
  <c r="AL658" i="176"/>
  <c r="AL1177" i="176"/>
  <c r="AL1176" i="176"/>
  <c r="AL1766" i="176"/>
  <c r="AL1762" i="176"/>
  <c r="AL593" i="176"/>
  <c r="AL597" i="176"/>
  <c r="AL600" i="176"/>
  <c r="AL1113" i="176"/>
  <c r="AL1117" i="176"/>
  <c r="AL12" i="176"/>
  <c r="AL9" i="176"/>
  <c r="AL528" i="176"/>
  <c r="AL532" i="176"/>
  <c r="AL1046" i="176"/>
  <c r="AL1632" i="176"/>
  <c r="AL464" i="176"/>
  <c r="AL462" i="176"/>
  <c r="AL1506" i="176"/>
  <c r="AL1500" i="176"/>
  <c r="AL1565" i="176"/>
  <c r="AL1695" i="176"/>
  <c r="AL1703" i="176"/>
  <c r="AL406" i="176"/>
  <c r="AL398" i="176"/>
  <c r="AL404" i="176"/>
  <c r="AL333" i="176"/>
  <c r="AL332" i="176"/>
  <c r="AL337" i="176"/>
  <c r="AL335" i="176"/>
  <c r="AL75" i="176"/>
  <c r="AL79" i="176"/>
  <c r="AL267" i="176"/>
  <c r="AL1305" i="176"/>
  <c r="AL1318" i="176"/>
  <c r="AL1316" i="176"/>
  <c r="AL214" i="176"/>
  <c r="AL207" i="176"/>
  <c r="AL205" i="176"/>
  <c r="AL202" i="176"/>
  <c r="AL1244" i="176"/>
  <c r="AL1245" i="176"/>
  <c r="AL1826" i="176"/>
  <c r="AL1840" i="176"/>
  <c r="AL788" i="176"/>
  <c r="AL1893" i="176"/>
  <c r="AL1890" i="176"/>
  <c r="AL139" i="176"/>
  <c r="AL1181" i="176"/>
  <c r="AL1175" i="176"/>
  <c r="AL1186" i="176"/>
  <c r="AL1114" i="176"/>
  <c r="AL1110" i="176"/>
  <c r="AL1631" i="176"/>
  <c r="AL468" i="176"/>
  <c r="AL983" i="176"/>
  <c r="AL985" i="176"/>
  <c r="AL1570" i="176"/>
  <c r="AL1566" i="176"/>
  <c r="AL396" i="176"/>
  <c r="AL917" i="176"/>
  <c r="AL1440" i="176"/>
  <c r="AL341" i="176"/>
  <c r="AL345" i="176"/>
  <c r="AL330" i="176"/>
  <c r="AL349" i="176"/>
  <c r="AL851" i="176"/>
  <c r="AL856" i="176"/>
  <c r="AL1375" i="176"/>
  <c r="AL1370" i="176"/>
  <c r="AB1757" i="176"/>
  <c r="P29" i="176" s="1" a="1"/>
  <c r="AB1432" i="176"/>
  <c r="P24" i="176" s="1" a="1"/>
  <c r="AB1302" i="176"/>
  <c r="P22" i="176" s="1" a="1"/>
  <c r="AB457" i="176"/>
  <c r="P9" i="176" s="1" a="1"/>
  <c r="AB2" i="176"/>
  <c r="P2" i="176" s="1" a="1"/>
  <c r="AB652" i="176"/>
  <c r="P12" i="176" s="1" a="1"/>
  <c r="AB1042" i="176"/>
  <c r="P18" i="176" s="1" a="1"/>
  <c r="AB132" i="176"/>
  <c r="P4" i="176" s="1" a="1"/>
  <c r="AB1822" i="176"/>
  <c r="P30" i="176" s="1" a="1"/>
  <c r="P32" i="176" a="1"/>
  <c r="AB67" i="176"/>
  <c r="P3" i="176" s="1" a="1"/>
  <c r="AB1497" i="176"/>
  <c r="P25" i="176" s="1" a="1"/>
  <c r="AB847" i="176"/>
  <c r="P15" i="176" s="1" a="1"/>
  <c r="AB327" i="176"/>
  <c r="P7" i="176" s="1" a="1"/>
  <c r="AB1562" i="176"/>
  <c r="P26" i="176" s="1" a="1"/>
  <c r="AB1367" i="176"/>
  <c r="P23" i="176" s="1" a="1"/>
  <c r="AB977" i="176"/>
  <c r="P17" i="176" s="1" a="1"/>
  <c r="AB1237" i="176"/>
  <c r="P21" i="176" s="1" a="1"/>
  <c r="AB392" i="176"/>
  <c r="P8" i="176" s="1" a="1"/>
  <c r="AB1887" i="176"/>
  <c r="P31" i="176" s="1" a="1"/>
  <c r="AB587" i="176"/>
  <c r="P11" i="176" s="1" a="1"/>
  <c r="AB782" i="176"/>
  <c r="P14" i="176" s="1" a="1"/>
  <c r="M11" i="176" a="1"/>
  <c r="M3" i="176" a="1"/>
  <c r="M9" i="176" a="1"/>
  <c r="AK267" i="176" l="1"/>
  <c r="AK274" i="176"/>
  <c r="AK268" i="176"/>
  <c r="AK273" i="176"/>
  <c r="AK270" i="176"/>
  <c r="AK266" i="176"/>
  <c r="AK271" i="176"/>
  <c r="AK269" i="176"/>
  <c r="AK265" i="176"/>
  <c r="AK272" i="176"/>
  <c r="AK1504" i="176"/>
  <c r="AK1502" i="176"/>
  <c r="AK1509" i="176"/>
  <c r="AK1500" i="176"/>
  <c r="AK1505" i="176"/>
  <c r="AK1506" i="176"/>
  <c r="AK1507" i="176"/>
  <c r="AK1510" i="176"/>
  <c r="AK1503" i="176"/>
  <c r="AK1511" i="176"/>
  <c r="AK1508" i="176"/>
  <c r="AK1501" i="176"/>
  <c r="AK1709" i="176"/>
  <c r="AK1707" i="176"/>
  <c r="AK1700" i="176"/>
  <c r="AK1698" i="176"/>
  <c r="AK1701" i="176"/>
  <c r="AK1702" i="176"/>
  <c r="AK1704" i="176"/>
  <c r="AK1699" i="176"/>
  <c r="AK1705" i="176"/>
  <c r="AK1703" i="176"/>
  <c r="AK1708" i="176"/>
  <c r="AK1706" i="176"/>
  <c r="AK1696" i="176"/>
  <c r="AK1697" i="176"/>
  <c r="AK1695" i="176"/>
  <c r="AK1838" i="176"/>
  <c r="AK1831" i="176"/>
  <c r="AK1836" i="176"/>
  <c r="AK1826" i="176"/>
  <c r="AK1829" i="176"/>
  <c r="AK1830" i="176"/>
  <c r="AK1828" i="176"/>
  <c r="AK1835" i="176"/>
  <c r="AK1840" i="176"/>
  <c r="AK1833" i="176"/>
  <c r="AK1834" i="176"/>
  <c r="AK1827" i="176"/>
  <c r="AK1832" i="176"/>
  <c r="AK1825" i="176"/>
  <c r="AK1839" i="176"/>
  <c r="AK1837" i="176"/>
  <c r="AK1379" i="176"/>
  <c r="AK1377" i="176"/>
  <c r="AK1378" i="176"/>
  <c r="AK1371" i="176"/>
  <c r="AK1372" i="176"/>
  <c r="AK1370" i="176"/>
  <c r="AK1375" i="176"/>
  <c r="AK1373" i="176"/>
  <c r="AK1374" i="176"/>
  <c r="AK1376" i="176"/>
  <c r="AK983" i="176"/>
  <c r="AK981" i="176"/>
  <c r="AK986" i="176"/>
  <c r="AK988" i="176"/>
  <c r="AK989" i="176"/>
  <c r="AK987" i="176"/>
  <c r="AK990" i="176"/>
  <c r="AK980" i="176"/>
  <c r="AK985" i="176"/>
  <c r="AK982" i="176"/>
  <c r="AK984" i="176"/>
  <c r="AK1114" i="176"/>
  <c r="AK1115" i="176"/>
  <c r="AK1110" i="176"/>
  <c r="AK1118" i="176"/>
  <c r="AK1112" i="176"/>
  <c r="AK1113" i="176"/>
  <c r="AK1117" i="176"/>
  <c r="AK1116" i="176"/>
  <c r="AK1111" i="176"/>
  <c r="AK1245" i="176"/>
  <c r="AK1243" i="176"/>
  <c r="AK1240" i="176"/>
  <c r="AK1246" i="176"/>
  <c r="AK1242" i="176"/>
  <c r="AK1241" i="176"/>
  <c r="AK1244" i="176"/>
  <c r="AK851" i="176"/>
  <c r="AK854" i="176"/>
  <c r="AK856" i="176"/>
  <c r="AK852" i="176"/>
  <c r="AK850" i="176"/>
  <c r="AK855" i="176"/>
  <c r="AK853" i="176"/>
  <c r="AK465" i="176"/>
  <c r="AK464" i="176"/>
  <c r="AK462" i="176"/>
  <c r="AK463" i="176"/>
  <c r="AK461" i="176"/>
  <c r="AK467" i="176"/>
  <c r="AK466" i="176"/>
  <c r="AK460" i="176"/>
  <c r="AK468" i="176"/>
  <c r="AK595" i="176"/>
  <c r="AK604" i="176"/>
  <c r="AK597" i="176"/>
  <c r="AK591" i="176"/>
  <c r="AK590" i="176"/>
  <c r="AK598" i="176"/>
  <c r="AK596" i="176"/>
  <c r="AK599" i="176"/>
  <c r="AK601" i="176"/>
  <c r="AK602" i="176"/>
  <c r="AK600" i="176"/>
  <c r="AK593" i="176"/>
  <c r="AK603" i="176"/>
  <c r="AK594" i="176"/>
  <c r="AK592" i="176"/>
  <c r="AK720" i="176"/>
  <c r="AK722" i="176"/>
  <c r="AK723" i="176"/>
  <c r="AK721" i="176"/>
  <c r="AK724" i="176"/>
  <c r="AK334" i="176"/>
  <c r="AK339" i="176"/>
  <c r="AK340" i="176"/>
  <c r="AK333" i="176"/>
  <c r="AK346" i="176"/>
  <c r="AK345" i="176"/>
  <c r="AK331" i="176"/>
  <c r="AK332" i="176"/>
  <c r="AK338" i="176"/>
  <c r="AK343" i="176"/>
  <c r="AK350" i="176"/>
  <c r="AK344" i="176"/>
  <c r="AK337" i="176"/>
  <c r="AK349" i="176"/>
  <c r="AK330" i="176"/>
  <c r="AK335" i="176"/>
  <c r="AK336" i="176"/>
  <c r="AK342" i="176"/>
  <c r="AK347" i="176"/>
  <c r="AK348" i="176"/>
  <c r="AK341" i="176"/>
  <c r="AK1635" i="176"/>
  <c r="AK1633" i="176"/>
  <c r="AK1631" i="176"/>
  <c r="AK1634" i="176"/>
  <c r="AK1632" i="176"/>
  <c r="AK1630" i="176"/>
  <c r="AK1766" i="176"/>
  <c r="AK1764" i="176"/>
  <c r="AK1762" i="176"/>
  <c r="AK1761" i="176"/>
  <c r="AK1765" i="176"/>
  <c r="AK1763" i="176"/>
  <c r="AK1760" i="176"/>
  <c r="AK207" i="176"/>
  <c r="AK205" i="176"/>
  <c r="AK200" i="176"/>
  <c r="AK216" i="176"/>
  <c r="AK217" i="176"/>
  <c r="AK218" i="176"/>
  <c r="AK211" i="176"/>
  <c r="AK208" i="176"/>
  <c r="AK209" i="176"/>
  <c r="AK210" i="176"/>
  <c r="AK203" i="176"/>
  <c r="AK202" i="176"/>
  <c r="AK215" i="176"/>
  <c r="AK212" i="176"/>
  <c r="AK213" i="176"/>
  <c r="AK204" i="176"/>
  <c r="AK214" i="176"/>
  <c r="AK201" i="176"/>
  <c r="AK206" i="176"/>
  <c r="AK1565" i="176"/>
  <c r="AK1569" i="176"/>
  <c r="AK1566" i="176"/>
  <c r="AK1567" i="176"/>
  <c r="AK1570" i="176"/>
  <c r="AK1568" i="176"/>
  <c r="AK1185" i="176"/>
  <c r="AK1187" i="176"/>
  <c r="AK1177" i="176"/>
  <c r="AK1189" i="176"/>
  <c r="AK1176" i="176"/>
  <c r="AK1180" i="176"/>
  <c r="AK1192" i="176"/>
  <c r="AK1182" i="176"/>
  <c r="AK1181" i="176"/>
  <c r="AK1175" i="176"/>
  <c r="AK1190" i="176"/>
  <c r="AK1184" i="176"/>
  <c r="AK1188" i="176"/>
  <c r="AK1186" i="176"/>
  <c r="AK1179" i="176"/>
  <c r="AK1191" i="176"/>
  <c r="AK1178" i="176"/>
  <c r="AK1183" i="176"/>
  <c r="AK1894" i="176"/>
  <c r="AK1891" i="176"/>
  <c r="AK1892" i="176"/>
  <c r="AK1897" i="176"/>
  <c r="AK1899" i="176"/>
  <c r="AK1890" i="176"/>
  <c r="AK1898" i="176"/>
  <c r="AK1896" i="176"/>
  <c r="AK1893" i="176"/>
  <c r="AK1895" i="176"/>
  <c r="AK1438" i="176"/>
  <c r="AK1439" i="176"/>
  <c r="AK1440" i="176"/>
  <c r="AK1435" i="176"/>
  <c r="AK1437" i="176"/>
  <c r="AK1436" i="176"/>
  <c r="AK1046" i="176"/>
  <c r="AK1045" i="176"/>
  <c r="AK656" i="176"/>
  <c r="AK661" i="176"/>
  <c r="AK658" i="176"/>
  <c r="AK659" i="176"/>
  <c r="AK657" i="176"/>
  <c r="AK662" i="176"/>
  <c r="AK655" i="176"/>
  <c r="AK660" i="176"/>
  <c r="AK1306" i="176"/>
  <c r="AK1310" i="176"/>
  <c r="AK1312" i="176"/>
  <c r="AK1305" i="176"/>
  <c r="AK1313" i="176"/>
  <c r="AK1307" i="176"/>
  <c r="AK1314" i="176"/>
  <c r="AK1316" i="176"/>
  <c r="AK1315" i="176"/>
  <c r="AK1311" i="176"/>
  <c r="AK1317" i="176"/>
  <c r="AK1309" i="176"/>
  <c r="AK1308" i="176"/>
  <c r="AK1318" i="176"/>
  <c r="AK919" i="176"/>
  <c r="AK916" i="176"/>
  <c r="AK917" i="176"/>
  <c r="AK918" i="176"/>
  <c r="AK915" i="176"/>
  <c r="AK532" i="176"/>
  <c r="AK525" i="176"/>
  <c r="AK526" i="176"/>
  <c r="AK527" i="176"/>
  <c r="AK529" i="176"/>
  <c r="AK530" i="176"/>
  <c r="AK531" i="176"/>
  <c r="AK528" i="176"/>
  <c r="AK135" i="176"/>
  <c r="AK141" i="176"/>
  <c r="AK136" i="176"/>
  <c r="AK138" i="176"/>
  <c r="AK140" i="176"/>
  <c r="AK137" i="176"/>
  <c r="AK139" i="176"/>
  <c r="AK786" i="176"/>
  <c r="AK791" i="176"/>
  <c r="AK793" i="176"/>
  <c r="AK790" i="176"/>
  <c r="AK785" i="176"/>
  <c r="AK788" i="176"/>
  <c r="AK792" i="176"/>
  <c r="AK787" i="176"/>
  <c r="AK789" i="176"/>
  <c r="AK396" i="176"/>
  <c r="AK401" i="176"/>
  <c r="AK399" i="176"/>
  <c r="AK404" i="176"/>
  <c r="AK408" i="176"/>
  <c r="AK402" i="176"/>
  <c r="AK400" i="176"/>
  <c r="AK405" i="176"/>
  <c r="AK403" i="176"/>
  <c r="AK395" i="176"/>
  <c r="AK398" i="176"/>
  <c r="AK397" i="176"/>
  <c r="AK407" i="176"/>
  <c r="AK406" i="176"/>
  <c r="AK72" i="176"/>
  <c r="AK74" i="176"/>
  <c r="AK75" i="176"/>
  <c r="AK76" i="176"/>
  <c r="AK71" i="176"/>
  <c r="AK73" i="176"/>
  <c r="AK78" i="176"/>
  <c r="AK79" i="176"/>
  <c r="AK77" i="176"/>
  <c r="AK80" i="176"/>
  <c r="AK70" i="176"/>
  <c r="AM1370" i="176"/>
  <c r="AM1375" i="176"/>
  <c r="AM856" i="176"/>
  <c r="AM851" i="176"/>
  <c r="AM349" i="176"/>
  <c r="AM330" i="176"/>
  <c r="AM345" i="176"/>
  <c r="AM341" i="176"/>
  <c r="AM1440" i="176"/>
  <c r="AM917" i="176"/>
  <c r="AM396" i="176"/>
  <c r="AM1566" i="176"/>
  <c r="AM1570" i="176"/>
  <c r="AM985" i="176"/>
  <c r="AM983" i="176"/>
  <c r="AM468" i="176"/>
  <c r="AM1631" i="176"/>
  <c r="AM1110" i="176"/>
  <c r="AM1114" i="176"/>
  <c r="AM1186" i="176"/>
  <c r="AM1175" i="176"/>
  <c r="AM1181" i="176"/>
  <c r="AM139" i="176"/>
  <c r="AM1890" i="176"/>
  <c r="AM1893" i="176"/>
  <c r="AM788" i="176"/>
  <c r="AM1840" i="176"/>
  <c r="AM1826" i="176"/>
  <c r="AM1245" i="176"/>
  <c r="AM1244" i="176"/>
  <c r="AM202" i="176"/>
  <c r="AM205" i="176"/>
  <c r="AM207" i="176"/>
  <c r="AM214" i="176"/>
  <c r="AM1316" i="176"/>
  <c r="AM1318" i="176"/>
  <c r="AM1305" i="176"/>
  <c r="AM267" i="176"/>
  <c r="AM79" i="176"/>
  <c r="AM75" i="176"/>
  <c r="AM335" i="176"/>
  <c r="AM337" i="176"/>
  <c r="AM332" i="176"/>
  <c r="AM333" i="176"/>
  <c r="AM404" i="176"/>
  <c r="AM398" i="176"/>
  <c r="AM406" i="176"/>
  <c r="AM1703" i="176"/>
  <c r="AM1695" i="176"/>
  <c r="AM1565" i="176"/>
  <c r="AM1500" i="176"/>
  <c r="AM1506" i="176"/>
  <c r="AM462" i="176"/>
  <c r="AM464" i="176"/>
  <c r="AM1632" i="176"/>
  <c r="AM1046" i="176"/>
  <c r="AM532" i="176"/>
  <c r="AM528" i="176"/>
  <c r="AM9" i="176"/>
  <c r="AM12" i="176"/>
  <c r="AM1117" i="176"/>
  <c r="AM1113" i="176"/>
  <c r="AM600" i="176"/>
  <c r="AM597" i="176"/>
  <c r="AM593" i="176"/>
  <c r="AM1762" i="176"/>
  <c r="AM1766" i="176"/>
  <c r="AM1176" i="176"/>
  <c r="AM1177" i="176"/>
  <c r="AM658" i="176"/>
  <c r="AM1894" i="176"/>
  <c r="AM789" i="176"/>
  <c r="AM786" i="176"/>
  <c r="AM1831" i="176"/>
  <c r="AM1832" i="176"/>
  <c r="AM724" i="176"/>
  <c r="AM201" i="176"/>
  <c r="AM217" i="176"/>
  <c r="AM274" i="176"/>
  <c r="AM72" i="176"/>
  <c r="AM71" i="176"/>
  <c r="AM1373" i="176"/>
  <c r="AM336" i="176"/>
  <c r="AM1437" i="176"/>
  <c r="AM915" i="176"/>
  <c r="AM407" i="176"/>
  <c r="AM400" i="176"/>
  <c r="AM1698" i="176"/>
  <c r="AM1706" i="176"/>
  <c r="AM1509" i="176"/>
  <c r="AM1503" i="176"/>
  <c r="AM982" i="176"/>
  <c r="AM980" i="176"/>
  <c r="AM990" i="176"/>
  <c r="AM1634" i="176"/>
  <c r="AM1112" i="176"/>
  <c r="AM1761" i="176"/>
  <c r="AM1183" i="176"/>
  <c r="AM1182" i="176"/>
  <c r="AM662" i="176"/>
  <c r="AM135" i="176"/>
  <c r="AM1897" i="176"/>
  <c r="AM1837" i="176"/>
  <c r="AM1240" i="176"/>
  <c r="AM721" i="176"/>
  <c r="AM203" i="176"/>
  <c r="AM213" i="176"/>
  <c r="AM1314" i="176"/>
  <c r="AM1307" i="176"/>
  <c r="AM1312" i="176"/>
  <c r="AM270" i="176"/>
  <c r="AM1377" i="176"/>
  <c r="AM1374" i="176"/>
  <c r="AM850" i="176"/>
  <c r="AM340" i="176"/>
  <c r="AM1435" i="176"/>
  <c r="AM918" i="176"/>
  <c r="AM408" i="176"/>
  <c r="AM1700" i="176"/>
  <c r="AM1697" i="176"/>
  <c r="AM1702" i="176"/>
  <c r="AM987" i="176"/>
  <c r="AM986" i="176"/>
  <c r="AM466" i="176"/>
  <c r="AM1045" i="176"/>
  <c r="AM527" i="176"/>
  <c r="AM7" i="176"/>
  <c r="AM598" i="176"/>
  <c r="AM596" i="176"/>
  <c r="AM604" i="176"/>
  <c r="AM1764" i="176"/>
  <c r="AM1765" i="176"/>
  <c r="AM1185" i="176"/>
  <c r="AM1188" i="176"/>
  <c r="AM1190" i="176"/>
  <c r="AM657" i="176"/>
  <c r="AM140" i="176"/>
  <c r="AM137" i="176"/>
  <c r="AM1898" i="176"/>
  <c r="AM793" i="176"/>
  <c r="AM1833" i="176"/>
  <c r="AM1839" i="176"/>
  <c r="AM1828" i="176"/>
  <c r="AM1246" i="176"/>
  <c r="AM1243" i="176"/>
  <c r="AM216" i="176"/>
  <c r="AM200" i="176"/>
  <c r="AM1308" i="176"/>
  <c r="AM74" i="176"/>
  <c r="AM70" i="176"/>
  <c r="AM1379" i="176"/>
  <c r="AM855" i="176"/>
  <c r="AM334" i="176"/>
  <c r="AM343" i="176"/>
  <c r="AM344" i="176"/>
  <c r="AM339" i="176"/>
  <c r="AM347" i="176"/>
  <c r="AM1439" i="176"/>
  <c r="AM1436" i="176"/>
  <c r="AM395" i="176"/>
  <c r="AM1705" i="176"/>
  <c r="AM1569" i="176"/>
  <c r="AM1508" i="176"/>
  <c r="AM1507" i="176"/>
  <c r="AM989" i="176"/>
  <c r="AM460" i="176"/>
  <c r="AM1633" i="176"/>
  <c r="AM526" i="176"/>
  <c r="AM8" i="176"/>
  <c r="AM1111" i="176"/>
  <c r="AM1116" i="176"/>
  <c r="AM599" i="176"/>
  <c r="AM595" i="176"/>
  <c r="AM1180" i="176"/>
  <c r="AM656" i="176"/>
  <c r="AM659" i="176"/>
  <c r="AM1891" i="176"/>
  <c r="AM1892" i="176"/>
  <c r="AM791" i="176"/>
  <c r="AM1836" i="176"/>
  <c r="AM723" i="176"/>
  <c r="AM204" i="176"/>
  <c r="AM1313" i="176"/>
  <c r="AM265" i="176"/>
  <c r="AM268" i="176"/>
  <c r="AM77" i="176"/>
  <c r="AM1371" i="176"/>
  <c r="AM1376" i="176"/>
  <c r="AM852" i="176"/>
  <c r="AM342" i="176"/>
  <c r="AM331" i="176"/>
  <c r="AM916" i="176"/>
  <c r="AM405" i="176"/>
  <c r="AM397" i="176"/>
  <c r="AM1701" i="176"/>
  <c r="AM1696" i="176"/>
  <c r="AM1501" i="176"/>
  <c r="AM1510" i="176"/>
  <c r="AM984" i="176"/>
  <c r="AM463" i="176"/>
  <c r="AM461" i="176"/>
  <c r="AM6" i="176"/>
  <c r="AM591" i="176"/>
  <c r="AM603" i="176"/>
  <c r="AM602" i="176"/>
  <c r="AM1760" i="176"/>
  <c r="AM1179" i="176"/>
  <c r="AM1189" i="176"/>
  <c r="AM1178" i="176"/>
  <c r="AM1184" i="176"/>
  <c r="AM660" i="176"/>
  <c r="AM661" i="176"/>
  <c r="AM141" i="176"/>
  <c r="AM790" i="176"/>
  <c r="AM787" i="176"/>
  <c r="AM1829" i="176"/>
  <c r="AM1834" i="176"/>
  <c r="AM1835" i="176"/>
  <c r="AM1241" i="176"/>
  <c r="AM722" i="176"/>
  <c r="AM209" i="176"/>
  <c r="AM208" i="176"/>
  <c r="AM215" i="176"/>
  <c r="AM212" i="176"/>
  <c r="AM1315" i="176"/>
  <c r="AM1311" i="176"/>
  <c r="AM1317" i="176"/>
  <c r="AM266" i="176"/>
  <c r="AM73" i="176"/>
  <c r="AM80" i="176"/>
  <c r="AM76" i="176"/>
  <c r="AM1378" i="176"/>
  <c r="AM854" i="176"/>
  <c r="AM348" i="176"/>
  <c r="AM350" i="176"/>
  <c r="AM338" i="176"/>
  <c r="AM919" i="176"/>
  <c r="AM399" i="176"/>
  <c r="AM401" i="176"/>
  <c r="AM1704" i="176"/>
  <c r="AM1708" i="176"/>
  <c r="AM1568" i="176"/>
  <c r="AM1505" i="176"/>
  <c r="AM981" i="176"/>
  <c r="AM465" i="176"/>
  <c r="AM1630" i="176"/>
  <c r="AM531" i="176"/>
  <c r="AM530" i="176"/>
  <c r="AM11" i="176"/>
  <c r="AM1118" i="176"/>
  <c r="AM1115" i="176"/>
  <c r="AM590" i="176"/>
  <c r="AM1191" i="176"/>
  <c r="AM1895" i="176"/>
  <c r="AM1896" i="176"/>
  <c r="AM1899" i="176"/>
  <c r="AM1827" i="176"/>
  <c r="AM1830" i="176"/>
  <c r="AM1838" i="176"/>
  <c r="AM1242" i="176"/>
  <c r="AM1306" i="176"/>
  <c r="AM273" i="176"/>
  <c r="AM272" i="176"/>
  <c r="AM78" i="176"/>
  <c r="AM1372" i="176"/>
  <c r="AM853" i="176"/>
  <c r="AM346" i="176"/>
  <c r="AM1438" i="176"/>
  <c r="AM402" i="176"/>
  <c r="AM403" i="176"/>
  <c r="AM1709" i="176"/>
  <c r="AM1699" i="176"/>
  <c r="AM1707" i="176"/>
  <c r="AM1567" i="176"/>
  <c r="AM1504" i="176"/>
  <c r="AM1511" i="176"/>
  <c r="AM1502" i="176"/>
  <c r="AM988" i="176"/>
  <c r="AM467" i="176"/>
  <c r="AM1635" i="176"/>
  <c r="AM525" i="176"/>
  <c r="AM529" i="176"/>
  <c r="AM10" i="176"/>
  <c r="AM5" i="176"/>
  <c r="AM601" i="176"/>
  <c r="AM594" i="176"/>
  <c r="AM592" i="176"/>
  <c r="AM1763" i="176"/>
  <c r="AM1187" i="176"/>
  <c r="AM1192" i="176"/>
  <c r="AM655" i="176"/>
  <c r="AM138" i="176"/>
  <c r="AM136" i="176"/>
  <c r="AM785" i="176"/>
  <c r="AM792" i="176"/>
  <c r="AM1825" i="176"/>
  <c r="AM720" i="176"/>
  <c r="AM210" i="176"/>
  <c r="AM218" i="176"/>
  <c r="AM206" i="176"/>
  <c r="AM211" i="176"/>
  <c r="AM1310" i="176"/>
  <c r="AM1309" i="176"/>
  <c r="AM269" i="176"/>
  <c r="AM271" i="176"/>
  <c r="P14" i="176"/>
  <c r="P11" i="176"/>
  <c r="P31" i="176"/>
  <c r="P8" i="176"/>
  <c r="P21" i="176"/>
  <c r="P17" i="176"/>
  <c r="P23" i="176"/>
  <c r="P26" i="176"/>
  <c r="P7" i="176"/>
  <c r="P15" i="176"/>
  <c r="P25" i="176"/>
  <c r="P3" i="176"/>
  <c r="P32" i="176"/>
  <c r="P30" i="176"/>
  <c r="P4" i="176"/>
  <c r="P18" i="176"/>
  <c r="P12" i="176"/>
  <c r="P2" i="176"/>
  <c r="P9" i="176"/>
  <c r="P22" i="176"/>
  <c r="P24" i="176"/>
  <c r="P29" i="176"/>
  <c r="T615" i="176"/>
  <c r="T680" i="176"/>
  <c r="T1265" i="176"/>
  <c r="T1850" i="176"/>
  <c r="T550" i="176"/>
  <c r="T1005" i="176"/>
  <c r="T1720" i="176"/>
  <c r="T1785" i="176"/>
  <c r="T1525" i="176"/>
  <c r="T875" i="176"/>
  <c r="T95" i="176"/>
  <c r="T1330" i="176"/>
  <c r="T420" i="176"/>
  <c r="T355" i="176"/>
  <c r="T940" i="176"/>
  <c r="M11" i="176"/>
  <c r="T1135" i="176"/>
  <c r="T225" i="176"/>
  <c r="T1200" i="176"/>
  <c r="T1655" i="176"/>
  <c r="M9" i="176"/>
  <c r="T1395" i="176"/>
  <c r="T290" i="176"/>
  <c r="M3" i="176"/>
  <c r="T1460" i="176"/>
  <c r="T1070" i="176"/>
  <c r="T485" i="176"/>
  <c r="T810" i="176"/>
  <c r="T1590" i="176"/>
  <c r="T1915" i="176"/>
  <c r="T160" i="176"/>
  <c r="T745" i="176"/>
  <c r="U1693" i="176"/>
  <c r="U718" i="176"/>
  <c r="U1628" i="176"/>
  <c r="U523" i="176"/>
  <c r="U913" i="176"/>
  <c r="U198" i="176"/>
  <c r="U1173" i="176"/>
  <c r="U1108" i="176"/>
  <c r="T30" i="176"/>
  <c r="AB1172" i="176"/>
  <c r="P20" i="176" s="1" a="1"/>
  <c r="AB197" i="176"/>
  <c r="P5" i="176" s="1" a="1"/>
  <c r="AB1692" i="176"/>
  <c r="P28" i="176" s="1" a="1"/>
  <c r="AB717" i="176"/>
  <c r="P13" i="176" s="1" a="1"/>
  <c r="AB1627" i="176"/>
  <c r="P27" i="176" s="1" a="1"/>
  <c r="AB262" i="176"/>
  <c r="P6" i="176" s="1" a="1"/>
  <c r="AB912" i="176"/>
  <c r="P16" i="176" s="1" a="1"/>
  <c r="P33" i="176" a="1"/>
  <c r="AB522" i="176"/>
  <c r="P10" i="176" s="1" a="1"/>
  <c r="AB1107" i="176"/>
  <c r="P19" i="176" s="1" a="1"/>
  <c r="P19" i="176" l="1"/>
  <c r="P10" i="176"/>
  <c r="P33" i="176"/>
  <c r="P16" i="176"/>
  <c r="P6" i="176"/>
  <c r="P27" i="176"/>
  <c r="P13" i="176"/>
  <c r="P28" i="176"/>
  <c r="P5" i="176"/>
  <c r="P20" i="176"/>
  <c r="S324" i="175" l="1"/>
  <c r="S323" i="175"/>
  <c r="S322" i="175"/>
  <c r="S321" i="175"/>
  <c r="S320" i="175"/>
  <c r="S319" i="175"/>
  <c r="S318" i="175"/>
  <c r="S317" i="175"/>
  <c r="S316" i="175"/>
  <c r="S315" i="175"/>
  <c r="S314" i="175"/>
  <c r="S313" i="175"/>
  <c r="S312" i="175"/>
  <c r="S311" i="175"/>
  <c r="S310" i="175"/>
  <c r="S309" i="175"/>
  <c r="S308" i="175"/>
  <c r="S307" i="175"/>
  <c r="S306" i="175"/>
  <c r="S305" i="175"/>
  <c r="S304" i="175"/>
  <c r="S303" i="175"/>
  <c r="S302" i="175"/>
  <c r="S301" i="175"/>
  <c r="S300" i="175"/>
  <c r="S299" i="175"/>
  <c r="S298" i="175"/>
  <c r="S297" i="175"/>
  <c r="S296" i="175"/>
  <c r="S295" i="175"/>
  <c r="T294" i="175"/>
  <c r="T292" i="175"/>
  <c r="T291" i="175"/>
  <c r="T286" i="175"/>
  <c r="T281" i="175"/>
  <c r="AG273" i="175"/>
  <c r="AG272" i="175"/>
  <c r="AG271" i="175"/>
  <c r="AG270" i="175"/>
  <c r="AG269" i="175"/>
  <c r="AG268" i="175"/>
  <c r="AG267" i="175"/>
  <c r="AG266" i="175"/>
  <c r="AR264" i="175"/>
  <c r="AQ264" i="175"/>
  <c r="AP264" i="175"/>
  <c r="AO264" i="175"/>
  <c r="AN264" i="175"/>
  <c r="V262" i="175"/>
  <c r="Y261" i="175"/>
  <c r="S261" i="175" a="1"/>
  <c r="AN272" i="175"/>
  <c r="AN269" i="175"/>
  <c r="AN266" i="175"/>
  <c r="AN268" i="175"/>
  <c r="AN271" i="175"/>
  <c r="AN273" i="175"/>
  <c r="AN265" i="175"/>
  <c r="AN267" i="175"/>
  <c r="AN270" i="175"/>
  <c r="Z265" i="175"/>
  <c r="AR271" i="175" a="1"/>
  <c r="Z268" i="175"/>
  <c r="AQ267" i="175" a="1"/>
  <c r="AP270" i="175" a="1"/>
  <c r="AJ267" i="175" a="1"/>
  <c r="AO267" i="175" a="1"/>
  <c r="Z267" i="175"/>
  <c r="AO265" i="175" a="1"/>
  <c r="AP267" i="175" a="1"/>
  <c r="AP273" i="175" a="1"/>
  <c r="AJ273" i="175" a="1"/>
  <c r="AJ272" i="175" a="1"/>
  <c r="AJ268" i="175" a="1"/>
  <c r="AJ270" i="175" a="1"/>
  <c r="AO268" i="175" a="1"/>
  <c r="AJ265" i="175" a="1"/>
  <c r="AR273" i="175" a="1"/>
  <c r="AR272" i="175" a="1"/>
  <c r="AP266" i="175" a="1"/>
  <c r="AQ268" i="175" a="1"/>
  <c r="Z271" i="175"/>
  <c r="AO273" i="175" a="1"/>
  <c r="Z270" i="175"/>
  <c r="AJ269" i="175" a="1"/>
  <c r="AQ266" i="175" a="1"/>
  <c r="AR267" i="175" a="1"/>
  <c r="AQ271" i="175" a="1"/>
  <c r="AP268" i="175" a="1"/>
  <c r="AQ270" i="175" a="1"/>
  <c r="AR270" i="175" a="1"/>
  <c r="AR268" i="175" a="1"/>
  <c r="AP271" i="175" a="1"/>
  <c r="AR266" i="175" a="1"/>
  <c r="AO269" i="175" a="1"/>
  <c r="AQ273" i="175" a="1"/>
  <c r="AR265" i="175" a="1"/>
  <c r="Z266" i="175"/>
  <c r="AP269" i="175" a="1"/>
  <c r="AQ265" i="175" a="1"/>
  <c r="AO272" i="175" a="1"/>
  <c r="Z273" i="175"/>
  <c r="AO271" i="175" a="1"/>
  <c r="AO270" i="175" a="1"/>
  <c r="AP265" i="175" a="1"/>
  <c r="AJ266" i="175" a="1"/>
  <c r="Z272" i="175"/>
  <c r="AQ269" i="175" a="1"/>
  <c r="AO266" i="175" a="1"/>
  <c r="AR269" i="175" a="1"/>
  <c r="AP272" i="175" a="1"/>
  <c r="Z269" i="175"/>
  <c r="AQ272" i="175" a="1"/>
  <c r="AJ271" i="175" a="1"/>
  <c r="AJ265" i="175" l="1"/>
  <c r="AK265" i="175" s="1"/>
  <c r="AI268" i="175"/>
  <c r="AH268" i="175"/>
  <c r="AJ269" i="175"/>
  <c r="AK269" i="175" s="1"/>
  <c r="AI270" i="175"/>
  <c r="AH270" i="175"/>
  <c r="AJ271" i="175"/>
  <c r="AK271" i="175" s="1"/>
  <c r="AI272" i="175"/>
  <c r="AH272" i="175"/>
  <c r="AJ273" i="175"/>
  <c r="AK273" i="175" s="1"/>
  <c r="AQ266" i="175"/>
  <c r="AO269" i="175"/>
  <c r="AO273" i="175"/>
  <c r="AJ267" i="175"/>
  <c r="AK267" i="175" s="1"/>
  <c r="AP265" i="175"/>
  <c r="AR266" i="175"/>
  <c r="AP267" i="175"/>
  <c r="AR268" i="175"/>
  <c r="AP269" i="175"/>
  <c r="AR270" i="175"/>
  <c r="AP271" i="175"/>
  <c r="AR272" i="175"/>
  <c r="AP273" i="175"/>
  <c r="AI266" i="175"/>
  <c r="AH266" i="175"/>
  <c r="S261" i="175"/>
  <c r="AO265" i="175"/>
  <c r="AO267" i="175"/>
  <c r="AO271" i="175"/>
  <c r="AQ269" i="175"/>
  <c r="AO270" i="175"/>
  <c r="AQ271" i="175"/>
  <c r="AO272" i="175"/>
  <c r="AQ273" i="175"/>
  <c r="AQ268" i="175"/>
  <c r="AQ270" i="175"/>
  <c r="AQ272" i="175"/>
  <c r="AQ265" i="175"/>
  <c r="AO268" i="175"/>
  <c r="AJ266" i="175"/>
  <c r="AK266" i="175" s="1"/>
  <c r="AJ268" i="175"/>
  <c r="AK268" i="175" s="1"/>
  <c r="AJ270" i="175"/>
  <c r="AK270" i="175" s="1"/>
  <c r="AH271" i="175"/>
  <c r="AI271" i="175"/>
  <c r="AJ272" i="175"/>
  <c r="AK272" i="175" s="1"/>
  <c r="AH273" i="175"/>
  <c r="AI273" i="175"/>
  <c r="AO266" i="175"/>
  <c r="AQ267" i="175"/>
  <c r="AH267" i="175"/>
  <c r="AI267" i="175"/>
  <c r="AR265" i="175"/>
  <c r="AP266" i="175"/>
  <c r="AR267" i="175"/>
  <c r="AP268" i="175"/>
  <c r="AR269" i="175"/>
  <c r="AP270" i="175"/>
  <c r="AR271" i="175"/>
  <c r="AP272" i="175"/>
  <c r="AR273" i="175"/>
  <c r="AH269" i="175"/>
  <c r="AI269" i="175"/>
  <c r="AH265" i="175"/>
  <c r="AI265" i="175"/>
  <c r="AR4" i="175"/>
  <c r="U265" i="175"/>
  <c r="U267" i="175"/>
  <c r="U271" i="175"/>
  <c r="U269" i="175"/>
  <c r="U270" i="175"/>
  <c r="U268" i="175"/>
  <c r="U266" i="175"/>
  <c r="U273" i="175"/>
  <c r="U272" i="175"/>
  <c r="AR5" i="175" a="1"/>
  <c r="AL266" i="175" a="1"/>
  <c r="AL270" i="175" a="1"/>
  <c r="AL273" i="175" a="1"/>
  <c r="AL268" i="175" a="1"/>
  <c r="AL265" i="175" a="1"/>
  <c r="AL269" i="175" a="1"/>
  <c r="AL267" i="175" a="1"/>
  <c r="AL271" i="175" a="1"/>
  <c r="AL272" i="175" a="1"/>
  <c r="T290" i="175" l="1"/>
  <c r="AL271" i="175"/>
  <c r="AM271" i="175" s="1"/>
  <c r="AL270" i="175"/>
  <c r="AM270" i="175" s="1"/>
  <c r="AL265" i="175"/>
  <c r="AM265" i="175" s="1"/>
  <c r="AL266" i="175"/>
  <c r="AM266" i="175" s="1"/>
  <c r="AL273" i="175"/>
  <c r="AM273" i="175" s="1"/>
  <c r="AL272" i="175"/>
  <c r="AM272" i="175" s="1"/>
  <c r="AL267" i="175"/>
  <c r="AM267" i="175" s="1"/>
  <c r="AL269" i="175"/>
  <c r="AM269" i="175" s="1"/>
  <c r="AL268" i="175"/>
  <c r="AM268" i="175" s="1"/>
  <c r="U263" i="175"/>
  <c r="AR5" i="175"/>
  <c r="AG409" i="175"/>
  <c r="AG410" i="175"/>
  <c r="AG411" i="175"/>
  <c r="AG412" i="175"/>
  <c r="AG413" i="175"/>
  <c r="S454" i="175"/>
  <c r="S453" i="175"/>
  <c r="S452" i="175"/>
  <c r="S451" i="175"/>
  <c r="S450" i="175"/>
  <c r="S449" i="175"/>
  <c r="S448" i="175"/>
  <c r="S447" i="175"/>
  <c r="S446" i="175"/>
  <c r="S445" i="175"/>
  <c r="S444" i="175"/>
  <c r="S443" i="175"/>
  <c r="S442" i="175"/>
  <c r="S441" i="175"/>
  <c r="S440" i="175"/>
  <c r="S439" i="175"/>
  <c r="S438" i="175"/>
  <c r="S437" i="175"/>
  <c r="S436" i="175"/>
  <c r="S435" i="175"/>
  <c r="S434" i="175"/>
  <c r="S433" i="175"/>
  <c r="S432" i="175"/>
  <c r="S431" i="175"/>
  <c r="S430" i="175"/>
  <c r="S429" i="175"/>
  <c r="S428" i="175"/>
  <c r="S427" i="175"/>
  <c r="S426" i="175"/>
  <c r="S425" i="175"/>
  <c r="T424" i="175"/>
  <c r="T422" i="175"/>
  <c r="T421" i="175"/>
  <c r="T416" i="175"/>
  <c r="T411" i="175"/>
  <c r="AG408" i="175"/>
  <c r="AG407" i="175"/>
  <c r="AG406" i="175"/>
  <c r="AG405" i="175"/>
  <c r="AG404" i="175"/>
  <c r="AG403" i="175"/>
  <c r="AG402" i="175"/>
  <c r="AG401" i="175"/>
  <c r="AG400" i="175"/>
  <c r="AG399" i="175"/>
  <c r="AG398" i="175"/>
  <c r="AG397" i="175"/>
  <c r="AG396" i="175"/>
  <c r="AR394" i="175"/>
  <c r="AQ394" i="175"/>
  <c r="AP394" i="175"/>
  <c r="AO394" i="175"/>
  <c r="AN394" i="175"/>
  <c r="V392" i="175"/>
  <c r="Y391" i="175"/>
  <c r="AG340" i="175"/>
  <c r="AG341" i="175"/>
  <c r="AG342" i="175"/>
  <c r="AG343" i="175"/>
  <c r="S389" i="175"/>
  <c r="S388" i="175"/>
  <c r="S387" i="175"/>
  <c r="S386" i="175"/>
  <c r="S385" i="175"/>
  <c r="S384" i="175"/>
  <c r="S383" i="175"/>
  <c r="S382" i="175"/>
  <c r="S381" i="175"/>
  <c r="S380" i="175"/>
  <c r="S379" i="175"/>
  <c r="S378" i="175"/>
  <c r="S377" i="175"/>
  <c r="S376" i="175"/>
  <c r="S375" i="175"/>
  <c r="S374" i="175"/>
  <c r="S373" i="175"/>
  <c r="S372" i="175"/>
  <c r="S371" i="175"/>
  <c r="S370" i="175"/>
  <c r="S369" i="175"/>
  <c r="S368" i="175"/>
  <c r="S367" i="175"/>
  <c r="S366" i="175"/>
  <c r="S365" i="175"/>
  <c r="S364" i="175"/>
  <c r="S363" i="175"/>
  <c r="S362" i="175"/>
  <c r="S361" i="175"/>
  <c r="S360" i="175"/>
  <c r="T359" i="175"/>
  <c r="T357" i="175"/>
  <c r="T356" i="175"/>
  <c r="T351" i="175"/>
  <c r="T346" i="175"/>
  <c r="AG339" i="175"/>
  <c r="AG338" i="175"/>
  <c r="AG337" i="175"/>
  <c r="AG336" i="175"/>
  <c r="AG335" i="175"/>
  <c r="AG334" i="175"/>
  <c r="AG333" i="175"/>
  <c r="AG332" i="175"/>
  <c r="AG331" i="175"/>
  <c r="AR329" i="175"/>
  <c r="AQ329" i="175"/>
  <c r="AP329" i="175"/>
  <c r="AO329" i="175"/>
  <c r="AN329" i="175"/>
  <c r="V327" i="175"/>
  <c r="Y326" i="175"/>
  <c r="S259" i="175"/>
  <c r="S258" i="175"/>
  <c r="S257" i="175"/>
  <c r="S256" i="175"/>
  <c r="S255" i="175"/>
  <c r="S254" i="175"/>
  <c r="S253" i="175"/>
  <c r="S252" i="175"/>
  <c r="S251" i="175"/>
  <c r="S250" i="175"/>
  <c r="S249" i="175"/>
  <c r="S248" i="175"/>
  <c r="S247" i="175"/>
  <c r="S246" i="175"/>
  <c r="S245" i="175"/>
  <c r="S244" i="175"/>
  <c r="S243" i="175"/>
  <c r="S242" i="175"/>
  <c r="S241" i="175"/>
  <c r="S240" i="175"/>
  <c r="S239" i="175"/>
  <c r="S238" i="175"/>
  <c r="S237" i="175"/>
  <c r="S236" i="175"/>
  <c r="S235" i="175"/>
  <c r="S234" i="175"/>
  <c r="S233" i="175"/>
  <c r="S232" i="175"/>
  <c r="S231" i="175"/>
  <c r="S230" i="175"/>
  <c r="T229" i="175"/>
  <c r="T227" i="175"/>
  <c r="T226" i="175"/>
  <c r="T221" i="175"/>
  <c r="T216" i="175"/>
  <c r="AG204" i="175"/>
  <c r="AG203" i="175"/>
  <c r="AG202" i="175"/>
  <c r="AG201" i="175"/>
  <c r="AR199" i="175"/>
  <c r="AQ199" i="175"/>
  <c r="AP199" i="175"/>
  <c r="AO199" i="175"/>
  <c r="AN199" i="175"/>
  <c r="V197" i="175"/>
  <c r="Y196" i="175"/>
  <c r="AG139" i="175"/>
  <c r="S194" i="175"/>
  <c r="S193" i="175"/>
  <c r="S192" i="175"/>
  <c r="S191" i="175"/>
  <c r="S190" i="175"/>
  <c r="S189" i="175"/>
  <c r="S188" i="175"/>
  <c r="S187" i="175"/>
  <c r="S186" i="175"/>
  <c r="S185" i="175"/>
  <c r="S184" i="175"/>
  <c r="S183" i="175"/>
  <c r="S182" i="175"/>
  <c r="S181" i="175"/>
  <c r="S180" i="175"/>
  <c r="S179" i="175"/>
  <c r="S178" i="175"/>
  <c r="S177" i="175"/>
  <c r="S176" i="175"/>
  <c r="S175" i="175"/>
  <c r="S174" i="175"/>
  <c r="S173" i="175"/>
  <c r="S172" i="175"/>
  <c r="S171" i="175"/>
  <c r="S170" i="175"/>
  <c r="S169" i="175"/>
  <c r="S168" i="175"/>
  <c r="S167" i="175"/>
  <c r="S166" i="175"/>
  <c r="S165" i="175"/>
  <c r="T164" i="175"/>
  <c r="T162" i="175"/>
  <c r="T161" i="175"/>
  <c r="T156" i="175"/>
  <c r="T151" i="175"/>
  <c r="AG138" i="175"/>
  <c r="AG137" i="175"/>
  <c r="AG136" i="175"/>
  <c r="AR134" i="175"/>
  <c r="AQ134" i="175"/>
  <c r="AP134" i="175"/>
  <c r="AO134" i="175"/>
  <c r="AN134" i="175"/>
  <c r="V132" i="175"/>
  <c r="Y131" i="175"/>
  <c r="AB262" i="175"/>
  <c r="S131" i="175" a="1"/>
  <c r="S391" i="175" a="1"/>
  <c r="S326" i="175" a="1"/>
  <c r="S196" i="175" a="1"/>
  <c r="AN332" i="175"/>
  <c r="AN338" i="175"/>
  <c r="AN409" i="175"/>
  <c r="AN339" i="175"/>
  <c r="AN396" i="175"/>
  <c r="AN401" i="175"/>
  <c r="AN340" i="175"/>
  <c r="AN405" i="175"/>
  <c r="AN342" i="175"/>
  <c r="AN410" i="175"/>
  <c r="AN136" i="175"/>
  <c r="AN399" i="175"/>
  <c r="AN337" i="175"/>
  <c r="AN331" i="175"/>
  <c r="AN404" i="175"/>
  <c r="AN400" i="175"/>
  <c r="AN335" i="175"/>
  <c r="AN395" i="175"/>
  <c r="AN330" i="175"/>
  <c r="AN406" i="175"/>
  <c r="AN334" i="175"/>
  <c r="AN403" i="175"/>
  <c r="AN139" i="175"/>
  <c r="AN412" i="175"/>
  <c r="AN336" i="175"/>
  <c r="AN135" i="175"/>
  <c r="AN201" i="175"/>
  <c r="AN408" i="175"/>
  <c r="AN343" i="175"/>
  <c r="AN204" i="175"/>
  <c r="AN333" i="175"/>
  <c r="AN397" i="175"/>
  <c r="AN202" i="175"/>
  <c r="AN402" i="175"/>
  <c r="AN203" i="175"/>
  <c r="AN200" i="175"/>
  <c r="AN137" i="175"/>
  <c r="AN341" i="175"/>
  <c r="AN398" i="175"/>
  <c r="AN411" i="175"/>
  <c r="AN407" i="175"/>
  <c r="AN138" i="175"/>
  <c r="AN413" i="175"/>
  <c r="AQ339" i="175" a="1"/>
  <c r="AO411" i="175" a="1"/>
  <c r="AO203" i="175" a="1"/>
  <c r="AQ342" i="175" a="1"/>
  <c r="AQ338" i="175" a="1"/>
  <c r="AJ201" i="175" a="1"/>
  <c r="Z409" i="175"/>
  <c r="AO342" i="175" a="1"/>
  <c r="AJ410" i="175" a="1"/>
  <c r="AJ407" i="175" a="1"/>
  <c r="AO397" i="175" a="1"/>
  <c r="AQ337" i="175" a="1"/>
  <c r="AR340" i="175" a="1"/>
  <c r="AO410" i="175" a="1"/>
  <c r="AR138" i="175" a="1"/>
  <c r="AO136" i="175" a="1"/>
  <c r="Z404" i="175"/>
  <c r="AO337" i="175" a="1"/>
  <c r="AJ406" i="175" a="1"/>
  <c r="AP341" i="175" a="1"/>
  <c r="AJ412" i="175" a="1"/>
  <c r="AJ139" i="175" a="1"/>
  <c r="AQ403" i="175" a="1"/>
  <c r="Z136" i="175"/>
  <c r="AR343" i="175" a="1"/>
  <c r="AR403" i="175" a="1"/>
  <c r="AJ411" i="175" a="1"/>
  <c r="AP139" i="175" a="1"/>
  <c r="AQ135" i="175" a="1"/>
  <c r="AP332" i="175" a="1"/>
  <c r="AQ398" i="175" a="1"/>
  <c r="AQ406" i="175" a="1"/>
  <c r="Z342" i="175"/>
  <c r="AR397" i="175" a="1"/>
  <c r="AR396" i="175" a="1"/>
  <c r="AP202" i="175" a="1"/>
  <c r="AR203" i="175" a="1"/>
  <c r="Z405" i="175"/>
  <c r="AR398" i="175" a="1"/>
  <c r="Z410" i="175"/>
  <c r="AQ340" i="175" a="1"/>
  <c r="AQ202" i="175" a="1"/>
  <c r="AO332" i="175" a="1"/>
  <c r="AP203" i="175" a="1"/>
  <c r="AO343" i="175" a="1"/>
  <c r="Z201" i="175"/>
  <c r="AR405" i="175" a="1"/>
  <c r="AQ137" i="175" a="1"/>
  <c r="AP399" i="175" a="1"/>
  <c r="AO407" i="175" a="1"/>
  <c r="AO340" i="175" a="1"/>
  <c r="AR341" i="175" a="1"/>
  <c r="AJ138" i="175" a="1"/>
  <c r="AO339" i="175" a="1"/>
  <c r="AJ396" i="175" a="1"/>
  <c r="Z330" i="175"/>
  <c r="AO341" i="175" a="1"/>
  <c r="Z333" i="175"/>
  <c r="AJ137" i="175" a="1"/>
  <c r="AP413" i="175" a="1"/>
  <c r="AR411" i="175" a="1"/>
  <c r="AJ408" i="175" a="1"/>
  <c r="AR337" i="175" a="1"/>
  <c r="AJ339" i="175" a="1"/>
  <c r="AO395" i="175" a="1"/>
  <c r="AP200" i="175" a="1"/>
  <c r="AP335" i="175" a="1"/>
  <c r="AR404" i="175" a="1"/>
  <c r="AR401" i="175" a="1"/>
  <c r="AP409" i="175" a="1"/>
  <c r="AP331" i="175" a="1"/>
  <c r="AO201" i="175" a="1"/>
  <c r="AO135" i="175" a="1"/>
  <c r="AJ401" i="175" a="1"/>
  <c r="AJ331" i="175" a="1"/>
  <c r="AO330" i="175" a="1"/>
  <c r="AP397" i="175" a="1"/>
  <c r="Z395" i="175"/>
  <c r="Z403" i="175"/>
  <c r="AR395" i="175" a="1"/>
  <c r="AJ202" i="175" a="1"/>
  <c r="AQ408" i="175" a="1"/>
  <c r="AO331" i="175" a="1"/>
  <c r="AQ410" i="175" a="1"/>
  <c r="AJ399" i="175" a="1"/>
  <c r="AP342" i="175" a="1"/>
  <c r="AP333" i="175" a="1"/>
  <c r="AP201" i="175" a="1"/>
  <c r="AQ411" i="175" a="1"/>
  <c r="AQ407" i="175" a="1"/>
  <c r="AP137" i="175" a="1"/>
  <c r="AR410" i="175" a="1"/>
  <c r="AJ333" i="175" a="1"/>
  <c r="Z402" i="175"/>
  <c r="AP395" i="175" a="1"/>
  <c r="AR412" i="175" a="1"/>
  <c r="AO400" i="175" a="1"/>
  <c r="AP405" i="175" a="1"/>
  <c r="AQ341" i="175" a="1"/>
  <c r="AJ334" i="175" a="1"/>
  <c r="AQ332" i="175" a="1"/>
  <c r="AP398" i="175" a="1"/>
  <c r="AO406" i="175" a="1"/>
  <c r="AR200" i="175" a="1"/>
  <c r="AQ200" i="175" a="1"/>
  <c r="Z399" i="175"/>
  <c r="AQ402" i="175" a="1"/>
  <c r="Z135" i="175"/>
  <c r="AJ409" i="175" a="1"/>
  <c r="AJ337" i="175" a="1"/>
  <c r="AQ334" i="175" a="1"/>
  <c r="AQ136" i="175" a="1"/>
  <c r="AP334" i="175" a="1"/>
  <c r="AJ136" i="175" a="1"/>
  <c r="AP136" i="175" a="1"/>
  <c r="AQ399" i="175" a="1"/>
  <c r="AO396" i="175" a="1"/>
  <c r="AO338" i="175" a="1"/>
  <c r="Z204" i="175"/>
  <c r="AP336" i="175" a="1"/>
  <c r="AO200" i="175" a="1"/>
  <c r="AR335" i="175" a="1"/>
  <c r="AJ340" i="175" a="1"/>
  <c r="AR330" i="175" a="1"/>
  <c r="AO403" i="175" a="1"/>
  <c r="AJ336" i="175" a="1"/>
  <c r="AQ204" i="175" a="1"/>
  <c r="AJ397" i="175" a="1"/>
  <c r="AO398" i="175" a="1"/>
  <c r="AO137" i="175" a="1"/>
  <c r="Z396" i="175"/>
  <c r="AO402" i="175" a="1"/>
  <c r="AR139" i="175" a="1"/>
  <c r="Z332" i="175"/>
  <c r="AP337" i="175" a="1"/>
  <c r="AQ397" i="175" a="1"/>
  <c r="AP403" i="175" a="1"/>
  <c r="AP138" i="175" a="1"/>
  <c r="Z138" i="175"/>
  <c r="Z336" i="175"/>
  <c r="AQ331" i="175" a="1"/>
  <c r="AQ401" i="175" a="1"/>
  <c r="AJ330" i="175" a="1"/>
  <c r="AO334" i="175" a="1"/>
  <c r="Z413" i="175"/>
  <c r="AR201" i="175" a="1"/>
  <c r="Z400" i="175"/>
  <c r="AJ200" i="175" a="1"/>
  <c r="AO412" i="175" a="1"/>
  <c r="AQ400" i="175" a="1"/>
  <c r="AQ335" i="175" a="1"/>
  <c r="AJ398" i="175" a="1"/>
  <c r="AJ400" i="175" a="1"/>
  <c r="AP400" i="175" a="1"/>
  <c r="AO202" i="175" a="1"/>
  <c r="AJ341" i="175" a="1"/>
  <c r="AJ135" i="175" a="1"/>
  <c r="Z334" i="175"/>
  <c r="AO401" i="175" a="1"/>
  <c r="AP411" i="175" a="1"/>
  <c r="AJ204" i="175" a="1"/>
  <c r="AQ343" i="175" a="1"/>
  <c r="AQ330" i="175" a="1"/>
  <c r="AJ335" i="175" a="1"/>
  <c r="AQ405" i="175" a="1"/>
  <c r="AR202" i="175" a="1"/>
  <c r="AP406" i="175" a="1"/>
  <c r="Z411" i="175"/>
  <c r="AR136" i="175" a="1"/>
  <c r="Z335" i="175"/>
  <c r="AP396" i="175" a="1"/>
  <c r="AO204" i="175" a="1"/>
  <c r="AP401" i="175" a="1"/>
  <c r="AO409" i="175" a="1"/>
  <c r="AO335" i="175" a="1"/>
  <c r="AR137" i="175" a="1"/>
  <c r="Z407" i="175"/>
  <c r="AJ395" i="175" a="1"/>
  <c r="AJ203" i="175" a="1"/>
  <c r="Z412" i="175"/>
  <c r="AR336" i="175" a="1"/>
  <c r="AR400" i="175" a="1"/>
  <c r="AP343" i="175" a="1"/>
  <c r="AJ402" i="175" a="1"/>
  <c r="AR342" i="175" a="1"/>
  <c r="AQ395" i="175" a="1"/>
  <c r="AR204" i="175" a="1"/>
  <c r="Z406" i="175"/>
  <c r="Z200" i="175"/>
  <c r="AJ404" i="175" a="1"/>
  <c r="AJ343" i="175" a="1"/>
  <c r="AO404" i="175" a="1"/>
  <c r="AJ403" i="175" a="1"/>
  <c r="Z331" i="175"/>
  <c r="AP330" i="175" a="1"/>
  <c r="AQ333" i="175" a="1"/>
  <c r="Z203" i="175"/>
  <c r="Z343" i="175"/>
  <c r="AO138" i="175" a="1"/>
  <c r="AR409" i="175" a="1"/>
  <c r="AP407" i="175" a="1"/>
  <c r="AO413" i="175" a="1"/>
  <c r="Z340" i="175"/>
  <c r="Z398" i="175"/>
  <c r="AR399" i="175" a="1"/>
  <c r="AQ409" i="175" a="1"/>
  <c r="Z408" i="175"/>
  <c r="AO333" i="175" a="1"/>
  <c r="AR339" i="175" a="1"/>
  <c r="AQ336" i="175" a="1"/>
  <c r="AP338" i="175" a="1"/>
  <c r="AR408" i="175" a="1"/>
  <c r="AP339" i="175" a="1"/>
  <c r="AO336" i="175" a="1"/>
  <c r="AP135" i="175" a="1"/>
  <c r="AQ413" i="175" a="1"/>
  <c r="AR331" i="175" a="1"/>
  <c r="AO408" i="175" a="1"/>
  <c r="Z338" i="175"/>
  <c r="AJ332" i="175" a="1"/>
  <c r="AR332" i="175" a="1"/>
  <c r="Z337" i="175"/>
  <c r="AP408" i="175" a="1"/>
  <c r="AR402" i="175" a="1"/>
  <c r="AP410" i="175" a="1"/>
  <c r="AQ201" i="175" a="1"/>
  <c r="AO399" i="175" a="1"/>
  <c r="Z341" i="175"/>
  <c r="AP204" i="175" a="1"/>
  <c r="Z139" i="175"/>
  <c r="AP412" i="175" a="1"/>
  <c r="AR135" i="175" a="1"/>
  <c r="Z397" i="175"/>
  <c r="AQ203" i="175" a="1"/>
  <c r="Z202" i="175"/>
  <c r="AO405" i="175" a="1"/>
  <c r="Z401" i="175"/>
  <c r="AP402" i="175" a="1"/>
  <c r="AJ342" i="175" a="1"/>
  <c r="AR338" i="175" a="1"/>
  <c r="AQ412" i="175" a="1"/>
  <c r="AJ413" i="175" a="1"/>
  <c r="AR333" i="175" a="1"/>
  <c r="AO139" i="175" a="1"/>
  <c r="AQ404" i="175" a="1"/>
  <c r="AR334" i="175" a="1"/>
  <c r="AJ338" i="175" a="1"/>
  <c r="AP404" i="175" a="1"/>
  <c r="AQ139" i="175" a="1"/>
  <c r="Z339" i="175"/>
  <c r="AP340" i="175" a="1"/>
  <c r="AR407" i="175" a="1"/>
  <c r="AJ405" i="175" a="1"/>
  <c r="Z137" i="175"/>
  <c r="AQ138" i="175" a="1"/>
  <c r="AR406" i="175" a="1"/>
  <c r="AR413" i="175" a="1"/>
  <c r="AQ396" i="175" a="1"/>
  <c r="AJ411" i="175" l="1"/>
  <c r="AK411" i="175" s="1"/>
  <c r="AO411" i="175"/>
  <c r="AJ413" i="175"/>
  <c r="AK413" i="175" s="1"/>
  <c r="AO413" i="175"/>
  <c r="AR411" i="175"/>
  <c r="AJ410" i="175"/>
  <c r="AK410" i="175" s="1"/>
  <c r="AQ409" i="175"/>
  <c r="AP412" i="175"/>
  <c r="AI411" i="175"/>
  <c r="AH411" i="175"/>
  <c r="AO410" i="175"/>
  <c r="AR412" i="175"/>
  <c r="AJ412" i="175"/>
  <c r="AK412" i="175" s="1"/>
  <c r="AP409" i="175"/>
  <c r="AI413" i="175"/>
  <c r="AH413" i="175"/>
  <c r="AO412" i="175"/>
  <c r="AR410" i="175"/>
  <c r="AJ409" i="175"/>
  <c r="AK409" i="175" s="1"/>
  <c r="AH412" i="175"/>
  <c r="AQ412" i="175"/>
  <c r="AP410" i="175"/>
  <c r="AR413" i="175"/>
  <c r="AQ411" i="175"/>
  <c r="AQ413" i="175"/>
  <c r="AP411" i="175"/>
  <c r="AH410" i="175"/>
  <c r="AO409" i="175"/>
  <c r="AQ410" i="175"/>
  <c r="AP413" i="175"/>
  <c r="AR409" i="175"/>
  <c r="AH409" i="175"/>
  <c r="AI410" i="175"/>
  <c r="AI409" i="175"/>
  <c r="AI412" i="175"/>
  <c r="AO397" i="175"/>
  <c r="AO399" i="175"/>
  <c r="AQ400" i="175"/>
  <c r="AQ402" i="175"/>
  <c r="AQ404" i="175"/>
  <c r="AQ406" i="175"/>
  <c r="AO407" i="175"/>
  <c r="AQ408" i="175"/>
  <c r="AJ395" i="175"/>
  <c r="AK395" i="175" s="1"/>
  <c r="AH396" i="175"/>
  <c r="AJ397" i="175"/>
  <c r="AK397" i="175" s="1"/>
  <c r="AH398" i="175"/>
  <c r="AJ399" i="175"/>
  <c r="AK399" i="175" s="1"/>
  <c r="AH400" i="175"/>
  <c r="AJ401" i="175"/>
  <c r="AK401" i="175" s="1"/>
  <c r="AH402" i="175"/>
  <c r="AJ403" i="175"/>
  <c r="AK403" i="175" s="1"/>
  <c r="AH404" i="175"/>
  <c r="AJ405" i="175"/>
  <c r="AK405" i="175" s="1"/>
  <c r="AH406" i="175"/>
  <c r="AJ407" i="175"/>
  <c r="AK407" i="175" s="1"/>
  <c r="AH408" i="175"/>
  <c r="AQ396" i="175"/>
  <c r="AO403" i="175"/>
  <c r="AP399" i="175"/>
  <c r="AP401" i="175"/>
  <c r="AP403" i="175"/>
  <c r="AP405" i="175"/>
  <c r="AP407" i="175"/>
  <c r="AQ395" i="175"/>
  <c r="AO396" i="175"/>
  <c r="AQ397" i="175"/>
  <c r="AO398" i="175"/>
  <c r="AQ399" i="175"/>
  <c r="AO400" i="175"/>
  <c r="AQ401" i="175"/>
  <c r="AO402" i="175"/>
  <c r="AQ403" i="175"/>
  <c r="AO404" i="175"/>
  <c r="AQ405" i="175"/>
  <c r="AO406" i="175"/>
  <c r="AQ407" i="175"/>
  <c r="AO408" i="175"/>
  <c r="AO395" i="175"/>
  <c r="AO405" i="175"/>
  <c r="AR396" i="175"/>
  <c r="AR400" i="175"/>
  <c r="AR406" i="175"/>
  <c r="AJ396" i="175"/>
  <c r="AK396" i="175" s="1"/>
  <c r="AH397" i="175"/>
  <c r="AI397" i="175"/>
  <c r="AJ398" i="175"/>
  <c r="AK398" i="175" s="1"/>
  <c r="AH399" i="175"/>
  <c r="AI399" i="175"/>
  <c r="AJ400" i="175"/>
  <c r="AK400" i="175" s="1"/>
  <c r="AH401" i="175"/>
  <c r="AI401" i="175"/>
  <c r="AJ402" i="175"/>
  <c r="AK402" i="175" s="1"/>
  <c r="AH403" i="175"/>
  <c r="AI403" i="175"/>
  <c r="AJ404" i="175"/>
  <c r="AK404" i="175" s="1"/>
  <c r="AH405" i="175"/>
  <c r="AI405" i="175"/>
  <c r="AJ406" i="175"/>
  <c r="AK406" i="175" s="1"/>
  <c r="AH407" i="175"/>
  <c r="AI407" i="175"/>
  <c r="AJ408" i="175"/>
  <c r="AK408" i="175" s="1"/>
  <c r="AQ398" i="175"/>
  <c r="AP395" i="175"/>
  <c r="AR398" i="175"/>
  <c r="AR402" i="175"/>
  <c r="AH395" i="175"/>
  <c r="AI395" i="175"/>
  <c r="AR395" i="175"/>
  <c r="AP396" i="175"/>
  <c r="AR397" i="175"/>
  <c r="AP398" i="175"/>
  <c r="AR399" i="175"/>
  <c r="AP400" i="175"/>
  <c r="AR401" i="175"/>
  <c r="AP402" i="175"/>
  <c r="AR403" i="175"/>
  <c r="AP404" i="175"/>
  <c r="AR405" i="175"/>
  <c r="AP406" i="175"/>
  <c r="AR407" i="175"/>
  <c r="AP408" i="175"/>
  <c r="AO401" i="175"/>
  <c r="S391" i="175"/>
  <c r="AP397" i="175"/>
  <c r="AR404" i="175"/>
  <c r="AR408" i="175"/>
  <c r="AI404" i="175"/>
  <c r="AI398" i="175"/>
  <c r="AI408" i="175"/>
  <c r="AI406" i="175"/>
  <c r="AI396" i="175"/>
  <c r="AI402" i="175"/>
  <c r="AI400" i="175"/>
  <c r="AH343" i="175"/>
  <c r="AH341" i="175"/>
  <c r="AI341" i="175"/>
  <c r="AH342" i="175"/>
  <c r="AI342" i="175"/>
  <c r="AH340" i="175"/>
  <c r="AJ342" i="175"/>
  <c r="AK342" i="175" s="1"/>
  <c r="AR343" i="175"/>
  <c r="AO342" i="175"/>
  <c r="AP341" i="175"/>
  <c r="AQ340" i="175"/>
  <c r="AQ343" i="175"/>
  <c r="AR342" i="175"/>
  <c r="AO341" i="175"/>
  <c r="AP340" i="175"/>
  <c r="AJ340" i="175"/>
  <c r="AK340" i="175" s="1"/>
  <c r="AJ341" i="175"/>
  <c r="AK341" i="175" s="1"/>
  <c r="AP343" i="175"/>
  <c r="AQ342" i="175"/>
  <c r="AR341" i="175"/>
  <c r="AO340" i="175"/>
  <c r="AJ343" i="175"/>
  <c r="AK343" i="175" s="1"/>
  <c r="AO343" i="175"/>
  <c r="AP342" i="175"/>
  <c r="AQ341" i="175"/>
  <c r="AR340" i="175"/>
  <c r="AI340" i="175"/>
  <c r="AI343" i="175"/>
  <c r="AJ330" i="175"/>
  <c r="AK330" i="175" s="1"/>
  <c r="AI331" i="175"/>
  <c r="AH331" i="175"/>
  <c r="AJ332" i="175"/>
  <c r="AK332" i="175" s="1"/>
  <c r="AI333" i="175"/>
  <c r="AH333" i="175"/>
  <c r="AJ334" i="175"/>
  <c r="AK334" i="175" s="1"/>
  <c r="AI335" i="175"/>
  <c r="AH335" i="175"/>
  <c r="AJ336" i="175"/>
  <c r="AK336" i="175" s="1"/>
  <c r="AI337" i="175"/>
  <c r="AH337" i="175"/>
  <c r="AJ338" i="175"/>
  <c r="AK338" i="175" s="1"/>
  <c r="AI339" i="175"/>
  <c r="AH339" i="175"/>
  <c r="AO336" i="175"/>
  <c r="S326" i="175"/>
  <c r="AP330" i="175"/>
  <c r="AR331" i="175"/>
  <c r="AP332" i="175"/>
  <c r="AR333" i="175"/>
  <c r="AP334" i="175"/>
  <c r="AR335" i="175"/>
  <c r="AP336" i="175"/>
  <c r="AR337" i="175"/>
  <c r="AP338" i="175"/>
  <c r="AR339" i="175"/>
  <c r="AO330" i="175"/>
  <c r="AO334" i="175"/>
  <c r="AQ333" i="175"/>
  <c r="AQ335" i="175"/>
  <c r="AQ337" i="175"/>
  <c r="AQ339" i="175"/>
  <c r="AQ330" i="175"/>
  <c r="AO331" i="175"/>
  <c r="AQ332" i="175"/>
  <c r="AO333" i="175"/>
  <c r="AQ334" i="175"/>
  <c r="AO335" i="175"/>
  <c r="AQ336" i="175"/>
  <c r="AO337" i="175"/>
  <c r="AQ338" i="175"/>
  <c r="AO339" i="175"/>
  <c r="AO332" i="175"/>
  <c r="AJ331" i="175"/>
  <c r="AK331" i="175" s="1"/>
  <c r="AH332" i="175"/>
  <c r="AI332" i="175"/>
  <c r="AJ333" i="175"/>
  <c r="AK333" i="175" s="1"/>
  <c r="AH334" i="175"/>
  <c r="AI334" i="175"/>
  <c r="AJ335" i="175"/>
  <c r="AK335" i="175" s="1"/>
  <c r="AH336" i="175"/>
  <c r="AI336" i="175"/>
  <c r="AJ337" i="175"/>
  <c r="AK337" i="175" s="1"/>
  <c r="AH338" i="175"/>
  <c r="AI338" i="175"/>
  <c r="AJ339" i="175"/>
  <c r="AK339" i="175" s="1"/>
  <c r="AH330" i="175"/>
  <c r="AI330" i="175"/>
  <c r="AR330" i="175"/>
  <c r="AP331" i="175"/>
  <c r="AR332" i="175"/>
  <c r="AP333" i="175"/>
  <c r="AR334" i="175"/>
  <c r="AP335" i="175"/>
  <c r="AR336" i="175"/>
  <c r="AP337" i="175"/>
  <c r="AR338" i="175"/>
  <c r="AP339" i="175"/>
  <c r="AQ331" i="175"/>
  <c r="AO338" i="175"/>
  <c r="AO203" i="175"/>
  <c r="AQ200" i="175"/>
  <c r="AP202" i="175"/>
  <c r="AP203" i="175"/>
  <c r="AR200" i="175"/>
  <c r="AQ202" i="175"/>
  <c r="AR201" i="175"/>
  <c r="AQ203" i="175"/>
  <c r="AQ201" i="175"/>
  <c r="AO200" i="175"/>
  <c r="AR202" i="175"/>
  <c r="AO201" i="175"/>
  <c r="AR203" i="175"/>
  <c r="AP201" i="175"/>
  <c r="AP200" i="175"/>
  <c r="AO202" i="175"/>
  <c r="AO138" i="175"/>
  <c r="AQ135" i="175"/>
  <c r="AP137" i="175"/>
  <c r="AR135" i="175"/>
  <c r="AQ137" i="175"/>
  <c r="AP138" i="175"/>
  <c r="AR136" i="175"/>
  <c r="AQ138" i="175"/>
  <c r="AQ136" i="175"/>
  <c r="AO135" i="175"/>
  <c r="AR137" i="175"/>
  <c r="AO136" i="175"/>
  <c r="AR138" i="175"/>
  <c r="AP136" i="175"/>
  <c r="AP135" i="175"/>
  <c r="AO137" i="175"/>
  <c r="AJ201" i="175"/>
  <c r="AK201" i="175" s="1"/>
  <c r="AI202" i="175"/>
  <c r="AH202" i="175"/>
  <c r="AJ203" i="175"/>
  <c r="AK203" i="175" s="1"/>
  <c r="AI204" i="175"/>
  <c r="AH204" i="175"/>
  <c r="AQ204" i="175"/>
  <c r="AI200" i="175"/>
  <c r="AH200" i="175"/>
  <c r="AR204" i="175"/>
  <c r="AO204" i="175"/>
  <c r="AH201" i="175"/>
  <c r="AI201" i="175"/>
  <c r="AH203" i="175"/>
  <c r="AI203" i="175"/>
  <c r="AJ204" i="175"/>
  <c r="AK204" i="175" s="1"/>
  <c r="AJ200" i="175"/>
  <c r="AK200" i="175" s="1"/>
  <c r="S196" i="175"/>
  <c r="U198" i="175" s="1"/>
  <c r="AP204" i="175"/>
  <c r="AJ202" i="175"/>
  <c r="AK202" i="175" s="1"/>
  <c r="AH139" i="175"/>
  <c r="AI139" i="175"/>
  <c r="AQ139" i="175"/>
  <c r="AP139" i="175"/>
  <c r="AJ139" i="175"/>
  <c r="AK139" i="175" s="1"/>
  <c r="AO139" i="175"/>
  <c r="AR139" i="175"/>
  <c r="AJ135" i="175"/>
  <c r="AK135" i="175" s="1"/>
  <c r="AH136" i="175"/>
  <c r="AJ137" i="175"/>
  <c r="AK137" i="175" s="1"/>
  <c r="AH138" i="175"/>
  <c r="S131" i="175"/>
  <c r="U133" i="175" s="1"/>
  <c r="AJ138" i="175"/>
  <c r="AK138" i="175" s="1"/>
  <c r="AH137" i="175"/>
  <c r="AI137" i="175"/>
  <c r="AH135" i="175"/>
  <c r="AI135" i="175"/>
  <c r="AJ136" i="175"/>
  <c r="AK136" i="175" s="1"/>
  <c r="AI136" i="175"/>
  <c r="AI138" i="175"/>
  <c r="S129" i="175"/>
  <c r="S128" i="175"/>
  <c r="S127" i="175"/>
  <c r="S126" i="175"/>
  <c r="S125" i="175"/>
  <c r="S124" i="175"/>
  <c r="S123" i="175"/>
  <c r="S122" i="175"/>
  <c r="S121" i="175"/>
  <c r="S120" i="175"/>
  <c r="S119" i="175"/>
  <c r="S118" i="175"/>
  <c r="S117" i="175"/>
  <c r="S116" i="175"/>
  <c r="S115" i="175"/>
  <c r="S114" i="175"/>
  <c r="S113" i="175"/>
  <c r="S112" i="175"/>
  <c r="S111" i="175"/>
  <c r="S110" i="175"/>
  <c r="S109" i="175"/>
  <c r="S108" i="175"/>
  <c r="S107" i="175"/>
  <c r="S106" i="175"/>
  <c r="S105" i="175"/>
  <c r="S104" i="175"/>
  <c r="S103" i="175"/>
  <c r="S102" i="175"/>
  <c r="S101" i="175"/>
  <c r="S100" i="175"/>
  <c r="T99" i="175"/>
  <c r="T97" i="175"/>
  <c r="T96" i="175"/>
  <c r="T91" i="175"/>
  <c r="T86" i="175"/>
  <c r="AG73" i="175"/>
  <c r="AG72" i="175"/>
  <c r="AG71" i="175"/>
  <c r="AR69" i="175"/>
  <c r="AQ69" i="175"/>
  <c r="AP69" i="175"/>
  <c r="AO69" i="175"/>
  <c r="AN69" i="175"/>
  <c r="V67" i="175"/>
  <c r="Y66" i="175"/>
  <c r="AG12" i="175"/>
  <c r="AG11" i="175"/>
  <c r="AG10" i="175"/>
  <c r="AG9" i="175"/>
  <c r="AG8" i="175"/>
  <c r="AG7" i="175"/>
  <c r="AG6" i="175"/>
  <c r="AG13" i="175"/>
  <c r="AG14" i="175"/>
  <c r="S64" i="175"/>
  <c r="S63" i="175"/>
  <c r="S62" i="175"/>
  <c r="S61" i="175"/>
  <c r="S60" i="175"/>
  <c r="S59" i="175"/>
  <c r="S58" i="175"/>
  <c r="S57" i="175"/>
  <c r="S56" i="175"/>
  <c r="S55" i="175"/>
  <c r="S54" i="175"/>
  <c r="S53" i="175"/>
  <c r="S52" i="175"/>
  <c r="S51" i="175"/>
  <c r="B51" i="175"/>
  <c r="S50" i="175"/>
  <c r="B50" i="175"/>
  <c r="S49" i="175"/>
  <c r="B49" i="175"/>
  <c r="S48" i="175"/>
  <c r="B48" i="175"/>
  <c r="S47" i="175"/>
  <c r="B47" i="175"/>
  <c r="S46" i="175"/>
  <c r="B46" i="175"/>
  <c r="S45" i="175"/>
  <c r="B45" i="175"/>
  <c r="S44" i="175"/>
  <c r="B44" i="175"/>
  <c r="S43" i="175"/>
  <c r="B43" i="175"/>
  <c r="S42" i="175"/>
  <c r="B42" i="175"/>
  <c r="S41" i="175"/>
  <c r="B41" i="175"/>
  <c r="S40" i="175"/>
  <c r="B40" i="175"/>
  <c r="S39" i="175"/>
  <c r="B39" i="175"/>
  <c r="S38" i="175"/>
  <c r="B38" i="175"/>
  <c r="S37" i="175"/>
  <c r="B37" i="175"/>
  <c r="S36" i="175"/>
  <c r="B36" i="175"/>
  <c r="S35" i="175"/>
  <c r="B35" i="175"/>
  <c r="T34" i="175"/>
  <c r="B34" i="175"/>
  <c r="B33" i="175"/>
  <c r="T32" i="175"/>
  <c r="B32" i="175"/>
  <c r="T31" i="175"/>
  <c r="B31" i="175"/>
  <c r="B30" i="175"/>
  <c r="B29" i="175"/>
  <c r="B28" i="175"/>
  <c r="B27" i="175"/>
  <c r="B26" i="175"/>
  <c r="B25" i="175"/>
  <c r="B24" i="175"/>
  <c r="B23" i="175"/>
  <c r="B22" i="175"/>
  <c r="T21" i="175"/>
  <c r="B21" i="175"/>
  <c r="B20" i="175"/>
  <c r="B19" i="175"/>
  <c r="B18" i="175"/>
  <c r="B17" i="175"/>
  <c r="B16" i="175"/>
  <c r="B15" i="175"/>
  <c r="B14" i="175"/>
  <c r="B13" i="175"/>
  <c r="B12" i="175"/>
  <c r="B11" i="175"/>
  <c r="B10" i="175"/>
  <c r="B9" i="175"/>
  <c r="B8" i="175"/>
  <c r="B7" i="175"/>
  <c r="B6" i="175"/>
  <c r="B5" i="175"/>
  <c r="AQ4" i="175"/>
  <c r="AP4" i="175"/>
  <c r="AO4" i="175"/>
  <c r="AN4" i="175"/>
  <c r="B4" i="175"/>
  <c r="DR3" i="175"/>
  <c r="DQ3" i="175"/>
  <c r="DP3" i="175"/>
  <c r="DO3" i="175"/>
  <c r="DN3" i="175"/>
  <c r="B3" i="175"/>
  <c r="DT2" i="175"/>
  <c r="DR2" i="175"/>
  <c r="DQ2" i="175"/>
  <c r="DP2" i="175"/>
  <c r="DO2" i="175"/>
  <c r="DN2" i="175"/>
  <c r="DM2" i="175"/>
  <c r="V2" i="175"/>
  <c r="B2" i="175"/>
  <c r="Y1" i="175"/>
  <c r="AG2357" i="169"/>
  <c r="S2404" i="169"/>
  <c r="S2403" i="169"/>
  <c r="S2402" i="169"/>
  <c r="S2401" i="169"/>
  <c r="S2400" i="169"/>
  <c r="S2399" i="169"/>
  <c r="S2398" i="169"/>
  <c r="S2397" i="169"/>
  <c r="S2396" i="169"/>
  <c r="S2395" i="169"/>
  <c r="S2394" i="169"/>
  <c r="S2393" i="169"/>
  <c r="S2392" i="169"/>
  <c r="S2391" i="169"/>
  <c r="S2390" i="169"/>
  <c r="S2389" i="169"/>
  <c r="S2388" i="169"/>
  <c r="S2387" i="169"/>
  <c r="S2386" i="169"/>
  <c r="S2385" i="169"/>
  <c r="S2384" i="169"/>
  <c r="S2383" i="169"/>
  <c r="S2382" i="169"/>
  <c r="S2381" i="169"/>
  <c r="S2380" i="169"/>
  <c r="S2379" i="169"/>
  <c r="S2378" i="169"/>
  <c r="S2377" i="169"/>
  <c r="S2376" i="169"/>
  <c r="S2375" i="169"/>
  <c r="T2374" i="169"/>
  <c r="T2372" i="169"/>
  <c r="T2366" i="169"/>
  <c r="T2365" i="169"/>
  <c r="T2364" i="169"/>
  <c r="T2363" i="169"/>
  <c r="T2362" i="169"/>
  <c r="T2361" i="169"/>
  <c r="T2359" i="169"/>
  <c r="T2371" i="169" s="1"/>
  <c r="AG2356" i="169"/>
  <c r="AG2355" i="169"/>
  <c r="AG2354" i="169"/>
  <c r="AG2353" i="169"/>
  <c r="AG2352" i="169"/>
  <c r="AG2351" i="169"/>
  <c r="AG2350" i="169"/>
  <c r="AG2349" i="169"/>
  <c r="AG2348" i="169"/>
  <c r="AG2347" i="169"/>
  <c r="AG2346" i="169"/>
  <c r="AR2344" i="169"/>
  <c r="AQ2344" i="169"/>
  <c r="AP2344" i="169"/>
  <c r="AO2344" i="169"/>
  <c r="AN2344" i="169"/>
  <c r="V2342" i="169"/>
  <c r="Y2341" i="169"/>
  <c r="AG2288" i="169"/>
  <c r="AG2289" i="169"/>
  <c r="AG2290" i="169"/>
  <c r="AG2291" i="169"/>
  <c r="S2339" i="169"/>
  <c r="S2338" i="169"/>
  <c r="S2337" i="169"/>
  <c r="S2336" i="169"/>
  <c r="S2335" i="169"/>
  <c r="S2334" i="169"/>
  <c r="S2333" i="169"/>
  <c r="S2332" i="169"/>
  <c r="S2331" i="169"/>
  <c r="S2330" i="169"/>
  <c r="S2329" i="169"/>
  <c r="S2328" i="169"/>
  <c r="S2327" i="169"/>
  <c r="S2326" i="169"/>
  <c r="S2325" i="169"/>
  <c r="S2324" i="169"/>
  <c r="S2323" i="169"/>
  <c r="S2322" i="169"/>
  <c r="S2321" i="169"/>
  <c r="S2320" i="169"/>
  <c r="S2319" i="169"/>
  <c r="S2318" i="169"/>
  <c r="S2317" i="169"/>
  <c r="S2316" i="169"/>
  <c r="S2315" i="169"/>
  <c r="S2314" i="169"/>
  <c r="S2313" i="169"/>
  <c r="S2312" i="169"/>
  <c r="S2311" i="169"/>
  <c r="S2310" i="169"/>
  <c r="T2309" i="169"/>
  <c r="T2307" i="169"/>
  <c r="T2301" i="169"/>
  <c r="T2300" i="169"/>
  <c r="T2299" i="169"/>
  <c r="T2298" i="169"/>
  <c r="T2297" i="169"/>
  <c r="T2296" i="169"/>
  <c r="T2294" i="169"/>
  <c r="T2306" i="169" s="1"/>
  <c r="AG2287" i="169"/>
  <c r="AG2286" i="169"/>
  <c r="AG2285" i="169"/>
  <c r="AG2284" i="169"/>
  <c r="AG2283" i="169"/>
  <c r="AG2282" i="169"/>
  <c r="AG2281" i="169"/>
  <c r="AR2279" i="169"/>
  <c r="AQ2279" i="169"/>
  <c r="AP2279" i="169"/>
  <c r="AO2279" i="169"/>
  <c r="AN2279" i="169"/>
  <c r="V2277" i="169"/>
  <c r="Y2276" i="169"/>
  <c r="O34" i="169" a="1"/>
  <c r="O29" i="169" a="1"/>
  <c r="O8" i="169" a="1"/>
  <c r="O17" i="169" a="1"/>
  <c r="O42" i="175" a="1"/>
  <c r="O8" i="175" a="1"/>
  <c r="O6" i="169" a="1"/>
  <c r="O9" i="166" a="1"/>
  <c r="O38" i="169" a="1"/>
  <c r="O33" i="169" a="1"/>
  <c r="O3" i="169" a="1"/>
  <c r="O12" i="169" a="1"/>
  <c r="O21" i="169" a="1"/>
  <c r="O28" i="175" a="1"/>
  <c r="O41" i="175" a="1"/>
  <c r="O16" i="175" a="1"/>
  <c r="O31" i="175" a="1"/>
  <c r="O5" i="175" a="1"/>
  <c r="O12" i="175" a="1"/>
  <c r="S1" i="175" a="1"/>
  <c r="O3" i="166" a="1"/>
  <c r="O46" i="175" a="1"/>
  <c r="O6" i="175" a="1"/>
  <c r="O6" i="166" a="1"/>
  <c r="O27" i="169" a="1"/>
  <c r="O37" i="169" a="1"/>
  <c r="O7" i="169" a="1"/>
  <c r="O16" i="169" a="1"/>
  <c r="O25" i="169" a="1"/>
  <c r="O29" i="175" a="1"/>
  <c r="O40" i="175" a="1"/>
  <c r="O37" i="175" a="1"/>
  <c r="O9" i="175" a="1"/>
  <c r="O27" i="175" a="1"/>
  <c r="O4" i="175" a="1"/>
  <c r="O3" i="175" a="1"/>
  <c r="O15" i="169" a="1"/>
  <c r="O30" i="175" a="1"/>
  <c r="S66" i="175" a="1"/>
  <c r="O10" i="166" a="1"/>
  <c r="O31" i="169" a="1"/>
  <c r="O2" i="169" a="1"/>
  <c r="O11" i="169" a="1"/>
  <c r="O20" i="169" a="1"/>
  <c r="O2" i="160" a="1"/>
  <c r="O47" i="175" a="1"/>
  <c r="O39" i="175" a="1"/>
  <c r="O17" i="175" a="1"/>
  <c r="O33" i="175" a="1"/>
  <c r="O2" i="175" a="1"/>
  <c r="O32" i="175" a="1"/>
  <c r="O24" i="169" a="1"/>
  <c r="O7" i="166" a="1"/>
  <c r="O5" i="168" a="1"/>
  <c r="O28" i="169" a="1"/>
  <c r="O10" i="169" a="1"/>
  <c r="O19" i="169" a="1"/>
  <c r="O5" i="169" a="1"/>
  <c r="O51" i="175" a="1"/>
  <c r="O45" i="175" a="1"/>
  <c r="O23" i="175" a="1"/>
  <c r="O24" i="175" a="1"/>
  <c r="O20" i="175" a="1"/>
  <c r="O21" i="175" a="1"/>
  <c r="O14" i="175" a="1"/>
  <c r="O4" i="166" a="1"/>
  <c r="O26" i="169" a="1"/>
  <c r="O32" i="169" a="1"/>
  <c r="O14" i="169" a="1"/>
  <c r="O23" i="169" a="1"/>
  <c r="O9" i="169" a="1"/>
  <c r="O49" i="175" a="1"/>
  <c r="O44" i="175" a="1"/>
  <c r="O26" i="175" a="1"/>
  <c r="O18" i="175" a="1"/>
  <c r="O50" i="175" a="1"/>
  <c r="O13" i="175" a="1"/>
  <c r="O10" i="175" a="1"/>
  <c r="O5" i="166" a="1"/>
  <c r="O22" i="169" a="1"/>
  <c r="O11" i="175" a="1"/>
  <c r="O19" i="175" a="1"/>
  <c r="O34" i="175" a="1"/>
  <c r="O2" i="166" a="1"/>
  <c r="O38" i="175" a="1"/>
  <c r="O8" i="166" a="1"/>
  <c r="O30" i="169" a="1"/>
  <c r="O36" i="169" a="1"/>
  <c r="O18" i="169" a="1"/>
  <c r="O4" i="169" a="1"/>
  <c r="O13" i="169" a="1"/>
  <c r="O25" i="175" a="1"/>
  <c r="O43" i="175" a="1"/>
  <c r="O15" i="175" a="1"/>
  <c r="O35" i="175" a="1"/>
  <c r="O22" i="175" a="1"/>
  <c r="O7" i="175" a="1"/>
  <c r="S2341" i="169" a="1"/>
  <c r="O48" i="175" a="1"/>
  <c r="S2276" i="169" a="1"/>
  <c r="O35" i="169" a="1"/>
  <c r="O36" i="175" a="1"/>
  <c r="AN70" i="175"/>
  <c r="U331" i="175"/>
  <c r="AN2353" i="169"/>
  <c r="U404" i="175"/>
  <c r="U406" i="175"/>
  <c r="U343" i="175"/>
  <c r="AN2350" i="169"/>
  <c r="U342" i="175"/>
  <c r="U402" i="175"/>
  <c r="AN2345" i="169"/>
  <c r="AN2354" i="169"/>
  <c r="AN2291" i="169"/>
  <c r="U201" i="175"/>
  <c r="U403" i="175"/>
  <c r="AN14" i="175"/>
  <c r="U409" i="175"/>
  <c r="AN2349" i="169"/>
  <c r="U400" i="175"/>
  <c r="U135" i="175"/>
  <c r="U332" i="175"/>
  <c r="U407" i="175"/>
  <c r="AN2283" i="169"/>
  <c r="AN2289" i="169"/>
  <c r="AN7" i="175"/>
  <c r="AN13" i="175"/>
  <c r="AN72" i="175"/>
  <c r="U398" i="175"/>
  <c r="U413" i="175"/>
  <c r="AN2286" i="169"/>
  <c r="U340" i="175"/>
  <c r="AN8" i="175"/>
  <c r="AN10" i="175"/>
  <c r="U408" i="175"/>
  <c r="AN2284" i="169"/>
  <c r="AN2355" i="169"/>
  <c r="U399" i="175"/>
  <c r="U336" i="175"/>
  <c r="AN2346" i="169"/>
  <c r="U405" i="175"/>
  <c r="AN2280" i="169"/>
  <c r="U395" i="175"/>
  <c r="U137" i="175"/>
  <c r="AN11" i="175"/>
  <c r="AN6" i="175"/>
  <c r="AN2281" i="169"/>
  <c r="AN2288" i="169"/>
  <c r="U341" i="175"/>
  <c r="U330" i="175"/>
  <c r="U200" i="175"/>
  <c r="U202" i="175"/>
  <c r="AN71" i="175"/>
  <c r="AN2357" i="169"/>
  <c r="AN2348" i="169"/>
  <c r="AN2351" i="169"/>
  <c r="U410" i="175"/>
  <c r="U333" i="175"/>
  <c r="AN73" i="175"/>
  <c r="AN5" i="175"/>
  <c r="AN2282" i="169"/>
  <c r="AN2347" i="169"/>
  <c r="AN2356" i="169"/>
  <c r="U411" i="175"/>
  <c r="U138" i="175"/>
  <c r="U337" i="175"/>
  <c r="U204" i="175"/>
  <c r="U334" i="175"/>
  <c r="AN2290" i="169"/>
  <c r="U335" i="175"/>
  <c r="U401" i="175"/>
  <c r="AN2352" i="169"/>
  <c r="U396" i="175"/>
  <c r="U139" i="175"/>
  <c r="U136" i="175"/>
  <c r="U412" i="175"/>
  <c r="U397" i="175"/>
  <c r="AN2287" i="169"/>
  <c r="AN9" i="175"/>
  <c r="U339" i="175"/>
  <c r="U338" i="175"/>
  <c r="U203" i="175"/>
  <c r="AN2285" i="169"/>
  <c r="AN12" i="175"/>
  <c r="I6" i="175" a="1"/>
  <c r="M17" i="175" a="1"/>
  <c r="C40" i="175" a="1"/>
  <c r="D4" i="175" a="1"/>
  <c r="D28" i="175" a="1"/>
  <c r="Z6" i="175"/>
  <c r="Q50" i="175" a="1"/>
  <c r="N15" i="175" a="1"/>
  <c r="AQ2346" i="169"/>
  <c r="P44" i="175" a="1"/>
  <c r="F39" i="175" a="1"/>
  <c r="N41" i="175" a="1"/>
  <c r="D19" i="175" a="1"/>
  <c r="Q29" i="175" a="1"/>
  <c r="G39" i="175" a="1"/>
  <c r="C44" i="175" a="1"/>
  <c r="Q18" i="175" a="1"/>
  <c r="E10" i="175" a="1"/>
  <c r="Z2290" i="169"/>
  <c r="J32" i="175" a="1"/>
  <c r="AP2280" i="169"/>
  <c r="C35" i="175" a="1"/>
  <c r="G44" i="175" a="1"/>
  <c r="P18" i="175" a="1"/>
  <c r="J4" i="175" a="1"/>
  <c r="D34" i="175" a="1"/>
  <c r="AP2289" i="169"/>
  <c r="G14" i="175" a="1"/>
  <c r="Q27" i="175" a="1"/>
  <c r="P29" i="175" a="1"/>
  <c r="N36" i="175" a="1"/>
  <c r="Q38" i="175" a="1"/>
  <c r="L5" i="175" a="1"/>
  <c r="K48" i="175" a="1"/>
  <c r="C16" i="175" a="1"/>
  <c r="AO2357" i="169"/>
  <c r="F19" i="175" a="1"/>
  <c r="M45" i="175" a="1"/>
  <c r="AJ2288" i="169"/>
  <c r="AO2352" i="169"/>
  <c r="F40" i="175" a="1"/>
  <c r="C38" i="175" a="1"/>
  <c r="AO2285" i="169"/>
  <c r="E25" i="175" a="1"/>
  <c r="Q39" i="175" a="1"/>
  <c r="G30" i="175" a="1"/>
  <c r="N31" i="175" a="1"/>
  <c r="D21" i="175" a="1"/>
  <c r="K12" i="175" a="1"/>
  <c r="Z2349" i="169"/>
  <c r="Z10" i="175"/>
  <c r="AR2281" i="169"/>
  <c r="H5" i="175" a="1"/>
  <c r="AP73" i="175" a="1"/>
  <c r="H27" i="175" a="1"/>
  <c r="Q22" i="175" a="1"/>
  <c r="Q13" i="175" a="1"/>
  <c r="G35" i="175" a="1"/>
  <c r="AJ11" i="175" a="1"/>
  <c r="P27" i="175" a="1"/>
  <c r="D47" i="175" a="1"/>
  <c r="AQ73" i="175" a="1"/>
  <c r="I45" i="175" a="1"/>
  <c r="K37" i="175" a="1"/>
  <c r="E36" i="175" a="1"/>
  <c r="P32" i="175" a="1"/>
  <c r="Z73" i="175"/>
  <c r="P26" i="175" a="1"/>
  <c r="AL202" i="175" a="1"/>
  <c r="AP2290" i="169"/>
  <c r="AO2286" i="169"/>
  <c r="K21" i="175" a="1"/>
  <c r="K33" i="175" a="1"/>
  <c r="M51" i="175" a="1"/>
  <c r="M41" i="175" a="1"/>
  <c r="AJ13" i="175" a="1"/>
  <c r="AQ2355" i="169"/>
  <c r="C3" i="175" a="1"/>
  <c r="H10" i="175" a="1"/>
  <c r="AO14" i="175" a="1"/>
  <c r="AL342" i="175" a="1"/>
  <c r="AO2289" i="169"/>
  <c r="C22" i="175" a="1"/>
  <c r="Z72" i="175"/>
  <c r="F3" i="175" a="1"/>
  <c r="H11" i="175" a="1"/>
  <c r="AQ2352" i="169"/>
  <c r="M20" i="175" a="1"/>
  <c r="Q35" i="175" a="1"/>
  <c r="Q41" i="175" a="1"/>
  <c r="AL412" i="175" a="1"/>
  <c r="AR72" i="175" a="1"/>
  <c r="E7" i="175" a="1"/>
  <c r="F31" i="175" a="1"/>
  <c r="F49" i="175" a="1"/>
  <c r="Z2287" i="169"/>
  <c r="M35" i="175" a="1"/>
  <c r="N7" i="175" a="1"/>
  <c r="H40" i="175" a="1"/>
  <c r="AQ5" i="175" a="1"/>
  <c r="Q48" i="175" a="1"/>
  <c r="Z71" i="175"/>
  <c r="Q4" i="175" a="1"/>
  <c r="J40" i="175" a="1"/>
  <c r="N32" i="175" a="1"/>
  <c r="AQ14" i="175" a="1"/>
  <c r="K45" i="175" a="1"/>
  <c r="K3" i="175" a="1"/>
  <c r="D27" i="175" a="1"/>
  <c r="AL403" i="175" a="1"/>
  <c r="N21" i="175" a="1"/>
  <c r="AO13" i="175" a="1"/>
  <c r="AQ6" i="175" a="1"/>
  <c r="C31" i="175" a="1"/>
  <c r="E5" i="175" a="1"/>
  <c r="Q14" i="175" a="1"/>
  <c r="H17" i="175" a="1"/>
  <c r="N30" i="175" a="1"/>
  <c r="J37" i="175" a="1"/>
  <c r="AL401" i="175" a="1"/>
  <c r="N4" i="175" a="1"/>
  <c r="AL396" i="175" a="1"/>
  <c r="E26" i="175" a="1"/>
  <c r="N51" i="175" a="1"/>
  <c r="N25" i="175" a="1"/>
  <c r="AR71" i="175" a="1"/>
  <c r="C25" i="175" a="1"/>
  <c r="AQ71" i="175" a="1"/>
  <c r="D12" i="175" a="1"/>
  <c r="Q11" i="175" a="1"/>
  <c r="C46" i="175" a="1"/>
  <c r="F2" i="175" a="1"/>
  <c r="H21" i="175" a="1"/>
  <c r="N38" i="175" a="1"/>
  <c r="J19" i="175" a="1"/>
  <c r="J5" i="175" a="1"/>
  <c r="AL339" i="175" a="1"/>
  <c r="I47" i="175" a="1"/>
  <c r="J18" i="175" a="1"/>
  <c r="C30" i="175" a="1"/>
  <c r="D48" i="175" a="1"/>
  <c r="E51" i="175" a="1"/>
  <c r="Z2356" i="169"/>
  <c r="M15" i="175" a="1"/>
  <c r="Z2283" i="169"/>
  <c r="AO2290" i="169"/>
  <c r="D43" i="175" a="1"/>
  <c r="C39" i="175" a="1"/>
  <c r="E31" i="175" a="1"/>
  <c r="AO70" i="175" a="1"/>
  <c r="L20" i="175" a="1"/>
  <c r="C14" i="175" a="1"/>
  <c r="F37" i="175" a="1"/>
  <c r="AR2282" i="169"/>
  <c r="AP11" i="175" a="1"/>
  <c r="K11" i="175" a="1"/>
  <c r="AL398" i="175" a="1"/>
  <c r="H32" i="175" a="1"/>
  <c r="G2" i="175" a="1"/>
  <c r="C23" i="175" a="1"/>
  <c r="AR2287" i="169"/>
  <c r="G23" i="175" a="1"/>
  <c r="G27" i="175" a="1"/>
  <c r="Z2286" i="169"/>
  <c r="I12" i="175" a="1"/>
  <c r="K17" i="175" a="1"/>
  <c r="AR13" i="175" a="1"/>
  <c r="AR2345" i="169"/>
  <c r="D49" i="175" a="1"/>
  <c r="N40" i="175" a="1"/>
  <c r="E38" i="175" a="1"/>
  <c r="H43" i="175" a="1"/>
  <c r="I46" i="175" a="1"/>
  <c r="F17" i="175" a="1"/>
  <c r="F47" i="175" a="1"/>
  <c r="Q25" i="175" a="1"/>
  <c r="L14" i="175" a="1"/>
  <c r="E23" i="175" a="1"/>
  <c r="N17" i="175" a="1"/>
  <c r="AR2280" i="169"/>
  <c r="AJ2282" i="169"/>
  <c r="M49" i="175" a="1"/>
  <c r="L11" i="175" a="1"/>
  <c r="G38" i="175" a="1"/>
  <c r="K19" i="175" a="1"/>
  <c r="I26" i="175" a="1"/>
  <c r="AQ2284" i="169"/>
  <c r="J47" i="175" a="1"/>
  <c r="N13" i="175" a="1"/>
  <c r="H51" i="175" a="1"/>
  <c r="Z14" i="175"/>
  <c r="L32" i="175" a="1"/>
  <c r="N50" i="175" a="1"/>
  <c r="L9" i="175" a="1"/>
  <c r="J46" i="175" a="1"/>
  <c r="Q2" i="175" a="1"/>
  <c r="J33" i="175" a="1"/>
  <c r="AJ2281" i="169"/>
  <c r="N46" i="175" a="1"/>
  <c r="C8" i="175" a="1"/>
  <c r="M50" i="175" a="1"/>
  <c r="D30" i="175" a="1"/>
  <c r="M39" i="175" a="1"/>
  <c r="AP2291" i="169"/>
  <c r="F15" i="175" a="1"/>
  <c r="AR2348" i="169"/>
  <c r="F45" i="175" a="1"/>
  <c r="AJ2345" i="169"/>
  <c r="AJ2349" i="169"/>
  <c r="H3" i="175" a="1"/>
  <c r="P30" i="175" a="1"/>
  <c r="AO71" i="175" a="1"/>
  <c r="D9" i="175" a="1"/>
  <c r="K50" i="175" a="1"/>
  <c r="AP5" i="175" a="1"/>
  <c r="AO2280" i="169"/>
  <c r="P20" i="175" a="1"/>
  <c r="M34" i="175" a="1"/>
  <c r="H41" i="175" a="1"/>
  <c r="Q15" i="175" a="1"/>
  <c r="M47" i="175" a="1"/>
  <c r="AJ2286" i="169"/>
  <c r="E34" i="175" a="1"/>
  <c r="I22" i="175" a="1"/>
  <c r="J45" i="175" a="1"/>
  <c r="M25" i="175" a="1"/>
  <c r="H12" i="175" a="1"/>
  <c r="M18" i="175" a="1"/>
  <c r="J25" i="175" a="1"/>
  <c r="K36" i="175" a="1"/>
  <c r="AQ7" i="175" a="1"/>
  <c r="L4" i="175" a="1"/>
  <c r="N5" i="175" a="1"/>
  <c r="AO2288" i="169"/>
  <c r="E28" i="175" a="1"/>
  <c r="Q17" i="175" a="1"/>
  <c r="L25" i="175" a="1"/>
  <c r="L29" i="175" a="1"/>
  <c r="K31" i="175" a="1"/>
  <c r="L13" i="175" a="1"/>
  <c r="L42" i="175" a="1"/>
  <c r="AR2291" i="169"/>
  <c r="F20" i="175" a="1"/>
  <c r="I3" i="175" a="1"/>
  <c r="I34" i="175" a="1"/>
  <c r="G34" i="175" a="1"/>
  <c r="AR10" i="175" a="1"/>
  <c r="D51" i="175" a="1"/>
  <c r="AR2285" i="169"/>
  <c r="C29" i="175" a="1"/>
  <c r="G21" i="175" a="1"/>
  <c r="J24" i="175" a="1"/>
  <c r="D32" i="175" a="1"/>
  <c r="P17" i="175" a="1"/>
  <c r="Q7" i="175" a="1"/>
  <c r="M8" i="175" a="1"/>
  <c r="K5" i="175" a="1"/>
  <c r="Q34" i="175" a="1"/>
  <c r="K16" i="175" a="1"/>
  <c r="H44" i="175" a="1"/>
  <c r="Z2354" i="169"/>
  <c r="N35" i="175" a="1"/>
  <c r="G50" i="175" a="1"/>
  <c r="H38" i="175" a="1"/>
  <c r="L30" i="175" a="1"/>
  <c r="C21" i="175" a="1"/>
  <c r="M11" i="175" a="1"/>
  <c r="AJ2346" i="169"/>
  <c r="AQ11" i="175" a="1"/>
  <c r="F36" i="175" a="1"/>
  <c r="I8" i="175" a="1"/>
  <c r="AJ2353" i="169"/>
  <c r="AR14" i="175" a="1"/>
  <c r="H20" i="175" a="1"/>
  <c r="C27" i="175" a="1"/>
  <c r="Q23" i="175" a="1"/>
  <c r="AJ10" i="175" a="1"/>
  <c r="AR11" i="175" a="1"/>
  <c r="AL408" i="175" a="1"/>
  <c r="J14" i="175" a="1"/>
  <c r="D11" i="175" a="1"/>
  <c r="K42" i="175" a="1"/>
  <c r="AQ10" i="175" a="1"/>
  <c r="I20" i="175" a="1"/>
  <c r="L6" i="175" a="1"/>
  <c r="E50" i="175" a="1"/>
  <c r="F41" i="175" a="1"/>
  <c r="E9" i="175" a="1"/>
  <c r="AP70" i="175" a="1"/>
  <c r="Z2289" i="169"/>
  <c r="P35" i="175" a="1"/>
  <c r="AO2345" i="169"/>
  <c r="Q5" i="175" a="1"/>
  <c r="D33" i="175" a="1"/>
  <c r="AO2351" i="169"/>
  <c r="Q9" i="175" a="1"/>
  <c r="D13" i="175" a="1"/>
  <c r="F4" i="175" a="1"/>
  <c r="Q8" i="175" a="1"/>
  <c r="E41" i="175" a="1"/>
  <c r="H19" i="175" a="1"/>
  <c r="K14" i="175" a="1"/>
  <c r="AR2290" i="169"/>
  <c r="M6" i="175" a="1"/>
  <c r="AL139" i="175" a="1"/>
  <c r="E27" i="175" a="1"/>
  <c r="G3" i="175" a="1"/>
  <c r="G41" i="175" a="1"/>
  <c r="L36" i="175" a="1"/>
  <c r="E14" i="175" a="1"/>
  <c r="P24" i="175" a="1"/>
  <c r="I15" i="175" a="1"/>
  <c r="E49" i="175" a="1"/>
  <c r="J29" i="175" a="1"/>
  <c r="AJ7" i="175" a="1"/>
  <c r="M16" i="175" a="1"/>
  <c r="H39" i="175" a="1"/>
  <c r="H24" i="175" a="1"/>
  <c r="Q24" i="175" a="1"/>
  <c r="F46" i="175" a="1"/>
  <c r="Q28" i="175" a="1"/>
  <c r="AR2288" i="169"/>
  <c r="M43" i="175" a="1"/>
  <c r="AJ2283" i="169"/>
  <c r="Q16" i="175" a="1"/>
  <c r="J34" i="175" a="1"/>
  <c r="K20" i="175" a="1"/>
  <c r="I38" i="175" a="1"/>
  <c r="E40" i="175" a="1"/>
  <c r="D8" i="175" a="1"/>
  <c r="E15" i="175" a="1"/>
  <c r="I11" i="175" a="1"/>
  <c r="D18" i="175" a="1"/>
  <c r="Z2282" i="169"/>
  <c r="J6" i="175" a="1"/>
  <c r="AP6" i="175" a="1"/>
  <c r="H50" i="175" a="1"/>
  <c r="J48" i="175" a="1"/>
  <c r="AL137" i="175" a="1"/>
  <c r="AR2289" i="169"/>
  <c r="M26" i="175" a="1"/>
  <c r="N10" i="175" a="1"/>
  <c r="AJ9" i="175" a="1"/>
  <c r="G20" i="175" a="1"/>
  <c r="G12" i="175" a="1"/>
  <c r="L23" i="175" a="1"/>
  <c r="AO2281" i="169"/>
  <c r="D40" i="175" a="1"/>
  <c r="AQ2288" i="169"/>
  <c r="AO2355" i="169"/>
  <c r="L50" i="175" a="1"/>
  <c r="AJ8" i="175" a="1"/>
  <c r="AL203" i="175" a="1"/>
  <c r="P51" i="175" a="1"/>
  <c r="I40" i="175" a="1"/>
  <c r="I16" i="175" a="1"/>
  <c r="AL407" i="175" a="1"/>
  <c r="E3" i="175" a="1"/>
  <c r="D16" i="175" a="1"/>
  <c r="AP2282" i="169"/>
  <c r="P45" i="175" a="1"/>
  <c r="AJ2287" i="169"/>
  <c r="AJ2291" i="169"/>
  <c r="AQ2357" i="169"/>
  <c r="J8" i="175" a="1"/>
  <c r="K35" i="175" a="1"/>
  <c r="G46" i="175" a="1"/>
  <c r="AR2347" i="169"/>
  <c r="G10" i="175" a="1"/>
  <c r="AJ2289" i="169"/>
  <c r="M32" i="175" a="1"/>
  <c r="N47" i="175" a="1"/>
  <c r="M31" i="175" a="1"/>
  <c r="C10" i="175" a="1"/>
  <c r="AO10" i="175" a="1"/>
  <c r="P25" i="175" a="1"/>
  <c r="AO2350" i="169"/>
  <c r="AR2350" i="169"/>
  <c r="H6" i="175" a="1"/>
  <c r="AJ2357" i="169"/>
  <c r="G43" i="175" a="1"/>
  <c r="F7" i="175" a="1"/>
  <c r="AL338" i="175" a="1"/>
  <c r="G29" i="175" a="1"/>
  <c r="AR8" i="175" a="1"/>
  <c r="M2" i="175" a="1"/>
  <c r="F30" i="175" a="1"/>
  <c r="AO2354" i="169"/>
  <c r="H4" i="175" a="1"/>
  <c r="D31" i="175" a="1"/>
  <c r="AQ2286" i="169"/>
  <c r="Z70" i="175"/>
  <c r="I17" i="175" a="1"/>
  <c r="F8" i="175" a="1"/>
  <c r="AP2285" i="169"/>
  <c r="P19" i="175" a="1"/>
  <c r="F14" i="175" a="1"/>
  <c r="N22" i="175" a="1"/>
  <c r="K40" i="175" a="1"/>
  <c r="Q46" i="175" a="1"/>
  <c r="G5" i="175" a="1"/>
  <c r="H37" i="175" a="1"/>
  <c r="Z13" i="175"/>
  <c r="D45" i="175" a="1"/>
  <c r="AP2356" i="169"/>
  <c r="P33" i="175" a="1"/>
  <c r="AP2283" i="169"/>
  <c r="J51" i="175" a="1"/>
  <c r="Z2281" i="169"/>
  <c r="F27" i="175" a="1"/>
  <c r="D37" i="175" a="1"/>
  <c r="K24" i="175" a="1"/>
  <c r="P42" i="175" a="1"/>
  <c r="AP2346" i="169"/>
  <c r="AP2281" i="169"/>
  <c r="G4" i="175" a="1"/>
  <c r="K23" i="175" a="1"/>
  <c r="M46" i="175" a="1"/>
  <c r="J13" i="175" a="1"/>
  <c r="AJ70" i="175" a="1"/>
  <c r="M36" i="175" a="1"/>
  <c r="F12" i="175" a="1"/>
  <c r="K28" i="175" a="1"/>
  <c r="AP2355" i="169"/>
  <c r="AQ2280" i="169"/>
  <c r="E12" i="175" a="1"/>
  <c r="AQ72" i="175" a="1"/>
  <c r="L40" i="175" a="1"/>
  <c r="AO12" i="175" a="1"/>
  <c r="AP2286" i="169"/>
  <c r="E18" i="175" a="1"/>
  <c r="E47" i="175" a="1"/>
  <c r="AP2287" i="169"/>
  <c r="L45" i="175" a="1"/>
  <c r="I21" i="175" a="1"/>
  <c r="AR2286" i="169"/>
  <c r="G13" i="175" a="1"/>
  <c r="J43" i="175" a="1"/>
  <c r="Q20" i="175" a="1"/>
  <c r="I9" i="175" a="1"/>
  <c r="AJ2351" i="169"/>
  <c r="AJ2350" i="169"/>
  <c r="G11" i="175" a="1"/>
  <c r="C50" i="175" a="1"/>
  <c r="D22" i="175" a="1"/>
  <c r="M14" i="175" a="1"/>
  <c r="H22" i="175" a="1"/>
  <c r="Q32" i="175" a="1"/>
  <c r="G49" i="175" a="1"/>
  <c r="C34" i="175" a="1"/>
  <c r="G19" i="175" a="1"/>
  <c r="H31" i="175" a="1"/>
  <c r="K2" i="175" a="1"/>
  <c r="P21" i="175" a="1"/>
  <c r="AR2353" i="169"/>
  <c r="G42" i="175" a="1"/>
  <c r="M10" i="175" a="1"/>
  <c r="I36" i="175" a="1"/>
  <c r="E17" i="175" a="1"/>
  <c r="L35" i="175" a="1"/>
  <c r="C42" i="175" a="1"/>
  <c r="I50" i="175" a="1"/>
  <c r="M3" i="175" a="1"/>
  <c r="H33" i="175" a="1"/>
  <c r="H28" i="175" a="1"/>
  <c r="I25" i="175" a="1"/>
  <c r="L48" i="175" a="1"/>
  <c r="M13" i="175" a="1"/>
  <c r="D6" i="175" a="1"/>
  <c r="C48" i="175" a="1"/>
  <c r="G7" i="175" a="1"/>
  <c r="Z2352" i="169"/>
  <c r="L8" i="175" a="1"/>
  <c r="AO2291" i="169"/>
  <c r="D17" i="175" a="1"/>
  <c r="L2" i="175" a="1"/>
  <c r="N3" i="175" a="1"/>
  <c r="F23" i="175" a="1"/>
  <c r="I49" i="175" a="1"/>
  <c r="Z9" i="175"/>
  <c r="P34" i="175" a="1"/>
  <c r="I14" i="175" a="1"/>
  <c r="E22" i="175" a="1"/>
  <c r="AL411" i="175" a="1"/>
  <c r="E42" i="175" a="1"/>
  <c r="F22" i="175" a="1"/>
  <c r="K15" i="175" a="1"/>
  <c r="H7" i="175" a="1"/>
  <c r="L41" i="175" a="1"/>
  <c r="AL397" i="175" a="1"/>
  <c r="Q6" i="175" a="1"/>
  <c r="AL340" i="175" a="1"/>
  <c r="L49" i="175" a="1"/>
  <c r="AR2283" i="169"/>
  <c r="K47" i="175" a="1"/>
  <c r="N49" i="175" a="1"/>
  <c r="AQ2351" i="169"/>
  <c r="AJ2285" i="169"/>
  <c r="H2" i="175" a="1"/>
  <c r="L18" i="175" a="1"/>
  <c r="F42" i="175" a="1"/>
  <c r="E44" i="175" a="1"/>
  <c r="K8" i="175" a="1"/>
  <c r="Q47" i="175" a="1"/>
  <c r="F33" i="175" a="1"/>
  <c r="Z2353" i="169"/>
  <c r="M4" i="175" a="1"/>
  <c r="C19" i="175" a="1"/>
  <c r="C28" i="175" a="1"/>
  <c r="J41" i="175" a="1"/>
  <c r="I19" i="175" a="1"/>
  <c r="K22" i="175" a="1"/>
  <c r="D23" i="175" a="1"/>
  <c r="L16" i="175" a="1"/>
  <c r="L7" i="175" a="1"/>
  <c r="E21" i="175" a="1"/>
  <c r="AL336" i="175" a="1"/>
  <c r="I41" i="175" a="1"/>
  <c r="K7" i="175" a="1"/>
  <c r="AL337" i="175" a="1"/>
  <c r="AJ2290" i="169"/>
  <c r="M27" i="175" a="1"/>
  <c r="J44" i="175" a="1"/>
  <c r="N24" i="175" a="1"/>
  <c r="K9" i="175" a="1"/>
  <c r="D20" i="175" a="1"/>
  <c r="AO9" i="175" a="1"/>
  <c r="L27" i="175" a="1"/>
  <c r="Q31" i="175" a="1"/>
  <c r="J31" i="175" a="1"/>
  <c r="AP7" i="175" a="1"/>
  <c r="N23" i="175" a="1"/>
  <c r="L46" i="175" a="1"/>
  <c r="C5" i="175" a="1"/>
  <c r="F18" i="175" a="1"/>
  <c r="N6" i="175" a="1"/>
  <c r="Q12" i="175" a="1"/>
  <c r="AJ6" i="175" a="1"/>
  <c r="AR7" i="175" a="1"/>
  <c r="J17" i="175" a="1"/>
  <c r="Z2291" i="169"/>
  <c r="Q37" i="175" a="1"/>
  <c r="J2" i="175" a="1"/>
  <c r="Q44" i="175" a="1"/>
  <c r="I48" i="175" a="1"/>
  <c r="C45" i="175" a="1"/>
  <c r="C2" i="175" a="1"/>
  <c r="D14" i="175" a="1"/>
  <c r="P12" i="175" a="1"/>
  <c r="L17" i="175" a="1"/>
  <c r="I29" i="175" a="1"/>
  <c r="AL136" i="175" a="1"/>
  <c r="E30" i="175" a="1"/>
  <c r="L33" i="175" a="1"/>
  <c r="N9" i="175" a="1"/>
  <c r="C36" i="175" a="1"/>
  <c r="L31" i="175" a="1"/>
  <c r="AQ2348" i="169"/>
  <c r="D36" i="175" a="1"/>
  <c r="P50" i="175" a="1"/>
  <c r="E37" i="175" a="1"/>
  <c r="G18" i="175" a="1"/>
  <c r="N48" i="175" a="1"/>
  <c r="J30" i="175" a="1"/>
  <c r="C24" i="175" a="1"/>
  <c r="AJ2347" i="169"/>
  <c r="AP2352" i="169"/>
  <c r="AQ2350" i="169"/>
  <c r="G15" i="175" a="1"/>
  <c r="I39" i="175" a="1"/>
  <c r="Q33" i="175" a="1"/>
  <c r="AQ2354" i="169"/>
  <c r="AP2354" i="169"/>
  <c r="K39" i="175" a="1"/>
  <c r="N2" i="175" a="1"/>
  <c r="K18" i="175" a="1"/>
  <c r="AO2353" i="169"/>
  <c r="F35" i="175" a="1"/>
  <c r="AQ9" i="175" a="1"/>
  <c r="H9" i="175" a="1"/>
  <c r="N11" i="175" a="1"/>
  <c r="AJ2280" i="169"/>
  <c r="P28" i="175" a="1"/>
  <c r="AQ2282" i="169"/>
  <c r="M44" i="175" a="1"/>
  <c r="D50" i="175" a="1"/>
  <c r="H8" i="175" a="1"/>
  <c r="D2" i="175" a="1"/>
  <c r="J39" i="175" a="1"/>
  <c r="Z2346" i="169"/>
  <c r="M28" i="175" a="1"/>
  <c r="I44" i="175" a="1"/>
  <c r="AO2347" i="169"/>
  <c r="K43" i="175" a="1"/>
  <c r="AL343" i="175" a="1"/>
  <c r="Z2284" i="169"/>
  <c r="G33" i="175" a="1"/>
  <c r="AO2356" i="169"/>
  <c r="Z11" i="175"/>
  <c r="M30" i="175" a="1"/>
  <c r="AR70" i="175" a="1"/>
  <c r="M5" i="175" a="1"/>
  <c r="I37" i="175" a="1"/>
  <c r="L28" i="175" a="1"/>
  <c r="H42" i="175" a="1"/>
  <c r="M33" i="175" a="1"/>
  <c r="L10" i="175" a="1"/>
  <c r="J42" i="175" a="1"/>
  <c r="I7" i="175" a="1"/>
  <c r="E4" i="175" a="1"/>
  <c r="J27" i="175" a="1"/>
  <c r="M40" i="175" a="1"/>
  <c r="F51" i="175" a="1"/>
  <c r="J36" i="175" a="1"/>
  <c r="E2" i="175" a="1"/>
  <c r="AO2349" i="169"/>
  <c r="J23" i="175" a="1"/>
  <c r="E16" i="175" a="1"/>
  <c r="AP2351" i="169"/>
  <c r="N33" i="175" a="1"/>
  <c r="I5" i="175" a="1"/>
  <c r="AP14" i="175" a="1"/>
  <c r="D10" i="175" a="1"/>
  <c r="E39" i="175" a="1"/>
  <c r="K34" i="175" a="1"/>
  <c r="Z12" i="175"/>
  <c r="M19" i="175" a="1"/>
  <c r="AQ2347" i="169"/>
  <c r="AR2352" i="169"/>
  <c r="H15" i="175" a="1"/>
  <c r="K32" i="175" a="1"/>
  <c r="Q45" i="175" a="1"/>
  <c r="AP2349" i="169"/>
  <c r="F28" i="175" a="1"/>
  <c r="AP2357" i="169"/>
  <c r="H14" i="175" a="1"/>
  <c r="Z2285" i="169"/>
  <c r="E29" i="175" a="1"/>
  <c r="D38" i="175" a="1"/>
  <c r="AO2284" i="169"/>
  <c r="I51" i="175" a="1"/>
  <c r="AO5" i="175" a="1"/>
  <c r="AJ2284" i="169"/>
  <c r="L19" i="175" a="1"/>
  <c r="AJ2356" i="169"/>
  <c r="M48" i="175" a="1"/>
  <c r="L26" i="175" a="1"/>
  <c r="Z2288" i="169"/>
  <c r="AO11" i="175" a="1"/>
  <c r="P41" i="175" a="1"/>
  <c r="F11" i="175" a="1"/>
  <c r="AL410" i="175" a="1"/>
  <c r="N43" i="175" a="1"/>
  <c r="H35" i="175" a="1"/>
  <c r="M22" i="175" a="1"/>
  <c r="AR2357" i="169"/>
  <c r="M23" i="175" a="1"/>
  <c r="J22" i="175" a="1"/>
  <c r="AR2355" i="169"/>
  <c r="H36" i="175" a="1"/>
  <c r="M12" i="175" a="1"/>
  <c r="J26" i="175" a="1"/>
  <c r="I42" i="175" a="1"/>
  <c r="D41" i="175" a="1"/>
  <c r="C32" i="175" a="1"/>
  <c r="F32" i="175" a="1"/>
  <c r="N27" i="175" a="1"/>
  <c r="Z2347" i="169"/>
  <c r="C6" i="175" a="1"/>
  <c r="J50" i="175" a="1"/>
  <c r="AL135" i="175" a="1"/>
  <c r="E32" i="175" a="1"/>
  <c r="D29" i="175" a="1"/>
  <c r="C37" i="175" a="1"/>
  <c r="AO72" i="175" a="1"/>
  <c r="F44" i="175" a="1"/>
  <c r="C49" i="175" a="1"/>
  <c r="AQ2290" i="169"/>
  <c r="N45" i="175" a="1"/>
  <c r="C20" i="175" a="1"/>
  <c r="L38" i="175" a="1"/>
  <c r="J10" i="175" a="1"/>
  <c r="AQ12" i="175" a="1"/>
  <c r="D35" i="175" a="1"/>
  <c r="AO2348" i="169"/>
  <c r="G47" i="175" a="1"/>
  <c r="N34" i="175" a="1"/>
  <c r="AP10" i="175" a="1"/>
  <c r="AL395" i="175" a="1"/>
  <c r="I13" i="175" a="1"/>
  <c r="AO7" i="175" a="1"/>
  <c r="J20" i="175" a="1"/>
  <c r="C13" i="175" a="1"/>
  <c r="J3" i="175" a="1"/>
  <c r="G24" i="175" a="1"/>
  <c r="D26" i="175" a="1"/>
  <c r="Q19" i="175" a="1"/>
  <c r="N37" i="175" a="1"/>
  <c r="AO8" i="175" a="1"/>
  <c r="AQ2285" i="169"/>
  <c r="C33" i="175" a="1"/>
  <c r="E46" i="175" a="1"/>
  <c r="I23" i="175" a="1"/>
  <c r="F50" i="175" a="1"/>
  <c r="N29" i="175" a="1"/>
  <c r="F25" i="175" a="1"/>
  <c r="K13" i="175" a="1"/>
  <c r="AJ71" i="175" a="1"/>
  <c r="N39" i="175" a="1"/>
  <c r="AR2346" i="169"/>
  <c r="E48" i="175" a="1"/>
  <c r="AP9" i="175" a="1"/>
  <c r="F13" i="175" a="1"/>
  <c r="AL400" i="175" a="1"/>
  <c r="AL330" i="175" a="1"/>
  <c r="J9" i="175" a="1"/>
  <c r="F43" i="175" a="1"/>
  <c r="AL405" i="175" a="1"/>
  <c r="Z7" i="175"/>
  <c r="AQ2356" i="169"/>
  <c r="AL331" i="175" a="1"/>
  <c r="I28" i="175" a="1"/>
  <c r="F29" i="175" a="1"/>
  <c r="M38" i="175" a="1"/>
  <c r="AR2356" i="169"/>
  <c r="I30" i="175" a="1"/>
  <c r="P39" i="175" a="1"/>
  <c r="C7" i="175" a="1"/>
  <c r="G31" i="175" a="1"/>
  <c r="F5" i="175" a="1"/>
  <c r="I4" i="175" a="1"/>
  <c r="J7" i="175" a="1"/>
  <c r="G25" i="175" a="1"/>
  <c r="F38" i="175" a="1"/>
  <c r="AR73" i="175" a="1"/>
  <c r="AQ2283" i="169"/>
  <c r="P48" i="175" a="1"/>
  <c r="G45" i="175" a="1"/>
  <c r="D24" i="175" a="1"/>
  <c r="H25" i="175" a="1"/>
  <c r="C47" i="175" a="1"/>
  <c r="J35" i="175" a="1"/>
  <c r="AL204" i="175" a="1"/>
  <c r="N44" i="175" a="1"/>
  <c r="N42" i="175" a="1"/>
  <c r="F34" i="175" a="1"/>
  <c r="K30" i="175" a="1"/>
  <c r="N16" i="175" a="1"/>
  <c r="G37" i="175" a="1"/>
  <c r="H30" i="175" a="1"/>
  <c r="AP71" i="175" a="1"/>
  <c r="F16" i="175" a="1"/>
  <c r="L21" i="175" a="1"/>
  <c r="Q40" i="175" a="1"/>
  <c r="G51" i="175" a="1"/>
  <c r="I32" i="175" a="1"/>
  <c r="AR2351" i="169"/>
  <c r="P49" i="175" a="1"/>
  <c r="AR6" i="175" a="1"/>
  <c r="M24" i="175" a="1"/>
  <c r="L15" i="175" a="1"/>
  <c r="F24" i="175" a="1"/>
  <c r="J15" i="175" a="1"/>
  <c r="N28" i="175" a="1"/>
  <c r="P10" i="175" a="1"/>
  <c r="AQ2281" i="169"/>
  <c r="AP2345" i="169"/>
  <c r="AJ73" i="175" a="1"/>
  <c r="G6" i="175" a="1"/>
  <c r="AP2347" i="169"/>
  <c r="P37" i="175" a="1"/>
  <c r="I43" i="175" a="1"/>
  <c r="Q21" i="175" a="1"/>
  <c r="K27" i="175" a="1"/>
  <c r="AJ12" i="175" a="1"/>
  <c r="K4" i="175" a="1"/>
  <c r="AJ72" i="175" a="1"/>
  <c r="M7" i="175" a="1"/>
  <c r="F26" i="175" a="1"/>
  <c r="D7" i="175" a="1"/>
  <c r="H34" i="175" a="1"/>
  <c r="E13" i="175" a="1"/>
  <c r="N14" i="175" a="1"/>
  <c r="AJ2348" i="169"/>
  <c r="D5" i="175" a="1"/>
  <c r="M9" i="175" a="1"/>
  <c r="AP2348" i="169"/>
  <c r="M21" i="175" a="1"/>
  <c r="C17" i="175" a="1"/>
  <c r="P23" i="175" a="1"/>
  <c r="L43" i="175" a="1"/>
  <c r="K46" i="175" a="1"/>
  <c r="K41" i="175" a="1"/>
  <c r="AP8" i="175" a="1"/>
  <c r="AP13" i="175" a="1"/>
  <c r="H29" i="175" a="1"/>
  <c r="M37" i="175" a="1"/>
  <c r="H13" i="175" a="1"/>
  <c r="AL200" i="175" a="1"/>
  <c r="Q49" i="175" a="1"/>
  <c r="D39" i="175" a="1"/>
  <c r="AR12" i="175" a="1"/>
  <c r="G48" i="175" a="1"/>
  <c r="G40" i="175" a="1"/>
  <c r="P40" i="175" a="1"/>
  <c r="AQ2345" i="169"/>
  <c r="AO2287" i="169"/>
  <c r="E45" i="175" a="1"/>
  <c r="D3" i="175" a="1"/>
  <c r="AL335" i="175" a="1"/>
  <c r="J16" i="175" a="1"/>
  <c r="P15" i="175" a="1"/>
  <c r="K49" i="175" a="1"/>
  <c r="Z5" i="175"/>
  <c r="L3" i="175" a="1"/>
  <c r="I31" i="175" a="1"/>
  <c r="L39" i="175" a="1"/>
  <c r="K38" i="175" a="1"/>
  <c r="I35" i="175" a="1"/>
  <c r="F21" i="175" a="1"/>
  <c r="L24" i="175" a="1"/>
  <c r="Q42" i="175" a="1"/>
  <c r="N12" i="175" a="1"/>
  <c r="C51" i="175" a="1"/>
  <c r="G32" i="175" a="1"/>
  <c r="G36" i="175" a="1"/>
  <c r="Z2350" i="169"/>
  <c r="E20" i="175" a="1"/>
  <c r="Z2357" i="169"/>
  <c r="K51" i="175" a="1"/>
  <c r="H45" i="175" a="1"/>
  <c r="N26" i="175" a="1"/>
  <c r="E43" i="175" a="1"/>
  <c r="F6" i="175" a="1"/>
  <c r="P22" i="175" a="1"/>
  <c r="L22" i="175" a="1"/>
  <c r="G28" i="175" a="1"/>
  <c r="H26" i="175" a="1"/>
  <c r="M29" i="175" a="1"/>
  <c r="M42" i="175" a="1"/>
  <c r="AL402" i="175" a="1"/>
  <c r="L51" i="175" a="1"/>
  <c r="P11" i="175" a="1"/>
  <c r="L12" i="175" a="1"/>
  <c r="H48" i="175" a="1"/>
  <c r="J11" i="175" a="1"/>
  <c r="Q10" i="175" a="1"/>
  <c r="AL399" i="175" a="1"/>
  <c r="N20" i="175" a="1"/>
  <c r="AO73" i="175" a="1"/>
  <c r="D46" i="175" a="1"/>
  <c r="P9" i="175" a="1"/>
  <c r="K44" i="175" a="1"/>
  <c r="AJ5" i="175" a="1"/>
  <c r="N18" i="175" a="1"/>
  <c r="Z2351" i="169"/>
  <c r="F48" i="175" a="1"/>
  <c r="I24" i="175" a="1"/>
  <c r="P46" i="175" a="1"/>
  <c r="P47" i="175" a="1"/>
  <c r="H46" i="175" a="1"/>
  <c r="I2" i="175" a="1"/>
  <c r="E8" i="175" a="1"/>
  <c r="D15" i="175" a="1"/>
  <c r="AL406" i="175" a="1"/>
  <c r="AR2349" i="169"/>
  <c r="C9" i="175" a="1"/>
  <c r="L37" i="175" a="1"/>
  <c r="G16" i="175" a="1"/>
  <c r="P14" i="175" a="1"/>
  <c r="P16" i="175" a="1"/>
  <c r="C41" i="175" a="1"/>
  <c r="H49" i="175" a="1"/>
  <c r="P13" i="175" a="1"/>
  <c r="K29" i="175" a="1"/>
  <c r="Q36" i="175" a="1"/>
  <c r="J28" i="175" a="1"/>
  <c r="AQ2291" i="169"/>
  <c r="AQ8" i="175" a="1"/>
  <c r="E24" i="175" a="1"/>
  <c r="AJ14" i="175" a="1"/>
  <c r="E11" i="175" a="1"/>
  <c r="AP2288" i="169"/>
  <c r="N19" i="175" a="1"/>
  <c r="G8" i="175" a="1"/>
  <c r="AL404" i="175" a="1"/>
  <c r="K6" i="175" a="1"/>
  <c r="AO2283" i="169"/>
  <c r="L44" i="175" a="1"/>
  <c r="Q26" i="175" a="1"/>
  <c r="AL409" i="175" a="1"/>
  <c r="P31" i="175" a="1"/>
  <c r="AQ13" i="175" a="1"/>
  <c r="AQ2353" i="169"/>
  <c r="C11" i="175" a="1"/>
  <c r="AQ2287" i="169"/>
  <c r="F10" i="175" a="1"/>
  <c r="E35" i="175" a="1"/>
  <c r="Z2355" i="169"/>
  <c r="AQ2289" i="169"/>
  <c r="P43" i="175" a="1"/>
  <c r="J12" i="175" a="1"/>
  <c r="Z2345" i="169"/>
  <c r="AQ70" i="175" a="1"/>
  <c r="AQ2349" i="169"/>
  <c r="Z2280" i="169"/>
  <c r="L34" i="175" a="1"/>
  <c r="AO2282" i="169"/>
  <c r="Q30" i="175" a="1"/>
  <c r="C15" i="175" a="1"/>
  <c r="Q3" i="175" a="1"/>
  <c r="D25" i="175" a="1"/>
  <c r="P36" i="175" a="1"/>
  <c r="J38" i="175" a="1"/>
  <c r="AL413" i="175" a="1"/>
  <c r="AJ2354" i="169"/>
  <c r="I27" i="175" a="1"/>
  <c r="L47" i="175" a="1"/>
  <c r="N8" i="175" a="1"/>
  <c r="AR2354" i="169"/>
  <c r="E19" i="175" a="1"/>
  <c r="AR9" i="175" a="1"/>
  <c r="AP2350" i="169"/>
  <c r="I33" i="175" a="1"/>
  <c r="C4" i="175" a="1"/>
  <c r="E33" i="175" a="1"/>
  <c r="AP72" i="175" a="1"/>
  <c r="H16" i="175" a="1"/>
  <c r="AP2284" i="169"/>
  <c r="Z8" i="175"/>
  <c r="AJ2352" i="169"/>
  <c r="J21" i="175" a="1"/>
  <c r="AJ2355" i="169"/>
  <c r="E6" i="175" a="1"/>
  <c r="H23" i="175" a="1"/>
  <c r="AO6" i="175" a="1"/>
  <c r="G22" i="175" a="1"/>
  <c r="D42" i="175" a="1"/>
  <c r="J49" i="175" a="1"/>
  <c r="C18" i="175" a="1"/>
  <c r="G26" i="175" a="1"/>
  <c r="D44" i="175" a="1"/>
  <c r="H18" i="175" a="1"/>
  <c r="K25" i="175" a="1"/>
  <c r="K26" i="175" a="1"/>
  <c r="AO2346" i="169"/>
  <c r="AL334" i="175" a="1"/>
  <c r="Q51" i="175" a="1"/>
  <c r="AL341" i="175" a="1"/>
  <c r="AL333" i="175" a="1"/>
  <c r="AL138" i="175" a="1"/>
  <c r="G17" i="175" a="1"/>
  <c r="AR2284" i="169"/>
  <c r="P38" i="175" a="1"/>
  <c r="AL201" i="175" a="1"/>
  <c r="H47" i="175" a="1"/>
  <c r="C26" i="175" a="1"/>
  <c r="Z2348" i="169"/>
  <c r="Q43" i="175" a="1"/>
  <c r="K10" i="175" a="1"/>
  <c r="AP12" i="175" a="1"/>
  <c r="I18" i="175" a="1"/>
  <c r="G9" i="175" a="1"/>
  <c r="F9" i="175" a="1"/>
  <c r="I10" i="175" a="1"/>
  <c r="AP2353" i="169"/>
  <c r="C12" i="175" a="1"/>
  <c r="C43" i="175" a="1"/>
  <c r="AL332" i="175" a="1"/>
  <c r="AL409" i="175" l="1"/>
  <c r="AM409" i="175" s="1"/>
  <c r="AL413" i="175"/>
  <c r="AM413" i="175" s="1"/>
  <c r="AL412" i="175"/>
  <c r="AM412" i="175" s="1"/>
  <c r="AL410" i="175"/>
  <c r="AM410" i="175" s="1"/>
  <c r="AL411" i="175"/>
  <c r="AM411" i="175" s="1"/>
  <c r="AL401" i="175"/>
  <c r="AM401" i="175" s="1"/>
  <c r="AL405" i="175"/>
  <c r="AM405" i="175" s="1"/>
  <c r="AL408" i="175"/>
  <c r="AM408" i="175" s="1"/>
  <c r="AL400" i="175"/>
  <c r="AM400" i="175" s="1"/>
  <c r="AL402" i="175"/>
  <c r="AM402" i="175" s="1"/>
  <c r="AL399" i="175"/>
  <c r="AM399" i="175" s="1"/>
  <c r="AL406" i="175"/>
  <c r="AM406" i="175" s="1"/>
  <c r="AL398" i="175"/>
  <c r="AM398" i="175" s="1"/>
  <c r="AL395" i="175"/>
  <c r="AM395" i="175" s="1"/>
  <c r="AL403" i="175"/>
  <c r="AM403" i="175" s="1"/>
  <c r="T420" i="175"/>
  <c r="AL397" i="175"/>
  <c r="AM397" i="175" s="1"/>
  <c r="AL404" i="175"/>
  <c r="AM404" i="175" s="1"/>
  <c r="AL396" i="175"/>
  <c r="AM396" i="175" s="1"/>
  <c r="AL407" i="175"/>
  <c r="AM407" i="175" s="1"/>
  <c r="U393" i="175"/>
  <c r="AL340" i="175"/>
  <c r="AM340" i="175" s="1"/>
  <c r="AL342" i="175"/>
  <c r="AM342" i="175" s="1"/>
  <c r="AL341" i="175"/>
  <c r="AM341" i="175" s="1"/>
  <c r="AL343" i="175"/>
  <c r="AM343" i="175" s="1"/>
  <c r="AL338" i="175"/>
  <c r="AM338" i="175" s="1"/>
  <c r="AL339" i="175"/>
  <c r="AM339" i="175" s="1"/>
  <c r="AL332" i="175"/>
  <c r="AM332" i="175" s="1"/>
  <c r="AL333" i="175"/>
  <c r="AM333" i="175" s="1"/>
  <c r="T355" i="175"/>
  <c r="AL336" i="175"/>
  <c r="AM336" i="175" s="1"/>
  <c r="AL337" i="175"/>
  <c r="AM337" i="175" s="1"/>
  <c r="AL331" i="175"/>
  <c r="AM331" i="175" s="1"/>
  <c r="AL330" i="175"/>
  <c r="AM330" i="175" s="1"/>
  <c r="AL334" i="175"/>
  <c r="AM334" i="175" s="1"/>
  <c r="AL335" i="175"/>
  <c r="AM335" i="175" s="1"/>
  <c r="U328" i="175"/>
  <c r="AL203" i="175"/>
  <c r="AM203" i="175" s="1"/>
  <c r="AL204" i="175"/>
  <c r="AM204" i="175" s="1"/>
  <c r="AL201" i="175"/>
  <c r="AM201" i="175" s="1"/>
  <c r="T225" i="175"/>
  <c r="AL200" i="175"/>
  <c r="AM200" i="175" s="1"/>
  <c r="AL202" i="175"/>
  <c r="AM202" i="175" s="1"/>
  <c r="AL139" i="175"/>
  <c r="AM139" i="175" s="1"/>
  <c r="T160" i="175"/>
  <c r="AL138" i="175"/>
  <c r="AM138" i="175" s="1"/>
  <c r="AL135" i="175"/>
  <c r="AM135" i="175" s="1"/>
  <c r="AL136" i="175"/>
  <c r="AM136" i="175" s="1"/>
  <c r="AL137" i="175"/>
  <c r="AM137" i="175" s="1"/>
  <c r="AO70" i="175"/>
  <c r="AQ71" i="175"/>
  <c r="AO72" i="175"/>
  <c r="AQ73" i="175"/>
  <c r="AJ70" i="175"/>
  <c r="AK70" i="175" s="1"/>
  <c r="AI71" i="175"/>
  <c r="AH71" i="175"/>
  <c r="AJ72" i="175"/>
  <c r="AK72" i="175" s="1"/>
  <c r="AI73" i="175"/>
  <c r="AH73" i="175"/>
  <c r="S66" i="175"/>
  <c r="AP70" i="175"/>
  <c r="AR71" i="175"/>
  <c r="AP72" i="175"/>
  <c r="AR73" i="175"/>
  <c r="AQ70" i="175"/>
  <c r="AO71" i="175"/>
  <c r="AQ72" i="175"/>
  <c r="AO73" i="175"/>
  <c r="AJ71" i="175"/>
  <c r="AK71" i="175" s="1"/>
  <c r="AH72" i="175"/>
  <c r="AJ73" i="175"/>
  <c r="AK73" i="175" s="1"/>
  <c r="AH70" i="175"/>
  <c r="AI70" i="175"/>
  <c r="AR70" i="175"/>
  <c r="AP71" i="175"/>
  <c r="AR72" i="175"/>
  <c r="AP73" i="175"/>
  <c r="AI72" i="175"/>
  <c r="O10" i="166"/>
  <c r="O6" i="166"/>
  <c r="O9" i="166"/>
  <c r="O5" i="166"/>
  <c r="O8" i="166"/>
  <c r="O4" i="166"/>
  <c r="O7" i="166"/>
  <c r="O3" i="166"/>
  <c r="O2" i="166"/>
  <c r="O5" i="168"/>
  <c r="O37" i="169"/>
  <c r="O33" i="169"/>
  <c r="O29" i="169"/>
  <c r="O36" i="169"/>
  <c r="O32" i="169"/>
  <c r="O28" i="169"/>
  <c r="O35" i="169"/>
  <c r="O31" i="169"/>
  <c r="O27" i="169"/>
  <c r="O38" i="169"/>
  <c r="O34" i="169"/>
  <c r="O30" i="169"/>
  <c r="O26" i="169"/>
  <c r="O21" i="169"/>
  <c r="O17" i="169"/>
  <c r="O13" i="169"/>
  <c r="O9" i="169"/>
  <c r="O5" i="169"/>
  <c r="O24" i="169"/>
  <c r="O20" i="169"/>
  <c r="O16" i="169"/>
  <c r="O12" i="169"/>
  <c r="O8" i="169"/>
  <c r="O4" i="169"/>
  <c r="O23" i="169"/>
  <c r="O19" i="169"/>
  <c r="O15" i="169"/>
  <c r="O11" i="169"/>
  <c r="O7" i="169"/>
  <c r="O3" i="169"/>
  <c r="O22" i="169"/>
  <c r="O18" i="169"/>
  <c r="O14" i="169"/>
  <c r="O10" i="169"/>
  <c r="O6" i="169"/>
  <c r="O2" i="169"/>
  <c r="O25" i="169"/>
  <c r="O2" i="160"/>
  <c r="O2" i="175"/>
  <c r="AQ5" i="175"/>
  <c r="AO6" i="175"/>
  <c r="AQ7" i="175"/>
  <c r="AO8" i="175"/>
  <c r="AQ9" i="175"/>
  <c r="AO10" i="175"/>
  <c r="AQ11" i="175"/>
  <c r="AO12" i="175"/>
  <c r="AJ6" i="175"/>
  <c r="AK6" i="175" s="1"/>
  <c r="AH7" i="175"/>
  <c r="AJ8" i="175"/>
  <c r="AK8" i="175" s="1"/>
  <c r="AH9" i="175"/>
  <c r="AJ10" i="175"/>
  <c r="AK10" i="175" s="1"/>
  <c r="AH11" i="175"/>
  <c r="AJ12" i="175"/>
  <c r="AK12" i="175" s="1"/>
  <c r="AR7" i="175"/>
  <c r="AP12" i="175"/>
  <c r="AO5" i="175"/>
  <c r="AQ6" i="175"/>
  <c r="AO7" i="175"/>
  <c r="AQ8" i="175"/>
  <c r="AO9" i="175"/>
  <c r="AQ10" i="175"/>
  <c r="AO11" i="175"/>
  <c r="AQ12" i="175"/>
  <c r="AI5" i="175"/>
  <c r="AH5" i="175"/>
  <c r="AP6" i="175"/>
  <c r="AR9" i="175"/>
  <c r="AJ5" i="175"/>
  <c r="AK5" i="175" s="1"/>
  <c r="AH6" i="175"/>
  <c r="AI6" i="175"/>
  <c r="AJ7" i="175"/>
  <c r="AK7" i="175" s="1"/>
  <c r="AH8" i="175"/>
  <c r="AI8" i="175"/>
  <c r="AJ9" i="175"/>
  <c r="AK9" i="175" s="1"/>
  <c r="AH10" i="175"/>
  <c r="AI10" i="175"/>
  <c r="AJ11" i="175"/>
  <c r="AK11" i="175" s="1"/>
  <c r="AH12" i="175"/>
  <c r="AI12" i="175"/>
  <c r="AR11" i="175"/>
  <c r="AP5" i="175"/>
  <c r="AR6" i="175"/>
  <c r="AP7" i="175"/>
  <c r="AR8" i="175"/>
  <c r="AP9" i="175"/>
  <c r="AR10" i="175"/>
  <c r="AP11" i="175"/>
  <c r="AR12" i="175"/>
  <c r="AP8" i="175"/>
  <c r="AP10" i="175"/>
  <c r="AI7" i="175"/>
  <c r="AI9" i="175"/>
  <c r="AI11" i="175"/>
  <c r="AH13" i="175"/>
  <c r="AI13" i="175"/>
  <c r="AH14" i="175"/>
  <c r="AP14" i="175"/>
  <c r="AQ13" i="175"/>
  <c r="AJ14" i="175"/>
  <c r="AK14" i="175" s="1"/>
  <c r="AO14" i="175"/>
  <c r="AP13" i="175"/>
  <c r="AJ13" i="175"/>
  <c r="AK13" i="175" s="1"/>
  <c r="AR14" i="175"/>
  <c r="AO13" i="175"/>
  <c r="AQ14" i="175"/>
  <c r="AR13" i="175"/>
  <c r="AI14" i="175"/>
  <c r="C4" i="175"/>
  <c r="I5" i="175"/>
  <c r="H9" i="175"/>
  <c r="O10" i="175"/>
  <c r="D11" i="175"/>
  <c r="O14" i="175"/>
  <c r="Q23" i="175"/>
  <c r="H27" i="175"/>
  <c r="O30" i="175"/>
  <c r="C7" i="175"/>
  <c r="I8" i="175"/>
  <c r="H16" i="175"/>
  <c r="N35" i="175"/>
  <c r="D15" i="175"/>
  <c r="D6" i="175"/>
  <c r="G7" i="175"/>
  <c r="M8" i="175"/>
  <c r="J11" i="175"/>
  <c r="I18" i="175"/>
  <c r="D39" i="175"/>
  <c r="K4" i="175"/>
  <c r="Q5" i="175"/>
  <c r="P9" i="175"/>
  <c r="F10" i="175"/>
  <c r="J15" i="175"/>
  <c r="P16" i="175"/>
  <c r="O33" i="175"/>
  <c r="M36" i="175"/>
  <c r="K39" i="175"/>
  <c r="I42" i="175"/>
  <c r="G4" i="175"/>
  <c r="F3" i="175"/>
  <c r="H12" i="175"/>
  <c r="J2" i="175"/>
  <c r="J3" i="175"/>
  <c r="H6" i="175"/>
  <c r="K7" i="175"/>
  <c r="Q8" i="175"/>
  <c r="P11" i="175"/>
  <c r="I13" i="175"/>
  <c r="H26" i="175"/>
  <c r="I29" i="175"/>
  <c r="F45" i="175"/>
  <c r="F2" i="175"/>
  <c r="M5" i="175"/>
  <c r="L9" i="175"/>
  <c r="J20" i="175"/>
  <c r="O4" i="175"/>
  <c r="E5" i="175"/>
  <c r="D9" i="175"/>
  <c r="J10" i="175"/>
  <c r="O12" i="175"/>
  <c r="H14" i="175"/>
  <c r="D23" i="175"/>
  <c r="O34" i="175"/>
  <c r="H49" i="175"/>
  <c r="N2" i="175"/>
  <c r="N3" i="175"/>
  <c r="L6" i="175"/>
  <c r="O7" i="175"/>
  <c r="E8" i="175"/>
  <c r="K10" i="175"/>
  <c r="O13" i="175"/>
  <c r="G17" i="175"/>
  <c r="N19" i="175"/>
  <c r="O21" i="175"/>
  <c r="E23" i="175"/>
  <c r="G27" i="175"/>
  <c r="O32" i="175"/>
  <c r="I40" i="175"/>
  <c r="F43" i="175"/>
  <c r="J49" i="175"/>
  <c r="L4" i="175"/>
  <c r="E6" i="175"/>
  <c r="F8" i="175"/>
  <c r="C10" i="175"/>
  <c r="K11" i="175"/>
  <c r="P12" i="175"/>
  <c r="I14" i="175"/>
  <c r="L15" i="175"/>
  <c r="F19" i="175"/>
  <c r="G21" i="175"/>
  <c r="I26" i="175"/>
  <c r="C38" i="175"/>
  <c r="I45" i="175"/>
  <c r="C2" i="175"/>
  <c r="G2" i="175"/>
  <c r="K2" i="175"/>
  <c r="C3" i="175"/>
  <c r="G3" i="175"/>
  <c r="K3" i="175"/>
  <c r="O3" i="175"/>
  <c r="D7" i="175"/>
  <c r="H7" i="175"/>
  <c r="L7" i="175"/>
  <c r="E9" i="175"/>
  <c r="I9" i="175"/>
  <c r="M9" i="175"/>
  <c r="Q9" i="175"/>
  <c r="L10" i="175"/>
  <c r="F11" i="175"/>
  <c r="D12" i="175"/>
  <c r="Q13" i="175"/>
  <c r="P14" i="175"/>
  <c r="F15" i="175"/>
  <c r="D16" i="175"/>
  <c r="J16" i="175"/>
  <c r="Q16" i="175"/>
  <c r="I17" i="175"/>
  <c r="M18" i="175"/>
  <c r="N20" i="175"/>
  <c r="F24" i="175"/>
  <c r="I25" i="175"/>
  <c r="O27" i="175"/>
  <c r="Q29" i="175"/>
  <c r="E34" i="175"/>
  <c r="C36" i="175"/>
  <c r="C37" i="175"/>
  <c r="I38" i="175"/>
  <c r="D41" i="175"/>
  <c r="K42" i="175"/>
  <c r="M6" i="175"/>
  <c r="J8" i="175"/>
  <c r="G10" i="175"/>
  <c r="J12" i="175"/>
  <c r="C14" i="175"/>
  <c r="I16" i="175"/>
  <c r="K20" i="175"/>
  <c r="I27" i="175"/>
  <c r="E4" i="175"/>
  <c r="I4" i="175"/>
  <c r="M4" i="175"/>
  <c r="Q4" i="175"/>
  <c r="C5" i="175"/>
  <c r="G5" i="175"/>
  <c r="K5" i="175"/>
  <c r="O5" i="175"/>
  <c r="F6" i="175"/>
  <c r="J6" i="175"/>
  <c r="N6" i="175"/>
  <c r="C8" i="175"/>
  <c r="G8" i="175"/>
  <c r="K8" i="175"/>
  <c r="O8" i="175"/>
  <c r="D10" i="175"/>
  <c r="H10" i="175"/>
  <c r="Q10" i="175"/>
  <c r="G11" i="175"/>
  <c r="L11" i="175"/>
  <c r="K12" i="175"/>
  <c r="E13" i="175"/>
  <c r="K13" i="175"/>
  <c r="D14" i="175"/>
  <c r="K14" i="175"/>
  <c r="Q14" i="175"/>
  <c r="C20" i="175"/>
  <c r="C22" i="175"/>
  <c r="O22" i="175"/>
  <c r="G24" i="175"/>
  <c r="J25" i="175"/>
  <c r="P26" i="175"/>
  <c r="P27" i="175"/>
  <c r="G31" i="175"/>
  <c r="F34" i="175"/>
  <c r="E35" i="175"/>
  <c r="J38" i="175"/>
  <c r="K44" i="175"/>
  <c r="O50" i="175"/>
  <c r="D4" i="175"/>
  <c r="F5" i="175"/>
  <c r="Q6" i="175"/>
  <c r="N8" i="175"/>
  <c r="Q17" i="175"/>
  <c r="D2" i="175"/>
  <c r="H2" i="175"/>
  <c r="L2" i="175"/>
  <c r="D3" i="175"/>
  <c r="H3" i="175"/>
  <c r="L3" i="175"/>
  <c r="E7" i="175"/>
  <c r="I7" i="175"/>
  <c r="M7" i="175"/>
  <c r="Q7" i="175"/>
  <c r="F9" i="175"/>
  <c r="J9" i="175"/>
  <c r="N9" i="175"/>
  <c r="M10" i="175"/>
  <c r="F12" i="175"/>
  <c r="L12" i="175"/>
  <c r="E14" i="175"/>
  <c r="H15" i="175"/>
  <c r="N15" i="175"/>
  <c r="E16" i="175"/>
  <c r="L16" i="175"/>
  <c r="C17" i="175"/>
  <c r="K17" i="175"/>
  <c r="E18" i="175"/>
  <c r="N18" i="175"/>
  <c r="J19" i="175"/>
  <c r="F20" i="175"/>
  <c r="O20" i="175"/>
  <c r="K21" i="175"/>
  <c r="K23" i="175"/>
  <c r="L24" i="175"/>
  <c r="Q26" i="175"/>
  <c r="Q27" i="175"/>
  <c r="G30" i="175"/>
  <c r="G32" i="175"/>
  <c r="G34" i="175"/>
  <c r="F35" i="175"/>
  <c r="E36" i="175"/>
  <c r="J37" i="175"/>
  <c r="K38" i="175"/>
  <c r="P41" i="175"/>
  <c r="D48" i="175"/>
  <c r="N5" i="175"/>
  <c r="I6" i="175"/>
  <c r="C12" i="175"/>
  <c r="K22" i="175"/>
  <c r="N28" i="175"/>
  <c r="M39" i="175"/>
  <c r="D47" i="175"/>
  <c r="F4" i="175"/>
  <c r="J4" i="175"/>
  <c r="N4" i="175"/>
  <c r="D5" i="175"/>
  <c r="H5" i="175"/>
  <c r="L5" i="175"/>
  <c r="C6" i="175"/>
  <c r="G6" i="175"/>
  <c r="K6" i="175"/>
  <c r="O6" i="175"/>
  <c r="D8" i="175"/>
  <c r="H8" i="175"/>
  <c r="L8" i="175"/>
  <c r="E10" i="175"/>
  <c r="I10" i="175"/>
  <c r="C11" i="175"/>
  <c r="H11" i="175"/>
  <c r="M13" i="175"/>
  <c r="L14" i="175"/>
  <c r="F16" i="175"/>
  <c r="Q18" i="175"/>
  <c r="G33" i="175"/>
  <c r="M34" i="175"/>
  <c r="K36" i="175"/>
  <c r="K37" i="175"/>
  <c r="E40" i="175"/>
  <c r="D43" i="175"/>
  <c r="P44" i="175"/>
  <c r="D46" i="175"/>
  <c r="H4" i="175"/>
  <c r="J5" i="175"/>
  <c r="P10" i="175"/>
  <c r="C13" i="175"/>
  <c r="J18" i="175"/>
  <c r="P29" i="175"/>
  <c r="S1" i="175"/>
  <c r="E2" i="175"/>
  <c r="I2" i="175"/>
  <c r="M2" i="175"/>
  <c r="Q2" i="175"/>
  <c r="E3" i="175"/>
  <c r="I3" i="175"/>
  <c r="M3" i="175"/>
  <c r="Q3" i="175"/>
  <c r="F7" i="175"/>
  <c r="J7" i="175"/>
  <c r="N7" i="175"/>
  <c r="C9" i="175"/>
  <c r="G9" i="175"/>
  <c r="K9" i="175"/>
  <c r="O9" i="175"/>
  <c r="N10" i="175"/>
  <c r="N11" i="175"/>
  <c r="G12" i="175"/>
  <c r="N12" i="175"/>
  <c r="G13" i="175"/>
  <c r="G14" i="175"/>
  <c r="M14" i="175"/>
  <c r="P15" i="175"/>
  <c r="M16" i="175"/>
  <c r="E17" i="175"/>
  <c r="M17" i="175"/>
  <c r="F18" i="175"/>
  <c r="G20" i="175"/>
  <c r="C21" i="175"/>
  <c r="G22" i="175"/>
  <c r="P23" i="175"/>
  <c r="Q25" i="175"/>
  <c r="F28" i="175"/>
  <c r="H29" i="175"/>
  <c r="O31" i="175"/>
  <c r="N34" i="175"/>
  <c r="M35" i="175"/>
  <c r="F40" i="175"/>
  <c r="E43" i="175"/>
  <c r="E46" i="175"/>
  <c r="E11" i="175"/>
  <c r="I11" i="175"/>
  <c r="M11" i="175"/>
  <c r="Q11" i="175"/>
  <c r="F13" i="175"/>
  <c r="J13" i="175"/>
  <c r="N13" i="175"/>
  <c r="E15" i="175"/>
  <c r="I15" i="175"/>
  <c r="M15" i="175"/>
  <c r="Q15" i="175"/>
  <c r="F17" i="175"/>
  <c r="J17" i="175"/>
  <c r="N17" i="175"/>
  <c r="C19" i="175"/>
  <c r="G19" i="175"/>
  <c r="K19" i="175"/>
  <c r="O19" i="175"/>
  <c r="D21" i="175"/>
  <c r="H21" i="175"/>
  <c r="L21" i="175"/>
  <c r="P21" i="175"/>
  <c r="D22" i="175"/>
  <c r="H22" i="175"/>
  <c r="Q22" i="175"/>
  <c r="H24" i="175"/>
  <c r="N24" i="175"/>
  <c r="E25" i="175"/>
  <c r="C26" i="175"/>
  <c r="K26" i="175"/>
  <c r="J29" i="175"/>
  <c r="G35" i="175"/>
  <c r="O35" i="175"/>
  <c r="F36" i="175"/>
  <c r="N36" i="175"/>
  <c r="E37" i="175"/>
  <c r="M37" i="175"/>
  <c r="E39" i="175"/>
  <c r="P39" i="175"/>
  <c r="E41" i="175"/>
  <c r="I43" i="175"/>
  <c r="D44" i="175"/>
  <c r="K45" i="175"/>
  <c r="F46" i="175"/>
  <c r="E47" i="175"/>
  <c r="E48" i="175"/>
  <c r="P49" i="175"/>
  <c r="N16" i="175"/>
  <c r="C18" i="175"/>
  <c r="G18" i="175"/>
  <c r="K18" i="175"/>
  <c r="O18" i="175"/>
  <c r="D20" i="175"/>
  <c r="H20" i="175"/>
  <c r="L20" i="175"/>
  <c r="P20" i="175"/>
  <c r="M22" i="175"/>
  <c r="G23" i="175"/>
  <c r="L23" i="175"/>
  <c r="O24" i="175"/>
  <c r="F25" i="175"/>
  <c r="D26" i="175"/>
  <c r="L26" i="175"/>
  <c r="C27" i="175"/>
  <c r="K27" i="175"/>
  <c r="J28" i="175"/>
  <c r="C30" i="175"/>
  <c r="K30" i="175"/>
  <c r="C31" i="175"/>
  <c r="K31" i="175"/>
  <c r="I34" i="175"/>
  <c r="Q34" i="175"/>
  <c r="G36" i="175"/>
  <c r="O36" i="175"/>
  <c r="F37" i="175"/>
  <c r="N37" i="175"/>
  <c r="E38" i="175"/>
  <c r="M38" i="175"/>
  <c r="F39" i="175"/>
  <c r="K40" i="175"/>
  <c r="F41" i="175"/>
  <c r="P42" i="175"/>
  <c r="E44" i="175"/>
  <c r="I46" i="175"/>
  <c r="I47" i="175"/>
  <c r="J48" i="175"/>
  <c r="F51" i="175"/>
  <c r="O17" i="175"/>
  <c r="D19" i="175"/>
  <c r="H19" i="175"/>
  <c r="L19" i="175"/>
  <c r="P19" i="175"/>
  <c r="E21" i="175"/>
  <c r="I21" i="175"/>
  <c r="M21" i="175"/>
  <c r="Q21" i="175"/>
  <c r="E22" i="175"/>
  <c r="I22" i="175"/>
  <c r="M23" i="175"/>
  <c r="C24" i="175"/>
  <c r="P24" i="175"/>
  <c r="M25" i="175"/>
  <c r="E26" i="175"/>
  <c r="M26" i="175"/>
  <c r="D27" i="175"/>
  <c r="L27" i="175"/>
  <c r="D29" i="175"/>
  <c r="L29" i="175"/>
  <c r="C32" i="175"/>
  <c r="K32" i="175"/>
  <c r="J34" i="175"/>
  <c r="I35" i="175"/>
  <c r="Q35" i="175"/>
  <c r="G37" i="175"/>
  <c r="O37" i="175"/>
  <c r="F38" i="175"/>
  <c r="H39" i="175"/>
  <c r="I41" i="175"/>
  <c r="D42" i="175"/>
  <c r="K43" i="175"/>
  <c r="F44" i="175"/>
  <c r="P45" i="175"/>
  <c r="K48" i="175"/>
  <c r="E12" i="175"/>
  <c r="I12" i="175"/>
  <c r="M12" i="175"/>
  <c r="Q12" i="175"/>
  <c r="F14" i="175"/>
  <c r="J14" i="175"/>
  <c r="N14" i="175"/>
  <c r="C16" i="175"/>
  <c r="G16" i="175"/>
  <c r="K16" i="175"/>
  <c r="O16" i="175"/>
  <c r="D18" i="175"/>
  <c r="H18" i="175"/>
  <c r="L18" i="175"/>
  <c r="P18" i="175"/>
  <c r="E20" i="175"/>
  <c r="I20" i="175"/>
  <c r="M20" i="175"/>
  <c r="Q20" i="175"/>
  <c r="N22" i="175"/>
  <c r="C23" i="175"/>
  <c r="H23" i="175"/>
  <c r="D24" i="175"/>
  <c r="J24" i="175"/>
  <c r="E27" i="175"/>
  <c r="M27" i="175"/>
  <c r="E29" i="175"/>
  <c r="M29" i="175"/>
  <c r="C33" i="175"/>
  <c r="K33" i="175"/>
  <c r="C34" i="175"/>
  <c r="K34" i="175"/>
  <c r="J35" i="175"/>
  <c r="I36" i="175"/>
  <c r="Q36" i="175"/>
  <c r="G38" i="175"/>
  <c r="P38" i="175"/>
  <c r="I39" i="175"/>
  <c r="P40" i="175"/>
  <c r="E42" i="175"/>
  <c r="I44" i="175"/>
  <c r="D45" i="175"/>
  <c r="G50" i="175"/>
  <c r="O11" i="175"/>
  <c r="D13" i="175"/>
  <c r="H13" i="175"/>
  <c r="L13" i="175"/>
  <c r="P13" i="175"/>
  <c r="C15" i="175"/>
  <c r="G15" i="175"/>
  <c r="K15" i="175"/>
  <c r="O15" i="175"/>
  <c r="D17" i="175"/>
  <c r="H17" i="175"/>
  <c r="L17" i="175"/>
  <c r="P17" i="175"/>
  <c r="E19" i="175"/>
  <c r="I19" i="175"/>
  <c r="M19" i="175"/>
  <c r="Q19" i="175"/>
  <c r="F21" i="175"/>
  <c r="J21" i="175"/>
  <c r="N21" i="175"/>
  <c r="F22" i="175"/>
  <c r="J22" i="175"/>
  <c r="I23" i="175"/>
  <c r="K24" i="175"/>
  <c r="G26" i="175"/>
  <c r="O26" i="175"/>
  <c r="F29" i="175"/>
  <c r="N29" i="175"/>
  <c r="C35" i="175"/>
  <c r="K35" i="175"/>
  <c r="J36" i="175"/>
  <c r="I37" i="175"/>
  <c r="Q37" i="175"/>
  <c r="D40" i="175"/>
  <c r="K41" i="175"/>
  <c r="F42" i="175"/>
  <c r="P43" i="175"/>
  <c r="E45" i="175"/>
  <c r="P46" i="175"/>
  <c r="P47" i="175"/>
  <c r="O23" i="175"/>
  <c r="D25" i="175"/>
  <c r="H25" i="175"/>
  <c r="L25" i="175"/>
  <c r="P25" i="175"/>
  <c r="E28" i="175"/>
  <c r="I28" i="175"/>
  <c r="M28" i="175"/>
  <c r="Q28" i="175"/>
  <c r="F30" i="175"/>
  <c r="J30" i="175"/>
  <c r="N30" i="175"/>
  <c r="F31" i="175"/>
  <c r="J31" i="175"/>
  <c r="N31" i="175"/>
  <c r="F32" i="175"/>
  <c r="J32" i="175"/>
  <c r="N32" i="175"/>
  <c r="F33" i="175"/>
  <c r="J33" i="175"/>
  <c r="N33" i="175"/>
  <c r="O38" i="175"/>
  <c r="J39" i="175"/>
  <c r="O39" i="175"/>
  <c r="J40" i="175"/>
  <c r="O40" i="175"/>
  <c r="J41" i="175"/>
  <c r="O41" i="175"/>
  <c r="J42" i="175"/>
  <c r="O42" i="175"/>
  <c r="J43" i="175"/>
  <c r="O43" i="175"/>
  <c r="J44" i="175"/>
  <c r="O44" i="175"/>
  <c r="J45" i="175"/>
  <c r="O45" i="175"/>
  <c r="J46" i="175"/>
  <c r="O46" i="175"/>
  <c r="J47" i="175"/>
  <c r="O47" i="175"/>
  <c r="H50" i="175"/>
  <c r="P50" i="175"/>
  <c r="G51" i="175"/>
  <c r="K46" i="175"/>
  <c r="F47" i="175"/>
  <c r="K47" i="175"/>
  <c r="F48" i="175"/>
  <c r="L48" i="175"/>
  <c r="C49" i="175"/>
  <c r="K49" i="175"/>
  <c r="J50" i="175"/>
  <c r="J51" i="175"/>
  <c r="L22" i="175"/>
  <c r="P22" i="175"/>
  <c r="E24" i="175"/>
  <c r="I24" i="175"/>
  <c r="M24" i="175"/>
  <c r="Q24" i="175"/>
  <c r="F26" i="175"/>
  <c r="J26" i="175"/>
  <c r="N26" i="175"/>
  <c r="F27" i="175"/>
  <c r="J27" i="175"/>
  <c r="N27" i="175"/>
  <c r="C29" i="175"/>
  <c r="G29" i="175"/>
  <c r="K29" i="175"/>
  <c r="O29" i="175"/>
  <c r="D34" i="175"/>
  <c r="H34" i="175"/>
  <c r="L34" i="175"/>
  <c r="P34" i="175"/>
  <c r="D35" i="175"/>
  <c r="H35" i="175"/>
  <c r="L35" i="175"/>
  <c r="P35" i="175"/>
  <c r="D36" i="175"/>
  <c r="H36" i="175"/>
  <c r="L36" i="175"/>
  <c r="P36" i="175"/>
  <c r="D37" i="175"/>
  <c r="H37" i="175"/>
  <c r="L37" i="175"/>
  <c r="P37" i="175"/>
  <c r="D38" i="175"/>
  <c r="H38" i="175"/>
  <c r="L38" i="175"/>
  <c r="Q38" i="175"/>
  <c r="L39" i="175"/>
  <c r="Q39" i="175"/>
  <c r="L40" i="175"/>
  <c r="Q40" i="175"/>
  <c r="L41" i="175"/>
  <c r="Q41" i="175"/>
  <c r="L42" i="175"/>
  <c r="Q42" i="175"/>
  <c r="L43" i="175"/>
  <c r="Q43" i="175"/>
  <c r="L44" i="175"/>
  <c r="Q44" i="175"/>
  <c r="L45" i="175"/>
  <c r="Q45" i="175"/>
  <c r="L46" i="175"/>
  <c r="Q46" i="175"/>
  <c r="L47" i="175"/>
  <c r="Q47" i="175"/>
  <c r="D49" i="175"/>
  <c r="L49" i="175"/>
  <c r="C50" i="175"/>
  <c r="K50" i="175"/>
  <c r="K51" i="175"/>
  <c r="N25" i="175"/>
  <c r="C28" i="175"/>
  <c r="G28" i="175"/>
  <c r="K28" i="175"/>
  <c r="O28" i="175"/>
  <c r="D30" i="175"/>
  <c r="H30" i="175"/>
  <c r="L30" i="175"/>
  <c r="P30" i="175"/>
  <c r="D31" i="175"/>
  <c r="H31" i="175"/>
  <c r="L31" i="175"/>
  <c r="P31" i="175"/>
  <c r="D32" i="175"/>
  <c r="H32" i="175"/>
  <c r="L32" i="175"/>
  <c r="P32" i="175"/>
  <c r="D33" i="175"/>
  <c r="H33" i="175"/>
  <c r="L33" i="175"/>
  <c r="P33" i="175"/>
  <c r="G39" i="175"/>
  <c r="G40" i="175"/>
  <c r="G41" i="175"/>
  <c r="G42" i="175"/>
  <c r="G43" i="175"/>
  <c r="G44" i="175"/>
  <c r="G45" i="175"/>
  <c r="G46" i="175"/>
  <c r="G47" i="175"/>
  <c r="G48" i="175"/>
  <c r="N48" i="175"/>
  <c r="D50" i="175"/>
  <c r="L50" i="175"/>
  <c r="C51" i="175"/>
  <c r="H40" i="175"/>
  <c r="M40" i="175"/>
  <c r="H41" i="175"/>
  <c r="M41" i="175"/>
  <c r="H42" i="175"/>
  <c r="M42" i="175"/>
  <c r="H43" i="175"/>
  <c r="M43" i="175"/>
  <c r="H44" i="175"/>
  <c r="M44" i="175"/>
  <c r="H45" i="175"/>
  <c r="M45" i="175"/>
  <c r="H46" i="175"/>
  <c r="M46" i="175"/>
  <c r="H47" i="175"/>
  <c r="M47" i="175"/>
  <c r="H48" i="175"/>
  <c r="O48" i="175"/>
  <c r="F49" i="175"/>
  <c r="N49" i="175"/>
  <c r="D51" i="175"/>
  <c r="N51" i="175"/>
  <c r="F23" i="175"/>
  <c r="J23" i="175"/>
  <c r="N23" i="175"/>
  <c r="C25" i="175"/>
  <c r="G25" i="175"/>
  <c r="K25" i="175"/>
  <c r="O25" i="175"/>
  <c r="D28" i="175"/>
  <c r="H28" i="175"/>
  <c r="L28" i="175"/>
  <c r="P28" i="175"/>
  <c r="E30" i="175"/>
  <c r="I30" i="175"/>
  <c r="M30" i="175"/>
  <c r="Q30" i="175"/>
  <c r="E31" i="175"/>
  <c r="I31" i="175"/>
  <c r="M31" i="175"/>
  <c r="Q31" i="175"/>
  <c r="E32" i="175"/>
  <c r="I32" i="175"/>
  <c r="M32" i="175"/>
  <c r="Q32" i="175"/>
  <c r="E33" i="175"/>
  <c r="I33" i="175"/>
  <c r="M33" i="175"/>
  <c r="Q33" i="175"/>
  <c r="N38" i="175"/>
  <c r="C39" i="175"/>
  <c r="N39" i="175"/>
  <c r="C40" i="175"/>
  <c r="N40" i="175"/>
  <c r="C41" i="175"/>
  <c r="N41" i="175"/>
  <c r="C42" i="175"/>
  <c r="N42" i="175"/>
  <c r="C43" i="175"/>
  <c r="N43" i="175"/>
  <c r="C44" i="175"/>
  <c r="N44" i="175"/>
  <c r="C45" i="175"/>
  <c r="N45" i="175"/>
  <c r="C46" i="175"/>
  <c r="N46" i="175"/>
  <c r="C47" i="175"/>
  <c r="N47" i="175"/>
  <c r="C48" i="175"/>
  <c r="P48" i="175"/>
  <c r="G49" i="175"/>
  <c r="O49" i="175"/>
  <c r="F50" i="175"/>
  <c r="N50" i="175"/>
  <c r="O51" i="175"/>
  <c r="H51" i="175"/>
  <c r="L51" i="175"/>
  <c r="P51" i="175"/>
  <c r="I48" i="175"/>
  <c r="M48" i="175"/>
  <c r="Q48" i="175"/>
  <c r="E49" i="175"/>
  <c r="I49" i="175"/>
  <c r="M49" i="175"/>
  <c r="Q49" i="175"/>
  <c r="E50" i="175"/>
  <c r="I50" i="175"/>
  <c r="M50" i="175"/>
  <c r="Q50" i="175"/>
  <c r="E51" i="175"/>
  <c r="I51" i="175"/>
  <c r="M51" i="175"/>
  <c r="Q51" i="175"/>
  <c r="T26" i="175"/>
  <c r="AH2357" i="169"/>
  <c r="AK2357" i="169"/>
  <c r="AI2357" i="169"/>
  <c r="AK2347" i="169"/>
  <c r="AH2349" i="169"/>
  <c r="AK2351" i="169"/>
  <c r="AH2353" i="169"/>
  <c r="AK2355" i="169"/>
  <c r="AH2345" i="169"/>
  <c r="AI2345" i="169"/>
  <c r="AH2348" i="169"/>
  <c r="AH2352" i="169"/>
  <c r="AK2354" i="169"/>
  <c r="AH2356" i="169"/>
  <c r="AK2345" i="169"/>
  <c r="AI2347" i="169"/>
  <c r="AH2347" i="169"/>
  <c r="AK2349" i="169"/>
  <c r="AI2351" i="169"/>
  <c r="AH2351" i="169"/>
  <c r="AK2353" i="169"/>
  <c r="AI2355" i="169"/>
  <c r="AH2355" i="169"/>
  <c r="AK2346" i="169"/>
  <c r="S2341" i="169"/>
  <c r="U2343" i="169" s="1"/>
  <c r="AK2350" i="169"/>
  <c r="AH2346" i="169"/>
  <c r="AK2348" i="169"/>
  <c r="AH2350" i="169"/>
  <c r="AK2352" i="169"/>
  <c r="AH2354" i="169"/>
  <c r="AK2356" i="169"/>
  <c r="AI2348" i="169"/>
  <c r="AI2356" i="169"/>
  <c r="AI2349" i="169"/>
  <c r="AI2350" i="169"/>
  <c r="AI2352" i="169"/>
  <c r="AI2353" i="169"/>
  <c r="AI2346" i="169"/>
  <c r="AI2354" i="169"/>
  <c r="AH2290" i="169"/>
  <c r="AH2289" i="169"/>
  <c r="AH2291" i="169"/>
  <c r="AH2288" i="169"/>
  <c r="AK2291" i="169"/>
  <c r="AK2289" i="169"/>
  <c r="AK2290" i="169"/>
  <c r="AK2288" i="169"/>
  <c r="AI2291" i="169"/>
  <c r="AI2290" i="169"/>
  <c r="AI2289" i="169"/>
  <c r="AI2288" i="169"/>
  <c r="AK2282" i="169"/>
  <c r="AH2284" i="169"/>
  <c r="AK2286" i="169"/>
  <c r="AI2280" i="169"/>
  <c r="AH2280" i="169"/>
  <c r="AK2281" i="169"/>
  <c r="AH2283" i="169"/>
  <c r="AI2283" i="169"/>
  <c r="AK2285" i="169"/>
  <c r="AH2287" i="169"/>
  <c r="AI2287" i="169"/>
  <c r="S2276" i="169"/>
  <c r="AK2280" i="169"/>
  <c r="AH2282" i="169"/>
  <c r="AK2284" i="169"/>
  <c r="AH2286" i="169"/>
  <c r="AH2281" i="169"/>
  <c r="AK2283" i="169"/>
  <c r="AI2285" i="169"/>
  <c r="AH2285" i="169"/>
  <c r="AK2287" i="169"/>
  <c r="AI2282" i="169"/>
  <c r="AI2284" i="169"/>
  <c r="AI2281" i="169"/>
  <c r="AI2286" i="169"/>
  <c r="AB197" i="175"/>
  <c r="AB392" i="175"/>
  <c r="AB327" i="175"/>
  <c r="AB132" i="175"/>
  <c r="AB2342" i="169"/>
  <c r="U13" i="175"/>
  <c r="U2287" i="169"/>
  <c r="U12" i="175"/>
  <c r="U2349" i="169"/>
  <c r="U2350" i="169"/>
  <c r="U2351" i="169"/>
  <c r="U5" i="175"/>
  <c r="U2281" i="169"/>
  <c r="U2357" i="169"/>
  <c r="U2356" i="169"/>
  <c r="U2355" i="169"/>
  <c r="U2286" i="169"/>
  <c r="U9" i="175"/>
  <c r="U2285" i="169"/>
  <c r="U2346" i="169"/>
  <c r="U7" i="175"/>
  <c r="U2352" i="169"/>
  <c r="U2345" i="169"/>
  <c r="U2291" i="169"/>
  <c r="U6" i="175"/>
  <c r="U70" i="175"/>
  <c r="U2347" i="169"/>
  <c r="U14" i="175"/>
  <c r="U2280" i="169"/>
  <c r="U2348" i="169"/>
  <c r="U2353" i="169"/>
  <c r="U2283" i="169"/>
  <c r="U11" i="175"/>
  <c r="U2288" i="169"/>
  <c r="U72" i="175"/>
  <c r="U73" i="175"/>
  <c r="U2290" i="169"/>
  <c r="U2289" i="169"/>
  <c r="U2282" i="169"/>
  <c r="U10" i="175"/>
  <c r="U2284" i="169"/>
  <c r="U8" i="175"/>
  <c r="U2354" i="169"/>
  <c r="U71" i="175"/>
  <c r="AL2345" i="169"/>
  <c r="AL2357" i="169"/>
  <c r="AL2290" i="169"/>
  <c r="AL9" i="175" a="1"/>
  <c r="AL2291" i="169"/>
  <c r="AL2288" i="169"/>
  <c r="P5" i="175" a="1"/>
  <c r="AL2280" i="169"/>
  <c r="AL2353" i="169"/>
  <c r="AL2283" i="169"/>
  <c r="AL2355" i="169"/>
  <c r="P6" i="175" a="1"/>
  <c r="AL2349" i="169"/>
  <c r="AL2356" i="169"/>
  <c r="AL71" i="175" a="1"/>
  <c r="AL72" i="175" a="1"/>
  <c r="AL2286" i="169"/>
  <c r="P7" i="175" a="1"/>
  <c r="AL12" i="175" a="1"/>
  <c r="AL73" i="175" a="1"/>
  <c r="AL2348" i="169"/>
  <c r="AL13" i="175" a="1"/>
  <c r="AL2346" i="169"/>
  <c r="P4" i="175" a="1"/>
  <c r="AL2352" i="169"/>
  <c r="AL10" i="175" a="1"/>
  <c r="AL2285" i="169"/>
  <c r="P8" i="175" a="1"/>
  <c r="AL6" i="175" a="1"/>
  <c r="AL2350" i="169"/>
  <c r="AL8" i="175" a="1"/>
  <c r="AL2347" i="169"/>
  <c r="AL14" i="175" a="1"/>
  <c r="AL2354" i="169"/>
  <c r="AL2289" i="169"/>
  <c r="AL2281" i="169"/>
  <c r="AL11" i="175" a="1"/>
  <c r="AL2282" i="169"/>
  <c r="AL5" i="175" a="1"/>
  <c r="AL2287" i="169"/>
  <c r="AL70" i="175" a="1"/>
  <c r="AL2351" i="169"/>
  <c r="AL7" i="175" a="1"/>
  <c r="AL2284" i="169"/>
  <c r="P5" i="175" l="1"/>
  <c r="T2370" i="169"/>
  <c r="T2305" i="169"/>
  <c r="P8" i="175"/>
  <c r="P7" i="175"/>
  <c r="P6" i="175"/>
  <c r="P4" i="175"/>
  <c r="AL70" i="175"/>
  <c r="AM70" i="175" s="1"/>
  <c r="AL72" i="175"/>
  <c r="AM72" i="175" s="1"/>
  <c r="AL73" i="175"/>
  <c r="AM73" i="175" s="1"/>
  <c r="AL71" i="175"/>
  <c r="AM71" i="175" s="1"/>
  <c r="T95" i="175"/>
  <c r="U68" i="175"/>
  <c r="AL12" i="175"/>
  <c r="AM12" i="175" s="1"/>
  <c r="AL6" i="175"/>
  <c r="AM6" i="175" s="1"/>
  <c r="AL11" i="175"/>
  <c r="AM11" i="175" s="1"/>
  <c r="AL10" i="175"/>
  <c r="AM10" i="175" s="1"/>
  <c r="AL9" i="175"/>
  <c r="AM9" i="175" s="1"/>
  <c r="AL5" i="175"/>
  <c r="AM5" i="175" s="1"/>
  <c r="AL8" i="175"/>
  <c r="AM8" i="175" s="1"/>
  <c r="AL7" i="175"/>
  <c r="AM7" i="175" s="1"/>
  <c r="AL14" i="175"/>
  <c r="AM14" i="175" s="1"/>
  <c r="AL13" i="175"/>
  <c r="AM13" i="175" s="1"/>
  <c r="T30" i="175"/>
  <c r="U3" i="175"/>
  <c r="AM2357" i="169"/>
  <c r="AM2347" i="169"/>
  <c r="AM2345" i="169"/>
  <c r="AM2354" i="169"/>
  <c r="AM2355" i="169"/>
  <c r="AM2353" i="169"/>
  <c r="AM2356" i="169"/>
  <c r="AM2350" i="169"/>
  <c r="AM2349" i="169"/>
  <c r="AM2351" i="169"/>
  <c r="AM2352" i="169"/>
  <c r="AM2346" i="169"/>
  <c r="AM2348" i="169"/>
  <c r="AM2288" i="169"/>
  <c r="AM2291" i="169"/>
  <c r="AM2289" i="169"/>
  <c r="AM2290" i="169"/>
  <c r="AM2283" i="169"/>
  <c r="AM2282" i="169"/>
  <c r="AM2280" i="169"/>
  <c r="AM2285" i="169"/>
  <c r="AM2287" i="169"/>
  <c r="AM2284" i="169"/>
  <c r="AM2281" i="169"/>
  <c r="AM2286" i="169"/>
  <c r="U2278" i="169"/>
  <c r="AB67" i="175"/>
  <c r="AB2" i="175"/>
  <c r="AB2277" i="169"/>
  <c r="P3" i="175" a="1"/>
  <c r="P2" i="175" a="1"/>
  <c r="P2" i="175" l="1"/>
  <c r="P3" i="175"/>
  <c r="C24" i="169" a="1"/>
  <c r="C24" i="169" l="1"/>
  <c r="D24" i="169" a="1"/>
  <c r="D24" i="169" l="1"/>
  <c r="E24" i="169" a="1"/>
  <c r="E24" i="169" l="1"/>
  <c r="F24" i="169" a="1"/>
  <c r="F24" i="169" l="1"/>
  <c r="G24" i="169" a="1"/>
  <c r="G24" i="169" l="1"/>
  <c r="H24" i="169" a="1"/>
  <c r="H24" i="169" l="1"/>
  <c r="I24" i="169" a="1"/>
  <c r="I24" i="169" l="1"/>
  <c r="L24" i="169" a="1"/>
  <c r="L24" i="169" l="1"/>
  <c r="N24" i="169" a="1"/>
  <c r="N24" i="169" l="1"/>
  <c r="S45" i="171"/>
  <c r="S110" i="171"/>
  <c r="Q2" i="171" a="1"/>
  <c r="Q24" i="169" a="1"/>
  <c r="Q24" i="169" l="1"/>
  <c r="Q2" i="171"/>
  <c r="E9" i="173" a="1"/>
  <c r="E9" i="173" l="1"/>
  <c r="S909" i="173"/>
  <c r="S908" i="173"/>
  <c r="S907" i="173"/>
  <c r="S906" i="173"/>
  <c r="S905" i="173"/>
  <c r="S904" i="173"/>
  <c r="S903" i="173"/>
  <c r="S902" i="173"/>
  <c r="S901" i="173"/>
  <c r="S900" i="173"/>
  <c r="S899" i="173"/>
  <c r="S898" i="173"/>
  <c r="S897" i="173"/>
  <c r="S896" i="173"/>
  <c r="S895" i="173"/>
  <c r="S894" i="173"/>
  <c r="S893" i="173"/>
  <c r="S892" i="173"/>
  <c r="S891" i="173"/>
  <c r="S890" i="173"/>
  <c r="S889" i="173"/>
  <c r="S888" i="173"/>
  <c r="S887" i="173"/>
  <c r="S886" i="173"/>
  <c r="S885" i="173"/>
  <c r="S884" i="173"/>
  <c r="S883" i="173"/>
  <c r="S882" i="173"/>
  <c r="S881" i="173"/>
  <c r="S880" i="173"/>
  <c r="T879" i="173"/>
  <c r="T877" i="173"/>
  <c r="T876" i="173"/>
  <c r="T871" i="173"/>
  <c r="T866" i="173"/>
  <c r="AG854" i="173"/>
  <c r="AG853" i="173"/>
  <c r="AG852" i="173"/>
  <c r="AG851" i="173"/>
  <c r="AR849" i="173"/>
  <c r="AQ849" i="173"/>
  <c r="AP849" i="173"/>
  <c r="AO849" i="173"/>
  <c r="AN849" i="173"/>
  <c r="V847" i="173"/>
  <c r="Y846" i="173"/>
  <c r="AG794" i="173"/>
  <c r="AG795" i="173"/>
  <c r="AG796" i="173"/>
  <c r="AG797" i="173"/>
  <c r="AG798" i="173"/>
  <c r="AG799" i="173"/>
  <c r="AG800" i="173"/>
  <c r="AG801" i="173"/>
  <c r="AG793" i="173"/>
  <c r="S844" i="173"/>
  <c r="S843" i="173"/>
  <c r="S842" i="173"/>
  <c r="S841" i="173"/>
  <c r="S840" i="173"/>
  <c r="S839" i="173"/>
  <c r="S838" i="173"/>
  <c r="S837" i="173"/>
  <c r="S836" i="173"/>
  <c r="S835" i="173"/>
  <c r="S834" i="173"/>
  <c r="S833" i="173"/>
  <c r="S832" i="173"/>
  <c r="S831" i="173"/>
  <c r="S830" i="173"/>
  <c r="S829" i="173"/>
  <c r="S828" i="173"/>
  <c r="S827" i="173"/>
  <c r="S826" i="173"/>
  <c r="S825" i="173"/>
  <c r="S824" i="173"/>
  <c r="S823" i="173"/>
  <c r="S822" i="173"/>
  <c r="S821" i="173"/>
  <c r="S820" i="173"/>
  <c r="S819" i="173"/>
  <c r="S818" i="173"/>
  <c r="S817" i="173"/>
  <c r="S816" i="173"/>
  <c r="S815" i="173"/>
  <c r="T814" i="173"/>
  <c r="T812" i="173"/>
  <c r="T811" i="173"/>
  <c r="T806" i="173"/>
  <c r="T801" i="173"/>
  <c r="AG792" i="173"/>
  <c r="AG791" i="173"/>
  <c r="AG790" i="173"/>
  <c r="AG789" i="173"/>
  <c r="AG788" i="173"/>
  <c r="AG787" i="173"/>
  <c r="AG786" i="173"/>
  <c r="AR784" i="173"/>
  <c r="AQ784" i="173"/>
  <c r="AP784" i="173"/>
  <c r="AO784" i="173"/>
  <c r="AN784" i="173"/>
  <c r="V782" i="173"/>
  <c r="Y781" i="173"/>
  <c r="S779" i="173"/>
  <c r="S778" i="173"/>
  <c r="S777" i="173"/>
  <c r="S776" i="173"/>
  <c r="S775" i="173"/>
  <c r="S774" i="173"/>
  <c r="S773" i="173"/>
  <c r="S772" i="173"/>
  <c r="S771" i="173"/>
  <c r="S770" i="173"/>
  <c r="S769" i="173"/>
  <c r="S768" i="173"/>
  <c r="S767" i="173"/>
  <c r="S766" i="173"/>
  <c r="S765" i="173"/>
  <c r="S764" i="173"/>
  <c r="S763" i="173"/>
  <c r="S762" i="173"/>
  <c r="S761" i="173"/>
  <c r="S760" i="173"/>
  <c r="S759" i="173"/>
  <c r="S758" i="173"/>
  <c r="S757" i="173"/>
  <c r="S756" i="173"/>
  <c r="S755" i="173"/>
  <c r="S754" i="173"/>
  <c r="S753" i="173"/>
  <c r="S752" i="173"/>
  <c r="S751" i="173"/>
  <c r="S750" i="173"/>
  <c r="T749" i="173"/>
  <c r="T747" i="173"/>
  <c r="T746" i="173"/>
  <c r="T741" i="173"/>
  <c r="T736" i="173"/>
  <c r="AG722" i="173"/>
  <c r="AG721" i="173"/>
  <c r="AR719" i="173"/>
  <c r="AQ719" i="173"/>
  <c r="AP719" i="173"/>
  <c r="AO719" i="173"/>
  <c r="AN719" i="173"/>
  <c r="V717" i="173"/>
  <c r="Y716" i="173"/>
  <c r="S714" i="173"/>
  <c r="S713" i="173"/>
  <c r="S712" i="173"/>
  <c r="S711" i="173"/>
  <c r="S710" i="173"/>
  <c r="S709" i="173"/>
  <c r="S708" i="173"/>
  <c r="S707" i="173"/>
  <c r="S706" i="173"/>
  <c r="S705" i="173"/>
  <c r="S704" i="173"/>
  <c r="S703" i="173"/>
  <c r="S702" i="173"/>
  <c r="S701" i="173"/>
  <c r="S700" i="173"/>
  <c r="S699" i="173"/>
  <c r="S698" i="173"/>
  <c r="S697" i="173"/>
  <c r="S696" i="173"/>
  <c r="S695" i="173"/>
  <c r="S694" i="173"/>
  <c r="S693" i="173"/>
  <c r="S692" i="173"/>
  <c r="S691" i="173"/>
  <c r="S690" i="173"/>
  <c r="S689" i="173"/>
  <c r="S688" i="173"/>
  <c r="S687" i="173"/>
  <c r="S686" i="173"/>
  <c r="S685" i="173"/>
  <c r="T684" i="173"/>
  <c r="T682" i="173"/>
  <c r="T681" i="173"/>
  <c r="T676" i="173"/>
  <c r="T671" i="173"/>
  <c r="AR654" i="173"/>
  <c r="AQ654" i="173"/>
  <c r="AP654" i="173"/>
  <c r="AO654" i="173"/>
  <c r="AN654" i="173"/>
  <c r="V652" i="173"/>
  <c r="Y651" i="173"/>
  <c r="S649" i="173"/>
  <c r="S648" i="173"/>
  <c r="S647" i="173"/>
  <c r="S646" i="173"/>
  <c r="S645" i="173"/>
  <c r="S644" i="173"/>
  <c r="S643" i="173"/>
  <c r="S642" i="173"/>
  <c r="S641" i="173"/>
  <c r="S640" i="173"/>
  <c r="S639" i="173"/>
  <c r="S638" i="173"/>
  <c r="S637" i="173"/>
  <c r="S636" i="173"/>
  <c r="S635" i="173"/>
  <c r="S634" i="173"/>
  <c r="S633" i="173"/>
  <c r="S632" i="173"/>
  <c r="S631" i="173"/>
  <c r="S630" i="173"/>
  <c r="S629" i="173"/>
  <c r="S628" i="173"/>
  <c r="S627" i="173"/>
  <c r="S626" i="173"/>
  <c r="S625" i="173"/>
  <c r="S624" i="173"/>
  <c r="S623" i="173"/>
  <c r="S622" i="173"/>
  <c r="S621" i="173"/>
  <c r="S620" i="173"/>
  <c r="T619" i="173"/>
  <c r="T617" i="173"/>
  <c r="T616" i="173"/>
  <c r="T611" i="173"/>
  <c r="T606" i="173"/>
  <c r="AG604" i="173"/>
  <c r="AG603" i="173"/>
  <c r="AG602" i="173"/>
  <c r="AG601" i="173"/>
  <c r="AG600" i="173"/>
  <c r="AG599" i="173"/>
  <c r="AG598" i="173"/>
  <c r="AG597" i="173"/>
  <c r="AG596" i="173"/>
  <c r="AG595" i="173"/>
  <c r="AG594" i="173"/>
  <c r="AG593" i="173"/>
  <c r="AG592" i="173"/>
  <c r="AG591" i="173"/>
  <c r="AR589" i="173"/>
  <c r="AQ589" i="173"/>
  <c r="AP589" i="173"/>
  <c r="AO589" i="173"/>
  <c r="AN589" i="173"/>
  <c r="V587" i="173"/>
  <c r="Y586" i="173"/>
  <c r="S584" i="173"/>
  <c r="S583" i="173"/>
  <c r="S582" i="173"/>
  <c r="S581" i="173"/>
  <c r="S580" i="173"/>
  <c r="S579" i="173"/>
  <c r="S578" i="173"/>
  <c r="S577" i="173"/>
  <c r="S576" i="173"/>
  <c r="S575" i="173"/>
  <c r="S574" i="173"/>
  <c r="S573" i="173"/>
  <c r="S572" i="173"/>
  <c r="S571" i="173"/>
  <c r="S570" i="173"/>
  <c r="S569" i="173"/>
  <c r="S568" i="173"/>
  <c r="S567" i="173"/>
  <c r="S566" i="173"/>
  <c r="S565" i="173"/>
  <c r="S564" i="173"/>
  <c r="S563" i="173"/>
  <c r="S562" i="173"/>
  <c r="S561" i="173"/>
  <c r="S560" i="173"/>
  <c r="S559" i="173"/>
  <c r="S558" i="173"/>
  <c r="S557" i="173"/>
  <c r="S556" i="173"/>
  <c r="S555" i="173"/>
  <c r="T554" i="173"/>
  <c r="T552" i="173"/>
  <c r="T551" i="173"/>
  <c r="T546" i="173"/>
  <c r="T541" i="173"/>
  <c r="AG539" i="173"/>
  <c r="AG538" i="173"/>
  <c r="AG537" i="173"/>
  <c r="AG536" i="173"/>
  <c r="AG535" i="173"/>
  <c r="AG534" i="173"/>
  <c r="AG533" i="173"/>
  <c r="AG532" i="173"/>
  <c r="AG531" i="173"/>
  <c r="AG530" i="173"/>
  <c r="AG529" i="173"/>
  <c r="AG528" i="173"/>
  <c r="AG527" i="173"/>
  <c r="AG526" i="173"/>
  <c r="AR524" i="173"/>
  <c r="AQ524" i="173"/>
  <c r="AP524" i="173"/>
  <c r="AO524" i="173"/>
  <c r="AN524" i="173"/>
  <c r="V522" i="173"/>
  <c r="Y521" i="173"/>
  <c r="AG467" i="173"/>
  <c r="AG468" i="173"/>
  <c r="AG469" i="173"/>
  <c r="AG470" i="173"/>
  <c r="AG471" i="173"/>
  <c r="AG472" i="173"/>
  <c r="AG473" i="173"/>
  <c r="AG474" i="173"/>
  <c r="AG475" i="173"/>
  <c r="S519" i="173"/>
  <c r="S518" i="173"/>
  <c r="S517" i="173"/>
  <c r="S516" i="173"/>
  <c r="S515" i="173"/>
  <c r="S514" i="173"/>
  <c r="S513" i="173"/>
  <c r="S512" i="173"/>
  <c r="S511" i="173"/>
  <c r="S510" i="173"/>
  <c r="S509" i="173"/>
  <c r="S508" i="173"/>
  <c r="S507" i="173"/>
  <c r="S506" i="173"/>
  <c r="S505" i="173"/>
  <c r="S504" i="173"/>
  <c r="S503" i="173"/>
  <c r="S502" i="173"/>
  <c r="S501" i="173"/>
  <c r="S500" i="173"/>
  <c r="S499" i="173"/>
  <c r="S498" i="173"/>
  <c r="S497" i="173"/>
  <c r="S496" i="173"/>
  <c r="S495" i="173"/>
  <c r="S494" i="173"/>
  <c r="S493" i="173"/>
  <c r="S492" i="173"/>
  <c r="S491" i="173"/>
  <c r="S490" i="173"/>
  <c r="T489" i="173"/>
  <c r="T487" i="173"/>
  <c r="T486" i="173"/>
  <c r="T481" i="173"/>
  <c r="T476" i="173"/>
  <c r="AG466" i="173"/>
  <c r="AG465" i="173"/>
  <c r="AG464" i="173"/>
  <c r="AG463" i="173"/>
  <c r="AG462" i="173"/>
  <c r="AG461" i="173"/>
  <c r="AR459" i="173"/>
  <c r="AQ459" i="173"/>
  <c r="AP459" i="173"/>
  <c r="AO459" i="173"/>
  <c r="AN459" i="173"/>
  <c r="V457" i="173"/>
  <c r="Y456" i="173"/>
  <c r="S454" i="173"/>
  <c r="S453" i="173"/>
  <c r="S452" i="173"/>
  <c r="S451" i="173"/>
  <c r="S450" i="173"/>
  <c r="S449" i="173"/>
  <c r="S448" i="173"/>
  <c r="S447" i="173"/>
  <c r="S446" i="173"/>
  <c r="S445" i="173"/>
  <c r="S444" i="173"/>
  <c r="S443" i="173"/>
  <c r="S442" i="173"/>
  <c r="S441" i="173"/>
  <c r="S440" i="173"/>
  <c r="S439" i="173"/>
  <c r="S438" i="173"/>
  <c r="S437" i="173"/>
  <c r="S436" i="173"/>
  <c r="S435" i="173"/>
  <c r="S434" i="173"/>
  <c r="S433" i="173"/>
  <c r="S432" i="173"/>
  <c r="S431" i="173"/>
  <c r="S430" i="173"/>
  <c r="S429" i="173"/>
  <c r="S428" i="173"/>
  <c r="S427" i="173"/>
  <c r="S426" i="173"/>
  <c r="S425" i="173"/>
  <c r="T424" i="173"/>
  <c r="T422" i="173"/>
  <c r="T421" i="173"/>
  <c r="T416" i="173"/>
  <c r="T411" i="173"/>
  <c r="AG401" i="173"/>
  <c r="AG400" i="173"/>
  <c r="AG399" i="173"/>
  <c r="AG398" i="173"/>
  <c r="AG397" i="173"/>
  <c r="AG396" i="173"/>
  <c r="AR394" i="173"/>
  <c r="AQ394" i="173"/>
  <c r="AP394" i="173"/>
  <c r="AO394" i="173"/>
  <c r="AN394" i="173"/>
  <c r="V392" i="173"/>
  <c r="Y391" i="173"/>
  <c r="AG337" i="173"/>
  <c r="AG338" i="173"/>
  <c r="AG339" i="173"/>
  <c r="AG340" i="173"/>
  <c r="AG341" i="173"/>
  <c r="AG342" i="173"/>
  <c r="AG343" i="173"/>
  <c r="AG344" i="173"/>
  <c r="AG345" i="173"/>
  <c r="S389" i="173"/>
  <c r="S388" i="173"/>
  <c r="S387" i="173"/>
  <c r="S386" i="173"/>
  <c r="S385" i="173"/>
  <c r="S384" i="173"/>
  <c r="S383" i="173"/>
  <c r="S382" i="173"/>
  <c r="S381" i="173"/>
  <c r="S380" i="173"/>
  <c r="S379" i="173"/>
  <c r="S378" i="173"/>
  <c r="S377" i="173"/>
  <c r="S376" i="173"/>
  <c r="S375" i="173"/>
  <c r="S374" i="173"/>
  <c r="S373" i="173"/>
  <c r="S372" i="173"/>
  <c r="S371" i="173"/>
  <c r="S370" i="173"/>
  <c r="S369" i="173"/>
  <c r="S368" i="173"/>
  <c r="S367" i="173"/>
  <c r="S366" i="173"/>
  <c r="S365" i="173"/>
  <c r="S364" i="173"/>
  <c r="S363" i="173"/>
  <c r="S362" i="173"/>
  <c r="S361" i="173"/>
  <c r="S360" i="173"/>
  <c r="T359" i="173"/>
  <c r="T357" i="173"/>
  <c r="T356" i="173"/>
  <c r="T351" i="173"/>
  <c r="T346" i="173"/>
  <c r="AG336" i="173"/>
  <c r="AG335" i="173"/>
  <c r="AG334" i="173"/>
  <c r="AG333" i="173"/>
  <c r="AG332" i="173"/>
  <c r="AG331" i="173"/>
  <c r="AR329" i="173"/>
  <c r="AQ329" i="173"/>
  <c r="AP329" i="173"/>
  <c r="AO329" i="173"/>
  <c r="AN329" i="173"/>
  <c r="V327" i="173"/>
  <c r="Y326" i="173"/>
  <c r="AG273" i="173"/>
  <c r="AG274" i="173"/>
  <c r="AG275" i="173"/>
  <c r="AG276" i="173"/>
  <c r="V67" i="173"/>
  <c r="V2" i="173"/>
  <c r="S324" i="173"/>
  <c r="S323" i="173"/>
  <c r="S322" i="173"/>
  <c r="S321" i="173"/>
  <c r="S320" i="173"/>
  <c r="S319" i="173"/>
  <c r="S318" i="173"/>
  <c r="S317" i="173"/>
  <c r="S316" i="173"/>
  <c r="S315" i="173"/>
  <c r="S314" i="173"/>
  <c r="S313" i="173"/>
  <c r="S312" i="173"/>
  <c r="S311" i="173"/>
  <c r="S310" i="173"/>
  <c r="S309" i="173"/>
  <c r="S308" i="173"/>
  <c r="S307" i="173"/>
  <c r="S306" i="173"/>
  <c r="S305" i="173"/>
  <c r="S304" i="173"/>
  <c r="S303" i="173"/>
  <c r="S302" i="173"/>
  <c r="T294" i="173"/>
  <c r="T292" i="173"/>
  <c r="T291" i="173"/>
  <c r="T286" i="173"/>
  <c r="T281" i="173"/>
  <c r="AG272" i="173"/>
  <c r="AG271" i="173"/>
  <c r="AG270" i="173"/>
  <c r="AG269" i="173"/>
  <c r="AG268" i="173"/>
  <c r="AG267" i="173"/>
  <c r="AG266" i="173"/>
  <c r="AR264" i="173"/>
  <c r="AQ264" i="173"/>
  <c r="AP264" i="173"/>
  <c r="AO264" i="173"/>
  <c r="AN264" i="173"/>
  <c r="V262" i="173"/>
  <c r="Y261" i="173"/>
  <c r="AG215" i="173"/>
  <c r="AG216" i="173"/>
  <c r="AG217" i="173"/>
  <c r="AG218" i="173"/>
  <c r="AG214" i="173"/>
  <c r="AG213" i="173"/>
  <c r="AG212" i="173"/>
  <c r="AG211" i="173"/>
  <c r="AG210" i="173"/>
  <c r="AG209" i="173"/>
  <c r="AG208" i="173"/>
  <c r="AG207" i="173"/>
  <c r="AG206" i="173"/>
  <c r="AG205" i="173"/>
  <c r="AG204" i="173"/>
  <c r="AG203" i="173"/>
  <c r="AG202" i="173"/>
  <c r="AG201" i="173"/>
  <c r="S261" i="173" a="1"/>
  <c r="S716" i="173" a="1"/>
  <c r="S846" i="173" a="1"/>
  <c r="S391" i="173" a="1"/>
  <c r="S521" i="173" a="1"/>
  <c r="S651" i="173" a="1"/>
  <c r="S586" i="173" a="1"/>
  <c r="S781" i="173" a="1"/>
  <c r="S456" i="173" a="1"/>
  <c r="S326" i="173" a="1"/>
  <c r="AN530" i="173"/>
  <c r="AN273" i="173"/>
  <c r="AN213" i="173"/>
  <c r="AN785" i="173"/>
  <c r="AN331" i="173"/>
  <c r="AN527" i="173"/>
  <c r="AN595" i="173"/>
  <c r="AN792" i="173"/>
  <c r="AN590" i="173"/>
  <c r="AN336" i="173"/>
  <c r="AN345" i="173"/>
  <c r="AN534" i="173"/>
  <c r="AN204" i="173"/>
  <c r="AN401" i="173"/>
  <c r="AN333" i="173"/>
  <c r="AN218" i="173"/>
  <c r="AN330" i="173"/>
  <c r="AN334" i="173"/>
  <c r="AN332" i="173"/>
  <c r="AN203" i="173"/>
  <c r="AN206" i="173"/>
  <c r="AN474" i="173"/>
  <c r="AN791" i="173"/>
  <c r="AN272" i="173"/>
  <c r="AN340" i="173"/>
  <c r="AN850" i="173"/>
  <c r="AN602" i="173"/>
  <c r="AN794" i="173"/>
  <c r="AN399" i="173"/>
  <c r="AN528" i="173"/>
  <c r="AN537" i="173"/>
  <c r="AN599" i="173"/>
  <c r="AN789" i="173"/>
  <c r="AN604" i="173"/>
  <c r="AN217" i="173"/>
  <c r="AN274" i="173"/>
  <c r="AN209" i="173"/>
  <c r="AN532" i="173"/>
  <c r="AN265" i="173"/>
  <c r="AN851" i="173"/>
  <c r="AN722" i="173"/>
  <c r="AN342" i="173"/>
  <c r="AN341" i="173"/>
  <c r="AN790" i="173"/>
  <c r="AN539" i="173"/>
  <c r="AN205" i="173"/>
  <c r="AN461" i="173"/>
  <c r="AN800" i="173"/>
  <c r="AN400" i="173"/>
  <c r="AN799" i="173"/>
  <c r="AN343" i="173"/>
  <c r="AN533" i="173"/>
  <c r="AN339" i="173"/>
  <c r="AN600" i="173"/>
  <c r="AN852" i="173"/>
  <c r="AN598" i="173"/>
  <c r="AN538" i="173"/>
  <c r="AN594" i="173"/>
  <c r="AN276" i="173"/>
  <c r="AN268" i="173"/>
  <c r="AN269" i="173"/>
  <c r="AN796" i="173"/>
  <c r="AN396" i="173"/>
  <c r="AN462" i="173"/>
  <c r="AN466" i="173"/>
  <c r="AN275" i="173"/>
  <c r="AN801" i="173"/>
  <c r="AN593" i="173"/>
  <c r="AN463" i="173"/>
  <c r="AN473" i="173"/>
  <c r="AN460" i="173"/>
  <c r="AN603" i="173"/>
  <c r="AN793" i="173"/>
  <c r="AN212" i="173"/>
  <c r="AN592" i="173"/>
  <c r="AN208" i="173"/>
  <c r="AN207" i="173"/>
  <c r="AN475" i="173"/>
  <c r="AN797" i="173"/>
  <c r="AN469" i="173"/>
  <c r="AN397" i="173"/>
  <c r="AN526" i="173"/>
  <c r="AN525" i="173"/>
  <c r="AN721" i="173"/>
  <c r="AN214" i="173"/>
  <c r="AN787" i="173"/>
  <c r="AN853" i="173"/>
  <c r="AN597" i="173"/>
  <c r="AN216" i="173"/>
  <c r="AN795" i="173"/>
  <c r="AN398" i="173"/>
  <c r="AN200" i="173"/>
  <c r="AN271" i="173"/>
  <c r="AN267" i="173"/>
  <c r="AN338" i="173"/>
  <c r="AN529" i="173"/>
  <c r="AN467" i="173"/>
  <c r="AN468" i="173"/>
  <c r="AN465" i="173"/>
  <c r="AN266" i="173"/>
  <c r="AN854" i="173"/>
  <c r="AN202" i="173"/>
  <c r="AN464" i="173"/>
  <c r="AN788" i="173"/>
  <c r="AN471" i="173"/>
  <c r="AN344" i="173"/>
  <c r="AN591" i="173"/>
  <c r="AN201" i="173"/>
  <c r="AN798" i="173"/>
  <c r="AN470" i="173"/>
  <c r="AN535" i="173"/>
  <c r="AN270" i="173"/>
  <c r="AN215" i="173"/>
  <c r="AN211" i="173"/>
  <c r="AN536" i="173"/>
  <c r="AN337" i="173"/>
  <c r="AN210" i="173"/>
  <c r="AN596" i="173"/>
  <c r="AN601" i="173"/>
  <c r="AN720" i="173"/>
  <c r="AN335" i="173"/>
  <c r="AN531" i="173"/>
  <c r="AN472" i="173"/>
  <c r="AN395" i="173"/>
  <c r="AN786" i="173"/>
  <c r="S846" i="173" l="1"/>
  <c r="S781" i="173"/>
  <c r="S716" i="173"/>
  <c r="S651" i="173"/>
  <c r="S586" i="173"/>
  <c r="S521" i="173"/>
  <c r="S456" i="173"/>
  <c r="S391" i="173"/>
  <c r="S326" i="173"/>
  <c r="U328" i="173" s="1"/>
  <c r="S261" i="173"/>
  <c r="AB327" i="173"/>
  <c r="AB847" i="173"/>
  <c r="AP335" i="173" a="1"/>
  <c r="AJ797" i="173" a="1"/>
  <c r="AQ594" i="173" a="1"/>
  <c r="AJ792" i="173" a="1"/>
  <c r="AR270" i="173" a="1"/>
  <c r="AQ469" i="173" a="1"/>
  <c r="AQ343" i="173" a="1"/>
  <c r="AO528" i="173" a="1"/>
  <c r="Z401" i="173"/>
  <c r="Z462" i="173"/>
  <c r="AP274" i="173" a="1"/>
  <c r="AP330" i="173" a="1"/>
  <c r="AR268" i="173" a="1"/>
  <c r="Z595" i="173"/>
  <c r="AQ792" i="173" a="1"/>
  <c r="AQ269" i="173" a="1"/>
  <c r="Z798" i="173"/>
  <c r="AQ273" i="173" a="1"/>
  <c r="AR463" i="173" a="1"/>
  <c r="Z603" i="173"/>
  <c r="Z527" i="173"/>
  <c r="AO795" i="173" a="1"/>
  <c r="AJ330" i="173" a="1"/>
  <c r="AR668" i="173" a="1"/>
  <c r="AJ397" i="173" a="1"/>
  <c r="AO788" i="173" a="1"/>
  <c r="Z530" i="173"/>
  <c r="AP794" i="173" a="1"/>
  <c r="AJ334" i="173" a="1"/>
  <c r="AP336" i="173" a="1"/>
  <c r="AJ275" i="173" a="1"/>
  <c r="AO271" i="173" a="1"/>
  <c r="AP798" i="173" a="1"/>
  <c r="AJ266" i="173" a="1"/>
  <c r="AJ590" i="173" a="1"/>
  <c r="AJ475" i="173" a="1"/>
  <c r="AQ342" i="173" a="1"/>
  <c r="AO538" i="173" a="1"/>
  <c r="AQ470" i="173" a="1"/>
  <c r="AJ853" i="173" a="1"/>
  <c r="AJ538" i="173" a="1"/>
  <c r="AQ854" i="173" a="1"/>
  <c r="AR530" i="173" a="1"/>
  <c r="AR850" i="173" a="1"/>
  <c r="AJ470" i="173" a="1"/>
  <c r="AO533" i="173" a="1"/>
  <c r="AR595" i="173" a="1"/>
  <c r="AQ599" i="173" a="1"/>
  <c r="AR601" i="173" a="1"/>
  <c r="Z330" i="173"/>
  <c r="AR526" i="173" a="1"/>
  <c r="AJ603" i="173" a="1"/>
  <c r="AO720" i="173" a="1"/>
  <c r="AO602" i="173" a="1"/>
  <c r="Z276" i="173"/>
  <c r="AO798" i="173" a="1"/>
  <c r="AR395" i="173" a="1"/>
  <c r="AJ268" i="173" a="1"/>
  <c r="AP467" i="173" a="1"/>
  <c r="AO787" i="173" a="1"/>
  <c r="AO530" i="173" a="1"/>
  <c r="AP791" i="173" a="1"/>
  <c r="AJ463" i="173" a="1"/>
  <c r="AP465" i="173" a="1"/>
  <c r="AR208" i="173" a="1"/>
  <c r="AQ213" i="173" a="1"/>
  <c r="AQ527" i="173" a="1"/>
  <c r="AP530" i="173" a="1"/>
  <c r="AJ465" i="173" a="1"/>
  <c r="Z338" i="173"/>
  <c r="AO334" i="173" a="1"/>
  <c r="AO797" i="173" a="1"/>
  <c r="AQ525" i="173" a="1"/>
  <c r="AP340" i="173" a="1"/>
  <c r="AJ527" i="173" a="1"/>
  <c r="AP533" i="173" a="1"/>
  <c r="AQ395" i="173" a="1"/>
  <c r="AR667" i="173" a="1"/>
  <c r="AJ271" i="173" a="1"/>
  <c r="AR599" i="173" a="1"/>
  <c r="AQ800" i="173" a="1"/>
  <c r="Z853" i="173"/>
  <c r="AR787" i="173" a="1"/>
  <c r="AP599" i="173" a="1"/>
  <c r="AP266" i="173" a="1"/>
  <c r="Z465" i="173"/>
  <c r="AO343" i="173" a="1"/>
  <c r="Z799" i="173"/>
  <c r="AQ466" i="173" a="1"/>
  <c r="AQ337" i="173" a="1"/>
  <c r="AJ395" i="173" a="1"/>
  <c r="AP854" i="173" a="1"/>
  <c r="Z268" i="173"/>
  <c r="AP207" i="173" a="1"/>
  <c r="AR204" i="173" a="1"/>
  <c r="Z788" i="173"/>
  <c r="Z801" i="173"/>
  <c r="AP398" i="173" a="1"/>
  <c r="AR475" i="173" a="1"/>
  <c r="AJ332" i="173" a="1"/>
  <c r="Z460" i="173"/>
  <c r="AQ472" i="173" a="1"/>
  <c r="AR794" i="173" a="1"/>
  <c r="AO597" i="173" a="1"/>
  <c r="AP539" i="173" a="1"/>
  <c r="Z467" i="173"/>
  <c r="AO852" i="173" a="1"/>
  <c r="AJ342" i="173" a="1"/>
  <c r="AR462" i="173" a="1"/>
  <c r="AP205" i="173" a="1"/>
  <c r="AP265" i="173" a="1"/>
  <c r="AR203" i="173" a="1"/>
  <c r="AO216" i="173" a="1"/>
  <c r="Z332" i="173"/>
  <c r="Z466" i="173"/>
  <c r="AR273" i="173" a="1"/>
  <c r="AJ474" i="173" a="1"/>
  <c r="AP271" i="173" a="1"/>
  <c r="AQ853" i="173" a="1"/>
  <c r="AR469" i="173" a="1"/>
  <c r="AP536" i="173" a="1"/>
  <c r="AJ721" i="173" a="1"/>
  <c r="AJ788" i="173" a="1"/>
  <c r="AP788" i="173" a="1"/>
  <c r="AO474" i="173" a="1"/>
  <c r="AP469" i="173" a="1"/>
  <c r="AR603" i="173" a="1"/>
  <c r="AO214" i="173" a="1"/>
  <c r="AP850" i="173" a="1"/>
  <c r="Z539" i="173"/>
  <c r="AO532" i="173" a="1"/>
  <c r="AO595" i="173" a="1"/>
  <c r="AQ396" i="173" a="1"/>
  <c r="AJ340" i="173" a="1"/>
  <c r="AR533" i="173" a="1"/>
  <c r="AP339" i="173" a="1"/>
  <c r="AO800" i="173" a="1"/>
  <c r="AO603" i="173" a="1"/>
  <c r="AR657" i="173" a="1"/>
  <c r="AO590" i="173" a="1"/>
  <c r="AR330" i="173" a="1"/>
  <c r="AP472" i="173" a="1"/>
  <c r="AR333" i="173" a="1"/>
  <c r="Z461" i="173"/>
  <c r="AQ603" i="173" a="1"/>
  <c r="AR341" i="173" a="1"/>
  <c r="AP852" i="173" a="1"/>
  <c r="AQ532" i="173" a="1"/>
  <c r="AQ265" i="173" a="1"/>
  <c r="AR797" i="173" a="1"/>
  <c r="AO210" i="173" a="1"/>
  <c r="AQ790" i="173" a="1"/>
  <c r="Z534" i="173"/>
  <c r="AP462" i="173" a="1"/>
  <c r="AJ396" i="173" a="1"/>
  <c r="AP786" i="173" a="1"/>
  <c r="AJ344" i="173" a="1"/>
  <c r="AJ598" i="173" a="1"/>
  <c r="AQ535" i="173" a="1"/>
  <c r="AO331" i="173" a="1"/>
  <c r="AO269" i="173" a="1"/>
  <c r="Z271" i="173"/>
  <c r="Z800" i="173"/>
  <c r="AP799" i="173" a="1"/>
  <c r="AQ530" i="173" a="1"/>
  <c r="AJ799" i="173" a="1"/>
  <c r="AO793" i="173" a="1"/>
  <c r="AP594" i="173" a="1"/>
  <c r="AP470" i="173" a="1"/>
  <c r="AO332" i="173" a="1"/>
  <c r="Z344" i="173"/>
  <c r="AP471" i="173" a="1"/>
  <c r="AJ464" i="173" a="1"/>
  <c r="AQ207" i="173" a="1"/>
  <c r="Z594" i="173"/>
  <c r="AO722" i="173" a="1"/>
  <c r="AP590" i="173" a="1"/>
  <c r="AJ467" i="173" a="1"/>
  <c r="AO201" i="173" a="1"/>
  <c r="AR591" i="173" a="1"/>
  <c r="AO344" i="173" a="1"/>
  <c r="AP531" i="173" a="1"/>
  <c r="AR465" i="173" a="1"/>
  <c r="AJ592" i="173" a="1"/>
  <c r="AO721" i="173" a="1"/>
  <c r="AQ345" i="173" a="1"/>
  <c r="AJ798" i="173" a="1"/>
  <c r="AO401" i="173" a="1"/>
  <c r="Z273" i="173"/>
  <c r="AR343" i="173" a="1"/>
  <c r="AJ720" i="173" a="1"/>
  <c r="AJ535" i="173" a="1"/>
  <c r="Z472" i="173"/>
  <c r="AQ341" i="173" a="1"/>
  <c r="AR331" i="173" a="1"/>
  <c r="Q10" i="173" a="1"/>
  <c r="AP333" i="173" a="1"/>
  <c r="AO341" i="173" a="1"/>
  <c r="Z593" i="173"/>
  <c r="AP597" i="173" a="1"/>
  <c r="AR337" i="173" a="1"/>
  <c r="AP604" i="173" a="1"/>
  <c r="AQ595" i="173" a="1"/>
  <c r="Z334" i="173"/>
  <c r="AP395" i="173" a="1"/>
  <c r="AO473" i="173" a="1"/>
  <c r="AR593" i="173" a="1"/>
  <c r="AP538" i="173" a="1"/>
  <c r="AO789" i="173" a="1"/>
  <c r="AJ787" i="173" a="1"/>
  <c r="AJ786" i="173" a="1"/>
  <c r="AP332" i="173" a="1"/>
  <c r="AP209" i="173" a="1"/>
  <c r="AQ330" i="173" a="1"/>
  <c r="AQ852" i="173" a="1"/>
  <c r="AR594" i="173" a="1"/>
  <c r="Z340" i="173"/>
  <c r="AO591" i="173" a="1"/>
  <c r="Q9" i="173" a="1"/>
  <c r="AO539" i="173" a="1"/>
  <c r="AR217" i="173" a="1"/>
  <c r="AP272" i="173" a="1"/>
  <c r="AQ798" i="173" a="1"/>
  <c r="AO270" i="173" a="1"/>
  <c r="Z592" i="173"/>
  <c r="AO534" i="173" a="1"/>
  <c r="Z535" i="173"/>
  <c r="AO471" i="173" a="1"/>
  <c r="AO336" i="173" a="1"/>
  <c r="AP397" i="173" a="1"/>
  <c r="AR795" i="173" a="1"/>
  <c r="AO786" i="173" a="1"/>
  <c r="AR851" i="173" a="1"/>
  <c r="AQ602" i="173" a="1"/>
  <c r="AQ398" i="173" a="1"/>
  <c r="AJ532" i="173" a="1"/>
  <c r="AR209" i="173" a="1"/>
  <c r="AJ597" i="173" a="1"/>
  <c r="AR200" i="173" a="1"/>
  <c r="AO399" i="173" a="1"/>
  <c r="AR400" i="173" a="1"/>
  <c r="AR398" i="173" a="1"/>
  <c r="AP215" i="173" a="1"/>
  <c r="Z602" i="173"/>
  <c r="AJ801" i="173" a="1"/>
  <c r="AQ591" i="173" a="1"/>
  <c r="AR471" i="173" a="1"/>
  <c r="AQ462" i="173" a="1"/>
  <c r="AO340" i="173" a="1"/>
  <c r="AO337" i="173" a="1"/>
  <c r="AR531" i="173" a="1"/>
  <c r="AO463" i="173" a="1"/>
  <c r="AR210" i="173" a="1"/>
  <c r="AO273" i="173" a="1"/>
  <c r="AP526" i="173" a="1"/>
  <c r="AP401" i="173" a="1"/>
  <c r="AR799" i="173" a="1"/>
  <c r="Z269" i="173"/>
  <c r="AJ343" i="173" a="1"/>
  <c r="Z601" i="173"/>
  <c r="AQ786" i="173" a="1"/>
  <c r="AQ212" i="173" a="1"/>
  <c r="AP532" i="173" a="1"/>
  <c r="AQ217" i="173" a="1"/>
  <c r="AP400" i="173" a="1"/>
  <c r="AJ533" i="173" a="1"/>
  <c r="AP343" i="173" a="1"/>
  <c r="AP213" i="173" a="1"/>
  <c r="AO526" i="173" a="1"/>
  <c r="AJ274" i="173" a="1"/>
  <c r="AQ464" i="173" a="1"/>
  <c r="AQ593" i="173" a="1"/>
  <c r="AP214" i="173" a="1"/>
  <c r="AR656" i="173" a="1"/>
  <c r="AQ796" i="173" a="1"/>
  <c r="AR470" i="173" a="1"/>
  <c r="AO339" i="173" a="1"/>
  <c r="AP267" i="173" a="1"/>
  <c r="AJ534" i="173" a="1"/>
  <c r="AO396" i="173" a="1"/>
  <c r="AQ463" i="173" a="1"/>
  <c r="AQ211" i="173" a="1"/>
  <c r="AR788" i="173" a="1"/>
  <c r="AJ460" i="173" a="1"/>
  <c r="AO529" i="173" a="1"/>
  <c r="AQ534" i="173" a="1"/>
  <c r="AR472" i="173" a="1"/>
  <c r="AP275" i="173" a="1"/>
  <c r="AQ334" i="173" a="1"/>
  <c r="AJ270" i="173" a="1"/>
  <c r="AQ210" i="173" a="1"/>
  <c r="AR538" i="173" a="1"/>
  <c r="AQ526" i="173" a="1"/>
  <c r="AP801" i="173" a="1"/>
  <c r="Q4" i="173" a="1"/>
  <c r="AR342" i="173" a="1"/>
  <c r="AO213" i="173" a="1"/>
  <c r="AQ797" i="173" a="1"/>
  <c r="AO276" i="173" a="1"/>
  <c r="Z851" i="173"/>
  <c r="AJ333" i="173" a="1"/>
  <c r="AP535" i="173" a="1"/>
  <c r="AO338" i="173" a="1"/>
  <c r="Q3" i="173" a="1"/>
  <c r="AO274" i="173" a="1"/>
  <c r="AJ336" i="173" a="1"/>
  <c r="AQ531" i="173" a="1"/>
  <c r="AR534" i="173" a="1"/>
  <c r="AP273" i="173" a="1"/>
  <c r="AP721" i="173" a="1"/>
  <c r="AR789" i="173" a="1"/>
  <c r="Z345" i="173"/>
  <c r="AP341" i="173" a="1"/>
  <c r="AP464" i="173" a="1"/>
  <c r="AP202" i="173" a="1"/>
  <c r="Z270" i="173"/>
  <c r="Z395" i="173"/>
  <c r="AR340" i="173" a="1"/>
  <c r="Z399" i="173"/>
  <c r="AO205" i="173" a="1"/>
  <c r="AO272" i="173" a="1"/>
  <c r="AO218" i="173" a="1"/>
  <c r="AQ399" i="173" a="1"/>
  <c r="Z789" i="173"/>
  <c r="AR793" i="173" a="1"/>
  <c r="AJ466" i="173" a="1"/>
  <c r="Z852" i="173"/>
  <c r="AO462" i="173" a="1"/>
  <c r="AJ345" i="173" a="1"/>
  <c r="AR336" i="173" a="1"/>
  <c r="AP595" i="173" a="1"/>
  <c r="Z600" i="173"/>
  <c r="AO799" i="173" a="1"/>
  <c r="AO333" i="173" a="1"/>
  <c r="AQ785" i="173" a="1"/>
  <c r="Z475" i="173"/>
  <c r="AJ337" i="173" a="1"/>
  <c r="AO470" i="173" a="1"/>
  <c r="AR339" i="173" a="1"/>
  <c r="AQ533" i="173" a="1"/>
  <c r="AQ473" i="173" a="1"/>
  <c r="AQ720" i="173" a="1"/>
  <c r="AR791" i="173" a="1"/>
  <c r="AJ525" i="173" a="1"/>
  <c r="Z599" i="173"/>
  <c r="AO604" i="173" a="1"/>
  <c r="AQ538" i="173" a="1"/>
  <c r="Z275" i="173"/>
  <c r="AP793" i="173" a="1"/>
  <c r="AO464" i="173" a="1"/>
  <c r="AQ338" i="173" a="1"/>
  <c r="AJ722" i="173" a="1"/>
  <c r="AR266" i="173" a="1"/>
  <c r="AR669" i="173" a="1"/>
  <c r="AQ722" i="173" a="1"/>
  <c r="AJ335" i="173" a="1"/>
  <c r="AR665" i="173" a="1"/>
  <c r="AJ398" i="173" a="1"/>
  <c r="AQ204" i="173" a="1"/>
  <c r="AJ338" i="173" a="1"/>
  <c r="AQ218" i="173" a="1"/>
  <c r="AJ526" i="173" a="1"/>
  <c r="AO335" i="173" a="1"/>
  <c r="AP593" i="173" a="1"/>
  <c r="AQ789" i="173" a="1"/>
  <c r="AP460" i="173" a="1"/>
  <c r="AR660" i="173" a="1"/>
  <c r="AQ601" i="173" a="1"/>
  <c r="AR399" i="173" a="1"/>
  <c r="AO397" i="173" a="1"/>
  <c r="AP792" i="173" a="1"/>
  <c r="AP853" i="173" a="1"/>
  <c r="AJ528" i="173" a="1"/>
  <c r="AO203" i="173" a="1"/>
  <c r="AQ339" i="173" a="1"/>
  <c r="AJ595" i="173" a="1"/>
  <c r="AR655" i="173" a="1"/>
  <c r="AR272" i="173" a="1"/>
  <c r="AP269" i="173" a="1"/>
  <c r="AJ399" i="173" a="1"/>
  <c r="AP334" i="173" a="1"/>
  <c r="AR211" i="173" a="1"/>
  <c r="AP270" i="173" a="1"/>
  <c r="Z343" i="173"/>
  <c r="Z469" i="173"/>
  <c r="Z796" i="173"/>
  <c r="Q14" i="173" a="1"/>
  <c r="AR335" i="173" a="1"/>
  <c r="AQ276" i="173" a="1"/>
  <c r="AO268" i="173" a="1"/>
  <c r="AO467" i="173" a="1"/>
  <c r="AQ202" i="173" a="1"/>
  <c r="AP342" i="173" a="1"/>
  <c r="AO267" i="173" a="1"/>
  <c r="AO592" i="173" a="1"/>
  <c r="Q15" i="173" a="1"/>
  <c r="AJ604" i="173" a="1"/>
  <c r="AQ200" i="173" a="1"/>
  <c r="AP396" i="173" a="1"/>
  <c r="Z596" i="173"/>
  <c r="AR662" i="173" a="1"/>
  <c r="AO330" i="173" a="1"/>
  <c r="AJ600" i="173" a="1"/>
  <c r="AQ467" i="173" a="1"/>
  <c r="AR275" i="173" a="1"/>
  <c r="AQ539" i="173" a="1"/>
  <c r="AJ790" i="173" a="1"/>
  <c r="AR722" i="173" a="1"/>
  <c r="AQ401" i="173" a="1"/>
  <c r="Z335" i="173"/>
  <c r="AR474" i="173" a="1"/>
  <c r="AP851" i="173" a="1"/>
  <c r="AO342" i="173" a="1"/>
  <c r="AP217" i="173" a="1"/>
  <c r="Z336" i="173"/>
  <c r="AQ214" i="173" a="1"/>
  <c r="Q7" i="173" a="1"/>
  <c r="Z786" i="173"/>
  <c r="Z529" i="173"/>
  <c r="Z604" i="173"/>
  <c r="AP789" i="173" a="1"/>
  <c r="AJ594" i="173" a="1"/>
  <c r="AJ272" i="173" a="1"/>
  <c r="AP525" i="173" a="1"/>
  <c r="AO208" i="173" a="1"/>
  <c r="AP210" i="173" a="1"/>
  <c r="AR800" i="173" a="1"/>
  <c r="AP466" i="173" a="1"/>
  <c r="AP208" i="173" a="1"/>
  <c r="AO525" i="173" a="1"/>
  <c r="AO265" i="173" a="1"/>
  <c r="AJ593" i="173" a="1"/>
  <c r="AQ209" i="173" a="1"/>
  <c r="AR265" i="173" a="1"/>
  <c r="AQ590" i="173" a="1"/>
  <c r="Z590" i="173"/>
  <c r="AR666" i="173" a="1"/>
  <c r="Z337" i="173"/>
  <c r="AO461" i="173" a="1"/>
  <c r="AQ596" i="173" a="1"/>
  <c r="AP211" i="173" a="1"/>
  <c r="AO215" i="173" a="1"/>
  <c r="AR854" i="173" a="1"/>
  <c r="AJ529" i="173" a="1"/>
  <c r="AJ531" i="173" a="1"/>
  <c r="AR801" i="173" a="1"/>
  <c r="AQ793" i="173" a="1"/>
  <c r="AQ851" i="173" a="1"/>
  <c r="AQ272" i="173" a="1"/>
  <c r="AJ273" i="173" a="1"/>
  <c r="AP602" i="173" a="1"/>
  <c r="AR527" i="173" a="1"/>
  <c r="Q11" i="173" a="1"/>
  <c r="AQ475" i="173" a="1"/>
  <c r="Z397" i="173"/>
  <c r="AQ604" i="173" a="1"/>
  <c r="AJ539" i="173" a="1"/>
  <c r="Z531" i="173"/>
  <c r="Z791" i="173"/>
  <c r="AQ274" i="173" a="1"/>
  <c r="AO475" i="173" a="1"/>
  <c r="Z463" i="173"/>
  <c r="AR464" i="173" a="1"/>
  <c r="Z537" i="173"/>
  <c r="AP204" i="173" a="1"/>
  <c r="AO472" i="173" a="1"/>
  <c r="Z341" i="173"/>
  <c r="AR532" i="173" a="1"/>
  <c r="AP344" i="173" a="1"/>
  <c r="AQ536" i="173" a="1"/>
  <c r="AR598" i="173" a="1"/>
  <c r="AR528" i="173" a="1"/>
  <c r="Z793" i="173"/>
  <c r="Z722" i="173"/>
  <c r="AP474" i="173" a="1"/>
  <c r="AR661" i="173" a="1"/>
  <c r="AJ469" i="173" a="1"/>
  <c r="AO217" i="173" a="1"/>
  <c r="AQ799" i="173" a="1"/>
  <c r="AP268" i="173" a="1"/>
  <c r="AR602" i="173" a="1"/>
  <c r="Q12" i="173" a="1"/>
  <c r="AQ275" i="173" a="1"/>
  <c r="AR590" i="173" a="1"/>
  <c r="AR853" i="173" a="1"/>
  <c r="AP797" i="173" a="1"/>
  <c r="AQ592" i="173" a="1"/>
  <c r="Z526" i="173"/>
  <c r="AP463" i="173" a="1"/>
  <c r="AQ201" i="173" a="1"/>
  <c r="AR529" i="173" a="1"/>
  <c r="AO596" i="173" a="1"/>
  <c r="Z598" i="173"/>
  <c r="AJ785" i="173" a="1"/>
  <c r="AQ335" i="173" a="1"/>
  <c r="AP600" i="173" a="1"/>
  <c r="AR597" i="173" a="1"/>
  <c r="AO794" i="173" a="1"/>
  <c r="AO791" i="173" a="1"/>
  <c r="AQ791" i="173" a="1"/>
  <c r="AP461" i="173" a="1"/>
  <c r="Z721" i="173"/>
  <c r="AR218" i="173" a="1"/>
  <c r="Q13" i="173" a="1"/>
  <c r="AP601" i="173" a="1"/>
  <c r="AO200" i="173" a="1"/>
  <c r="AO345" i="173" a="1"/>
  <c r="AQ333" i="173" a="1"/>
  <c r="AQ215" i="173" a="1"/>
  <c r="AQ332" i="173" a="1"/>
  <c r="AR720" i="173" a="1"/>
  <c r="AO266" i="173" a="1"/>
  <c r="AP534" i="173" a="1"/>
  <c r="AQ461" i="173" a="1"/>
  <c r="AJ602" i="173" a="1"/>
  <c r="AO398" i="173" a="1"/>
  <c r="AP206" i="173" a="1"/>
  <c r="AJ795" i="173" a="1"/>
  <c r="AO466" i="173" a="1"/>
  <c r="AP201" i="173" a="1"/>
  <c r="AR332" i="173" a="1"/>
  <c r="AJ461" i="173" a="1"/>
  <c r="AP795" i="173" a="1"/>
  <c r="AP603" i="173" a="1"/>
  <c r="AR798" i="173" a="1"/>
  <c r="AQ537" i="173" a="1"/>
  <c r="AQ598" i="173" a="1"/>
  <c r="Z468" i="173"/>
  <c r="Z474" i="173"/>
  <c r="AR796" i="173" a="1"/>
  <c r="AQ600" i="173" a="1"/>
  <c r="AR401" i="173" a="1"/>
  <c r="AO202" i="173" a="1"/>
  <c r="Z473" i="173"/>
  <c r="AO531" i="173" a="1"/>
  <c r="AP212" i="173" a="1"/>
  <c r="Z265" i="173"/>
  <c r="AQ801" i="173" a="1"/>
  <c r="AQ267" i="173" a="1"/>
  <c r="AP790" i="173" a="1"/>
  <c r="AJ471" i="173" a="1"/>
  <c r="AO593" i="173" a="1"/>
  <c r="AP592" i="173" a="1"/>
  <c r="AQ266" i="173" a="1"/>
  <c r="AR790" i="173" a="1"/>
  <c r="AO851" i="173" a="1"/>
  <c r="Z400" i="173"/>
  <c r="AR276" i="173" a="1"/>
  <c r="AR468" i="173" a="1"/>
  <c r="AO537" i="173" a="1"/>
  <c r="AQ795" i="173" a="1"/>
  <c r="AO600" i="173" a="1"/>
  <c r="AQ794" i="173" a="1"/>
  <c r="AP591" i="173" a="1"/>
  <c r="AO275" i="173" a="1"/>
  <c r="AO850" i="173" a="1"/>
  <c r="AO599" i="173" a="1"/>
  <c r="AJ400" i="173" a="1"/>
  <c r="AJ269" i="173" a="1"/>
  <c r="AJ591" i="173" a="1"/>
  <c r="Z533" i="173"/>
  <c r="AJ530" i="173" a="1"/>
  <c r="AJ852" i="173" a="1"/>
  <c r="AR473" i="173" a="1"/>
  <c r="AO395" i="173" a="1"/>
  <c r="AO536" i="173" a="1"/>
  <c r="AR344" i="173" a="1"/>
  <c r="AR721" i="173" a="1"/>
  <c r="Z525" i="173"/>
  <c r="AQ208" i="173" a="1"/>
  <c r="AR539" i="173" a="1"/>
  <c r="AO601" i="173" a="1"/>
  <c r="AR269" i="173" a="1"/>
  <c r="AQ270" i="173" a="1"/>
  <c r="AQ721" i="173" a="1"/>
  <c r="AR536" i="173" a="1"/>
  <c r="AR397" i="173" a="1"/>
  <c r="AO790" i="173" a="1"/>
  <c r="AJ601" i="173" a="1"/>
  <c r="Z794" i="173"/>
  <c r="AO853" i="173" a="1"/>
  <c r="AR467" i="173" a="1"/>
  <c r="AR852" i="173" a="1"/>
  <c r="AQ787" i="173" a="1"/>
  <c r="AQ397" i="173" a="1"/>
  <c r="AR596" i="173" a="1"/>
  <c r="AJ462" i="173" a="1"/>
  <c r="AR216" i="173" a="1"/>
  <c r="Z850" i="173"/>
  <c r="AQ340" i="173" a="1"/>
  <c r="Z536" i="173"/>
  <c r="AO594" i="173" a="1"/>
  <c r="AQ344" i="173" a="1"/>
  <c r="AQ336" i="173" a="1"/>
  <c r="Z785" i="173"/>
  <c r="AJ473" i="173" a="1"/>
  <c r="AP527" i="173" a="1"/>
  <c r="AR214" i="173" a="1"/>
  <c r="Z396" i="173"/>
  <c r="AP337" i="173" a="1"/>
  <c r="Q8" i="173" a="1"/>
  <c r="AJ854" i="173" a="1"/>
  <c r="AO854" i="173" a="1"/>
  <c r="AR212" i="173" a="1"/>
  <c r="AQ205" i="173" a="1"/>
  <c r="AP537" i="173" a="1"/>
  <c r="Z538" i="173"/>
  <c r="Q6" i="173" a="1"/>
  <c r="Z790" i="173"/>
  <c r="AR334" i="173" a="1"/>
  <c r="AR215" i="173" a="1"/>
  <c r="AP528" i="173" a="1"/>
  <c r="AJ468" i="173" a="1"/>
  <c r="AQ465" i="173" a="1"/>
  <c r="AO460" i="173" a="1"/>
  <c r="AJ599" i="173" a="1"/>
  <c r="AR461" i="173" a="1"/>
  <c r="AJ794" i="173" a="1"/>
  <c r="AQ597" i="173" a="1"/>
  <c r="AR525" i="173" a="1"/>
  <c r="AQ400" i="173" a="1"/>
  <c r="AP787" i="173" a="1"/>
  <c r="Q5" i="173" a="1"/>
  <c r="AJ796" i="173" a="1"/>
  <c r="Z854" i="173"/>
  <c r="AR460" i="173" a="1"/>
  <c r="AQ460" i="173" a="1"/>
  <c r="Z797" i="173"/>
  <c r="AP468" i="173" a="1"/>
  <c r="AQ468" i="173" a="1"/>
  <c r="AJ596" i="173" a="1"/>
  <c r="AR663" i="173" a="1"/>
  <c r="AP216" i="173" a="1"/>
  <c r="AO527" i="173" a="1"/>
  <c r="AO469" i="173" a="1"/>
  <c r="AO535" i="173" a="1"/>
  <c r="AJ791" i="173" a="1"/>
  <c r="Z591" i="173"/>
  <c r="AP596" i="173" a="1"/>
  <c r="AO465" i="173" a="1"/>
  <c r="AP720" i="173" a="1"/>
  <c r="AR267" i="173" a="1"/>
  <c r="AQ331" i="173" a="1"/>
  <c r="Z471" i="173"/>
  <c r="Z470" i="173"/>
  <c r="AR792" i="173" a="1"/>
  <c r="AQ788" i="173" a="1"/>
  <c r="AP331" i="173" a="1"/>
  <c r="AR600" i="173" a="1"/>
  <c r="AR271" i="173" a="1"/>
  <c r="AJ537" i="173" a="1"/>
  <c r="AQ528" i="173" a="1"/>
  <c r="AJ850" i="173" a="1"/>
  <c r="AO792" i="173" a="1"/>
  <c r="AR205" i="173" a="1"/>
  <c r="Z398" i="173"/>
  <c r="AP200" i="173" a="1"/>
  <c r="AR338" i="173" a="1"/>
  <c r="AR396" i="173" a="1"/>
  <c r="AR274" i="173" a="1"/>
  <c r="AR659" i="173" a="1"/>
  <c r="AR785" i="173" a="1"/>
  <c r="AQ216" i="173" a="1"/>
  <c r="Z795" i="173"/>
  <c r="AQ268" i="173" a="1"/>
  <c r="AR592" i="173" a="1"/>
  <c r="Z331" i="173"/>
  <c r="AP473" i="173" a="1"/>
  <c r="AP529" i="173" a="1"/>
  <c r="AQ203" i="173" a="1"/>
  <c r="AQ529" i="173" a="1"/>
  <c r="AO785" i="173" a="1"/>
  <c r="Z267" i="173"/>
  <c r="AJ851" i="173" a="1"/>
  <c r="AJ793" i="173" a="1"/>
  <c r="AO211" i="173" a="1"/>
  <c r="AP203" i="173" a="1"/>
  <c r="AJ789" i="173" a="1"/>
  <c r="AJ339" i="173" a="1"/>
  <c r="AO801" i="173" a="1"/>
  <c r="AP722" i="173" a="1"/>
  <c r="AR213" i="173" a="1"/>
  <c r="Z792" i="173"/>
  <c r="AR466" i="173" a="1"/>
  <c r="AR537" i="173" a="1"/>
  <c r="Z787" i="173"/>
  <c r="AR658" i="173" a="1"/>
  <c r="AR786" i="173" a="1"/>
  <c r="AJ800" i="173" a="1"/>
  <c r="AR604" i="173" a="1"/>
  <c r="AP475" i="173" a="1"/>
  <c r="Z597" i="173"/>
  <c r="AP598" i="173" a="1"/>
  <c r="AP218" i="173" a="1"/>
  <c r="AP276" i="173" a="1"/>
  <c r="AJ265" i="173" a="1"/>
  <c r="AJ267" i="173" a="1"/>
  <c r="Z720" i="173"/>
  <c r="AP399" i="173" a="1"/>
  <c r="AO400" i="173" a="1"/>
  <c r="AP338" i="173" a="1"/>
  <c r="Z342" i="173"/>
  <c r="AR664" i="173" a="1"/>
  <c r="AQ271" i="173" a="1"/>
  <c r="AO209" i="173" a="1"/>
  <c r="AR201" i="173" a="1"/>
  <c r="AQ206" i="173" a="1"/>
  <c r="AJ536" i="173" a="1"/>
  <c r="AO796" i="173" a="1"/>
  <c r="AO598" i="173" a="1"/>
  <c r="AR207" i="173" a="1"/>
  <c r="AP785" i="173" a="1"/>
  <c r="Z274" i="173"/>
  <c r="AP800" i="173" a="1"/>
  <c r="AJ341" i="173" a="1"/>
  <c r="Z272" i="173"/>
  <c r="AQ850" i="173" a="1"/>
  <c r="Z464" i="173"/>
  <c r="AP796" i="173" a="1"/>
  <c r="AO212" i="173" a="1"/>
  <c r="AO204" i="173" a="1"/>
  <c r="AO468" i="173" a="1"/>
  <c r="Z532" i="173"/>
  <c r="AJ472" i="173" a="1"/>
  <c r="AJ276" i="173" a="1"/>
  <c r="AJ331" i="173" a="1"/>
  <c r="AQ471" i="173" a="1"/>
  <c r="AP345" i="173" a="1"/>
  <c r="AR206" i="173" a="1"/>
  <c r="Z333" i="173"/>
  <c r="Z339" i="173"/>
  <c r="AQ474" i="173" a="1"/>
  <c r="AR202" i="173" a="1"/>
  <c r="AO207" i="173" a="1"/>
  <c r="AO206" i="173" a="1"/>
  <c r="AR535" i="173" a="1"/>
  <c r="AR345" i="173" a="1"/>
  <c r="AJ401" i="173" a="1"/>
  <c r="Z528" i="173"/>
  <c r="Z266" i="173"/>
  <c r="AI343" i="173" l="1"/>
  <c r="AH343" i="173"/>
  <c r="AP795" i="173"/>
  <c r="AH538" i="173"/>
  <c r="AI538" i="173"/>
  <c r="AJ592" i="173"/>
  <c r="AK592" i="173" s="1"/>
  <c r="AR270" i="173"/>
  <c r="AP854" i="173"/>
  <c r="AP465" i="173"/>
  <c r="AI334" i="173"/>
  <c r="AH334" i="173"/>
  <c r="AJ399" i="173"/>
  <c r="AK399" i="173" s="1"/>
  <c r="AP720" i="173"/>
  <c r="AO470" i="173"/>
  <c r="AP203" i="173"/>
  <c r="AR665" i="173"/>
  <c r="AQ206" i="173"/>
  <c r="AO202" i="173"/>
  <c r="AO471" i="173"/>
  <c r="AQ338" i="173"/>
  <c r="AP217" i="173"/>
  <c r="AQ852" i="173"/>
  <c r="AQ217" i="173"/>
  <c r="AR343" i="173"/>
  <c r="Q8" i="173"/>
  <c r="AQ597" i="173"/>
  <c r="AR461" i="173"/>
  <c r="AO213" i="173"/>
  <c r="AP721" i="173"/>
  <c r="Q15" i="173"/>
  <c r="AJ460" i="173"/>
  <c r="AK460" i="173" s="1"/>
  <c r="AO334" i="173"/>
  <c r="AR533" i="173"/>
  <c r="AI475" i="173"/>
  <c r="AH475" i="173"/>
  <c r="AQ801" i="173"/>
  <c r="AP467" i="173"/>
  <c r="AP211" i="173"/>
  <c r="AR465" i="173"/>
  <c r="AJ474" i="173"/>
  <c r="AK474" i="173" s="1"/>
  <c r="AR599" i="173"/>
  <c r="AP525" i="173"/>
  <c r="AR340" i="173"/>
  <c r="AO208" i="173"/>
  <c r="AP850" i="173"/>
  <c r="AR336" i="173"/>
  <c r="AR604" i="173"/>
  <c r="AP216" i="173"/>
  <c r="AP593" i="173"/>
  <c r="AR595" i="173"/>
  <c r="AH796" i="173"/>
  <c r="AI796" i="173"/>
  <c r="AP469" i="173"/>
  <c r="AR341" i="173"/>
  <c r="AH333" i="173"/>
  <c r="AI333" i="173"/>
  <c r="AQ472" i="173"/>
  <c r="AQ853" i="173"/>
  <c r="AP474" i="173"/>
  <c r="AH397" i="173"/>
  <c r="AI397" i="173"/>
  <c r="AR272" i="173"/>
  <c r="AQ269" i="173"/>
  <c r="AQ266" i="173"/>
  <c r="AP475" i="173"/>
  <c r="AI396" i="173"/>
  <c r="AH396" i="173"/>
  <c r="AQ722" i="173"/>
  <c r="AJ344" i="173"/>
  <c r="AK344" i="173" s="1"/>
  <c r="AR399" i="173"/>
  <c r="AR787" i="173"/>
  <c r="AJ341" i="173"/>
  <c r="AK341" i="173" s="1"/>
  <c r="AO526" i="173"/>
  <c r="AO531" i="173"/>
  <c r="AJ786" i="173"/>
  <c r="AK786" i="173" s="1"/>
  <c r="AO276" i="173"/>
  <c r="AJ851" i="173"/>
  <c r="AK851" i="173" s="1"/>
  <c r="AJ720" i="173"/>
  <c r="AK720" i="173" s="1"/>
  <c r="AJ597" i="173"/>
  <c r="AK597" i="173" s="1"/>
  <c r="AP341" i="173"/>
  <c r="AR854" i="173"/>
  <c r="AP473" i="173"/>
  <c r="AI795" i="173"/>
  <c r="AH795" i="173"/>
  <c r="AQ534" i="173"/>
  <c r="AR335" i="173"/>
  <c r="AI850" i="173"/>
  <c r="AH850" i="173"/>
  <c r="AR470" i="173"/>
  <c r="AO851" i="173"/>
  <c r="AO592" i="173"/>
  <c r="AJ336" i="173"/>
  <c r="AK336" i="173" s="1"/>
  <c r="AQ536" i="173"/>
  <c r="AJ274" i="173"/>
  <c r="AK274" i="173" s="1"/>
  <c r="AP798" i="173"/>
  <c r="AP463" i="173"/>
  <c r="AJ525" i="173"/>
  <c r="AK525" i="173" s="1"/>
  <c r="AR538" i="173"/>
  <c r="AO275" i="173"/>
  <c r="AH793" i="173"/>
  <c r="AI793" i="173"/>
  <c r="AI462" i="173"/>
  <c r="AH462" i="173"/>
  <c r="AJ533" i="173"/>
  <c r="AK533" i="173" s="1"/>
  <c r="AO539" i="173"/>
  <c r="AI400" i="173"/>
  <c r="AH400" i="173"/>
  <c r="AI533" i="173"/>
  <c r="AH533" i="173"/>
  <c r="AQ332" i="173"/>
  <c r="AI799" i="173"/>
  <c r="AH799" i="173"/>
  <c r="AQ466" i="173"/>
  <c r="AO532" i="173"/>
  <c r="AO530" i="173"/>
  <c r="AP274" i="173"/>
  <c r="AR795" i="173"/>
  <c r="AO466" i="173"/>
  <c r="AJ530" i="173"/>
  <c r="AK530" i="173" s="1"/>
  <c r="AR531" i="173"/>
  <c r="AJ271" i="173"/>
  <c r="AK271" i="173" s="1"/>
  <c r="AR850" i="173"/>
  <c r="AJ599" i="173"/>
  <c r="AK599" i="173" s="1"/>
  <c r="AJ265" i="173"/>
  <c r="AK265" i="173" s="1"/>
  <c r="AO785" i="173"/>
  <c r="AO475" i="173"/>
  <c r="AR666" i="173"/>
  <c r="AJ603" i="173"/>
  <c r="AK603" i="173" s="1"/>
  <c r="AJ331" i="173"/>
  <c r="AK331" i="173" s="1"/>
  <c r="AO794" i="173"/>
  <c r="AR463" i="173"/>
  <c r="AP532" i="173"/>
  <c r="AR332" i="173"/>
  <c r="AR796" i="173"/>
  <c r="AO462" i="173"/>
  <c r="AQ600" i="173"/>
  <c r="AJ528" i="173"/>
  <c r="AK528" i="173" s="1"/>
  <c r="AO335" i="173"/>
  <c r="AQ797" i="173"/>
  <c r="AP464" i="173"/>
  <c r="AO590" i="173"/>
  <c r="AQ592" i="173"/>
  <c r="AQ202" i="173"/>
  <c r="AO525" i="173"/>
  <c r="AQ333" i="173"/>
  <c r="AJ797" i="173"/>
  <c r="AK797" i="173" s="1"/>
  <c r="AJ462" i="173"/>
  <c r="AK462" i="173" s="1"/>
  <c r="AJ594" i="173"/>
  <c r="AK594" i="173" s="1"/>
  <c r="AJ536" i="173"/>
  <c r="AK536" i="173" s="1"/>
  <c r="AH336" i="173"/>
  <c r="AI336" i="173"/>
  <c r="AP801" i="173"/>
  <c r="AR472" i="173"/>
  <c r="AO786" i="173"/>
  <c r="AQ602" i="173"/>
  <c r="AH800" i="173"/>
  <c r="AI800" i="173"/>
  <c r="AJ596" i="173"/>
  <c r="AK596" i="173" s="1"/>
  <c r="AH601" i="173"/>
  <c r="AI601" i="173"/>
  <c r="AR658" i="173"/>
  <c r="AP851" i="173"/>
  <c r="AQ399" i="173"/>
  <c r="AP399" i="173"/>
  <c r="AO464" i="173"/>
  <c r="AQ535" i="173"/>
  <c r="AQ462" i="173"/>
  <c r="AQ265" i="173"/>
  <c r="AJ527" i="173"/>
  <c r="AK527" i="173" s="1"/>
  <c r="AP470" i="173"/>
  <c r="AR214" i="173"/>
  <c r="AJ397" i="173"/>
  <c r="AK397" i="173" s="1"/>
  <c r="AJ267" i="173"/>
  <c r="AK267" i="173" s="1"/>
  <c r="AQ335" i="173"/>
  <c r="AQ594" i="173"/>
  <c r="AP335" i="173"/>
  <c r="AJ470" i="173"/>
  <c r="AK470" i="173" s="1"/>
  <c r="AO212" i="173"/>
  <c r="AJ537" i="173"/>
  <c r="AK537" i="173" s="1"/>
  <c r="AQ539" i="173"/>
  <c r="AO215" i="173"/>
  <c r="AO790" i="173"/>
  <c r="AQ337" i="173"/>
  <c r="AP331" i="173"/>
  <c r="AR212" i="173"/>
  <c r="AR603" i="173"/>
  <c r="AP395" i="173"/>
  <c r="AP337" i="173"/>
  <c r="AP529" i="173"/>
  <c r="AQ210" i="173"/>
  <c r="AJ600" i="173"/>
  <c r="AK600" i="173" s="1"/>
  <c r="AR398" i="173"/>
  <c r="AR267" i="173"/>
  <c r="AP533" i="173"/>
  <c r="AQ216" i="173"/>
  <c r="AR655" i="173"/>
  <c r="AO801" i="173"/>
  <c r="AP595" i="173"/>
  <c r="AO343" i="173"/>
  <c r="AO852" i="173"/>
  <c r="AO469" i="173"/>
  <c r="AR853" i="173"/>
  <c r="AQ598" i="173"/>
  <c r="AR338" i="173"/>
  <c r="AJ850" i="173"/>
  <c r="AK850" i="173" s="1"/>
  <c r="AR475" i="173"/>
  <c r="Q3" i="173"/>
  <c r="AO600" i="173"/>
  <c r="AQ850" i="173"/>
  <c r="AQ593" i="173"/>
  <c r="AH338" i="173"/>
  <c r="AI338" i="173"/>
  <c r="Q14" i="173"/>
  <c r="AR471" i="173"/>
  <c r="AP208" i="173"/>
  <c r="AI592" i="173"/>
  <c r="AH592" i="173"/>
  <c r="AQ340" i="173"/>
  <c r="AP852" i="173"/>
  <c r="AR467" i="173"/>
  <c r="AR207" i="173"/>
  <c r="AP599" i="173"/>
  <c r="AH473" i="173"/>
  <c r="AI473" i="173"/>
  <c r="AO211" i="173"/>
  <c r="AR661" i="173"/>
  <c r="AJ334" i="173"/>
  <c r="AK334" i="173" s="1"/>
  <c r="AR794" i="173"/>
  <c r="AO527" i="173"/>
  <c r="AR204" i="173"/>
  <c r="AR602" i="173"/>
  <c r="AJ337" i="173"/>
  <c r="AK337" i="173" s="1"/>
  <c r="Q12" i="173"/>
  <c r="AR205" i="173"/>
  <c r="AP603" i="173"/>
  <c r="AI344" i="173"/>
  <c r="AH344" i="173"/>
  <c r="AR213" i="173"/>
  <c r="AQ475" i="173"/>
  <c r="AO201" i="173"/>
  <c r="AR598" i="173"/>
  <c r="AH345" i="173"/>
  <c r="AI345" i="173"/>
  <c r="Q7" i="173"/>
  <c r="AQ471" i="173"/>
  <c r="AQ203" i="173"/>
  <c r="AJ604" i="173"/>
  <c r="AK604" i="173" s="1"/>
  <c r="AP344" i="173"/>
  <c r="AI597" i="173"/>
  <c r="AH597" i="173"/>
  <c r="AJ340" i="173"/>
  <c r="AK340" i="173" s="1"/>
  <c r="AQ204" i="173"/>
  <c r="AQ467" i="173"/>
  <c r="AQ213" i="173"/>
  <c r="AO596" i="173"/>
  <c r="AI337" i="173"/>
  <c r="AH337" i="173"/>
  <c r="AO210" i="173"/>
  <c r="AI526" i="173"/>
  <c r="AH526" i="173"/>
  <c r="AR200" i="173"/>
  <c r="AP594" i="173"/>
  <c r="AP333" i="173"/>
  <c r="AO593" i="173"/>
  <c r="Q4" i="173"/>
  <c r="AJ468" i="173"/>
  <c r="AK468" i="173" s="1"/>
  <c r="AO200" i="173"/>
  <c r="AQ211" i="173"/>
  <c r="AJ467" i="173"/>
  <c r="AK467" i="173" s="1"/>
  <c r="AR208" i="173"/>
  <c r="AR786" i="173"/>
  <c r="AP266" i="173"/>
  <c r="AR218" i="173"/>
  <c r="AP534" i="173"/>
  <c r="AO269" i="173"/>
  <c r="AP400" i="173"/>
  <c r="AP789" i="173"/>
  <c r="AI785" i="173"/>
  <c r="AH785" i="173"/>
  <c r="AI340" i="173"/>
  <c r="AH340" i="173"/>
  <c r="AQ469" i="173"/>
  <c r="AO267" i="173"/>
  <c r="AR202" i="173"/>
  <c r="AR468" i="173"/>
  <c r="AO533" i="173"/>
  <c r="AR271" i="173"/>
  <c r="AO268" i="173"/>
  <c r="AH790" i="173"/>
  <c r="AI790" i="173"/>
  <c r="AQ786" i="173"/>
  <c r="AJ332" i="173"/>
  <c r="AK332" i="173" s="1"/>
  <c r="AI794" i="173"/>
  <c r="AH794" i="173"/>
  <c r="AP273" i="173"/>
  <c r="AQ205" i="173"/>
  <c r="AQ214" i="173"/>
  <c r="AQ274" i="173"/>
  <c r="AO340" i="173"/>
  <c r="AP602" i="173"/>
  <c r="AR721" i="173"/>
  <c r="AP466" i="173"/>
  <c r="AR791" i="173"/>
  <c r="AQ461" i="173"/>
  <c r="AH594" i="173"/>
  <c r="AI594" i="173"/>
  <c r="AP526" i="173"/>
  <c r="AO216" i="173"/>
  <c r="AQ720" i="173"/>
  <c r="AR466" i="173"/>
  <c r="AO472" i="173"/>
  <c r="AP530" i="173"/>
  <c r="AR269" i="173"/>
  <c r="AH788" i="173"/>
  <c r="AI788" i="173"/>
  <c r="AJ590" i="173"/>
  <c r="AK590" i="173" s="1"/>
  <c r="AH273" i="173"/>
  <c r="AI273" i="173"/>
  <c r="AJ798" i="173"/>
  <c r="AK798" i="173" s="1"/>
  <c r="AO399" i="173"/>
  <c r="AO339" i="173"/>
  <c r="AJ601" i="173"/>
  <c r="AK601" i="173" s="1"/>
  <c r="AI274" i="173"/>
  <c r="AH274" i="173"/>
  <c r="AJ794" i="173"/>
  <c r="AK794" i="173" s="1"/>
  <c r="AR460" i="173"/>
  <c r="AQ527" i="173"/>
  <c r="AI266" i="173"/>
  <c r="AH266" i="173"/>
  <c r="AQ790" i="173"/>
  <c r="AH474" i="173"/>
  <c r="AI474" i="173"/>
  <c r="AR657" i="173"/>
  <c r="AQ532" i="173"/>
  <c r="AQ267" i="173"/>
  <c r="AP722" i="173"/>
  <c r="AJ464" i="173"/>
  <c r="AK464" i="173" s="1"/>
  <c r="AI602" i="173"/>
  <c r="AH602" i="173"/>
  <c r="AO591" i="173"/>
  <c r="AP275" i="173"/>
  <c r="AJ793" i="173"/>
  <c r="AK793" i="173" s="1"/>
  <c r="AP210" i="173"/>
  <c r="AR659" i="173"/>
  <c r="AO398" i="173"/>
  <c r="AQ339" i="173"/>
  <c r="AP537" i="173"/>
  <c r="AR211" i="173"/>
  <c r="AP590" i="173"/>
  <c r="AQ398" i="173"/>
  <c r="AR273" i="173"/>
  <c r="AQ525" i="173"/>
  <c r="AO217" i="173"/>
  <c r="AI720" i="173"/>
  <c r="AH720" i="173"/>
  <c r="AQ207" i="173"/>
  <c r="AR656" i="173"/>
  <c r="AJ400" i="173"/>
  <c r="AK400" i="173" s="1"/>
  <c r="AR395" i="173"/>
  <c r="AQ529" i="173"/>
  <c r="AP202" i="173"/>
  <c r="AP598" i="173"/>
  <c r="AQ401" i="173"/>
  <c r="AP336" i="173"/>
  <c r="AQ533" i="173"/>
  <c r="AQ218" i="173"/>
  <c r="AJ722" i="173"/>
  <c r="AK722" i="173" s="1"/>
  <c r="AI598" i="173"/>
  <c r="AH598" i="173"/>
  <c r="AI272" i="173"/>
  <c r="AH272" i="173"/>
  <c r="AQ792" i="173"/>
  <c r="AI398" i="173"/>
  <c r="AH398" i="173"/>
  <c r="AP201" i="173"/>
  <c r="AP536" i="173"/>
  <c r="AP268" i="173"/>
  <c r="AI791" i="173"/>
  <c r="AH791" i="173"/>
  <c r="AJ398" i="173"/>
  <c r="AK398" i="173" s="1"/>
  <c r="AP207" i="173"/>
  <c r="AP215" i="173"/>
  <c r="AO721" i="173"/>
  <c r="AO465" i="173"/>
  <c r="AR532" i="173"/>
  <c r="AH527" i="173"/>
  <c r="AI527" i="173"/>
  <c r="AP213" i="173"/>
  <c r="AR663" i="173"/>
  <c r="AO397" i="173"/>
  <c r="AJ396" i="173"/>
  <c r="AK396" i="173" s="1"/>
  <c r="AH531" i="173"/>
  <c r="AI531" i="173"/>
  <c r="AQ271" i="173"/>
  <c r="AP790" i="173"/>
  <c r="AP468" i="173"/>
  <c r="AJ792" i="173"/>
  <c r="AK792" i="173" s="1"/>
  <c r="AJ465" i="173"/>
  <c r="AK465" i="173" s="1"/>
  <c r="AQ526" i="173"/>
  <c r="AH535" i="173"/>
  <c r="AI535" i="173"/>
  <c r="AO218" i="173"/>
  <c r="AR662" i="173"/>
  <c r="AQ460" i="173"/>
  <c r="AQ465" i="173"/>
  <c r="AH539" i="173"/>
  <c r="AI539" i="173"/>
  <c r="AJ272" i="173"/>
  <c r="AK272" i="173" s="1"/>
  <c r="AO789" i="173"/>
  <c r="AP204" i="173"/>
  <c r="AI330" i="173"/>
  <c r="AH330" i="173"/>
  <c r="AJ472" i="173"/>
  <c r="AK472" i="173" s="1"/>
  <c r="Q13" i="173"/>
  <c r="AQ530" i="173"/>
  <c r="AR667" i="173"/>
  <c r="AH525" i="173"/>
  <c r="AI525" i="173"/>
  <c r="AR333" i="173"/>
  <c r="AR591" i="173"/>
  <c r="AO271" i="173"/>
  <c r="AJ785" i="173"/>
  <c r="AK785" i="173" s="1"/>
  <c r="AJ538" i="173"/>
  <c r="AK538" i="173" s="1"/>
  <c r="AH276" i="173"/>
  <c r="AI276" i="173"/>
  <c r="AR530" i="173"/>
  <c r="AI461" i="173"/>
  <c r="AH461" i="173"/>
  <c r="AQ468" i="173"/>
  <c r="Q5" i="173"/>
  <c r="AP792" i="173"/>
  <c r="AJ535" i="173"/>
  <c r="AK535" i="173" s="1"/>
  <c r="AQ537" i="173"/>
  <c r="AJ788" i="173"/>
  <c r="AK788" i="173" s="1"/>
  <c r="AP345" i="173"/>
  <c r="AR400" i="173"/>
  <c r="AO792" i="173"/>
  <c r="AI269" i="173"/>
  <c r="AH269" i="173"/>
  <c r="AO797" i="173"/>
  <c r="AR527" i="173"/>
  <c r="AH591" i="173"/>
  <c r="AI591" i="173"/>
  <c r="AP330" i="173"/>
  <c r="AQ343" i="173"/>
  <c r="AI534" i="173"/>
  <c r="AH534" i="173"/>
  <c r="AP342" i="173"/>
  <c r="AH852" i="173"/>
  <c r="AI852" i="173"/>
  <c r="AH332" i="173"/>
  <c r="AI332" i="173"/>
  <c r="AJ800" i="173"/>
  <c r="AK800" i="173" s="1"/>
  <c r="AJ529" i="173"/>
  <c r="AK529" i="173" s="1"/>
  <c r="AR210" i="173"/>
  <c r="AQ603" i="173"/>
  <c r="AR275" i="173"/>
  <c r="AR788" i="173"/>
  <c r="AR469" i="173"/>
  <c r="AH851" i="173"/>
  <c r="AI851" i="173"/>
  <c r="AP597" i="173"/>
  <c r="AJ330" i="173"/>
  <c r="AK330" i="173" s="1"/>
  <c r="AO799" i="173"/>
  <c r="AI722" i="173"/>
  <c r="AH722" i="173"/>
  <c r="AQ342" i="173"/>
  <c r="Q10" i="173"/>
  <c r="AH472" i="173"/>
  <c r="AI472" i="173"/>
  <c r="AR201" i="173"/>
  <c r="AR596" i="173"/>
  <c r="AR339" i="173"/>
  <c r="AJ852" i="173"/>
  <c r="AK852" i="173" s="1"/>
  <c r="AH467" i="173"/>
  <c r="AI467" i="173"/>
  <c r="AQ789" i="173"/>
  <c r="AO332" i="173"/>
  <c r="AP797" i="173"/>
  <c r="AR528" i="173"/>
  <c r="AO206" i="173"/>
  <c r="AH599" i="173"/>
  <c r="AI599" i="173"/>
  <c r="AQ334" i="173"/>
  <c r="AP796" i="173"/>
  <c r="AQ473" i="173"/>
  <c r="AO204" i="173"/>
  <c r="AH603" i="173"/>
  <c r="AI603" i="173"/>
  <c r="AP343" i="173"/>
  <c r="AR852" i="173"/>
  <c r="AP270" i="173"/>
  <c r="AJ789" i="173"/>
  <c r="AK789" i="173" s="1"/>
  <c r="AQ470" i="173"/>
  <c r="AR790" i="173"/>
  <c r="AO597" i="173"/>
  <c r="AJ268" i="173"/>
  <c r="AK268" i="173" s="1"/>
  <c r="AP786" i="173"/>
  <c r="AP462" i="173"/>
  <c r="AR592" i="173"/>
  <c r="AO601" i="173"/>
  <c r="AJ276" i="173"/>
  <c r="AK276" i="173" s="1"/>
  <c r="AP800" i="173"/>
  <c r="AQ270" i="173"/>
  <c r="AP785" i="173"/>
  <c r="AP472" i="173"/>
  <c r="AO796" i="173"/>
  <c r="AJ591" i="173"/>
  <c r="AK591" i="173" s="1"/>
  <c r="AR265" i="173"/>
  <c r="AH789" i="173"/>
  <c r="AI789" i="173"/>
  <c r="AJ471" i="173"/>
  <c r="AK471" i="173" s="1"/>
  <c r="AR600" i="173"/>
  <c r="AJ595" i="173"/>
  <c r="AK595" i="173" s="1"/>
  <c r="AQ330" i="173"/>
  <c r="AI801" i="173"/>
  <c r="AH801" i="173"/>
  <c r="AP604" i="173"/>
  <c r="AO336" i="173"/>
  <c r="AQ796" i="173"/>
  <c r="AI460" i="173"/>
  <c r="AH460" i="173"/>
  <c r="AP214" i="173"/>
  <c r="AI593" i="173"/>
  <c r="AH593" i="173"/>
  <c r="AO330" i="173"/>
  <c r="AQ800" i="173"/>
  <c r="AI468" i="173"/>
  <c r="AH468" i="173"/>
  <c r="AR274" i="173"/>
  <c r="AH275" i="173"/>
  <c r="AI275" i="173"/>
  <c r="AO793" i="173"/>
  <c r="AP471" i="173"/>
  <c r="AQ208" i="173"/>
  <c r="AR594" i="173"/>
  <c r="AO265" i="173"/>
  <c r="AQ785" i="173"/>
  <c r="AO467" i="173"/>
  <c r="AH786" i="173"/>
  <c r="AI786" i="173"/>
  <c r="AQ591" i="173"/>
  <c r="AR330" i="173"/>
  <c r="AR798" i="173"/>
  <c r="AR216" i="173"/>
  <c r="AR799" i="173"/>
  <c r="AO468" i="173"/>
  <c r="AO214" i="173"/>
  <c r="AQ595" i="173"/>
  <c r="AQ276" i="173"/>
  <c r="AI792" i="173"/>
  <c r="AH792" i="173"/>
  <c r="AR474" i="173"/>
  <c r="AJ801" i="173"/>
  <c r="AK801" i="173" s="1"/>
  <c r="AQ599" i="173"/>
  <c r="AQ331" i="173"/>
  <c r="AJ799" i="173"/>
  <c r="AK799" i="173" s="1"/>
  <c r="AP799" i="173"/>
  <c r="AP596" i="173"/>
  <c r="AQ200" i="173"/>
  <c r="AI600" i="173"/>
  <c r="AH600" i="173"/>
  <c r="AJ475" i="173"/>
  <c r="AK475" i="173" s="1"/>
  <c r="AQ463" i="173"/>
  <c r="AQ854" i="173"/>
  <c r="AH463" i="173"/>
  <c r="AI463" i="173"/>
  <c r="AO331" i="173"/>
  <c r="AJ531" i="173"/>
  <c r="AK531" i="173" s="1"/>
  <c r="AO534" i="173"/>
  <c r="AQ721" i="173"/>
  <c r="AR792" i="173"/>
  <c r="AQ474" i="173"/>
  <c r="AJ532" i="173"/>
  <c r="AK532" i="173" s="1"/>
  <c r="AR266" i="173"/>
  <c r="AR664" i="173"/>
  <c r="AJ266" i="173"/>
  <c r="AK266" i="173" s="1"/>
  <c r="AP265" i="173"/>
  <c r="AR720" i="173"/>
  <c r="AP591" i="173"/>
  <c r="AI536" i="173"/>
  <c r="AH536" i="173"/>
  <c r="AO474" i="173"/>
  <c r="AR534" i="173"/>
  <c r="AR396" i="173"/>
  <c r="AQ395" i="173"/>
  <c r="AO401" i="173"/>
  <c r="AP460" i="173"/>
  <c r="AJ469" i="173"/>
  <c r="AK469" i="173" s="1"/>
  <c r="AP209" i="173"/>
  <c r="AR793" i="173"/>
  <c r="AR342" i="173"/>
  <c r="AQ596" i="173"/>
  <c r="AO604" i="173"/>
  <c r="AO205" i="173"/>
  <c r="AO266" i="173"/>
  <c r="AJ333" i="173"/>
  <c r="AK333" i="173" s="1"/>
  <c r="AJ854" i="173"/>
  <c r="AK854" i="173" s="1"/>
  <c r="AR525" i="173"/>
  <c r="AP271" i="173"/>
  <c r="AO720" i="173"/>
  <c r="AO341" i="173"/>
  <c r="AO853" i="173"/>
  <c r="AQ531" i="173"/>
  <c r="AP218" i="173"/>
  <c r="AH721" i="173"/>
  <c r="AI721" i="173"/>
  <c r="AQ345" i="173"/>
  <c r="AR337" i="173"/>
  <c r="AH787" i="173"/>
  <c r="AI787" i="173"/>
  <c r="AH401" i="173"/>
  <c r="AI401" i="173"/>
  <c r="AH465" i="173"/>
  <c r="AI465" i="173"/>
  <c r="AJ539" i="173"/>
  <c r="AK539" i="173" s="1"/>
  <c r="AI270" i="173"/>
  <c r="AH270" i="173"/>
  <c r="AO788" i="173"/>
  <c r="AP396" i="173"/>
  <c r="AO461" i="173"/>
  <c r="AO535" i="173"/>
  <c r="AR800" i="173"/>
  <c r="AH341" i="173"/>
  <c r="AI341" i="173"/>
  <c r="AP340" i="173"/>
  <c r="AQ528" i="173"/>
  <c r="AI267" i="173"/>
  <c r="AH267" i="173"/>
  <c r="AR785" i="173"/>
  <c r="AJ339" i="173"/>
  <c r="AK339" i="173" s="1"/>
  <c r="AR851" i="173"/>
  <c r="AI529" i="173"/>
  <c r="AH529" i="173"/>
  <c r="AP267" i="173"/>
  <c r="AR789" i="173"/>
  <c r="AQ396" i="173"/>
  <c r="AO272" i="173"/>
  <c r="AH331" i="173"/>
  <c r="AI331" i="173"/>
  <c r="AH798" i="173"/>
  <c r="AI798" i="173"/>
  <c r="AR536" i="173"/>
  <c r="AQ209" i="173"/>
  <c r="AR597" i="173"/>
  <c r="AJ335" i="173"/>
  <c r="AK335" i="173" s="1"/>
  <c r="AH797" i="173"/>
  <c r="AI797" i="173"/>
  <c r="AQ538" i="173"/>
  <c r="AP212" i="173"/>
  <c r="AR593" i="173"/>
  <c r="AO345" i="173"/>
  <c r="AO850" i="173"/>
  <c r="AR331" i="173"/>
  <c r="AQ798" i="173"/>
  <c r="AO528" i="173"/>
  <c r="AQ212" i="173"/>
  <c r="AI590" i="173"/>
  <c r="AH590" i="173"/>
  <c r="AR334" i="173"/>
  <c r="AO798" i="173"/>
  <c r="AI532" i="173"/>
  <c r="AH532" i="173"/>
  <c r="AR203" i="173"/>
  <c r="AR601" i="173"/>
  <c r="AO337" i="173"/>
  <c r="AH853" i="173"/>
  <c r="AI853" i="173"/>
  <c r="AQ791" i="173"/>
  <c r="AO342" i="173"/>
  <c r="AQ336" i="173"/>
  <c r="AH471" i="173"/>
  <c r="AI471" i="173"/>
  <c r="AJ269" i="173"/>
  <c r="AK269" i="173" s="1"/>
  <c r="AO722" i="173"/>
  <c r="AJ401" i="173"/>
  <c r="AK401" i="173" s="1"/>
  <c r="AQ201" i="173"/>
  <c r="AR526" i="173"/>
  <c r="AQ397" i="173"/>
  <c r="AQ344" i="173"/>
  <c r="AP853" i="173"/>
  <c r="AJ526" i="173"/>
  <c r="AK526" i="173" s="1"/>
  <c r="AQ215" i="173"/>
  <c r="AR660" i="173"/>
  <c r="AP334" i="173"/>
  <c r="AJ795" i="173"/>
  <c r="AK795" i="173" s="1"/>
  <c r="AP531" i="173"/>
  <c r="AR206" i="173"/>
  <c r="AR669" i="173"/>
  <c r="AP338" i="173"/>
  <c r="AO598" i="173"/>
  <c r="AJ343" i="173"/>
  <c r="AK343" i="173" s="1"/>
  <c r="AQ851" i="173"/>
  <c r="AJ534" i="173"/>
  <c r="AK534" i="173" s="1"/>
  <c r="AI268" i="173"/>
  <c r="AH268" i="173"/>
  <c r="AR722" i="173"/>
  <c r="AP339" i="173"/>
  <c r="AO795" i="173"/>
  <c r="AP539" i="173"/>
  <c r="AP205" i="173"/>
  <c r="AR668" i="173"/>
  <c r="AJ342" i="173"/>
  <c r="AK342" i="173" s="1"/>
  <c r="AR464" i="173"/>
  <c r="AR462" i="173"/>
  <c r="AH528" i="173"/>
  <c r="AI528" i="173"/>
  <c r="AO207" i="173"/>
  <c r="AP206" i="173"/>
  <c r="AH854" i="173"/>
  <c r="AI854" i="173"/>
  <c r="AR344" i="173"/>
  <c r="AR209" i="173"/>
  <c r="AJ345" i="173"/>
  <c r="AK345" i="173" s="1"/>
  <c r="AP535" i="173"/>
  <c r="AQ400" i="173"/>
  <c r="AJ602" i="173"/>
  <c r="AK602" i="173" s="1"/>
  <c r="AP538" i="173"/>
  <c r="AP793" i="173"/>
  <c r="AH470" i="173"/>
  <c r="AI470" i="173"/>
  <c r="AI342" i="173"/>
  <c r="AH342" i="173"/>
  <c r="AR217" i="173"/>
  <c r="AH339" i="173"/>
  <c r="AI339" i="173"/>
  <c r="AO338" i="173"/>
  <c r="AI395" i="173"/>
  <c r="AH395" i="173"/>
  <c r="AR268" i="173"/>
  <c r="AO791" i="173"/>
  <c r="AJ275" i="173"/>
  <c r="AK275" i="173" s="1"/>
  <c r="AP527" i="173"/>
  <c r="AO529" i="173"/>
  <c r="AJ721" i="173"/>
  <c r="AK721" i="173" s="1"/>
  <c r="AH596" i="173"/>
  <c r="AI596" i="173"/>
  <c r="AH595" i="173"/>
  <c r="AI595" i="173"/>
  <c r="AI530" i="173"/>
  <c r="AH530" i="173"/>
  <c r="AP200" i="173"/>
  <c r="AO854" i="173"/>
  <c r="AP269" i="173"/>
  <c r="AR345" i="173"/>
  <c r="AO536" i="173"/>
  <c r="AQ464" i="173"/>
  <c r="AP788" i="173"/>
  <c r="AO602" i="173"/>
  <c r="AP276" i="173"/>
  <c r="AR797" i="173"/>
  <c r="AO400" i="173"/>
  <c r="AO274" i="173"/>
  <c r="AJ593" i="173"/>
  <c r="AK593" i="173" s="1"/>
  <c r="AO273" i="173"/>
  <c r="AR801" i="173"/>
  <c r="AJ463" i="173"/>
  <c r="AK463" i="173" s="1"/>
  <c r="AO603" i="173"/>
  <c r="AJ853" i="173"/>
  <c r="AK853" i="173" s="1"/>
  <c r="AJ473" i="173"/>
  <c r="AK473" i="173" s="1"/>
  <c r="AO787" i="173"/>
  <c r="AR535" i="173"/>
  <c r="AH335" i="173"/>
  <c r="AI335" i="173"/>
  <c r="AQ794" i="173"/>
  <c r="AO473" i="173"/>
  <c r="AP794" i="173"/>
  <c r="AH604" i="173"/>
  <c r="AI604" i="173"/>
  <c r="AP332" i="173"/>
  <c r="AO460" i="173"/>
  <c r="Q9" i="173"/>
  <c r="AJ598" i="173"/>
  <c r="AK598" i="173" s="1"/>
  <c r="AO333" i="173"/>
  <c r="AQ799" i="173"/>
  <c r="AR401" i="173"/>
  <c r="AP592" i="173"/>
  <c r="AP601" i="173"/>
  <c r="AQ273" i="173"/>
  <c r="AQ795" i="173"/>
  <c r="AP461" i="173"/>
  <c r="AR473" i="173"/>
  <c r="AO344" i="173"/>
  <c r="AJ461" i="173"/>
  <c r="AK461" i="173" s="1"/>
  <c r="AO595" i="173"/>
  <c r="AI265" i="173"/>
  <c r="AH265" i="173"/>
  <c r="AQ787" i="173"/>
  <c r="AJ338" i="173"/>
  <c r="AK338" i="173" s="1"/>
  <c r="Q6" i="173"/>
  <c r="AH537" i="173"/>
  <c r="AI537" i="173"/>
  <c r="AO270" i="173"/>
  <c r="AQ788" i="173"/>
  <c r="AP401" i="173"/>
  <c r="AH464" i="173"/>
  <c r="AI464" i="173"/>
  <c r="AJ395" i="173"/>
  <c r="AK395" i="173" s="1"/>
  <c r="AH469" i="173"/>
  <c r="AI469" i="173"/>
  <c r="AQ604" i="173"/>
  <c r="AP272" i="173"/>
  <c r="AJ790" i="173"/>
  <c r="AK790" i="173" s="1"/>
  <c r="AQ341" i="173"/>
  <c r="Q11" i="173"/>
  <c r="AP528" i="173"/>
  <c r="AH271" i="173"/>
  <c r="AI271" i="173"/>
  <c r="AJ787" i="173"/>
  <c r="AK787" i="173" s="1"/>
  <c r="AO396" i="173"/>
  <c r="AO209" i="173"/>
  <c r="AO800" i="173"/>
  <c r="AH466" i="173"/>
  <c r="AI466" i="173"/>
  <c r="AR529" i="173"/>
  <c r="AO538" i="173"/>
  <c r="AQ275" i="173"/>
  <c r="AJ796" i="173"/>
  <c r="AK796" i="173" s="1"/>
  <c r="AJ466" i="173"/>
  <c r="AK466" i="173" s="1"/>
  <c r="AQ590" i="173"/>
  <c r="AR539" i="173"/>
  <c r="AQ601" i="173"/>
  <c r="AH399" i="173"/>
  <c r="AI399" i="173"/>
  <c r="AR537" i="173"/>
  <c r="AR590" i="173"/>
  <c r="AQ272" i="173"/>
  <c r="AJ791" i="173"/>
  <c r="AK791" i="173" s="1"/>
  <c r="AP397" i="173"/>
  <c r="AO203" i="173"/>
  <c r="AO537" i="173"/>
  <c r="AQ268" i="173"/>
  <c r="AP791" i="173"/>
  <c r="AR397" i="173"/>
  <c r="AR215" i="173"/>
  <c r="AP398" i="173"/>
  <c r="AP600" i="173"/>
  <c r="AO594" i="173"/>
  <c r="AJ273" i="173"/>
  <c r="AK273" i="173" s="1"/>
  <c r="AP787" i="173"/>
  <c r="AO395" i="173"/>
  <c r="AJ270" i="173"/>
  <c r="AK270" i="173" s="1"/>
  <c r="AO599" i="173"/>
  <c r="AR276" i="173"/>
  <c r="AQ793" i="173"/>
  <c r="AO463" i="173"/>
  <c r="U848" i="173"/>
  <c r="U783" i="173"/>
  <c r="U718" i="173"/>
  <c r="U653" i="173"/>
  <c r="U588" i="173"/>
  <c r="U523" i="173"/>
  <c r="U458" i="173"/>
  <c r="U393" i="173"/>
  <c r="U263" i="173"/>
  <c r="AB457" i="173"/>
  <c r="AB262" i="173"/>
  <c r="AB392" i="173"/>
  <c r="AB587" i="173"/>
  <c r="AB717" i="173"/>
  <c r="AB652" i="173"/>
  <c r="AB522" i="173"/>
  <c r="AB782" i="173"/>
  <c r="U669" i="173"/>
  <c r="U344" i="173"/>
  <c r="U460" i="173"/>
  <c r="U539" i="173"/>
  <c r="U266" i="173"/>
  <c r="U475" i="173"/>
  <c r="U658" i="173"/>
  <c r="U720" i="173"/>
  <c r="U343" i="173"/>
  <c r="U787" i="173"/>
  <c r="U722" i="173"/>
  <c r="U798" i="173"/>
  <c r="U339" i="173"/>
  <c r="U399" i="173"/>
  <c r="U661" i="173"/>
  <c r="U401" i="173"/>
  <c r="U600" i="173"/>
  <c r="U397" i="173"/>
  <c r="U603" i="173"/>
  <c r="U341" i="173"/>
  <c r="U594" i="173"/>
  <c r="U788" i="173"/>
  <c r="U272" i="173"/>
  <c r="U853" i="173"/>
  <c r="U599" i="173"/>
  <c r="U469" i="173"/>
  <c r="U591" i="173"/>
  <c r="U525" i="173"/>
  <c r="U801" i="173"/>
  <c r="U330" i="173"/>
  <c r="U461" i="173"/>
  <c r="U345" i="173"/>
  <c r="U656" i="173"/>
  <c r="U212" i="173"/>
  <c r="U342" i="173"/>
  <c r="U273" i="173"/>
  <c r="U530" i="173"/>
  <c r="U593" i="173"/>
  <c r="U604" i="173"/>
  <c r="U466" i="173"/>
  <c r="U791" i="173"/>
  <c r="U532" i="173"/>
  <c r="U852" i="173"/>
  <c r="U533" i="173"/>
  <c r="U211" i="173"/>
  <c r="U400" i="173"/>
  <c r="U473" i="173"/>
  <c r="U596" i="173"/>
  <c r="U800" i="173"/>
  <c r="U799" i="173"/>
  <c r="U668" i="173"/>
  <c r="U850" i="173"/>
  <c r="U721" i="173"/>
  <c r="U796" i="173"/>
  <c r="U275" i="173"/>
  <c r="U602" i="173"/>
  <c r="U268" i="173"/>
  <c r="U601" i="173"/>
  <c r="U335" i="173"/>
  <c r="U854" i="173"/>
  <c r="U793" i="173"/>
  <c r="U663" i="173"/>
  <c r="U472" i="173"/>
  <c r="U265" i="173"/>
  <c r="U597" i="173"/>
  <c r="U337" i="173"/>
  <c r="U595" i="173"/>
  <c r="U598" i="173"/>
  <c r="U592" i="173"/>
  <c r="U665" i="173"/>
  <c r="U527" i="173"/>
  <c r="U470" i="173"/>
  <c r="U794" i="173"/>
  <c r="U535" i="173"/>
  <c r="U218" i="173"/>
  <c r="U333" i="173"/>
  <c r="U785" i="173"/>
  <c r="U467" i="173"/>
  <c r="U462" i="173"/>
  <c r="U217" i="173"/>
  <c r="U331" i="173"/>
  <c r="U789" i="173"/>
  <c r="U659" i="173"/>
  <c r="U667" i="173"/>
  <c r="U214" i="173"/>
  <c r="U334" i="173"/>
  <c r="U538" i="173"/>
  <c r="U664" i="173"/>
  <c r="U655" i="173"/>
  <c r="U465" i="173"/>
  <c r="U340" i="173"/>
  <c r="U274" i="173"/>
  <c r="U528" i="173"/>
  <c r="U529" i="173"/>
  <c r="U590" i="173"/>
  <c r="U464" i="173"/>
  <c r="U267" i="173"/>
  <c r="U271" i="173"/>
  <c r="U332" i="173"/>
  <c r="U666" i="173"/>
  <c r="U468" i="173"/>
  <c r="U786" i="173"/>
  <c r="U336" i="173"/>
  <c r="U276" i="173"/>
  <c r="U398" i="173"/>
  <c r="U797" i="173"/>
  <c r="U215" i="173"/>
  <c r="U790" i="173"/>
  <c r="U213" i="173"/>
  <c r="U534" i="173"/>
  <c r="U269" i="173"/>
  <c r="U660" i="173"/>
  <c r="U395" i="173"/>
  <c r="U463" i="173"/>
  <c r="U474" i="173"/>
  <c r="U851" i="173"/>
  <c r="U531" i="173"/>
  <c r="U536" i="173"/>
  <c r="U471" i="173"/>
  <c r="U396" i="173"/>
  <c r="U216" i="173"/>
  <c r="U795" i="173"/>
  <c r="U526" i="173"/>
  <c r="U657" i="173"/>
  <c r="U662" i="173"/>
  <c r="U792" i="173"/>
  <c r="U338" i="173"/>
  <c r="U270" i="173"/>
  <c r="U537" i="173"/>
  <c r="AL336" i="173" a="1"/>
  <c r="AL465" i="173" a="1"/>
  <c r="AL401" i="173" a="1"/>
  <c r="AL788" i="173" a="1"/>
  <c r="AL339" i="173" a="1"/>
  <c r="AL600" i="173" a="1"/>
  <c r="AL797" i="173" a="1"/>
  <c r="AL337" i="173" a="1"/>
  <c r="AL785" i="173" a="1"/>
  <c r="AL591" i="173" a="1"/>
  <c r="AL467" i="173" a="1"/>
  <c r="AL535" i="173" a="1"/>
  <c r="AL332" i="173" a="1"/>
  <c r="AL461" i="173" a="1"/>
  <c r="AL270" i="173" a="1"/>
  <c r="AL851" i="173" a="1"/>
  <c r="AL462" i="173" a="1"/>
  <c r="AL269" i="173" a="1"/>
  <c r="AL267" i="173" a="1"/>
  <c r="AL592" i="173" a="1"/>
  <c r="AL395" i="173" a="1"/>
  <c r="AL400" i="173" a="1"/>
  <c r="AL590" i="173" a="1"/>
  <c r="AL532" i="173" a="1"/>
  <c r="AL787" i="173" a="1"/>
  <c r="AL335" i="173" a="1"/>
  <c r="AL396" i="173" a="1"/>
  <c r="AL537" i="173" a="1"/>
  <c r="AL853" i="173" a="1"/>
  <c r="AL344" i="173" a="1"/>
  <c r="AL470" i="173" a="1"/>
  <c r="AL274" i="173" a="1"/>
  <c r="AL786" i="173" a="1"/>
  <c r="AL271" i="173" a="1"/>
  <c r="AL464" i="173" a="1"/>
  <c r="AL475" i="173" a="1"/>
  <c r="AL399" i="173" a="1"/>
  <c r="AL273" i="173" a="1"/>
  <c r="AL272" i="173" a="1"/>
  <c r="AL468" i="173" a="1"/>
  <c r="AL595" i="173" a="1"/>
  <c r="AL265" i="173" a="1"/>
  <c r="AL602" i="173" a="1"/>
  <c r="AL603" i="173" a="1"/>
  <c r="AL330" i="173" a="1"/>
  <c r="AL852" i="173" a="1"/>
  <c r="AL598" i="173" a="1"/>
  <c r="AL333" i="173" a="1"/>
  <c r="AL597" i="173" a="1"/>
  <c r="AL794" i="173" a="1"/>
  <c r="AL469" i="173" a="1"/>
  <c r="AL796" i="173" a="1"/>
  <c r="AL539" i="173" a="1"/>
  <c r="AL538" i="173" a="1"/>
  <c r="AL793" i="173" a="1"/>
  <c r="AL534" i="173" a="1"/>
  <c r="AL790" i="173" a="1"/>
  <c r="AL594" i="173" a="1"/>
  <c r="AL473" i="173" a="1"/>
  <c r="AL798" i="173" a="1"/>
  <c r="AL528" i="173" a="1"/>
  <c r="AL342" i="173" a="1"/>
  <c r="AL398" i="173" a="1"/>
  <c r="AL338" i="173" a="1"/>
  <c r="AL601" i="173" a="1"/>
  <c r="AL266" i="173" a="1"/>
  <c r="AL397" i="173" a="1"/>
  <c r="AL526" i="173" a="1"/>
  <c r="AL525" i="173" a="1"/>
  <c r="AL460" i="173" a="1"/>
  <c r="AL529" i="173" a="1"/>
  <c r="AL331" i="173" a="1"/>
  <c r="AL722" i="173" a="1"/>
  <c r="AL463" i="173" a="1"/>
  <c r="AL343" i="173" a="1"/>
  <c r="AL474" i="173" a="1"/>
  <c r="AL795" i="173" a="1"/>
  <c r="AL801" i="173" a="1"/>
  <c r="AL536" i="173" a="1"/>
  <c r="AL530" i="173" a="1"/>
  <c r="AL791" i="173" a="1"/>
  <c r="AL533" i="173" a="1"/>
  <c r="AL593" i="173" a="1"/>
  <c r="AL334" i="173" a="1"/>
  <c r="AL340" i="173" a="1"/>
  <c r="AL472" i="173" a="1"/>
  <c r="AL721" i="173" a="1"/>
  <c r="AL599" i="173" a="1"/>
  <c r="AL789" i="173" a="1"/>
  <c r="AL466" i="173" a="1"/>
  <c r="AL275" i="173" a="1"/>
  <c r="AL854" i="173" a="1"/>
  <c r="AL345" i="173" a="1"/>
  <c r="AL720" i="173" a="1"/>
  <c r="AL800" i="173" a="1"/>
  <c r="AL527" i="173" a="1"/>
  <c r="AL792" i="173" a="1"/>
  <c r="AL471" i="173" a="1"/>
  <c r="AL850" i="173" a="1"/>
  <c r="AL268" i="173" a="1"/>
  <c r="AL531" i="173" a="1"/>
  <c r="AL604" i="173" a="1"/>
  <c r="AL276" i="173" a="1"/>
  <c r="AL341" i="173" a="1"/>
  <c r="AL596" i="173" a="1"/>
  <c r="AL799" i="173" a="1"/>
  <c r="T550" i="173" l="1"/>
  <c r="T355" i="173"/>
  <c r="T420" i="173"/>
  <c r="T810" i="173"/>
  <c r="T485" i="173"/>
  <c r="T290" i="173"/>
  <c r="T680" i="173"/>
  <c r="T745" i="173"/>
  <c r="T615" i="173"/>
  <c r="T875" i="173"/>
  <c r="AL789" i="173"/>
  <c r="AM789" i="173" s="1"/>
  <c r="AL604" i="173"/>
  <c r="AM604" i="173" s="1"/>
  <c r="AL596" i="173"/>
  <c r="AM596" i="173" s="1"/>
  <c r="AL470" i="173"/>
  <c r="AM470" i="173" s="1"/>
  <c r="AL268" i="173"/>
  <c r="AM268" i="173" s="1"/>
  <c r="AL471" i="173"/>
  <c r="AM471" i="173" s="1"/>
  <c r="AL341" i="173"/>
  <c r="AM341" i="173" s="1"/>
  <c r="AL792" i="173"/>
  <c r="AM792" i="173" s="1"/>
  <c r="AL603" i="173"/>
  <c r="AM603" i="173" s="1"/>
  <c r="AL276" i="173"/>
  <c r="AM276" i="173" s="1"/>
  <c r="AL535" i="173"/>
  <c r="AM535" i="173" s="1"/>
  <c r="AL531" i="173"/>
  <c r="AM531" i="173" s="1"/>
  <c r="AL799" i="173"/>
  <c r="AM799" i="173" s="1"/>
  <c r="AL850" i="173"/>
  <c r="AM850" i="173" s="1"/>
  <c r="AL399" i="173"/>
  <c r="AM399" i="173" s="1"/>
  <c r="AL271" i="173"/>
  <c r="AM271" i="173" s="1"/>
  <c r="AL469" i="173"/>
  <c r="AM469" i="173" s="1"/>
  <c r="AL537" i="173"/>
  <c r="AM537" i="173" s="1"/>
  <c r="AL532" i="173"/>
  <c r="AM532" i="173" s="1"/>
  <c r="AL797" i="173"/>
  <c r="AM797" i="173" s="1"/>
  <c r="AL331" i="173"/>
  <c r="AM331" i="173" s="1"/>
  <c r="AL534" i="173"/>
  <c r="AM534" i="173" s="1"/>
  <c r="AL269" i="173"/>
  <c r="AM269" i="173" s="1"/>
  <c r="AL785" i="173"/>
  <c r="AM785" i="173" s="1"/>
  <c r="AL473" i="173"/>
  <c r="AM473" i="173" s="1"/>
  <c r="AL601" i="173"/>
  <c r="AM601" i="173" s="1"/>
  <c r="AL462" i="173"/>
  <c r="AM462" i="173" s="1"/>
  <c r="AL333" i="173"/>
  <c r="AM333" i="173" s="1"/>
  <c r="AL794" i="173"/>
  <c r="AM794" i="173" s="1"/>
  <c r="AL466" i="173"/>
  <c r="AM466" i="173" s="1"/>
  <c r="AL530" i="173"/>
  <c r="AM530" i="173" s="1"/>
  <c r="AL339" i="173"/>
  <c r="AM339" i="173" s="1"/>
  <c r="AL267" i="173"/>
  <c r="AM267" i="173" s="1"/>
  <c r="AL593" i="173"/>
  <c r="AM593" i="173" s="1"/>
  <c r="AL801" i="173"/>
  <c r="AM801" i="173" s="1"/>
  <c r="AL472" i="173"/>
  <c r="AM472" i="173" s="1"/>
  <c r="AL273" i="173"/>
  <c r="AM273" i="173" s="1"/>
  <c r="AL344" i="173"/>
  <c r="AM344" i="173" s="1"/>
  <c r="AL533" i="173"/>
  <c r="AM533" i="173" s="1"/>
  <c r="AL854" i="173"/>
  <c r="AM854" i="173" s="1"/>
  <c r="AL463" i="173"/>
  <c r="AM463" i="173" s="1"/>
  <c r="AL539" i="173"/>
  <c r="AM539" i="173" s="1"/>
  <c r="AL336" i="173"/>
  <c r="AM336" i="173" s="1"/>
  <c r="AL464" i="173"/>
  <c r="AM464" i="173" s="1"/>
  <c r="AL401" i="173"/>
  <c r="AM401" i="173" s="1"/>
  <c r="AL786" i="173"/>
  <c r="AM786" i="173" s="1"/>
  <c r="AL851" i="173"/>
  <c r="AM851" i="173" s="1"/>
  <c r="AL461" i="173"/>
  <c r="AM461" i="173" s="1"/>
  <c r="AL330" i="173"/>
  <c r="AM330" i="173" s="1"/>
  <c r="AL274" i="173"/>
  <c r="AM274" i="173" s="1"/>
  <c r="AL526" i="173"/>
  <c r="AM526" i="173" s="1"/>
  <c r="AL800" i="173"/>
  <c r="AM800" i="173" s="1"/>
  <c r="AL793" i="173"/>
  <c r="AM793" i="173" s="1"/>
  <c r="AL795" i="173"/>
  <c r="AM795" i="173" s="1"/>
  <c r="AL397" i="173"/>
  <c r="AM397" i="173" s="1"/>
  <c r="AL538" i="173"/>
  <c r="AM538" i="173" s="1"/>
  <c r="AL721" i="173"/>
  <c r="AM721" i="173" s="1"/>
  <c r="AL398" i="173"/>
  <c r="AM398" i="173" s="1"/>
  <c r="AL335" i="173"/>
  <c r="AM335" i="173" s="1"/>
  <c r="AL342" i="173"/>
  <c r="AM342" i="173" s="1"/>
  <c r="AL853" i="173"/>
  <c r="AM853" i="173" s="1"/>
  <c r="AL590" i="173"/>
  <c r="AM590" i="173" s="1"/>
  <c r="AL275" i="173"/>
  <c r="AM275" i="173" s="1"/>
  <c r="AL467" i="173"/>
  <c r="AM467" i="173" s="1"/>
  <c r="AL332" i="173"/>
  <c r="AM332" i="173" s="1"/>
  <c r="AL791" i="173"/>
  <c r="AM791" i="173" s="1"/>
  <c r="AL272" i="173"/>
  <c r="AM272" i="173" s="1"/>
  <c r="AL720" i="173"/>
  <c r="AM720" i="173" s="1"/>
  <c r="AL602" i="173"/>
  <c r="AM602" i="173" s="1"/>
  <c r="AL474" i="173"/>
  <c r="AM474" i="173" s="1"/>
  <c r="AL338" i="173"/>
  <c r="AM338" i="173" s="1"/>
  <c r="AL400" i="173"/>
  <c r="AM400" i="173" s="1"/>
  <c r="AL396" i="173"/>
  <c r="AM396" i="173" s="1"/>
  <c r="AL796" i="173"/>
  <c r="AM796" i="173" s="1"/>
  <c r="AL475" i="173"/>
  <c r="AM475" i="173" s="1"/>
  <c r="AL334" i="173"/>
  <c r="AM334" i="173" s="1"/>
  <c r="AL536" i="173"/>
  <c r="AM536" i="173" s="1"/>
  <c r="AL595" i="173"/>
  <c r="AM595" i="173" s="1"/>
  <c r="AL528" i="173"/>
  <c r="AM528" i="173" s="1"/>
  <c r="AL529" i="173"/>
  <c r="AM529" i="173" s="1"/>
  <c r="AL270" i="173"/>
  <c r="AM270" i="173" s="1"/>
  <c r="AL787" i="173"/>
  <c r="AM787" i="173" s="1"/>
  <c r="AL600" i="173"/>
  <c r="AM600" i="173" s="1"/>
  <c r="AL460" i="173"/>
  <c r="AM460" i="173" s="1"/>
  <c r="AL599" i="173"/>
  <c r="AM599" i="173" s="1"/>
  <c r="AL722" i="173"/>
  <c r="AM722" i="173" s="1"/>
  <c r="AL591" i="173"/>
  <c r="AM591" i="173" s="1"/>
  <c r="AL527" i="173"/>
  <c r="AM527" i="173" s="1"/>
  <c r="AL788" i="173"/>
  <c r="AM788" i="173" s="1"/>
  <c r="AL597" i="173"/>
  <c r="AM597" i="173" s="1"/>
  <c r="AL345" i="173"/>
  <c r="AM345" i="173" s="1"/>
  <c r="AL343" i="173"/>
  <c r="AM343" i="173" s="1"/>
  <c r="AL465" i="173"/>
  <c r="AM465" i="173" s="1"/>
  <c r="AL265" i="173"/>
  <c r="AM265" i="173" s="1"/>
  <c r="AL395" i="173"/>
  <c r="AM395" i="173" s="1"/>
  <c r="AL798" i="173"/>
  <c r="AM798" i="173" s="1"/>
  <c r="AL468" i="173"/>
  <c r="AM468" i="173" s="1"/>
  <c r="AL852" i="173"/>
  <c r="AM852" i="173" s="1"/>
  <c r="AL525" i="173"/>
  <c r="AM525" i="173" s="1"/>
  <c r="AL598" i="173"/>
  <c r="AM598" i="173" s="1"/>
  <c r="AL266" i="173"/>
  <c r="AM266" i="173" s="1"/>
  <c r="AL594" i="173"/>
  <c r="AM594" i="173" s="1"/>
  <c r="AL790" i="173"/>
  <c r="AM790" i="173" s="1"/>
  <c r="AL340" i="173"/>
  <c r="AM340" i="173" s="1"/>
  <c r="AL337" i="173"/>
  <c r="AM337" i="173" s="1"/>
  <c r="AL592" i="173"/>
  <c r="AM592" i="173" s="1"/>
  <c r="Y1" i="173"/>
  <c r="B2" i="173"/>
  <c r="DM2" i="173"/>
  <c r="DN2" i="173"/>
  <c r="DO2" i="173"/>
  <c r="DP2" i="173"/>
  <c r="DQ2" i="173"/>
  <c r="DR2" i="173"/>
  <c r="DT2" i="173"/>
  <c r="B3" i="173"/>
  <c r="DN3" i="173"/>
  <c r="DO3" i="173"/>
  <c r="DP3" i="173"/>
  <c r="DQ3" i="173"/>
  <c r="DR3" i="173"/>
  <c r="B4" i="173"/>
  <c r="AN4" i="173"/>
  <c r="AO4" i="173"/>
  <c r="AP4" i="173"/>
  <c r="AQ4" i="173"/>
  <c r="AR4" i="173"/>
  <c r="B5" i="173"/>
  <c r="B6" i="173"/>
  <c r="AG6" i="173"/>
  <c r="B7" i="173"/>
  <c r="AG7" i="173"/>
  <c r="B8" i="173"/>
  <c r="AG8" i="173"/>
  <c r="B9" i="173"/>
  <c r="AG9" i="173"/>
  <c r="B10" i="173"/>
  <c r="AG10" i="173"/>
  <c r="B11" i="173"/>
  <c r="AG11" i="173"/>
  <c r="B12" i="173"/>
  <c r="AG12" i="173"/>
  <c r="B13" i="173"/>
  <c r="B14" i="173"/>
  <c r="B15" i="173"/>
  <c r="B16" i="173"/>
  <c r="B17" i="173"/>
  <c r="B18" i="173"/>
  <c r="B19" i="173"/>
  <c r="T31" i="173"/>
  <c r="B20" i="173"/>
  <c r="B21" i="173"/>
  <c r="T21" i="173"/>
  <c r="B22" i="173"/>
  <c r="B23" i="173"/>
  <c r="B24" i="173"/>
  <c r="B25" i="173"/>
  <c r="B26" i="173"/>
  <c r="T26" i="173"/>
  <c r="B27" i="173"/>
  <c r="B28" i="173"/>
  <c r="B29" i="173"/>
  <c r="B30" i="173"/>
  <c r="B31" i="173"/>
  <c r="B32" i="173"/>
  <c r="T32" i="173"/>
  <c r="B33" i="173"/>
  <c r="B34" i="173"/>
  <c r="T34" i="173"/>
  <c r="B35" i="173"/>
  <c r="B36" i="173"/>
  <c r="B37" i="173"/>
  <c r="B38" i="173"/>
  <c r="B39" i="173"/>
  <c r="B40" i="173"/>
  <c r="B41" i="173"/>
  <c r="B42" i="173"/>
  <c r="S42" i="173"/>
  <c r="B43" i="173"/>
  <c r="S43" i="173"/>
  <c r="B44" i="173"/>
  <c r="S44" i="173"/>
  <c r="B45" i="173"/>
  <c r="S45" i="173"/>
  <c r="B46" i="173"/>
  <c r="S46" i="173"/>
  <c r="B47" i="173"/>
  <c r="S47" i="173"/>
  <c r="B48" i="173"/>
  <c r="S48" i="173"/>
  <c r="B49" i="173"/>
  <c r="S49" i="173"/>
  <c r="B50" i="173"/>
  <c r="S50" i="173"/>
  <c r="B51" i="173"/>
  <c r="S51" i="173"/>
  <c r="S52" i="173"/>
  <c r="S53" i="173"/>
  <c r="S54" i="173"/>
  <c r="S55" i="173"/>
  <c r="S56" i="173"/>
  <c r="S57" i="173"/>
  <c r="S58" i="173"/>
  <c r="S59" i="173"/>
  <c r="S60" i="173"/>
  <c r="S61" i="173"/>
  <c r="S62" i="173"/>
  <c r="S63" i="173"/>
  <c r="S64" i="173"/>
  <c r="Y66" i="173"/>
  <c r="AN69" i="173"/>
  <c r="AO69" i="173"/>
  <c r="AP69" i="173"/>
  <c r="AQ69" i="173"/>
  <c r="AR69" i="173"/>
  <c r="AG71" i="173"/>
  <c r="AG72" i="173"/>
  <c r="AG73" i="173"/>
  <c r="AG74" i="173"/>
  <c r="AG75" i="173"/>
  <c r="AG76" i="173"/>
  <c r="T96" i="173"/>
  <c r="T86" i="173"/>
  <c r="T91" i="173"/>
  <c r="T97" i="173"/>
  <c r="T99" i="173"/>
  <c r="S100" i="173"/>
  <c r="S101" i="173"/>
  <c r="S102" i="173"/>
  <c r="S103" i="173"/>
  <c r="S104" i="173"/>
  <c r="S105" i="173"/>
  <c r="S106" i="173"/>
  <c r="S107" i="173"/>
  <c r="S108" i="173"/>
  <c r="S109" i="173"/>
  <c r="S110" i="173"/>
  <c r="S111" i="173"/>
  <c r="S112" i="173"/>
  <c r="S113" i="173"/>
  <c r="S114" i="173"/>
  <c r="S115" i="173"/>
  <c r="S116" i="173"/>
  <c r="S117" i="173"/>
  <c r="S118" i="173"/>
  <c r="S119" i="173"/>
  <c r="S120" i="173"/>
  <c r="S121" i="173"/>
  <c r="S122" i="173"/>
  <c r="S123" i="173"/>
  <c r="S124" i="173"/>
  <c r="S125" i="173"/>
  <c r="S126" i="173"/>
  <c r="S127" i="173"/>
  <c r="S128" i="173"/>
  <c r="S129" i="173"/>
  <c r="Y131" i="173"/>
  <c r="V132" i="173"/>
  <c r="AN134" i="173"/>
  <c r="AO134" i="173"/>
  <c r="AP134" i="173"/>
  <c r="AQ134" i="173"/>
  <c r="AR134" i="173"/>
  <c r="AG136" i="173"/>
  <c r="AG137" i="173"/>
  <c r="AG138" i="173"/>
  <c r="AG139" i="173"/>
  <c r="AG140" i="173"/>
  <c r="AG141" i="173"/>
  <c r="AG142" i="173"/>
  <c r="AG143" i="173"/>
  <c r="AG144" i="173"/>
  <c r="AG145" i="173"/>
  <c r="AG146" i="173"/>
  <c r="AG147" i="173"/>
  <c r="AG148" i="173"/>
  <c r="T161" i="173"/>
  <c r="AG149" i="173"/>
  <c r="T151" i="173"/>
  <c r="T156" i="173"/>
  <c r="T162" i="173"/>
  <c r="T164" i="173"/>
  <c r="S165" i="173"/>
  <c r="S166" i="173"/>
  <c r="S167" i="173"/>
  <c r="S168" i="173"/>
  <c r="S169" i="173"/>
  <c r="S170" i="173"/>
  <c r="S171" i="173"/>
  <c r="S172" i="173"/>
  <c r="S173" i="173"/>
  <c r="S174" i="173"/>
  <c r="S175" i="173"/>
  <c r="S176" i="173"/>
  <c r="S177" i="173"/>
  <c r="S178" i="173"/>
  <c r="S179" i="173"/>
  <c r="S180" i="173"/>
  <c r="S181" i="173"/>
  <c r="S182" i="173"/>
  <c r="S183" i="173"/>
  <c r="S184" i="173"/>
  <c r="S185" i="173"/>
  <c r="S186" i="173"/>
  <c r="S187" i="173"/>
  <c r="S188" i="173"/>
  <c r="S189" i="173"/>
  <c r="S190" i="173"/>
  <c r="S191" i="173"/>
  <c r="S192" i="173"/>
  <c r="S193" i="173"/>
  <c r="S194" i="173"/>
  <c r="Y196" i="173"/>
  <c r="V197" i="173"/>
  <c r="AN199" i="173"/>
  <c r="AO199" i="173"/>
  <c r="AP199" i="173"/>
  <c r="AQ199" i="173"/>
  <c r="AR199" i="173"/>
  <c r="T216" i="173"/>
  <c r="T221" i="173"/>
  <c r="T226" i="173"/>
  <c r="T227" i="173"/>
  <c r="T229" i="173"/>
  <c r="S230" i="173"/>
  <c r="S231" i="173"/>
  <c r="S232" i="173"/>
  <c r="S233" i="173"/>
  <c r="S234" i="173"/>
  <c r="S235" i="173"/>
  <c r="S236" i="173"/>
  <c r="S237" i="173"/>
  <c r="S238" i="173"/>
  <c r="S239" i="173"/>
  <c r="S240" i="173"/>
  <c r="S241" i="173"/>
  <c r="S242" i="173"/>
  <c r="S243" i="173"/>
  <c r="S244" i="173"/>
  <c r="S245" i="173"/>
  <c r="S246" i="173"/>
  <c r="S247" i="173"/>
  <c r="S248" i="173"/>
  <c r="S249" i="173"/>
  <c r="S250" i="173"/>
  <c r="S251" i="173"/>
  <c r="S252" i="173"/>
  <c r="S253" i="173"/>
  <c r="S254" i="173"/>
  <c r="S255" i="173"/>
  <c r="S256" i="173"/>
  <c r="S257" i="173"/>
  <c r="S258" i="173"/>
  <c r="S259" i="173"/>
  <c r="S129" i="171"/>
  <c r="S128" i="171"/>
  <c r="S127" i="171"/>
  <c r="S126" i="171"/>
  <c r="S125" i="171"/>
  <c r="S124" i="171"/>
  <c r="S123" i="171"/>
  <c r="S122" i="171"/>
  <c r="S121" i="171"/>
  <c r="S120" i="171"/>
  <c r="S119" i="171"/>
  <c r="S118" i="171"/>
  <c r="S117" i="171"/>
  <c r="S116" i="171"/>
  <c r="S115" i="171"/>
  <c r="S114" i="171"/>
  <c r="S113" i="171"/>
  <c r="S112" i="171"/>
  <c r="S111" i="171"/>
  <c r="S109" i="171"/>
  <c r="S108" i="171"/>
  <c r="S107" i="171"/>
  <c r="S106" i="171"/>
  <c r="S105" i="171"/>
  <c r="S104" i="171"/>
  <c r="S103" i="171"/>
  <c r="S102" i="171"/>
  <c r="S101" i="171"/>
  <c r="S100" i="171"/>
  <c r="T99" i="171"/>
  <c r="T97" i="171"/>
  <c r="T86" i="171"/>
  <c r="T96" i="171"/>
  <c r="AG82" i="171"/>
  <c r="AG81" i="171"/>
  <c r="AG80" i="171"/>
  <c r="AG79" i="171"/>
  <c r="AG78" i="171"/>
  <c r="AG77" i="171"/>
  <c r="AG76" i="171"/>
  <c r="AG75" i="171"/>
  <c r="AG74" i="171"/>
  <c r="AG73" i="171"/>
  <c r="AG72" i="171"/>
  <c r="AG71" i="171"/>
  <c r="AR69" i="171"/>
  <c r="AQ69" i="171"/>
  <c r="AP69" i="171"/>
  <c r="AO69" i="171"/>
  <c r="AN69" i="171"/>
  <c r="V67" i="171"/>
  <c r="Y66" i="171"/>
  <c r="S64" i="171"/>
  <c r="S63" i="171"/>
  <c r="S62" i="171"/>
  <c r="S61" i="171"/>
  <c r="S60" i="171"/>
  <c r="S59" i="171"/>
  <c r="S58" i="171"/>
  <c r="S57" i="171"/>
  <c r="S56" i="171"/>
  <c r="S55" i="171"/>
  <c r="S54" i="171"/>
  <c r="S53" i="171"/>
  <c r="S52" i="171"/>
  <c r="S51" i="171"/>
  <c r="B51" i="171"/>
  <c r="S50" i="171"/>
  <c r="B50" i="171"/>
  <c r="S49" i="171"/>
  <c r="B49" i="171"/>
  <c r="S48" i="171"/>
  <c r="B48" i="171"/>
  <c r="S47" i="171"/>
  <c r="B47" i="171"/>
  <c r="S46" i="171"/>
  <c r="B46" i="171"/>
  <c r="B45" i="171"/>
  <c r="S44" i="171"/>
  <c r="B44" i="171"/>
  <c r="S43" i="171"/>
  <c r="B43" i="171"/>
  <c r="S42" i="171"/>
  <c r="B42" i="171"/>
  <c r="S41" i="171"/>
  <c r="B41" i="171"/>
  <c r="S40" i="171"/>
  <c r="B40" i="171"/>
  <c r="S39" i="171"/>
  <c r="B39" i="171"/>
  <c r="S38" i="171"/>
  <c r="B38" i="171"/>
  <c r="S37" i="171"/>
  <c r="B37" i="171"/>
  <c r="S36" i="171"/>
  <c r="B36" i="171"/>
  <c r="S35" i="171"/>
  <c r="B35" i="171"/>
  <c r="T34" i="171"/>
  <c r="B34" i="171"/>
  <c r="B33" i="171"/>
  <c r="T32" i="171"/>
  <c r="B32" i="171"/>
  <c r="B31" i="171"/>
  <c r="B30" i="171"/>
  <c r="B29" i="171"/>
  <c r="B28" i="171"/>
  <c r="B27" i="171"/>
  <c r="B26" i="171"/>
  <c r="B25" i="171"/>
  <c r="B24" i="171"/>
  <c r="B23" i="171"/>
  <c r="B22" i="171"/>
  <c r="T21" i="171"/>
  <c r="B21" i="171"/>
  <c r="B20" i="171"/>
  <c r="T31" i="171"/>
  <c r="B19" i="171"/>
  <c r="B18" i="171"/>
  <c r="B17" i="171"/>
  <c r="B16" i="171"/>
  <c r="B15" i="171"/>
  <c r="B14" i="171"/>
  <c r="AG13" i="171"/>
  <c r="B13" i="171"/>
  <c r="AG12" i="171"/>
  <c r="B12" i="171"/>
  <c r="AG11" i="171"/>
  <c r="B11" i="171"/>
  <c r="AG10" i="171"/>
  <c r="B10" i="171"/>
  <c r="AG9" i="171"/>
  <c r="B9" i="171"/>
  <c r="AG8" i="171"/>
  <c r="B8" i="171"/>
  <c r="AG7" i="171"/>
  <c r="B7" i="171"/>
  <c r="AG6" i="171"/>
  <c r="B6" i="171"/>
  <c r="B5" i="171"/>
  <c r="AR4" i="171"/>
  <c r="AQ4" i="171"/>
  <c r="AP4" i="171"/>
  <c r="AO4" i="171"/>
  <c r="AN4" i="171"/>
  <c r="B4" i="171"/>
  <c r="DR3" i="171"/>
  <c r="DQ3" i="171"/>
  <c r="DP3" i="171"/>
  <c r="DO3" i="171"/>
  <c r="DN3" i="171"/>
  <c r="B3" i="171"/>
  <c r="DT2" i="171"/>
  <c r="DR2" i="171"/>
  <c r="DQ2" i="171"/>
  <c r="DP2" i="171"/>
  <c r="DO2" i="171"/>
  <c r="DN2" i="171"/>
  <c r="DM2" i="171"/>
  <c r="V2" i="171"/>
  <c r="B2" i="171"/>
  <c r="Y1" i="171"/>
  <c r="AG2222" i="169"/>
  <c r="AG2221" i="169"/>
  <c r="AG2220" i="169"/>
  <c r="AG2219" i="169"/>
  <c r="AG2218" i="169"/>
  <c r="AG2217" i="169"/>
  <c r="AG2160" i="169"/>
  <c r="AG2159" i="169"/>
  <c r="AG2158" i="169"/>
  <c r="AG2157" i="169"/>
  <c r="AG2156" i="169"/>
  <c r="AG2155" i="169"/>
  <c r="AG2154" i="169"/>
  <c r="AG2153" i="169"/>
  <c r="AG2152" i="169"/>
  <c r="AG2102" i="169"/>
  <c r="AG2101" i="169"/>
  <c r="AG2100" i="169"/>
  <c r="AG2099" i="169"/>
  <c r="AG2098" i="169"/>
  <c r="AG2097" i="169"/>
  <c r="AG2096" i="169"/>
  <c r="AG2095" i="169"/>
  <c r="AG2094" i="169"/>
  <c r="AG2093" i="169"/>
  <c r="AG2092" i="169"/>
  <c r="AG2091" i="169"/>
  <c r="AG2090" i="169"/>
  <c r="AG2089" i="169"/>
  <c r="AG2088" i="169"/>
  <c r="AG2087" i="169"/>
  <c r="AG2026" i="169"/>
  <c r="AG2025" i="169"/>
  <c r="AG2024" i="169"/>
  <c r="AG2023" i="169"/>
  <c r="AG2022" i="169"/>
  <c r="AG1971" i="169"/>
  <c r="AG1970" i="169"/>
  <c r="AG1969" i="169"/>
  <c r="AG1968" i="169"/>
  <c r="AG1967" i="169"/>
  <c r="AG1966" i="169"/>
  <c r="AG1965" i="169"/>
  <c r="AG1964" i="169"/>
  <c r="AG1963" i="169"/>
  <c r="AG1962" i="169"/>
  <c r="AG1961" i="169"/>
  <c r="AG1960" i="169"/>
  <c r="AG1959" i="169"/>
  <c r="AG1958" i="169"/>
  <c r="AG1957" i="169"/>
  <c r="AG1905" i="169"/>
  <c r="AG1904" i="169"/>
  <c r="AG1903" i="169"/>
  <c r="AG1902" i="169"/>
  <c r="AG1901" i="169"/>
  <c r="AG1900" i="169"/>
  <c r="AG1899" i="169"/>
  <c r="AG1898" i="169"/>
  <c r="AG1897" i="169"/>
  <c r="AG1896" i="169"/>
  <c r="AG1895" i="169"/>
  <c r="AG1894" i="169"/>
  <c r="AG1893" i="169"/>
  <c r="AG1892" i="169"/>
  <c r="AG1830" i="169"/>
  <c r="AG1829" i="169"/>
  <c r="AG1828" i="169"/>
  <c r="AG1827" i="169"/>
  <c r="AG1774" i="169"/>
  <c r="AG1773" i="169"/>
  <c r="AG1772" i="169"/>
  <c r="AG1771" i="169"/>
  <c r="AG1770" i="169"/>
  <c r="AG1769" i="169"/>
  <c r="AG1768" i="169"/>
  <c r="AG1767" i="169"/>
  <c r="AG1766" i="169"/>
  <c r="AG1765" i="169"/>
  <c r="AG1764" i="169"/>
  <c r="AG1763" i="169"/>
  <c r="AG1762" i="169"/>
  <c r="AG1707" i="169"/>
  <c r="AG1706" i="169"/>
  <c r="AG1705" i="169"/>
  <c r="AG1704" i="169"/>
  <c r="AG1703" i="169"/>
  <c r="AG1702" i="169"/>
  <c r="AG1701" i="169"/>
  <c r="AG1700" i="169"/>
  <c r="AG1699" i="169"/>
  <c r="AG1698" i="169"/>
  <c r="AG1697" i="169"/>
  <c r="AG1640" i="169"/>
  <c r="AG1639" i="169"/>
  <c r="AG1638" i="169"/>
  <c r="AG1637" i="169"/>
  <c r="AG1636" i="169"/>
  <c r="AG1635" i="169"/>
  <c r="AG1634" i="169"/>
  <c r="AG1633" i="169"/>
  <c r="AG1632" i="169"/>
  <c r="AG1575" i="169"/>
  <c r="AG1574" i="169"/>
  <c r="AG1573" i="169"/>
  <c r="AG1572" i="169"/>
  <c r="AG1571" i="169"/>
  <c r="AG1570" i="169"/>
  <c r="AG1569" i="169"/>
  <c r="AG1568" i="169"/>
  <c r="AG1567" i="169"/>
  <c r="AG1518" i="169"/>
  <c r="AG1517" i="169"/>
  <c r="AG1516" i="169"/>
  <c r="AG1515" i="169"/>
  <c r="AG1514" i="169"/>
  <c r="AG1513" i="169"/>
  <c r="AG1512" i="169"/>
  <c r="AG1511" i="169"/>
  <c r="AG1510" i="169"/>
  <c r="AG1509" i="169"/>
  <c r="AG1508" i="169"/>
  <c r="AG1507" i="169"/>
  <c r="AG1506" i="169"/>
  <c r="AG1505" i="169"/>
  <c r="AG1504" i="169"/>
  <c r="AG1503" i="169"/>
  <c r="AG1502" i="169"/>
  <c r="AG1441" i="169"/>
  <c r="AG1440" i="169"/>
  <c r="AG1439" i="169"/>
  <c r="AG1438" i="169"/>
  <c r="AG1437" i="169"/>
  <c r="AG1380" i="169"/>
  <c r="AG1379" i="169"/>
  <c r="AG1378" i="169"/>
  <c r="AG1377" i="169"/>
  <c r="AG1376" i="169"/>
  <c r="AG1375" i="169"/>
  <c r="AG1374" i="169"/>
  <c r="AG1373" i="169"/>
  <c r="AG1372" i="169"/>
  <c r="AG1315" i="169"/>
  <c r="AG1314" i="169"/>
  <c r="AG1313" i="169"/>
  <c r="AG1312" i="169"/>
  <c r="AG1311" i="169"/>
  <c r="AG1310" i="169"/>
  <c r="AG1309" i="169"/>
  <c r="AG1308" i="169"/>
  <c r="AG1307" i="169"/>
  <c r="AG1247" i="169"/>
  <c r="AG1246" i="169"/>
  <c r="AG1245" i="169"/>
  <c r="AG1244" i="169"/>
  <c r="AG1243" i="169"/>
  <c r="AG1242" i="169"/>
  <c r="AG1193" i="169"/>
  <c r="AG1192" i="169"/>
  <c r="AG1191" i="169"/>
  <c r="AG1190" i="169"/>
  <c r="AG1189" i="169"/>
  <c r="AG1188" i="169"/>
  <c r="AG1187" i="169"/>
  <c r="AG1186" i="169"/>
  <c r="AG1185" i="169"/>
  <c r="AG1184" i="169"/>
  <c r="AG1183" i="169"/>
  <c r="AG1182" i="169"/>
  <c r="AG1181" i="169"/>
  <c r="AG1180" i="169"/>
  <c r="AG1179" i="169"/>
  <c r="AG1178" i="169"/>
  <c r="AG1177" i="169"/>
  <c r="AG1114" i="169"/>
  <c r="AG1113" i="169"/>
  <c r="AG1112" i="169"/>
  <c r="AG1063" i="169"/>
  <c r="AG1062" i="169"/>
  <c r="AG1061" i="169"/>
  <c r="AG1060" i="169"/>
  <c r="AG1059" i="169"/>
  <c r="AG1058" i="169"/>
  <c r="AG1057" i="169"/>
  <c r="AG1056" i="169"/>
  <c r="AG1055" i="169"/>
  <c r="AG1054" i="169"/>
  <c r="AG1053" i="169"/>
  <c r="AG1052" i="169"/>
  <c r="AG1051" i="169"/>
  <c r="AG1050" i="169"/>
  <c r="AG1049" i="169"/>
  <c r="AG1048" i="169"/>
  <c r="AG1047" i="169"/>
  <c r="AG992" i="169"/>
  <c r="AG991" i="169"/>
  <c r="AG990" i="169"/>
  <c r="AG989" i="169"/>
  <c r="AG988" i="169"/>
  <c r="AG987" i="169"/>
  <c r="AG986" i="169"/>
  <c r="AG985" i="169"/>
  <c r="AG984" i="169"/>
  <c r="AG983" i="169"/>
  <c r="AG982" i="169"/>
  <c r="AG919" i="169"/>
  <c r="AG918" i="169"/>
  <c r="AG917" i="169"/>
  <c r="AG872" i="169"/>
  <c r="AG871" i="169"/>
  <c r="AG870" i="169"/>
  <c r="AG869" i="169"/>
  <c r="AG868" i="169"/>
  <c r="AG867" i="169"/>
  <c r="AG866" i="169"/>
  <c r="AG865" i="169"/>
  <c r="AG864" i="169"/>
  <c r="AG863" i="169"/>
  <c r="AG862" i="169"/>
  <c r="AG861" i="169"/>
  <c r="AG860" i="169"/>
  <c r="AG859" i="169"/>
  <c r="AG858" i="169"/>
  <c r="AG857" i="169"/>
  <c r="AG856" i="169"/>
  <c r="AG855" i="169"/>
  <c r="AG854" i="169"/>
  <c r="AG853" i="169"/>
  <c r="AG852" i="169"/>
  <c r="AG799" i="169"/>
  <c r="AG798" i="169"/>
  <c r="AG797" i="169"/>
  <c r="AG796" i="169"/>
  <c r="AG795" i="169"/>
  <c r="AG794" i="169"/>
  <c r="AG793" i="169"/>
  <c r="AG792" i="169"/>
  <c r="AG791" i="169"/>
  <c r="AG790" i="169"/>
  <c r="AG789" i="169"/>
  <c r="AG788" i="169"/>
  <c r="AG787" i="169"/>
  <c r="AG742" i="169"/>
  <c r="AG741" i="169"/>
  <c r="AG740" i="169"/>
  <c r="AG739" i="169"/>
  <c r="AG738" i="169"/>
  <c r="AG737" i="169"/>
  <c r="AG736" i="169"/>
  <c r="AG735" i="169"/>
  <c r="AG734" i="169"/>
  <c r="AG733" i="169"/>
  <c r="AG732" i="169"/>
  <c r="AG731" i="169"/>
  <c r="AG730" i="169"/>
  <c r="AG729" i="169"/>
  <c r="AG728" i="169"/>
  <c r="AG727" i="169"/>
  <c r="AG726" i="169"/>
  <c r="AG725" i="169"/>
  <c r="AG724" i="169"/>
  <c r="AG723" i="169"/>
  <c r="AG722" i="169"/>
  <c r="AG661" i="169"/>
  <c r="AG660" i="169"/>
  <c r="AG659" i="169"/>
  <c r="AG658" i="169"/>
  <c r="AG657" i="169"/>
  <c r="AG598" i="169"/>
  <c r="AG597" i="169"/>
  <c r="AG596" i="169"/>
  <c r="AG595" i="169"/>
  <c r="AG594" i="169"/>
  <c r="AG593" i="169"/>
  <c r="AG592" i="169"/>
  <c r="AG536" i="169"/>
  <c r="AG535" i="169"/>
  <c r="AG534" i="169"/>
  <c r="AG533" i="169"/>
  <c r="AG532" i="169"/>
  <c r="AG531" i="169"/>
  <c r="AG530" i="169"/>
  <c r="AG529" i="169"/>
  <c r="AG528" i="169"/>
  <c r="AG527" i="169"/>
  <c r="AG474" i="169"/>
  <c r="AG473" i="169"/>
  <c r="AG472" i="169"/>
  <c r="AG471" i="169"/>
  <c r="AG470" i="169"/>
  <c r="AG469" i="169"/>
  <c r="AG468" i="169"/>
  <c r="AG467" i="169"/>
  <c r="AG466" i="169"/>
  <c r="AG465" i="169"/>
  <c r="AG464" i="169"/>
  <c r="AG463" i="169"/>
  <c r="AG462" i="169"/>
  <c r="AG399" i="169"/>
  <c r="AG398" i="169"/>
  <c r="AG397" i="169"/>
  <c r="AG344" i="169"/>
  <c r="AG343" i="169"/>
  <c r="AG342" i="169"/>
  <c r="AG341" i="169"/>
  <c r="AG340" i="169"/>
  <c r="AG339" i="169"/>
  <c r="AG338" i="169"/>
  <c r="AG337" i="169"/>
  <c r="AG336" i="169"/>
  <c r="AG335" i="169"/>
  <c r="AG334" i="169"/>
  <c r="AG333" i="169"/>
  <c r="AG332" i="169"/>
  <c r="AG274" i="169"/>
  <c r="AG273" i="169"/>
  <c r="AG272" i="169"/>
  <c r="AG271" i="169"/>
  <c r="AG270" i="169"/>
  <c r="AG269" i="169"/>
  <c r="AG268" i="169"/>
  <c r="AG267" i="169"/>
  <c r="AG212" i="169"/>
  <c r="AG211" i="169"/>
  <c r="AG210" i="169"/>
  <c r="AG209" i="169"/>
  <c r="AG208" i="169"/>
  <c r="AG207" i="169"/>
  <c r="AG206" i="169"/>
  <c r="AG205" i="169"/>
  <c r="AG204" i="169"/>
  <c r="AG203" i="169"/>
  <c r="AG202" i="169"/>
  <c r="AG141" i="169"/>
  <c r="AG140" i="169"/>
  <c r="AG139" i="169"/>
  <c r="AG138" i="169"/>
  <c r="AG137" i="169"/>
  <c r="AG80" i="169"/>
  <c r="AG79" i="169"/>
  <c r="AG78" i="169"/>
  <c r="AG77" i="169"/>
  <c r="AG76" i="169"/>
  <c r="AG75" i="169"/>
  <c r="AG74" i="169"/>
  <c r="AG73" i="169"/>
  <c r="AG72" i="169"/>
  <c r="AG13" i="169"/>
  <c r="AG12" i="169"/>
  <c r="AG11" i="169"/>
  <c r="AG10" i="169"/>
  <c r="AG9" i="169"/>
  <c r="AG8" i="169"/>
  <c r="AG7" i="169"/>
  <c r="S2274" i="169"/>
  <c r="S2273" i="169"/>
  <c r="S2272" i="169"/>
  <c r="S2271" i="169"/>
  <c r="S2270" i="169"/>
  <c r="S2269" i="169"/>
  <c r="S2268" i="169"/>
  <c r="S2267" i="169"/>
  <c r="S2266" i="169"/>
  <c r="S2265" i="169"/>
  <c r="S2264" i="169"/>
  <c r="S2263" i="169"/>
  <c r="S2262" i="169"/>
  <c r="S2261" i="169"/>
  <c r="S2260" i="169"/>
  <c r="S2259" i="169"/>
  <c r="S2258" i="169"/>
  <c r="S2257" i="169"/>
  <c r="S2256" i="169"/>
  <c r="S2255" i="169"/>
  <c r="S2254" i="169"/>
  <c r="S2253" i="169"/>
  <c r="S2252" i="169"/>
  <c r="S2251" i="169"/>
  <c r="S2250" i="169"/>
  <c r="S2249" i="169"/>
  <c r="S2248" i="169"/>
  <c r="S2247" i="169"/>
  <c r="S2246" i="169"/>
  <c r="S2245" i="169"/>
  <c r="T2244" i="169"/>
  <c r="T2242" i="169"/>
  <c r="T2235" i="169"/>
  <c r="T2234" i="169"/>
  <c r="T2233" i="169"/>
  <c r="T2232" i="169"/>
  <c r="T2231" i="169"/>
  <c r="T2229" i="169"/>
  <c r="T2241" i="169" s="1"/>
  <c r="AG2216" i="169"/>
  <c r="AR2214" i="169"/>
  <c r="AQ2214" i="169"/>
  <c r="AP2214" i="169"/>
  <c r="AO2214" i="169"/>
  <c r="AN2214" i="169"/>
  <c r="V2212" i="169"/>
  <c r="Y2211" i="169"/>
  <c r="S2209" i="169"/>
  <c r="S2208" i="169"/>
  <c r="S2207" i="169"/>
  <c r="S2206" i="169"/>
  <c r="S2205" i="169"/>
  <c r="S2204" i="169"/>
  <c r="S2203" i="169"/>
  <c r="S2202" i="169"/>
  <c r="S2201" i="169"/>
  <c r="S2200" i="169"/>
  <c r="S2199" i="169"/>
  <c r="S2198" i="169"/>
  <c r="S2197" i="169"/>
  <c r="S2196" i="169"/>
  <c r="S2195" i="169"/>
  <c r="S2194" i="169"/>
  <c r="S2193" i="169"/>
  <c r="S2192" i="169"/>
  <c r="S2191" i="169"/>
  <c r="S2190" i="169"/>
  <c r="S2189" i="169"/>
  <c r="S2188" i="169"/>
  <c r="S2187" i="169"/>
  <c r="S2186" i="169"/>
  <c r="S2185" i="169"/>
  <c r="S2184" i="169"/>
  <c r="S2183" i="169"/>
  <c r="S2182" i="169"/>
  <c r="S2181" i="169"/>
  <c r="S2180" i="169"/>
  <c r="T2179" i="169"/>
  <c r="T2177" i="169"/>
  <c r="T2170" i="169"/>
  <c r="T2169" i="169"/>
  <c r="T2168" i="169"/>
  <c r="T2167" i="169"/>
  <c r="T2166" i="169"/>
  <c r="T2164" i="169"/>
  <c r="T2176" i="169" s="1"/>
  <c r="AG2151" i="169"/>
  <c r="AR2149" i="169"/>
  <c r="AQ2149" i="169"/>
  <c r="AP2149" i="169"/>
  <c r="AO2149" i="169"/>
  <c r="AN2149" i="169"/>
  <c r="V2147" i="169"/>
  <c r="Y2146" i="169"/>
  <c r="S2144" i="169"/>
  <c r="S2143" i="169"/>
  <c r="S2142" i="169"/>
  <c r="S2141" i="169"/>
  <c r="S2140" i="169"/>
  <c r="S2139" i="169"/>
  <c r="S2138" i="169"/>
  <c r="S2137" i="169"/>
  <c r="S2136" i="169"/>
  <c r="S2135" i="169"/>
  <c r="S2134" i="169"/>
  <c r="S2133" i="169"/>
  <c r="S2132" i="169"/>
  <c r="S2131" i="169"/>
  <c r="S2130" i="169"/>
  <c r="S2129" i="169"/>
  <c r="S2128" i="169"/>
  <c r="S2127" i="169"/>
  <c r="S2126" i="169"/>
  <c r="S2125" i="169"/>
  <c r="S2124" i="169"/>
  <c r="S2123" i="169"/>
  <c r="S2122" i="169"/>
  <c r="S2121" i="169"/>
  <c r="S2120" i="169"/>
  <c r="S2119" i="169"/>
  <c r="S2118" i="169"/>
  <c r="S2117" i="169"/>
  <c r="S2116" i="169"/>
  <c r="S2115" i="169"/>
  <c r="T2114" i="169"/>
  <c r="T2112" i="169"/>
  <c r="T2105" i="169"/>
  <c r="T2104" i="169"/>
  <c r="T2103" i="169"/>
  <c r="T2102" i="169"/>
  <c r="T2101" i="169"/>
  <c r="T2099" i="169"/>
  <c r="T2111" i="169" s="1"/>
  <c r="AG2086" i="169"/>
  <c r="AR2084" i="169"/>
  <c r="AQ2084" i="169"/>
  <c r="AP2084" i="169"/>
  <c r="AO2084" i="169"/>
  <c r="AN2084" i="169"/>
  <c r="V2082" i="169"/>
  <c r="Y2081" i="169"/>
  <c r="S2079" i="169"/>
  <c r="S2078" i="169"/>
  <c r="S2077" i="169"/>
  <c r="S2076" i="169"/>
  <c r="S2075" i="169"/>
  <c r="S2074" i="169"/>
  <c r="S2073" i="169"/>
  <c r="S2072" i="169"/>
  <c r="S2071" i="169"/>
  <c r="S2070" i="169"/>
  <c r="S2069" i="169"/>
  <c r="S2068" i="169"/>
  <c r="S2067" i="169"/>
  <c r="S2066" i="169"/>
  <c r="S2065" i="169"/>
  <c r="S2064" i="169"/>
  <c r="S2063" i="169"/>
  <c r="S2062" i="169"/>
  <c r="S2061" i="169"/>
  <c r="S2060" i="169"/>
  <c r="S2059" i="169"/>
  <c r="S2058" i="169"/>
  <c r="S2057" i="169"/>
  <c r="S2056" i="169"/>
  <c r="S2055" i="169"/>
  <c r="S2054" i="169"/>
  <c r="S2053" i="169"/>
  <c r="S2052" i="169"/>
  <c r="S2051" i="169"/>
  <c r="S2050" i="169"/>
  <c r="T2049" i="169"/>
  <c r="T2047" i="169"/>
  <c r="T2040" i="169"/>
  <c r="T2039" i="169"/>
  <c r="T2038" i="169"/>
  <c r="T2037" i="169"/>
  <c r="T2036" i="169"/>
  <c r="T2034" i="169"/>
  <c r="T2046" i="169" s="1"/>
  <c r="AG2021" i="169"/>
  <c r="AR2019" i="169"/>
  <c r="AQ2019" i="169"/>
  <c r="AP2019" i="169"/>
  <c r="AO2019" i="169"/>
  <c r="AN2019" i="169"/>
  <c r="V2017" i="169"/>
  <c r="Y2016" i="169"/>
  <c r="S2014" i="169"/>
  <c r="S2013" i="169"/>
  <c r="S2012" i="169"/>
  <c r="S2011" i="169"/>
  <c r="S2010" i="169"/>
  <c r="S2009" i="169"/>
  <c r="S2008" i="169"/>
  <c r="S2007" i="169"/>
  <c r="S2006" i="169"/>
  <c r="S2005" i="169"/>
  <c r="S2004" i="169"/>
  <c r="S2003" i="169"/>
  <c r="S2002" i="169"/>
  <c r="S2001" i="169"/>
  <c r="S2000" i="169"/>
  <c r="S1999" i="169"/>
  <c r="S1998" i="169"/>
  <c r="S1997" i="169"/>
  <c r="S1996" i="169"/>
  <c r="S1995" i="169"/>
  <c r="S1994" i="169"/>
  <c r="S1993" i="169"/>
  <c r="S1992" i="169"/>
  <c r="S1991" i="169"/>
  <c r="S1990" i="169"/>
  <c r="S1989" i="169"/>
  <c r="S1988" i="169"/>
  <c r="S1987" i="169"/>
  <c r="S1986" i="169"/>
  <c r="S1985" i="169"/>
  <c r="T1984" i="169"/>
  <c r="T1982" i="169"/>
  <c r="T1975" i="169"/>
  <c r="T1974" i="169"/>
  <c r="T1973" i="169"/>
  <c r="T1972" i="169"/>
  <c r="T1971" i="169"/>
  <c r="T1969" i="169"/>
  <c r="T1981" i="169" s="1"/>
  <c r="AG1956" i="169"/>
  <c r="AR1954" i="169"/>
  <c r="AQ1954" i="169"/>
  <c r="AP1954" i="169"/>
  <c r="AO1954" i="169"/>
  <c r="AN1954" i="169"/>
  <c r="V1952" i="169"/>
  <c r="Y1951" i="169"/>
  <c r="S1949" i="169"/>
  <c r="S1948" i="169"/>
  <c r="S1947" i="169"/>
  <c r="S1946" i="169"/>
  <c r="S1945" i="169"/>
  <c r="S1944" i="169"/>
  <c r="S1943" i="169"/>
  <c r="S1942" i="169"/>
  <c r="S1941" i="169"/>
  <c r="S1940" i="169"/>
  <c r="S1939" i="169"/>
  <c r="S1938" i="169"/>
  <c r="S1937" i="169"/>
  <c r="S1936" i="169"/>
  <c r="S1935" i="169"/>
  <c r="S1934" i="169"/>
  <c r="S1933" i="169"/>
  <c r="S1932" i="169"/>
  <c r="S1931" i="169"/>
  <c r="S1930" i="169"/>
  <c r="S1929" i="169"/>
  <c r="S1928" i="169"/>
  <c r="S1927" i="169"/>
  <c r="S1926" i="169"/>
  <c r="S1925" i="169"/>
  <c r="S1924" i="169"/>
  <c r="S1923" i="169"/>
  <c r="S1922" i="169"/>
  <c r="S1921" i="169"/>
  <c r="S1920" i="169"/>
  <c r="T1919" i="169"/>
  <c r="T1917" i="169"/>
  <c r="T1910" i="169"/>
  <c r="T1909" i="169"/>
  <c r="T1908" i="169"/>
  <c r="T1907" i="169"/>
  <c r="T1906" i="169"/>
  <c r="T1904" i="169"/>
  <c r="T1916" i="169" s="1"/>
  <c r="AG1891" i="169"/>
  <c r="AR1889" i="169"/>
  <c r="AQ1889" i="169"/>
  <c r="AP1889" i="169"/>
  <c r="AO1889" i="169"/>
  <c r="AN1889" i="169"/>
  <c r="V1887" i="169"/>
  <c r="Y1886" i="169"/>
  <c r="S1884" i="169"/>
  <c r="S1883" i="169"/>
  <c r="S1882" i="169"/>
  <c r="S1881" i="169"/>
  <c r="S1880" i="169"/>
  <c r="S1879" i="169"/>
  <c r="S1878" i="169"/>
  <c r="S1877" i="169"/>
  <c r="S1876" i="169"/>
  <c r="S1875" i="169"/>
  <c r="S1874" i="169"/>
  <c r="S1873" i="169"/>
  <c r="S1872" i="169"/>
  <c r="S1871" i="169"/>
  <c r="S1870" i="169"/>
  <c r="S1869" i="169"/>
  <c r="S1868" i="169"/>
  <c r="S1867" i="169"/>
  <c r="S1866" i="169"/>
  <c r="S1865" i="169"/>
  <c r="S1864" i="169"/>
  <c r="S1863" i="169"/>
  <c r="S1862" i="169"/>
  <c r="S1861" i="169"/>
  <c r="S1860" i="169"/>
  <c r="S1859" i="169"/>
  <c r="S1858" i="169"/>
  <c r="S1857" i="169"/>
  <c r="S1856" i="169"/>
  <c r="S1855" i="169"/>
  <c r="T1854" i="169"/>
  <c r="T1852" i="169"/>
  <c r="T1845" i="169"/>
  <c r="T1844" i="169"/>
  <c r="T1843" i="169"/>
  <c r="T1842" i="169"/>
  <c r="T1841" i="169"/>
  <c r="T1839" i="169"/>
  <c r="T1851" i="169" s="1"/>
  <c r="AG1826" i="169"/>
  <c r="AR1824" i="169"/>
  <c r="AQ1824" i="169"/>
  <c r="AP1824" i="169"/>
  <c r="AO1824" i="169"/>
  <c r="AN1824" i="169"/>
  <c r="V1822" i="169"/>
  <c r="Y1821" i="169"/>
  <c r="S1819" i="169"/>
  <c r="S1818" i="169"/>
  <c r="S1817" i="169"/>
  <c r="S1816" i="169"/>
  <c r="S1815" i="169"/>
  <c r="S1814" i="169"/>
  <c r="S1813" i="169"/>
  <c r="S1812" i="169"/>
  <c r="S1811" i="169"/>
  <c r="S1810" i="169"/>
  <c r="S1809" i="169"/>
  <c r="S1808" i="169"/>
  <c r="S1807" i="169"/>
  <c r="S1806" i="169"/>
  <c r="S1805" i="169"/>
  <c r="S1804" i="169"/>
  <c r="S1803" i="169"/>
  <c r="S1802" i="169"/>
  <c r="S1801" i="169"/>
  <c r="S1800" i="169"/>
  <c r="S1799" i="169"/>
  <c r="S1798" i="169"/>
  <c r="S1797" i="169"/>
  <c r="S1796" i="169"/>
  <c r="S1795" i="169"/>
  <c r="S1794" i="169"/>
  <c r="S1793" i="169"/>
  <c r="S1792" i="169"/>
  <c r="S1791" i="169"/>
  <c r="S1790" i="169"/>
  <c r="T1789" i="169"/>
  <c r="T1787" i="169"/>
  <c r="T1780" i="169"/>
  <c r="T1779" i="169"/>
  <c r="T1778" i="169"/>
  <c r="T1777" i="169"/>
  <c r="T1776" i="169"/>
  <c r="T1774" i="169"/>
  <c r="T1786" i="169" s="1"/>
  <c r="AG1761" i="169"/>
  <c r="AR1759" i="169"/>
  <c r="AQ1759" i="169"/>
  <c r="AP1759" i="169"/>
  <c r="AO1759" i="169"/>
  <c r="AN1759" i="169"/>
  <c r="V1757" i="169"/>
  <c r="Y1756" i="169"/>
  <c r="S1754" i="169"/>
  <c r="S1753" i="169"/>
  <c r="S1752" i="169"/>
  <c r="S1751" i="169"/>
  <c r="S1750" i="169"/>
  <c r="S1749" i="169"/>
  <c r="S1748" i="169"/>
  <c r="S1747" i="169"/>
  <c r="S1746" i="169"/>
  <c r="S1745" i="169"/>
  <c r="S1744" i="169"/>
  <c r="S1743" i="169"/>
  <c r="S1742" i="169"/>
  <c r="S1741" i="169"/>
  <c r="S1740" i="169"/>
  <c r="S1739" i="169"/>
  <c r="S1738" i="169"/>
  <c r="S1737" i="169"/>
  <c r="S1736" i="169"/>
  <c r="S1735" i="169"/>
  <c r="S1734" i="169"/>
  <c r="S1733" i="169"/>
  <c r="S1732" i="169"/>
  <c r="S1731" i="169"/>
  <c r="S1730" i="169"/>
  <c r="S1729" i="169"/>
  <c r="S1728" i="169"/>
  <c r="S1727" i="169"/>
  <c r="S1726" i="169"/>
  <c r="S1725" i="169"/>
  <c r="T1724" i="169"/>
  <c r="T1722" i="169"/>
  <c r="T1715" i="169"/>
  <c r="T1714" i="169"/>
  <c r="T1713" i="169"/>
  <c r="T1712" i="169"/>
  <c r="T1711" i="169"/>
  <c r="T1709" i="169"/>
  <c r="T1721" i="169" s="1"/>
  <c r="AG1696" i="169"/>
  <c r="AR1694" i="169"/>
  <c r="AQ1694" i="169"/>
  <c r="AP1694" i="169"/>
  <c r="AO1694" i="169"/>
  <c r="AN1694" i="169"/>
  <c r="V1692" i="169"/>
  <c r="Y1691" i="169"/>
  <c r="S1689" i="169"/>
  <c r="S1688" i="169"/>
  <c r="S1687" i="169"/>
  <c r="S1686" i="169"/>
  <c r="S1685" i="169"/>
  <c r="S1684" i="169"/>
  <c r="S1683" i="169"/>
  <c r="S1682" i="169"/>
  <c r="S1681" i="169"/>
  <c r="S1680" i="169"/>
  <c r="S1679" i="169"/>
  <c r="S1678" i="169"/>
  <c r="S1677" i="169"/>
  <c r="S1676" i="169"/>
  <c r="S1675" i="169"/>
  <c r="S1674" i="169"/>
  <c r="S1673" i="169"/>
  <c r="S1672" i="169"/>
  <c r="S1671" i="169"/>
  <c r="S1670" i="169"/>
  <c r="S1669" i="169"/>
  <c r="S1668" i="169"/>
  <c r="S1667" i="169"/>
  <c r="S1666" i="169"/>
  <c r="S1665" i="169"/>
  <c r="S1664" i="169"/>
  <c r="S1663" i="169"/>
  <c r="S1662" i="169"/>
  <c r="S1661" i="169"/>
  <c r="S1660" i="169"/>
  <c r="T1659" i="169"/>
  <c r="T1657" i="169"/>
  <c r="T1650" i="169"/>
  <c r="T1649" i="169"/>
  <c r="T1648" i="169"/>
  <c r="T1647" i="169"/>
  <c r="T1646" i="169"/>
  <c r="T1644" i="169"/>
  <c r="T1656" i="169" s="1"/>
  <c r="AG1631" i="169"/>
  <c r="AR1629" i="169"/>
  <c r="AQ1629" i="169"/>
  <c r="AP1629" i="169"/>
  <c r="AO1629" i="169"/>
  <c r="AN1629" i="169"/>
  <c r="V1627" i="169"/>
  <c r="Y1626" i="169"/>
  <c r="S1624" i="169"/>
  <c r="S1623" i="169"/>
  <c r="S1622" i="169"/>
  <c r="S1621" i="169"/>
  <c r="S1620" i="169"/>
  <c r="S1619" i="169"/>
  <c r="S1618" i="169"/>
  <c r="S1617" i="169"/>
  <c r="S1616" i="169"/>
  <c r="S1615" i="169"/>
  <c r="S1614" i="169"/>
  <c r="S1613" i="169"/>
  <c r="S1612" i="169"/>
  <c r="S1611" i="169"/>
  <c r="S1610" i="169"/>
  <c r="S1609" i="169"/>
  <c r="S1608" i="169"/>
  <c r="S1607" i="169"/>
  <c r="S1606" i="169"/>
  <c r="S1605" i="169"/>
  <c r="S1604" i="169"/>
  <c r="S1603" i="169"/>
  <c r="S1602" i="169"/>
  <c r="S1601" i="169"/>
  <c r="S1600" i="169"/>
  <c r="S1599" i="169"/>
  <c r="S1598" i="169"/>
  <c r="S1597" i="169"/>
  <c r="S1596" i="169"/>
  <c r="S1595" i="169"/>
  <c r="T1594" i="169"/>
  <c r="T1592" i="169"/>
  <c r="T1585" i="169"/>
  <c r="T1584" i="169"/>
  <c r="T1583" i="169"/>
  <c r="T1582" i="169"/>
  <c r="T1581" i="169"/>
  <c r="T1579" i="169"/>
  <c r="T1591" i="169" s="1"/>
  <c r="AG1566" i="169"/>
  <c r="AR1564" i="169"/>
  <c r="AQ1564" i="169"/>
  <c r="AP1564" i="169"/>
  <c r="AO1564" i="169"/>
  <c r="AN1564" i="169"/>
  <c r="V1562" i="169"/>
  <c r="Y1561" i="169"/>
  <c r="S1559" i="169"/>
  <c r="S1558" i="169"/>
  <c r="S1557" i="169"/>
  <c r="S1556" i="169"/>
  <c r="S1555" i="169"/>
  <c r="S1554" i="169"/>
  <c r="S1553" i="169"/>
  <c r="S1552" i="169"/>
  <c r="S1551" i="169"/>
  <c r="S1550" i="169"/>
  <c r="S1549" i="169"/>
  <c r="S1548" i="169"/>
  <c r="S1547" i="169"/>
  <c r="S1546" i="169"/>
  <c r="S1545" i="169"/>
  <c r="S1544" i="169"/>
  <c r="S1543" i="169"/>
  <c r="S1542" i="169"/>
  <c r="S1541" i="169"/>
  <c r="S1540" i="169"/>
  <c r="S1539" i="169"/>
  <c r="S1538" i="169"/>
  <c r="S1537" i="169"/>
  <c r="S1536" i="169"/>
  <c r="S1535" i="169"/>
  <c r="S1534" i="169"/>
  <c r="S1533" i="169"/>
  <c r="S1532" i="169"/>
  <c r="S1531" i="169"/>
  <c r="S1530" i="169"/>
  <c r="T1529" i="169"/>
  <c r="T1527" i="169"/>
  <c r="T1520" i="169"/>
  <c r="T1519" i="169"/>
  <c r="T1518" i="169"/>
  <c r="T1517" i="169"/>
  <c r="T1516" i="169"/>
  <c r="T1514" i="169"/>
  <c r="T1526" i="169" s="1"/>
  <c r="AG1501" i="169"/>
  <c r="AR1499" i="169"/>
  <c r="AQ1499" i="169"/>
  <c r="AP1499" i="169"/>
  <c r="AO1499" i="169"/>
  <c r="AN1499" i="169"/>
  <c r="V1497" i="169"/>
  <c r="Y1496" i="169"/>
  <c r="S1494" i="169"/>
  <c r="S1493" i="169"/>
  <c r="S1492" i="169"/>
  <c r="S1491" i="169"/>
  <c r="S1490" i="169"/>
  <c r="S1489" i="169"/>
  <c r="S1488" i="169"/>
  <c r="S1487" i="169"/>
  <c r="S1486" i="169"/>
  <c r="S1485" i="169"/>
  <c r="S1484" i="169"/>
  <c r="S1483" i="169"/>
  <c r="S1482" i="169"/>
  <c r="S1481" i="169"/>
  <c r="S1480" i="169"/>
  <c r="S1479" i="169"/>
  <c r="S1478" i="169"/>
  <c r="S1477" i="169"/>
  <c r="S1476" i="169"/>
  <c r="S1475" i="169"/>
  <c r="S1474" i="169"/>
  <c r="S1473" i="169"/>
  <c r="S1472" i="169"/>
  <c r="S1471" i="169"/>
  <c r="S1470" i="169"/>
  <c r="S1469" i="169"/>
  <c r="S1468" i="169"/>
  <c r="S1467" i="169"/>
  <c r="S1466" i="169"/>
  <c r="S1465" i="169"/>
  <c r="T1464" i="169"/>
  <c r="T1462" i="169"/>
  <c r="T1455" i="169"/>
  <c r="T1454" i="169"/>
  <c r="T1453" i="169"/>
  <c r="T1452" i="169"/>
  <c r="T1451" i="169"/>
  <c r="T1449" i="169"/>
  <c r="T1461" i="169" s="1"/>
  <c r="AG1436" i="169"/>
  <c r="AR1434" i="169"/>
  <c r="AQ1434" i="169"/>
  <c r="AP1434" i="169"/>
  <c r="AO1434" i="169"/>
  <c r="AN1434" i="169"/>
  <c r="V1432" i="169"/>
  <c r="Y1431" i="169"/>
  <c r="S1429" i="169"/>
  <c r="S1428" i="169"/>
  <c r="S1427" i="169"/>
  <c r="S1426" i="169"/>
  <c r="S1425" i="169"/>
  <c r="S1424" i="169"/>
  <c r="S1423" i="169"/>
  <c r="S1422" i="169"/>
  <c r="S1421" i="169"/>
  <c r="S1420" i="169"/>
  <c r="S1419" i="169"/>
  <c r="S1418" i="169"/>
  <c r="S1417" i="169"/>
  <c r="S1416" i="169"/>
  <c r="S1415" i="169"/>
  <c r="S1414" i="169"/>
  <c r="S1413" i="169"/>
  <c r="S1412" i="169"/>
  <c r="S1411" i="169"/>
  <c r="S1410" i="169"/>
  <c r="S1409" i="169"/>
  <c r="S1408" i="169"/>
  <c r="S1407" i="169"/>
  <c r="S1406" i="169"/>
  <c r="S1405" i="169"/>
  <c r="S1404" i="169"/>
  <c r="S1403" i="169"/>
  <c r="S1402" i="169"/>
  <c r="S1401" i="169"/>
  <c r="S1400" i="169"/>
  <c r="T1399" i="169"/>
  <c r="T1397" i="169"/>
  <c r="T1390" i="169"/>
  <c r="T1389" i="169"/>
  <c r="T1388" i="169"/>
  <c r="T1387" i="169"/>
  <c r="T1386" i="169"/>
  <c r="T1384" i="169"/>
  <c r="T1396" i="169" s="1"/>
  <c r="AG1371" i="169"/>
  <c r="AR1369" i="169"/>
  <c r="AQ1369" i="169"/>
  <c r="AP1369" i="169"/>
  <c r="AO1369" i="169"/>
  <c r="AN1369" i="169"/>
  <c r="V1367" i="169"/>
  <c r="Y1366" i="169"/>
  <c r="S1364" i="169"/>
  <c r="S1363" i="169"/>
  <c r="S1362" i="169"/>
  <c r="S1361" i="169"/>
  <c r="S1360" i="169"/>
  <c r="S1359" i="169"/>
  <c r="S1358" i="169"/>
  <c r="S1357" i="169"/>
  <c r="S1356" i="169"/>
  <c r="S1355" i="169"/>
  <c r="S1354" i="169"/>
  <c r="S1353" i="169"/>
  <c r="S1352" i="169"/>
  <c r="S1351" i="169"/>
  <c r="S1350" i="169"/>
  <c r="S1349" i="169"/>
  <c r="S1348" i="169"/>
  <c r="S1347" i="169"/>
  <c r="S1346" i="169"/>
  <c r="S1345" i="169"/>
  <c r="S1344" i="169"/>
  <c r="S1343" i="169"/>
  <c r="S1342" i="169"/>
  <c r="S1341" i="169"/>
  <c r="S1340" i="169"/>
  <c r="S1339" i="169"/>
  <c r="S1338" i="169"/>
  <c r="S1337" i="169"/>
  <c r="S1336" i="169"/>
  <c r="S1335" i="169"/>
  <c r="T1334" i="169"/>
  <c r="T1332" i="169"/>
  <c r="T1325" i="169"/>
  <c r="T1324" i="169"/>
  <c r="T1323" i="169"/>
  <c r="T1322" i="169"/>
  <c r="T1321" i="169"/>
  <c r="T1319" i="169"/>
  <c r="T1331" i="169" s="1"/>
  <c r="AG1306" i="169"/>
  <c r="AR1304" i="169"/>
  <c r="AQ1304" i="169"/>
  <c r="AP1304" i="169"/>
  <c r="AO1304" i="169"/>
  <c r="AN1304" i="169"/>
  <c r="V1302" i="169"/>
  <c r="Y1301" i="169"/>
  <c r="S1299" i="169"/>
  <c r="S1298" i="169"/>
  <c r="S1297" i="169"/>
  <c r="S1296" i="169"/>
  <c r="S1295" i="169"/>
  <c r="S1294" i="169"/>
  <c r="S1293" i="169"/>
  <c r="S1292" i="169"/>
  <c r="S1291" i="169"/>
  <c r="S1290" i="169"/>
  <c r="S1289" i="169"/>
  <c r="S1288" i="169"/>
  <c r="S1287" i="169"/>
  <c r="S1286" i="169"/>
  <c r="S1285" i="169"/>
  <c r="S1284" i="169"/>
  <c r="S1283" i="169"/>
  <c r="S1282" i="169"/>
  <c r="S1281" i="169"/>
  <c r="S1280" i="169"/>
  <c r="S1279" i="169"/>
  <c r="S1278" i="169"/>
  <c r="S1277" i="169"/>
  <c r="S1276" i="169"/>
  <c r="S1275" i="169"/>
  <c r="S1274" i="169"/>
  <c r="S1273" i="169"/>
  <c r="S1272" i="169"/>
  <c r="S1271" i="169"/>
  <c r="S1270" i="169"/>
  <c r="T1269" i="169"/>
  <c r="T1267" i="169"/>
  <c r="T1260" i="169"/>
  <c r="T1259" i="169"/>
  <c r="T1258" i="169"/>
  <c r="T1257" i="169"/>
  <c r="T1256" i="169"/>
  <c r="T1254" i="169"/>
  <c r="T1266" i="169" s="1"/>
  <c r="AG1241" i="169"/>
  <c r="AR1239" i="169"/>
  <c r="AQ1239" i="169"/>
  <c r="AP1239" i="169"/>
  <c r="AO1239" i="169"/>
  <c r="AN1239" i="169"/>
  <c r="V1237" i="169"/>
  <c r="Y1236" i="169"/>
  <c r="S1234" i="169"/>
  <c r="S1233" i="169"/>
  <c r="S1232" i="169"/>
  <c r="S1231" i="169"/>
  <c r="S1230" i="169"/>
  <c r="S1229" i="169"/>
  <c r="S1228" i="169"/>
  <c r="S1227" i="169"/>
  <c r="S1226" i="169"/>
  <c r="S1225" i="169"/>
  <c r="S1224" i="169"/>
  <c r="S1223" i="169"/>
  <c r="S1222" i="169"/>
  <c r="S1221" i="169"/>
  <c r="S1220" i="169"/>
  <c r="S1219" i="169"/>
  <c r="S1218" i="169"/>
  <c r="S1217" i="169"/>
  <c r="S1216" i="169"/>
  <c r="S1215" i="169"/>
  <c r="S1214" i="169"/>
  <c r="S1213" i="169"/>
  <c r="S1212" i="169"/>
  <c r="S1211" i="169"/>
  <c r="S1210" i="169"/>
  <c r="S1209" i="169"/>
  <c r="S1208" i="169"/>
  <c r="S1207" i="169"/>
  <c r="S1206" i="169"/>
  <c r="S1205" i="169"/>
  <c r="T1204" i="169"/>
  <c r="T1202" i="169"/>
  <c r="T1195" i="169"/>
  <c r="T1194" i="169"/>
  <c r="T1193" i="169"/>
  <c r="T1192" i="169"/>
  <c r="T1191" i="169"/>
  <c r="T1189" i="169"/>
  <c r="T1201" i="169" s="1"/>
  <c r="AG1176" i="169"/>
  <c r="AR1174" i="169"/>
  <c r="AQ1174" i="169"/>
  <c r="AP1174" i="169"/>
  <c r="AO1174" i="169"/>
  <c r="AN1174" i="169"/>
  <c r="V1172" i="169"/>
  <c r="Y1171" i="169"/>
  <c r="S1169" i="169"/>
  <c r="S1168" i="169"/>
  <c r="S1167" i="169"/>
  <c r="S1166" i="169"/>
  <c r="S1165" i="169"/>
  <c r="S1164" i="169"/>
  <c r="S1163" i="169"/>
  <c r="S1162" i="169"/>
  <c r="S1161" i="169"/>
  <c r="S1160" i="169"/>
  <c r="S1159" i="169"/>
  <c r="S1158" i="169"/>
  <c r="S1157" i="169"/>
  <c r="S1156" i="169"/>
  <c r="S1155" i="169"/>
  <c r="S1154" i="169"/>
  <c r="S1153" i="169"/>
  <c r="S1152" i="169"/>
  <c r="S1151" i="169"/>
  <c r="S1150" i="169"/>
  <c r="S1149" i="169"/>
  <c r="S1148" i="169"/>
  <c r="S1147" i="169"/>
  <c r="S1146" i="169"/>
  <c r="S1145" i="169"/>
  <c r="S1144" i="169"/>
  <c r="S1143" i="169"/>
  <c r="S1142" i="169"/>
  <c r="S1141" i="169"/>
  <c r="S1140" i="169"/>
  <c r="T1139" i="169"/>
  <c r="T1137" i="169"/>
  <c r="T1130" i="169"/>
  <c r="T1129" i="169"/>
  <c r="T1128" i="169"/>
  <c r="T1127" i="169"/>
  <c r="T1126" i="169"/>
  <c r="T1124" i="169"/>
  <c r="T1136" i="169" s="1"/>
  <c r="AG1111" i="169"/>
  <c r="AR1109" i="169"/>
  <c r="AQ1109" i="169"/>
  <c r="AP1109" i="169"/>
  <c r="AO1109" i="169"/>
  <c r="AN1109" i="169"/>
  <c r="V1107" i="169"/>
  <c r="Y1106" i="169"/>
  <c r="S1104" i="169"/>
  <c r="S1103" i="169"/>
  <c r="S1102" i="169"/>
  <c r="S1101" i="169"/>
  <c r="S1100" i="169"/>
  <c r="S1099" i="169"/>
  <c r="S1098" i="169"/>
  <c r="S1097" i="169"/>
  <c r="S1096" i="169"/>
  <c r="S1095" i="169"/>
  <c r="S1094" i="169"/>
  <c r="S1093" i="169"/>
  <c r="S1092" i="169"/>
  <c r="S1091" i="169"/>
  <c r="S1090" i="169"/>
  <c r="S1089" i="169"/>
  <c r="S1088" i="169"/>
  <c r="S1087" i="169"/>
  <c r="S1086" i="169"/>
  <c r="S1085" i="169"/>
  <c r="S1084" i="169"/>
  <c r="S1083" i="169"/>
  <c r="S1082" i="169"/>
  <c r="S1081" i="169"/>
  <c r="S1080" i="169"/>
  <c r="S1079" i="169"/>
  <c r="S1078" i="169"/>
  <c r="S1077" i="169"/>
  <c r="S1076" i="169"/>
  <c r="S1075" i="169"/>
  <c r="T1074" i="169"/>
  <c r="T1072" i="169"/>
  <c r="T1065" i="169"/>
  <c r="T1064" i="169"/>
  <c r="T1063" i="169"/>
  <c r="T1062" i="169"/>
  <c r="T1061" i="169"/>
  <c r="T1059" i="169"/>
  <c r="T1071" i="169" s="1"/>
  <c r="AG1046" i="169"/>
  <c r="AR1044" i="169"/>
  <c r="AQ1044" i="169"/>
  <c r="AP1044" i="169"/>
  <c r="AO1044" i="169"/>
  <c r="AN1044" i="169"/>
  <c r="V1042" i="169"/>
  <c r="Y1041" i="169"/>
  <c r="S1039" i="169"/>
  <c r="S1038" i="169"/>
  <c r="S1037" i="169"/>
  <c r="S1036" i="169"/>
  <c r="S1035" i="169"/>
  <c r="S1034" i="169"/>
  <c r="S1033" i="169"/>
  <c r="S1032" i="169"/>
  <c r="S1031" i="169"/>
  <c r="S1030" i="169"/>
  <c r="S1029" i="169"/>
  <c r="S1028" i="169"/>
  <c r="S1027" i="169"/>
  <c r="S1026" i="169"/>
  <c r="S1025" i="169"/>
  <c r="S1024" i="169"/>
  <c r="S1023" i="169"/>
  <c r="S1022" i="169"/>
  <c r="S1021" i="169"/>
  <c r="S1020" i="169"/>
  <c r="S1019" i="169"/>
  <c r="S1018" i="169"/>
  <c r="S1017" i="169"/>
  <c r="S1016" i="169"/>
  <c r="S1015" i="169"/>
  <c r="S1014" i="169"/>
  <c r="S1013" i="169"/>
  <c r="S1012" i="169"/>
  <c r="S1011" i="169"/>
  <c r="S1010" i="169"/>
  <c r="T1009" i="169"/>
  <c r="T1007" i="169"/>
  <c r="T1000" i="169"/>
  <c r="T999" i="169"/>
  <c r="T998" i="169"/>
  <c r="T997" i="169"/>
  <c r="T996" i="169"/>
  <c r="T994" i="169"/>
  <c r="T1006" i="169" s="1"/>
  <c r="AG981" i="169"/>
  <c r="AR979" i="169"/>
  <c r="AQ979" i="169"/>
  <c r="AP979" i="169"/>
  <c r="AO979" i="169"/>
  <c r="AN979" i="169"/>
  <c r="V977" i="169"/>
  <c r="Y976" i="169"/>
  <c r="S974" i="169"/>
  <c r="S973" i="169"/>
  <c r="S972" i="169"/>
  <c r="S971" i="169"/>
  <c r="S970" i="169"/>
  <c r="S969" i="169"/>
  <c r="S968" i="169"/>
  <c r="S967" i="169"/>
  <c r="S966" i="169"/>
  <c r="S965" i="169"/>
  <c r="S964" i="169"/>
  <c r="S963" i="169"/>
  <c r="S962" i="169"/>
  <c r="S961" i="169"/>
  <c r="S960" i="169"/>
  <c r="S959" i="169"/>
  <c r="S958" i="169"/>
  <c r="S957" i="169"/>
  <c r="S956" i="169"/>
  <c r="S955" i="169"/>
  <c r="S954" i="169"/>
  <c r="S953" i="169"/>
  <c r="S952" i="169"/>
  <c r="S951" i="169"/>
  <c r="S950" i="169"/>
  <c r="S949" i="169"/>
  <c r="S948" i="169"/>
  <c r="S947" i="169"/>
  <c r="S946" i="169"/>
  <c r="S945" i="169"/>
  <c r="T944" i="169"/>
  <c r="T942" i="169"/>
  <c r="T935" i="169"/>
  <c r="T934" i="169"/>
  <c r="T933" i="169"/>
  <c r="T932" i="169"/>
  <c r="T931" i="169"/>
  <c r="T929" i="169"/>
  <c r="T941" i="169" s="1"/>
  <c r="AG916" i="169"/>
  <c r="AR914" i="169"/>
  <c r="AQ914" i="169"/>
  <c r="AP914" i="169"/>
  <c r="AO914" i="169"/>
  <c r="AN914" i="169"/>
  <c r="V912" i="169"/>
  <c r="Y911" i="169"/>
  <c r="S909" i="169"/>
  <c r="S908" i="169"/>
  <c r="S907" i="169"/>
  <c r="S906" i="169"/>
  <c r="S905" i="169"/>
  <c r="S904" i="169"/>
  <c r="S903" i="169"/>
  <c r="S902" i="169"/>
  <c r="S901" i="169"/>
  <c r="S900" i="169"/>
  <c r="S899" i="169"/>
  <c r="S898" i="169"/>
  <c r="S897" i="169"/>
  <c r="S896" i="169"/>
  <c r="S895" i="169"/>
  <c r="S894" i="169"/>
  <c r="S893" i="169"/>
  <c r="S892" i="169"/>
  <c r="S891" i="169"/>
  <c r="S890" i="169"/>
  <c r="S889" i="169"/>
  <c r="S888" i="169"/>
  <c r="S887" i="169"/>
  <c r="S886" i="169"/>
  <c r="S885" i="169"/>
  <c r="S884" i="169"/>
  <c r="S883" i="169"/>
  <c r="S882" i="169"/>
  <c r="S881" i="169"/>
  <c r="S880" i="169"/>
  <c r="T879" i="169"/>
  <c r="T877" i="169"/>
  <c r="T870" i="169"/>
  <c r="T869" i="169"/>
  <c r="T868" i="169"/>
  <c r="T867" i="169"/>
  <c r="T866" i="169"/>
  <c r="T864" i="169"/>
  <c r="T876" i="169" s="1"/>
  <c r="AG851" i="169"/>
  <c r="AR849" i="169"/>
  <c r="AQ849" i="169"/>
  <c r="AP849" i="169"/>
  <c r="AO849" i="169"/>
  <c r="AN849" i="169"/>
  <c r="V847" i="169"/>
  <c r="Y846" i="169"/>
  <c r="S844" i="169"/>
  <c r="S843" i="169"/>
  <c r="S842" i="169"/>
  <c r="S841" i="169"/>
  <c r="S840" i="169"/>
  <c r="S839" i="169"/>
  <c r="S838" i="169"/>
  <c r="S837" i="169"/>
  <c r="S836" i="169"/>
  <c r="S835" i="169"/>
  <c r="S834" i="169"/>
  <c r="S833" i="169"/>
  <c r="S832" i="169"/>
  <c r="S831" i="169"/>
  <c r="S830" i="169"/>
  <c r="S829" i="169"/>
  <c r="S828" i="169"/>
  <c r="S827" i="169"/>
  <c r="S826" i="169"/>
  <c r="S825" i="169"/>
  <c r="S824" i="169"/>
  <c r="S823" i="169"/>
  <c r="S822" i="169"/>
  <c r="S821" i="169"/>
  <c r="S820" i="169"/>
  <c r="S819" i="169"/>
  <c r="S818" i="169"/>
  <c r="S817" i="169"/>
  <c r="S816" i="169"/>
  <c r="S815" i="169"/>
  <c r="T814" i="169"/>
  <c r="T812" i="169"/>
  <c r="T805" i="169"/>
  <c r="T804" i="169"/>
  <c r="T803" i="169"/>
  <c r="T802" i="169"/>
  <c r="T801" i="169"/>
  <c r="T799" i="169"/>
  <c r="T811" i="169" s="1"/>
  <c r="AG786" i="169"/>
  <c r="AR784" i="169"/>
  <c r="AQ784" i="169"/>
  <c r="AP784" i="169"/>
  <c r="AO784" i="169"/>
  <c r="AN784" i="169"/>
  <c r="V782" i="169"/>
  <c r="Y781" i="169"/>
  <c r="S779" i="169"/>
  <c r="S778" i="169"/>
  <c r="S777" i="169"/>
  <c r="S776" i="169"/>
  <c r="S775" i="169"/>
  <c r="S774" i="169"/>
  <c r="S773" i="169"/>
  <c r="S772" i="169"/>
  <c r="S771" i="169"/>
  <c r="S770" i="169"/>
  <c r="S769" i="169"/>
  <c r="S768" i="169"/>
  <c r="S767" i="169"/>
  <c r="S766" i="169"/>
  <c r="S765" i="169"/>
  <c r="S764" i="169"/>
  <c r="S763" i="169"/>
  <c r="S762" i="169"/>
  <c r="S761" i="169"/>
  <c r="S760" i="169"/>
  <c r="S759" i="169"/>
  <c r="S758" i="169"/>
  <c r="S757" i="169"/>
  <c r="S756" i="169"/>
  <c r="S755" i="169"/>
  <c r="S754" i="169"/>
  <c r="S753" i="169"/>
  <c r="S752" i="169"/>
  <c r="S751" i="169"/>
  <c r="S750" i="169"/>
  <c r="T749" i="169"/>
  <c r="T747" i="169"/>
  <c r="T740" i="169"/>
  <c r="T739" i="169"/>
  <c r="T738" i="169"/>
  <c r="T737" i="169"/>
  <c r="T736" i="169"/>
  <c r="T734" i="169"/>
  <c r="AG721" i="169"/>
  <c r="AR719" i="169"/>
  <c r="AQ719" i="169"/>
  <c r="AP719" i="169"/>
  <c r="AO719" i="169"/>
  <c r="AN719" i="169"/>
  <c r="V717" i="169"/>
  <c r="Y716" i="169"/>
  <c r="S714" i="169"/>
  <c r="S713" i="169"/>
  <c r="S712" i="169"/>
  <c r="S711" i="169"/>
  <c r="S710" i="169"/>
  <c r="S709" i="169"/>
  <c r="S708" i="169"/>
  <c r="S707" i="169"/>
  <c r="S706" i="169"/>
  <c r="S705" i="169"/>
  <c r="S704" i="169"/>
  <c r="S703" i="169"/>
  <c r="S702" i="169"/>
  <c r="S701" i="169"/>
  <c r="S700" i="169"/>
  <c r="S699" i="169"/>
  <c r="S698" i="169"/>
  <c r="S697" i="169"/>
  <c r="S696" i="169"/>
  <c r="S695" i="169"/>
  <c r="S694" i="169"/>
  <c r="S693" i="169"/>
  <c r="S692" i="169"/>
  <c r="S691" i="169"/>
  <c r="S690" i="169"/>
  <c r="S689" i="169"/>
  <c r="S688" i="169"/>
  <c r="S687" i="169"/>
  <c r="S686" i="169"/>
  <c r="S685" i="169"/>
  <c r="T684" i="169"/>
  <c r="T682" i="169"/>
  <c r="T675" i="169"/>
  <c r="T674" i="169"/>
  <c r="T673" i="169"/>
  <c r="T672" i="169"/>
  <c r="T671" i="169"/>
  <c r="T669" i="169"/>
  <c r="T681" i="169" s="1"/>
  <c r="AG656" i="169"/>
  <c r="AR654" i="169"/>
  <c r="AQ654" i="169"/>
  <c r="AP654" i="169"/>
  <c r="AO654" i="169"/>
  <c r="AN654" i="169"/>
  <c r="V652" i="169"/>
  <c r="Y651" i="169"/>
  <c r="S649" i="169"/>
  <c r="S648" i="169"/>
  <c r="S647" i="169"/>
  <c r="S646" i="169"/>
  <c r="S645" i="169"/>
  <c r="S644" i="169"/>
  <c r="S643" i="169"/>
  <c r="S642" i="169"/>
  <c r="S641" i="169"/>
  <c r="S640" i="169"/>
  <c r="S639" i="169"/>
  <c r="S638" i="169"/>
  <c r="S637" i="169"/>
  <c r="S636" i="169"/>
  <c r="S635" i="169"/>
  <c r="S634" i="169"/>
  <c r="S633" i="169"/>
  <c r="S632" i="169"/>
  <c r="S631" i="169"/>
  <c r="S630" i="169"/>
  <c r="S629" i="169"/>
  <c r="S628" i="169"/>
  <c r="S627" i="169"/>
  <c r="S626" i="169"/>
  <c r="S625" i="169"/>
  <c r="S624" i="169"/>
  <c r="S623" i="169"/>
  <c r="S622" i="169"/>
  <c r="S621" i="169"/>
  <c r="S620" i="169"/>
  <c r="T619" i="169"/>
  <c r="T617" i="169"/>
  <c r="T610" i="169"/>
  <c r="T609" i="169"/>
  <c r="T608" i="169"/>
  <c r="T607" i="169"/>
  <c r="T606" i="169"/>
  <c r="T604" i="169"/>
  <c r="T616" i="169" s="1"/>
  <c r="AG591" i="169"/>
  <c r="AR589" i="169"/>
  <c r="AQ589" i="169"/>
  <c r="AP589" i="169"/>
  <c r="AO589" i="169"/>
  <c r="AN589" i="169"/>
  <c r="V587" i="169"/>
  <c r="Y586" i="169"/>
  <c r="S584" i="169"/>
  <c r="S583" i="169"/>
  <c r="S582" i="169"/>
  <c r="S581" i="169"/>
  <c r="S580" i="169"/>
  <c r="S579" i="169"/>
  <c r="S578" i="169"/>
  <c r="S577" i="169"/>
  <c r="S576" i="169"/>
  <c r="S575" i="169"/>
  <c r="S574" i="169"/>
  <c r="S573" i="169"/>
  <c r="S572" i="169"/>
  <c r="S571" i="169"/>
  <c r="S570" i="169"/>
  <c r="S569" i="169"/>
  <c r="S568" i="169"/>
  <c r="S567" i="169"/>
  <c r="S566" i="169"/>
  <c r="S565" i="169"/>
  <c r="S564" i="169"/>
  <c r="S563" i="169"/>
  <c r="S562" i="169"/>
  <c r="S561" i="169"/>
  <c r="S560" i="169"/>
  <c r="S559" i="169"/>
  <c r="S558" i="169"/>
  <c r="S557" i="169"/>
  <c r="S556" i="169"/>
  <c r="S555" i="169"/>
  <c r="T554" i="169"/>
  <c r="T552" i="169"/>
  <c r="T545" i="169"/>
  <c r="T544" i="169"/>
  <c r="T543" i="169"/>
  <c r="T542" i="169"/>
  <c r="T541" i="169"/>
  <c r="T539" i="169"/>
  <c r="T551" i="169" s="1"/>
  <c r="AG526" i="169"/>
  <c r="AR524" i="169"/>
  <c r="AQ524" i="169"/>
  <c r="AP524" i="169"/>
  <c r="AO524" i="169"/>
  <c r="AN524" i="169"/>
  <c r="V522" i="169"/>
  <c r="Y521" i="169"/>
  <c r="S519" i="169"/>
  <c r="S518" i="169"/>
  <c r="S517" i="169"/>
  <c r="S516" i="169"/>
  <c r="S515" i="169"/>
  <c r="S514" i="169"/>
  <c r="S513" i="169"/>
  <c r="S512" i="169"/>
  <c r="S511" i="169"/>
  <c r="S510" i="169"/>
  <c r="S509" i="169"/>
  <c r="S508" i="169"/>
  <c r="S507" i="169"/>
  <c r="S506" i="169"/>
  <c r="S505" i="169"/>
  <c r="S504" i="169"/>
  <c r="S503" i="169"/>
  <c r="S502" i="169"/>
  <c r="S501" i="169"/>
  <c r="S500" i="169"/>
  <c r="S499" i="169"/>
  <c r="S498" i="169"/>
  <c r="S497" i="169"/>
  <c r="S496" i="169"/>
  <c r="S495" i="169"/>
  <c r="S494" i="169"/>
  <c r="S493" i="169"/>
  <c r="S492" i="169"/>
  <c r="S491" i="169"/>
  <c r="S490" i="169"/>
  <c r="T489" i="169"/>
  <c r="T487" i="169"/>
  <c r="T480" i="169"/>
  <c r="T479" i="169"/>
  <c r="T478" i="169"/>
  <c r="T477" i="169"/>
  <c r="T476" i="169"/>
  <c r="T474" i="169"/>
  <c r="T486" i="169" s="1"/>
  <c r="AG461" i="169"/>
  <c r="AR459" i="169"/>
  <c r="AQ459" i="169"/>
  <c r="AP459" i="169"/>
  <c r="AO459" i="169"/>
  <c r="AN459" i="169"/>
  <c r="V457" i="169"/>
  <c r="Y456" i="169"/>
  <c r="S454" i="169"/>
  <c r="S453" i="169"/>
  <c r="S452" i="169"/>
  <c r="S451" i="169"/>
  <c r="S450" i="169"/>
  <c r="S449" i="169"/>
  <c r="S448" i="169"/>
  <c r="S447" i="169"/>
  <c r="S446" i="169"/>
  <c r="S445" i="169"/>
  <c r="S444" i="169"/>
  <c r="S443" i="169"/>
  <c r="S442" i="169"/>
  <c r="S441" i="169"/>
  <c r="S440" i="169"/>
  <c r="S439" i="169"/>
  <c r="S438" i="169"/>
  <c r="S437" i="169"/>
  <c r="S436" i="169"/>
  <c r="S435" i="169"/>
  <c r="S434" i="169"/>
  <c r="S433" i="169"/>
  <c r="S432" i="169"/>
  <c r="S431" i="169"/>
  <c r="S430" i="169"/>
  <c r="S429" i="169"/>
  <c r="S428" i="169"/>
  <c r="S427" i="169"/>
  <c r="S426" i="169"/>
  <c r="S425" i="169"/>
  <c r="T424" i="169"/>
  <c r="T422" i="169"/>
  <c r="T415" i="169"/>
  <c r="T414" i="169"/>
  <c r="T413" i="169"/>
  <c r="T412" i="169"/>
  <c r="T411" i="169"/>
  <c r="T409" i="169"/>
  <c r="T421" i="169" s="1"/>
  <c r="AG396" i="169"/>
  <c r="AR394" i="169"/>
  <c r="AQ394" i="169"/>
  <c r="AP394" i="169"/>
  <c r="AO394" i="169"/>
  <c r="AN394" i="169"/>
  <c r="V392" i="169"/>
  <c r="Y391" i="169"/>
  <c r="S389" i="169"/>
  <c r="S388" i="169"/>
  <c r="S387" i="169"/>
  <c r="S386" i="169"/>
  <c r="S385" i="169"/>
  <c r="S384" i="169"/>
  <c r="S383" i="169"/>
  <c r="S382" i="169"/>
  <c r="S381" i="169"/>
  <c r="S380" i="169"/>
  <c r="S379" i="169"/>
  <c r="S378" i="169"/>
  <c r="S377" i="169"/>
  <c r="S376" i="169"/>
  <c r="S375" i="169"/>
  <c r="S374" i="169"/>
  <c r="S373" i="169"/>
  <c r="S372" i="169"/>
  <c r="S371" i="169"/>
  <c r="S370" i="169"/>
  <c r="S369" i="169"/>
  <c r="S368" i="169"/>
  <c r="S367" i="169"/>
  <c r="S366" i="169"/>
  <c r="S365" i="169"/>
  <c r="S364" i="169"/>
  <c r="S363" i="169"/>
  <c r="S362" i="169"/>
  <c r="S361" i="169"/>
  <c r="S360" i="169"/>
  <c r="T359" i="169"/>
  <c r="T357" i="169"/>
  <c r="T350" i="169"/>
  <c r="T349" i="169"/>
  <c r="T348" i="169"/>
  <c r="T347" i="169"/>
  <c r="T346" i="169"/>
  <c r="T344" i="169"/>
  <c r="T356" i="169" s="1"/>
  <c r="AG331" i="169"/>
  <c r="AR329" i="169"/>
  <c r="AQ329" i="169"/>
  <c r="AP329" i="169"/>
  <c r="AO329" i="169"/>
  <c r="AN329" i="169"/>
  <c r="V327" i="169"/>
  <c r="Y326" i="169"/>
  <c r="S324" i="169"/>
  <c r="S323" i="169"/>
  <c r="S322" i="169"/>
  <c r="S321" i="169"/>
  <c r="S320" i="169"/>
  <c r="S319" i="169"/>
  <c r="S318" i="169"/>
  <c r="S317" i="169"/>
  <c r="S316" i="169"/>
  <c r="S315" i="169"/>
  <c r="S314" i="169"/>
  <c r="S313" i="169"/>
  <c r="S312" i="169"/>
  <c r="S311" i="169"/>
  <c r="S310" i="169"/>
  <c r="S309" i="169"/>
  <c r="S308" i="169"/>
  <c r="S307" i="169"/>
  <c r="S306" i="169"/>
  <c r="S305" i="169"/>
  <c r="S304" i="169"/>
  <c r="S303" i="169"/>
  <c r="S302" i="169"/>
  <c r="S301" i="169"/>
  <c r="S300" i="169"/>
  <c r="S299" i="169"/>
  <c r="S298" i="169"/>
  <c r="S297" i="169"/>
  <c r="S296" i="169"/>
  <c r="S295" i="169"/>
  <c r="T294" i="169"/>
  <c r="T292" i="169"/>
  <c r="T285" i="169"/>
  <c r="T284" i="169"/>
  <c r="T283" i="169"/>
  <c r="T282" i="169"/>
  <c r="T281" i="169"/>
  <c r="T279" i="169"/>
  <c r="T291" i="169" s="1"/>
  <c r="AG266" i="169"/>
  <c r="AR264" i="169"/>
  <c r="AQ264" i="169"/>
  <c r="AP264" i="169"/>
  <c r="AO264" i="169"/>
  <c r="AN264" i="169"/>
  <c r="V262" i="169"/>
  <c r="Y261" i="169"/>
  <c r="S259" i="169"/>
  <c r="S258" i="169"/>
  <c r="S257" i="169"/>
  <c r="S256" i="169"/>
  <c r="S255" i="169"/>
  <c r="S254" i="169"/>
  <c r="S253" i="169"/>
  <c r="S252" i="169"/>
  <c r="S251" i="169"/>
  <c r="S250" i="169"/>
  <c r="S249" i="169"/>
  <c r="S248" i="169"/>
  <c r="S247" i="169"/>
  <c r="S246" i="169"/>
  <c r="S245" i="169"/>
  <c r="S244" i="169"/>
  <c r="S243" i="169"/>
  <c r="S242" i="169"/>
  <c r="S241" i="169"/>
  <c r="S240" i="169"/>
  <c r="S239" i="169"/>
  <c r="S238" i="169"/>
  <c r="S237" i="169"/>
  <c r="S236" i="169"/>
  <c r="S235" i="169"/>
  <c r="S234" i="169"/>
  <c r="S233" i="169"/>
  <c r="S232" i="169"/>
  <c r="S231" i="169"/>
  <c r="S230" i="169"/>
  <c r="T229" i="169"/>
  <c r="T227" i="169"/>
  <c r="T220" i="169"/>
  <c r="T219" i="169"/>
  <c r="T218" i="169"/>
  <c r="T217" i="169"/>
  <c r="T216" i="169"/>
  <c r="T214" i="169"/>
  <c r="T226" i="169" s="1"/>
  <c r="AG201" i="169"/>
  <c r="AR199" i="169"/>
  <c r="AQ199" i="169"/>
  <c r="AP199" i="169"/>
  <c r="AO199" i="169"/>
  <c r="AN199" i="169"/>
  <c r="V197" i="169"/>
  <c r="Y196" i="169"/>
  <c r="S194" i="169"/>
  <c r="S193" i="169"/>
  <c r="S192" i="169"/>
  <c r="S191" i="169"/>
  <c r="S190" i="169"/>
  <c r="S189" i="169"/>
  <c r="S188" i="169"/>
  <c r="S187" i="169"/>
  <c r="S186" i="169"/>
  <c r="S185" i="169"/>
  <c r="S184" i="169"/>
  <c r="S183" i="169"/>
  <c r="S182" i="169"/>
  <c r="S181" i="169"/>
  <c r="S180" i="169"/>
  <c r="S179" i="169"/>
  <c r="S178" i="169"/>
  <c r="S177" i="169"/>
  <c r="S176" i="169"/>
  <c r="S175" i="169"/>
  <c r="S174" i="169"/>
  <c r="S173" i="169"/>
  <c r="S172" i="169"/>
  <c r="S171" i="169"/>
  <c r="S170" i="169"/>
  <c r="S169" i="169"/>
  <c r="S168" i="169"/>
  <c r="S167" i="169"/>
  <c r="S166" i="169"/>
  <c r="S165" i="169"/>
  <c r="T164" i="169"/>
  <c r="T162" i="169"/>
  <c r="T155" i="169"/>
  <c r="T154" i="169"/>
  <c r="T153" i="169"/>
  <c r="T152" i="169"/>
  <c r="T151" i="169"/>
  <c r="T149" i="169"/>
  <c r="T161" i="169" s="1"/>
  <c r="AG136" i="169"/>
  <c r="AR134" i="169"/>
  <c r="AQ134" i="169"/>
  <c r="AP134" i="169"/>
  <c r="AO134" i="169"/>
  <c r="AN134" i="169"/>
  <c r="V132" i="169"/>
  <c r="Y131" i="169"/>
  <c r="S129" i="169"/>
  <c r="S128" i="169"/>
  <c r="S127" i="169"/>
  <c r="S126" i="169"/>
  <c r="S125" i="169"/>
  <c r="S124" i="169"/>
  <c r="S123" i="169"/>
  <c r="S122" i="169"/>
  <c r="S121" i="169"/>
  <c r="S120" i="169"/>
  <c r="S119" i="169"/>
  <c r="S118" i="169"/>
  <c r="S117" i="169"/>
  <c r="S116" i="169"/>
  <c r="S115" i="169"/>
  <c r="S114" i="169"/>
  <c r="S113" i="169"/>
  <c r="S112" i="169"/>
  <c r="S111" i="169"/>
  <c r="S110" i="169"/>
  <c r="S109" i="169"/>
  <c r="S108" i="169"/>
  <c r="S107" i="169"/>
  <c r="S106" i="169"/>
  <c r="S105" i="169"/>
  <c r="S104" i="169"/>
  <c r="S103" i="169"/>
  <c r="S102" i="169"/>
  <c r="S101" i="169"/>
  <c r="S100" i="169"/>
  <c r="T99" i="169"/>
  <c r="T97" i="169"/>
  <c r="T90" i="169"/>
  <c r="T89" i="169"/>
  <c r="T88" i="169"/>
  <c r="T87" i="169"/>
  <c r="T86" i="169"/>
  <c r="T84" i="169"/>
  <c r="T96" i="169" s="1"/>
  <c r="AG71" i="169"/>
  <c r="AR69" i="169"/>
  <c r="AQ69" i="169"/>
  <c r="AP69" i="169"/>
  <c r="AO69" i="169"/>
  <c r="AN69" i="169"/>
  <c r="V67" i="169"/>
  <c r="Y66" i="169"/>
  <c r="AG6" i="169"/>
  <c r="S456" i="169" a="1"/>
  <c r="O34" i="173" a="1"/>
  <c r="O3" i="173" a="1"/>
  <c r="S391" i="169" a="1"/>
  <c r="O49" i="171" a="1"/>
  <c r="O48" i="173" a="1"/>
  <c r="O35" i="171" a="1"/>
  <c r="O16" i="173" a="1"/>
  <c r="O2" i="173" a="1"/>
  <c r="O50" i="173" a="1"/>
  <c r="O23" i="173" a="1"/>
  <c r="O42" i="171" a="1"/>
  <c r="O35" i="173" a="1"/>
  <c r="O11" i="171" a="1"/>
  <c r="S1" i="173" a="1"/>
  <c r="S66" i="169" a="1"/>
  <c r="O18" i="173" a="1"/>
  <c r="S131" i="173" a="1"/>
  <c r="S2081" i="169" a="1"/>
  <c r="S1626" i="169" a="1"/>
  <c r="S586" i="169" a="1"/>
  <c r="O43" i="173" a="1"/>
  <c r="O5" i="173" a="1"/>
  <c r="S1886" i="169" a="1"/>
  <c r="S651" i="169" a="1"/>
  <c r="O14" i="173" a="1"/>
  <c r="O17" i="173" a="1"/>
  <c r="S1106" i="169" a="1"/>
  <c r="O12" i="173" a="1"/>
  <c r="O20" i="171" a="1"/>
  <c r="O17" i="171" a="1"/>
  <c r="S1431" i="169" a="1"/>
  <c r="O33" i="173" a="1"/>
  <c r="O34" i="171" a="1"/>
  <c r="O10" i="171" a="1"/>
  <c r="O41" i="173" a="1"/>
  <c r="O48" i="171" a="1"/>
  <c r="S1236" i="169" a="1"/>
  <c r="O38" i="173" a="1"/>
  <c r="O8" i="173" a="1"/>
  <c r="O8" i="171" a="1"/>
  <c r="O24" i="171" a="1"/>
  <c r="O7" i="171" a="1"/>
  <c r="S716" i="169" a="1"/>
  <c r="O45" i="173" a="1"/>
  <c r="O4" i="171" a="1"/>
  <c r="O37" i="171" a="1"/>
  <c r="S196" i="169" a="1"/>
  <c r="O44" i="171" a="1"/>
  <c r="O3" i="171" a="1"/>
  <c r="S521" i="169" a="1"/>
  <c r="O30" i="171" a="1"/>
  <c r="S66" i="171" a="1"/>
  <c r="O51" i="171" a="1"/>
  <c r="O27" i="173" a="1"/>
  <c r="O45" i="171" a="1"/>
  <c r="O46" i="171" a="1"/>
  <c r="O11" i="173" a="1"/>
  <c r="O21" i="171" a="1"/>
  <c r="O25" i="171" a="1"/>
  <c r="O27" i="171" a="1"/>
  <c r="O4" i="173" a="1"/>
  <c r="O20" i="173" a="1"/>
  <c r="S1691" i="169" a="1"/>
  <c r="O22" i="171" a="1"/>
  <c r="O13" i="173" a="1"/>
  <c r="S326" i="169" a="1"/>
  <c r="S1821" i="169" a="1"/>
  <c r="O30" i="173" a="1"/>
  <c r="O9" i="171" a="1"/>
  <c r="O7" i="173" a="1"/>
  <c r="O29" i="171" a="1"/>
  <c r="O32" i="173" a="1"/>
  <c r="S1366" i="169" a="1"/>
  <c r="O46" i="173" a="1"/>
  <c r="O26" i="171" a="1"/>
  <c r="S1951" i="169" a="1"/>
  <c r="O44" i="173" a="1"/>
  <c r="O36" i="171" a="1"/>
  <c r="S131" i="169" a="1"/>
  <c r="O14" i="171" a="1"/>
  <c r="O26" i="173" a="1"/>
  <c r="O23" i="171" a="1"/>
  <c r="O37" i="173" a="1"/>
  <c r="O31" i="173" a="1"/>
  <c r="O18" i="171" a="1"/>
  <c r="O47" i="173" a="1"/>
  <c r="S1" i="171" a="1"/>
  <c r="O43" i="171" a="1"/>
  <c r="S2146" i="169" a="1"/>
  <c r="S66" i="173" a="1"/>
  <c r="S911" i="169" a="1"/>
  <c r="S1561" i="169" a="1"/>
  <c r="S1301" i="169" a="1"/>
  <c r="O39" i="171" a="1"/>
  <c r="S261" i="169" a="1"/>
  <c r="O19" i="173" a="1"/>
  <c r="O36" i="173" a="1"/>
  <c r="O28" i="171" a="1"/>
  <c r="O9" i="173" a="1"/>
  <c r="S196" i="173" a="1"/>
  <c r="O15" i="173" a="1"/>
  <c r="O13" i="171" a="1"/>
  <c r="S781" i="169" a="1"/>
  <c r="O6" i="171" a="1"/>
  <c r="O28" i="173" a="1"/>
  <c r="O39" i="173" a="1"/>
  <c r="O38" i="171" a="1"/>
  <c r="S2211" i="169" a="1"/>
  <c r="O31" i="171" a="1"/>
  <c r="O21" i="173" a="1"/>
  <c r="O12" i="171" a="1"/>
  <c r="O40" i="171" a="1"/>
  <c r="S976" i="169" a="1"/>
  <c r="S846" i="169" a="1"/>
  <c r="O51" i="173" a="1"/>
  <c r="O10" i="173" a="1"/>
  <c r="O29" i="173" a="1"/>
  <c r="S1756" i="169" a="1"/>
  <c r="O24" i="173" a="1"/>
  <c r="O22" i="173" a="1"/>
  <c r="O25" i="173" a="1"/>
  <c r="O41" i="171" a="1"/>
  <c r="O32" i="171" a="1"/>
  <c r="S1041" i="169" a="1"/>
  <c r="O40" i="173" a="1"/>
  <c r="O6" i="173" a="1"/>
  <c r="O16" i="171" a="1"/>
  <c r="O49" i="173" a="1"/>
  <c r="S2016" i="169" a="1"/>
  <c r="O15" i="171" a="1"/>
  <c r="O47" i="171" a="1"/>
  <c r="S1496" i="169" a="1"/>
  <c r="O50" i="171" a="1"/>
  <c r="O42" i="173" a="1"/>
  <c r="O2" i="171" a="1"/>
  <c r="O33" i="171" a="1"/>
  <c r="O19" i="171" a="1"/>
  <c r="S1171" i="169" a="1"/>
  <c r="O5" i="171" a="1"/>
  <c r="AN7" i="173"/>
  <c r="AN536" i="169"/>
  <c r="AN6" i="173"/>
  <c r="AN1437" i="169"/>
  <c r="AN141" i="173"/>
  <c r="AN7" i="171"/>
  <c r="AN149" i="173"/>
  <c r="AN139" i="173"/>
  <c r="AN533" i="169"/>
  <c r="AN532" i="169"/>
  <c r="AN1441" i="169"/>
  <c r="AN1440" i="169"/>
  <c r="AN136" i="169"/>
  <c r="AN1243" i="169"/>
  <c r="AN143" i="173"/>
  <c r="AN535" i="169"/>
  <c r="AN1246" i="169"/>
  <c r="AN135" i="173"/>
  <c r="AN77" i="171"/>
  <c r="AN148" i="173"/>
  <c r="AN142" i="173"/>
  <c r="AN1436" i="169"/>
  <c r="AN139" i="169"/>
  <c r="AN74" i="173"/>
  <c r="AN136" i="173"/>
  <c r="AN1245" i="169"/>
  <c r="AN9" i="173"/>
  <c r="AN1438" i="169"/>
  <c r="AN72" i="171"/>
  <c r="AN73" i="173"/>
  <c r="AN1439" i="169"/>
  <c r="AN141" i="169"/>
  <c r="AN75" i="173"/>
  <c r="AN71" i="171"/>
  <c r="AN1827" i="169"/>
  <c r="AN138" i="173"/>
  <c r="AN147" i="173"/>
  <c r="AN73" i="171"/>
  <c r="AN137" i="173"/>
  <c r="AN1242" i="169"/>
  <c r="AN5" i="173"/>
  <c r="AN6" i="171"/>
  <c r="AN76" i="171"/>
  <c r="AN1240" i="169"/>
  <c r="AN146" i="173"/>
  <c r="AN137" i="169"/>
  <c r="AN70" i="173"/>
  <c r="AN8" i="173"/>
  <c r="AN529" i="169"/>
  <c r="AN1829" i="169"/>
  <c r="AN72" i="173"/>
  <c r="AN1826" i="169"/>
  <c r="AN76" i="173"/>
  <c r="AN138" i="169"/>
  <c r="AN140" i="173"/>
  <c r="AN78" i="171"/>
  <c r="AN79" i="171"/>
  <c r="AN10" i="173"/>
  <c r="AN528" i="169"/>
  <c r="AN1828" i="169"/>
  <c r="AN70" i="171"/>
  <c r="AN13" i="171"/>
  <c r="AN530" i="169"/>
  <c r="AN534" i="169"/>
  <c r="AN526" i="169"/>
  <c r="AN1830" i="169"/>
  <c r="AN11" i="171"/>
  <c r="AN9" i="171"/>
  <c r="AN12" i="171"/>
  <c r="AN82" i="171"/>
  <c r="AN1247" i="169"/>
  <c r="AN10" i="171"/>
  <c r="AN71" i="173"/>
  <c r="AN1435" i="169"/>
  <c r="AN527" i="169"/>
  <c r="AN531" i="169"/>
  <c r="AN135" i="169"/>
  <c r="AN8" i="171"/>
  <c r="AN5" i="171"/>
  <c r="AN12" i="173"/>
  <c r="AN1825" i="169"/>
  <c r="AN81" i="171"/>
  <c r="AN140" i="169"/>
  <c r="AN11" i="173"/>
  <c r="AN75" i="171"/>
  <c r="AN1241" i="169"/>
  <c r="AN80" i="171"/>
  <c r="AN145" i="173"/>
  <c r="AN1244" i="169"/>
  <c r="AN525" i="169"/>
  <c r="AN74" i="171"/>
  <c r="AN144" i="173"/>
  <c r="Z73" i="173"/>
  <c r="Z212" i="173"/>
  <c r="AJ218" i="173" a="1"/>
  <c r="Z5" i="173"/>
  <c r="Z211" i="173"/>
  <c r="J24" i="169" a="1"/>
  <c r="Z148" i="173"/>
  <c r="Z144" i="173"/>
  <c r="K24" i="169" a="1"/>
  <c r="AJ208" i="173" a="1"/>
  <c r="Z135" i="173"/>
  <c r="Z74" i="173"/>
  <c r="Z6" i="173"/>
  <c r="Z72" i="173"/>
  <c r="Z145" i="173"/>
  <c r="AJ209" i="173" a="1"/>
  <c r="Z214" i="173"/>
  <c r="Z216" i="173"/>
  <c r="Z141" i="173"/>
  <c r="Z204" i="173"/>
  <c r="AJ213" i="173" a="1"/>
  <c r="Z149" i="173"/>
  <c r="Z217" i="173"/>
  <c r="AJ205" i="173" a="1"/>
  <c r="Z136" i="173"/>
  <c r="AJ206" i="173" a="1"/>
  <c r="AJ212" i="173" a="1"/>
  <c r="AJ204" i="173" a="1"/>
  <c r="Z200" i="173"/>
  <c r="AJ200" i="173" a="1"/>
  <c r="Z138" i="173"/>
  <c r="Z218" i="173"/>
  <c r="Z146" i="173"/>
  <c r="Z213" i="173"/>
  <c r="Z11" i="173"/>
  <c r="AJ202" i="173" a="1"/>
  <c r="AJ216" i="173" a="1"/>
  <c r="Z10" i="173"/>
  <c r="AJ207" i="173" a="1"/>
  <c r="Z12" i="173"/>
  <c r="Z140" i="173"/>
  <c r="M24" i="169" a="1"/>
  <c r="AJ214" i="173" a="1"/>
  <c r="Z209" i="173"/>
  <c r="Z207" i="173"/>
  <c r="Z9" i="173"/>
  <c r="Z143" i="173"/>
  <c r="Z203" i="173"/>
  <c r="Z76" i="173"/>
  <c r="Z139" i="173"/>
  <c r="AJ211" i="173" a="1"/>
  <c r="Z71" i="173"/>
  <c r="Z147" i="173"/>
  <c r="Z208" i="173"/>
  <c r="AJ201" i="173" a="1"/>
  <c r="Z206" i="173"/>
  <c r="Z137" i="173"/>
  <c r="Z210" i="173"/>
  <c r="Z75" i="173"/>
  <c r="Z7" i="173"/>
  <c r="Z8" i="173"/>
  <c r="Z201" i="173"/>
  <c r="Z70" i="173"/>
  <c r="Z142" i="173"/>
  <c r="AJ217" i="173" a="1"/>
  <c r="AJ215" i="173" a="1"/>
  <c r="Z215" i="173"/>
  <c r="Z205" i="173"/>
  <c r="AJ210" i="173" a="1"/>
  <c r="AJ203" i="173" a="1"/>
  <c r="Z202" i="173"/>
  <c r="AI212" i="173" l="1"/>
  <c r="AH212" i="173"/>
  <c r="AI208" i="173"/>
  <c r="AH208" i="173"/>
  <c r="AH205" i="173"/>
  <c r="AI205" i="173"/>
  <c r="AH216" i="173"/>
  <c r="AI216" i="173"/>
  <c r="AI200" i="173"/>
  <c r="AH200" i="173"/>
  <c r="AH210" i="173"/>
  <c r="AI210" i="173"/>
  <c r="AH206" i="173"/>
  <c r="AI206" i="173"/>
  <c r="AH218" i="173"/>
  <c r="AI218" i="173"/>
  <c r="AH214" i="173"/>
  <c r="AI214" i="173"/>
  <c r="AI202" i="173"/>
  <c r="AH202" i="173"/>
  <c r="AH203" i="173"/>
  <c r="AI203" i="173"/>
  <c r="AH217" i="173"/>
  <c r="AI217" i="173"/>
  <c r="AH201" i="173"/>
  <c r="AI201" i="173"/>
  <c r="AH211" i="173"/>
  <c r="AI211" i="173"/>
  <c r="AH207" i="173"/>
  <c r="AI207" i="173"/>
  <c r="AH209" i="173"/>
  <c r="AI209" i="173"/>
  <c r="AH204" i="173"/>
  <c r="AI204" i="173"/>
  <c r="AH215" i="173"/>
  <c r="AI215" i="173"/>
  <c r="AH213" i="173"/>
  <c r="AI213" i="173"/>
  <c r="J24" i="169"/>
  <c r="M24" i="169"/>
  <c r="K24" i="169"/>
  <c r="AJ215" i="173"/>
  <c r="AK215" i="173" s="1"/>
  <c r="AJ216" i="173"/>
  <c r="AK216" i="173" s="1"/>
  <c r="AJ217" i="173"/>
  <c r="AK217" i="173" s="1"/>
  <c r="AJ218" i="173"/>
  <c r="AK218" i="173" s="1"/>
  <c r="AJ208" i="173"/>
  <c r="AK208" i="173" s="1"/>
  <c r="AJ200" i="173"/>
  <c r="AK200" i="173" s="1"/>
  <c r="AJ211" i="173"/>
  <c r="AK211" i="173" s="1"/>
  <c r="AJ203" i="173"/>
  <c r="AK203" i="173" s="1"/>
  <c r="AJ213" i="173"/>
  <c r="AK213" i="173" s="1"/>
  <c r="AJ205" i="173"/>
  <c r="AK205" i="173" s="1"/>
  <c r="AJ210" i="173"/>
  <c r="AK210" i="173" s="1"/>
  <c r="AJ202" i="173"/>
  <c r="AK202" i="173" s="1"/>
  <c r="AJ207" i="173"/>
  <c r="AK207" i="173" s="1"/>
  <c r="AJ212" i="173"/>
  <c r="AK212" i="173" s="1"/>
  <c r="AJ204" i="173"/>
  <c r="AK204" i="173" s="1"/>
  <c r="AJ209" i="173"/>
  <c r="AK209" i="173" s="1"/>
  <c r="AJ201" i="173"/>
  <c r="AK201" i="173" s="1"/>
  <c r="AJ214" i="173"/>
  <c r="AK214" i="173" s="1"/>
  <c r="AJ206" i="173"/>
  <c r="AK206" i="173" s="1"/>
  <c r="O28" i="173"/>
  <c r="O22" i="173"/>
  <c r="S196" i="173"/>
  <c r="U198" i="173" s="1"/>
  <c r="O50" i="173"/>
  <c r="O42" i="173"/>
  <c r="O38" i="173"/>
  <c r="O31" i="173"/>
  <c r="O27" i="173"/>
  <c r="O12" i="173"/>
  <c r="O3" i="173"/>
  <c r="O9" i="173"/>
  <c r="O47" i="173"/>
  <c r="O34" i="173"/>
  <c r="O24" i="173"/>
  <c r="O18" i="173"/>
  <c r="O14" i="173"/>
  <c r="O7" i="173"/>
  <c r="O4" i="173"/>
  <c r="O6" i="173"/>
  <c r="O44" i="173"/>
  <c r="O41" i="173"/>
  <c r="O37" i="173"/>
  <c r="O30" i="173"/>
  <c r="O21" i="173"/>
  <c r="O10" i="173"/>
  <c r="O5" i="173"/>
  <c r="O2" i="173"/>
  <c r="O32" i="173"/>
  <c r="O15" i="173"/>
  <c r="S131" i="173"/>
  <c r="U133" i="173" s="1"/>
  <c r="O49" i="173"/>
  <c r="O33" i="173"/>
  <c r="O26" i="173"/>
  <c r="O17" i="173"/>
  <c r="O13" i="173"/>
  <c r="S66" i="173"/>
  <c r="U68" i="173" s="1"/>
  <c r="O48" i="173"/>
  <c r="O39" i="173"/>
  <c r="O35" i="173"/>
  <c r="O25" i="173"/>
  <c r="O45" i="173"/>
  <c r="O46" i="173"/>
  <c r="O40" i="173"/>
  <c r="O36" i="173"/>
  <c r="O29" i="173"/>
  <c r="O23" i="173"/>
  <c r="O20" i="173"/>
  <c r="O8" i="173"/>
  <c r="O19" i="173"/>
  <c r="O51" i="173"/>
  <c r="O43" i="173"/>
  <c r="O16" i="173"/>
  <c r="O11" i="173"/>
  <c r="S1" i="173"/>
  <c r="U3" i="173" s="1"/>
  <c r="O34" i="171"/>
  <c r="O42" i="171"/>
  <c r="O50" i="171"/>
  <c r="O21" i="171"/>
  <c r="O9" i="171"/>
  <c r="S1" i="171"/>
  <c r="U3" i="171" s="1"/>
  <c r="O40" i="171"/>
  <c r="O48" i="171"/>
  <c r="O8" i="171"/>
  <c r="O15" i="171"/>
  <c r="O19" i="171"/>
  <c r="O22" i="171"/>
  <c r="O28" i="171"/>
  <c r="O32" i="171"/>
  <c r="O35" i="171"/>
  <c r="O43" i="171"/>
  <c r="O51" i="171"/>
  <c r="O18" i="171"/>
  <c r="O24" i="171"/>
  <c r="O31" i="171"/>
  <c r="O45" i="171"/>
  <c r="O13" i="171"/>
  <c r="O25" i="171"/>
  <c r="O38" i="171"/>
  <c r="O46" i="171"/>
  <c r="O6" i="171"/>
  <c r="O37" i="171"/>
  <c r="O11" i="171"/>
  <c r="O2" i="171"/>
  <c r="O5" i="171"/>
  <c r="O10" i="171"/>
  <c r="O16" i="171"/>
  <c r="O29" i="171"/>
  <c r="O41" i="171"/>
  <c r="O49" i="171"/>
  <c r="O14" i="171"/>
  <c r="S66" i="171"/>
  <c r="U68" i="171" s="1"/>
  <c r="O4" i="171"/>
  <c r="O7" i="171"/>
  <c r="O20" i="171"/>
  <c r="O23" i="171"/>
  <c r="O33" i="171"/>
  <c r="O36" i="171"/>
  <c r="O44" i="171"/>
  <c r="O27" i="171"/>
  <c r="O3" i="171"/>
  <c r="O12" i="171"/>
  <c r="O17" i="171"/>
  <c r="O26" i="171"/>
  <c r="O30" i="171"/>
  <c r="O39" i="171"/>
  <c r="O47" i="171"/>
  <c r="T91" i="171"/>
  <c r="T26" i="171"/>
  <c r="S521" i="169"/>
  <c r="U523" i="169" s="1"/>
  <c r="S66" i="169"/>
  <c r="U68" i="169" s="1"/>
  <c r="S456" i="169"/>
  <c r="U458" i="169" s="1"/>
  <c r="S846" i="169"/>
  <c r="U848" i="169" s="1"/>
  <c r="S391" i="169"/>
  <c r="U393" i="169" s="1"/>
  <c r="S1171" i="169"/>
  <c r="U1173" i="169" s="1"/>
  <c r="S326" i="169"/>
  <c r="U328" i="169" s="1"/>
  <c r="S261" i="169"/>
  <c r="U263" i="169" s="1"/>
  <c r="S716" i="169"/>
  <c r="U718" i="169" s="1"/>
  <c r="S651" i="169"/>
  <c r="U653" i="169" s="1"/>
  <c r="S196" i="169"/>
  <c r="S911" i="169"/>
  <c r="U913" i="169" s="1"/>
  <c r="S131" i="169"/>
  <c r="U133" i="169" s="1"/>
  <c r="S586" i="169"/>
  <c r="U588" i="169" s="1"/>
  <c r="S1236" i="169"/>
  <c r="U1238" i="169" s="1"/>
  <c r="S1756" i="169"/>
  <c r="U1758" i="169" s="1"/>
  <c r="S1691" i="169"/>
  <c r="U1693" i="169" s="1"/>
  <c r="S2211" i="169"/>
  <c r="U2213" i="169" s="1"/>
  <c r="S1106" i="169"/>
  <c r="U1108" i="169" s="1"/>
  <c r="S1626" i="169"/>
  <c r="U1628" i="169" s="1"/>
  <c r="S2146" i="169"/>
  <c r="U2148" i="169" s="1"/>
  <c r="S1041" i="169"/>
  <c r="U1043" i="169" s="1"/>
  <c r="S1561" i="169"/>
  <c r="U1563" i="169" s="1"/>
  <c r="S2081" i="169"/>
  <c r="U2083" i="169" s="1"/>
  <c r="S976" i="169"/>
  <c r="U978" i="169" s="1"/>
  <c r="S1496" i="169"/>
  <c r="S2016" i="169"/>
  <c r="S1431" i="169"/>
  <c r="S1951" i="169"/>
  <c r="S1366" i="169"/>
  <c r="U1368" i="169" s="1"/>
  <c r="S1886" i="169"/>
  <c r="U1888" i="169" s="1"/>
  <c r="S781" i="169"/>
  <c r="U783" i="169" s="1"/>
  <c r="S1301" i="169"/>
  <c r="U1303" i="169" s="1"/>
  <c r="S1821" i="169"/>
  <c r="U1823" i="169" s="1"/>
  <c r="T746" i="169"/>
  <c r="B50" i="169"/>
  <c r="B49" i="169"/>
  <c r="B48" i="169"/>
  <c r="B47" i="169"/>
  <c r="B46" i="169"/>
  <c r="B45" i="169"/>
  <c r="B44" i="169"/>
  <c r="B43" i="169"/>
  <c r="B42" i="169"/>
  <c r="B41" i="169"/>
  <c r="B40" i="169"/>
  <c r="B39" i="169"/>
  <c r="B38" i="169"/>
  <c r="B37" i="169"/>
  <c r="B36" i="169"/>
  <c r="B35" i="169"/>
  <c r="B34" i="169"/>
  <c r="B33" i="169"/>
  <c r="B32" i="169"/>
  <c r="B31" i="169"/>
  <c r="B30" i="169"/>
  <c r="B29" i="169"/>
  <c r="B28" i="169"/>
  <c r="B27" i="169"/>
  <c r="B26" i="169"/>
  <c r="B25" i="169"/>
  <c r="B24" i="169"/>
  <c r="B23" i="169"/>
  <c r="B22" i="169"/>
  <c r="B21" i="169"/>
  <c r="B20" i="169"/>
  <c r="B19" i="169"/>
  <c r="B18" i="169"/>
  <c r="B17" i="169"/>
  <c r="B16" i="169"/>
  <c r="B15" i="169"/>
  <c r="B14" i="169"/>
  <c r="B13" i="169"/>
  <c r="B12" i="169"/>
  <c r="B11" i="169"/>
  <c r="B10" i="169"/>
  <c r="B9" i="169"/>
  <c r="B8" i="169"/>
  <c r="B7" i="169"/>
  <c r="B6" i="169"/>
  <c r="B5" i="169"/>
  <c r="B4" i="169"/>
  <c r="B3" i="169"/>
  <c r="B2" i="169"/>
  <c r="O40" i="169" a="1"/>
  <c r="AB132" i="173"/>
  <c r="O43" i="169" a="1"/>
  <c r="O41" i="169" a="1"/>
  <c r="O44" i="169" a="1"/>
  <c r="AB67" i="173"/>
  <c r="AB197" i="173"/>
  <c r="AB2" i="171"/>
  <c r="O46" i="169" a="1"/>
  <c r="O49" i="169" a="1"/>
  <c r="O45" i="169" a="1"/>
  <c r="AB67" i="171"/>
  <c r="O48" i="169" a="1"/>
  <c r="O50" i="169" a="1"/>
  <c r="O47" i="169" a="1"/>
  <c r="O39" i="169" a="1"/>
  <c r="O42" i="169" a="1"/>
  <c r="AH138" i="173" l="1"/>
  <c r="AI138" i="173"/>
  <c r="AI72" i="173"/>
  <c r="AH72" i="173"/>
  <c r="AI141" i="173"/>
  <c r="AH141" i="173"/>
  <c r="AH71" i="173"/>
  <c r="AI71" i="173"/>
  <c r="AH146" i="173"/>
  <c r="AI146" i="173"/>
  <c r="AH142" i="173"/>
  <c r="AI142" i="173"/>
  <c r="AH12" i="173"/>
  <c r="AI12" i="173"/>
  <c r="AH137" i="173"/>
  <c r="AI137" i="173"/>
  <c r="AH147" i="173"/>
  <c r="AI147" i="173"/>
  <c r="AI10" i="173"/>
  <c r="AH10" i="173"/>
  <c r="AH76" i="173"/>
  <c r="AI76" i="173"/>
  <c r="AH149" i="173"/>
  <c r="AI149" i="173"/>
  <c r="AH70" i="173"/>
  <c r="AI70" i="173"/>
  <c r="AH9" i="173"/>
  <c r="AI9" i="173"/>
  <c r="AH8" i="173"/>
  <c r="AI8" i="173"/>
  <c r="AH11" i="173"/>
  <c r="AI11" i="173"/>
  <c r="AI145" i="173"/>
  <c r="AH145" i="173"/>
  <c r="AH148" i="173"/>
  <c r="AI148" i="173"/>
  <c r="AH140" i="173"/>
  <c r="AI140" i="173"/>
  <c r="AH144" i="173"/>
  <c r="AI144" i="173"/>
  <c r="AH7" i="173"/>
  <c r="AI7" i="173"/>
  <c r="AH6" i="173"/>
  <c r="AI6" i="173"/>
  <c r="AH5" i="173"/>
  <c r="AI5" i="173"/>
  <c r="AH74" i="173"/>
  <c r="AI74" i="173"/>
  <c r="AI73" i="173"/>
  <c r="AH73" i="173"/>
  <c r="AH143" i="173"/>
  <c r="AI143" i="173"/>
  <c r="AH139" i="173"/>
  <c r="AI139" i="173"/>
  <c r="AH135" i="173"/>
  <c r="AI135" i="173"/>
  <c r="AH75" i="173"/>
  <c r="AI75" i="173"/>
  <c r="AH136" i="173"/>
  <c r="AI136" i="173"/>
  <c r="U1953" i="169"/>
  <c r="U1498" i="169"/>
  <c r="U2018" i="169"/>
  <c r="U198" i="169"/>
  <c r="U1433" i="169"/>
  <c r="O40" i="169"/>
  <c r="O43" i="169"/>
  <c r="O42" i="169"/>
  <c r="O39" i="169"/>
  <c r="O47" i="169"/>
  <c r="O41" i="169"/>
  <c r="O44" i="169"/>
  <c r="O50" i="169"/>
  <c r="O49" i="169"/>
  <c r="O48" i="169"/>
  <c r="O46" i="169"/>
  <c r="O45" i="169"/>
  <c r="AB2" i="173"/>
  <c r="AB1237" i="169"/>
  <c r="AB327" i="169"/>
  <c r="AB2082" i="169"/>
  <c r="AB1757" i="169"/>
  <c r="AB1107" i="169"/>
  <c r="AB847" i="169"/>
  <c r="AB652" i="169"/>
  <c r="AB522" i="169"/>
  <c r="AB197" i="169"/>
  <c r="AB1887" i="169"/>
  <c r="AB1627" i="169"/>
  <c r="AB457" i="169"/>
  <c r="AB587" i="169"/>
  <c r="AB392" i="169"/>
  <c r="AB132" i="169"/>
  <c r="AB1172" i="169"/>
  <c r="AB67" i="169"/>
  <c r="AB1497" i="169"/>
  <c r="AB2147" i="169"/>
  <c r="AB912" i="169"/>
  <c r="AB2212" i="169"/>
  <c r="AB717" i="169"/>
  <c r="AB1042" i="169"/>
  <c r="AB1302" i="169"/>
  <c r="AB1822" i="169"/>
  <c r="AB1562" i="169"/>
  <c r="AB1432" i="169"/>
  <c r="AB2017" i="169"/>
  <c r="AB1367" i="169"/>
  <c r="AB1692" i="169"/>
  <c r="AB1952" i="169"/>
  <c r="AB782" i="169"/>
  <c r="AB262" i="169"/>
  <c r="AB977" i="169"/>
  <c r="U206" i="173"/>
  <c r="U210" i="173"/>
  <c r="U204" i="173"/>
  <c r="U208" i="173"/>
  <c r="U207" i="173"/>
  <c r="U200" i="173"/>
  <c r="U205" i="173"/>
  <c r="U209" i="173"/>
  <c r="U201" i="173"/>
  <c r="U202" i="173"/>
  <c r="U203" i="173"/>
  <c r="T225" i="173" l="1"/>
  <c r="S64" i="169"/>
  <c r="S63" i="169"/>
  <c r="S62" i="169"/>
  <c r="S61" i="169"/>
  <c r="S60" i="169"/>
  <c r="S59" i="169"/>
  <c r="S58" i="169"/>
  <c r="S57" i="169"/>
  <c r="S56" i="169"/>
  <c r="S55" i="169"/>
  <c r="S54" i="169"/>
  <c r="S53" i="169"/>
  <c r="S52" i="169"/>
  <c r="S51" i="169"/>
  <c r="B51" i="169"/>
  <c r="S50" i="169"/>
  <c r="S49" i="169"/>
  <c r="S48" i="169"/>
  <c r="S47" i="169"/>
  <c r="S46" i="169"/>
  <c r="S45" i="169"/>
  <c r="S44" i="169"/>
  <c r="S43" i="169"/>
  <c r="S42" i="169"/>
  <c r="S41" i="169"/>
  <c r="S40" i="169"/>
  <c r="S39" i="169"/>
  <c r="S38" i="169"/>
  <c r="S37" i="169"/>
  <c r="S36" i="169"/>
  <c r="S35" i="169"/>
  <c r="T34" i="169"/>
  <c r="T32" i="169"/>
  <c r="T25" i="169"/>
  <c r="T24" i="169"/>
  <c r="T23" i="169"/>
  <c r="T22" i="169"/>
  <c r="T21" i="169"/>
  <c r="T19" i="169"/>
  <c r="T31" i="169" s="1"/>
  <c r="AR4" i="169"/>
  <c r="AQ4" i="169"/>
  <c r="AP4" i="169"/>
  <c r="AO4" i="169"/>
  <c r="AN4" i="169"/>
  <c r="DR3" i="169"/>
  <c r="DQ3" i="169"/>
  <c r="DP3" i="169"/>
  <c r="DO3" i="169"/>
  <c r="DN3" i="169"/>
  <c r="DT2" i="169"/>
  <c r="DR2" i="169"/>
  <c r="DQ2" i="169"/>
  <c r="DP2" i="169"/>
  <c r="DO2" i="169"/>
  <c r="DN2" i="169"/>
  <c r="DM2" i="169"/>
  <c r="V2" i="169"/>
  <c r="Y1" i="169"/>
  <c r="AG344" i="168"/>
  <c r="AG343" i="168"/>
  <c r="AG342" i="168"/>
  <c r="AG341" i="168"/>
  <c r="AG340" i="168"/>
  <c r="S389" i="168"/>
  <c r="S388" i="168"/>
  <c r="S387" i="168"/>
  <c r="S386" i="168"/>
  <c r="S385" i="168"/>
  <c r="S384" i="168"/>
  <c r="S383" i="168"/>
  <c r="S382" i="168"/>
  <c r="S381" i="168"/>
  <c r="S380" i="168"/>
  <c r="S379" i="168"/>
  <c r="S378" i="168"/>
  <c r="S377" i="168"/>
  <c r="S376" i="168"/>
  <c r="S375" i="168"/>
  <c r="S374" i="168"/>
  <c r="S373" i="168"/>
  <c r="S372" i="168"/>
  <c r="S371" i="168"/>
  <c r="S370" i="168"/>
  <c r="S369" i="168"/>
  <c r="S368" i="168"/>
  <c r="S367" i="168"/>
  <c r="S366" i="168"/>
  <c r="S365" i="168"/>
  <c r="S364" i="168"/>
  <c r="S363" i="168"/>
  <c r="S362" i="168"/>
  <c r="S361" i="168"/>
  <c r="S360" i="168"/>
  <c r="T359" i="168"/>
  <c r="T357" i="168"/>
  <c r="T351" i="168"/>
  <c r="T350" i="168"/>
  <c r="T349" i="168"/>
  <c r="T348" i="168"/>
  <c r="T347" i="168"/>
  <c r="T346" i="168"/>
  <c r="T344" i="168"/>
  <c r="T356" i="168" s="1"/>
  <c r="AG339" i="168"/>
  <c r="AG338" i="168"/>
  <c r="AG337" i="168"/>
  <c r="AG336" i="168"/>
  <c r="AG335" i="168"/>
  <c r="AG334" i="168"/>
  <c r="AG333" i="168"/>
  <c r="AG332" i="168"/>
  <c r="AG331" i="168"/>
  <c r="AR329" i="168"/>
  <c r="AQ329" i="168"/>
  <c r="AP329" i="168"/>
  <c r="AO329" i="168"/>
  <c r="AN329" i="168"/>
  <c r="V327" i="168"/>
  <c r="Y326" i="168"/>
  <c r="S324" i="168"/>
  <c r="S323" i="168"/>
  <c r="S322" i="168"/>
  <c r="S321" i="168"/>
  <c r="S320" i="168"/>
  <c r="S319" i="168"/>
  <c r="S318" i="168"/>
  <c r="S317" i="168"/>
  <c r="S316" i="168"/>
  <c r="S315" i="168"/>
  <c r="S314" i="168"/>
  <c r="S313" i="168"/>
  <c r="S312" i="168"/>
  <c r="S311" i="168"/>
  <c r="S310" i="168"/>
  <c r="S309" i="168"/>
  <c r="S308" i="168"/>
  <c r="S307" i="168"/>
  <c r="S306" i="168"/>
  <c r="S305" i="168"/>
  <c r="S304" i="168"/>
  <c r="S303" i="168"/>
  <c r="S302" i="168"/>
  <c r="S301" i="168"/>
  <c r="S300" i="168"/>
  <c r="S299" i="168"/>
  <c r="S298" i="168"/>
  <c r="S297" i="168"/>
  <c r="S296" i="168"/>
  <c r="S295" i="168"/>
  <c r="T294" i="168"/>
  <c r="T292" i="168"/>
  <c r="T286" i="168"/>
  <c r="T285" i="168"/>
  <c r="T284" i="168"/>
  <c r="T283" i="168"/>
  <c r="T282" i="168"/>
  <c r="T281" i="168"/>
  <c r="T279" i="168"/>
  <c r="T291" i="168" s="1"/>
  <c r="AG274" i="168"/>
  <c r="AG273" i="168"/>
  <c r="AG272" i="168"/>
  <c r="AG271" i="168"/>
  <c r="AG270" i="168"/>
  <c r="AG269" i="168"/>
  <c r="AG268" i="168"/>
  <c r="AG267" i="168"/>
  <c r="AG266" i="168"/>
  <c r="AR264" i="168"/>
  <c r="AQ264" i="168"/>
  <c r="AP264" i="168"/>
  <c r="AO264" i="168"/>
  <c r="AN264" i="168"/>
  <c r="V262" i="168"/>
  <c r="Y261" i="168"/>
  <c r="S259" i="168"/>
  <c r="S258" i="168"/>
  <c r="S257" i="168"/>
  <c r="S256" i="168"/>
  <c r="S255" i="168"/>
  <c r="S254" i="168"/>
  <c r="S253" i="168"/>
  <c r="S252" i="168"/>
  <c r="S251" i="168"/>
  <c r="S250" i="168"/>
  <c r="S249" i="168"/>
  <c r="S248" i="168"/>
  <c r="S247" i="168"/>
  <c r="S246" i="168"/>
  <c r="S245" i="168"/>
  <c r="S244" i="168"/>
  <c r="S243" i="168"/>
  <c r="S242" i="168"/>
  <c r="S241" i="168"/>
  <c r="S240" i="168"/>
  <c r="S239" i="168"/>
  <c r="S238" i="168"/>
  <c r="S237" i="168"/>
  <c r="S236" i="168"/>
  <c r="S235" i="168"/>
  <c r="S234" i="168"/>
  <c r="S233" i="168"/>
  <c r="S232" i="168"/>
  <c r="S231" i="168"/>
  <c r="S230" i="168"/>
  <c r="T229" i="168"/>
  <c r="T227" i="168"/>
  <c r="T221" i="168"/>
  <c r="T220" i="168"/>
  <c r="T219" i="168"/>
  <c r="T218" i="168"/>
  <c r="T217" i="168"/>
  <c r="T216" i="168"/>
  <c r="T214" i="168"/>
  <c r="T226" i="168" s="1"/>
  <c r="AG209" i="168"/>
  <c r="AG208" i="168"/>
  <c r="AG207" i="168"/>
  <c r="AG206" i="168"/>
  <c r="AG205" i="168"/>
  <c r="AG204" i="168"/>
  <c r="AG203" i="168"/>
  <c r="AG202" i="168"/>
  <c r="AG201" i="168"/>
  <c r="AR199" i="168"/>
  <c r="AQ199" i="168"/>
  <c r="AP199" i="168"/>
  <c r="AO199" i="168"/>
  <c r="AN199" i="168"/>
  <c r="V197" i="168"/>
  <c r="Y196" i="168"/>
  <c r="AG151" i="168"/>
  <c r="AG150" i="168"/>
  <c r="AG149" i="168"/>
  <c r="AG148" i="168"/>
  <c r="AG147" i="168"/>
  <c r="AG146" i="168"/>
  <c r="S194" i="168"/>
  <c r="S193" i="168"/>
  <c r="S192" i="168"/>
  <c r="S191" i="168"/>
  <c r="S190" i="168"/>
  <c r="S189" i="168"/>
  <c r="S188" i="168"/>
  <c r="S187" i="168"/>
  <c r="S186" i="168"/>
  <c r="S185" i="168"/>
  <c r="S184" i="168"/>
  <c r="S183" i="168"/>
  <c r="S182" i="168"/>
  <c r="S181" i="168"/>
  <c r="S180" i="168"/>
  <c r="S179" i="168"/>
  <c r="S178" i="168"/>
  <c r="S177" i="168"/>
  <c r="S176" i="168"/>
  <c r="S175" i="168"/>
  <c r="S174" i="168"/>
  <c r="S173" i="168"/>
  <c r="S172" i="168"/>
  <c r="S171" i="168"/>
  <c r="S170" i="168"/>
  <c r="S169" i="168"/>
  <c r="S168" i="168"/>
  <c r="S167" i="168"/>
  <c r="S166" i="168"/>
  <c r="S165" i="168"/>
  <c r="T164" i="168"/>
  <c r="T162" i="168"/>
  <c r="T156" i="168"/>
  <c r="T155" i="168"/>
  <c r="T154" i="168"/>
  <c r="T153" i="168"/>
  <c r="T152" i="168"/>
  <c r="T151" i="168"/>
  <c r="T149" i="168"/>
  <c r="T161" i="168" s="1"/>
  <c r="AG145" i="168"/>
  <c r="AG144" i="168"/>
  <c r="AG143" i="168"/>
  <c r="AG142" i="168"/>
  <c r="AG141" i="168"/>
  <c r="AG140" i="168"/>
  <c r="AG139" i="168"/>
  <c r="AG138" i="168"/>
  <c r="AG137" i="168"/>
  <c r="AG136" i="168"/>
  <c r="AR134" i="168"/>
  <c r="AQ134" i="168"/>
  <c r="AP134" i="168"/>
  <c r="AO134" i="168"/>
  <c r="AN134" i="168"/>
  <c r="V132" i="168"/>
  <c r="Y131" i="168"/>
  <c r="AG80" i="168"/>
  <c r="AG79" i="168"/>
  <c r="AG78" i="168"/>
  <c r="AG77" i="168"/>
  <c r="S129" i="168"/>
  <c r="S128" i="168"/>
  <c r="S127" i="168"/>
  <c r="S126" i="168"/>
  <c r="S125" i="168"/>
  <c r="S124" i="168"/>
  <c r="S123" i="168"/>
  <c r="S122" i="168"/>
  <c r="S121" i="168"/>
  <c r="S120" i="168"/>
  <c r="S119" i="168"/>
  <c r="S118" i="168"/>
  <c r="S117" i="168"/>
  <c r="S116" i="168"/>
  <c r="S115" i="168"/>
  <c r="S114" i="168"/>
  <c r="S113" i="168"/>
  <c r="S112" i="168"/>
  <c r="S111" i="168"/>
  <c r="S110" i="168"/>
  <c r="S109" i="168"/>
  <c r="S108" i="168"/>
  <c r="S107" i="168"/>
  <c r="S106" i="168"/>
  <c r="S105" i="168"/>
  <c r="S104" i="168"/>
  <c r="S103" i="168"/>
  <c r="S102" i="168"/>
  <c r="S101" i="168"/>
  <c r="S100" i="168"/>
  <c r="T99" i="168"/>
  <c r="T97" i="168"/>
  <c r="T91" i="168"/>
  <c r="T90" i="168"/>
  <c r="T89" i="168"/>
  <c r="T88" i="168"/>
  <c r="T87" i="168"/>
  <c r="T86" i="168"/>
  <c r="T84" i="168"/>
  <c r="T96" i="168" s="1"/>
  <c r="AG76" i="168"/>
  <c r="AG75" i="168"/>
  <c r="AG74" i="168"/>
  <c r="AG73" i="168"/>
  <c r="AG72" i="168"/>
  <c r="AG71" i="168"/>
  <c r="AR69" i="168"/>
  <c r="AQ69" i="168"/>
  <c r="AP69" i="168"/>
  <c r="AO69" i="168"/>
  <c r="AN69" i="168"/>
  <c r="V67" i="168"/>
  <c r="Y66" i="168"/>
  <c r="S64" i="168"/>
  <c r="S63" i="168"/>
  <c r="S62" i="168"/>
  <c r="S61" i="168"/>
  <c r="S60" i="168"/>
  <c r="S59" i="168"/>
  <c r="S58" i="168"/>
  <c r="S57" i="168"/>
  <c r="S56" i="168"/>
  <c r="S55" i="168"/>
  <c r="S54" i="168"/>
  <c r="S53" i="168"/>
  <c r="S52" i="168"/>
  <c r="S51" i="168"/>
  <c r="B51" i="168"/>
  <c r="S50" i="168"/>
  <c r="B50" i="168"/>
  <c r="S49" i="168"/>
  <c r="B49" i="168"/>
  <c r="S48" i="168"/>
  <c r="B48" i="168"/>
  <c r="S47" i="168"/>
  <c r="B47" i="168"/>
  <c r="S46" i="168"/>
  <c r="B46" i="168"/>
  <c r="S45" i="168"/>
  <c r="B45" i="168"/>
  <c r="S44" i="168"/>
  <c r="B44" i="168"/>
  <c r="S43" i="168"/>
  <c r="B43" i="168"/>
  <c r="S42" i="168"/>
  <c r="B42" i="168"/>
  <c r="S41" i="168"/>
  <c r="B41" i="168"/>
  <c r="S40" i="168"/>
  <c r="B40" i="168"/>
  <c r="S39" i="168"/>
  <c r="B39" i="168"/>
  <c r="S38" i="168"/>
  <c r="B38" i="168"/>
  <c r="S37" i="168"/>
  <c r="B37" i="168"/>
  <c r="S36" i="168"/>
  <c r="B36" i="168"/>
  <c r="S35" i="168"/>
  <c r="B35" i="168"/>
  <c r="T34" i="168"/>
  <c r="B34" i="168"/>
  <c r="B33" i="168"/>
  <c r="T32" i="168"/>
  <c r="B32" i="168"/>
  <c r="B31" i="168"/>
  <c r="B30" i="168"/>
  <c r="B29" i="168"/>
  <c r="B28" i="168"/>
  <c r="B27" i="168"/>
  <c r="B26" i="168"/>
  <c r="T25" i="168"/>
  <c r="B25" i="168"/>
  <c r="T24" i="168"/>
  <c r="B24" i="168"/>
  <c r="T23" i="168"/>
  <c r="B23" i="168"/>
  <c r="T22" i="168"/>
  <c r="B22" i="168"/>
  <c r="T21" i="168"/>
  <c r="B21" i="168"/>
  <c r="B20" i="168"/>
  <c r="T19" i="168"/>
  <c r="T31" i="168" s="1"/>
  <c r="B19" i="168"/>
  <c r="B18" i="168"/>
  <c r="B17" i="168"/>
  <c r="B16" i="168"/>
  <c r="B15" i="168"/>
  <c r="B14" i="168"/>
  <c r="B13" i="168"/>
  <c r="B12" i="168"/>
  <c r="AG11" i="168"/>
  <c r="B11" i="168"/>
  <c r="AG10" i="168"/>
  <c r="B10" i="168"/>
  <c r="AG9" i="168"/>
  <c r="B9" i="168"/>
  <c r="AG8" i="168"/>
  <c r="B8" i="168"/>
  <c r="AG7" i="168"/>
  <c r="B7" i="168"/>
  <c r="AG6" i="168"/>
  <c r="B6" i="168"/>
  <c r="B5" i="168"/>
  <c r="AR4" i="168"/>
  <c r="AQ4" i="168"/>
  <c r="AP4" i="168"/>
  <c r="AO4" i="168"/>
  <c r="AN4" i="168"/>
  <c r="B4" i="168"/>
  <c r="DR3" i="168"/>
  <c r="DQ3" i="168"/>
  <c r="DP3" i="168"/>
  <c r="DO3" i="168"/>
  <c r="DN3" i="168"/>
  <c r="B3" i="168"/>
  <c r="DT2" i="168"/>
  <c r="T26" i="168" s="1"/>
  <c r="DR2" i="168"/>
  <c r="DQ2" i="168"/>
  <c r="DP2" i="168"/>
  <c r="DO2" i="168"/>
  <c r="DN2" i="168"/>
  <c r="DM2" i="168"/>
  <c r="V2" i="168"/>
  <c r="B2" i="168"/>
  <c r="Y1" i="168"/>
  <c r="S64" i="167"/>
  <c r="S63" i="167"/>
  <c r="S62" i="167"/>
  <c r="S61" i="167"/>
  <c r="S60" i="167"/>
  <c r="S59" i="167"/>
  <c r="S58" i="167"/>
  <c r="S57" i="167"/>
  <c r="S56" i="167"/>
  <c r="S55" i="167"/>
  <c r="S54" i="167"/>
  <c r="S53" i="167"/>
  <c r="S52" i="167"/>
  <c r="S51" i="167"/>
  <c r="B51" i="167"/>
  <c r="S50" i="167"/>
  <c r="B50" i="167"/>
  <c r="S49" i="167"/>
  <c r="B49" i="167"/>
  <c r="S48" i="167"/>
  <c r="B48" i="167"/>
  <c r="S47" i="167"/>
  <c r="B47" i="167"/>
  <c r="S46" i="167"/>
  <c r="B46" i="167"/>
  <c r="S45" i="167"/>
  <c r="B45" i="167"/>
  <c r="S44" i="167"/>
  <c r="B44" i="167"/>
  <c r="S43" i="167"/>
  <c r="B43" i="167"/>
  <c r="S42" i="167"/>
  <c r="B42" i="167"/>
  <c r="S41" i="167"/>
  <c r="B41" i="167"/>
  <c r="S40" i="167"/>
  <c r="B40" i="167"/>
  <c r="S39" i="167"/>
  <c r="B39" i="167"/>
  <c r="S38" i="167"/>
  <c r="B38" i="167"/>
  <c r="S37" i="167"/>
  <c r="B37" i="167"/>
  <c r="S36" i="167"/>
  <c r="B36" i="167"/>
  <c r="S35" i="167"/>
  <c r="B35" i="167"/>
  <c r="T34" i="167"/>
  <c r="B34" i="167"/>
  <c r="B33" i="167"/>
  <c r="T32" i="167"/>
  <c r="B32" i="167"/>
  <c r="B31" i="167"/>
  <c r="B30" i="167"/>
  <c r="B29" i="167"/>
  <c r="B28" i="167"/>
  <c r="B27" i="167"/>
  <c r="B26" i="167"/>
  <c r="T25" i="167"/>
  <c r="B25" i="167"/>
  <c r="T24" i="167"/>
  <c r="B24" i="167"/>
  <c r="T23" i="167"/>
  <c r="B23" i="167"/>
  <c r="T22" i="167"/>
  <c r="B22" i="167"/>
  <c r="T21" i="167"/>
  <c r="B21" i="167"/>
  <c r="B20" i="167"/>
  <c r="T19" i="167"/>
  <c r="T31" i="167" s="1"/>
  <c r="B19" i="167"/>
  <c r="B18" i="167"/>
  <c r="B17" i="167"/>
  <c r="B16" i="167"/>
  <c r="B15" i="167"/>
  <c r="B14" i="167"/>
  <c r="B13" i="167"/>
  <c r="B12" i="167"/>
  <c r="B11" i="167"/>
  <c r="B10" i="167"/>
  <c r="B9" i="167"/>
  <c r="B8" i="167"/>
  <c r="B7" i="167"/>
  <c r="AG6" i="167"/>
  <c r="B6" i="167"/>
  <c r="B5" i="167"/>
  <c r="AR4" i="167"/>
  <c r="AQ4" i="167"/>
  <c r="AP4" i="167"/>
  <c r="AO4" i="167"/>
  <c r="AN4" i="167"/>
  <c r="B4" i="167"/>
  <c r="DR3" i="167"/>
  <c r="DQ3" i="167"/>
  <c r="DP3" i="167"/>
  <c r="DO3" i="167"/>
  <c r="DN3" i="167"/>
  <c r="B3" i="167"/>
  <c r="DT2" i="167"/>
  <c r="T26" i="167" s="1"/>
  <c r="DR2" i="167"/>
  <c r="DQ2" i="167"/>
  <c r="DP2" i="167"/>
  <c r="DO2" i="167"/>
  <c r="DN2" i="167"/>
  <c r="DM2" i="167"/>
  <c r="V2" i="167"/>
  <c r="B2" i="167"/>
  <c r="Y1" i="167"/>
  <c r="AG345" i="166"/>
  <c r="AG344" i="166"/>
  <c r="AG149" i="166"/>
  <c r="S584" i="166"/>
  <c r="S583" i="166"/>
  <c r="S582" i="166"/>
  <c r="S581" i="166"/>
  <c r="S580" i="166"/>
  <c r="S579" i="166"/>
  <c r="S578" i="166"/>
  <c r="S577" i="166"/>
  <c r="S576" i="166"/>
  <c r="S575" i="166"/>
  <c r="S574" i="166"/>
  <c r="S573" i="166"/>
  <c r="S572" i="166"/>
  <c r="S571" i="166"/>
  <c r="S570" i="166"/>
  <c r="S569" i="166"/>
  <c r="S568" i="166"/>
  <c r="S567" i="166"/>
  <c r="S566" i="166"/>
  <c r="S565" i="166"/>
  <c r="S564" i="166"/>
  <c r="S563" i="166"/>
  <c r="S562" i="166"/>
  <c r="S561" i="166"/>
  <c r="S560" i="166"/>
  <c r="S559" i="166"/>
  <c r="S558" i="166"/>
  <c r="S557" i="166"/>
  <c r="S556" i="166"/>
  <c r="S555" i="166"/>
  <c r="T554" i="166"/>
  <c r="T552" i="166"/>
  <c r="T546" i="166"/>
  <c r="T545" i="166"/>
  <c r="T544" i="166"/>
  <c r="T543" i="166"/>
  <c r="T542" i="166"/>
  <c r="T541" i="166"/>
  <c r="T539" i="166"/>
  <c r="T551" i="166" s="1"/>
  <c r="AG531" i="166"/>
  <c r="AG530" i="166"/>
  <c r="AG529" i="166"/>
  <c r="AG528" i="166"/>
  <c r="AG527" i="166"/>
  <c r="AG526" i="166"/>
  <c r="AR524" i="166"/>
  <c r="AQ524" i="166"/>
  <c r="AP524" i="166"/>
  <c r="AO524" i="166"/>
  <c r="AN524" i="166"/>
  <c r="V522" i="166"/>
  <c r="Y521" i="166"/>
  <c r="S519" i="166"/>
  <c r="S518" i="166"/>
  <c r="S517" i="166"/>
  <c r="S516" i="166"/>
  <c r="S515" i="166"/>
  <c r="S514" i="166"/>
  <c r="S513" i="166"/>
  <c r="S512" i="166"/>
  <c r="S511" i="166"/>
  <c r="S510" i="166"/>
  <c r="S509" i="166"/>
  <c r="S508" i="166"/>
  <c r="S507" i="166"/>
  <c r="S506" i="166"/>
  <c r="S505" i="166"/>
  <c r="S504" i="166"/>
  <c r="S503" i="166"/>
  <c r="S502" i="166"/>
  <c r="S501" i="166"/>
  <c r="S500" i="166"/>
  <c r="S499" i="166"/>
  <c r="S498" i="166"/>
  <c r="S497" i="166"/>
  <c r="S496" i="166"/>
  <c r="S495" i="166"/>
  <c r="S494" i="166"/>
  <c r="S493" i="166"/>
  <c r="S492" i="166"/>
  <c r="S491" i="166"/>
  <c r="S490" i="166"/>
  <c r="T489" i="166"/>
  <c r="T487" i="166"/>
  <c r="T481" i="166"/>
  <c r="T480" i="166"/>
  <c r="T479" i="166"/>
  <c r="T478" i="166"/>
  <c r="T477" i="166"/>
  <c r="T476" i="166"/>
  <c r="T474" i="166"/>
  <c r="T486" i="166" s="1"/>
  <c r="AG468" i="166"/>
  <c r="AG467" i="166"/>
  <c r="AG466" i="166"/>
  <c r="AG465" i="166"/>
  <c r="AG464" i="166"/>
  <c r="AG463" i="166"/>
  <c r="AG462" i="166"/>
  <c r="AG461" i="166"/>
  <c r="AR459" i="166"/>
  <c r="AQ459" i="166"/>
  <c r="AP459" i="166"/>
  <c r="AO459" i="166"/>
  <c r="AN459" i="166"/>
  <c r="V457" i="166"/>
  <c r="Y456" i="166"/>
  <c r="S454" i="166"/>
  <c r="S453" i="166"/>
  <c r="S452" i="166"/>
  <c r="S451" i="166"/>
  <c r="S450" i="166"/>
  <c r="S449" i="166"/>
  <c r="S448" i="166"/>
  <c r="S447" i="166"/>
  <c r="S446" i="166"/>
  <c r="S445" i="166"/>
  <c r="S444" i="166"/>
  <c r="S443" i="166"/>
  <c r="S442" i="166"/>
  <c r="S441" i="166"/>
  <c r="S440" i="166"/>
  <c r="S439" i="166"/>
  <c r="S438" i="166"/>
  <c r="S437" i="166"/>
  <c r="S436" i="166"/>
  <c r="S435" i="166"/>
  <c r="S434" i="166"/>
  <c r="S433" i="166"/>
  <c r="S432" i="166"/>
  <c r="S431" i="166"/>
  <c r="S430" i="166"/>
  <c r="S429" i="166"/>
  <c r="S428" i="166"/>
  <c r="S427" i="166"/>
  <c r="S426" i="166"/>
  <c r="S425" i="166"/>
  <c r="T424" i="166"/>
  <c r="T422" i="166"/>
  <c r="T416" i="166"/>
  <c r="T415" i="166"/>
  <c r="T414" i="166"/>
  <c r="T413" i="166"/>
  <c r="T412" i="166"/>
  <c r="T411" i="166"/>
  <c r="T409" i="166"/>
  <c r="T421" i="166" s="1"/>
  <c r="AG404" i="166"/>
  <c r="AG403" i="166"/>
  <c r="AG402" i="166"/>
  <c r="AG401" i="166"/>
  <c r="AG400" i="166"/>
  <c r="AG399" i="166"/>
  <c r="AG398" i="166"/>
  <c r="AG397" i="166"/>
  <c r="AG396" i="166"/>
  <c r="AR394" i="166"/>
  <c r="AQ394" i="166"/>
  <c r="AP394" i="166"/>
  <c r="AO394" i="166"/>
  <c r="AN394" i="166"/>
  <c r="V392" i="166"/>
  <c r="Y391" i="166"/>
  <c r="S389" i="166"/>
  <c r="S388" i="166"/>
  <c r="S387" i="166"/>
  <c r="S386" i="166"/>
  <c r="S385" i="166"/>
  <c r="S384" i="166"/>
  <c r="S383" i="166"/>
  <c r="S382" i="166"/>
  <c r="S381" i="166"/>
  <c r="S380" i="166"/>
  <c r="S379" i="166"/>
  <c r="S378" i="166"/>
  <c r="S377" i="166"/>
  <c r="S376" i="166"/>
  <c r="S375" i="166"/>
  <c r="S374" i="166"/>
  <c r="S373" i="166"/>
  <c r="S372" i="166"/>
  <c r="S371" i="166"/>
  <c r="S370" i="166"/>
  <c r="S369" i="166"/>
  <c r="S368" i="166"/>
  <c r="S367" i="166"/>
  <c r="S366" i="166"/>
  <c r="S365" i="166"/>
  <c r="S364" i="166"/>
  <c r="S363" i="166"/>
  <c r="S362" i="166"/>
  <c r="S361" i="166"/>
  <c r="S360" i="166"/>
  <c r="T359" i="166"/>
  <c r="T357" i="166"/>
  <c r="T351" i="166"/>
  <c r="T350" i="166"/>
  <c r="T349" i="166"/>
  <c r="T348" i="166"/>
  <c r="T347" i="166"/>
  <c r="T346" i="166"/>
  <c r="T344" i="166"/>
  <c r="T356" i="166" s="1"/>
  <c r="AG343" i="166"/>
  <c r="AG342" i="166"/>
  <c r="AG341" i="166"/>
  <c r="AG340" i="166"/>
  <c r="AG339" i="166"/>
  <c r="AG338" i="166"/>
  <c r="AG337" i="166"/>
  <c r="AG336" i="166"/>
  <c r="AG335" i="166"/>
  <c r="AG334" i="166"/>
  <c r="AG333" i="166"/>
  <c r="AG332" i="166"/>
  <c r="AG331" i="166"/>
  <c r="AR329" i="166"/>
  <c r="AQ329" i="166"/>
  <c r="AP329" i="166"/>
  <c r="AO329" i="166"/>
  <c r="AN329" i="166"/>
  <c r="V327" i="166"/>
  <c r="Y326" i="166"/>
  <c r="S324" i="166"/>
  <c r="S323" i="166"/>
  <c r="S322" i="166"/>
  <c r="S321" i="166"/>
  <c r="S320" i="166"/>
  <c r="S319" i="166"/>
  <c r="S318" i="166"/>
  <c r="S317" i="166"/>
  <c r="S316" i="166"/>
  <c r="S315" i="166"/>
  <c r="S314" i="166"/>
  <c r="S313" i="166"/>
  <c r="S312" i="166"/>
  <c r="S311" i="166"/>
  <c r="S310" i="166"/>
  <c r="S309" i="166"/>
  <c r="S308" i="166"/>
  <c r="S307" i="166"/>
  <c r="S306" i="166"/>
  <c r="S305" i="166"/>
  <c r="S304" i="166"/>
  <c r="S303" i="166"/>
  <c r="S302" i="166"/>
  <c r="S301" i="166"/>
  <c r="S300" i="166"/>
  <c r="S299" i="166"/>
  <c r="S298" i="166"/>
  <c r="S297" i="166"/>
  <c r="S296" i="166"/>
  <c r="S295" i="166"/>
  <c r="T294" i="166"/>
  <c r="T292" i="166"/>
  <c r="T286" i="166"/>
  <c r="T285" i="166"/>
  <c r="T284" i="166"/>
  <c r="T283" i="166"/>
  <c r="T282" i="166"/>
  <c r="T281" i="166"/>
  <c r="T279" i="166"/>
  <c r="T291" i="166" s="1"/>
  <c r="AG276" i="166"/>
  <c r="AG275" i="166"/>
  <c r="AG274" i="166"/>
  <c r="AG273" i="166"/>
  <c r="AG272" i="166"/>
  <c r="AG271" i="166"/>
  <c r="AG270" i="166"/>
  <c r="AG269" i="166"/>
  <c r="AG268" i="166"/>
  <c r="AG267" i="166"/>
  <c r="AG266" i="166"/>
  <c r="AR264" i="166"/>
  <c r="AQ264" i="166"/>
  <c r="AP264" i="166"/>
  <c r="AO264" i="166"/>
  <c r="AN264" i="166"/>
  <c r="V262" i="166"/>
  <c r="Y261" i="166"/>
  <c r="S259" i="166"/>
  <c r="S258" i="166"/>
  <c r="S257" i="166"/>
  <c r="S256" i="166"/>
  <c r="S255" i="166"/>
  <c r="S254" i="166"/>
  <c r="S253" i="166"/>
  <c r="S252" i="166"/>
  <c r="S251" i="166"/>
  <c r="S250" i="166"/>
  <c r="S249" i="166"/>
  <c r="S248" i="166"/>
  <c r="S247" i="166"/>
  <c r="S246" i="166"/>
  <c r="S245" i="166"/>
  <c r="S244" i="166"/>
  <c r="S243" i="166"/>
  <c r="S242" i="166"/>
  <c r="S241" i="166"/>
  <c r="S240" i="166"/>
  <c r="S239" i="166"/>
  <c r="S238" i="166"/>
  <c r="S237" i="166"/>
  <c r="S236" i="166"/>
  <c r="S235" i="166"/>
  <c r="S234" i="166"/>
  <c r="S233" i="166"/>
  <c r="S232" i="166"/>
  <c r="S231" i="166"/>
  <c r="S230" i="166"/>
  <c r="T229" i="166"/>
  <c r="T227" i="166"/>
  <c r="T221" i="166"/>
  <c r="T220" i="166"/>
  <c r="T219" i="166"/>
  <c r="T218" i="166"/>
  <c r="T217" i="166"/>
  <c r="T216" i="166"/>
  <c r="T214" i="166"/>
  <c r="T226" i="166" s="1"/>
  <c r="AG210" i="166"/>
  <c r="AG209" i="166"/>
  <c r="AG208" i="166"/>
  <c r="AG207" i="166"/>
  <c r="AG206" i="166"/>
  <c r="AG205" i="166"/>
  <c r="AG204" i="166"/>
  <c r="AG203" i="166"/>
  <c r="AG202" i="166"/>
  <c r="AG201" i="166"/>
  <c r="AR199" i="166"/>
  <c r="AQ199" i="166"/>
  <c r="AP199" i="166"/>
  <c r="AO199" i="166"/>
  <c r="AN199" i="166"/>
  <c r="V197" i="166"/>
  <c r="Y196" i="166"/>
  <c r="S194" i="166"/>
  <c r="S193" i="166"/>
  <c r="S192" i="166"/>
  <c r="S191" i="166"/>
  <c r="S190" i="166"/>
  <c r="S189" i="166"/>
  <c r="S188" i="166"/>
  <c r="S187" i="166"/>
  <c r="S186" i="166"/>
  <c r="S185" i="166"/>
  <c r="S184" i="166"/>
  <c r="S183" i="166"/>
  <c r="S182" i="166"/>
  <c r="S181" i="166"/>
  <c r="S180" i="166"/>
  <c r="S179" i="166"/>
  <c r="S178" i="166"/>
  <c r="S177" i="166"/>
  <c r="S176" i="166"/>
  <c r="S175" i="166"/>
  <c r="S174" i="166"/>
  <c r="S173" i="166"/>
  <c r="S172" i="166"/>
  <c r="S171" i="166"/>
  <c r="S170" i="166"/>
  <c r="S169" i="166"/>
  <c r="S168" i="166"/>
  <c r="S167" i="166"/>
  <c r="S166" i="166"/>
  <c r="S165" i="166"/>
  <c r="T164" i="166"/>
  <c r="T162" i="166"/>
  <c r="T156" i="166"/>
  <c r="T155" i="166"/>
  <c r="T154" i="166"/>
  <c r="T153" i="166"/>
  <c r="T152" i="166"/>
  <c r="T151" i="166"/>
  <c r="T149" i="166"/>
  <c r="T161" i="166" s="1"/>
  <c r="AG148" i="166"/>
  <c r="AG147" i="166"/>
  <c r="AG146" i="166"/>
  <c r="AG145" i="166"/>
  <c r="AG144" i="166"/>
  <c r="AG143" i="166"/>
  <c r="AG142" i="166"/>
  <c r="AG141" i="166"/>
  <c r="AG140" i="166"/>
  <c r="AG139" i="166"/>
  <c r="AG138" i="166"/>
  <c r="AG137" i="166"/>
  <c r="AG136" i="166"/>
  <c r="AR134" i="166"/>
  <c r="AQ134" i="166"/>
  <c r="AP134" i="166"/>
  <c r="AO134" i="166"/>
  <c r="AN134" i="166"/>
  <c r="V132" i="166"/>
  <c r="Y131" i="166"/>
  <c r="AG83" i="166"/>
  <c r="AG82" i="166"/>
  <c r="AG81" i="166"/>
  <c r="AG80" i="166"/>
  <c r="S129" i="166"/>
  <c r="S128" i="166"/>
  <c r="S127" i="166"/>
  <c r="S126" i="166"/>
  <c r="S125" i="166"/>
  <c r="S124" i="166"/>
  <c r="S123" i="166"/>
  <c r="S122" i="166"/>
  <c r="S121" i="166"/>
  <c r="S120" i="166"/>
  <c r="S119" i="166"/>
  <c r="S118" i="166"/>
  <c r="S117" i="166"/>
  <c r="S116" i="166"/>
  <c r="S115" i="166"/>
  <c r="S114" i="166"/>
  <c r="S113" i="166"/>
  <c r="S112" i="166"/>
  <c r="S111" i="166"/>
  <c r="S110" i="166"/>
  <c r="S109" i="166"/>
  <c r="S108" i="166"/>
  <c r="S107" i="166"/>
  <c r="S106" i="166"/>
  <c r="S105" i="166"/>
  <c r="S104" i="166"/>
  <c r="S103" i="166"/>
  <c r="S102" i="166"/>
  <c r="S101" i="166"/>
  <c r="S100" i="166"/>
  <c r="T99" i="166"/>
  <c r="T97" i="166"/>
  <c r="T91" i="166"/>
  <c r="T90" i="166"/>
  <c r="T89" i="166"/>
  <c r="T88" i="166"/>
  <c r="T87" i="166"/>
  <c r="T86" i="166"/>
  <c r="T84" i="166"/>
  <c r="T96" i="166" s="1"/>
  <c r="AG79" i="166"/>
  <c r="AG78" i="166"/>
  <c r="AG77" i="166"/>
  <c r="AG76" i="166"/>
  <c r="AG75" i="166"/>
  <c r="AG74" i="166"/>
  <c r="AG73" i="166"/>
  <c r="AG72" i="166"/>
  <c r="AG71" i="166"/>
  <c r="AR69" i="166"/>
  <c r="AQ69" i="166"/>
  <c r="AP69" i="166"/>
  <c r="AO69" i="166"/>
  <c r="AN69" i="166"/>
  <c r="V67" i="166"/>
  <c r="Y66" i="166"/>
  <c r="T214" i="159"/>
  <c r="T149" i="159"/>
  <c r="T84" i="159"/>
  <c r="T19" i="159"/>
  <c r="T84" i="158"/>
  <c r="T19" i="158"/>
  <c r="T149" i="142"/>
  <c r="T84" i="142"/>
  <c r="T19" i="142"/>
  <c r="T19" i="165"/>
  <c r="T19" i="164"/>
  <c r="T279" i="163"/>
  <c r="T214" i="163"/>
  <c r="T149" i="163"/>
  <c r="T84" i="163"/>
  <c r="T19" i="163"/>
  <c r="T84" i="162"/>
  <c r="T19" i="162"/>
  <c r="T19" i="161"/>
  <c r="T214" i="160"/>
  <c r="T149" i="160"/>
  <c r="T84" i="160"/>
  <c r="T19" i="160"/>
  <c r="T19" i="166"/>
  <c r="O11" i="168" a="1"/>
  <c r="O48" i="167" a="1"/>
  <c r="O14" i="167" a="1"/>
  <c r="O27" i="167" a="1"/>
  <c r="O24" i="168" a="1"/>
  <c r="O37" i="168" a="1"/>
  <c r="O16" i="168" a="1"/>
  <c r="O50" i="168" a="1"/>
  <c r="O33" i="168" a="1"/>
  <c r="O45" i="168" a="1"/>
  <c r="O43" i="167" a="1"/>
  <c r="O3" i="167" a="1"/>
  <c r="O6" i="168" a="1"/>
  <c r="O44" i="168" a="1"/>
  <c r="O22" i="168" a="1"/>
  <c r="O42" i="168" a="1"/>
  <c r="O29" i="167" a="1"/>
  <c r="S196" i="168" a="1"/>
  <c r="O51" i="168" a="1"/>
  <c r="O2" i="167" a="1"/>
  <c r="O26" i="168" a="1"/>
  <c r="O34" i="168" a="1"/>
  <c r="O15" i="168" a="1"/>
  <c r="O13" i="168" a="1"/>
  <c r="O36" i="167" a="1"/>
  <c r="O38" i="168" a="1"/>
  <c r="O2" i="168" a="1"/>
  <c r="O19" i="168" a="1"/>
  <c r="S261" i="168" a="1"/>
  <c r="O23" i="167" a="1"/>
  <c r="O21" i="167" a="1"/>
  <c r="S1" i="169" a="1"/>
  <c r="O30" i="168" a="1"/>
  <c r="O42" i="167" a="1"/>
  <c r="O4" i="168" a="1"/>
  <c r="O12" i="168" a="1"/>
  <c r="S66" i="166" a="1"/>
  <c r="O33" i="167" a="1"/>
  <c r="S131" i="166" a="1"/>
  <c r="O31" i="168" a="1"/>
  <c r="O4" i="167" a="1"/>
  <c r="O51" i="167" a="1"/>
  <c r="O35" i="167" a="1"/>
  <c r="O32" i="167" a="1"/>
  <c r="O11" i="167" a="1"/>
  <c r="S66" i="168" a="1"/>
  <c r="O9" i="167" a="1"/>
  <c r="O23" i="168" a="1"/>
  <c r="O40" i="167" a="1"/>
  <c r="O51" i="169" a="1"/>
  <c r="O17" i="168" a="1"/>
  <c r="O8" i="167" a="1"/>
  <c r="O41" i="167" a="1"/>
  <c r="O41" i="168" a="1"/>
  <c r="O20" i="167" a="1"/>
  <c r="O47" i="168" a="1"/>
  <c r="O9" i="168" a="1"/>
  <c r="O36" i="168" a="1"/>
  <c r="O7" i="168" a="1"/>
  <c r="O49" i="168" a="1"/>
  <c r="O38" i="167" a="1"/>
  <c r="O20" i="168" a="1"/>
  <c r="O19" i="167" a="1"/>
  <c r="O43" i="168" a="1"/>
  <c r="O3" i="168" a="1"/>
  <c r="S456" i="166" a="1"/>
  <c r="O49" i="167" a="1"/>
  <c r="O29" i="168" a="1"/>
  <c r="O13" i="167" a="1"/>
  <c r="O12" i="167" a="1"/>
  <c r="O40" i="168" a="1"/>
  <c r="O34" i="167" a="1"/>
  <c r="O28" i="167" a="1"/>
  <c r="O47" i="167" a="1"/>
  <c r="O31" i="167" a="1"/>
  <c r="O30" i="167" a="1"/>
  <c r="O26" i="167" a="1"/>
  <c r="O45" i="167" a="1"/>
  <c r="S326" i="166" a="1"/>
  <c r="O44" i="167" a="1"/>
  <c r="S196" i="166" a="1"/>
  <c r="O27" i="168" a="1"/>
  <c r="O24" i="167" a="1"/>
  <c r="O17" i="167" a="1"/>
  <c r="O16" i="167" a="1"/>
  <c r="O39" i="167" a="1"/>
  <c r="O18" i="168" a="1"/>
  <c r="O21" i="168" a="1"/>
  <c r="O8" i="168" a="1"/>
  <c r="O5" i="167" a="1"/>
  <c r="S326" i="168" a="1"/>
  <c r="O46" i="167" a="1"/>
  <c r="O22" i="167" a="1"/>
  <c r="O7" i="167" a="1"/>
  <c r="O18" i="167" a="1"/>
  <c r="S391" i="166" a="1"/>
  <c r="O46" i="168" a="1"/>
  <c r="O10" i="168" a="1"/>
  <c r="O32" i="168" a="1"/>
  <c r="O10" i="167" a="1"/>
  <c r="S1" i="167" a="1"/>
  <c r="O25" i="167" a="1"/>
  <c r="O39" i="168" a="1"/>
  <c r="O48" i="168" a="1"/>
  <c r="O35" i="168" a="1"/>
  <c r="S1" i="168" a="1"/>
  <c r="S261" i="166" a="1"/>
  <c r="O37" i="167" a="1"/>
  <c r="S131" i="168" a="1"/>
  <c r="S521" i="166" a="1"/>
  <c r="O50" i="167" a="1"/>
  <c r="O28" i="168" a="1"/>
  <c r="O15" i="167" a="1"/>
  <c r="O14" i="168" a="1"/>
  <c r="O6" i="167" a="1"/>
  <c r="O25" i="168" a="1"/>
  <c r="AN333" i="166"/>
  <c r="AN1501" i="169"/>
  <c r="AN1187" i="169"/>
  <c r="AN1961" i="169"/>
  <c r="AN74" i="169"/>
  <c r="AN207" i="166"/>
  <c r="AN401" i="166"/>
  <c r="AN140" i="166"/>
  <c r="AN266" i="166"/>
  <c r="AN9" i="169"/>
  <c r="AN726" i="169"/>
  <c r="AN1376" i="169"/>
  <c r="AN868" i="169"/>
  <c r="AN1058" i="169"/>
  <c r="AN1056" i="169"/>
  <c r="AN1177" i="169"/>
  <c r="AN2151" i="169"/>
  <c r="AN269" i="169"/>
  <c r="AN799" i="169"/>
  <c r="AN270" i="169"/>
  <c r="AN917" i="169"/>
  <c r="AN2097" i="169"/>
  <c r="AN794" i="169"/>
  <c r="AN2020" i="169"/>
  <c r="AN797" i="169"/>
  <c r="AN2089" i="169"/>
  <c r="AN265" i="169"/>
  <c r="AN344" i="166"/>
  <c r="AN740" i="169"/>
  <c r="AN272" i="168"/>
  <c r="AN1633" i="169"/>
  <c r="AN200" i="166"/>
  <c r="AN1309" i="169"/>
  <c r="AN984" i="169"/>
  <c r="AN336" i="166"/>
  <c r="AN593" i="169"/>
  <c r="AN8" i="168"/>
  <c r="AN1049" i="169"/>
  <c r="AN987" i="169"/>
  <c r="AN1183" i="169"/>
  <c r="AN70" i="169"/>
  <c r="AN5" i="169"/>
  <c r="AN78" i="169"/>
  <c r="AN1307" i="169"/>
  <c r="AN71" i="169"/>
  <c r="AN339" i="166"/>
  <c r="AN2156" i="169"/>
  <c r="AN1567" i="169"/>
  <c r="AN1897" i="169"/>
  <c r="AN1895" i="169"/>
  <c r="AN141" i="166"/>
  <c r="AN1902" i="169"/>
  <c r="AN200" i="168"/>
  <c r="AN75" i="169"/>
  <c r="AN728" i="169"/>
  <c r="AN207" i="168"/>
  <c r="AN1182" i="169"/>
  <c r="AN1901" i="169"/>
  <c r="AN1893" i="169"/>
  <c r="AN1190" i="169"/>
  <c r="AN723" i="169"/>
  <c r="AN1701" i="169"/>
  <c r="AN1377" i="169"/>
  <c r="AN2153" i="169"/>
  <c r="AN1704" i="169"/>
  <c r="AN7" i="169"/>
  <c r="AN469" i="169"/>
  <c r="AN72" i="168"/>
  <c r="AN2218" i="169"/>
  <c r="AN531" i="166"/>
  <c r="AN148" i="166"/>
  <c r="AN464" i="169"/>
  <c r="AN1631" i="169"/>
  <c r="AN340" i="168"/>
  <c r="AN742" i="169"/>
  <c r="AN731" i="169"/>
  <c r="AN205" i="168"/>
  <c r="AN330" i="169"/>
  <c r="AN334" i="166"/>
  <c r="AN1637" i="169"/>
  <c r="AN333" i="169"/>
  <c r="AN465" i="166"/>
  <c r="AN2022" i="169"/>
  <c r="AN798" i="169"/>
  <c r="AN338" i="169"/>
  <c r="AN273" i="166"/>
  <c r="AN460" i="169"/>
  <c r="AN1113" i="169"/>
  <c r="AN141" i="168"/>
  <c r="AN1175" i="169"/>
  <c r="AN135" i="166"/>
  <c r="AN6" i="169"/>
  <c r="AN79" i="166"/>
  <c r="AN473" i="169"/>
  <c r="AN2091" i="169"/>
  <c r="AN1890" i="169"/>
  <c r="AN472" i="169"/>
  <c r="AN1572" i="169"/>
  <c r="AN1966" i="169"/>
  <c r="AN465" i="169"/>
  <c r="AN1378" i="169"/>
  <c r="AN202" i="169"/>
  <c r="AN6" i="168"/>
  <c r="AN143" i="168"/>
  <c r="AN590" i="169"/>
  <c r="AN138" i="166"/>
  <c r="AN344" i="168"/>
  <c r="AN1057" i="169"/>
  <c r="AN1565" i="169"/>
  <c r="AN1504" i="169"/>
  <c r="AN71" i="168"/>
  <c r="AN80" i="168"/>
  <c r="AN267" i="168"/>
  <c r="AN869" i="169"/>
  <c r="AN594" i="169"/>
  <c r="AN1379" i="169"/>
  <c r="AN206" i="168"/>
  <c r="AN592" i="169"/>
  <c r="AN271" i="168"/>
  <c r="AN1900" i="169"/>
  <c r="AN863" i="169"/>
  <c r="AN992" i="169"/>
  <c r="AN2098" i="169"/>
  <c r="AN529" i="166"/>
  <c r="AN468" i="166"/>
  <c r="AN471" i="169"/>
  <c r="AN146" i="166"/>
  <c r="AN332" i="166"/>
  <c r="AN658" i="169"/>
  <c r="AN1638" i="169"/>
  <c r="AN272" i="166"/>
  <c r="AN1503" i="169"/>
  <c r="AN727" i="169"/>
  <c r="AN1769" i="169"/>
  <c r="AN1176" i="169"/>
  <c r="AN11" i="169"/>
  <c r="AN1640" i="169"/>
  <c r="AN2150" i="169"/>
  <c r="AN330" i="166"/>
  <c r="AN1707" i="169"/>
  <c r="AN1061" i="169"/>
  <c r="AN72" i="166"/>
  <c r="AN733" i="169"/>
  <c r="AN206" i="169"/>
  <c r="AN2085" i="169"/>
  <c r="AN2095" i="169"/>
  <c r="AN983" i="169"/>
  <c r="AN210" i="166"/>
  <c r="AN1181" i="169"/>
  <c r="AN265" i="168"/>
  <c r="AN1312" i="169"/>
  <c r="AN397" i="169"/>
  <c r="AN7" i="168"/>
  <c r="AN203" i="166"/>
  <c r="AN1178" i="169"/>
  <c r="AN75" i="168"/>
  <c r="AN266" i="169"/>
  <c r="AN331" i="168"/>
  <c r="AN12" i="169"/>
  <c r="AN1060" i="169"/>
  <c r="AN985" i="169"/>
  <c r="AN1191" i="169"/>
  <c r="AN137" i="168"/>
  <c r="AN399" i="166"/>
  <c r="AN2087" i="169"/>
  <c r="AN396" i="166"/>
  <c r="AN2026" i="169"/>
  <c r="AN11" i="168"/>
  <c r="AN1055" i="169"/>
  <c r="AN267" i="166"/>
  <c r="AN528" i="166"/>
  <c r="AN656" i="169"/>
  <c r="AN1313" i="169"/>
  <c r="AN144" i="168"/>
  <c r="AN1112" i="169"/>
  <c r="AN464" i="166"/>
  <c r="AN856" i="169"/>
  <c r="AN527" i="166"/>
  <c r="AN1697" i="169"/>
  <c r="AN1702" i="169"/>
  <c r="AN1706" i="169"/>
  <c r="AN1062" i="169"/>
  <c r="AN2021" i="169"/>
  <c r="AN74" i="168"/>
  <c r="AN334" i="169"/>
  <c r="AN1965" i="169"/>
  <c r="AN2217" i="169"/>
  <c r="AN13" i="169"/>
  <c r="AN720" i="169"/>
  <c r="AN724" i="169"/>
  <c r="AN2102" i="169"/>
  <c r="AN990" i="169"/>
  <c r="AN334" i="168"/>
  <c r="AN1903" i="169"/>
  <c r="AN732" i="169"/>
  <c r="AN1193" i="169"/>
  <c r="AN795" i="169"/>
  <c r="AN209" i="169"/>
  <c r="AN1517" i="169"/>
  <c r="AN1894" i="169"/>
  <c r="AN1957" i="169"/>
  <c r="AN734" i="169"/>
  <c r="AN1374" i="169"/>
  <c r="AN595" i="169"/>
  <c r="AN597" i="169"/>
  <c r="AN462" i="169"/>
  <c r="AN10" i="168"/>
  <c r="AN77" i="169"/>
  <c r="AN139" i="168"/>
  <c r="AN339" i="168"/>
  <c r="AN142" i="168"/>
  <c r="AN337" i="168"/>
  <c r="AN271" i="169"/>
  <c r="AN276" i="166"/>
  <c r="AN858" i="169"/>
  <c r="AN1891" i="169"/>
  <c r="AN1311" i="169"/>
  <c r="AN147" i="168"/>
  <c r="AN1511" i="169"/>
  <c r="AN9" i="168"/>
  <c r="AN398" i="169"/>
  <c r="AN1773" i="169"/>
  <c r="AN2152" i="169"/>
  <c r="AN791" i="169"/>
  <c r="AN661" i="169"/>
  <c r="AN1568" i="169"/>
  <c r="AN855" i="169"/>
  <c r="AN2220" i="169"/>
  <c r="AN1185" i="169"/>
  <c r="AN144" i="166"/>
  <c r="AN2023" i="169"/>
  <c r="AN136" i="168"/>
  <c r="AN729" i="169"/>
  <c r="AN142" i="166"/>
  <c r="AN400" i="166"/>
  <c r="AN1371" i="169"/>
  <c r="AN145" i="168"/>
  <c r="AN273" i="168"/>
  <c r="AN1970" i="169"/>
  <c r="AN2094" i="169"/>
  <c r="AN1636" i="169"/>
  <c r="AN460" i="166"/>
  <c r="AN660" i="169"/>
  <c r="AN1968" i="169"/>
  <c r="AN738" i="169"/>
  <c r="AN1695" i="169"/>
  <c r="AN1518" i="169"/>
  <c r="AN786" i="169"/>
  <c r="AN332" i="168"/>
  <c r="AN1964" i="169"/>
  <c r="AN2086" i="169"/>
  <c r="AN1315" i="169"/>
  <c r="AN207" i="169"/>
  <c r="AN1046" i="169"/>
  <c r="AN272" i="169"/>
  <c r="AN989" i="169"/>
  <c r="AN1045" i="169"/>
  <c r="AN462" i="166"/>
  <c r="AN138" i="168"/>
  <c r="AN865" i="169"/>
  <c r="AN461" i="169"/>
  <c r="AN598" i="169"/>
  <c r="AN1899" i="169"/>
  <c r="AN336" i="168"/>
  <c r="AN854" i="169"/>
  <c r="AN1306" i="169"/>
  <c r="AN1896" i="169"/>
  <c r="AN339" i="169"/>
  <c r="AN981" i="169"/>
  <c r="AN208" i="168"/>
  <c r="AN342" i="168"/>
  <c r="AN139" i="166"/>
  <c r="AN1050" i="169"/>
  <c r="AN268" i="169"/>
  <c r="AN336" i="169"/>
  <c r="AN796" i="169"/>
  <c r="AN866" i="169"/>
  <c r="AN467" i="169"/>
  <c r="AN140" i="168"/>
  <c r="AN268" i="166"/>
  <c r="AN1569" i="169"/>
  <c r="AN463" i="166"/>
  <c r="AN1054" i="169"/>
  <c r="AN1188" i="169"/>
  <c r="AN737" i="169"/>
  <c r="AN1566" i="169"/>
  <c r="AN136" i="166"/>
  <c r="AN403" i="166"/>
  <c r="AN80" i="166"/>
  <c r="AN1570" i="169"/>
  <c r="AN79" i="169"/>
  <c r="AN212" i="169"/>
  <c r="AN270" i="166"/>
  <c r="AN1760" i="169"/>
  <c r="AN75" i="166"/>
  <c r="AN2154" i="169"/>
  <c r="AN792" i="169"/>
  <c r="AN851" i="169"/>
  <c r="AN342" i="169"/>
  <c r="AN76" i="168"/>
  <c r="AN208" i="169"/>
  <c r="AN10" i="169"/>
  <c r="AN915" i="169"/>
  <c r="AN1768" i="169"/>
  <c r="AN1635" i="169"/>
  <c r="AN269" i="168"/>
  <c r="AN344" i="169"/>
  <c r="AN1705" i="169"/>
  <c r="AN864" i="169"/>
  <c r="AN2222" i="169"/>
  <c r="AN1380" i="169"/>
  <c r="AN859" i="169"/>
  <c r="AN341" i="168"/>
  <c r="AN1111" i="169"/>
  <c r="AN2088" i="169"/>
  <c r="AN76" i="166"/>
  <c r="AN857" i="169"/>
  <c r="AN71" i="166"/>
  <c r="AN343" i="166"/>
  <c r="AN76" i="169"/>
  <c r="AN211" i="169"/>
  <c r="AN395" i="169"/>
  <c r="AN202" i="166"/>
  <c r="AN397" i="166"/>
  <c r="AN872" i="169"/>
  <c r="AN2100" i="169"/>
  <c r="AN861" i="169"/>
  <c r="AN402" i="166"/>
  <c r="AN151" i="168"/>
  <c r="AN204" i="168"/>
  <c r="AN463" i="169"/>
  <c r="AN1059" i="169"/>
  <c r="AN2024" i="169"/>
  <c r="AN1305" i="169"/>
  <c r="AN591" i="169"/>
  <c r="AN862" i="169"/>
  <c r="AN1508" i="169"/>
  <c r="AN6" i="167"/>
  <c r="AN338" i="168"/>
  <c r="AN2219" i="169"/>
  <c r="AN852" i="169"/>
  <c r="AN1699" i="169"/>
  <c r="AN70" i="168"/>
  <c r="AN78" i="166"/>
  <c r="AN1189" i="169"/>
  <c r="AN146" i="168"/>
  <c r="AN1574" i="169"/>
  <c r="AN1373" i="169"/>
  <c r="AN1771" i="169"/>
  <c r="AN468" i="169"/>
  <c r="AN1696" i="169"/>
  <c r="AN1375" i="169"/>
  <c r="AN274" i="166"/>
  <c r="AN1512" i="169"/>
  <c r="AN1370" i="169"/>
  <c r="AN1513" i="169"/>
  <c r="AN265" i="166"/>
  <c r="AN2093" i="169"/>
  <c r="AN203" i="168"/>
  <c r="AN343" i="169"/>
  <c r="AN77" i="166"/>
  <c r="AN8" i="169"/>
  <c r="AN202" i="168"/>
  <c r="AN467" i="166"/>
  <c r="AN333" i="168"/>
  <c r="AN1960" i="169"/>
  <c r="AN466" i="169"/>
  <c r="AN2221" i="169"/>
  <c r="AN1761" i="169"/>
  <c r="AN275" i="166"/>
  <c r="AN1192" i="169"/>
  <c r="AN789" i="169"/>
  <c r="AN395" i="166"/>
  <c r="AN1505" i="169"/>
  <c r="AN396" i="169"/>
  <c r="AN596" i="169"/>
  <c r="AN1772" i="169"/>
  <c r="AN860" i="169"/>
  <c r="AN150" i="168"/>
  <c r="AN916" i="169"/>
  <c r="AN148" i="168"/>
  <c r="AN1110" i="169"/>
  <c r="AN1632" i="169"/>
  <c r="AN274" i="168"/>
  <c r="AN530" i="166"/>
  <c r="AN5" i="167"/>
  <c r="AN2092" i="169"/>
  <c r="AN204" i="169"/>
  <c r="AN722" i="169"/>
  <c r="AN1509" i="169"/>
  <c r="AN1700" i="169"/>
  <c r="AN80" i="169"/>
  <c r="AN918" i="169"/>
  <c r="AN273" i="169"/>
  <c r="AN1506" i="169"/>
  <c r="AN341" i="169"/>
  <c r="AN337" i="166"/>
  <c r="AN1516" i="169"/>
  <c r="AN204" i="166"/>
  <c r="AN1308" i="169"/>
  <c r="AN470" i="169"/>
  <c r="AN2159" i="169"/>
  <c r="AN335" i="166"/>
  <c r="AN5" i="168"/>
  <c r="AN1767" i="169"/>
  <c r="AN330" i="168"/>
  <c r="AN988" i="169"/>
  <c r="AN343" i="168"/>
  <c r="AN2090" i="169"/>
  <c r="AN1053" i="169"/>
  <c r="AN1114" i="169"/>
  <c r="AN1634" i="169"/>
  <c r="AN332" i="169"/>
  <c r="AN1958" i="169"/>
  <c r="AN1967" i="169"/>
  <c r="AN1048" i="169"/>
  <c r="AN1571" i="169"/>
  <c r="AN331" i="169"/>
  <c r="AN730" i="169"/>
  <c r="AN201" i="166"/>
  <c r="AN337" i="169"/>
  <c r="AN790" i="169"/>
  <c r="AN82" i="166"/>
  <c r="AN1969" i="169"/>
  <c r="AN81" i="166"/>
  <c r="AN201" i="169"/>
  <c r="AN1770" i="169"/>
  <c r="AN991" i="169"/>
  <c r="AN335" i="169"/>
  <c r="AN2215" i="169"/>
  <c r="AN1510" i="169"/>
  <c r="AN147" i="166"/>
  <c r="AN1186" i="169"/>
  <c r="AN1500" i="169"/>
  <c r="AN1052" i="169"/>
  <c r="AN982" i="169"/>
  <c r="AN1955" i="169"/>
  <c r="AN340" i="166"/>
  <c r="AN73" i="168"/>
  <c r="AN655" i="169"/>
  <c r="AN145" i="166"/>
  <c r="AN526" i="166"/>
  <c r="AN266" i="168"/>
  <c r="AN2157" i="169"/>
  <c r="AN2099" i="169"/>
  <c r="AN735" i="169"/>
  <c r="AN270" i="168"/>
  <c r="AN1372" i="169"/>
  <c r="AN525" i="166"/>
  <c r="AN331" i="166"/>
  <c r="AN209" i="168"/>
  <c r="AN74" i="166"/>
  <c r="AN70" i="166"/>
  <c r="AN466" i="166"/>
  <c r="AN143" i="166"/>
  <c r="AN137" i="166"/>
  <c r="AN274" i="169"/>
  <c r="AN853" i="169"/>
  <c r="AN2101" i="169"/>
  <c r="AN205" i="169"/>
  <c r="AN1963" i="169"/>
  <c r="AN867" i="169"/>
  <c r="AN210" i="169"/>
  <c r="AN2160" i="169"/>
  <c r="AN1956" i="169"/>
  <c r="AN342" i="166"/>
  <c r="AN268" i="168"/>
  <c r="AN200" i="169"/>
  <c r="AN2216" i="169"/>
  <c r="AN1575" i="169"/>
  <c r="AN201" i="168"/>
  <c r="AN1310" i="169"/>
  <c r="AN1573" i="169"/>
  <c r="AN72" i="169"/>
  <c r="AN788" i="169"/>
  <c r="AN1905" i="169"/>
  <c r="AN1765" i="169"/>
  <c r="AN206" i="166"/>
  <c r="AN659" i="169"/>
  <c r="AN1703" i="169"/>
  <c r="AN785" i="169"/>
  <c r="AN739" i="169"/>
  <c r="AN73" i="166"/>
  <c r="AN2025" i="169"/>
  <c r="AN149" i="168"/>
  <c r="AN340" i="169"/>
  <c r="AN1959" i="169"/>
  <c r="AN850" i="169"/>
  <c r="AN1051" i="169"/>
  <c r="AN2096" i="169"/>
  <c r="AN919" i="169"/>
  <c r="AN398" i="166"/>
  <c r="AN1063" i="169"/>
  <c r="AN345" i="166"/>
  <c r="AN474" i="169"/>
  <c r="AN267" i="169"/>
  <c r="AN73" i="169"/>
  <c r="AN1762" i="169"/>
  <c r="AN83" i="166"/>
  <c r="AN2158" i="169"/>
  <c r="AN209" i="166"/>
  <c r="AN335" i="168"/>
  <c r="AN1507" i="169"/>
  <c r="AN338" i="166"/>
  <c r="AN1962" i="169"/>
  <c r="AN1892" i="169"/>
  <c r="AN1314" i="169"/>
  <c r="AN203" i="169"/>
  <c r="AN2155" i="169"/>
  <c r="AN741" i="169"/>
  <c r="AN793" i="169"/>
  <c r="AN208" i="166"/>
  <c r="AN1514" i="169"/>
  <c r="AN1639" i="169"/>
  <c r="AN1763" i="169"/>
  <c r="AN77" i="168"/>
  <c r="AN1764" i="169"/>
  <c r="AN149" i="166"/>
  <c r="AN79" i="168"/>
  <c r="AN135" i="168"/>
  <c r="AN1904" i="169"/>
  <c r="AN271" i="166"/>
  <c r="AN1630" i="169"/>
  <c r="AN461" i="166"/>
  <c r="AN1898" i="169"/>
  <c r="AN1184" i="169"/>
  <c r="AN736" i="169"/>
  <c r="AN404" i="166"/>
  <c r="AN980" i="169"/>
  <c r="AN269" i="166"/>
  <c r="AN871" i="169"/>
  <c r="AN1515" i="169"/>
  <c r="AN205" i="166"/>
  <c r="AN1047" i="169"/>
  <c r="AN986" i="169"/>
  <c r="AN1180" i="169"/>
  <c r="AN1774" i="169"/>
  <c r="AN725" i="169"/>
  <c r="AN1179" i="169"/>
  <c r="AN1698" i="169"/>
  <c r="AN787" i="169"/>
  <c r="AN1766" i="169"/>
  <c r="AN1502" i="169"/>
  <c r="AN657" i="169"/>
  <c r="AN399" i="169"/>
  <c r="AN78" i="168"/>
  <c r="AN1971" i="169"/>
  <c r="AN721" i="169"/>
  <c r="AN341" i="166"/>
  <c r="AN870" i="169"/>
  <c r="Z266" i="169"/>
  <c r="D19" i="173" a="1"/>
  <c r="C36" i="171" a="1"/>
  <c r="H35" i="171" a="1"/>
  <c r="Z915" i="169"/>
  <c r="K6" i="171" a="1"/>
  <c r="H33" i="173" a="1"/>
  <c r="G41" i="173" a="1"/>
  <c r="AJ76" i="173" a="1"/>
  <c r="Q41" i="173" a="1"/>
  <c r="I23" i="171" a="1"/>
  <c r="Z1045" i="169"/>
  <c r="C49" i="173" a="1"/>
  <c r="D13" i="171" a="1"/>
  <c r="P44" i="173" a="1"/>
  <c r="P44" i="171" a="1"/>
  <c r="F36" i="173" a="1"/>
  <c r="Q39" i="173" a="1"/>
  <c r="AJ135" i="173" a="1"/>
  <c r="N46" i="171" a="1"/>
  <c r="D4" i="173" a="1"/>
  <c r="K18" i="171" a="1"/>
  <c r="AR136" i="173" a="1"/>
  <c r="I49" i="171" a="1"/>
  <c r="H49" i="171" a="1"/>
  <c r="C17" i="173" a="1"/>
  <c r="C4" i="171" a="1"/>
  <c r="D26" i="171" a="1"/>
  <c r="G31" i="171" a="1"/>
  <c r="D4" i="171" a="1"/>
  <c r="H32" i="171" a="1"/>
  <c r="K28" i="171" a="1"/>
  <c r="Z331" i="168"/>
  <c r="Z79" i="166"/>
  <c r="Z7" i="169"/>
  <c r="G48" i="171" a="1"/>
  <c r="Z593" i="169"/>
  <c r="D21" i="171" a="1"/>
  <c r="I31" i="173" a="1"/>
  <c r="H48" i="171" a="1"/>
  <c r="Z1764" i="169"/>
  <c r="N36" i="171" a="1"/>
  <c r="M44" i="173" a="1"/>
  <c r="G4" i="173" a="1"/>
  <c r="Z1373" i="169"/>
  <c r="Z336" i="169"/>
  <c r="C8" i="171" a="1"/>
  <c r="Q31" i="173" a="1"/>
  <c r="Q11" i="171" a="1"/>
  <c r="Z2022" i="169"/>
  <c r="G28" i="171" a="1"/>
  <c r="Z1500" i="169"/>
  <c r="Q44" i="173" a="1"/>
  <c r="M7" i="171" a="1"/>
  <c r="L35" i="171" a="1"/>
  <c r="J47" i="171" a="1"/>
  <c r="I43" i="173" a="1"/>
  <c r="C48" i="171" a="1"/>
  <c r="Q24" i="173" a="1"/>
  <c r="E34" i="171" a="1"/>
  <c r="Z74" i="169"/>
  <c r="AJ79" i="171" a="1"/>
  <c r="P26" i="173" a="1"/>
  <c r="I38" i="171" a="1"/>
  <c r="Z741" i="169"/>
  <c r="Z2021" i="169"/>
  <c r="F35" i="173" a="1"/>
  <c r="Z276" i="166"/>
  <c r="Z341" i="168"/>
  <c r="Z7" i="171"/>
  <c r="D3" i="173" a="1"/>
  <c r="P21" i="171" a="1"/>
  <c r="N44" i="173" a="1"/>
  <c r="J11" i="171" a="1"/>
  <c r="G9" i="171" a="1"/>
  <c r="M36" i="171" a="1"/>
  <c r="Z1956" i="169"/>
  <c r="J12" i="173" a="1"/>
  <c r="H32" i="173" a="1"/>
  <c r="AJ71" i="173" a="1"/>
  <c r="F17" i="171" a="1"/>
  <c r="AP70" i="173" a="1"/>
  <c r="I16" i="171" a="1"/>
  <c r="L26" i="171" a="1"/>
  <c r="C6" i="171" a="1"/>
  <c r="AP144" i="173" a="1"/>
  <c r="H33" i="171" a="1"/>
  <c r="Z1890" i="169"/>
  <c r="AL143" i="173" a="1"/>
  <c r="AR11" i="173" a="1"/>
  <c r="J17" i="171" a="1"/>
  <c r="L22" i="171" a="1"/>
  <c r="AQ71" i="173" a="1"/>
  <c r="N5" i="171" a="1"/>
  <c r="N4" i="171" a="1"/>
  <c r="AP5" i="173" a="1"/>
  <c r="Q35" i="173" a="1"/>
  <c r="P38" i="171" a="1"/>
  <c r="N51" i="173" a="1"/>
  <c r="D5" i="173" a="1"/>
  <c r="J35" i="173" a="1"/>
  <c r="Z6" i="167"/>
  <c r="Z10" i="168"/>
  <c r="Z463" i="166"/>
  <c r="Z5" i="169"/>
  <c r="Z209" i="168"/>
  <c r="AL208" i="173" a="1"/>
  <c r="Z1960" i="169"/>
  <c r="Z1892" i="169"/>
  <c r="N2" i="173" a="1"/>
  <c r="E42" i="171" a="1"/>
  <c r="Z1314" i="169"/>
  <c r="AJ78" i="171" a="1"/>
  <c r="Z525" i="169"/>
  <c r="Z530" i="169"/>
  <c r="M22" i="173" a="1"/>
  <c r="F26" i="173" a="1"/>
  <c r="N51" i="171" a="1"/>
  <c r="P33" i="173" a="1"/>
  <c r="C51" i="173" a="1"/>
  <c r="K41" i="173" a="1"/>
  <c r="Z2217" i="169"/>
  <c r="Z337" i="169"/>
  <c r="Z1566" i="169"/>
  <c r="J13" i="171" a="1"/>
  <c r="AP7" i="173" a="1"/>
  <c r="Z2160" i="169"/>
  <c r="AJ6" i="173" a="1"/>
  <c r="Z71" i="169"/>
  <c r="Z1830" i="169"/>
  <c r="H3" i="173" a="1"/>
  <c r="Z1637" i="169"/>
  <c r="M11" i="171" a="1"/>
  <c r="M32" i="173" a="1"/>
  <c r="N4" i="173" a="1"/>
  <c r="F5" i="171" a="1"/>
  <c r="AR5" i="173" a="1"/>
  <c r="AJ77" i="171" a="1"/>
  <c r="Z536" i="169"/>
  <c r="Z272" i="169"/>
  <c r="Z1635" i="169"/>
  <c r="AQ144" i="173" a="1"/>
  <c r="E10" i="171" a="1"/>
  <c r="E35" i="173" a="1"/>
  <c r="N11" i="173" a="1"/>
  <c r="K29" i="171" a="1"/>
  <c r="M20" i="171" a="1"/>
  <c r="G49" i="173" a="1"/>
  <c r="AJ146" i="173" a="1"/>
  <c r="J26" i="173" a="1"/>
  <c r="Z266" i="168"/>
  <c r="Z77" i="168"/>
  <c r="Z461" i="166"/>
  <c r="Z208" i="168"/>
  <c r="K22" i="171" a="1"/>
  <c r="Z460" i="169"/>
  <c r="K21" i="171" a="1"/>
  <c r="H8" i="171" a="1"/>
  <c r="Z1698" i="169"/>
  <c r="P5" i="171" a="1"/>
  <c r="D50" i="171" a="1"/>
  <c r="P24" i="171" a="1"/>
  <c r="P9" i="173" a="1"/>
  <c r="Z399" i="169"/>
  <c r="F27" i="173" a="1"/>
  <c r="E24" i="173" a="1"/>
  <c r="Z1955" i="169"/>
  <c r="AL76" i="173" a="1"/>
  <c r="P31" i="173" a="1"/>
  <c r="Q46" i="171" a="1"/>
  <c r="AR147" i="173" a="1"/>
  <c r="E23" i="171" a="1"/>
  <c r="AR146" i="173" a="1"/>
  <c r="J38" i="173" a="1"/>
  <c r="N48" i="171" a="1"/>
  <c r="AL70" i="173" a="1"/>
  <c r="H12" i="173" a="1"/>
  <c r="Z1191" i="169"/>
  <c r="I23" i="173" a="1"/>
  <c r="F34" i="171" a="1"/>
  <c r="I5" i="171" a="1"/>
  <c r="Z1312" i="169"/>
  <c r="D24" i="173" a="1"/>
  <c r="K49" i="173" a="1"/>
  <c r="J46" i="173" a="1"/>
  <c r="Z1113" i="169"/>
  <c r="Z396" i="166"/>
  <c r="Z468" i="166"/>
  <c r="Z470" i="169"/>
  <c r="P10" i="171" a="1"/>
  <c r="G32" i="173" a="1"/>
  <c r="N37" i="173" a="1"/>
  <c r="Z70" i="169"/>
  <c r="J8" i="173" a="1"/>
  <c r="Z733" i="169"/>
  <c r="Z728" i="169"/>
  <c r="N19" i="173" a="1"/>
  <c r="Q28" i="173" a="1"/>
  <c r="H31" i="171" a="1"/>
  <c r="I29" i="173" a="1"/>
  <c r="Z70" i="171"/>
  <c r="Q51" i="171" a="1"/>
  <c r="K48" i="173" a="1"/>
  <c r="L46" i="171" a="1"/>
  <c r="Z590" i="169"/>
  <c r="Z1902" i="169"/>
  <c r="J36" i="171" a="1"/>
  <c r="Q25" i="171" a="1"/>
  <c r="I7" i="171" a="1"/>
  <c r="M8" i="171" a="1"/>
  <c r="Q23" i="173" a="1"/>
  <c r="AL72" i="173" a="1"/>
  <c r="L47" i="173" a="1"/>
  <c r="M19" i="171" a="1"/>
  <c r="AJ8" i="171" a="1"/>
  <c r="D46" i="173" a="1"/>
  <c r="C4" i="173" a="1"/>
  <c r="Z724" i="169"/>
  <c r="D32" i="173" a="1"/>
  <c r="N14" i="171" a="1"/>
  <c r="Z10" i="169"/>
  <c r="Z465" i="166"/>
  <c r="Z137" i="166"/>
  <c r="Z9" i="168"/>
  <c r="Z398" i="166"/>
  <c r="N31" i="173" a="1"/>
  <c r="N43" i="171" a="1"/>
  <c r="Z790" i="169"/>
  <c r="F22" i="173" a="1"/>
  <c r="Z865" i="169"/>
  <c r="Z1509" i="169"/>
  <c r="J48" i="173" a="1"/>
  <c r="C31" i="173" a="1"/>
  <c r="Q49" i="173" a="1"/>
  <c r="L15" i="173" a="1"/>
  <c r="AO137" i="173" a="1"/>
  <c r="Z211" i="169"/>
  <c r="F2" i="173" a="1"/>
  <c r="C35" i="173" a="1"/>
  <c r="E7" i="171" a="1"/>
  <c r="K44" i="171" a="1"/>
  <c r="H17" i="173" a="1"/>
  <c r="Z1899" i="169"/>
  <c r="Z205" i="169"/>
  <c r="K51" i="173" a="1"/>
  <c r="AL203" i="173" a="1"/>
  <c r="H14" i="171" a="1"/>
  <c r="Z1179" i="169"/>
  <c r="M8" i="173" a="1"/>
  <c r="P48" i="173" a="1"/>
  <c r="AQ6" i="171" a="1"/>
  <c r="M14" i="173" a="1"/>
  <c r="Z866" i="169"/>
  <c r="D35" i="173" a="1"/>
  <c r="Z274" i="169"/>
  <c r="L28" i="173" a="1"/>
  <c r="Z1513" i="169"/>
  <c r="Z1700" i="169"/>
  <c r="Z1900" i="169"/>
  <c r="I26" i="171" a="1"/>
  <c r="H51" i="171" a="1"/>
  <c r="D34" i="171" a="1"/>
  <c r="F24" i="171" a="1"/>
  <c r="AL138" i="173" a="1"/>
  <c r="H10" i="171" a="1"/>
  <c r="H19" i="173" a="1"/>
  <c r="Z1964" i="169"/>
  <c r="K9" i="171" a="1"/>
  <c r="E46" i="171" a="1"/>
  <c r="Z1372" i="169"/>
  <c r="G34" i="173" a="1"/>
  <c r="Q47" i="173" a="1"/>
  <c r="G44" i="171" a="1"/>
  <c r="I36" i="171" a="1"/>
  <c r="D15" i="173" a="1"/>
  <c r="Z71" i="166"/>
  <c r="Z330" i="166"/>
  <c r="Z340" i="168"/>
  <c r="Z335" i="166"/>
  <c r="Z980" i="169"/>
  <c r="Z2102" i="169"/>
  <c r="Z1963" i="169"/>
  <c r="Z1502" i="169"/>
  <c r="Z2026" i="169"/>
  <c r="L50" i="173" a="1"/>
  <c r="Z473" i="169"/>
  <c r="Z1766" i="169"/>
  <c r="E34" i="173" a="1"/>
  <c r="K19" i="173" a="1"/>
  <c r="E22" i="173" a="1"/>
  <c r="Q42" i="171" a="1"/>
  <c r="L48" i="171" a="1"/>
  <c r="D15" i="171" a="1"/>
  <c r="F32" i="173" a="1"/>
  <c r="P37" i="173" a="1"/>
  <c r="H27" i="173" a="1"/>
  <c r="D37" i="171" a="1"/>
  <c r="M17" i="171" a="1"/>
  <c r="Z2216" i="169"/>
  <c r="AL217" i="173" a="1"/>
  <c r="E25" i="173" a="1"/>
  <c r="J26" i="171" a="1"/>
  <c r="F37" i="173" a="1"/>
  <c r="E48" i="171" a="1"/>
  <c r="Z1184" i="169"/>
  <c r="E39" i="171" a="1"/>
  <c r="AQ146" i="173" a="1"/>
  <c r="K15" i="173" a="1"/>
  <c r="D17" i="171" a="1"/>
  <c r="H28" i="173" a="1"/>
  <c r="L24" i="173" a="1"/>
  <c r="Z529" i="166"/>
  <c r="Z1891" i="169"/>
  <c r="G12" i="171" a="1"/>
  <c r="P29" i="171" a="1"/>
  <c r="Z1769" i="169"/>
  <c r="G16" i="173" a="1"/>
  <c r="Z1242" i="169"/>
  <c r="Z1631" i="169"/>
  <c r="Z798" i="169"/>
  <c r="Z72" i="169"/>
  <c r="G22" i="173" a="1"/>
  <c r="G38" i="173" a="1"/>
  <c r="K42" i="171" a="1"/>
  <c r="P16" i="171" a="1"/>
  <c r="N40" i="173" a="1"/>
  <c r="P3" i="171" a="1"/>
  <c r="H9" i="173" a="1"/>
  <c r="AL146" i="173" a="1"/>
  <c r="AR144" i="173" a="1"/>
  <c r="G50" i="171" a="1"/>
  <c r="K5" i="171" a="1"/>
  <c r="Z1192" i="169"/>
  <c r="I14" i="171" a="1"/>
  <c r="Z2153" i="169"/>
  <c r="J32" i="173" a="1"/>
  <c r="P7" i="173" a="1"/>
  <c r="H22" i="173" a="1"/>
  <c r="F10" i="171" a="1"/>
  <c r="E5" i="171" a="1"/>
  <c r="E8" i="171" a="1"/>
  <c r="AJ140" i="173" a="1"/>
  <c r="AR72" i="173" a="1"/>
  <c r="I8" i="173" a="1"/>
  <c r="Z149" i="168"/>
  <c r="Z12" i="169"/>
  <c r="Z272" i="168"/>
  <c r="AJ9" i="173" a="1"/>
  <c r="Z338" i="168"/>
  <c r="AO75" i="173" a="1"/>
  <c r="Q19" i="171" a="1"/>
  <c r="M37" i="173" a="1"/>
  <c r="Z1437" i="169"/>
  <c r="AP138" i="173" a="1"/>
  <c r="E44" i="173" a="1"/>
  <c r="K39" i="171" a="1"/>
  <c r="Z1055" i="169"/>
  <c r="D22" i="173" a="1"/>
  <c r="Z596" i="169"/>
  <c r="AL202" i="173" a="1"/>
  <c r="I5" i="173" a="1"/>
  <c r="I28" i="173" a="1"/>
  <c r="D6" i="173" a="1"/>
  <c r="AR142" i="173" a="1"/>
  <c r="L34" i="173" a="1"/>
  <c r="L19" i="171" a="1"/>
  <c r="F16" i="173" a="1"/>
  <c r="E29" i="173" a="1"/>
  <c r="Z722" i="169"/>
  <c r="M3" i="171" a="1"/>
  <c r="E21" i="173" a="1"/>
  <c r="L12" i="173" a="1"/>
  <c r="AJ7" i="171" a="1"/>
  <c r="Z1697" i="169"/>
  <c r="AL207" i="173" a="1"/>
  <c r="Z1568" i="169"/>
  <c r="K24" i="173" a="1"/>
  <c r="Z77" i="169"/>
  <c r="Z1699" i="169"/>
  <c r="N27" i="171" a="1"/>
  <c r="D31" i="173" a="1"/>
  <c r="Q10" i="171" a="1"/>
  <c r="Z1114" i="169"/>
  <c r="L25" i="171" a="1"/>
  <c r="Q46" i="173" a="1"/>
  <c r="E4" i="171" a="1"/>
  <c r="Z1370" i="169"/>
  <c r="P23" i="173" a="1"/>
  <c r="I37" i="171" a="1"/>
  <c r="L43" i="173" a="1"/>
  <c r="I31" i="171" a="1"/>
  <c r="I2" i="171" a="1"/>
  <c r="D24" i="171" a="1"/>
  <c r="AL147" i="173" a="1"/>
  <c r="F13" i="173" a="1"/>
  <c r="AJ73" i="171" a="1"/>
  <c r="Q34" i="171" a="1"/>
  <c r="AL148" i="173" a="1"/>
  <c r="Z1573" i="169"/>
  <c r="D11" i="171" a="1"/>
  <c r="M31" i="171" a="1"/>
  <c r="F13" i="171" a="1"/>
  <c r="Z8" i="169"/>
  <c r="Z265" i="166"/>
  <c r="Z136" i="166"/>
  <c r="Z206" i="166"/>
  <c r="Z857" i="169"/>
  <c r="C51" i="171" a="1"/>
  <c r="D51" i="171" a="1"/>
  <c r="M35" i="173" a="1"/>
  <c r="M15" i="173" a="1"/>
  <c r="H20" i="173" a="1"/>
  <c r="E27" i="173" a="1"/>
  <c r="AQ139" i="173" a="1"/>
  <c r="Z1702" i="169"/>
  <c r="J15" i="173" a="1"/>
  <c r="H24" i="171" a="1"/>
  <c r="M31" i="173" a="1"/>
  <c r="G46" i="173" a="1"/>
  <c r="E11" i="171" a="1"/>
  <c r="P40" i="173" a="1"/>
  <c r="AP76" i="173" a="1"/>
  <c r="H40" i="171" a="1"/>
  <c r="L33" i="171" a="1"/>
  <c r="J14" i="171" a="1"/>
  <c r="Z474" i="169"/>
  <c r="F3" i="171" a="1"/>
  <c r="F20" i="173" a="1"/>
  <c r="H30" i="173" a="1"/>
  <c r="F25" i="173" a="1"/>
  <c r="Z1828" i="169"/>
  <c r="AO146" i="173" a="1"/>
  <c r="F50" i="173" a="1"/>
  <c r="Z2151" i="169"/>
  <c r="I22" i="173" a="1"/>
  <c r="N38" i="171" a="1"/>
  <c r="J18" i="173" a="1"/>
  <c r="Z1307" i="169"/>
  <c r="Z400" i="166"/>
  <c r="Z1315" i="169"/>
  <c r="Z1569" i="169"/>
  <c r="Z988" i="169"/>
  <c r="D20" i="171" a="1"/>
  <c r="Z79" i="171"/>
  <c r="J30" i="173" a="1"/>
  <c r="E50" i="171" a="1"/>
  <c r="N39" i="173" a="1"/>
  <c r="AL216" i="173" a="1"/>
  <c r="H45" i="173" a="1"/>
  <c r="Z1897" i="169"/>
  <c r="AJ137" i="173" a="1"/>
  <c r="G22" i="171" a="1"/>
  <c r="AJ9" i="171" a="1"/>
  <c r="L4" i="173" a="1"/>
  <c r="Z858" i="169"/>
  <c r="P6" i="173" a="1"/>
  <c r="N13" i="173" a="1"/>
  <c r="E15" i="171" a="1"/>
  <c r="AQ74" i="173" a="1"/>
  <c r="F40" i="171" a="1"/>
  <c r="J33" i="173" a="1"/>
  <c r="Z1053" i="169"/>
  <c r="J41" i="171" a="1"/>
  <c r="H13" i="171" a="1"/>
  <c r="M7" i="173" a="1"/>
  <c r="AR139" i="173" a="1"/>
  <c r="AL5" i="173" a="1"/>
  <c r="J41" i="173" a="1"/>
  <c r="AO10" i="173" a="1"/>
  <c r="L6" i="171" a="1"/>
  <c r="N17" i="171" a="1"/>
  <c r="Z71" i="168"/>
  <c r="Z146" i="166"/>
  <c r="Z332" i="166"/>
  <c r="G40" i="173" a="1"/>
  <c r="C11" i="171" a="1"/>
  <c r="P38" i="173" a="1"/>
  <c r="Z1640" i="169"/>
  <c r="Z1574" i="169"/>
  <c r="Z77" i="171"/>
  <c r="AR145" i="173" a="1"/>
  <c r="M49" i="173" a="1"/>
  <c r="Z1188" i="169"/>
  <c r="I46" i="171" a="1"/>
  <c r="F40" i="173" a="1"/>
  <c r="Z1968" i="169"/>
  <c r="N41" i="171" a="1"/>
  <c r="H24" i="173" a="1"/>
  <c r="Z202" i="169"/>
  <c r="Q12" i="171" a="1"/>
  <c r="K51" i="171" a="1"/>
  <c r="G26" i="171" a="1"/>
  <c r="Z597" i="169"/>
  <c r="Z990" i="169"/>
  <c r="G41" i="171" a="1"/>
  <c r="P51" i="171" a="1"/>
  <c r="Q30" i="173" a="1"/>
  <c r="C32" i="171" a="1"/>
  <c r="D16" i="173" a="1"/>
  <c r="Z1308" i="169"/>
  <c r="G43" i="171" a="1"/>
  <c r="G44" i="173" a="1"/>
  <c r="Z532" i="169"/>
  <c r="K46" i="173" a="1"/>
  <c r="Z1761" i="169"/>
  <c r="I18" i="173" a="1"/>
  <c r="M49" i="171" a="1"/>
  <c r="D8" i="171" a="1"/>
  <c r="I4" i="173" a="1"/>
  <c r="Z1957" i="169"/>
  <c r="AQ149" i="173" a="1"/>
  <c r="P35" i="173" a="1"/>
  <c r="D20" i="173" a="1"/>
  <c r="F36" i="171" a="1"/>
  <c r="E3" i="173" a="1"/>
  <c r="E2" i="173" a="1"/>
  <c r="M46" i="171" a="1"/>
  <c r="Q35" i="171" a="1"/>
  <c r="K17" i="173" a="1"/>
  <c r="N16" i="173" a="1"/>
  <c r="M6" i="171" a="1"/>
  <c r="D25" i="173" a="1"/>
  <c r="H10" i="173" a="1"/>
  <c r="K19" i="171" a="1"/>
  <c r="G27" i="171" a="1"/>
  <c r="Z1311" i="169"/>
  <c r="J13" i="173" a="1"/>
  <c r="Z339" i="169"/>
  <c r="N42" i="171" a="1"/>
  <c r="E24" i="171" a="1"/>
  <c r="Z2025" i="169"/>
  <c r="Z336" i="166"/>
  <c r="Z73" i="168"/>
  <c r="Z337" i="168"/>
  <c r="Z147" i="168"/>
  <c r="Z1052" i="169"/>
  <c r="C26" i="171" a="1"/>
  <c r="M24" i="171" a="1"/>
  <c r="Z2158" i="169"/>
  <c r="F15" i="173" a="1"/>
  <c r="Z992" i="169"/>
  <c r="Z1190" i="169"/>
  <c r="Z1772" i="169"/>
  <c r="K43" i="173" a="1"/>
  <c r="P4" i="171" a="1"/>
  <c r="H39" i="171" a="1"/>
  <c r="D36" i="171" a="1"/>
  <c r="D18" i="173" a="1"/>
  <c r="L27" i="173" a="1"/>
  <c r="E47" i="171" a="1"/>
  <c r="L39" i="173" a="1"/>
  <c r="F16" i="171" a="1"/>
  <c r="L40" i="171" a="1"/>
  <c r="G36" i="171" a="1"/>
  <c r="AP12" i="173" a="1"/>
  <c r="L13" i="173" a="1"/>
  <c r="Z740" i="169"/>
  <c r="C13" i="173" a="1"/>
  <c r="AR74" i="173" a="1"/>
  <c r="D6" i="171" a="1"/>
  <c r="C20" i="171" a="1"/>
  <c r="AP141" i="173" a="1"/>
  <c r="Z331" i="169"/>
  <c r="L44" i="171" a="1"/>
  <c r="G6" i="171" a="1"/>
  <c r="E25" i="171" a="1"/>
  <c r="C3" i="171" a="1"/>
  <c r="Z340" i="166"/>
  <c r="G9" i="173" a="1"/>
  <c r="L23" i="171" a="1"/>
  <c r="E26" i="171" a="1"/>
  <c r="Z916" i="169"/>
  <c r="AL209" i="173" a="1"/>
  <c r="H21" i="173" a="1"/>
  <c r="K44" i="173" a="1"/>
  <c r="Z1503" i="169"/>
  <c r="P8" i="171" a="1"/>
  <c r="Z861" i="169"/>
  <c r="Z867" i="169"/>
  <c r="K37" i="173" a="1"/>
  <c r="G12" i="173" a="1"/>
  <c r="L10" i="171" a="1"/>
  <c r="E10" i="173" a="1"/>
  <c r="C19" i="171" a="1"/>
  <c r="E21" i="171" a="1"/>
  <c r="K26" i="173" a="1"/>
  <c r="Q48" i="173" a="1"/>
  <c r="Z2024" i="169"/>
  <c r="C26" i="173" a="1"/>
  <c r="J24" i="173" a="1"/>
  <c r="C28" i="173" a="1"/>
  <c r="F15" i="171" a="1"/>
  <c r="Z1057" i="169"/>
  <c r="G37" i="173" a="1"/>
  <c r="Z1056" i="169"/>
  <c r="C39" i="171" a="1"/>
  <c r="M6" i="173" a="1"/>
  <c r="G50" i="173" a="1"/>
  <c r="AP74" i="173" a="1"/>
  <c r="H50" i="171" a="1"/>
  <c r="Z404" i="166"/>
  <c r="Z144" i="166"/>
  <c r="Z206" i="168"/>
  <c r="J5" i="173" a="1"/>
  <c r="L35" i="173" a="1"/>
  <c r="M9" i="173" a="1"/>
  <c r="AP11" i="173" a="1"/>
  <c r="Z794" i="169"/>
  <c r="M18" i="173" a="1"/>
  <c r="P14" i="171" a="1"/>
  <c r="N20" i="173" a="1"/>
  <c r="D26" i="173" a="1"/>
  <c r="AP143" i="173" a="1"/>
  <c r="Z72" i="171"/>
  <c r="Z471" i="169"/>
  <c r="P15" i="173" a="1"/>
  <c r="C24" i="171" a="1"/>
  <c r="H11" i="173" a="1"/>
  <c r="J47" i="173" a="1"/>
  <c r="L2" i="173" a="1"/>
  <c r="K47" i="171" a="1"/>
  <c r="G13" i="173" a="1"/>
  <c r="AJ141" i="173" a="1"/>
  <c r="I39" i="173" a="1"/>
  <c r="M26" i="171" a="1"/>
  <c r="Z658" i="169"/>
  <c r="Z1054" i="169"/>
  <c r="Z863" i="169"/>
  <c r="Z9" i="171"/>
  <c r="I25" i="173" a="1"/>
  <c r="Z141" i="169"/>
  <c r="G8" i="171" a="1"/>
  <c r="Z656" i="169"/>
  <c r="D34" i="173" a="1"/>
  <c r="K12" i="173" a="1"/>
  <c r="C43" i="173" a="1"/>
  <c r="K9" i="173" a="1"/>
  <c r="Z271" i="169"/>
  <c r="I19" i="173" a="1"/>
  <c r="H19" i="171" a="1"/>
  <c r="Z13" i="171"/>
  <c r="C34" i="173" a="1"/>
  <c r="L38" i="171" a="1"/>
  <c r="G45" i="173" a="1"/>
  <c r="AO136" i="173" a="1"/>
  <c r="K4" i="173" a="1"/>
  <c r="F11" i="173" a="1"/>
  <c r="L7" i="173" a="1"/>
  <c r="M25" i="173" a="1"/>
  <c r="G40" i="171" a="1"/>
  <c r="E28" i="173" a="1"/>
  <c r="E15" i="173" a="1"/>
  <c r="AJ6" i="171" a="1"/>
  <c r="L21" i="173" a="1"/>
  <c r="Z530" i="166"/>
  <c r="Z138" i="166"/>
  <c r="Z80" i="168"/>
  <c r="P34" i="171" a="1"/>
  <c r="M27" i="173" a="1"/>
  <c r="H50" i="173" a="1"/>
  <c r="Z1181" i="169"/>
  <c r="G7" i="173" a="1"/>
  <c r="Z395" i="169"/>
  <c r="E12" i="171" a="1"/>
  <c r="AO7" i="171" a="1"/>
  <c r="Z1436" i="169"/>
  <c r="Z1959" i="169"/>
  <c r="D8" i="173" a="1"/>
  <c r="Q21" i="173" a="1"/>
  <c r="M41" i="171" a="1"/>
  <c r="L32" i="173" a="1"/>
  <c r="J39" i="171" a="1"/>
  <c r="P4" i="173" a="1"/>
  <c r="J51" i="171" a="1"/>
  <c r="J19" i="173" a="1"/>
  <c r="D3" i="171" a="1"/>
  <c r="D30" i="173" a="1"/>
  <c r="Q4" i="171" a="1"/>
  <c r="H43" i="171" a="1"/>
  <c r="K23" i="173" a="1"/>
  <c r="D31" i="171" a="1"/>
  <c r="F2" i="171" a="1"/>
  <c r="J24" i="171" a="1"/>
  <c r="Z919" i="169"/>
  <c r="H4" i="173" a="1"/>
  <c r="F9" i="171" a="1"/>
  <c r="L38" i="173" a="1"/>
  <c r="AR7" i="173" a="1"/>
  <c r="I2" i="173" a="1"/>
  <c r="Z274" i="168"/>
  <c r="Z464" i="169"/>
  <c r="Z1176" i="169"/>
  <c r="Z468" i="169"/>
  <c r="Z1193" i="169"/>
  <c r="Z1510" i="169"/>
  <c r="AP10" i="173" a="1"/>
  <c r="J50" i="171" a="1"/>
  <c r="F49" i="171" a="1"/>
  <c r="Z76" i="169"/>
  <c r="D49" i="173" a="1"/>
  <c r="J29" i="173" a="1"/>
  <c r="C48" i="173" a="1"/>
  <c r="Z592" i="169"/>
  <c r="C45" i="173" a="1"/>
  <c r="Q20" i="173" a="1"/>
  <c r="C22" i="173" a="1"/>
  <c r="AQ6" i="173" a="1"/>
  <c r="G29" i="173" a="1"/>
  <c r="D47" i="173" a="1"/>
  <c r="G38" i="171" a="1"/>
  <c r="H16" i="171" a="1"/>
  <c r="Q19" i="173" a="1"/>
  <c r="L4" i="171" a="1"/>
  <c r="AL211" i="173" a="1"/>
  <c r="L2" i="171" a="1"/>
  <c r="J34" i="171" a="1"/>
  <c r="K21" i="173" a="1"/>
  <c r="L43" i="171" a="1"/>
  <c r="Z1062" i="169"/>
  <c r="Q8" i="171" a="1"/>
  <c r="M10" i="171" a="1"/>
  <c r="K17" i="171" a="1"/>
  <c r="E36" i="171" a="1"/>
  <c r="G16" i="171" a="1"/>
  <c r="K26" i="171" a="1"/>
  <c r="Z730" i="169"/>
  <c r="Z342" i="169"/>
  <c r="Z1438" i="169"/>
  <c r="M11" i="173" a="1"/>
  <c r="Z150" i="168"/>
  <c r="Z205" i="168"/>
  <c r="Z202" i="166"/>
  <c r="Z795" i="169"/>
  <c r="D38" i="171" a="1"/>
  <c r="L23" i="173" a="1"/>
  <c r="Z466" i="169"/>
  <c r="N25" i="173" a="1"/>
  <c r="Z533" i="169"/>
  <c r="Z2098" i="169"/>
  <c r="D45" i="173" a="1"/>
  <c r="Z1305" i="169"/>
  <c r="I24" i="173" a="1"/>
  <c r="Z1893" i="169"/>
  <c r="M5" i="173" a="1"/>
  <c r="Z472" i="169"/>
  <c r="Z1246" i="169"/>
  <c r="K18" i="173" a="1"/>
  <c r="G23" i="171" a="1"/>
  <c r="I41" i="171" a="1"/>
  <c r="Q29" i="173" a="1"/>
  <c r="H15" i="171" a="1"/>
  <c r="N27" i="173" a="1"/>
  <c r="N42" i="173" a="1"/>
  <c r="Z853" i="169"/>
  <c r="K32" i="173" a="1"/>
  <c r="D9" i="173" a="1"/>
  <c r="P24" i="169" a="1"/>
  <c r="Q50" i="171" a="1"/>
  <c r="AJ72" i="173" a="1"/>
  <c r="I28" i="171" a="1"/>
  <c r="AJ11" i="173" a="1"/>
  <c r="M43" i="173" a="1"/>
  <c r="C20" i="173" a="1"/>
  <c r="AP149" i="173" a="1"/>
  <c r="Z9" i="169"/>
  <c r="P25" i="173" a="1"/>
  <c r="J45" i="173" a="1"/>
  <c r="AO135" i="173" a="1"/>
  <c r="Z1703" i="169"/>
  <c r="Z534" i="169"/>
  <c r="G18" i="171" a="1"/>
  <c r="Z75" i="171"/>
  <c r="E36" i="173" a="1"/>
  <c r="F8" i="173" a="1"/>
  <c r="Z1175" i="169"/>
  <c r="P27" i="171" a="1"/>
  <c r="N12" i="173" a="1"/>
  <c r="K30" i="171" a="1"/>
  <c r="D40" i="171" a="1"/>
  <c r="AO6" i="173" a="1"/>
  <c r="I30" i="171" a="1"/>
  <c r="Q37" i="173" a="1"/>
  <c r="P29" i="173" a="1"/>
  <c r="E39" i="173" a="1"/>
  <c r="G19" i="171" a="1"/>
  <c r="Z851" i="169"/>
  <c r="Q32" i="173" a="1"/>
  <c r="H29" i="171" a="1"/>
  <c r="AO8" i="173" a="1"/>
  <c r="P6" i="171" a="1"/>
  <c r="I13" i="173" a="1"/>
  <c r="Z984" i="169"/>
  <c r="Z737" i="169"/>
  <c r="K23" i="171" a="1"/>
  <c r="AL75" i="173" a="1"/>
  <c r="K29" i="173" a="1"/>
  <c r="L20" i="171" a="1"/>
  <c r="Z139" i="166"/>
  <c r="Z333" i="166"/>
  <c r="Z72" i="168"/>
  <c r="Z336" i="168"/>
  <c r="Z1060" i="169"/>
  <c r="G51" i="173" a="1"/>
  <c r="H23" i="173" a="1"/>
  <c r="AQ75" i="173" a="1"/>
  <c r="Z201" i="169"/>
  <c r="I39" i="171" a="1"/>
  <c r="F30" i="171" a="1"/>
  <c r="Z81" i="171"/>
  <c r="K27" i="173" a="1"/>
  <c r="Z1375" i="169"/>
  <c r="E48" i="173" a="1"/>
  <c r="AJ13" i="171" a="1"/>
  <c r="AJ144" i="173" a="1"/>
  <c r="I35" i="171" a="1"/>
  <c r="AJ80" i="171" a="1"/>
  <c r="F18" i="173" a="1"/>
  <c r="Z140" i="169"/>
  <c r="K13" i="171" a="1"/>
  <c r="Z1966" i="169"/>
  <c r="K33" i="173" a="1"/>
  <c r="H43" i="173" a="1"/>
  <c r="I7" i="173" a="1"/>
  <c r="Z797" i="169"/>
  <c r="Z1517" i="169"/>
  <c r="AJ148" i="173" a="1"/>
  <c r="AO143" i="173" a="1"/>
  <c r="Z269" i="168"/>
  <c r="AR75" i="173" a="1"/>
  <c r="H47" i="173" a="1"/>
  <c r="Z1829" i="169"/>
  <c r="H14" i="173" a="1"/>
  <c r="L22" i="173" a="1"/>
  <c r="M25" i="171" a="1"/>
  <c r="F35" i="171" a="1"/>
  <c r="N19" i="171" a="1"/>
  <c r="P11" i="173" a="1"/>
  <c r="F31" i="173" a="1"/>
  <c r="P30" i="173" a="1"/>
  <c r="Z339" i="166"/>
  <c r="Q44" i="171" a="1"/>
  <c r="I40" i="171" a="1"/>
  <c r="I37" i="173" a="1"/>
  <c r="G47" i="171" a="1"/>
  <c r="E31" i="173" a="1"/>
  <c r="P36" i="173" a="1"/>
  <c r="Z1896" i="169"/>
  <c r="D42" i="171" a="1"/>
  <c r="L10" i="173" a="1"/>
  <c r="P28" i="171" a="1"/>
  <c r="AR149" i="173" a="1"/>
  <c r="K35" i="173" a="1"/>
  <c r="N22" i="173" a="1"/>
  <c r="Z872" i="169"/>
  <c r="M40" i="171" a="1"/>
  <c r="J9" i="171" a="1"/>
  <c r="G35" i="173" a="1"/>
  <c r="C29" i="171" a="1"/>
  <c r="Z270" i="166"/>
  <c r="Z269" i="166"/>
  <c r="M29" i="171" a="1"/>
  <c r="I49" i="173" a="1"/>
  <c r="C42" i="173" a="1"/>
  <c r="F14" i="171" a="1"/>
  <c r="Q33" i="173" a="1"/>
  <c r="G21" i="173" a="1"/>
  <c r="AR76" i="173" a="1"/>
  <c r="D40" i="173" a="1"/>
  <c r="M42" i="173" a="1"/>
  <c r="M10" i="173" a="1"/>
  <c r="Z1630" i="169"/>
  <c r="C6" i="173" a="1"/>
  <c r="H40" i="173" a="1"/>
  <c r="AP72" i="173" a="1"/>
  <c r="AQ141" i="173" a="1"/>
  <c r="D50" i="173" a="1"/>
  <c r="Z265" i="169"/>
  <c r="Q51" i="173" a="1"/>
  <c r="L36" i="173" a="1"/>
  <c r="Z1059" i="169"/>
  <c r="M34" i="173" a="1"/>
  <c r="Q40" i="171" a="1"/>
  <c r="Z1187" i="169"/>
  <c r="I34" i="173" a="1"/>
  <c r="L40" i="173" a="1"/>
  <c r="AJ136" i="173" a="1"/>
  <c r="H17" i="171" a="1"/>
  <c r="C15" i="173" a="1"/>
  <c r="K31" i="173" a="1"/>
  <c r="H20" i="171" a="1"/>
  <c r="Z854" i="169"/>
  <c r="E33" i="171" a="1"/>
  <c r="K7" i="173" a="1"/>
  <c r="Z344" i="168"/>
  <c r="Z334" i="168"/>
  <c r="Z145" i="168"/>
  <c r="C29" i="173" a="1"/>
  <c r="M51" i="171" a="1"/>
  <c r="M2" i="173" a="1"/>
  <c r="Q17" i="171" a="1"/>
  <c r="G49" i="171" a="1"/>
  <c r="J42" i="173" a="1"/>
  <c r="J50" i="173" a="1"/>
  <c r="I9" i="173" a="1"/>
  <c r="K3" i="171" a="1"/>
  <c r="P20" i="173" a="1"/>
  <c r="AQ73" i="173" a="1"/>
  <c r="Z2157" i="169"/>
  <c r="L51" i="173" a="1"/>
  <c r="Z661" i="169"/>
  <c r="C27" i="171" a="1"/>
  <c r="M12" i="171" a="1"/>
  <c r="P7" i="171" a="1"/>
  <c r="Z338" i="169"/>
  <c r="N15" i="173" a="1"/>
  <c r="AO72" i="173" a="1"/>
  <c r="K2" i="173" a="1"/>
  <c r="AJ70" i="171" a="1"/>
  <c r="L51" i="171" a="1"/>
  <c r="Z1901" i="169"/>
  <c r="E19" i="173" a="1"/>
  <c r="Z1110" i="169"/>
  <c r="Z2101" i="169"/>
  <c r="H5" i="173" a="1"/>
  <c r="AQ70" i="173" a="1"/>
  <c r="Z206" i="169"/>
  <c r="L31" i="171" a="1"/>
  <c r="AP135" i="173" a="1"/>
  <c r="L37" i="173" a="1"/>
  <c r="C30" i="171" a="1"/>
  <c r="E7" i="173" a="1"/>
  <c r="E32" i="171" a="1"/>
  <c r="Z208" i="166"/>
  <c r="Z339" i="168"/>
  <c r="Z397" i="166"/>
  <c r="D21" i="173" a="1"/>
  <c r="C41" i="173" a="1"/>
  <c r="N22" i="171" a="1"/>
  <c r="N48" i="173" a="1"/>
  <c r="P46" i="171" a="1"/>
  <c r="H7" i="171" a="1"/>
  <c r="Z399" i="166"/>
  <c r="Z788" i="169"/>
  <c r="Z981" i="169"/>
  <c r="Z985" i="169"/>
  <c r="AQ138" i="173" a="1"/>
  <c r="D16" i="171" a="1"/>
  <c r="K6" i="173" a="1"/>
  <c r="M48" i="173" a="1"/>
  <c r="L41" i="171" a="1"/>
  <c r="C40" i="173" a="1"/>
  <c r="Z1371" i="169"/>
  <c r="E27" i="171" a="1"/>
  <c r="I20" i="171" a="1"/>
  <c r="D38" i="173" a="1"/>
  <c r="D18" i="171" a="1"/>
  <c r="AO149" i="173" a="1"/>
  <c r="C7" i="171" a="1"/>
  <c r="M18" i="171" a="1"/>
  <c r="AP8" i="173" a="1"/>
  <c r="J49" i="171" a="1"/>
  <c r="P32" i="173" a="1"/>
  <c r="M47" i="173" a="1"/>
  <c r="AQ137" i="173" a="1"/>
  <c r="Z2099" i="169"/>
  <c r="J22" i="171" a="1"/>
  <c r="Z5" i="168"/>
  <c r="C43" i="171" a="1"/>
  <c r="J4" i="173" a="1"/>
  <c r="J28" i="173" a="1"/>
  <c r="N10" i="173" a="1"/>
  <c r="Z396" i="169"/>
  <c r="E45" i="171" a="1"/>
  <c r="Z860" i="169"/>
  <c r="H49" i="173" a="1"/>
  <c r="J10" i="173" a="1"/>
  <c r="Q36" i="173" a="1"/>
  <c r="C16" i="173" a="1"/>
  <c r="K43" i="171" a="1"/>
  <c r="AL137" i="173" a="1"/>
  <c r="M41" i="173" a="1"/>
  <c r="Z1440" i="169"/>
  <c r="K12" i="171" a="1"/>
  <c r="K36" i="171" a="1"/>
  <c r="Q37" i="171" a="1"/>
  <c r="Z210" i="166"/>
  <c r="Z338" i="166"/>
  <c r="N23" i="171" a="1"/>
  <c r="D9" i="171" a="1"/>
  <c r="J16" i="173" a="1"/>
  <c r="Z207" i="169"/>
  <c r="E40" i="171" a="1"/>
  <c r="M28" i="173" a="1"/>
  <c r="G37" i="171" a="1"/>
  <c r="G2" i="171" a="1"/>
  <c r="F28" i="171" a="1"/>
  <c r="J10" i="171" a="1"/>
  <c r="N35" i="173" a="1"/>
  <c r="J40" i="173" a="1"/>
  <c r="J44" i="171" a="1"/>
  <c r="N50" i="171" a="1"/>
  <c r="Q43" i="171" a="1"/>
  <c r="AQ143" i="173" a="1"/>
  <c r="L20" i="173" a="1"/>
  <c r="G7" i="171" a="1"/>
  <c r="N6" i="171" a="1"/>
  <c r="Z742" i="169"/>
  <c r="H42" i="173" a="1"/>
  <c r="AL8" i="173" a="1"/>
  <c r="N14" i="173" a="1"/>
  <c r="F47" i="173" a="1"/>
  <c r="E30" i="171" a="1"/>
  <c r="G25" i="173" a="1"/>
  <c r="Q34" i="173" a="1"/>
  <c r="Z1183" i="169"/>
  <c r="Z1770" i="169"/>
  <c r="AL210" i="173" a="1"/>
  <c r="Z1898" i="169"/>
  <c r="Z138" i="169"/>
  <c r="N20" i="171" a="1"/>
  <c r="Z332" i="168"/>
  <c r="Z207" i="168"/>
  <c r="H26" i="171" a="1"/>
  <c r="Q28" i="171" a="1"/>
  <c r="F24" i="173" a="1"/>
  <c r="D14" i="171" a="1"/>
  <c r="J35" i="171" a="1"/>
  <c r="Z1514" i="169"/>
  <c r="G17" i="173" a="1"/>
  <c r="Z793" i="169"/>
  <c r="C47" i="173" a="1"/>
  <c r="Z1706" i="169"/>
  <c r="Z1565" i="169"/>
  <c r="Z2215" i="169"/>
  <c r="K2" i="171" a="1"/>
  <c r="Z1244" i="169"/>
  <c r="Z2097" i="169"/>
  <c r="F7" i="173" a="1"/>
  <c r="C18" i="171" a="1"/>
  <c r="Z727" i="169"/>
  <c r="J17" i="173" a="1"/>
  <c r="N18" i="173" a="1"/>
  <c r="C35" i="171" a="1"/>
  <c r="Z734" i="169"/>
  <c r="H15" i="173" a="1"/>
  <c r="G36" i="173" a="1"/>
  <c r="H37" i="171" a="1"/>
  <c r="Z1177" i="169"/>
  <c r="N7" i="173" a="1"/>
  <c r="Z799" i="169"/>
  <c r="P43" i="173" a="1"/>
  <c r="C21" i="173" a="1"/>
  <c r="M45" i="173" a="1"/>
  <c r="F7" i="171" a="1"/>
  <c r="C38" i="173" a="1"/>
  <c r="J27" i="173" a="1"/>
  <c r="D43" i="173" a="1"/>
  <c r="D29" i="171" a="1"/>
  <c r="J7" i="171" a="1"/>
  <c r="Z76" i="166"/>
  <c r="Z460" i="166"/>
  <c r="Z78" i="168"/>
  <c r="AO70" i="173" a="1"/>
  <c r="Z340" i="169"/>
  <c r="AQ9" i="171" a="1"/>
  <c r="I12" i="173" a="1"/>
  <c r="J9" i="173" a="1"/>
  <c r="AO144" i="173" a="1"/>
  <c r="F29" i="171" a="1"/>
  <c r="G27" i="173" a="1"/>
  <c r="AO141" i="173" a="1"/>
  <c r="J19" i="171" a="1"/>
  <c r="Z73" i="171"/>
  <c r="F47" i="171" a="1"/>
  <c r="I3" i="171" a="1"/>
  <c r="G28" i="173" a="1"/>
  <c r="I38" i="173" a="1"/>
  <c r="Z5" i="171"/>
  <c r="F43" i="173" a="1"/>
  <c r="AR143" i="173" a="1"/>
  <c r="E47" i="173" a="1"/>
  <c r="Z80" i="166"/>
  <c r="H31" i="173" a="1"/>
  <c r="E31" i="171" a="1"/>
  <c r="L39" i="171" a="1"/>
  <c r="K38" i="171" a="1"/>
  <c r="Z469" i="169"/>
  <c r="M51" i="173" a="1"/>
  <c r="Z1774" i="169"/>
  <c r="Z785" i="169"/>
  <c r="G19" i="173" a="1"/>
  <c r="AR148" i="173" a="1"/>
  <c r="Z1705" i="169"/>
  <c r="C32" i="173" a="1"/>
  <c r="K30" i="173" a="1"/>
  <c r="AL149" i="173" a="1"/>
  <c r="E30" i="173" a="1"/>
  <c r="AL141" i="173" a="1"/>
  <c r="Q18" i="171" a="1"/>
  <c r="Z139" i="169"/>
  <c r="Z467" i="166"/>
  <c r="Z342" i="166"/>
  <c r="Z136" i="168"/>
  <c r="C25" i="171" a="1"/>
  <c r="Z334" i="169"/>
  <c r="P13" i="173" a="1"/>
  <c r="Z1050" i="169"/>
  <c r="M13" i="171" a="1"/>
  <c r="L19" i="173" a="1"/>
  <c r="Q33" i="171" a="1"/>
  <c r="Z1245" i="169"/>
  <c r="H41" i="171" a="1"/>
  <c r="M50" i="171" a="1"/>
  <c r="F19" i="173" a="1"/>
  <c r="P8" i="173" a="1"/>
  <c r="I8" i="171" a="1"/>
  <c r="N26" i="171" a="1"/>
  <c r="AL142" i="173" a="1"/>
  <c r="M47" i="171" a="1"/>
  <c r="I32" i="173" a="1"/>
  <c r="Z344" i="169"/>
  <c r="F49" i="173" a="1"/>
  <c r="Z467" i="169"/>
  <c r="AQ8" i="173" a="1"/>
  <c r="G26" i="173" a="1"/>
  <c r="Z850" i="169"/>
  <c r="F32" i="171" a="1"/>
  <c r="M33" i="171" a="1"/>
  <c r="D33" i="171" a="1"/>
  <c r="Z10" i="171"/>
  <c r="N38" i="173" a="1"/>
  <c r="E6" i="173" a="1"/>
  <c r="F33" i="171" a="1"/>
  <c r="C50" i="173" a="1"/>
  <c r="L11" i="171" a="1"/>
  <c r="Z75" i="166"/>
  <c r="Z83" i="166"/>
  <c r="F46" i="171" a="1"/>
  <c r="AP140" i="173" a="1"/>
  <c r="Z1049" i="169"/>
  <c r="G33" i="171" a="1"/>
  <c r="G15" i="171" a="1"/>
  <c r="C16" i="171" a="1"/>
  <c r="Q16" i="171" a="1"/>
  <c r="AJ76" i="171" a="1"/>
  <c r="P50" i="173" a="1"/>
  <c r="G3" i="173" a="1"/>
  <c r="N12" i="171" a="1"/>
  <c r="Z2152" i="169"/>
  <c r="G14" i="171" a="1"/>
  <c r="K25" i="171" a="1"/>
  <c r="E38" i="171" a="1"/>
  <c r="C7" i="173" a="1"/>
  <c r="Z1306" i="169"/>
  <c r="I19" i="171" a="1"/>
  <c r="H37" i="173" a="1"/>
  <c r="AJ12" i="173" a="1"/>
  <c r="Q23" i="171" a="1"/>
  <c r="K49" i="171" a="1"/>
  <c r="J22" i="173" a="1"/>
  <c r="C50" i="171" a="1"/>
  <c r="N2" i="171" a="1"/>
  <c r="P41" i="171" a="1"/>
  <c r="K42" i="173" a="1"/>
  <c r="N33" i="173" a="1"/>
  <c r="F20" i="171" a="1"/>
  <c r="F8" i="171" a="1"/>
  <c r="J25" i="173" a="1"/>
  <c r="I43" i="171" a="1"/>
  <c r="Z73" i="169"/>
  <c r="F37" i="171" a="1"/>
  <c r="D5" i="171" a="1"/>
  <c r="I10" i="173" a="1"/>
  <c r="N13" i="171" a="1"/>
  <c r="Z341" i="166"/>
  <c r="Z201" i="166"/>
  <c r="G39" i="171" a="1"/>
  <c r="M48" i="171" a="1"/>
  <c r="AP139" i="173" a="1"/>
  <c r="N45" i="173" a="1"/>
  <c r="G10" i="171" a="1"/>
  <c r="I26" i="173" a="1"/>
  <c r="F50" i="171" a="1"/>
  <c r="Z525" i="166"/>
  <c r="Q18" i="173" a="1"/>
  <c r="G13" i="171" a="1"/>
  <c r="Z1516" i="169"/>
  <c r="AP9" i="173" a="1"/>
  <c r="K16" i="173" a="1"/>
  <c r="Z991" i="169"/>
  <c r="L48" i="173" a="1"/>
  <c r="L8" i="171" a="1"/>
  <c r="I15" i="173" a="1"/>
  <c r="F29" i="173" a="1"/>
  <c r="Z398" i="169"/>
  <c r="Z1377" i="169"/>
  <c r="AR6" i="173" a="1"/>
  <c r="E37" i="173" a="1"/>
  <c r="E49" i="171" a="1"/>
  <c r="I50" i="173" a="1"/>
  <c r="L17" i="171" a="1"/>
  <c r="Z1962" i="169"/>
  <c r="Z270" i="168"/>
  <c r="H34" i="173" a="1"/>
  <c r="J23" i="173" a="1"/>
  <c r="G14" i="173" a="1"/>
  <c r="N9" i="173" a="1"/>
  <c r="Z1310" i="169"/>
  <c r="F44" i="173" a="1"/>
  <c r="AL200" i="173" a="1"/>
  <c r="C40" i="171" a="1"/>
  <c r="AL144" i="173" a="1"/>
  <c r="Z725" i="169"/>
  <c r="Z2155" i="169"/>
  <c r="Q27" i="173" a="1"/>
  <c r="Z1185" i="169"/>
  <c r="H44" i="171" a="1"/>
  <c r="J40" i="171" a="1"/>
  <c r="P19" i="173" a="1"/>
  <c r="F4" i="171" a="1"/>
  <c r="Z135" i="168"/>
  <c r="Z76" i="168"/>
  <c r="Z70" i="168"/>
  <c r="Z527" i="166"/>
  <c r="D14" i="173" a="1"/>
  <c r="J44" i="173" a="1"/>
  <c r="Z209" i="169"/>
  <c r="K15" i="171" a="1"/>
  <c r="AQ5" i="173" a="1"/>
  <c r="N25" i="171" a="1"/>
  <c r="J29" i="171" a="1"/>
  <c r="P51" i="173" a="1"/>
  <c r="G10" i="173" a="1"/>
  <c r="H12" i="171" a="1"/>
  <c r="E18" i="171" a="1"/>
  <c r="Z1186" i="169"/>
  <c r="N17" i="173" a="1"/>
  <c r="Z528" i="169"/>
  <c r="C36" i="173" a="1"/>
  <c r="E14" i="171" a="1"/>
  <c r="AP147" i="173" a="1"/>
  <c r="Z1378" i="169"/>
  <c r="I27" i="171" a="1"/>
  <c r="L5" i="173" a="1"/>
  <c r="J3" i="171" a="1"/>
  <c r="AL74" i="173" a="1"/>
  <c r="N15" i="171" a="1"/>
  <c r="D12" i="171" a="1"/>
  <c r="Z210" i="169"/>
  <c r="K45" i="173" a="1"/>
  <c r="L31" i="173" a="1"/>
  <c r="Q22" i="173" a="1"/>
  <c r="D29" i="173" a="1"/>
  <c r="F48" i="173" a="1"/>
  <c r="M30" i="171" a="1"/>
  <c r="D23" i="173" a="1"/>
  <c r="J3" i="173" a="1"/>
  <c r="Z205" i="166"/>
  <c r="Z143" i="168"/>
  <c r="I21" i="171" a="1"/>
  <c r="Z738" i="169"/>
  <c r="C22" i="171" a="1"/>
  <c r="G32" i="171" a="1"/>
  <c r="M33" i="173" a="1"/>
  <c r="C41" i="171" a="1"/>
  <c r="Z1508" i="169"/>
  <c r="Z1632" i="169"/>
  <c r="G5" i="173" a="1"/>
  <c r="Z343" i="169"/>
  <c r="D45" i="171" a="1"/>
  <c r="Q26" i="173" a="1"/>
  <c r="Z1768" i="169"/>
  <c r="F12" i="171" a="1"/>
  <c r="P40" i="171" a="1"/>
  <c r="F41" i="171" a="1"/>
  <c r="I50" i="171" a="1"/>
  <c r="P2" i="171" a="1"/>
  <c r="AQ135" i="173" a="1"/>
  <c r="M9" i="171" a="1"/>
  <c r="I51" i="171" a="1"/>
  <c r="J6" i="173" a="1"/>
  <c r="P25" i="171" a="1"/>
  <c r="I10" i="171" a="1"/>
  <c r="I16" i="173" a="1"/>
  <c r="N30" i="171" a="1"/>
  <c r="G42" i="171" a="1"/>
  <c r="Z1894" i="169"/>
  <c r="L45" i="171" a="1"/>
  <c r="H39" i="173" a="1"/>
  <c r="M44" i="171" a="1"/>
  <c r="L33" i="173" a="1"/>
  <c r="C44" i="171" a="1"/>
  <c r="E40" i="173" a="1"/>
  <c r="G45" i="171" a="1"/>
  <c r="AJ8" i="173" a="1"/>
  <c r="AO12" i="173" a="1"/>
  <c r="Z331" i="166"/>
  <c r="Z337" i="166"/>
  <c r="P15" i="171" a="1"/>
  <c r="F6" i="173" a="1"/>
  <c r="P45" i="173" a="1"/>
  <c r="Z1567" i="169"/>
  <c r="F48" i="171" a="1"/>
  <c r="AL140" i="173" a="1"/>
  <c r="P2" i="173" a="1"/>
  <c r="Q24" i="171" a="1"/>
  <c r="K32" i="171" a="1"/>
  <c r="AR8" i="173" a="1"/>
  <c r="AQ13" i="171" a="1"/>
  <c r="N50" i="173" a="1"/>
  <c r="Z1380" i="169"/>
  <c r="AP73" i="173" a="1"/>
  <c r="AJ149" i="173" a="1"/>
  <c r="E11" i="173" a="1"/>
  <c r="P9" i="171" a="1"/>
  <c r="F21" i="173" a="1"/>
  <c r="F4" i="173" a="1"/>
  <c r="AQ7" i="171" a="1"/>
  <c r="N29" i="171" a="1"/>
  <c r="AP6" i="173" a="1"/>
  <c r="AQ12" i="171" a="1"/>
  <c r="K11" i="173" a="1"/>
  <c r="Z462" i="166"/>
  <c r="Q32" i="171" a="1"/>
  <c r="J43" i="173" a="1"/>
  <c r="C45" i="171" a="1"/>
  <c r="L16" i="171" a="1"/>
  <c r="C12" i="171" a="1"/>
  <c r="Z529" i="169"/>
  <c r="AJ10" i="173" a="1"/>
  <c r="I45" i="171" a="1"/>
  <c r="N41" i="173" a="1"/>
  <c r="Z1189" i="169"/>
  <c r="H36" i="171" a="1"/>
  <c r="I48" i="173" a="1"/>
  <c r="P22" i="171" a="1"/>
  <c r="I30" i="173" a="1"/>
  <c r="D28" i="171" a="1"/>
  <c r="N47" i="171" a="1"/>
  <c r="N29" i="173" a="1"/>
  <c r="Z142" i="168"/>
  <c r="Z403" i="166"/>
  <c r="Z267" i="166"/>
  <c r="Z268" i="166"/>
  <c r="I3" i="173" a="1"/>
  <c r="P27" i="173" a="1"/>
  <c r="N16" i="171" a="1"/>
  <c r="AO138" i="173" a="1"/>
  <c r="Z1112" i="169"/>
  <c r="H46" i="171" a="1"/>
  <c r="K47" i="173" a="1"/>
  <c r="P12" i="173" a="1"/>
  <c r="Z1572" i="169"/>
  <c r="H9" i="171" a="1"/>
  <c r="Z1511" i="169"/>
  <c r="E22" i="171" a="1"/>
  <c r="I35" i="173" a="1"/>
  <c r="P49" i="171" a="1"/>
  <c r="F51" i="171" a="1"/>
  <c r="AL12" i="173" a="1"/>
  <c r="M50" i="173" a="1"/>
  <c r="C28" i="171" a="1"/>
  <c r="AQ8" i="171" a="1"/>
  <c r="M24" i="173" a="1"/>
  <c r="AO140" i="173" a="1"/>
  <c r="Z1707" i="169"/>
  <c r="K39" i="173" a="1"/>
  <c r="N40" i="171" a="1"/>
  <c r="J46" i="171" a="1"/>
  <c r="K41" i="171" a="1"/>
  <c r="P43" i="171" a="1"/>
  <c r="K16" i="171" a="1"/>
  <c r="AJ12" i="171" a="1"/>
  <c r="K27" i="171" a="1"/>
  <c r="N21" i="171" a="1"/>
  <c r="I4" i="171" a="1"/>
  <c r="Z401" i="166"/>
  <c r="Z141" i="166"/>
  <c r="Z266" i="166"/>
  <c r="L3" i="171" a="1"/>
  <c r="E43" i="171" a="1"/>
  <c r="C25" i="173" a="1"/>
  <c r="J42" i="171" a="1"/>
  <c r="Z275" i="166"/>
  <c r="D2" i="173" a="1"/>
  <c r="Z1826" i="169"/>
  <c r="E44" i="171" a="1"/>
  <c r="Z868" i="169"/>
  <c r="Z591" i="169"/>
  <c r="H11" i="171" a="1"/>
  <c r="M21" i="173" a="1"/>
  <c r="Z723" i="169"/>
  <c r="Z1247" i="169"/>
  <c r="D51" i="173" a="1"/>
  <c r="Z1825" i="169"/>
  <c r="AP145" i="173" a="1"/>
  <c r="Z137" i="169"/>
  <c r="H45" i="171" a="1"/>
  <c r="J2" i="171" a="1"/>
  <c r="AL9" i="173" a="1"/>
  <c r="L14" i="173" a="1"/>
  <c r="N49" i="173" a="1"/>
  <c r="J11" i="173" a="1"/>
  <c r="AJ139" i="173" a="1"/>
  <c r="E20" i="171" a="1"/>
  <c r="D27" i="173" a="1"/>
  <c r="D19" i="171" a="1"/>
  <c r="Z135" i="169"/>
  <c r="Z70" i="166"/>
  <c r="K14" i="173" a="1"/>
  <c r="L32" i="171" a="1"/>
  <c r="J32" i="171" a="1"/>
  <c r="H51" i="173" a="1"/>
  <c r="G18" i="173" a="1"/>
  <c r="K28" i="173" a="1"/>
  <c r="AJ5" i="173" a="1"/>
  <c r="C5" i="171" a="1"/>
  <c r="E8" i="173" a="1"/>
  <c r="Z462" i="169"/>
  <c r="C14" i="171" a="1"/>
  <c r="Z465" i="169"/>
  <c r="H34" i="171" a="1"/>
  <c r="M38" i="173" a="1"/>
  <c r="L50" i="171" a="1"/>
  <c r="M37" i="171" a="1"/>
  <c r="AR135" i="173" a="1"/>
  <c r="AL73" i="173" a="1"/>
  <c r="Z466" i="166"/>
  <c r="Z202" i="168"/>
  <c r="C21" i="171" a="1"/>
  <c r="Z146" i="168"/>
  <c r="Z1063" i="169"/>
  <c r="Z1058" i="169"/>
  <c r="Z983" i="169"/>
  <c r="P31" i="171" a="1"/>
  <c r="Z2096" i="169"/>
  <c r="J12" i="171" a="1"/>
  <c r="Z657" i="169"/>
  <c r="F17" i="173" a="1"/>
  <c r="AQ140" i="173" a="1"/>
  <c r="M17" i="173" a="1"/>
  <c r="Q45" i="173" a="1"/>
  <c r="AO148" i="173" a="1"/>
  <c r="L24" i="171" a="1"/>
  <c r="M16" i="171" a="1"/>
  <c r="Z1309" i="169"/>
  <c r="J49" i="173" a="1"/>
  <c r="Z1501" i="169"/>
  <c r="G24" i="173" a="1"/>
  <c r="D35" i="171" a="1"/>
  <c r="AJ72" i="171" a="1"/>
  <c r="L45" i="173" a="1"/>
  <c r="N37" i="171" a="1"/>
  <c r="D25" i="171" a="1"/>
  <c r="E49" i="173" a="1"/>
  <c r="G31" i="173" a="1"/>
  <c r="P13" i="171" a="1"/>
  <c r="I11" i="171" a="1"/>
  <c r="E3" i="171" a="1"/>
  <c r="I9" i="171" a="1"/>
  <c r="AR70" i="173" a="1"/>
  <c r="L9" i="173" a="1"/>
  <c r="AJ10" i="171" a="1"/>
  <c r="Z333" i="168"/>
  <c r="Z267" i="168"/>
  <c r="Z464" i="166"/>
  <c r="E13" i="173" a="1"/>
  <c r="AL6" i="173" a="1"/>
  <c r="AO9" i="173" a="1"/>
  <c r="D12" i="173" a="1"/>
  <c r="Z201" i="168"/>
  <c r="K34" i="171" a="1"/>
  <c r="Z595" i="169"/>
  <c r="J2" i="173" a="1"/>
  <c r="Z1439" i="169"/>
  <c r="F45" i="173" a="1"/>
  <c r="J23" i="171" a="1"/>
  <c r="AO76" i="173" a="1"/>
  <c r="Z856" i="169"/>
  <c r="C34" i="171" a="1"/>
  <c r="L8" i="173" a="1"/>
  <c r="F6" i="171" a="1"/>
  <c r="Z855" i="169"/>
  <c r="D48" i="173" a="1"/>
  <c r="K40" i="171" a="1"/>
  <c r="M39" i="173" a="1"/>
  <c r="AR12" i="173" a="1"/>
  <c r="J37" i="173" a="1"/>
  <c r="Z335" i="169"/>
  <c r="N5" i="173" a="1"/>
  <c r="D28" i="173" a="1"/>
  <c r="G33" i="173" a="1"/>
  <c r="M22" i="171" a="1"/>
  <c r="P39" i="173" a="1"/>
  <c r="AJ145" i="173" a="1"/>
  <c r="J27" i="171" a="1"/>
  <c r="N8" i="173" a="1"/>
  <c r="P33" i="171" a="1"/>
  <c r="F5" i="173" a="1"/>
  <c r="I46" i="173" a="1"/>
  <c r="G39" i="173" a="1"/>
  <c r="M40" i="173" a="1"/>
  <c r="P18" i="171" a="1"/>
  <c r="Z73" i="166"/>
  <c r="Z531" i="166"/>
  <c r="Z342" i="168"/>
  <c r="AP148" i="173" a="1"/>
  <c r="E16" i="173" a="1"/>
  <c r="G42" i="173" a="1"/>
  <c r="K31" i="171" a="1"/>
  <c r="P46" i="173" a="1"/>
  <c r="D10" i="171" a="1"/>
  <c r="Q9" i="171" a="1"/>
  <c r="Z1379" i="169"/>
  <c r="C18" i="173" a="1"/>
  <c r="K20" i="173" a="1"/>
  <c r="E17" i="173" a="1"/>
  <c r="E41" i="173" a="1"/>
  <c r="Z1051" i="169"/>
  <c r="Z1111" i="169"/>
  <c r="Z721" i="169"/>
  <c r="AR140" i="173" a="1"/>
  <c r="D7" i="171" a="1"/>
  <c r="Z463" i="169"/>
  <c r="J21" i="173" a="1"/>
  <c r="I47" i="173" a="1"/>
  <c r="F9" i="173" a="1"/>
  <c r="N44" i="171" a="1"/>
  <c r="Z1970" i="169"/>
  <c r="E18" i="173" a="1"/>
  <c r="Z1967" i="169"/>
  <c r="AL201" i="173" a="1"/>
  <c r="I17" i="173" a="1"/>
  <c r="I17" i="171" a="1"/>
  <c r="D42" i="173" a="1"/>
  <c r="C49" i="171" a="1"/>
  <c r="I22" i="171" a="1"/>
  <c r="E51" i="171" a="1"/>
  <c r="M35" i="171" a="1"/>
  <c r="D46" i="171" a="1"/>
  <c r="C5" i="173" a="1"/>
  <c r="J38" i="171" a="1"/>
  <c r="I25" i="171" a="1"/>
  <c r="Z869" i="169"/>
  <c r="M23" i="173" a="1"/>
  <c r="Q15" i="171" a="1"/>
  <c r="Z1504" i="169"/>
  <c r="AP71" i="173" a="1"/>
  <c r="C8" i="173" a="1"/>
  <c r="I40" i="173" a="1"/>
  <c r="M20" i="173" a="1"/>
  <c r="AJ143" i="173" a="1"/>
  <c r="N46" i="173" a="1"/>
  <c r="C44" i="173" a="1"/>
  <c r="L25" i="173" a="1"/>
  <c r="H22" i="171" a="1"/>
  <c r="AL145" i="173" a="1"/>
  <c r="Z1515" i="169"/>
  <c r="P28" i="173" a="1"/>
  <c r="P41" i="173" a="1"/>
  <c r="M2" i="171" a="1"/>
  <c r="N28" i="171" a="1"/>
  <c r="I33" i="171" a="1"/>
  <c r="G11" i="173" a="1"/>
  <c r="Z147" i="166"/>
  <c r="Z204" i="166"/>
  <c r="G24" i="171" a="1"/>
  <c r="AQ148" i="173" a="1"/>
  <c r="AQ9" i="173" a="1"/>
  <c r="Q31" i="171" a="1"/>
  <c r="P22" i="173" a="1"/>
  <c r="M4" i="173" a="1"/>
  <c r="J18" i="171" a="1"/>
  <c r="Z1961" i="169"/>
  <c r="Z461" i="169"/>
  <c r="Z1636" i="169"/>
  <c r="N28" i="173" a="1"/>
  <c r="D37" i="173" a="1"/>
  <c r="N45" i="171" a="1"/>
  <c r="Z2092" i="169"/>
  <c r="P37" i="171" a="1"/>
  <c r="F38" i="171" a="1"/>
  <c r="M13" i="173" a="1"/>
  <c r="AR10" i="173" a="1"/>
  <c r="F10" i="173" a="1"/>
  <c r="D22" i="171" a="1"/>
  <c r="P17" i="173" a="1"/>
  <c r="N21" i="173" a="1"/>
  <c r="C27" i="173" a="1"/>
  <c r="F42" i="173" a="1"/>
  <c r="M28" i="171" a="1"/>
  <c r="H6" i="173" a="1"/>
  <c r="D23" i="171" a="1"/>
  <c r="AJ75" i="171" a="1"/>
  <c r="AJ71" i="171" a="1"/>
  <c r="Z2093" i="169"/>
  <c r="H35" i="173" a="1"/>
  <c r="AR137" i="173" a="1"/>
  <c r="Z859" i="169"/>
  <c r="Z149" i="166"/>
  <c r="Z200" i="166"/>
  <c r="Z273" i="168"/>
  <c r="AR141" i="173" a="1"/>
  <c r="AJ70" i="173" a="1"/>
  <c r="E6" i="171" a="1"/>
  <c r="G21" i="171" a="1"/>
  <c r="Z271" i="168"/>
  <c r="Z1958" i="169"/>
  <c r="G30" i="173" a="1"/>
  <c r="Z341" i="169"/>
  <c r="L7" i="171" a="1"/>
  <c r="I27" i="173" a="1"/>
  <c r="P50" i="171" a="1"/>
  <c r="N8" i="171" a="1"/>
  <c r="Z1895" i="169"/>
  <c r="H46" i="173" a="1"/>
  <c r="Z2089" i="169"/>
  <c r="N3" i="171" a="1"/>
  <c r="Z1773" i="169"/>
  <c r="G8" i="173" a="1"/>
  <c r="K8" i="173" a="1"/>
  <c r="K38" i="173" a="1"/>
  <c r="F43" i="171" a="1"/>
  <c r="H38" i="173" a="1"/>
  <c r="Z1765" i="169"/>
  <c r="Z527" i="169"/>
  <c r="E2" i="171" a="1"/>
  <c r="AO73" i="173" a="1"/>
  <c r="D11" i="173" a="1"/>
  <c r="Z1243" i="169"/>
  <c r="F45" i="171" a="1"/>
  <c r="G20" i="171" a="1"/>
  <c r="M38" i="171" a="1"/>
  <c r="L47" i="171" a="1"/>
  <c r="D49" i="171" a="1"/>
  <c r="I11" i="173" a="1"/>
  <c r="AL139" i="173" a="1"/>
  <c r="L21" i="171" a="1"/>
  <c r="Q39" i="171" a="1"/>
  <c r="Z330" i="168"/>
  <c r="Z78" i="166"/>
  <c r="Z142" i="166"/>
  <c r="AQ10" i="171" a="1"/>
  <c r="M5" i="171" a="1"/>
  <c r="I20" i="173" a="1"/>
  <c r="Q16" i="173" a="1"/>
  <c r="I42" i="171" a="1"/>
  <c r="D2" i="171" a="1"/>
  <c r="N11" i="171" a="1"/>
  <c r="M29" i="173" a="1"/>
  <c r="Q17" i="173" a="1"/>
  <c r="J34" i="173" a="1"/>
  <c r="Z864" i="169"/>
  <c r="D41" i="171" a="1"/>
  <c r="N10" i="171" a="1"/>
  <c r="J16" i="171" a="1"/>
  <c r="P16" i="173" a="1"/>
  <c r="AO5" i="173" a="1"/>
  <c r="Z80" i="169"/>
  <c r="Z1639" i="169"/>
  <c r="Z268" i="169"/>
  <c r="J5" i="171" a="1"/>
  <c r="F22" i="171" a="1"/>
  <c r="P34" i="173" a="1"/>
  <c r="D13" i="173" a="1"/>
  <c r="K24" i="171" a="1"/>
  <c r="J30" i="171" a="1"/>
  <c r="Q42" i="173" a="1"/>
  <c r="G20" i="173" a="1"/>
  <c r="L12" i="171" a="1"/>
  <c r="K48" i="171" a="1"/>
  <c r="L36" i="171" a="1"/>
  <c r="D43" i="171" a="1"/>
  <c r="J45" i="171" a="1"/>
  <c r="L34" i="171" a="1"/>
  <c r="K20" i="171" a="1"/>
  <c r="E23" i="173" a="1"/>
  <c r="C38" i="171" a="1"/>
  <c r="Z208" i="169"/>
  <c r="F31" i="171" a="1"/>
  <c r="I47" i="171" a="1"/>
  <c r="AQ142" i="173" a="1"/>
  <c r="F39" i="173" a="1"/>
  <c r="Z1575" i="169"/>
  <c r="Z143" i="166"/>
  <c r="F41" i="173" a="1"/>
  <c r="AQ136" i="173" a="1"/>
  <c r="C11" i="173" a="1"/>
  <c r="I18" i="171" a="1"/>
  <c r="AQ72" i="173" a="1"/>
  <c r="E32" i="173" a="1"/>
  <c r="Z71" i="171"/>
  <c r="Z2150" i="169"/>
  <c r="Z203" i="169"/>
  <c r="Q45" i="171" a="1"/>
  <c r="E26" i="173" a="1"/>
  <c r="N32" i="171" a="1"/>
  <c r="G4" i="171" a="1"/>
  <c r="N30" i="173" a="1"/>
  <c r="K4" i="171" a="1"/>
  <c r="Z2088" i="169"/>
  <c r="D47" i="171" a="1"/>
  <c r="H4" i="171" a="1"/>
  <c r="Z2221" i="169"/>
  <c r="M42" i="171" a="1"/>
  <c r="C13" i="171" a="1"/>
  <c r="N34" i="173" a="1"/>
  <c r="Z2220" i="169"/>
  <c r="K37" i="171" a="1"/>
  <c r="P14" i="173" a="1"/>
  <c r="J14" i="173" a="1"/>
  <c r="Q6" i="171" a="1"/>
  <c r="D27" i="171" a="1"/>
  <c r="Z526" i="169"/>
  <c r="M14" i="171" a="1"/>
  <c r="Q36" i="171" a="1"/>
  <c r="I44" i="171" a="1"/>
  <c r="Q27" i="171" a="1"/>
  <c r="N3" i="173" a="1"/>
  <c r="L14" i="171" a="1"/>
  <c r="E20" i="173" a="1"/>
  <c r="Z2020" i="169"/>
  <c r="Z78" i="171"/>
  <c r="L26" i="173" a="1"/>
  <c r="E50" i="173" a="1"/>
  <c r="Q26" i="171" a="1"/>
  <c r="C37" i="173" a="1"/>
  <c r="E28" i="171" a="1"/>
  <c r="G11" i="171" a="1"/>
  <c r="J20" i="171" a="1"/>
  <c r="C23" i="173" a="1"/>
  <c r="K10" i="171" a="1"/>
  <c r="Z528" i="166"/>
  <c r="Z8" i="168"/>
  <c r="Z343" i="168"/>
  <c r="Z6" i="169"/>
  <c r="Q29" i="171" a="1"/>
  <c r="Z74" i="166"/>
  <c r="H41" i="173" a="1"/>
  <c r="P49" i="173" a="1"/>
  <c r="H25" i="173" a="1"/>
  <c r="AL215" i="173" a="1"/>
  <c r="AP75" i="173" a="1"/>
  <c r="C10" i="173" a="1"/>
  <c r="Z11" i="168"/>
  <c r="D44" i="173" a="1"/>
  <c r="Z862" i="169"/>
  <c r="Q2" i="173" a="1"/>
  <c r="Z1760" i="169"/>
  <c r="Z76" i="171"/>
  <c r="E16" i="171" a="1"/>
  <c r="Z6" i="171"/>
  <c r="C31" i="171" a="1"/>
  <c r="L13" i="171" a="1"/>
  <c r="Q48" i="171" a="1"/>
  <c r="H13" i="173" a="1"/>
  <c r="Q30" i="171" a="1"/>
  <c r="G29" i="171" a="1"/>
  <c r="I48" i="171" a="1"/>
  <c r="Q50" i="173" a="1"/>
  <c r="E29" i="171" a="1"/>
  <c r="Z1763" i="169"/>
  <c r="Z1971" i="169"/>
  <c r="Q14" i="171" a="1"/>
  <c r="N9" i="171" a="1"/>
  <c r="J31" i="173" a="1"/>
  <c r="I33" i="173" a="1"/>
  <c r="N18" i="171" a="1"/>
  <c r="Z148" i="166"/>
  <c r="D17" i="173" a="1"/>
  <c r="K46" i="171" a="1"/>
  <c r="D36" i="173" a="1"/>
  <c r="Z736" i="169"/>
  <c r="Z397" i="169"/>
  <c r="Z786" i="169"/>
  <c r="Z660" i="169"/>
  <c r="N24" i="171" a="1"/>
  <c r="M36" i="173" a="1"/>
  <c r="P32" i="171" a="1"/>
  <c r="AP137" i="173" a="1"/>
  <c r="G15" i="173" a="1"/>
  <c r="Z1048" i="169"/>
  <c r="L29" i="171" a="1"/>
  <c r="Z918" i="169"/>
  <c r="Z2023" i="169"/>
  <c r="AL212" i="173" a="1"/>
  <c r="J48" i="171" a="1"/>
  <c r="AJ7" i="173" a="1"/>
  <c r="J25" i="171" a="1"/>
  <c r="Z8" i="171"/>
  <c r="Z1046" i="169"/>
  <c r="E42" i="173" a="1"/>
  <c r="Z1704" i="169"/>
  <c r="Z792" i="169"/>
  <c r="AO74" i="173" a="1"/>
  <c r="Z2154" i="169"/>
  <c r="Z598" i="169"/>
  <c r="Z2095" i="169"/>
  <c r="F26" i="171" a="1"/>
  <c r="AP136" i="173" a="1"/>
  <c r="L11" i="173" a="1"/>
  <c r="G5" i="171" a="1"/>
  <c r="D7" i="173" a="1"/>
  <c r="F25" i="171" a="1"/>
  <c r="N6" i="173" a="1"/>
  <c r="N43" i="173" a="1"/>
  <c r="H7" i="173" a="1"/>
  <c r="AJ11" i="171" a="1"/>
  <c r="Z2100" i="169"/>
  <c r="H5" i="171" a="1"/>
  <c r="Z1313" i="169"/>
  <c r="H38" i="171" a="1"/>
  <c r="I21" i="173" a="1"/>
  <c r="H42" i="171" a="1"/>
  <c r="Z2086" i="169"/>
  <c r="H18" i="171" a="1"/>
  <c r="Z334" i="166"/>
  <c r="Z203" i="168"/>
  <c r="Z151" i="168"/>
  <c r="Z343" i="166"/>
  <c r="L46" i="173" a="1"/>
  <c r="K35" i="171" a="1"/>
  <c r="Q38" i="171" a="1"/>
  <c r="L30" i="173" a="1"/>
  <c r="Z144" i="168"/>
  <c r="Z526" i="166"/>
  <c r="J20" i="173" a="1"/>
  <c r="AL71" i="173" a="1"/>
  <c r="P10" i="173" a="1"/>
  <c r="L17" i="173" a="1"/>
  <c r="Z77" i="166"/>
  <c r="G48" i="173" a="1"/>
  <c r="J36" i="173" a="1"/>
  <c r="L42" i="171" a="1"/>
  <c r="P47" i="173" a="1"/>
  <c r="J6" i="171" a="1"/>
  <c r="L29" i="173" a="1"/>
  <c r="Z1762" i="169"/>
  <c r="D41" i="173" a="1"/>
  <c r="H29" i="173" a="1"/>
  <c r="Z204" i="169"/>
  <c r="Z2090" i="169"/>
  <c r="M3" i="173" a="1"/>
  <c r="Z2156" i="169"/>
  <c r="J39" i="173" a="1"/>
  <c r="G35" i="171" a="1"/>
  <c r="F14" i="173" a="1"/>
  <c r="D48" i="171" a="1"/>
  <c r="Z6" i="168"/>
  <c r="G25" i="171" a="1"/>
  <c r="I15" i="171" a="1"/>
  <c r="F21" i="171" a="1"/>
  <c r="Z917" i="169"/>
  <c r="D10" i="173" a="1"/>
  <c r="J8" i="171" a="1"/>
  <c r="C3" i="173" a="1"/>
  <c r="Z1633" i="169"/>
  <c r="Z1696" i="169"/>
  <c r="P24" i="173" a="1"/>
  <c r="C39" i="173" a="1"/>
  <c r="D30" i="171" a="1"/>
  <c r="L6" i="173" a="1"/>
  <c r="C2" i="173" a="1"/>
  <c r="AJ74" i="171" a="1"/>
  <c r="K50" i="173" a="1"/>
  <c r="Z79" i="169"/>
  <c r="F42" i="171" a="1"/>
  <c r="Z332" i="169"/>
  <c r="Z987" i="169"/>
  <c r="M34" i="171" a="1"/>
  <c r="L37" i="171" a="1"/>
  <c r="Z787" i="169"/>
  <c r="P36" i="171" a="1"/>
  <c r="Z1701" i="169"/>
  <c r="AJ138" i="173" a="1"/>
  <c r="AQ5" i="171" a="1"/>
  <c r="K34" i="173" a="1"/>
  <c r="P19" i="171" a="1"/>
  <c r="C30" i="173" a="1"/>
  <c r="F11" i="171" a="1"/>
  <c r="J15" i="171" a="1"/>
  <c r="M39" i="171" a="1"/>
  <c r="E13" i="171" a="1"/>
  <c r="H18" i="173" a="1"/>
  <c r="P3" i="173" a="1"/>
  <c r="L30" i="171" a="1"/>
  <c r="Z271" i="166"/>
  <c r="E41" i="171" a="1"/>
  <c r="E5" i="173" a="1"/>
  <c r="C10" i="171" a="1"/>
  <c r="Z796" i="169"/>
  <c r="AQ12" i="173" a="1"/>
  <c r="Q20" i="171" a="1"/>
  <c r="I32" i="171" a="1"/>
  <c r="Z265" i="168"/>
  <c r="Z1435" i="169"/>
  <c r="AP146" i="173" a="1"/>
  <c r="Z207" i="166"/>
  <c r="Z791" i="169"/>
  <c r="Z655" i="169"/>
  <c r="N39" i="171" a="1"/>
  <c r="L9" i="171" a="1"/>
  <c r="Z274" i="166"/>
  <c r="F34" i="173" a="1"/>
  <c r="Z200" i="169"/>
  <c r="P47" i="171" a="1"/>
  <c r="L18" i="171" a="1"/>
  <c r="K33" i="171" a="1"/>
  <c r="L27" i="171" a="1"/>
  <c r="AQ7" i="173" a="1"/>
  <c r="Z268" i="168"/>
  <c r="AO139" i="173" a="1"/>
  <c r="H25" i="171" a="1"/>
  <c r="Z75" i="169"/>
  <c r="AO147" i="173" a="1"/>
  <c r="Z2094" i="169"/>
  <c r="I14" i="173" a="1"/>
  <c r="M16" i="173" a="1"/>
  <c r="Z74" i="171"/>
  <c r="F46" i="173" a="1"/>
  <c r="AL206" i="173" a="1"/>
  <c r="Z273" i="169"/>
  <c r="K11" i="171" a="1"/>
  <c r="G43" i="173" a="1"/>
  <c r="P39" i="171" a="1"/>
  <c r="AJ5" i="171" a="1"/>
  <c r="I13" i="171" a="1"/>
  <c r="AO142" i="173" a="1"/>
  <c r="Z1638" i="169"/>
  <c r="M46" i="173" a="1"/>
  <c r="Z78" i="169"/>
  <c r="Q38" i="173" a="1"/>
  <c r="Z2219" i="169"/>
  <c r="M43" i="171" a="1"/>
  <c r="Z731" i="169"/>
  <c r="AQ10" i="173" a="1"/>
  <c r="Z136" i="169"/>
  <c r="K10" i="173" a="1"/>
  <c r="P5" i="173" a="1"/>
  <c r="Q3" i="171" a="1"/>
  <c r="E38" i="173" a="1"/>
  <c r="F44" i="171" a="1"/>
  <c r="N36" i="173" a="1"/>
  <c r="N32" i="173" a="1"/>
  <c r="Q40" i="173" a="1"/>
  <c r="C37" i="171" a="1"/>
  <c r="Z732" i="169"/>
  <c r="Z267" i="169"/>
  <c r="Z870" i="169"/>
  <c r="AL11" i="173" a="1"/>
  <c r="I36" i="173" a="1"/>
  <c r="M32" i="171" a="1"/>
  <c r="K8" i="171" a="1"/>
  <c r="N23" i="173" a="1"/>
  <c r="C46" i="173" a="1"/>
  <c r="I45" i="173" a="1"/>
  <c r="E35" i="171" a="1"/>
  <c r="K22" i="173" a="1"/>
  <c r="Z200" i="168"/>
  <c r="Z139" i="168"/>
  <c r="Z145" i="166"/>
  <c r="Z81" i="166"/>
  <c r="Z402" i="166"/>
  <c r="N49" i="171" a="1"/>
  <c r="L28" i="171" a="1"/>
  <c r="Z137" i="168"/>
  <c r="Z74" i="168"/>
  <c r="P35" i="171" a="1"/>
  <c r="Z989" i="169"/>
  <c r="D39" i="171" a="1"/>
  <c r="D39" i="173" a="1"/>
  <c r="Z720" i="169"/>
  <c r="Z1771" i="169"/>
  <c r="M45" i="171" a="1"/>
  <c r="H21" i="171" a="1"/>
  <c r="H28" i="171" a="1"/>
  <c r="Z1047" i="169"/>
  <c r="K7" i="171" a="1"/>
  <c r="AO11" i="173" a="1"/>
  <c r="Z7" i="168"/>
  <c r="Z148" i="168"/>
  <c r="Z2085" i="169"/>
  <c r="P20" i="171" a="1"/>
  <c r="F23" i="171" a="1"/>
  <c r="Z982" i="169"/>
  <c r="Z140" i="166"/>
  <c r="Z2218" i="169"/>
  <c r="C12" i="173" a="1"/>
  <c r="M15" i="171" a="1"/>
  <c r="Z871" i="169"/>
  <c r="Z75" i="168"/>
  <c r="AQ147" i="173" a="1"/>
  <c r="Q47" i="171" a="1"/>
  <c r="I6" i="173" a="1"/>
  <c r="I34" i="171" a="1"/>
  <c r="C15" i="171" a="1"/>
  <c r="H27" i="171" a="1"/>
  <c r="H44" i="173" a="1"/>
  <c r="Z11" i="169"/>
  <c r="K5" i="173" a="1"/>
  <c r="N47" i="173" a="1"/>
  <c r="Z659" i="169"/>
  <c r="K13" i="173" a="1"/>
  <c r="Z1571" i="169"/>
  <c r="G6" i="173" a="1"/>
  <c r="K3" i="173" a="1"/>
  <c r="AO7" i="173" a="1"/>
  <c r="AR73" i="173" a="1"/>
  <c r="Z82" i="171"/>
  <c r="P48" i="171" a="1"/>
  <c r="H8" i="173" a="1"/>
  <c r="G17" i="171" a="1"/>
  <c r="F39" i="171" a="1"/>
  <c r="L16" i="173" a="1"/>
  <c r="G47" i="173" a="1"/>
  <c r="Z11" i="171"/>
  <c r="H2" i="173" a="1"/>
  <c r="F19" i="171" a="1"/>
  <c r="AL218" i="173" a="1"/>
  <c r="L5" i="171" a="1"/>
  <c r="Z1182" i="169"/>
  <c r="AR71" i="173" a="1"/>
  <c r="Z535" i="169"/>
  <c r="AJ142" i="173" a="1"/>
  <c r="Z594" i="169"/>
  <c r="Z726" i="169"/>
  <c r="I12" i="171" a="1"/>
  <c r="G3" i="171" a="1"/>
  <c r="J37" i="171" a="1"/>
  <c r="E4" i="173" a="1"/>
  <c r="P11" i="171" a="1"/>
  <c r="L44" i="173" a="1"/>
  <c r="AJ74" i="173" a="1"/>
  <c r="AL204" i="173" a="1"/>
  <c r="Z1634" i="169"/>
  <c r="C23" i="171" a="1"/>
  <c r="K40" i="173" a="1"/>
  <c r="E12" i="173" a="1"/>
  <c r="AL135" i="173" a="1"/>
  <c r="AQ11" i="173" a="1"/>
  <c r="G34" i="171" a="1"/>
  <c r="M26" i="173" a="1"/>
  <c r="L42" i="173" a="1"/>
  <c r="F23" i="173" a="1"/>
  <c r="AL136" i="173" a="1"/>
  <c r="AR138" i="173" a="1"/>
  <c r="I24" i="171" a="1"/>
  <c r="Z344" i="166"/>
  <c r="Z345" i="166"/>
  <c r="Z82" i="166"/>
  <c r="Z209" i="166"/>
  <c r="Z13" i="169"/>
  <c r="F51" i="173" a="1"/>
  <c r="G30" i="171" a="1"/>
  <c r="Z72" i="166"/>
  <c r="Z138" i="168"/>
  <c r="N26" i="173" a="1"/>
  <c r="Q43" i="173" a="1"/>
  <c r="Z2091" i="169"/>
  <c r="Z335" i="168"/>
  <c r="F30" i="173" a="1"/>
  <c r="AQ145" i="173" a="1"/>
  <c r="K50" i="171" a="1"/>
  <c r="M21" i="171" a="1"/>
  <c r="M19" i="173" a="1"/>
  <c r="Z1905" i="169"/>
  <c r="AJ73" i="173" a="1"/>
  <c r="I29" i="171" a="1"/>
  <c r="AL214" i="173" a="1"/>
  <c r="Z1180" i="169"/>
  <c r="G23" i="173" a="1"/>
  <c r="C33" i="173" a="1"/>
  <c r="Z1441" i="169"/>
  <c r="Z330" i="169"/>
  <c r="I41" i="173" a="1"/>
  <c r="C33" i="171" a="1"/>
  <c r="F27" i="171" a="1"/>
  <c r="Z141" i="168"/>
  <c r="E14" i="173" a="1"/>
  <c r="C19" i="173" a="1"/>
  <c r="Q5" i="171" a="1"/>
  <c r="E19" i="171" a="1"/>
  <c r="P45" i="171" a="1"/>
  <c r="J7" i="173" a="1"/>
  <c r="Q7" i="171" a="1"/>
  <c r="Q41" i="171" a="1"/>
  <c r="M4" i="171" a="1"/>
  <c r="C24" i="173" a="1"/>
  <c r="Z1695" i="169"/>
  <c r="Z1903" i="169"/>
  <c r="Z333" i="169"/>
  <c r="Z80" i="171"/>
  <c r="H47" i="171" a="1"/>
  <c r="Z1904" i="169"/>
  <c r="Z1061" i="169"/>
  <c r="F38" i="173" a="1"/>
  <c r="N7" i="171" a="1"/>
  <c r="J43" i="171" a="1"/>
  <c r="K45" i="171" a="1"/>
  <c r="Z986" i="169"/>
  <c r="C9" i="171" a="1"/>
  <c r="Z1178" i="169"/>
  <c r="K36" i="173" a="1"/>
  <c r="AO71" i="173" a="1"/>
  <c r="J28" i="171" a="1"/>
  <c r="Z1374" i="169"/>
  <c r="Z269" i="169"/>
  <c r="Q25" i="173" a="1"/>
  <c r="Z735" i="169"/>
  <c r="Z1240" i="169"/>
  <c r="P21" i="173" a="1"/>
  <c r="AJ81" i="171" a="1"/>
  <c r="L49" i="173" a="1"/>
  <c r="Z729" i="169"/>
  <c r="P17" i="171" a="1"/>
  <c r="Q49" i="171" a="1"/>
  <c r="H2" i="171" a="1"/>
  <c r="AJ82" i="171" a="1"/>
  <c r="P42" i="171" a="1"/>
  <c r="G51" i="171" a="1"/>
  <c r="C17" i="171" a="1"/>
  <c r="P18" i="173" a="1"/>
  <c r="E51" i="173" a="1"/>
  <c r="N35" i="171" a="1"/>
  <c r="J4" i="171" a="1"/>
  <c r="I51" i="173" a="1"/>
  <c r="D44" i="171" a="1"/>
  <c r="J33" i="171" a="1"/>
  <c r="AP142" i="173" a="1"/>
  <c r="E9" i="171" a="1"/>
  <c r="Z204" i="168"/>
  <c r="Z270" i="169"/>
  <c r="Z531" i="169"/>
  <c r="P26" i="171" a="1"/>
  <c r="M30" i="173" a="1"/>
  <c r="Z1505" i="169"/>
  <c r="C9" i="173" a="1"/>
  <c r="Z12" i="171"/>
  <c r="N34" i="171" a="1"/>
  <c r="I6" i="171" a="1"/>
  <c r="K14" i="171" a="1"/>
  <c r="Z273" i="166"/>
  <c r="Z1507" i="169"/>
  <c r="AL10" i="173" a="1"/>
  <c r="N24" i="173" a="1"/>
  <c r="F28" i="173" a="1"/>
  <c r="M12" i="173" a="1"/>
  <c r="AJ75" i="173" a="1"/>
  <c r="D33" i="173" a="1"/>
  <c r="H26" i="173" a="1"/>
  <c r="H48" i="173" a="1"/>
  <c r="C2" i="171" a="1"/>
  <c r="J51" i="173" a="1"/>
  <c r="G2" i="173" a="1"/>
  <c r="M23" i="171" a="1"/>
  <c r="E17" i="171" a="1"/>
  <c r="C42" i="171" a="1"/>
  <c r="Q21" i="171" a="1"/>
  <c r="J31" i="171" a="1"/>
  <c r="Z203" i="166"/>
  <c r="E46" i="173" a="1"/>
  <c r="P30" i="171" a="1"/>
  <c r="J21" i="171" a="1"/>
  <c r="H3" i="171" a="1"/>
  <c r="L49" i="171" a="1"/>
  <c r="Q13" i="171" a="1"/>
  <c r="F3" i="173" a="1"/>
  <c r="Z2222" i="169"/>
  <c r="AJ147" i="173" a="1"/>
  <c r="L18" i="173" a="1"/>
  <c r="AQ76" i="173" a="1"/>
  <c r="L3" i="173" a="1"/>
  <c r="H6" i="171" a="1"/>
  <c r="I44" i="173" a="1"/>
  <c r="H36" i="173" a="1"/>
  <c r="Z2087" i="169"/>
  <c r="AL213" i="173" a="1"/>
  <c r="H16" i="173" a="1"/>
  <c r="C46" i="171" a="1"/>
  <c r="Q22" i="171" a="1"/>
  <c r="E45" i="173" a="1"/>
  <c r="Z2159" i="169"/>
  <c r="F33" i="173" a="1"/>
  <c r="Z1969" i="169"/>
  <c r="M27" i="171" a="1"/>
  <c r="E43" i="173" a="1"/>
  <c r="E37" i="171" a="1"/>
  <c r="Z1965" i="169"/>
  <c r="D32" i="171" a="1"/>
  <c r="Z1518" i="169"/>
  <c r="Z1767" i="169"/>
  <c r="Z852" i="169"/>
  <c r="AL7" i="173" a="1"/>
  <c r="C47" i="171" a="1"/>
  <c r="L41" i="173" a="1"/>
  <c r="N31" i="171" a="1"/>
  <c r="Z1570" i="169"/>
  <c r="P12" i="171" a="1"/>
  <c r="G46" i="171" a="1"/>
  <c r="AL205" i="173" a="1"/>
  <c r="L15" i="171" a="1"/>
  <c r="F12" i="173" a="1"/>
  <c r="P42" i="173" a="1"/>
  <c r="E33" i="173" a="1"/>
  <c r="Z1827" i="169"/>
  <c r="Z272" i="166"/>
  <c r="Z5" i="167"/>
  <c r="Z395" i="166"/>
  <c r="Z79" i="168"/>
  <c r="Z135" i="166"/>
  <c r="N33" i="171" a="1"/>
  <c r="F18" i="171" a="1"/>
  <c r="Z1506" i="169"/>
  <c r="C14" i="173" a="1"/>
  <c r="Z212" i="169"/>
  <c r="I42" i="173" a="1"/>
  <c r="P23" i="171" a="1"/>
  <c r="AR9" i="173" a="1"/>
  <c r="AO145" i="173" a="1"/>
  <c r="H30" i="171" a="1"/>
  <c r="Z1376" i="169"/>
  <c r="H23" i="171" a="1"/>
  <c r="K25" i="173" a="1"/>
  <c r="Z789" i="169"/>
  <c r="Z1512" i="169"/>
  <c r="Z1241" i="169"/>
  <c r="Z739" i="169"/>
  <c r="Z140" i="168"/>
  <c r="J3" i="173" l="1"/>
  <c r="L42" i="171"/>
  <c r="D38" i="173"/>
  <c r="M11" i="173"/>
  <c r="C10" i="173"/>
  <c r="M33" i="173"/>
  <c r="AO12" i="173"/>
  <c r="L11" i="171"/>
  <c r="Q37" i="171"/>
  <c r="L20" i="171"/>
  <c r="I29" i="171"/>
  <c r="L21" i="173"/>
  <c r="H18" i="171"/>
  <c r="G48" i="171"/>
  <c r="N13" i="171"/>
  <c r="N20" i="171"/>
  <c r="C29" i="171"/>
  <c r="M23" i="173"/>
  <c r="I22" i="171"/>
  <c r="K10" i="171"/>
  <c r="N23" i="171"/>
  <c r="J7" i="171"/>
  <c r="K7" i="173"/>
  <c r="L29" i="173"/>
  <c r="H50" i="171"/>
  <c r="AP149" i="173"/>
  <c r="F13" i="171"/>
  <c r="P23" i="171"/>
  <c r="G15" i="171"/>
  <c r="E32" i="171"/>
  <c r="G11" i="173"/>
  <c r="N17" i="171"/>
  <c r="I2" i="173"/>
  <c r="D15" i="173"/>
  <c r="Q15" i="171"/>
  <c r="C42" i="171"/>
  <c r="AL73" i="173"/>
  <c r="AM73" i="173" s="1"/>
  <c r="I8" i="173"/>
  <c r="C3" i="171"/>
  <c r="J26" i="173"/>
  <c r="E9" i="171"/>
  <c r="C24" i="173"/>
  <c r="Q39" i="171"/>
  <c r="AJ10" i="171"/>
  <c r="AK10" i="171" s="1"/>
  <c r="N29" i="173"/>
  <c r="N14" i="171"/>
  <c r="K28" i="171"/>
  <c r="I24" i="171"/>
  <c r="Q29" i="171"/>
  <c r="P18" i="171"/>
  <c r="I4" i="171"/>
  <c r="F4" i="171"/>
  <c r="J35" i="173"/>
  <c r="L24" i="173"/>
  <c r="I17" i="173"/>
  <c r="K22" i="173"/>
  <c r="J5" i="173"/>
  <c r="Q7" i="171"/>
  <c r="D23" i="173"/>
  <c r="Q18" i="171"/>
  <c r="L30" i="171"/>
  <c r="J35" i="171"/>
  <c r="AJ8" i="173"/>
  <c r="AK8" i="173" s="1"/>
  <c r="C50" i="173"/>
  <c r="K36" i="171"/>
  <c r="K29" i="173"/>
  <c r="F35" i="173"/>
  <c r="AJ6" i="171"/>
  <c r="AK6" i="171" s="1"/>
  <c r="M29" i="171"/>
  <c r="I10" i="173"/>
  <c r="G35" i="173"/>
  <c r="K11" i="173"/>
  <c r="AL9" i="173"/>
  <c r="AM9" i="173" s="1"/>
  <c r="E24" i="171"/>
  <c r="C23" i="173"/>
  <c r="N11" i="171"/>
  <c r="D29" i="171"/>
  <c r="E33" i="171"/>
  <c r="H13" i="173"/>
  <c r="AP74" i="173"/>
  <c r="C20" i="173"/>
  <c r="M31" i="171"/>
  <c r="AL214" i="173"/>
  <c r="AM214" i="173" s="1"/>
  <c r="E7" i="173"/>
  <c r="Q50" i="173"/>
  <c r="I33" i="171"/>
  <c r="L6" i="171"/>
  <c r="AR7" i="173"/>
  <c r="I36" i="171"/>
  <c r="E33" i="173"/>
  <c r="Q17" i="171"/>
  <c r="H44" i="173"/>
  <c r="AR137" i="173"/>
  <c r="AR135" i="173"/>
  <c r="AR72" i="173"/>
  <c r="E25" i="171"/>
  <c r="AJ146" i="173"/>
  <c r="AK146" i="173" s="1"/>
  <c r="L28" i="171"/>
  <c r="G40" i="173"/>
  <c r="L21" i="171"/>
  <c r="L9" i="173"/>
  <c r="N47" i="171"/>
  <c r="D32" i="173"/>
  <c r="J18" i="173"/>
  <c r="H32" i="171"/>
  <c r="AR138" i="173"/>
  <c r="G27" i="173"/>
  <c r="M40" i="173"/>
  <c r="N21" i="171"/>
  <c r="P19" i="173"/>
  <c r="D5" i="173"/>
  <c r="H28" i="173"/>
  <c r="AP145" i="173"/>
  <c r="E35" i="171"/>
  <c r="E29" i="171"/>
  <c r="AQ7" i="173"/>
  <c r="M30" i="171"/>
  <c r="AL141" i="173"/>
  <c r="AM141" i="173" s="1"/>
  <c r="J46" i="173"/>
  <c r="AP75" i="173"/>
  <c r="Q9" i="171"/>
  <c r="G45" i="171"/>
  <c r="F33" i="171"/>
  <c r="K12" i="171"/>
  <c r="AL75" i="173"/>
  <c r="AM75" i="173" s="1"/>
  <c r="E15" i="173"/>
  <c r="H42" i="171"/>
  <c r="D5" i="171"/>
  <c r="J9" i="171"/>
  <c r="E47" i="173"/>
  <c r="P9" i="171"/>
  <c r="N42" i="171"/>
  <c r="J20" i="171"/>
  <c r="N47" i="173"/>
  <c r="D43" i="173"/>
  <c r="L36" i="171"/>
  <c r="G50" i="173"/>
  <c r="M43" i="173"/>
  <c r="D11" i="171"/>
  <c r="AI76" i="171"/>
  <c r="AH76" i="171"/>
  <c r="G21" i="171"/>
  <c r="C30" i="171"/>
  <c r="K20" i="171"/>
  <c r="N28" i="171"/>
  <c r="AO10" i="173"/>
  <c r="L38" i="173"/>
  <c r="G44" i="171"/>
  <c r="P42" i="173"/>
  <c r="G24" i="171"/>
  <c r="D48" i="171"/>
  <c r="H35" i="173"/>
  <c r="M37" i="171"/>
  <c r="AJ140" i="173"/>
  <c r="AK140" i="173" s="1"/>
  <c r="G6" i="171"/>
  <c r="G49" i="173"/>
  <c r="AP142" i="173"/>
  <c r="D12" i="173"/>
  <c r="AL139" i="173"/>
  <c r="AM139" i="173" s="1"/>
  <c r="AR70" i="173"/>
  <c r="D28" i="171"/>
  <c r="N38" i="171"/>
  <c r="D4" i="171"/>
  <c r="AL136" i="173"/>
  <c r="AM136" i="173" s="1"/>
  <c r="J42" i="171"/>
  <c r="G39" i="173"/>
  <c r="K27" i="171"/>
  <c r="J40" i="171"/>
  <c r="N51" i="173"/>
  <c r="D17" i="171"/>
  <c r="I45" i="173"/>
  <c r="P2" i="173"/>
  <c r="N18" i="171"/>
  <c r="F48" i="173"/>
  <c r="E30" i="173"/>
  <c r="J22" i="171"/>
  <c r="K49" i="173"/>
  <c r="L30" i="173"/>
  <c r="G32" i="171"/>
  <c r="E40" i="173"/>
  <c r="E6" i="173"/>
  <c r="K23" i="171"/>
  <c r="E28" i="173"/>
  <c r="I21" i="173"/>
  <c r="F50" i="171"/>
  <c r="F37" i="171"/>
  <c r="AL210" i="173"/>
  <c r="AM210" i="173" s="1"/>
  <c r="M40" i="171"/>
  <c r="P30" i="173"/>
  <c r="G11" i="171"/>
  <c r="H25" i="171"/>
  <c r="J27" i="173"/>
  <c r="H20" i="171"/>
  <c r="AO145" i="173"/>
  <c r="M6" i="173"/>
  <c r="AJ11" i="173"/>
  <c r="AK11" i="173" s="1"/>
  <c r="H7" i="171"/>
  <c r="L37" i="173"/>
  <c r="N26" i="173"/>
  <c r="M2" i="171"/>
  <c r="J41" i="173"/>
  <c r="F9" i="171"/>
  <c r="Q47" i="173"/>
  <c r="F12" i="173"/>
  <c r="G33" i="171"/>
  <c r="L50" i="171"/>
  <c r="E8" i="171"/>
  <c r="L44" i="171"/>
  <c r="M20" i="171"/>
  <c r="G30" i="171"/>
  <c r="C21" i="171"/>
  <c r="I11" i="173"/>
  <c r="I9" i="171"/>
  <c r="I30" i="173"/>
  <c r="C4" i="173"/>
  <c r="I22" i="173"/>
  <c r="G31" i="171"/>
  <c r="F23" i="173"/>
  <c r="I15" i="171"/>
  <c r="I46" i="173"/>
  <c r="AJ12" i="171"/>
  <c r="AK12" i="171" s="1"/>
  <c r="H44" i="171"/>
  <c r="P38" i="171"/>
  <c r="K15" i="173"/>
  <c r="L48" i="173"/>
  <c r="C46" i="173"/>
  <c r="D2" i="171"/>
  <c r="D39" i="173"/>
  <c r="D29" i="173"/>
  <c r="AL149" i="173"/>
  <c r="AM149" i="173" s="1"/>
  <c r="C31" i="171"/>
  <c r="D24" i="173"/>
  <c r="K26" i="171"/>
  <c r="P3" i="173"/>
  <c r="AJ9" i="173"/>
  <c r="AK9" i="173" s="1"/>
  <c r="C44" i="171"/>
  <c r="N38" i="173"/>
  <c r="M41" i="173"/>
  <c r="I38" i="171"/>
  <c r="G40" i="171"/>
  <c r="H38" i="171"/>
  <c r="D10" i="171"/>
  <c r="F47" i="171"/>
  <c r="J13" i="173"/>
  <c r="E28" i="171"/>
  <c r="K46" i="171"/>
  <c r="C38" i="173"/>
  <c r="K31" i="173"/>
  <c r="N24" i="173"/>
  <c r="C39" i="171"/>
  <c r="I28" i="171"/>
  <c r="AL148" i="173"/>
  <c r="AM148" i="173" s="1"/>
  <c r="K14" i="171"/>
  <c r="AL140" i="173"/>
  <c r="AM140" i="173" s="1"/>
  <c r="AP135" i="173"/>
  <c r="D33" i="173"/>
  <c r="P41" i="173"/>
  <c r="AL5" i="173"/>
  <c r="AM5" i="173" s="1"/>
  <c r="H4" i="173"/>
  <c r="G34" i="173"/>
  <c r="L15" i="171"/>
  <c r="I26" i="173"/>
  <c r="E17" i="171"/>
  <c r="AJ71" i="171"/>
  <c r="AK71" i="171" s="1"/>
  <c r="M38" i="173"/>
  <c r="E5" i="171"/>
  <c r="K29" i="171"/>
  <c r="J33" i="171"/>
  <c r="AQ136" i="173"/>
  <c r="D49" i="171"/>
  <c r="E3" i="171"/>
  <c r="P22" i="171"/>
  <c r="D46" i="173"/>
  <c r="D26" i="171"/>
  <c r="L42" i="173"/>
  <c r="P46" i="171"/>
  <c r="F5" i="173"/>
  <c r="K16" i="171"/>
  <c r="Q35" i="173"/>
  <c r="AQ146" i="173"/>
  <c r="F29" i="171"/>
  <c r="N23" i="173"/>
  <c r="F18" i="171"/>
  <c r="J7" i="173"/>
  <c r="Q22" i="173"/>
  <c r="K30" i="173"/>
  <c r="D19" i="171"/>
  <c r="G16" i="171"/>
  <c r="Q38" i="171"/>
  <c r="D14" i="171"/>
  <c r="L33" i="173"/>
  <c r="AI10" i="171"/>
  <c r="AH10" i="171"/>
  <c r="AL137" i="173"/>
  <c r="AM137" i="173" s="1"/>
  <c r="P26" i="173"/>
  <c r="M25" i="173"/>
  <c r="I42" i="171"/>
  <c r="I43" i="171"/>
  <c r="N22" i="173"/>
  <c r="AQ12" i="171"/>
  <c r="M18" i="171"/>
  <c r="C37" i="173"/>
  <c r="M2" i="173"/>
  <c r="F7" i="171"/>
  <c r="C15" i="173"/>
  <c r="C33" i="173"/>
  <c r="AJ72" i="173"/>
  <c r="AK72" i="173" s="1"/>
  <c r="Q34" i="171"/>
  <c r="L17" i="173"/>
  <c r="P46" i="173"/>
  <c r="L31" i="171"/>
  <c r="F27" i="171"/>
  <c r="P28" i="173"/>
  <c r="AR139" i="173"/>
  <c r="AL205" i="173"/>
  <c r="AM205" i="173" s="1"/>
  <c r="J31" i="171"/>
  <c r="H27" i="171"/>
  <c r="AJ75" i="171"/>
  <c r="AK75" i="171" s="1"/>
  <c r="H34" i="171"/>
  <c r="F10" i="171"/>
  <c r="AP141" i="173"/>
  <c r="N11" i="173"/>
  <c r="F51" i="173"/>
  <c r="E23" i="173"/>
  <c r="L47" i="171"/>
  <c r="I11" i="171"/>
  <c r="I48" i="173"/>
  <c r="AJ8" i="171"/>
  <c r="AK8" i="171" s="1"/>
  <c r="F50" i="173"/>
  <c r="C4" i="171"/>
  <c r="M26" i="173"/>
  <c r="F48" i="171"/>
  <c r="P33" i="171"/>
  <c r="P43" i="171"/>
  <c r="Q27" i="173"/>
  <c r="AP5" i="173"/>
  <c r="E39" i="171"/>
  <c r="I20" i="171"/>
  <c r="K8" i="171"/>
  <c r="E6" i="171"/>
  <c r="L27" i="171"/>
  <c r="L31" i="173"/>
  <c r="C32" i="173"/>
  <c r="L17" i="171"/>
  <c r="I5" i="171"/>
  <c r="E36" i="171"/>
  <c r="AL215" i="173"/>
  <c r="AM215" i="173" s="1"/>
  <c r="G10" i="171"/>
  <c r="M44" i="171"/>
  <c r="D33" i="171"/>
  <c r="K43" i="171"/>
  <c r="I13" i="173"/>
  <c r="AJ79" i="171"/>
  <c r="AK79" i="171" s="1"/>
  <c r="L7" i="173"/>
  <c r="H5" i="171"/>
  <c r="AO9" i="173"/>
  <c r="J25" i="173"/>
  <c r="Q34" i="173"/>
  <c r="K35" i="173"/>
  <c r="AR143" i="173"/>
  <c r="H14" i="173"/>
  <c r="G27" i="171"/>
  <c r="Q26" i="171"/>
  <c r="M4" i="171"/>
  <c r="M45" i="173"/>
  <c r="H17" i="171"/>
  <c r="G37" i="173"/>
  <c r="Q50" i="171"/>
  <c r="AJ73" i="171"/>
  <c r="AK73" i="171" s="1"/>
  <c r="AO11" i="173"/>
  <c r="N48" i="173"/>
  <c r="M7" i="173"/>
  <c r="J24" i="171"/>
  <c r="E46" i="171"/>
  <c r="G46" i="171"/>
  <c r="K5" i="173"/>
  <c r="F14" i="173"/>
  <c r="D23" i="171"/>
  <c r="H22" i="173"/>
  <c r="C20" i="171"/>
  <c r="E35" i="173"/>
  <c r="D44" i="171"/>
  <c r="C25" i="173"/>
  <c r="M38" i="171"/>
  <c r="P13" i="171"/>
  <c r="H36" i="171"/>
  <c r="M19" i="171"/>
  <c r="AO146" i="173"/>
  <c r="C17" i="173"/>
  <c r="G34" i="171"/>
  <c r="C22" i="171"/>
  <c r="N8" i="173"/>
  <c r="K41" i="171"/>
  <c r="N4" i="171"/>
  <c r="AO143" i="173"/>
  <c r="M32" i="171"/>
  <c r="Q16" i="173"/>
  <c r="I33" i="173"/>
  <c r="K45" i="173"/>
  <c r="F34" i="171"/>
  <c r="K17" i="171"/>
  <c r="H25" i="173"/>
  <c r="H39" i="173"/>
  <c r="M33" i="171"/>
  <c r="C16" i="173"/>
  <c r="P6" i="171"/>
  <c r="F11" i="173"/>
  <c r="K31" i="171"/>
  <c r="F8" i="171"/>
  <c r="G25" i="173"/>
  <c r="AR149" i="173"/>
  <c r="F31" i="173"/>
  <c r="K19" i="171"/>
  <c r="E50" i="173"/>
  <c r="F24" i="173"/>
  <c r="C21" i="173"/>
  <c r="AJ136" i="173"/>
  <c r="AK136" i="173" s="1"/>
  <c r="AP146" i="173"/>
  <c r="P24" i="169"/>
  <c r="F13" i="173"/>
  <c r="I6" i="171"/>
  <c r="AO139" i="173"/>
  <c r="AQ70" i="173"/>
  <c r="L9" i="171"/>
  <c r="AL145" i="173"/>
  <c r="AM145" i="173" s="1"/>
  <c r="H13" i="171"/>
  <c r="F2" i="171"/>
  <c r="K9" i="171"/>
  <c r="P12" i="171"/>
  <c r="M51" i="171"/>
  <c r="F39" i="173"/>
  <c r="H6" i="173"/>
  <c r="C14" i="171"/>
  <c r="P7" i="173"/>
  <c r="D6" i="171"/>
  <c r="E10" i="171"/>
  <c r="N49" i="171"/>
  <c r="G20" i="171"/>
  <c r="G31" i="173"/>
  <c r="L47" i="173"/>
  <c r="H49" i="171"/>
  <c r="AQ11" i="173"/>
  <c r="J27" i="171"/>
  <c r="J46" i="171"/>
  <c r="N5" i="171"/>
  <c r="E48" i="171"/>
  <c r="AQ12" i="173"/>
  <c r="I36" i="173"/>
  <c r="AJ70" i="173"/>
  <c r="AK70" i="173" s="1"/>
  <c r="N33" i="171"/>
  <c r="AR148" i="173"/>
  <c r="L12" i="171"/>
  <c r="I23" i="173"/>
  <c r="M10" i="171"/>
  <c r="P49" i="173"/>
  <c r="N45" i="173"/>
  <c r="L45" i="171"/>
  <c r="F32" i="171"/>
  <c r="Q36" i="173"/>
  <c r="AO8" i="173"/>
  <c r="E34" i="171"/>
  <c r="K4" i="173"/>
  <c r="AJ11" i="171"/>
  <c r="AK11" i="171" s="1"/>
  <c r="AQ9" i="171"/>
  <c r="F20" i="171"/>
  <c r="E30" i="171"/>
  <c r="P28" i="171"/>
  <c r="I25" i="171"/>
  <c r="C49" i="171"/>
  <c r="H10" i="173"/>
  <c r="L26" i="173"/>
  <c r="N22" i="171"/>
  <c r="P43" i="173"/>
  <c r="L40" i="173"/>
  <c r="J6" i="171"/>
  <c r="F15" i="171"/>
  <c r="D9" i="173"/>
  <c r="AL147" i="173"/>
  <c r="AM147" i="173" s="1"/>
  <c r="AJ73" i="173"/>
  <c r="AK73" i="173" s="1"/>
  <c r="G25" i="171"/>
  <c r="H5" i="173"/>
  <c r="H29" i="173"/>
  <c r="H22" i="171"/>
  <c r="J41" i="171"/>
  <c r="D31" i="171"/>
  <c r="AL6" i="173"/>
  <c r="AM6" i="173" s="1"/>
  <c r="M23" i="171"/>
  <c r="M28" i="171"/>
  <c r="D16" i="173"/>
  <c r="J32" i="173"/>
  <c r="AR74" i="173"/>
  <c r="AQ144" i="173"/>
  <c r="I51" i="173"/>
  <c r="I20" i="173"/>
  <c r="F45" i="171"/>
  <c r="E49" i="173"/>
  <c r="AL72" i="173"/>
  <c r="AM72" i="173" s="1"/>
  <c r="F25" i="173"/>
  <c r="I49" i="171"/>
  <c r="AL135" i="173"/>
  <c r="AM135" i="173" s="1"/>
  <c r="G42" i="173"/>
  <c r="AJ145" i="173"/>
  <c r="AK145" i="173" s="1"/>
  <c r="N40" i="171"/>
  <c r="N41" i="173"/>
  <c r="AQ71" i="173"/>
  <c r="F37" i="173"/>
  <c r="AL201" i="173"/>
  <c r="AM201" i="173" s="1"/>
  <c r="AL11" i="173"/>
  <c r="AM11" i="173" s="1"/>
  <c r="E43" i="171"/>
  <c r="P45" i="171"/>
  <c r="D12" i="171"/>
  <c r="AL144" i="173"/>
  <c r="AM144" i="173" s="1"/>
  <c r="D27" i="173"/>
  <c r="Q8" i="171"/>
  <c r="H18" i="173"/>
  <c r="D17" i="173"/>
  <c r="G19" i="173"/>
  <c r="H29" i="171"/>
  <c r="Q24" i="173"/>
  <c r="AO136" i="173"/>
  <c r="H7" i="173"/>
  <c r="P45" i="173"/>
  <c r="N33" i="173"/>
  <c r="F47" i="173"/>
  <c r="J10" i="173"/>
  <c r="AP6" i="173"/>
  <c r="J2" i="171"/>
  <c r="D25" i="173"/>
  <c r="AI78" i="171"/>
  <c r="AH78" i="171"/>
  <c r="I34" i="173"/>
  <c r="L10" i="173"/>
  <c r="C28" i="173"/>
  <c r="K32" i="173"/>
  <c r="D24" i="171"/>
  <c r="P10" i="173"/>
  <c r="AP139" i="173"/>
  <c r="I48" i="171"/>
  <c r="Q48" i="171"/>
  <c r="K23" i="173"/>
  <c r="H19" i="173"/>
  <c r="N31" i="171"/>
  <c r="AP140" i="173"/>
  <c r="C15" i="171"/>
  <c r="F42" i="173"/>
  <c r="C32" i="171"/>
  <c r="C13" i="173"/>
  <c r="J4" i="171"/>
  <c r="D25" i="171"/>
  <c r="L25" i="173"/>
  <c r="Q23" i="173"/>
  <c r="H30" i="173"/>
  <c r="AR136" i="173"/>
  <c r="E12" i="173"/>
  <c r="Q28" i="171"/>
  <c r="P39" i="173"/>
  <c r="K39" i="173"/>
  <c r="E8" i="173"/>
  <c r="L22" i="171"/>
  <c r="J26" i="171"/>
  <c r="C29" i="173"/>
  <c r="K33" i="171"/>
  <c r="N15" i="171"/>
  <c r="I45" i="171"/>
  <c r="I50" i="173"/>
  <c r="H12" i="173"/>
  <c r="K35" i="171"/>
  <c r="C41" i="173"/>
  <c r="G42" i="171"/>
  <c r="G26" i="173"/>
  <c r="C40" i="171"/>
  <c r="Q32" i="173"/>
  <c r="C48" i="171"/>
  <c r="G45" i="173"/>
  <c r="N43" i="173"/>
  <c r="H26" i="173"/>
  <c r="K42" i="173"/>
  <c r="N14" i="173"/>
  <c r="I7" i="173"/>
  <c r="F43" i="173"/>
  <c r="E11" i="173"/>
  <c r="M6" i="171"/>
  <c r="F41" i="173"/>
  <c r="N7" i="173"/>
  <c r="J24" i="173"/>
  <c r="I2" i="171"/>
  <c r="C10" i="171"/>
  <c r="AR141" i="173"/>
  <c r="L34" i="171"/>
  <c r="H49" i="173"/>
  <c r="J33" i="173"/>
  <c r="H43" i="171"/>
  <c r="H10" i="171"/>
  <c r="L41" i="173"/>
  <c r="M5" i="171"/>
  <c r="G35" i="171"/>
  <c r="C27" i="173"/>
  <c r="Q30" i="173"/>
  <c r="I14" i="171"/>
  <c r="N35" i="171"/>
  <c r="E16" i="173"/>
  <c r="D11" i="173"/>
  <c r="N37" i="171"/>
  <c r="D42" i="171"/>
  <c r="M8" i="171"/>
  <c r="F20" i="173"/>
  <c r="K18" i="171"/>
  <c r="K40" i="173"/>
  <c r="E13" i="173"/>
  <c r="M22" i="171"/>
  <c r="K48" i="171"/>
  <c r="J17" i="171"/>
  <c r="E25" i="173"/>
  <c r="N50" i="173"/>
  <c r="M30" i="173"/>
  <c r="J31" i="173"/>
  <c r="AL74" i="173"/>
  <c r="AM74" i="173" s="1"/>
  <c r="C44" i="173"/>
  <c r="AQ137" i="173"/>
  <c r="AL70" i="173"/>
  <c r="AM70" i="173" s="1"/>
  <c r="L43" i="171"/>
  <c r="E13" i="171"/>
  <c r="L3" i="171"/>
  <c r="N30" i="171"/>
  <c r="AQ8" i="173"/>
  <c r="C5" i="171"/>
  <c r="I43" i="173"/>
  <c r="L38" i="171"/>
  <c r="N6" i="173"/>
  <c r="I21" i="171"/>
  <c r="P41" i="171"/>
  <c r="AL8" i="173"/>
  <c r="AM8" i="173" s="1"/>
  <c r="H43" i="173"/>
  <c r="P11" i="173"/>
  <c r="F29" i="173"/>
  <c r="N16" i="173"/>
  <c r="E20" i="173"/>
  <c r="F6" i="173"/>
  <c r="Q40" i="171"/>
  <c r="AJ10" i="173"/>
  <c r="AK10" i="173" s="1"/>
  <c r="C26" i="173"/>
  <c r="N42" i="173"/>
  <c r="I31" i="171"/>
  <c r="I42" i="173"/>
  <c r="F46" i="171"/>
  <c r="E19" i="173"/>
  <c r="AL200" i="173"/>
  <c r="AM200" i="173" s="1"/>
  <c r="F40" i="171"/>
  <c r="Q4" i="171"/>
  <c r="AL138" i="173"/>
  <c r="AM138" i="173" s="1"/>
  <c r="C47" i="171"/>
  <c r="M48" i="171"/>
  <c r="AQ142" i="173"/>
  <c r="N21" i="173"/>
  <c r="P51" i="171"/>
  <c r="L13" i="173"/>
  <c r="E51" i="173"/>
  <c r="AO70" i="173"/>
  <c r="AO73" i="173"/>
  <c r="L45" i="173"/>
  <c r="M3" i="171"/>
  <c r="I7" i="171"/>
  <c r="F3" i="171"/>
  <c r="D4" i="173"/>
  <c r="C23" i="171"/>
  <c r="D21" i="173"/>
  <c r="G33" i="173"/>
  <c r="AO140" i="173"/>
  <c r="AR11" i="173"/>
  <c r="AL217" i="173"/>
  <c r="AM217" i="173" s="1"/>
  <c r="Q21" i="171"/>
  <c r="P26" i="171"/>
  <c r="J3" i="171"/>
  <c r="AR9" i="173"/>
  <c r="N48" i="171"/>
  <c r="K21" i="173"/>
  <c r="M39" i="171"/>
  <c r="AQ10" i="171"/>
  <c r="I16" i="173"/>
  <c r="G19" i="171"/>
  <c r="J47" i="171"/>
  <c r="C34" i="173"/>
  <c r="F25" i="171"/>
  <c r="AP148" i="173"/>
  <c r="N2" i="171"/>
  <c r="H42" i="173"/>
  <c r="K33" i="173"/>
  <c r="J38" i="171"/>
  <c r="AH73" i="171"/>
  <c r="AI73" i="171"/>
  <c r="K17" i="173"/>
  <c r="L14" i="171"/>
  <c r="Q41" i="171"/>
  <c r="H37" i="171"/>
  <c r="M34" i="173"/>
  <c r="P35" i="171"/>
  <c r="N27" i="173"/>
  <c r="L43" i="173"/>
  <c r="P15" i="171"/>
  <c r="AJ75" i="173"/>
  <c r="AK75" i="173" s="1"/>
  <c r="N46" i="173"/>
  <c r="AQ74" i="173"/>
  <c r="D30" i="173"/>
  <c r="F24" i="171"/>
  <c r="AL7" i="173"/>
  <c r="AM7" i="173" s="1"/>
  <c r="H26" i="171"/>
  <c r="G2" i="173"/>
  <c r="P17" i="173"/>
  <c r="G41" i="171"/>
  <c r="K5" i="171"/>
  <c r="AP12" i="173"/>
  <c r="AJ77" i="171"/>
  <c r="AK77" i="171" s="1"/>
  <c r="P18" i="173"/>
  <c r="G39" i="171"/>
  <c r="E2" i="171"/>
  <c r="AJ72" i="171"/>
  <c r="AK72" i="171" s="1"/>
  <c r="Q25" i="171"/>
  <c r="N46" i="171"/>
  <c r="D28" i="173"/>
  <c r="M24" i="173"/>
  <c r="AJ5" i="173"/>
  <c r="AK5" i="173" s="1"/>
  <c r="AL143" i="173"/>
  <c r="AM143" i="173" s="1"/>
  <c r="AO144" i="173"/>
  <c r="C37" i="171"/>
  <c r="G47" i="173"/>
  <c r="E19" i="171"/>
  <c r="L5" i="173"/>
  <c r="E20" i="171"/>
  <c r="J38" i="173"/>
  <c r="J34" i="171"/>
  <c r="H41" i="173"/>
  <c r="AJ5" i="171"/>
  <c r="AK5" i="171" s="1"/>
  <c r="I10" i="171"/>
  <c r="F49" i="173"/>
  <c r="F44" i="173"/>
  <c r="E39" i="173"/>
  <c r="L35" i="171"/>
  <c r="AH13" i="171"/>
  <c r="AI13" i="171"/>
  <c r="D7" i="173"/>
  <c r="Q42" i="173"/>
  <c r="C50" i="171"/>
  <c r="N29" i="171"/>
  <c r="C7" i="171"/>
  <c r="Q35" i="171"/>
  <c r="N3" i="173"/>
  <c r="AJ74" i="171"/>
  <c r="AK74" i="171" s="1"/>
  <c r="G36" i="173"/>
  <c r="M51" i="173"/>
  <c r="Q48" i="173"/>
  <c r="H15" i="171"/>
  <c r="I37" i="171"/>
  <c r="L51" i="171"/>
  <c r="C33" i="171"/>
  <c r="E45" i="171"/>
  <c r="E15" i="171"/>
  <c r="D3" i="171"/>
  <c r="D34" i="171"/>
  <c r="K4" i="171"/>
  <c r="I34" i="171"/>
  <c r="D22" i="171"/>
  <c r="G50" i="171"/>
  <c r="G36" i="171"/>
  <c r="AR5" i="173"/>
  <c r="C17" i="171"/>
  <c r="M21" i="171"/>
  <c r="D35" i="171"/>
  <c r="E29" i="173"/>
  <c r="J36" i="171"/>
  <c r="J14" i="171"/>
  <c r="AJ135" i="173"/>
  <c r="AK135" i="173" s="1"/>
  <c r="AL204" i="173"/>
  <c r="AM204" i="173" s="1"/>
  <c r="H6" i="171"/>
  <c r="N5" i="173"/>
  <c r="AQ8" i="171"/>
  <c r="P36" i="173"/>
  <c r="M17" i="171"/>
  <c r="E27" i="171"/>
  <c r="Q40" i="173"/>
  <c r="C9" i="171"/>
  <c r="L18" i="171"/>
  <c r="I27" i="171"/>
  <c r="AL10" i="173"/>
  <c r="AM10" i="173" s="1"/>
  <c r="E49" i="171"/>
  <c r="AR146" i="173"/>
  <c r="L2" i="171"/>
  <c r="J15" i="171"/>
  <c r="L16" i="173"/>
  <c r="P25" i="171"/>
  <c r="AJ143" i="173"/>
  <c r="AK143" i="173" s="1"/>
  <c r="P29" i="173"/>
  <c r="M7" i="171"/>
  <c r="H19" i="171"/>
  <c r="G5" i="171"/>
  <c r="J30" i="171"/>
  <c r="J22" i="173"/>
  <c r="N6" i="171"/>
  <c r="K13" i="171"/>
  <c r="AH5" i="171"/>
  <c r="AI5" i="171"/>
  <c r="M46" i="171"/>
  <c r="Q27" i="171"/>
  <c r="P39" i="171"/>
  <c r="H15" i="173"/>
  <c r="L36" i="173"/>
  <c r="K28" i="173"/>
  <c r="K26" i="173"/>
  <c r="Q29" i="173"/>
  <c r="P23" i="173"/>
  <c r="N34" i="171"/>
  <c r="C2" i="173"/>
  <c r="AJ70" i="171"/>
  <c r="AK70" i="171" s="1"/>
  <c r="M15" i="171"/>
  <c r="G13" i="173"/>
  <c r="N13" i="173"/>
  <c r="J19" i="173"/>
  <c r="H51" i="171"/>
  <c r="L29" i="171"/>
  <c r="J39" i="173"/>
  <c r="F10" i="173"/>
  <c r="AR144" i="173"/>
  <c r="L40" i="171"/>
  <c r="F5" i="171"/>
  <c r="G51" i="171"/>
  <c r="N30" i="173"/>
  <c r="G24" i="173"/>
  <c r="F16" i="173"/>
  <c r="L33" i="171"/>
  <c r="Q39" i="173"/>
  <c r="AJ74" i="173"/>
  <c r="AK74" i="173" s="1"/>
  <c r="K25" i="173"/>
  <c r="C28" i="171"/>
  <c r="H33" i="171"/>
  <c r="D37" i="171"/>
  <c r="AJ148" i="173"/>
  <c r="AK148" i="173" s="1"/>
  <c r="N32" i="173"/>
  <c r="L3" i="173"/>
  <c r="N9" i="171"/>
  <c r="C12" i="171"/>
  <c r="M47" i="173"/>
  <c r="E23" i="171"/>
  <c r="AL211" i="173"/>
  <c r="AM211" i="173" s="1"/>
  <c r="L46" i="173"/>
  <c r="J6" i="173"/>
  <c r="I32" i="173"/>
  <c r="Q37" i="173"/>
  <c r="Q44" i="173"/>
  <c r="I19" i="173"/>
  <c r="L11" i="173"/>
  <c r="K24" i="171"/>
  <c r="K49" i="171"/>
  <c r="G7" i="171"/>
  <c r="N19" i="171"/>
  <c r="Q20" i="171"/>
  <c r="E2" i="173"/>
  <c r="I44" i="171"/>
  <c r="F39" i="171"/>
  <c r="Q51" i="173"/>
  <c r="E21" i="171"/>
  <c r="I41" i="171"/>
  <c r="K7" i="171"/>
  <c r="G43" i="173"/>
  <c r="K2" i="173"/>
  <c r="N39" i="171"/>
  <c r="K47" i="171"/>
  <c r="P6" i="173"/>
  <c r="J51" i="171"/>
  <c r="I26" i="171"/>
  <c r="L6" i="173"/>
  <c r="I47" i="171"/>
  <c r="AR10" i="173"/>
  <c r="G26" i="171"/>
  <c r="AL146" i="173"/>
  <c r="AM146" i="173" s="1"/>
  <c r="F16" i="171"/>
  <c r="N4" i="173"/>
  <c r="P42" i="171"/>
  <c r="H38" i="173"/>
  <c r="L19" i="171"/>
  <c r="H40" i="171"/>
  <c r="F36" i="173"/>
  <c r="L44" i="173"/>
  <c r="G4" i="171"/>
  <c r="J37" i="173"/>
  <c r="M50" i="173"/>
  <c r="H17" i="173"/>
  <c r="AP144" i="173"/>
  <c r="H27" i="173"/>
  <c r="G48" i="173"/>
  <c r="N36" i="173"/>
  <c r="D44" i="173"/>
  <c r="AP147" i="173"/>
  <c r="AR147" i="173"/>
  <c r="L4" i="171"/>
  <c r="F11" i="171"/>
  <c r="AQ76" i="173"/>
  <c r="I51" i="171"/>
  <c r="M47" i="171"/>
  <c r="E31" i="173"/>
  <c r="I30" i="171"/>
  <c r="AP136" i="173"/>
  <c r="D13" i="173"/>
  <c r="Q23" i="171"/>
  <c r="L20" i="173"/>
  <c r="F18" i="173"/>
  <c r="C5" i="173"/>
  <c r="D42" i="173"/>
  <c r="E3" i="173"/>
  <c r="Q36" i="171"/>
  <c r="C35" i="171"/>
  <c r="G23" i="173"/>
  <c r="C19" i="171"/>
  <c r="G23" i="171"/>
  <c r="E4" i="171"/>
  <c r="Q2" i="173"/>
  <c r="K45" i="171"/>
  <c r="AO72" i="173"/>
  <c r="D41" i="173"/>
  <c r="L2" i="173"/>
  <c r="P4" i="173"/>
  <c r="D32" i="171"/>
  <c r="G17" i="171"/>
  <c r="J51" i="173"/>
  <c r="M13" i="173"/>
  <c r="K51" i="171"/>
  <c r="H9" i="173"/>
  <c r="L39" i="173"/>
  <c r="M32" i="173"/>
  <c r="AJ82" i="171"/>
  <c r="AK82" i="171" s="1"/>
  <c r="K11" i="171"/>
  <c r="F43" i="171"/>
  <c r="J49" i="173"/>
  <c r="L34" i="173"/>
  <c r="L46" i="171"/>
  <c r="AP76" i="173"/>
  <c r="P44" i="171"/>
  <c r="P11" i="171"/>
  <c r="D30" i="171"/>
  <c r="AR12" i="173"/>
  <c r="AL12" i="173"/>
  <c r="AM12" i="173" s="1"/>
  <c r="K44" i="171"/>
  <c r="C6" i="171"/>
  <c r="P37" i="173"/>
  <c r="F44" i="171"/>
  <c r="G15" i="173"/>
  <c r="Q5" i="171"/>
  <c r="E14" i="171"/>
  <c r="M20" i="173"/>
  <c r="AJ139" i="173"/>
  <c r="AK139" i="173" s="1"/>
  <c r="Q46" i="171"/>
  <c r="Q19" i="173"/>
  <c r="C30" i="173"/>
  <c r="N32" i="171"/>
  <c r="M9" i="171"/>
  <c r="AL142" i="173"/>
  <c r="AM142" i="173" s="1"/>
  <c r="G18" i="173"/>
  <c r="AO6" i="173"/>
  <c r="G28" i="171"/>
  <c r="K9" i="173"/>
  <c r="F26" i="171"/>
  <c r="P34" i="173"/>
  <c r="AJ12" i="173"/>
  <c r="AK12" i="173" s="1"/>
  <c r="AQ143" i="173"/>
  <c r="AJ80" i="171"/>
  <c r="AK80" i="171" s="1"/>
  <c r="AQ7" i="171"/>
  <c r="H45" i="171"/>
  <c r="F36" i="171"/>
  <c r="M14" i="171"/>
  <c r="N44" i="171"/>
  <c r="N18" i="173"/>
  <c r="D50" i="173"/>
  <c r="L16" i="171"/>
  <c r="E10" i="173"/>
  <c r="K18" i="173"/>
  <c r="Q46" i="173"/>
  <c r="AL71" i="173"/>
  <c r="AM71" i="173" s="1"/>
  <c r="E41" i="171"/>
  <c r="N15" i="173"/>
  <c r="G29" i="171"/>
  <c r="J47" i="173"/>
  <c r="L4" i="173"/>
  <c r="J39" i="171"/>
  <c r="L18" i="173"/>
  <c r="I6" i="173"/>
  <c r="F38" i="171"/>
  <c r="Q12" i="171"/>
  <c r="P3" i="171"/>
  <c r="E47" i="171"/>
  <c r="M11" i="171"/>
  <c r="H2" i="171"/>
  <c r="J43" i="171"/>
  <c r="K38" i="173"/>
  <c r="AR142" i="173"/>
  <c r="K48" i="173"/>
  <c r="P40" i="173"/>
  <c r="P44" i="173"/>
  <c r="E4" i="173"/>
  <c r="H8" i="173"/>
  <c r="M39" i="173"/>
  <c r="F51" i="171"/>
  <c r="E7" i="171"/>
  <c r="L26" i="171"/>
  <c r="F32" i="173"/>
  <c r="D51" i="173"/>
  <c r="E38" i="173"/>
  <c r="P47" i="171"/>
  <c r="C36" i="173"/>
  <c r="N9" i="173"/>
  <c r="E37" i="173"/>
  <c r="P31" i="173"/>
  <c r="H16" i="171"/>
  <c r="P19" i="171"/>
  <c r="C39" i="173"/>
  <c r="AQ135" i="173"/>
  <c r="N26" i="171"/>
  <c r="K38" i="171"/>
  <c r="D40" i="171"/>
  <c r="C43" i="173"/>
  <c r="F22" i="171"/>
  <c r="H37" i="173"/>
  <c r="Q43" i="171"/>
  <c r="I35" i="171"/>
  <c r="I38" i="173"/>
  <c r="AJ149" i="173"/>
  <c r="AK149" i="173" s="1"/>
  <c r="D20" i="173"/>
  <c r="F9" i="173"/>
  <c r="J17" i="173"/>
  <c r="AQ141" i="173"/>
  <c r="N10" i="173"/>
  <c r="L10" i="171"/>
  <c r="L25" i="171"/>
  <c r="E5" i="173"/>
  <c r="AP137" i="173"/>
  <c r="J45" i="171"/>
  <c r="H11" i="173"/>
  <c r="AJ9" i="171"/>
  <c r="AK9" i="171" s="1"/>
  <c r="L32" i="173"/>
  <c r="E37" i="171"/>
  <c r="E26" i="173"/>
  <c r="P37" i="171"/>
  <c r="N40" i="173"/>
  <c r="L27" i="173"/>
  <c r="Q49" i="171"/>
  <c r="M45" i="171"/>
  <c r="K8" i="173"/>
  <c r="M16" i="171"/>
  <c r="D6" i="173"/>
  <c r="Q51" i="171"/>
  <c r="E11" i="171"/>
  <c r="D13" i="171"/>
  <c r="J37" i="171"/>
  <c r="AJ147" i="173"/>
  <c r="AK147" i="173" s="1"/>
  <c r="K40" i="171"/>
  <c r="P49" i="171"/>
  <c r="C35" i="173"/>
  <c r="I16" i="171"/>
  <c r="D15" i="171"/>
  <c r="AQ13" i="171"/>
  <c r="Q3" i="171"/>
  <c r="N7" i="171"/>
  <c r="Q14" i="171"/>
  <c r="G47" i="171"/>
  <c r="P32" i="173"/>
  <c r="AL76" i="173"/>
  <c r="AM76" i="173" s="1"/>
  <c r="G38" i="171"/>
  <c r="K34" i="173"/>
  <c r="P48" i="171"/>
  <c r="P2" i="171"/>
  <c r="I8" i="171"/>
  <c r="F23" i="171"/>
  <c r="K30" i="171"/>
  <c r="Q11" i="171"/>
  <c r="K12" i="173"/>
  <c r="J5" i="171"/>
  <c r="I19" i="171"/>
  <c r="N50" i="171"/>
  <c r="AJ144" i="173"/>
  <c r="AK144" i="173" s="1"/>
  <c r="F35" i="171"/>
  <c r="I15" i="173"/>
  <c r="P35" i="173"/>
  <c r="D27" i="171"/>
  <c r="I47" i="173"/>
  <c r="AP72" i="173"/>
  <c r="I40" i="173"/>
  <c r="G12" i="173"/>
  <c r="AL206" i="173"/>
  <c r="AM206" i="173" s="1"/>
  <c r="P7" i="171"/>
  <c r="H30" i="171"/>
  <c r="C24" i="171"/>
  <c r="G22" i="171"/>
  <c r="M41" i="171"/>
  <c r="L28" i="173"/>
  <c r="E43" i="173"/>
  <c r="P24" i="173"/>
  <c r="F31" i="171"/>
  <c r="H24" i="173"/>
  <c r="P16" i="171"/>
  <c r="D18" i="173"/>
  <c r="H3" i="173"/>
  <c r="P17" i="171"/>
  <c r="P32" i="171"/>
  <c r="G8" i="173"/>
  <c r="L24" i="171"/>
  <c r="I28" i="173"/>
  <c r="AH70" i="171"/>
  <c r="AI70" i="171"/>
  <c r="G46" i="173"/>
  <c r="C49" i="173"/>
  <c r="G3" i="171"/>
  <c r="Q45" i="171"/>
  <c r="D48" i="173"/>
  <c r="I35" i="173"/>
  <c r="F2" i="173"/>
  <c r="AP70" i="173"/>
  <c r="L48" i="171"/>
  <c r="K16" i="173"/>
  <c r="P5" i="173"/>
  <c r="K50" i="171"/>
  <c r="N17" i="173"/>
  <c r="H51" i="173"/>
  <c r="D47" i="173"/>
  <c r="AQ5" i="171"/>
  <c r="I50" i="171"/>
  <c r="P8" i="173"/>
  <c r="C45" i="171"/>
  <c r="N12" i="173"/>
  <c r="Q31" i="173"/>
  <c r="D34" i="173"/>
  <c r="J44" i="171"/>
  <c r="AJ13" i="171"/>
  <c r="AK13" i="171" s="1"/>
  <c r="D46" i="171"/>
  <c r="J19" i="171"/>
  <c r="AQ149" i="173"/>
  <c r="Q6" i="171"/>
  <c r="J21" i="173"/>
  <c r="C18" i="171"/>
  <c r="H40" i="173"/>
  <c r="G14" i="173"/>
  <c r="K37" i="173"/>
  <c r="M5" i="173"/>
  <c r="Q10" i="171"/>
  <c r="F38" i="173"/>
  <c r="M12" i="171"/>
  <c r="M12" i="173"/>
  <c r="P15" i="173"/>
  <c r="AJ137" i="173"/>
  <c r="AK137" i="173" s="1"/>
  <c r="Q21" i="173"/>
  <c r="M27" i="171"/>
  <c r="AI82" i="171"/>
  <c r="AH82" i="171"/>
  <c r="C2" i="171"/>
  <c r="N45" i="171"/>
  <c r="N41" i="171"/>
  <c r="K42" i="171"/>
  <c r="D36" i="171"/>
  <c r="F46" i="173"/>
  <c r="AO148" i="173"/>
  <c r="I5" i="173"/>
  <c r="I29" i="173"/>
  <c r="M31" i="173"/>
  <c r="I12" i="171"/>
  <c r="E22" i="171"/>
  <c r="F17" i="171"/>
  <c r="Q42" i="171"/>
  <c r="J9" i="173"/>
  <c r="K10" i="173"/>
  <c r="M36" i="173"/>
  <c r="C19" i="173"/>
  <c r="N51" i="171"/>
  <c r="J11" i="173"/>
  <c r="E24" i="173"/>
  <c r="G29" i="173"/>
  <c r="AJ138" i="173"/>
  <c r="AK138" i="173" s="1"/>
  <c r="F41" i="171"/>
  <c r="F19" i="173"/>
  <c r="L39" i="171"/>
  <c r="P27" i="171"/>
  <c r="C8" i="171"/>
  <c r="AO74" i="173"/>
  <c r="C7" i="173"/>
  <c r="J40" i="173"/>
  <c r="E48" i="173"/>
  <c r="F4" i="173"/>
  <c r="AO149" i="173"/>
  <c r="J14" i="173"/>
  <c r="F7" i="173"/>
  <c r="C6" i="173"/>
  <c r="J28" i="173"/>
  <c r="D31" i="173"/>
  <c r="AQ145" i="173"/>
  <c r="C27" i="171"/>
  <c r="I41" i="173"/>
  <c r="D8" i="173"/>
  <c r="D35" i="173"/>
  <c r="F3" i="173"/>
  <c r="Q47" i="171"/>
  <c r="D37" i="173"/>
  <c r="G38" i="173"/>
  <c r="H39" i="171"/>
  <c r="L49" i="173"/>
  <c r="N3" i="171"/>
  <c r="Q45" i="173"/>
  <c r="AL202" i="173"/>
  <c r="AM202" i="173" s="1"/>
  <c r="H31" i="171"/>
  <c r="H24" i="171"/>
  <c r="I23" i="171"/>
  <c r="AR73" i="173"/>
  <c r="F6" i="171"/>
  <c r="AO137" i="173"/>
  <c r="AJ71" i="173"/>
  <c r="AK71" i="173" s="1"/>
  <c r="E22" i="173"/>
  <c r="AI74" i="171"/>
  <c r="AH74" i="171"/>
  <c r="E18" i="171"/>
  <c r="F26" i="173"/>
  <c r="AR6" i="173"/>
  <c r="F27" i="173"/>
  <c r="AQ6" i="173"/>
  <c r="P40" i="171"/>
  <c r="M50" i="171"/>
  <c r="I37" i="173"/>
  <c r="G8" i="171"/>
  <c r="E38" i="171"/>
  <c r="N35" i="173"/>
  <c r="G28" i="173"/>
  <c r="H47" i="173"/>
  <c r="I4" i="173"/>
  <c r="P14" i="173"/>
  <c r="D7" i="171"/>
  <c r="I24" i="173"/>
  <c r="N27" i="171"/>
  <c r="N24" i="171"/>
  <c r="C12" i="173"/>
  <c r="AH72" i="171"/>
  <c r="AI72" i="171"/>
  <c r="H45" i="173"/>
  <c r="F33" i="173"/>
  <c r="M3" i="173"/>
  <c r="N28" i="173"/>
  <c r="F40" i="173"/>
  <c r="G22" i="173"/>
  <c r="P4" i="171"/>
  <c r="AJ6" i="173"/>
  <c r="AK6" i="173" s="1"/>
  <c r="AJ81" i="171"/>
  <c r="AK81" i="171" s="1"/>
  <c r="M17" i="173"/>
  <c r="Q28" i="173"/>
  <c r="J15" i="173"/>
  <c r="Q41" i="173"/>
  <c r="Q13" i="171"/>
  <c r="L8" i="173"/>
  <c r="H9" i="171"/>
  <c r="L15" i="173"/>
  <c r="H32" i="173"/>
  <c r="K19" i="173"/>
  <c r="AQ10" i="173"/>
  <c r="H12" i="171"/>
  <c r="M22" i="173"/>
  <c r="J49" i="171"/>
  <c r="C22" i="173"/>
  <c r="P36" i="171"/>
  <c r="AO7" i="173"/>
  <c r="F12" i="171"/>
  <c r="H41" i="171"/>
  <c r="C8" i="173"/>
  <c r="F8" i="173"/>
  <c r="AO5" i="173"/>
  <c r="K25" i="171"/>
  <c r="J10" i="171"/>
  <c r="K27" i="173"/>
  <c r="M25" i="171"/>
  <c r="J36" i="173"/>
  <c r="D8" i="171"/>
  <c r="K37" i="171"/>
  <c r="AR140" i="173"/>
  <c r="M10" i="173"/>
  <c r="J32" i="171"/>
  <c r="P8" i="171"/>
  <c r="AI12" i="171"/>
  <c r="AH12" i="171"/>
  <c r="M16" i="173"/>
  <c r="L51" i="173"/>
  <c r="AP143" i="173"/>
  <c r="AL216" i="173"/>
  <c r="AM216" i="173" s="1"/>
  <c r="M14" i="173"/>
  <c r="C3" i="173"/>
  <c r="I46" i="171"/>
  <c r="K43" i="173"/>
  <c r="P21" i="173"/>
  <c r="H46" i="173"/>
  <c r="AQ140" i="173"/>
  <c r="D22" i="173"/>
  <c r="N19" i="173"/>
  <c r="AJ76" i="173"/>
  <c r="AK76" i="173" s="1"/>
  <c r="AJ142" i="173"/>
  <c r="AK142" i="173" s="1"/>
  <c r="AH71" i="171"/>
  <c r="AI71" i="171"/>
  <c r="C34" i="171"/>
  <c r="Q49" i="173"/>
  <c r="J12" i="173"/>
  <c r="E34" i="173"/>
  <c r="E16" i="171"/>
  <c r="H23" i="171"/>
  <c r="D39" i="171"/>
  <c r="G10" i="173"/>
  <c r="P20" i="171"/>
  <c r="P9" i="173"/>
  <c r="Q20" i="173"/>
  <c r="L49" i="171"/>
  <c r="J43" i="173"/>
  <c r="E36" i="173"/>
  <c r="G4" i="173"/>
  <c r="I25" i="173"/>
  <c r="E42" i="173"/>
  <c r="P16" i="173"/>
  <c r="G14" i="171"/>
  <c r="F28" i="171"/>
  <c r="AI81" i="171"/>
  <c r="AH81" i="171"/>
  <c r="M35" i="171"/>
  <c r="I17" i="171"/>
  <c r="M49" i="171"/>
  <c r="K2" i="171"/>
  <c r="M42" i="173"/>
  <c r="J23" i="173"/>
  <c r="D45" i="173"/>
  <c r="H47" i="171"/>
  <c r="D26" i="173"/>
  <c r="N39" i="173"/>
  <c r="AO7" i="171"/>
  <c r="AQ6" i="171"/>
  <c r="E45" i="173"/>
  <c r="K3" i="173"/>
  <c r="H48" i="173"/>
  <c r="AP7" i="173"/>
  <c r="I14" i="173"/>
  <c r="F17" i="173"/>
  <c r="AQ139" i="173"/>
  <c r="G41" i="173"/>
  <c r="J8" i="171"/>
  <c r="P12" i="173"/>
  <c r="C31" i="173"/>
  <c r="E18" i="173"/>
  <c r="M43" i="171"/>
  <c r="L41" i="171"/>
  <c r="P51" i="173"/>
  <c r="N49" i="173"/>
  <c r="P24" i="171"/>
  <c r="C45" i="173"/>
  <c r="L37" i="171"/>
  <c r="Q26" i="173"/>
  <c r="Q33" i="171"/>
  <c r="E31" i="171"/>
  <c r="AH75" i="171"/>
  <c r="AI75" i="171"/>
  <c r="M44" i="173"/>
  <c r="AI9" i="171"/>
  <c r="AH9" i="171"/>
  <c r="J16" i="171"/>
  <c r="G2" i="171"/>
  <c r="F30" i="171"/>
  <c r="F21" i="173"/>
  <c r="I18" i="173"/>
  <c r="N34" i="173"/>
  <c r="D40" i="173"/>
  <c r="J4" i="173"/>
  <c r="K44" i="173"/>
  <c r="K24" i="173"/>
  <c r="H28" i="171"/>
  <c r="E32" i="173"/>
  <c r="AQ73" i="173"/>
  <c r="Q30" i="171"/>
  <c r="N20" i="173"/>
  <c r="E50" i="171"/>
  <c r="E12" i="171"/>
  <c r="P48" i="173"/>
  <c r="Q22" i="171"/>
  <c r="E14" i="173"/>
  <c r="M49" i="173"/>
  <c r="J13" i="171"/>
  <c r="H3" i="171"/>
  <c r="N8" i="171"/>
  <c r="K39" i="171"/>
  <c r="E27" i="173"/>
  <c r="H33" i="173"/>
  <c r="AR71" i="173"/>
  <c r="AI80" i="171"/>
  <c r="AH80" i="171"/>
  <c r="AO76" i="173"/>
  <c r="K47" i="173"/>
  <c r="J48" i="173"/>
  <c r="M36" i="171"/>
  <c r="M48" i="173"/>
  <c r="M21" i="173"/>
  <c r="J29" i="171"/>
  <c r="AJ78" i="171"/>
  <c r="AK78" i="171" s="1"/>
  <c r="D50" i="171"/>
  <c r="M34" i="171"/>
  <c r="G6" i="173"/>
  <c r="D45" i="171"/>
  <c r="L19" i="173"/>
  <c r="I40" i="171"/>
  <c r="G18" i="171"/>
  <c r="N36" i="171"/>
  <c r="AH8" i="171"/>
  <c r="AI8" i="171"/>
  <c r="N10" i="171"/>
  <c r="N12" i="171"/>
  <c r="G37" i="171"/>
  <c r="I39" i="171"/>
  <c r="AP10" i="173"/>
  <c r="AP73" i="173"/>
  <c r="C13" i="171"/>
  <c r="AR76" i="173"/>
  <c r="P47" i="173"/>
  <c r="H21" i="173"/>
  <c r="C14" i="173"/>
  <c r="P20" i="173"/>
  <c r="D43" i="171"/>
  <c r="P14" i="171"/>
  <c r="J30" i="173"/>
  <c r="M8" i="173"/>
  <c r="C46" i="171"/>
  <c r="D10" i="173"/>
  <c r="AQ147" i="173"/>
  <c r="J18" i="171"/>
  <c r="AR145" i="173"/>
  <c r="Q25" i="173"/>
  <c r="P50" i="171"/>
  <c r="J12" i="171"/>
  <c r="E44" i="173"/>
  <c r="J8" i="173"/>
  <c r="H20" i="173"/>
  <c r="K6" i="171"/>
  <c r="AQ72" i="173"/>
  <c r="J23" i="171"/>
  <c r="H46" i="171"/>
  <c r="G9" i="171"/>
  <c r="L50" i="173"/>
  <c r="AR8" i="173"/>
  <c r="Q38" i="173"/>
  <c r="K6" i="173"/>
  <c r="H11" i="171"/>
  <c r="N25" i="171"/>
  <c r="I3" i="171"/>
  <c r="P5" i="171"/>
  <c r="C48" i="173"/>
  <c r="F30" i="173"/>
  <c r="M13" i="171"/>
  <c r="AP71" i="173"/>
  <c r="J25" i="171"/>
  <c r="D41" i="171"/>
  <c r="G3" i="173"/>
  <c r="M28" i="173"/>
  <c r="L8" i="171"/>
  <c r="K46" i="173"/>
  <c r="M42" i="171"/>
  <c r="E41" i="173"/>
  <c r="G21" i="173"/>
  <c r="L32" i="171"/>
  <c r="AL209" i="173"/>
  <c r="AM209" i="173" s="1"/>
  <c r="N25" i="173"/>
  <c r="AL207" i="173"/>
  <c r="AM207" i="173" s="1"/>
  <c r="J20" i="173"/>
  <c r="J21" i="171"/>
  <c r="K3" i="171"/>
  <c r="M18" i="173"/>
  <c r="AI79" i="171"/>
  <c r="AH79" i="171"/>
  <c r="G7" i="173"/>
  <c r="H16" i="173"/>
  <c r="F34" i="173"/>
  <c r="M4" i="173"/>
  <c r="AH77" i="171"/>
  <c r="AI77" i="171"/>
  <c r="G16" i="173"/>
  <c r="F15" i="173"/>
  <c r="I27" i="173"/>
  <c r="AP138" i="173"/>
  <c r="M15" i="173"/>
  <c r="L5" i="171"/>
  <c r="AO147" i="173"/>
  <c r="F45" i="173"/>
  <c r="J11" i="171"/>
  <c r="AP9" i="173"/>
  <c r="D16" i="171"/>
  <c r="AQ5" i="173"/>
  <c r="E42" i="171"/>
  <c r="AP8" i="173"/>
  <c r="J29" i="173"/>
  <c r="G5" i="173"/>
  <c r="Q32" i="171"/>
  <c r="H48" i="171"/>
  <c r="AJ7" i="173"/>
  <c r="AK7" i="173" s="1"/>
  <c r="P50" i="173"/>
  <c r="E40" i="171"/>
  <c r="AQ75" i="173"/>
  <c r="AO141" i="173"/>
  <c r="E17" i="173"/>
  <c r="C47" i="173"/>
  <c r="Q33" i="173"/>
  <c r="H34" i="173"/>
  <c r="M19" i="173"/>
  <c r="I9" i="173"/>
  <c r="F28" i="173"/>
  <c r="D20" i="171"/>
  <c r="H14" i="171"/>
  <c r="AL213" i="173"/>
  <c r="AM213" i="173" s="1"/>
  <c r="I18" i="171"/>
  <c r="P22" i="173"/>
  <c r="L7" i="171"/>
  <c r="P31" i="171"/>
  <c r="N37" i="173"/>
  <c r="M35" i="173"/>
  <c r="H35" i="171"/>
  <c r="AL218" i="173"/>
  <c r="AM218" i="173" s="1"/>
  <c r="P30" i="171"/>
  <c r="AO138" i="173"/>
  <c r="F22" i="173"/>
  <c r="N44" i="173"/>
  <c r="I12" i="173"/>
  <c r="M46" i="173"/>
  <c r="AQ138" i="173"/>
  <c r="K15" i="171"/>
  <c r="N2" i="173"/>
  <c r="L22" i="173"/>
  <c r="H8" i="171"/>
  <c r="D49" i="173"/>
  <c r="F42" i="171"/>
  <c r="P13" i="173"/>
  <c r="H31" i="173"/>
  <c r="AO135" i="173"/>
  <c r="I31" i="173"/>
  <c r="M26" i="171"/>
  <c r="J48" i="171"/>
  <c r="J34" i="173"/>
  <c r="AJ76" i="171"/>
  <c r="AK76" i="171" s="1"/>
  <c r="H23" i="173"/>
  <c r="D18" i="171"/>
  <c r="G44" i="173"/>
  <c r="H4" i="171"/>
  <c r="K20" i="173"/>
  <c r="F14" i="171"/>
  <c r="C43" i="171"/>
  <c r="E26" i="171"/>
  <c r="L23" i="173"/>
  <c r="AJ7" i="171"/>
  <c r="AK7" i="171" s="1"/>
  <c r="K13" i="173"/>
  <c r="J50" i="173"/>
  <c r="AP11" i="173"/>
  <c r="H50" i="173"/>
  <c r="AL203" i="173"/>
  <c r="AM203" i="173" s="1"/>
  <c r="Q31" i="171"/>
  <c r="P29" i="171"/>
  <c r="M24" i="171"/>
  <c r="K41" i="173"/>
  <c r="J28" i="171"/>
  <c r="M37" i="173"/>
  <c r="G32" i="173"/>
  <c r="D51" i="171"/>
  <c r="C36" i="171"/>
  <c r="F19" i="171"/>
  <c r="F21" i="171"/>
  <c r="J2" i="173"/>
  <c r="N16" i="171"/>
  <c r="P21" i="171"/>
  <c r="C40" i="173"/>
  <c r="E44" i="171"/>
  <c r="I32" i="171"/>
  <c r="K21" i="171"/>
  <c r="D36" i="173"/>
  <c r="Q44" i="171"/>
  <c r="J45" i="173"/>
  <c r="D21" i="171"/>
  <c r="I39" i="173"/>
  <c r="AL212" i="173"/>
  <c r="AM212" i="173" s="1"/>
  <c r="Q17" i="173"/>
  <c r="Q16" i="171"/>
  <c r="J16" i="173"/>
  <c r="G51" i="173"/>
  <c r="AR75" i="173"/>
  <c r="G43" i="171"/>
  <c r="D47" i="171"/>
  <c r="C18" i="173"/>
  <c r="G17" i="173"/>
  <c r="C42" i="173"/>
  <c r="L13" i="171"/>
  <c r="L23" i="171"/>
  <c r="D38" i="171"/>
  <c r="L12" i="173"/>
  <c r="C9" i="173"/>
  <c r="C11" i="173"/>
  <c r="J42" i="173"/>
  <c r="M9" i="173"/>
  <c r="M27" i="173"/>
  <c r="K51" i="173"/>
  <c r="H36" i="173"/>
  <c r="K32" i="171"/>
  <c r="C38" i="171"/>
  <c r="AQ9" i="173"/>
  <c r="P38" i="173"/>
  <c r="G12" i="171"/>
  <c r="C26" i="171"/>
  <c r="C51" i="173"/>
  <c r="AO71" i="173"/>
  <c r="G13" i="171"/>
  <c r="G30" i="173"/>
  <c r="Q19" i="171"/>
  <c r="P10" i="171"/>
  <c r="C51" i="171"/>
  <c r="D19" i="173"/>
  <c r="H2" i="173"/>
  <c r="P27" i="173"/>
  <c r="N43" i="171"/>
  <c r="D3" i="173"/>
  <c r="AO142" i="173"/>
  <c r="J44" i="173"/>
  <c r="E51" i="171"/>
  <c r="F49" i="171"/>
  <c r="K50" i="173"/>
  <c r="E46" i="173"/>
  <c r="C41" i="171"/>
  <c r="C25" i="171"/>
  <c r="P25" i="173"/>
  <c r="AJ141" i="173"/>
  <c r="AK141" i="173" s="1"/>
  <c r="M29" i="173"/>
  <c r="C16" i="171"/>
  <c r="D9" i="171"/>
  <c r="AI6" i="171"/>
  <c r="AH6" i="171"/>
  <c r="I49" i="173"/>
  <c r="K14" i="173"/>
  <c r="G9" i="173"/>
  <c r="E21" i="173"/>
  <c r="H21" i="171"/>
  <c r="G49" i="171"/>
  <c r="L35" i="173"/>
  <c r="P34" i="171"/>
  <c r="I44" i="173"/>
  <c r="Q24" i="171"/>
  <c r="Q43" i="173"/>
  <c r="AQ148" i="173"/>
  <c r="C11" i="171"/>
  <c r="P33" i="173"/>
  <c r="K36" i="173"/>
  <c r="Q18" i="173"/>
  <c r="AO75" i="173"/>
  <c r="AI11" i="171"/>
  <c r="AH11" i="171"/>
  <c r="K34" i="171"/>
  <c r="I3" i="173"/>
  <c r="N31" i="173"/>
  <c r="AI7" i="171"/>
  <c r="AH7" i="171"/>
  <c r="G20" i="173"/>
  <c r="I13" i="171"/>
  <c r="D2" i="173"/>
  <c r="D14" i="173"/>
  <c r="AL208" i="173"/>
  <c r="AM208" i="173" s="1"/>
  <c r="L14" i="173"/>
  <c r="K22" i="171"/>
  <c r="J50" i="171"/>
  <c r="T26" i="169"/>
  <c r="T1976" i="169"/>
  <c r="T1456" i="169"/>
  <c r="T936" i="169"/>
  <c r="T416" i="169"/>
  <c r="T2041" i="169"/>
  <c r="T1521" i="169"/>
  <c r="T1001" i="169"/>
  <c r="T481" i="169"/>
  <c r="T2106" i="169"/>
  <c r="T1586" i="169"/>
  <c r="T1066" i="169"/>
  <c r="T546" i="169"/>
  <c r="T2171" i="169"/>
  <c r="T1651" i="169"/>
  <c r="T1131" i="169"/>
  <c r="T611" i="169"/>
  <c r="T91" i="169"/>
  <c r="T221" i="169"/>
  <c r="T2236" i="169"/>
  <c r="T1716" i="169"/>
  <c r="T1196" i="169"/>
  <c r="T676" i="169"/>
  <c r="T156" i="169"/>
  <c r="T1781" i="169"/>
  <c r="T1261" i="169"/>
  <c r="T741" i="169"/>
  <c r="T1846" i="169"/>
  <c r="T1326" i="169"/>
  <c r="T806" i="169"/>
  <c r="T286" i="169"/>
  <c r="T1911" i="169"/>
  <c r="T1391" i="169"/>
  <c r="T871" i="169"/>
  <c r="T351" i="169"/>
  <c r="S1" i="169"/>
  <c r="O51" i="169"/>
  <c r="S326" i="168"/>
  <c r="U328" i="168" s="1"/>
  <c r="S261" i="168"/>
  <c r="U263" i="168" s="1"/>
  <c r="S196" i="168"/>
  <c r="U198" i="168" s="1"/>
  <c r="S131" i="168"/>
  <c r="S66" i="168"/>
  <c r="U68" i="168" s="1"/>
  <c r="S1" i="168"/>
  <c r="O38" i="168"/>
  <c r="O35" i="168"/>
  <c r="O46" i="168"/>
  <c r="O3" i="168"/>
  <c r="O2" i="168"/>
  <c r="O4" i="168"/>
  <c r="O43" i="168"/>
  <c r="O51" i="168"/>
  <c r="O6" i="168"/>
  <c r="O8" i="168"/>
  <c r="O10" i="168"/>
  <c r="O12" i="168"/>
  <c r="O15" i="168"/>
  <c r="O42" i="168"/>
  <c r="O50" i="168"/>
  <c r="O18" i="168"/>
  <c r="O39" i="168"/>
  <c r="O47" i="168"/>
  <c r="O7" i="168"/>
  <c r="O9" i="168"/>
  <c r="O11" i="168"/>
  <c r="O13" i="168"/>
  <c r="O28" i="168"/>
  <c r="O21" i="168"/>
  <c r="O22" i="168"/>
  <c r="O23" i="168"/>
  <c r="O24" i="168"/>
  <c r="O25" i="168"/>
  <c r="O26" i="168"/>
  <c r="O27" i="168"/>
  <c r="O33" i="168"/>
  <c r="O14" i="168"/>
  <c r="O19" i="168"/>
  <c r="O20" i="168"/>
  <c r="O36" i="168"/>
  <c r="O40" i="168"/>
  <c r="O44" i="168"/>
  <c r="O48" i="168"/>
  <c r="O17" i="168"/>
  <c r="O30" i="168"/>
  <c r="O31" i="168"/>
  <c r="O32" i="168"/>
  <c r="O37" i="168"/>
  <c r="O41" i="168"/>
  <c r="O45" i="168"/>
  <c r="O49" i="168"/>
  <c r="O16" i="168"/>
  <c r="O29" i="168"/>
  <c r="O34" i="168"/>
  <c r="S1" i="167"/>
  <c r="O2" i="167"/>
  <c r="O6" i="167"/>
  <c r="O8" i="167"/>
  <c r="O10" i="167"/>
  <c r="O20" i="167"/>
  <c r="O12" i="167"/>
  <c r="O4" i="167"/>
  <c r="O28" i="167"/>
  <c r="O3" i="167"/>
  <c r="O7" i="167"/>
  <c r="O9" i="167"/>
  <c r="O11" i="167"/>
  <c r="O13" i="167"/>
  <c r="O5" i="167"/>
  <c r="O14" i="167"/>
  <c r="O32" i="167"/>
  <c r="O18" i="167"/>
  <c r="O19" i="167"/>
  <c r="O30" i="167"/>
  <c r="O21" i="167"/>
  <c r="O22" i="167"/>
  <c r="O23" i="167"/>
  <c r="O24" i="167"/>
  <c r="O25" i="167"/>
  <c r="O26" i="167"/>
  <c r="O27" i="167"/>
  <c r="O33" i="167"/>
  <c r="O34" i="167"/>
  <c r="O38" i="167"/>
  <c r="O42" i="167"/>
  <c r="O46" i="167"/>
  <c r="O50" i="167"/>
  <c r="O37" i="167"/>
  <c r="O41" i="167"/>
  <c r="O45" i="167"/>
  <c r="O49" i="167"/>
  <c r="O17" i="167"/>
  <c r="O31" i="167"/>
  <c r="O16" i="167"/>
  <c r="O36" i="167"/>
  <c r="O40" i="167"/>
  <c r="O44" i="167"/>
  <c r="O48" i="167"/>
  <c r="O15" i="167"/>
  <c r="O35" i="167"/>
  <c r="O39" i="167"/>
  <c r="O43" i="167"/>
  <c r="O47" i="167"/>
  <c r="O51" i="167"/>
  <c r="O29" i="167"/>
  <c r="S131" i="166"/>
  <c r="S196" i="166"/>
  <c r="U198" i="166" s="1"/>
  <c r="S391" i="166"/>
  <c r="U393" i="166" s="1"/>
  <c r="S326" i="166"/>
  <c r="S261" i="166"/>
  <c r="U263" i="166" s="1"/>
  <c r="S456" i="166"/>
  <c r="S521" i="166"/>
  <c r="U523" i="166" s="1"/>
  <c r="S66" i="166"/>
  <c r="U68" i="166" s="1"/>
  <c r="AG14" i="166"/>
  <c r="AG13" i="166"/>
  <c r="S64" i="166"/>
  <c r="S63" i="166"/>
  <c r="S62" i="166"/>
  <c r="S61" i="166"/>
  <c r="S60" i="166"/>
  <c r="S59" i="166"/>
  <c r="S58" i="166"/>
  <c r="S57" i="166"/>
  <c r="S56" i="166"/>
  <c r="S55" i="166"/>
  <c r="S54" i="166"/>
  <c r="S53" i="166"/>
  <c r="S52" i="166"/>
  <c r="S51" i="166"/>
  <c r="B51" i="166"/>
  <c r="S50" i="166"/>
  <c r="B50" i="166"/>
  <c r="S49" i="166"/>
  <c r="B49" i="166"/>
  <c r="S48" i="166"/>
  <c r="B48" i="166"/>
  <c r="S47" i="166"/>
  <c r="B47" i="166"/>
  <c r="S46" i="166"/>
  <c r="B46" i="166"/>
  <c r="S45" i="166"/>
  <c r="B45" i="166"/>
  <c r="S44" i="166"/>
  <c r="B44" i="166"/>
  <c r="S43" i="166"/>
  <c r="B43" i="166"/>
  <c r="S42" i="166"/>
  <c r="B42" i="166"/>
  <c r="S41" i="166"/>
  <c r="B41" i="166"/>
  <c r="S40" i="166"/>
  <c r="B40" i="166"/>
  <c r="S39" i="166"/>
  <c r="B39" i="166"/>
  <c r="S38" i="166"/>
  <c r="B38" i="166"/>
  <c r="S37" i="166"/>
  <c r="B37" i="166"/>
  <c r="S36" i="166"/>
  <c r="B36" i="166"/>
  <c r="S35" i="166"/>
  <c r="B35" i="166"/>
  <c r="T34" i="166"/>
  <c r="B34" i="166"/>
  <c r="B33" i="166"/>
  <c r="T32" i="166"/>
  <c r="B32" i="166"/>
  <c r="B31" i="166"/>
  <c r="B30" i="166"/>
  <c r="B29" i="166"/>
  <c r="B28" i="166"/>
  <c r="B27" i="166"/>
  <c r="B26" i="166"/>
  <c r="T25" i="166"/>
  <c r="B25" i="166"/>
  <c r="T24" i="166"/>
  <c r="B24" i="166"/>
  <c r="T23" i="166"/>
  <c r="B23" i="166"/>
  <c r="T22" i="166"/>
  <c r="B22" i="166"/>
  <c r="T21" i="166"/>
  <c r="B21" i="166"/>
  <c r="B20" i="166"/>
  <c r="T31" i="166"/>
  <c r="B19" i="166"/>
  <c r="B18" i="166"/>
  <c r="B17" i="166"/>
  <c r="B16" i="166"/>
  <c r="B15" i="166"/>
  <c r="B14" i="166"/>
  <c r="B13" i="166"/>
  <c r="AG12" i="166"/>
  <c r="B12" i="166"/>
  <c r="AG11" i="166"/>
  <c r="B11" i="166"/>
  <c r="AG10" i="166"/>
  <c r="B10" i="166"/>
  <c r="AG9" i="166"/>
  <c r="B9" i="166"/>
  <c r="AG8" i="166"/>
  <c r="B8" i="166"/>
  <c r="AG7" i="166"/>
  <c r="B7" i="166"/>
  <c r="AG6" i="166"/>
  <c r="B6" i="166"/>
  <c r="B5" i="166"/>
  <c r="AR4" i="166"/>
  <c r="AQ4" i="166"/>
  <c r="AP4" i="166"/>
  <c r="AO4" i="166"/>
  <c r="AN4" i="166"/>
  <c r="B4" i="166"/>
  <c r="DR3" i="166"/>
  <c r="DQ3" i="166"/>
  <c r="DP3" i="166"/>
  <c r="DO3" i="166"/>
  <c r="DN3" i="166"/>
  <c r="B3" i="166"/>
  <c r="DT2" i="166"/>
  <c r="T26" i="166" s="1"/>
  <c r="DR2" i="166"/>
  <c r="DQ2" i="166"/>
  <c r="DP2" i="166"/>
  <c r="DO2" i="166"/>
  <c r="DN2" i="166"/>
  <c r="DM2" i="166"/>
  <c r="V2" i="166"/>
  <c r="B2" i="166"/>
  <c r="Y1" i="166"/>
  <c r="U75" i="173"/>
  <c r="U73" i="173"/>
  <c r="U72" i="173"/>
  <c r="U149" i="173"/>
  <c r="U70" i="173"/>
  <c r="U11" i="173"/>
  <c r="U7" i="173"/>
  <c r="U145" i="173"/>
  <c r="U6" i="173"/>
  <c r="U135" i="173"/>
  <c r="U142" i="173"/>
  <c r="U144" i="173"/>
  <c r="U140" i="173"/>
  <c r="U74" i="173"/>
  <c r="U8" i="173"/>
  <c r="U139" i="173"/>
  <c r="U136" i="173"/>
  <c r="U137" i="173"/>
  <c r="U147" i="173"/>
  <c r="U71" i="173"/>
  <c r="U12" i="173"/>
  <c r="U76" i="173"/>
  <c r="U143" i="173"/>
  <c r="U10" i="173"/>
  <c r="U9" i="173"/>
  <c r="U138" i="173"/>
  <c r="U146" i="173"/>
  <c r="U5" i="173"/>
  <c r="U141" i="173"/>
  <c r="U148" i="173"/>
  <c r="Z9" i="166"/>
  <c r="Z12" i="166"/>
  <c r="Z5" i="166"/>
  <c r="Z6" i="166"/>
  <c r="Z10" i="166"/>
  <c r="Z11" i="166"/>
  <c r="Z13" i="166"/>
  <c r="Z7" i="166"/>
  <c r="Z14" i="166"/>
  <c r="Z8" i="166"/>
  <c r="T95" i="173" l="1"/>
  <c r="T160" i="173"/>
  <c r="T30" i="173"/>
  <c r="U3" i="169"/>
  <c r="U3" i="168"/>
  <c r="U3" i="167"/>
  <c r="U458" i="166"/>
  <c r="U328" i="166"/>
  <c r="O46" i="166" a="1"/>
  <c r="O15" i="166" a="1"/>
  <c r="O41" i="166" a="1"/>
  <c r="O28" i="166" a="1"/>
  <c r="O13" i="166" a="1"/>
  <c r="O22" i="166" a="1"/>
  <c r="O40" i="166" a="1"/>
  <c r="O14" i="166" a="1"/>
  <c r="O48" i="166" a="1"/>
  <c r="O39" i="166" a="1"/>
  <c r="O21" i="166" a="1"/>
  <c r="O11" i="166" a="1"/>
  <c r="O24" i="166" a="1"/>
  <c r="O17" i="166" a="1"/>
  <c r="O36" i="166" a="1"/>
  <c r="O49" i="166" a="1"/>
  <c r="O16" i="166" a="1"/>
  <c r="O38" i="166" a="1"/>
  <c r="O43" i="166" a="1"/>
  <c r="O23" i="166" a="1"/>
  <c r="O34" i="166" a="1"/>
  <c r="O18" i="166" a="1"/>
  <c r="O35" i="166" a="1"/>
  <c r="O27" i="166" a="1"/>
  <c r="S1" i="166" a="1"/>
  <c r="O33" i="166" a="1"/>
  <c r="O20" i="166" a="1"/>
  <c r="O26" i="166" a="1"/>
  <c r="O19" i="166" a="1"/>
  <c r="O42" i="166" a="1"/>
  <c r="O12" i="166" a="1"/>
  <c r="O25" i="166" a="1"/>
  <c r="O45" i="166" a="1"/>
  <c r="O29" i="166" a="1"/>
  <c r="O50" i="166" a="1"/>
  <c r="O37" i="166" a="1"/>
  <c r="O32" i="166" a="1"/>
  <c r="O30" i="166" a="1"/>
  <c r="O47" i="166" a="1"/>
  <c r="O44" i="166" a="1"/>
  <c r="O31" i="166" a="1"/>
  <c r="O51" i="166" a="1"/>
  <c r="AB262" i="166"/>
  <c r="AB327" i="168"/>
  <c r="AB2" i="169"/>
  <c r="AB457" i="166"/>
  <c r="AB262" i="168"/>
  <c r="AB2" i="167"/>
  <c r="AB392" i="166"/>
  <c r="AB67" i="168"/>
  <c r="AB522" i="166"/>
  <c r="AB327" i="166"/>
  <c r="AB2" i="168"/>
  <c r="AN12" i="166"/>
  <c r="AN5" i="166"/>
  <c r="AN13" i="166"/>
  <c r="AN14" i="166"/>
  <c r="AN11" i="166"/>
  <c r="AN8" i="166"/>
  <c r="AN9" i="166"/>
  <c r="AN6" i="166"/>
  <c r="AN10" i="166"/>
  <c r="AN7" i="166"/>
  <c r="O43" i="166" l="1"/>
  <c r="O44" i="166"/>
  <c r="O22" i="166"/>
  <c r="O45" i="166"/>
  <c r="O16" i="166"/>
  <c r="O14" i="166"/>
  <c r="O11" i="166"/>
  <c r="S1" i="166"/>
  <c r="U3" i="166" s="1"/>
  <c r="O21" i="166"/>
  <c r="O17" i="166"/>
  <c r="O24" i="166"/>
  <c r="O23" i="166"/>
  <c r="O15" i="166"/>
  <c r="O50" i="166"/>
  <c r="O49" i="166"/>
  <c r="O18" i="166"/>
  <c r="O40" i="166"/>
  <c r="O34" i="166"/>
  <c r="O13" i="166"/>
  <c r="O19" i="166"/>
  <c r="O20" i="166"/>
  <c r="O39" i="166"/>
  <c r="O48" i="166"/>
  <c r="O42" i="166"/>
  <c r="O28" i="166"/>
  <c r="O26" i="166"/>
  <c r="O37" i="166"/>
  <c r="O38" i="166"/>
  <c r="O33" i="166"/>
  <c r="O51" i="166"/>
  <c r="O27" i="166"/>
  <c r="O25" i="166"/>
  <c r="O36" i="166"/>
  <c r="O31" i="166"/>
  <c r="O32" i="166"/>
  <c r="O12" i="166"/>
  <c r="O29" i="166"/>
  <c r="O35" i="166"/>
  <c r="O30" i="166"/>
  <c r="O46" i="166"/>
  <c r="O47" i="166"/>
  <c r="O41" i="166"/>
  <c r="U133" i="166"/>
  <c r="U133" i="168"/>
  <c r="AB132" i="166"/>
  <c r="AB67" i="166"/>
  <c r="AB197" i="168"/>
  <c r="AB132" i="168"/>
  <c r="AB197" i="166"/>
  <c r="AI210" i="169" l="1"/>
  <c r="AH210" i="169"/>
  <c r="AH595" i="169"/>
  <c r="AI595" i="169"/>
  <c r="AH594" i="169"/>
  <c r="AI594" i="169"/>
  <c r="AH1695" i="169"/>
  <c r="AI1695" i="169"/>
  <c r="AI1970" i="169"/>
  <c r="AH1970" i="169"/>
  <c r="AI659" i="169"/>
  <c r="AH659" i="169"/>
  <c r="AH731" i="169"/>
  <c r="AI731" i="169"/>
  <c r="AH78" i="169"/>
  <c r="AI78" i="169"/>
  <c r="AH1177" i="169"/>
  <c r="AI1177" i="169"/>
  <c r="AI1440" i="169"/>
  <c r="AH1440" i="169"/>
  <c r="AH11" i="169"/>
  <c r="AI11" i="169"/>
  <c r="AI471" i="169"/>
  <c r="AH471" i="169"/>
  <c r="AH590" i="169"/>
  <c r="AI590" i="169"/>
  <c r="AH850" i="169"/>
  <c r="AI850" i="169"/>
  <c r="AI527" i="169"/>
  <c r="AH527" i="169"/>
  <c r="AH77" i="169"/>
  <c r="AI77" i="169"/>
  <c r="AH209" i="169"/>
  <c r="AI209" i="169"/>
  <c r="AI1565" i="169"/>
  <c r="AH1565" i="169"/>
  <c r="AH1962" i="169"/>
  <c r="AI1962" i="169"/>
  <c r="AH1505" i="169"/>
  <c r="AI1505" i="169"/>
  <c r="AH737" i="169"/>
  <c r="AI737" i="169"/>
  <c r="AH344" i="169"/>
  <c r="AI344" i="169"/>
  <c r="AI1247" i="169"/>
  <c r="AH1247" i="169"/>
  <c r="AI1061" i="169"/>
  <c r="AH1061" i="169"/>
  <c r="AI981" i="169"/>
  <c r="AH981" i="169"/>
  <c r="AH1703" i="169"/>
  <c r="AI1703" i="169"/>
  <c r="AH867" i="169"/>
  <c r="AI867" i="169"/>
  <c r="AI1186" i="169"/>
  <c r="AH1186" i="169"/>
  <c r="AH205" i="169"/>
  <c r="AI205" i="169"/>
  <c r="AH140" i="169"/>
  <c r="AI140" i="169"/>
  <c r="AI462" i="169"/>
  <c r="AH462" i="169"/>
  <c r="AH2023" i="169"/>
  <c r="AI2023" i="169"/>
  <c r="AI533" i="169"/>
  <c r="AH533" i="169"/>
  <c r="AH1965" i="169"/>
  <c r="AI1965" i="169"/>
  <c r="AI1515" i="169"/>
  <c r="AH1515" i="169"/>
  <c r="AH596" i="169"/>
  <c r="AI596" i="169"/>
  <c r="AI208" i="169"/>
  <c r="AH208" i="169"/>
  <c r="AH8" i="169"/>
  <c r="AI8" i="169"/>
  <c r="AI1060" i="169"/>
  <c r="AH1060" i="169"/>
  <c r="AI464" i="169"/>
  <c r="AH464" i="169"/>
  <c r="AH1052" i="169"/>
  <c r="AI1052" i="169"/>
  <c r="AH333" i="169"/>
  <c r="AI333" i="169"/>
  <c r="AH1436" i="169"/>
  <c r="AI1436" i="169"/>
  <c r="AH206" i="169"/>
  <c r="AI206" i="169"/>
  <c r="AI331" i="169"/>
  <c r="AH331" i="169"/>
  <c r="AH7" i="169"/>
  <c r="AI7" i="169"/>
  <c r="AH915" i="169"/>
  <c r="AI915" i="169"/>
  <c r="AH1761" i="169"/>
  <c r="AI1761" i="169"/>
  <c r="AI2158" i="169"/>
  <c r="AH2158" i="169"/>
  <c r="AH864" i="169"/>
  <c r="AI864" i="169"/>
  <c r="AI335" i="169"/>
  <c r="AH335" i="169"/>
  <c r="AH202" i="169"/>
  <c r="AI202" i="169"/>
  <c r="AI269" i="169"/>
  <c r="AH269" i="169"/>
  <c r="AI983" i="169"/>
  <c r="AH983" i="169"/>
  <c r="AH2099" i="169"/>
  <c r="AI2099" i="169"/>
  <c r="AH461" i="169"/>
  <c r="AI461" i="169"/>
  <c r="AI1370" i="169"/>
  <c r="AH1370" i="169"/>
  <c r="AH273" i="169"/>
  <c r="AI273" i="169"/>
  <c r="AI1187" i="169"/>
  <c r="AH1187" i="169"/>
  <c r="AI859" i="169"/>
  <c r="AH859" i="169"/>
  <c r="AI74" i="169"/>
  <c r="AH74" i="169"/>
  <c r="AH1571" i="169"/>
  <c r="AI1571" i="169"/>
  <c r="AH332" i="169"/>
  <c r="AI332" i="169"/>
  <c r="AH1960" i="169"/>
  <c r="AI1960" i="169"/>
  <c r="AI1054" i="169"/>
  <c r="AH1054" i="169"/>
  <c r="AI727" i="169"/>
  <c r="AH727" i="169"/>
  <c r="AH793" i="169"/>
  <c r="AI793" i="169"/>
  <c r="AI1900" i="169"/>
  <c r="AH1900" i="169"/>
  <c r="AI1056" i="169"/>
  <c r="AH1056" i="169"/>
  <c r="AI73" i="169"/>
  <c r="AH73" i="169"/>
  <c r="AI272" i="169"/>
  <c r="AH272" i="169"/>
  <c r="AI211" i="169"/>
  <c r="AH211" i="169"/>
  <c r="AH1699" i="169"/>
  <c r="AI1699" i="169"/>
  <c r="AH1633" i="169"/>
  <c r="AI1633" i="169"/>
  <c r="AH1894" i="169"/>
  <c r="AI1894" i="169"/>
  <c r="AH1438" i="169"/>
  <c r="AI1438" i="169"/>
  <c r="AH1047" i="169"/>
  <c r="AI1047" i="169"/>
  <c r="AI1055" i="169"/>
  <c r="AH1055" i="169"/>
  <c r="AH790" i="169"/>
  <c r="AI790" i="169"/>
  <c r="AH474" i="169"/>
  <c r="AI474" i="169"/>
  <c r="AH1968" i="169"/>
  <c r="AI1968" i="169"/>
  <c r="AI862" i="169"/>
  <c r="AH862" i="169"/>
  <c r="AH1704" i="169"/>
  <c r="AI1704" i="169"/>
  <c r="AH720" i="169"/>
  <c r="AI720" i="169"/>
  <c r="AH982" i="169"/>
  <c r="AI982" i="169"/>
  <c r="AI1376" i="169"/>
  <c r="AH1376" i="169"/>
  <c r="AH984" i="169"/>
  <c r="AI984" i="169"/>
  <c r="AI730" i="169"/>
  <c r="AH730" i="169"/>
  <c r="AH2222" i="169"/>
  <c r="AI2222" i="169"/>
  <c r="AH1566" i="169"/>
  <c r="AI1566" i="169"/>
  <c r="AI460" i="169"/>
  <c r="AH460" i="169"/>
  <c r="AH201" i="169"/>
  <c r="AI201" i="169"/>
  <c r="AI1964" i="169"/>
  <c r="AH1964" i="169"/>
  <c r="AH1827" i="169"/>
  <c r="AI1827" i="169"/>
  <c r="AI990" i="169"/>
  <c r="AH990" i="169"/>
  <c r="AH1890" i="169"/>
  <c r="AI1890" i="169"/>
  <c r="AI742" i="169"/>
  <c r="AH742" i="169"/>
  <c r="AI799" i="169"/>
  <c r="AH799" i="169"/>
  <c r="AH1770" i="169"/>
  <c r="AI1770" i="169"/>
  <c r="AH732" i="169"/>
  <c r="AI732" i="169"/>
  <c r="AI13" i="169"/>
  <c r="AH13" i="169"/>
  <c r="AH274" i="169"/>
  <c r="AI274" i="169"/>
  <c r="AH1181" i="169"/>
  <c r="AI1181" i="169"/>
  <c r="AI861" i="169"/>
  <c r="AH861" i="169"/>
  <c r="AH203" i="169"/>
  <c r="AI203" i="169"/>
  <c r="AI1246" i="169"/>
  <c r="AH1246" i="169"/>
  <c r="AI2155" i="169"/>
  <c r="AH2155" i="169"/>
  <c r="AI2089" i="169"/>
  <c r="AH2089" i="169"/>
  <c r="AI1961" i="169"/>
  <c r="AH1961" i="169"/>
  <c r="AI535" i="169"/>
  <c r="AH535" i="169"/>
  <c r="AH339" i="169"/>
  <c r="AI339" i="169"/>
  <c r="AH872" i="169"/>
  <c r="AI872" i="169"/>
  <c r="AI1372" i="169"/>
  <c r="AH1372" i="169"/>
  <c r="AI2098" i="169"/>
  <c r="AH2098" i="169"/>
  <c r="AH6" i="169"/>
  <c r="AI6" i="169"/>
  <c r="AH1640" i="169"/>
  <c r="AI1640" i="169"/>
  <c r="AI338" i="169"/>
  <c r="AH338" i="169"/>
  <c r="AI470" i="169"/>
  <c r="AH470" i="169"/>
  <c r="AH1503" i="169"/>
  <c r="AI1503" i="169"/>
  <c r="AI271" i="169"/>
  <c r="AH271" i="169"/>
  <c r="AH526" i="169"/>
  <c r="AI526" i="169"/>
  <c r="AI858" i="169"/>
  <c r="AH858" i="169"/>
  <c r="AH10" i="169"/>
  <c r="AI10" i="169"/>
  <c r="AI1707" i="169"/>
  <c r="AH1707" i="169"/>
  <c r="AH265" i="169"/>
  <c r="AI265" i="169"/>
  <c r="AH396" i="169"/>
  <c r="AI396" i="169"/>
  <c r="AI655" i="169"/>
  <c r="AH655" i="169"/>
  <c r="AH1193" i="169"/>
  <c r="AI1193" i="169"/>
  <c r="AH796" i="169"/>
  <c r="AI796" i="169"/>
  <c r="AH1966" i="169"/>
  <c r="AI1966" i="169"/>
  <c r="AH1112" i="169"/>
  <c r="AI1112" i="169"/>
  <c r="AI534" i="169"/>
  <c r="AH534" i="169"/>
  <c r="AH1048" i="169"/>
  <c r="AI1048" i="169"/>
  <c r="AI870" i="169"/>
  <c r="AH870" i="169"/>
  <c r="AH2097" i="169"/>
  <c r="AI2097" i="169"/>
  <c r="AH991" i="169"/>
  <c r="AI991" i="169"/>
  <c r="AI2100" i="169"/>
  <c r="AH2100" i="169"/>
  <c r="AI2219" i="169"/>
  <c r="AH2219" i="169"/>
  <c r="AH525" i="169"/>
  <c r="AI525" i="169"/>
  <c r="AH2152" i="169"/>
  <c r="AI2152" i="169"/>
  <c r="AI1634" i="169"/>
  <c r="AH1634" i="169"/>
  <c r="AH1062" i="169"/>
  <c r="AI1062" i="169"/>
  <c r="AH207" i="169"/>
  <c r="AI207" i="169"/>
  <c r="AI342" i="169"/>
  <c r="AH342" i="169"/>
  <c r="AH1378" i="169"/>
  <c r="AI1378" i="169"/>
  <c r="AH785" i="169"/>
  <c r="AI785" i="169"/>
  <c r="AH789" i="169"/>
  <c r="AI789" i="169"/>
  <c r="AI137" i="169"/>
  <c r="AH137" i="169"/>
  <c r="AH395" i="169"/>
  <c r="AI395" i="169"/>
  <c r="AH1373" i="169"/>
  <c r="AI1373" i="169"/>
  <c r="AI9" i="169"/>
  <c r="AH9" i="169"/>
  <c r="AH1507" i="169"/>
  <c r="AI1507" i="169"/>
  <c r="AH724" i="169"/>
  <c r="AI724" i="169"/>
  <c r="AI1437" i="169"/>
  <c r="AH1437" i="169"/>
  <c r="AH71" i="169"/>
  <c r="AI71" i="169"/>
  <c r="AI472" i="169"/>
  <c r="AH472" i="169"/>
  <c r="AI136" i="169"/>
  <c r="AH136" i="169"/>
  <c r="AI657" i="169"/>
  <c r="AH657" i="169"/>
  <c r="AI1053" i="169"/>
  <c r="AH1053" i="169"/>
  <c r="AI2221" i="169"/>
  <c r="AH2221" i="169"/>
  <c r="AH1896" i="169"/>
  <c r="AI1896" i="169"/>
  <c r="AH1371" i="169"/>
  <c r="AI1371" i="169"/>
  <c r="AH916" i="169"/>
  <c r="AI916" i="169"/>
  <c r="AI1183" i="169"/>
  <c r="AH1183" i="169"/>
  <c r="AI1517" i="169"/>
  <c r="AH1517" i="169"/>
  <c r="AI2093" i="169"/>
  <c r="AH2093" i="169"/>
  <c r="AI1179" i="169"/>
  <c r="AH1179" i="169"/>
  <c r="AI856" i="169"/>
  <c r="AH856" i="169"/>
  <c r="AH138" i="169"/>
  <c r="AI138" i="169"/>
  <c r="AI1774" i="169"/>
  <c r="AH1774" i="169"/>
  <c r="AH1897" i="169"/>
  <c r="AI1897" i="169"/>
  <c r="AI1189" i="169"/>
  <c r="AH1189" i="169"/>
  <c r="AH722" i="169"/>
  <c r="AI722" i="169"/>
  <c r="AI337" i="169"/>
  <c r="AH337" i="169"/>
  <c r="AI2024" i="169"/>
  <c r="AH2024" i="169"/>
  <c r="AI1700" i="169"/>
  <c r="AH1700" i="169"/>
  <c r="AH591" i="169"/>
  <c r="AI591" i="169"/>
  <c r="AH266" i="169"/>
  <c r="AI266" i="169"/>
  <c r="AH1114" i="169"/>
  <c r="AI1114" i="169"/>
  <c r="AH736" i="169"/>
  <c r="AI736" i="169"/>
  <c r="AH1638" i="169"/>
  <c r="AI1638" i="169"/>
  <c r="AH334" i="169"/>
  <c r="AI334" i="169"/>
  <c r="AH212" i="169"/>
  <c r="AI212" i="169"/>
  <c r="AI1903" i="169"/>
  <c r="AH1903" i="169"/>
  <c r="AH1706" i="169"/>
  <c r="AI1706" i="169"/>
  <c r="AH1307" i="169"/>
  <c r="AI1307" i="169"/>
  <c r="AH532" i="169"/>
  <c r="AI532" i="169"/>
  <c r="AH72" i="169"/>
  <c r="AI72" i="169"/>
  <c r="AH1309" i="169"/>
  <c r="AI1309" i="169"/>
  <c r="AH1514" i="169"/>
  <c r="AI1514" i="169"/>
  <c r="AH1050" i="169"/>
  <c r="AI1050" i="169"/>
  <c r="AI2025" i="169"/>
  <c r="AH2025" i="169"/>
  <c r="AH468" i="169"/>
  <c r="AI468" i="169"/>
  <c r="AI1046" i="169"/>
  <c r="AH1046" i="169"/>
  <c r="AI1063" i="169"/>
  <c r="AH1063" i="169"/>
  <c r="AI1045" i="169"/>
  <c r="AH1045" i="169"/>
  <c r="AH1956" i="169"/>
  <c r="AI1956" i="169"/>
  <c r="AI1500" i="169"/>
  <c r="AH1500" i="169"/>
  <c r="AH12" i="169"/>
  <c r="AI12" i="169"/>
  <c r="AI2026" i="169"/>
  <c r="AH2026" i="169"/>
  <c r="AH592" i="169"/>
  <c r="AI592" i="169"/>
  <c r="AH1766" i="169"/>
  <c r="AI1766" i="169"/>
  <c r="AH1568" i="169"/>
  <c r="AI1568" i="169"/>
  <c r="AH726" i="169"/>
  <c r="AI726" i="169"/>
  <c r="AI871" i="169"/>
  <c r="AH871" i="169"/>
  <c r="AI1311" i="169"/>
  <c r="AH1311" i="169"/>
  <c r="AI794" i="169"/>
  <c r="AH794" i="169"/>
  <c r="AI528" i="169"/>
  <c r="AH528" i="169"/>
  <c r="AI79" i="169"/>
  <c r="AH79" i="169"/>
  <c r="AH2218" i="169"/>
  <c r="AI2218" i="169"/>
  <c r="AI1314" i="169"/>
  <c r="AH1314" i="169"/>
  <c r="AI398" i="169"/>
  <c r="AH398" i="169"/>
  <c r="AH1245" i="169"/>
  <c r="AI1245" i="169"/>
  <c r="AI1969" i="169"/>
  <c r="AH1969" i="169"/>
  <c r="AI989" i="169"/>
  <c r="AH989" i="169"/>
  <c r="AH2101" i="169"/>
  <c r="AI2101" i="169"/>
  <c r="AH852" i="169"/>
  <c r="AI852" i="169"/>
  <c r="AI1308" i="169"/>
  <c r="AH1308" i="169"/>
  <c r="AH2156" i="169"/>
  <c r="AI2156" i="169"/>
  <c r="AI738" i="169"/>
  <c r="AH738" i="169"/>
  <c r="AI1575" i="169"/>
  <c r="AH1575" i="169"/>
  <c r="AH1905" i="169"/>
  <c r="AI1905" i="169"/>
  <c r="AI1176" i="169"/>
  <c r="AH1176" i="169"/>
  <c r="AH267" i="169"/>
  <c r="AI267" i="169"/>
  <c r="AI1379" i="169"/>
  <c r="AH1379" i="169"/>
  <c r="AH397" i="169"/>
  <c r="AI397" i="169"/>
  <c r="AH1312" i="169"/>
  <c r="AI1312" i="169"/>
  <c r="AH1899" i="169"/>
  <c r="AI1899" i="169"/>
  <c r="AH918" i="169"/>
  <c r="AI918" i="169"/>
  <c r="AI739" i="169"/>
  <c r="AH739" i="169"/>
  <c r="AI1635" i="169"/>
  <c r="AH1635" i="169"/>
  <c r="AH141" i="169"/>
  <c r="AI141" i="169"/>
  <c r="AH857" i="169"/>
  <c r="AI857" i="169"/>
  <c r="AI723" i="169"/>
  <c r="AH723" i="169"/>
  <c r="AI865" i="169"/>
  <c r="AH865" i="169"/>
  <c r="AH1192" i="169"/>
  <c r="AI1192" i="169"/>
  <c r="AI463" i="169"/>
  <c r="AH463" i="169"/>
  <c r="AH466" i="169"/>
  <c r="AI466" i="169"/>
  <c r="AH1772" i="169"/>
  <c r="AI1772" i="169"/>
  <c r="AH1113" i="169"/>
  <c r="AI1113" i="169"/>
  <c r="AH851" i="169"/>
  <c r="AI851" i="169"/>
  <c r="AH1306" i="169"/>
  <c r="AI1306" i="169"/>
  <c r="AH1773" i="169"/>
  <c r="AI1773" i="169"/>
  <c r="AI992" i="169"/>
  <c r="AH992" i="169"/>
  <c r="AI135" i="169"/>
  <c r="AH135" i="169"/>
  <c r="AH341" i="169"/>
  <c r="AI341" i="169"/>
  <c r="AH866" i="169"/>
  <c r="AI866" i="169"/>
  <c r="AH5" i="169"/>
  <c r="AI5" i="169"/>
  <c r="AI1892" i="169"/>
  <c r="AH1892" i="169"/>
  <c r="AI1049" i="169"/>
  <c r="AH1049" i="169"/>
  <c r="AH860" i="169"/>
  <c r="AI860" i="169"/>
  <c r="AH660" i="169"/>
  <c r="AI660" i="169"/>
  <c r="AI536" i="169"/>
  <c r="AH536" i="169"/>
  <c r="AH469" i="169"/>
  <c r="AI469" i="169"/>
  <c r="AI1512" i="169"/>
  <c r="AH1512" i="169"/>
  <c r="AH1639" i="169"/>
  <c r="AI1639" i="169"/>
  <c r="AI868" i="169"/>
  <c r="AH868" i="169"/>
  <c r="AH1760" i="169"/>
  <c r="AI1760" i="169"/>
  <c r="AH2085" i="169"/>
  <c r="AI2085" i="169"/>
  <c r="AH1636" i="169"/>
  <c r="AI1636" i="169"/>
  <c r="AI1637" i="169"/>
  <c r="AH1637" i="169"/>
  <c r="AH1631" i="169"/>
  <c r="AI1631" i="169"/>
  <c r="AI1375" i="169"/>
  <c r="AH1375" i="169"/>
  <c r="AH728" i="169"/>
  <c r="AI728" i="169"/>
  <c r="AI336" i="169"/>
  <c r="AH336" i="169"/>
  <c r="AH1768" i="169"/>
  <c r="AI1768" i="169"/>
  <c r="AI1762" i="169"/>
  <c r="AH1762" i="169"/>
  <c r="AI465" i="169"/>
  <c r="AH465" i="169"/>
  <c r="AI2215" i="169"/>
  <c r="AH2215" i="169"/>
  <c r="AH1963" i="169"/>
  <c r="AI1963" i="169"/>
  <c r="AI529" i="169"/>
  <c r="AH529" i="169"/>
  <c r="AI2216" i="169"/>
  <c r="AH2216" i="169"/>
  <c r="AH2090" i="169"/>
  <c r="AI2090" i="169"/>
  <c r="AH2092" i="169"/>
  <c r="AI2092" i="169"/>
  <c r="AI725" i="169"/>
  <c r="AH725" i="169"/>
  <c r="AI735" i="169"/>
  <c r="AH735" i="169"/>
  <c r="AH1175" i="169"/>
  <c r="AI1175" i="169"/>
  <c r="AI2094" i="169"/>
  <c r="AH2094" i="169"/>
  <c r="AH787" i="169"/>
  <c r="AI787" i="169"/>
  <c r="AI988" i="169"/>
  <c r="AH988" i="169"/>
  <c r="AH1959" i="169"/>
  <c r="AI1959" i="169"/>
  <c r="AH863" i="169"/>
  <c r="AI863" i="169"/>
  <c r="AH855" i="169"/>
  <c r="AI855" i="169"/>
  <c r="AI2157" i="169"/>
  <c r="AH2157" i="169"/>
  <c r="AI985" i="169"/>
  <c r="AH985" i="169"/>
  <c r="AH869" i="169"/>
  <c r="AI869" i="169"/>
  <c r="AH987" i="169"/>
  <c r="AI987" i="169"/>
  <c r="AH1111" i="169"/>
  <c r="AI1111" i="169"/>
  <c r="AI1377" i="169"/>
  <c r="AH1377" i="169"/>
  <c r="AH593" i="169"/>
  <c r="AI593" i="169"/>
  <c r="AH1829" i="169"/>
  <c r="AI1829" i="169"/>
  <c r="AH1573" i="169"/>
  <c r="AI1573" i="169"/>
  <c r="AH2153" i="169"/>
  <c r="AI2153" i="169"/>
  <c r="AI1313" i="169"/>
  <c r="AH1313" i="169"/>
  <c r="AI792" i="169"/>
  <c r="AH792" i="169"/>
  <c r="AI1572" i="169"/>
  <c r="AH1572" i="169"/>
  <c r="AH2086" i="169"/>
  <c r="AI2086" i="169"/>
  <c r="AI1504" i="169"/>
  <c r="AH1504" i="169"/>
  <c r="AI1902" i="169"/>
  <c r="AH1902" i="169"/>
  <c r="AH1051" i="169"/>
  <c r="AI1051" i="169"/>
  <c r="AI980" i="169"/>
  <c r="AH980" i="169"/>
  <c r="AI1509" i="169"/>
  <c r="AH1509" i="169"/>
  <c r="AI741" i="169"/>
  <c r="AH741" i="169"/>
  <c r="AI1904" i="169"/>
  <c r="AH1904" i="169"/>
  <c r="AH75" i="169"/>
  <c r="AI75" i="169"/>
  <c r="AH791" i="169"/>
  <c r="AI791" i="169"/>
  <c r="AI343" i="169"/>
  <c r="AH343" i="169"/>
  <c r="AI1701" i="169"/>
  <c r="AH1701" i="169"/>
  <c r="AI1893" i="169"/>
  <c r="AH1893" i="169"/>
  <c r="AH1967" i="169"/>
  <c r="AI1967" i="169"/>
  <c r="AI661" i="169"/>
  <c r="AH661" i="169"/>
  <c r="AH2088" i="169"/>
  <c r="AI2088" i="169"/>
  <c r="AI2022" i="169"/>
  <c r="AH2022" i="169"/>
  <c r="AI2159" i="169"/>
  <c r="AH2159" i="169"/>
  <c r="AH786" i="169"/>
  <c r="AI786" i="169"/>
  <c r="AI2217" i="169"/>
  <c r="AH2217" i="169"/>
  <c r="AH1110" i="169"/>
  <c r="AI1110" i="169"/>
  <c r="AH795" i="169"/>
  <c r="AI795" i="169"/>
  <c r="AH2021" i="169"/>
  <c r="AI2021" i="169"/>
  <c r="AH1439" i="169"/>
  <c r="AI1439" i="169"/>
  <c r="AH2220" i="169"/>
  <c r="AI2220" i="169"/>
  <c r="AH1767" i="169"/>
  <c r="AI1767" i="169"/>
  <c r="AH467" i="169"/>
  <c r="AI467" i="169"/>
  <c r="AI1243" i="169"/>
  <c r="AH1243" i="169"/>
  <c r="AH917" i="169"/>
  <c r="AI917" i="169"/>
  <c r="AI919" i="169"/>
  <c r="AH919" i="169"/>
  <c r="AI1698" i="169"/>
  <c r="AH1698" i="169"/>
  <c r="AI1244" i="169"/>
  <c r="AH1244" i="169"/>
  <c r="AI1763" i="169"/>
  <c r="AH1763" i="169"/>
  <c r="AH330" i="169"/>
  <c r="AI330" i="169"/>
  <c r="AH1057" i="169"/>
  <c r="AI1057" i="169"/>
  <c r="AH1506" i="169"/>
  <c r="AI1506" i="169"/>
  <c r="AH1702" i="169"/>
  <c r="AI1702" i="169"/>
  <c r="AI1182" i="169"/>
  <c r="AH1182" i="169"/>
  <c r="AH2150" i="169"/>
  <c r="AI2150" i="169"/>
  <c r="AH1764" i="169"/>
  <c r="AI1764" i="169"/>
  <c r="AH2095" i="169"/>
  <c r="AI2095" i="169"/>
  <c r="AH1697" i="169"/>
  <c r="AI1697" i="169"/>
  <c r="AI1696" i="169"/>
  <c r="AH1696" i="169"/>
  <c r="AI204" i="169"/>
  <c r="AH204" i="169"/>
  <c r="AH1380" i="169"/>
  <c r="AI1380" i="169"/>
  <c r="AH1374" i="169"/>
  <c r="AI1374" i="169"/>
  <c r="AI1769" i="169"/>
  <c r="AH1769" i="169"/>
  <c r="AH1178" i="169"/>
  <c r="AI1178" i="169"/>
  <c r="AI733" i="169"/>
  <c r="AH733" i="169"/>
  <c r="AH1570" i="169"/>
  <c r="AI1570" i="169"/>
  <c r="AH1826" i="169"/>
  <c r="AI1826" i="169"/>
  <c r="AH70" i="169"/>
  <c r="AI70" i="169"/>
  <c r="AH1059" i="169"/>
  <c r="AI1059" i="169"/>
  <c r="AI721" i="169"/>
  <c r="AH721" i="169"/>
  <c r="AH1958" i="169"/>
  <c r="AI1958" i="169"/>
  <c r="AI658" i="169"/>
  <c r="AH658" i="169"/>
  <c r="AH1771" i="169"/>
  <c r="AI1771" i="169"/>
  <c r="AI1516" i="169"/>
  <c r="AH1516" i="169"/>
  <c r="AI1567" i="169"/>
  <c r="AH1567" i="169"/>
  <c r="AH1501" i="169"/>
  <c r="AI1501" i="169"/>
  <c r="AH200" i="169"/>
  <c r="AI200" i="169"/>
  <c r="AI1241" i="169"/>
  <c r="AH1241" i="169"/>
  <c r="AH1828" i="169"/>
  <c r="AI1828" i="169"/>
  <c r="AH2102" i="169"/>
  <c r="AI2102" i="169"/>
  <c r="AI853" i="169"/>
  <c r="AH853" i="169"/>
  <c r="AH1830" i="169"/>
  <c r="AI1830" i="169"/>
  <c r="AI729" i="169"/>
  <c r="AH729" i="169"/>
  <c r="AI2091" i="169"/>
  <c r="AH2091" i="169"/>
  <c r="AH1188" i="169"/>
  <c r="AI1188" i="169"/>
  <c r="AH1240" i="169"/>
  <c r="AI1240" i="169"/>
  <c r="AI1513" i="169"/>
  <c r="AH1513" i="169"/>
  <c r="AH2020" i="169"/>
  <c r="AI2020" i="169"/>
  <c r="AH656" i="169"/>
  <c r="AI656" i="169"/>
  <c r="AH1180" i="169"/>
  <c r="AI1180" i="169"/>
  <c r="AH1508" i="169"/>
  <c r="AI1508" i="169"/>
  <c r="AH473" i="169"/>
  <c r="AI473" i="169"/>
  <c r="AI1901" i="169"/>
  <c r="AH1901" i="169"/>
  <c r="AH1518" i="169"/>
  <c r="AI1518" i="169"/>
  <c r="AI598" i="169"/>
  <c r="AH598" i="169"/>
  <c r="AH531" i="169"/>
  <c r="AI531" i="169"/>
  <c r="AI1305" i="169"/>
  <c r="AH1305" i="169"/>
  <c r="AI2154" i="169"/>
  <c r="AH2154" i="169"/>
  <c r="AI1825" i="169"/>
  <c r="AH1825" i="169"/>
  <c r="AI797" i="169"/>
  <c r="AH797" i="169"/>
  <c r="AH1190" i="169"/>
  <c r="AI1190" i="169"/>
  <c r="AI1435" i="169"/>
  <c r="AH1435" i="169"/>
  <c r="AH1058" i="169"/>
  <c r="AI1058" i="169"/>
  <c r="AI2151" i="169"/>
  <c r="AH2151" i="169"/>
  <c r="AH854" i="169"/>
  <c r="AI854" i="169"/>
  <c r="AH1441" i="169"/>
  <c r="AI1441" i="169"/>
  <c r="AH2096" i="169"/>
  <c r="AI2096" i="169"/>
  <c r="AH788" i="169"/>
  <c r="AI788" i="169"/>
  <c r="AH340" i="169"/>
  <c r="AI340" i="169"/>
  <c r="AH76" i="169"/>
  <c r="AI76" i="169"/>
  <c r="AI1574" i="169"/>
  <c r="AH1574" i="169"/>
  <c r="AI1569" i="169"/>
  <c r="AH1569" i="169"/>
  <c r="AH80" i="169"/>
  <c r="AI80" i="169"/>
  <c r="AI268" i="169"/>
  <c r="AH268" i="169"/>
  <c r="AI1898" i="169"/>
  <c r="AH1898" i="169"/>
  <c r="AI1632" i="169"/>
  <c r="AH1632" i="169"/>
  <c r="AI2160" i="169"/>
  <c r="AH2160" i="169"/>
  <c r="AH2087" i="169"/>
  <c r="AI2087" i="169"/>
  <c r="AI740" i="169"/>
  <c r="AH740" i="169"/>
  <c r="AH1895" i="169"/>
  <c r="AI1895" i="169"/>
  <c r="AH139" i="169"/>
  <c r="AI139" i="169"/>
  <c r="AH1242" i="169"/>
  <c r="AI1242" i="169"/>
  <c r="AH530" i="169"/>
  <c r="AI530" i="169"/>
  <c r="AH1955" i="169"/>
  <c r="AI1955" i="169"/>
  <c r="AI734" i="169"/>
  <c r="AH734" i="169"/>
  <c r="AI1184" i="169"/>
  <c r="AH1184" i="169"/>
  <c r="AH1511" i="169"/>
  <c r="AI1511" i="169"/>
  <c r="AH1502" i="169"/>
  <c r="AI1502" i="169"/>
  <c r="AH1957" i="169"/>
  <c r="AI1957" i="169"/>
  <c r="AI597" i="169"/>
  <c r="AH597" i="169"/>
  <c r="AI1510" i="169"/>
  <c r="AH1510" i="169"/>
  <c r="AH270" i="169"/>
  <c r="AI270" i="169"/>
  <c r="AI798" i="169"/>
  <c r="AH798" i="169"/>
  <c r="AH1765" i="169"/>
  <c r="AI1765" i="169"/>
  <c r="AH1310" i="169"/>
  <c r="AI1310" i="169"/>
  <c r="AH399" i="169"/>
  <c r="AI399" i="169"/>
  <c r="AI1630" i="169"/>
  <c r="AH1630" i="169"/>
  <c r="AI986" i="169"/>
  <c r="AH986" i="169"/>
  <c r="AI1315" i="169"/>
  <c r="AH1315" i="169"/>
  <c r="AI1191" i="169"/>
  <c r="AH1191" i="169"/>
  <c r="AI1185" i="169"/>
  <c r="AH1185" i="169"/>
  <c r="AH1891" i="169"/>
  <c r="AI1891" i="169"/>
  <c r="AI1971" i="169"/>
  <c r="AH1971" i="169"/>
  <c r="AI1705" i="169"/>
  <c r="AH1705" i="169"/>
  <c r="S64" i="165"/>
  <c r="S63" i="165"/>
  <c r="S62" i="165"/>
  <c r="S61" i="165"/>
  <c r="S60" i="165"/>
  <c r="S59" i="165"/>
  <c r="S58" i="165"/>
  <c r="S57" i="165"/>
  <c r="S56" i="165"/>
  <c r="S55" i="165"/>
  <c r="S54" i="165"/>
  <c r="S53" i="165"/>
  <c r="S52" i="165"/>
  <c r="S51" i="165"/>
  <c r="B51" i="165"/>
  <c r="S50" i="165"/>
  <c r="B50" i="165"/>
  <c r="S49" i="165"/>
  <c r="B49" i="165"/>
  <c r="S48" i="165"/>
  <c r="B48" i="165"/>
  <c r="S47" i="165"/>
  <c r="B47" i="165"/>
  <c r="S46" i="165"/>
  <c r="B46" i="165"/>
  <c r="S45" i="165"/>
  <c r="B45" i="165"/>
  <c r="S44" i="165"/>
  <c r="B44" i="165"/>
  <c r="S43" i="165"/>
  <c r="B43" i="165"/>
  <c r="S42" i="165"/>
  <c r="B42" i="165"/>
  <c r="S41" i="165"/>
  <c r="B41" i="165"/>
  <c r="S40" i="165"/>
  <c r="B40" i="165"/>
  <c r="S39" i="165"/>
  <c r="B39" i="165"/>
  <c r="S38" i="165"/>
  <c r="B38" i="165"/>
  <c r="S37" i="165"/>
  <c r="B37" i="165"/>
  <c r="S36" i="165"/>
  <c r="B36" i="165"/>
  <c r="S35" i="165"/>
  <c r="B35" i="165"/>
  <c r="T34" i="165"/>
  <c r="B34" i="165"/>
  <c r="B33" i="165"/>
  <c r="T32" i="165"/>
  <c r="B32" i="165"/>
  <c r="B31" i="165"/>
  <c r="B30" i="165"/>
  <c r="B29" i="165"/>
  <c r="B28" i="165"/>
  <c r="B27" i="165"/>
  <c r="B26" i="165"/>
  <c r="T25" i="165"/>
  <c r="B25" i="165"/>
  <c r="T24" i="165"/>
  <c r="B24" i="165"/>
  <c r="T23" i="165"/>
  <c r="B23" i="165"/>
  <c r="T22" i="165"/>
  <c r="B22" i="165"/>
  <c r="T21" i="165"/>
  <c r="B21" i="165"/>
  <c r="B20" i="165"/>
  <c r="B19" i="165"/>
  <c r="B18" i="165"/>
  <c r="B17" i="165"/>
  <c r="B16" i="165"/>
  <c r="B15" i="165"/>
  <c r="B14" i="165"/>
  <c r="AG13" i="165"/>
  <c r="B13" i="165"/>
  <c r="AG12" i="165"/>
  <c r="B12" i="165"/>
  <c r="AG11" i="165"/>
  <c r="B11" i="165"/>
  <c r="AG10" i="165"/>
  <c r="B10" i="165"/>
  <c r="AG9" i="165"/>
  <c r="B9" i="165"/>
  <c r="AG8" i="165"/>
  <c r="B8" i="165"/>
  <c r="AG7" i="165"/>
  <c r="B7" i="165"/>
  <c r="AG6" i="165"/>
  <c r="B6" i="165"/>
  <c r="B5" i="165"/>
  <c r="AR4" i="165"/>
  <c r="AQ4" i="165"/>
  <c r="AP4" i="165"/>
  <c r="AO4" i="165"/>
  <c r="AN4" i="165"/>
  <c r="B4" i="165"/>
  <c r="DR3" i="165"/>
  <c r="DQ3" i="165"/>
  <c r="DP3" i="165"/>
  <c r="DO3" i="165"/>
  <c r="DN3" i="165"/>
  <c r="B3" i="165"/>
  <c r="DT2" i="165"/>
  <c r="T26" i="165" s="1"/>
  <c r="DR2" i="165"/>
  <c r="DQ2" i="165"/>
  <c r="DP2" i="165"/>
  <c r="DO2" i="165"/>
  <c r="DN2" i="165"/>
  <c r="DM2" i="165"/>
  <c r="V2" i="165"/>
  <c r="B2" i="165"/>
  <c r="Y1" i="165"/>
  <c r="AG14" i="164"/>
  <c r="S64" i="164"/>
  <c r="S63" i="164"/>
  <c r="S62" i="164"/>
  <c r="S61" i="164"/>
  <c r="S60" i="164"/>
  <c r="S59" i="164"/>
  <c r="S58" i="164"/>
  <c r="S57" i="164"/>
  <c r="S56" i="164"/>
  <c r="S55" i="164"/>
  <c r="S54" i="164"/>
  <c r="S53" i="164"/>
  <c r="S52" i="164"/>
  <c r="S51" i="164"/>
  <c r="B51" i="164"/>
  <c r="S50" i="164"/>
  <c r="B50" i="164"/>
  <c r="S49" i="164"/>
  <c r="B49" i="164"/>
  <c r="S48" i="164"/>
  <c r="B48" i="164"/>
  <c r="S47" i="164"/>
  <c r="B47" i="164"/>
  <c r="S46" i="164"/>
  <c r="B46" i="164"/>
  <c r="S45" i="164"/>
  <c r="B45" i="164"/>
  <c r="S44" i="164"/>
  <c r="B44" i="164"/>
  <c r="S43" i="164"/>
  <c r="B43" i="164"/>
  <c r="S42" i="164"/>
  <c r="B42" i="164"/>
  <c r="S41" i="164"/>
  <c r="B41" i="164"/>
  <c r="S40" i="164"/>
  <c r="B40" i="164"/>
  <c r="S39" i="164"/>
  <c r="B39" i="164"/>
  <c r="S38" i="164"/>
  <c r="B38" i="164"/>
  <c r="S37" i="164"/>
  <c r="B37" i="164"/>
  <c r="S36" i="164"/>
  <c r="B36" i="164"/>
  <c r="S35" i="164"/>
  <c r="B35" i="164"/>
  <c r="T34" i="164"/>
  <c r="B34" i="164"/>
  <c r="B33" i="164"/>
  <c r="T32" i="164"/>
  <c r="B32" i="164"/>
  <c r="B31" i="164"/>
  <c r="B30" i="164"/>
  <c r="B29" i="164"/>
  <c r="B28" i="164"/>
  <c r="B27" i="164"/>
  <c r="B26" i="164"/>
  <c r="T25" i="164"/>
  <c r="B25" i="164"/>
  <c r="T24" i="164"/>
  <c r="B24" i="164"/>
  <c r="T23" i="164"/>
  <c r="B23" i="164"/>
  <c r="T22" i="164"/>
  <c r="B22" i="164"/>
  <c r="T21" i="164"/>
  <c r="B21" i="164"/>
  <c r="B20" i="164"/>
  <c r="T31" i="164"/>
  <c r="B19" i="164"/>
  <c r="B18" i="164"/>
  <c r="B17" i="164"/>
  <c r="B16" i="164"/>
  <c r="B15" i="164"/>
  <c r="B14" i="164"/>
  <c r="AG13" i="164"/>
  <c r="B13" i="164"/>
  <c r="AG12" i="164"/>
  <c r="B12" i="164"/>
  <c r="AG11" i="164"/>
  <c r="B11" i="164"/>
  <c r="AG10" i="164"/>
  <c r="B10" i="164"/>
  <c r="AG9" i="164"/>
  <c r="B9" i="164"/>
  <c r="AG8" i="164"/>
  <c r="B8" i="164"/>
  <c r="AG7" i="164"/>
  <c r="B7" i="164"/>
  <c r="AG6" i="164"/>
  <c r="B6" i="164"/>
  <c r="B5" i="164"/>
  <c r="AR4" i="164"/>
  <c r="AQ4" i="164"/>
  <c r="AP4" i="164"/>
  <c r="AO4" i="164"/>
  <c r="AN4" i="164"/>
  <c r="B4" i="164"/>
  <c r="DR3" i="164"/>
  <c r="DQ3" i="164"/>
  <c r="DP3" i="164"/>
  <c r="DO3" i="164"/>
  <c r="DN3" i="164"/>
  <c r="B3" i="164"/>
  <c r="DT2" i="164"/>
  <c r="DR2" i="164"/>
  <c r="DQ2" i="164"/>
  <c r="DP2" i="164"/>
  <c r="DO2" i="164"/>
  <c r="DN2" i="164"/>
  <c r="DM2" i="164"/>
  <c r="V2" i="164"/>
  <c r="B2" i="164"/>
  <c r="Y1" i="164"/>
  <c r="S324" i="163"/>
  <c r="S323" i="163"/>
  <c r="S322" i="163"/>
  <c r="S321" i="163"/>
  <c r="S320" i="163"/>
  <c r="S319" i="163"/>
  <c r="S318" i="163"/>
  <c r="S317" i="163"/>
  <c r="S316" i="163"/>
  <c r="S315" i="163"/>
  <c r="S314" i="163"/>
  <c r="S313" i="163"/>
  <c r="S312" i="163"/>
  <c r="S311" i="163"/>
  <c r="S310" i="163"/>
  <c r="S309" i="163"/>
  <c r="S308" i="163"/>
  <c r="S307" i="163"/>
  <c r="S306" i="163"/>
  <c r="S305" i="163"/>
  <c r="S304" i="163"/>
  <c r="S303" i="163"/>
  <c r="S302" i="163"/>
  <c r="S301" i="163"/>
  <c r="S300" i="163"/>
  <c r="S299" i="163"/>
  <c r="S298" i="163"/>
  <c r="S297" i="163"/>
  <c r="S296" i="163"/>
  <c r="S295" i="163"/>
  <c r="T294" i="163"/>
  <c r="T292" i="163"/>
  <c r="T286" i="163"/>
  <c r="T285" i="163"/>
  <c r="T284" i="163"/>
  <c r="T283" i="163"/>
  <c r="T282" i="163"/>
  <c r="T281" i="163"/>
  <c r="T291" i="163"/>
  <c r="AG273" i="163"/>
  <c r="AG272" i="163"/>
  <c r="AG271" i="163"/>
  <c r="AG270" i="163"/>
  <c r="AG269" i="163"/>
  <c r="AG268" i="163"/>
  <c r="AG267" i="163"/>
  <c r="AG266" i="163"/>
  <c r="AR264" i="163"/>
  <c r="AQ264" i="163"/>
  <c r="AP264" i="163"/>
  <c r="AO264" i="163"/>
  <c r="AN264" i="163"/>
  <c r="V262" i="163"/>
  <c r="Y261" i="163"/>
  <c r="O35" i="165" a="1"/>
  <c r="O6" i="164" a="1"/>
  <c r="O10" i="164" a="1"/>
  <c r="O23" i="164" a="1"/>
  <c r="O22" i="165" a="1"/>
  <c r="O27" i="165" a="1"/>
  <c r="O8" i="165" a="1"/>
  <c r="O27" i="164" a="1"/>
  <c r="O29" i="165" a="1"/>
  <c r="O20" i="165" a="1"/>
  <c r="O4" i="164" a="1"/>
  <c r="O41" i="164" a="1"/>
  <c r="O45" i="165" a="1"/>
  <c r="O31" i="164" a="1"/>
  <c r="O21" i="165" a="1"/>
  <c r="O14" i="164" a="1"/>
  <c r="O43" i="164" a="1"/>
  <c r="O41" i="165" a="1"/>
  <c r="O19" i="165" a="1"/>
  <c r="O18" i="164" a="1"/>
  <c r="O19" i="164" a="1"/>
  <c r="O50" i="165" a="1"/>
  <c r="O24" i="164" a="1"/>
  <c r="O43" i="165" a="1"/>
  <c r="O40" i="165" a="1"/>
  <c r="O2" i="165" a="1"/>
  <c r="Z3" i="164" a="1"/>
  <c r="O30" i="165" a="1"/>
  <c r="O24" i="165" a="1"/>
  <c r="O32" i="165" a="1"/>
  <c r="O47" i="165" a="1"/>
  <c r="O5" i="164" a="1"/>
  <c r="O39" i="165" a="1"/>
  <c r="O15" i="165" a="1"/>
  <c r="O3" i="164" a="1"/>
  <c r="O48" i="165" a="1"/>
  <c r="O21" i="164" a="1"/>
  <c r="O14" i="165" a="1"/>
  <c r="O28" i="164" a="1"/>
  <c r="O37" i="165" a="1"/>
  <c r="O11" i="164" a="1"/>
  <c r="O2" i="164" a="1"/>
  <c r="O8" i="164" a="1"/>
  <c r="O34" i="165" a="1"/>
  <c r="Z3" i="165" a="1"/>
  <c r="O13" i="165" a="1"/>
  <c r="O6" i="165" a="1"/>
  <c r="O33" i="164" a="1"/>
  <c r="O17" i="164" a="1"/>
  <c r="O32" i="164" a="1"/>
  <c r="O36" i="164" a="1"/>
  <c r="O51" i="164" a="1"/>
  <c r="O10" i="165" a="1"/>
  <c r="O44" i="164" a="1"/>
  <c r="O7" i="164" a="1"/>
  <c r="S1" i="164" a="1"/>
  <c r="O35" i="164" a="1"/>
  <c r="O9" i="164" a="1"/>
  <c r="O48" i="164" a="1"/>
  <c r="O28" i="165" a="1"/>
  <c r="O12" i="165" a="1"/>
  <c r="O45" i="164" a="1"/>
  <c r="O20" i="164" a="1"/>
  <c r="O26" i="165" a="1"/>
  <c r="O38" i="164" a="1"/>
  <c r="O36" i="165" a="1"/>
  <c r="O25" i="165" a="1"/>
  <c r="O4" i="165" a="1"/>
  <c r="O34" i="164" a="1"/>
  <c r="O17" i="165" a="1"/>
  <c r="O33" i="165" a="1"/>
  <c r="O7" i="165" a="1"/>
  <c r="O3" i="165" a="1"/>
  <c r="S1" i="165" a="1"/>
  <c r="O51" i="165" a="1"/>
  <c r="O29" i="164" a="1"/>
  <c r="O25" i="164" a="1"/>
  <c r="O50" i="164" a="1"/>
  <c r="O13" i="164" a="1"/>
  <c r="S261" i="163" a="1"/>
  <c r="O23" i="165" a="1"/>
  <c r="O5" i="165" a="1"/>
  <c r="O9" i="165" a="1"/>
  <c r="O37" i="164" a="1"/>
  <c r="O12" i="164" a="1"/>
  <c r="O15" i="164" a="1"/>
  <c r="O44" i="165" a="1"/>
  <c r="O26" i="164" a="1"/>
  <c r="O39" i="164" a="1"/>
  <c r="O46" i="165" a="1"/>
  <c r="O47" i="164" a="1"/>
  <c r="O31" i="165" a="1"/>
  <c r="O49" i="164" a="1"/>
  <c r="O16" i="164" a="1"/>
  <c r="O22" i="164" a="1"/>
  <c r="O30" i="164" a="1"/>
  <c r="O42" i="165" a="1"/>
  <c r="O38" i="165" a="1"/>
  <c r="O11" i="165" a="1"/>
  <c r="O18" i="165" a="1"/>
  <c r="O46" i="164" a="1"/>
  <c r="O16" i="165" a="1"/>
  <c r="O42" i="164" a="1"/>
  <c r="O40" i="164" a="1"/>
  <c r="O49" i="165" a="1"/>
  <c r="AB2" i="166"/>
  <c r="AN6" i="164"/>
  <c r="AN267" i="163"/>
  <c r="AN266" i="163"/>
  <c r="AN8" i="165"/>
  <c r="AN270" i="163"/>
  <c r="AN5" i="165"/>
  <c r="AN12" i="165"/>
  <c r="AN11" i="165"/>
  <c r="AN272" i="163"/>
  <c r="AN9" i="165"/>
  <c r="AN11" i="164"/>
  <c r="AN6" i="165"/>
  <c r="AN5" i="164"/>
  <c r="AN269" i="163"/>
  <c r="AN10" i="164"/>
  <c r="AN12" i="164"/>
  <c r="AN271" i="163"/>
  <c r="AN9" i="164"/>
  <c r="AN13" i="165"/>
  <c r="AN273" i="163"/>
  <c r="AN268" i="163"/>
  <c r="AN265" i="163"/>
  <c r="AN13" i="164"/>
  <c r="AN8" i="164"/>
  <c r="AN10" i="165"/>
  <c r="AN7" i="164"/>
  <c r="AN7" i="165"/>
  <c r="AN14" i="164"/>
  <c r="AP140" i="169"/>
  <c r="AJ77" i="169"/>
  <c r="L18" i="169" a="1"/>
  <c r="AP721" i="169"/>
  <c r="AJ988" i="169"/>
  <c r="AJ395" i="169"/>
  <c r="F18" i="169" a="1"/>
  <c r="AR1956" i="169"/>
  <c r="AO338" i="169"/>
  <c r="AQ206" i="169"/>
  <c r="M18" i="169" a="1"/>
  <c r="AR1245" i="169"/>
  <c r="M42" i="169" a="1"/>
  <c r="J23" i="169" a="1"/>
  <c r="C39" i="169" a="1"/>
  <c r="AP916" i="169"/>
  <c r="AO81" i="171" a="1"/>
  <c r="AJ78" i="169"/>
  <c r="D33" i="169" a="1"/>
  <c r="AP272" i="169"/>
  <c r="AP1513" i="169"/>
  <c r="AJ1060" i="169"/>
  <c r="N2" i="169" a="1"/>
  <c r="AO2089" i="169"/>
  <c r="AJ1773" i="169"/>
  <c r="M48" i="169" a="1"/>
  <c r="Q4" i="169" a="1"/>
  <c r="AP338" i="169"/>
  <c r="AR1514" i="169"/>
  <c r="AR1565" i="169"/>
  <c r="I10" i="169" a="1"/>
  <c r="AQ1506" i="169"/>
  <c r="H34" i="169" a="1"/>
  <c r="AL2150" i="169"/>
  <c r="AL1057" i="169"/>
  <c r="AR335" i="169"/>
  <c r="AL1640" i="169"/>
  <c r="AQ10" i="169"/>
  <c r="I44" i="169" a="1"/>
  <c r="AL1051" i="169"/>
  <c r="AR82" i="171" a="1"/>
  <c r="AR395" i="169"/>
  <c r="AO1192" i="169"/>
  <c r="AP397" i="169"/>
  <c r="AO1051" i="169"/>
  <c r="AO335" i="169"/>
  <c r="AJ1373" i="169"/>
  <c r="AL597" i="169"/>
  <c r="AO1305" i="169"/>
  <c r="AQ466" i="169"/>
  <c r="AL1773" i="169"/>
  <c r="AO137" i="169"/>
  <c r="AQ7" i="169"/>
  <c r="AO1961" i="169"/>
  <c r="AQ1438" i="169"/>
  <c r="AJ1437" i="169"/>
  <c r="AQ1697" i="169"/>
  <c r="AQ1701" i="169"/>
  <c r="Q35" i="169" a="1"/>
  <c r="AJ871" i="169"/>
  <c r="AR2091" i="169"/>
  <c r="AR871" i="169"/>
  <c r="AO721" i="169"/>
  <c r="P42" i="169" a="1"/>
  <c r="AQ1441" i="169"/>
  <c r="AJ465" i="169"/>
  <c r="AO70" i="171" a="1"/>
  <c r="AR655" i="169"/>
  <c r="J6" i="169" a="1"/>
  <c r="AJ721" i="169"/>
  <c r="AR205" i="169"/>
  <c r="I43" i="169" a="1"/>
  <c r="Q3" i="169" a="1"/>
  <c r="AO1966" i="169"/>
  <c r="AP596" i="169"/>
  <c r="AR851" i="169"/>
  <c r="AL1574" i="169"/>
  <c r="AR1697" i="169"/>
  <c r="AQ203" i="169"/>
  <c r="AR2101" i="169"/>
  <c r="P22" i="169" a="1"/>
  <c r="AQ1767" i="169"/>
  <c r="AL1506" i="169"/>
  <c r="AQ135" i="169"/>
  <c r="AL1897" i="169"/>
  <c r="AQ5" i="169"/>
  <c r="AQ13" i="169"/>
  <c r="AL1904" i="169"/>
  <c r="AL1058" i="169"/>
  <c r="C15" i="169" a="1"/>
  <c r="AO2088" i="169"/>
  <c r="AO798" i="169"/>
  <c r="AP982" i="169"/>
  <c r="AR470" i="169"/>
  <c r="AL1377" i="169"/>
  <c r="AL732" i="169"/>
  <c r="AO464" i="169"/>
  <c r="AL8" i="169"/>
  <c r="AL870" i="169"/>
  <c r="D34" i="169" a="1"/>
  <c r="AP2156" i="169"/>
  <c r="AQ725" i="169"/>
  <c r="AJ2022" i="169"/>
  <c r="AO1370" i="169"/>
  <c r="AO73" i="169"/>
  <c r="AJ73" i="169"/>
  <c r="AJ269" i="169"/>
  <c r="AL1763" i="169"/>
  <c r="AL660" i="169"/>
  <c r="AP727" i="169"/>
  <c r="AR798" i="169"/>
  <c r="AQ211" i="169"/>
  <c r="C49" i="169" a="1"/>
  <c r="Q38" i="169" a="1"/>
  <c r="AR740" i="169"/>
  <c r="AJ1898" i="169"/>
  <c r="AP342" i="169"/>
  <c r="AO1695" i="169"/>
  <c r="AO1895" i="169"/>
  <c r="AQ2153" i="169"/>
  <c r="AO1766" i="169"/>
  <c r="AO1053" i="169"/>
  <c r="AP464" i="169"/>
  <c r="AJ1698" i="169"/>
  <c r="AL1639" i="169"/>
  <c r="AO2216" i="169"/>
  <c r="AR74" i="171" a="1"/>
  <c r="AQ1638" i="169"/>
  <c r="AR789" i="169"/>
  <c r="M6" i="169" a="1"/>
  <c r="AO1565" i="169"/>
  <c r="AQ1046" i="169"/>
  <c r="AO734" i="169"/>
  <c r="AR1902" i="169"/>
  <c r="D32" i="169" a="1"/>
  <c r="AR1967" i="169"/>
  <c r="AR1051" i="169"/>
  <c r="AR1437" i="169"/>
  <c r="P47" i="169" a="1"/>
  <c r="AL1704" i="169"/>
  <c r="E23" i="169" a="1"/>
  <c r="AL1312" i="169"/>
  <c r="AO595" i="169"/>
  <c r="AO1768" i="169"/>
  <c r="AO1377" i="169"/>
  <c r="AQ2215" i="169"/>
  <c r="AP851" i="169"/>
  <c r="AQ1057" i="169"/>
  <c r="AL594" i="169"/>
  <c r="AO80" i="169"/>
  <c r="AL462" i="169"/>
  <c r="AL742" i="169"/>
  <c r="AQ525" i="169"/>
  <c r="G3" i="169" a="1"/>
  <c r="AP2086" i="169"/>
  <c r="AL729" i="169"/>
  <c r="Q50" i="169" a="1"/>
  <c r="C35" i="169" a="1"/>
  <c r="AP1769" i="169"/>
  <c r="AQ1504" i="169"/>
  <c r="AL740" i="169"/>
  <c r="I33" i="169" a="1"/>
  <c r="AO79" i="171" a="1"/>
  <c r="M17" i="169" a="1"/>
  <c r="J34" i="169" a="1"/>
  <c r="AR598" i="169"/>
  <c r="Q39" i="169" a="1"/>
  <c r="AP1762" i="169"/>
  <c r="I26" i="169" a="1"/>
  <c r="AJ1241" i="169"/>
  <c r="AR202" i="169"/>
  <c r="AQ1518" i="169"/>
  <c r="AO1770" i="169"/>
  <c r="AR2102" i="169"/>
  <c r="AL467" i="169"/>
  <c r="AP473" i="169"/>
  <c r="H43" i="169" a="1"/>
  <c r="N47" i="169" a="1"/>
  <c r="AO2152" i="169"/>
  <c r="AP1957" i="169"/>
  <c r="AJ1246" i="169"/>
  <c r="AO792" i="169"/>
  <c r="AJ2085" i="169"/>
  <c r="F44" i="169" a="1"/>
  <c r="N13" i="169" a="1"/>
  <c r="AO75" i="169"/>
  <c r="AQ1905" i="169"/>
  <c r="AO73" i="171" a="1"/>
  <c r="AJ2154" i="169"/>
  <c r="AP73" i="169"/>
  <c r="AJ1893" i="169"/>
  <c r="AR1705" i="169"/>
  <c r="AQ727" i="169"/>
  <c r="AP980" i="169"/>
  <c r="P39" i="169" a="1"/>
  <c r="AR1244" i="169"/>
  <c r="AJ534" i="169"/>
  <c r="AJ79" i="169"/>
  <c r="AR1057" i="169"/>
  <c r="AO460" i="169"/>
  <c r="C22" i="169" a="1"/>
  <c r="AL1053" i="169"/>
  <c r="AR536" i="169"/>
  <c r="AR985" i="169"/>
  <c r="AP1571" i="169"/>
  <c r="H33" i="169" a="1"/>
  <c r="AQ12" i="169"/>
  <c r="AJ799" i="169"/>
  <c r="AJ1705" i="169"/>
  <c r="AO1054" i="169"/>
  <c r="AP531" i="169"/>
  <c r="AJ1696" i="169"/>
  <c r="N33" i="169" a="1"/>
  <c r="AJ1061" i="169"/>
  <c r="AL2157" i="169"/>
  <c r="AJ2222" i="169"/>
  <c r="AJ137" i="169"/>
  <c r="AO272" i="169"/>
  <c r="AQ916" i="169"/>
  <c r="AL72" i="169"/>
  <c r="AO1307" i="169"/>
  <c r="AL1062" i="169"/>
  <c r="AQ1761" i="169"/>
  <c r="AL792" i="169"/>
  <c r="AJ984" i="169"/>
  <c r="AR1897" i="169"/>
  <c r="AR1631" i="169"/>
  <c r="AO1773" i="169"/>
  <c r="AO852" i="169"/>
  <c r="AO395" i="169"/>
  <c r="AP1963" i="169"/>
  <c r="AP1177" i="169"/>
  <c r="G2" i="169" a="1"/>
  <c r="AO725" i="169"/>
  <c r="AO2155" i="169"/>
  <c r="K40" i="169" a="1"/>
  <c r="AL6" i="171" a="1"/>
  <c r="AQ1247" i="169"/>
  <c r="E44" i="169" a="1"/>
  <c r="AQ1894" i="169"/>
  <c r="AQ1175" i="169"/>
  <c r="K10" i="169" a="1"/>
  <c r="AO791" i="169"/>
  <c r="E16" i="169" a="1"/>
  <c r="AP1505" i="169"/>
  <c r="AO10" i="171" a="1"/>
  <c r="AO1827" i="169"/>
  <c r="AO980" i="169"/>
  <c r="AQ1176" i="169"/>
  <c r="C38" i="169" a="1"/>
  <c r="AR81" i="171" a="1"/>
  <c r="F40" i="169" a="1"/>
  <c r="AJ1245" i="169"/>
  <c r="M34" i="169" a="1"/>
  <c r="AL592" i="169"/>
  <c r="AJ342" i="169"/>
  <c r="AJ268" i="169"/>
  <c r="AQ1899" i="169"/>
  <c r="AJ75" i="169"/>
  <c r="AR1636" i="169"/>
  <c r="AJ855" i="169"/>
  <c r="E20" i="169" a="1"/>
  <c r="AJ209" i="169"/>
  <c r="AP1567" i="169"/>
  <c r="AP730" i="169"/>
  <c r="AR1111" i="169"/>
  <c r="AL1517" i="169"/>
  <c r="AJ2219" i="169"/>
  <c r="AL1050" i="169"/>
  <c r="AO467" i="169"/>
  <c r="AL1890" i="169"/>
  <c r="AQ598" i="169"/>
  <c r="AJ1511" i="169"/>
  <c r="AJ1187" i="169"/>
  <c r="AP1700" i="169"/>
  <c r="AL1047" i="169"/>
  <c r="AQ986" i="169"/>
  <c r="AO6" i="171" a="1"/>
  <c r="AR1770" i="169"/>
  <c r="P36" i="169" a="1"/>
  <c r="F47" i="169" a="1"/>
  <c r="AQ991" i="169"/>
  <c r="AP339" i="169"/>
  <c r="AQ867" i="169"/>
  <c r="AQ2102" i="169"/>
  <c r="AJ1047" i="169"/>
  <c r="AO989" i="169"/>
  <c r="G14" i="169" a="1"/>
  <c r="AR1305" i="169"/>
  <c r="D2" i="169" a="1"/>
  <c r="AJ2088" i="169"/>
  <c r="AQ868" i="169"/>
  <c r="C19" i="169" a="1"/>
  <c r="AP919" i="169"/>
  <c r="AQ1179" i="169"/>
  <c r="AQ1706" i="169"/>
  <c r="AQ1890" i="169"/>
  <c r="K47" i="169" a="1"/>
  <c r="AO991" i="169"/>
  <c r="F8" i="169" a="1"/>
  <c r="G36" i="169" a="1"/>
  <c r="AR535" i="169"/>
  <c r="AO870" i="169"/>
  <c r="AP344" i="169"/>
  <c r="AO533" i="169"/>
  <c r="AJ2021" i="169"/>
  <c r="AL1190" i="169"/>
  <c r="J47" i="169" a="1"/>
  <c r="AQ1061" i="169"/>
  <c r="AL2152" i="169"/>
  <c r="N3" i="169" a="1"/>
  <c r="AL1376" i="169"/>
  <c r="AR1699" i="169"/>
  <c r="AR1767" i="169"/>
  <c r="K41" i="169" a="1"/>
  <c r="AO1049" i="169"/>
  <c r="AO661" i="169"/>
  <c r="AJ1181" i="169"/>
  <c r="AO1512" i="169"/>
  <c r="D5" i="169" a="1"/>
  <c r="AR799" i="169"/>
  <c r="AP872" i="169"/>
  <c r="N22" i="169" a="1"/>
  <c r="AL12" i="169"/>
  <c r="F5" i="169" a="1"/>
  <c r="AP1760" i="169"/>
  <c r="AL1706" i="169"/>
  <c r="AO1183" i="169"/>
  <c r="E42" i="169" a="1"/>
  <c r="I22" i="169" a="1"/>
  <c r="AR1190" i="169"/>
  <c r="AQ1896" i="169"/>
  <c r="AO598" i="169"/>
  <c r="AL2219" i="169"/>
  <c r="AL735" i="169"/>
  <c r="J46" i="169" a="1"/>
  <c r="AL850" i="169"/>
  <c r="AR1508" i="169"/>
  <c r="AJ1046" i="169"/>
  <c r="AJ1440" i="169"/>
  <c r="AJ2101" i="169"/>
  <c r="I45" i="169" a="1"/>
  <c r="Q25" i="169" a="1"/>
  <c r="AP1305" i="169"/>
  <c r="AL10" i="171" a="1"/>
  <c r="E5" i="169" a="1"/>
  <c r="AJ2152" i="169"/>
  <c r="AJ2159" i="169"/>
  <c r="AR1896" i="169"/>
  <c r="AP853" i="169"/>
  <c r="AP1631" i="169"/>
  <c r="AR141" i="169"/>
  <c r="AO75" i="171" a="1"/>
  <c r="AQ2151" i="169"/>
  <c r="M45" i="169" a="1"/>
  <c r="AR1960" i="169"/>
  <c r="AP1702" i="169"/>
  <c r="AR75" i="171" a="1"/>
  <c r="F26" i="169" a="1"/>
  <c r="AJ1963" i="169"/>
  <c r="AR1177" i="169"/>
  <c r="AO869" i="169"/>
  <c r="AR273" i="169"/>
  <c r="AQ2096" i="169"/>
  <c r="AR396" i="169"/>
  <c r="AQ1056" i="169"/>
  <c r="AO2217" i="169"/>
  <c r="AQ1502" i="169"/>
  <c r="AQ740" i="169"/>
  <c r="D6" i="169" a="1"/>
  <c r="D12" i="169" a="1"/>
  <c r="AP333" i="169"/>
  <c r="AP729" i="169"/>
  <c r="N42" i="169" a="1"/>
  <c r="N29" i="169" a="1"/>
  <c r="AP798" i="169"/>
  <c r="AO787" i="169"/>
  <c r="J45" i="169" a="1"/>
  <c r="M2" i="169" a="1"/>
  <c r="AL77" i="169"/>
  <c r="AQ793" i="169"/>
  <c r="AL858" i="169"/>
  <c r="AO1508" i="169"/>
  <c r="AQ2152" i="169"/>
  <c r="AJ210" i="169"/>
  <c r="J50" i="169" a="1"/>
  <c r="AJ343" i="169"/>
  <c r="Q33" i="169" a="1"/>
  <c r="AL982" i="169"/>
  <c r="J27" i="169" a="1"/>
  <c r="AL862" i="169"/>
  <c r="AL864" i="169"/>
  <c r="K26" i="169" a="1"/>
  <c r="AQ1372" i="169"/>
  <c r="D49" i="169" a="1"/>
  <c r="H27" i="169" a="1"/>
  <c r="AL205" i="169"/>
  <c r="AL1701" i="169"/>
  <c r="AO72" i="169"/>
  <c r="AJ1514" i="169"/>
  <c r="AJ798" i="169"/>
  <c r="AR5" i="171" a="1"/>
  <c r="AQ1185" i="169"/>
  <c r="P6" i="169" a="1"/>
  <c r="J10" i="169" a="1"/>
  <c r="AR2156" i="169"/>
  <c r="AQ1705" i="169"/>
  <c r="AO2095" i="169"/>
  <c r="AR274" i="169"/>
  <c r="AO1435" i="169"/>
  <c r="AP1517" i="169"/>
  <c r="AO1501" i="169"/>
  <c r="AO1631" i="169"/>
  <c r="AJ657" i="169"/>
  <c r="AQ733" i="169"/>
  <c r="AJ726" i="169"/>
  <c r="AO868" i="169"/>
  <c r="AO1774" i="169"/>
  <c r="AR7" i="171" a="1"/>
  <c r="AO917" i="169"/>
  <c r="AQ737" i="169"/>
  <c r="AR398" i="169"/>
  <c r="K28" i="169" a="1"/>
  <c r="AO735" i="169"/>
  <c r="AP656" i="169"/>
  <c r="K22" i="169" a="1"/>
  <c r="AR2089" i="169"/>
  <c r="AJ2100" i="169"/>
  <c r="AO1503" i="169"/>
  <c r="D36" i="169" a="1"/>
  <c r="AR594" i="169"/>
  <c r="AJ331" i="169"/>
  <c r="AP858" i="169"/>
  <c r="AQ201" i="169"/>
  <c r="AL1440" i="169"/>
  <c r="AR734" i="169"/>
  <c r="AO860" i="169"/>
  <c r="AQ984" i="169"/>
  <c r="AL919" i="169"/>
  <c r="AP1112" i="169"/>
  <c r="AP1063" i="169"/>
  <c r="AJ1704" i="169"/>
  <c r="AJ1700" i="169"/>
  <c r="AR2160" i="169"/>
  <c r="AJ1048" i="169"/>
  <c r="AL1961" i="169"/>
  <c r="AL1895" i="169"/>
  <c r="AL728" i="169"/>
  <c r="AL212" i="169"/>
  <c r="AP2091" i="169"/>
  <c r="AL1305" i="169"/>
  <c r="AJ140" i="169"/>
  <c r="AJ9" i="169"/>
  <c r="AL77" i="171" a="1"/>
  <c r="AP850" i="169"/>
  <c r="AR1768" i="169"/>
  <c r="AL80" i="169"/>
  <c r="AP78" i="169"/>
  <c r="L43" i="169" a="1"/>
  <c r="AR10" i="171" a="1"/>
  <c r="L6" i="169" a="1"/>
  <c r="AO1241" i="169"/>
  <c r="AP1314" i="169"/>
  <c r="K43" i="169" a="1"/>
  <c r="AJ1899" i="169"/>
  <c r="AO1699" i="169"/>
  <c r="E2" i="169" a="1"/>
  <c r="AO859" i="169"/>
  <c r="AJ1764" i="169"/>
  <c r="AR2217" i="169"/>
  <c r="AJ655" i="169"/>
  <c r="AP1370" i="169"/>
  <c r="AR1518" i="169"/>
  <c r="AQ798" i="169"/>
  <c r="AO1190" i="169"/>
  <c r="AQ1971" i="169"/>
  <c r="H26" i="169" a="1"/>
  <c r="AQ720" i="169"/>
  <c r="AO1706" i="169"/>
  <c r="AO723" i="169"/>
  <c r="AJ1501" i="169"/>
  <c r="K25" i="169" a="1"/>
  <c r="AJ788" i="169"/>
  <c r="G23" i="169" a="1"/>
  <c r="AO72" i="171" a="1"/>
  <c r="AQ2097" i="169"/>
  <c r="AJ857" i="169"/>
  <c r="AR1970" i="169"/>
  <c r="AJ11" i="169"/>
  <c r="AQ340" i="169"/>
  <c r="AP1374" i="169"/>
  <c r="AO1314" i="169"/>
  <c r="AJ1633" i="169"/>
  <c r="AP1898" i="169"/>
  <c r="AL81" i="171" a="1"/>
  <c r="AJ1968" i="169"/>
  <c r="AO274" i="169"/>
  <c r="AP12" i="169"/>
  <c r="AJ1504" i="169"/>
  <c r="AR463" i="169"/>
  <c r="AO1896" i="169"/>
  <c r="L2" i="169" a="1"/>
  <c r="AO11" i="171" a="1"/>
  <c r="L48" i="169" a="1"/>
  <c r="AR596" i="169"/>
  <c r="N16" i="169" a="1"/>
  <c r="AO2098" i="169"/>
  <c r="AR2021" i="169"/>
  <c r="AL73" i="171" a="1"/>
  <c r="AR989" i="169"/>
  <c r="AL1182" i="169"/>
  <c r="I28" i="169" a="1"/>
  <c r="AP1503" i="169"/>
  <c r="AJ1500" i="169"/>
  <c r="AP1311" i="169"/>
  <c r="AL74" i="171" a="1"/>
  <c r="AQ397" i="169"/>
  <c r="AR8" i="171" a="1"/>
  <c r="AJ2020" i="169"/>
  <c r="AJ399" i="169"/>
  <c r="AR5" i="169"/>
  <c r="AL986" i="169"/>
  <c r="I50" i="169" a="1"/>
  <c r="Z13" i="165"/>
  <c r="AP1175" i="169"/>
  <c r="AQ1045" i="169"/>
  <c r="M44" i="169" a="1"/>
  <c r="AJ661" i="169"/>
  <c r="AR1309" i="169"/>
  <c r="AR473" i="169"/>
  <c r="AO1309" i="169"/>
  <c r="E40" i="169" a="1"/>
  <c r="AQ1500" i="169"/>
  <c r="AP203" i="169"/>
  <c r="AQ735" i="169"/>
  <c r="AJ70" i="169"/>
  <c r="AP268" i="169"/>
  <c r="AQ1110" i="169"/>
  <c r="AO1060" i="169"/>
  <c r="AO1113" i="169"/>
  <c r="AO871" i="169"/>
  <c r="AQ1968" i="169"/>
  <c r="AQ138" i="169"/>
  <c r="AR793" i="169"/>
  <c r="AQ1309" i="169"/>
  <c r="AJ785" i="169"/>
  <c r="AR1308" i="169"/>
  <c r="AQ470" i="169"/>
  <c r="AJ1179" i="169"/>
  <c r="AR915" i="169"/>
  <c r="AO658" i="169"/>
  <c r="AJ1766" i="169"/>
  <c r="D28" i="169" a="1"/>
  <c r="K6" i="169" a="1"/>
  <c r="K35" i="169" a="1"/>
  <c r="AO1436" i="169"/>
  <c r="AO1891" i="169"/>
  <c r="AJ740" i="169"/>
  <c r="AR1112" i="169"/>
  <c r="AL78" i="169"/>
  <c r="AJ1307" i="169"/>
  <c r="AQ1054" i="169"/>
  <c r="Q5" i="169" a="1"/>
  <c r="AR268" i="169"/>
  <c r="N12" i="169" a="1"/>
  <c r="AL204" i="169"/>
  <c r="P20" i="169" a="1"/>
  <c r="Z8" i="165"/>
  <c r="AJ1045" i="169"/>
  <c r="D16" i="169" a="1"/>
  <c r="AQ72" i="169"/>
  <c r="AO6" i="169"/>
  <c r="AL335" i="169"/>
  <c r="AJ658" i="169"/>
  <c r="AL739" i="169"/>
  <c r="AO1637" i="169"/>
  <c r="AO210" i="169"/>
  <c r="AJ1572" i="169"/>
  <c r="AR1892" i="169"/>
  <c r="AL1571" i="169"/>
  <c r="AR272" i="169"/>
  <c r="AR723" i="169"/>
  <c r="AQ1178" i="169"/>
  <c r="AJ472" i="169"/>
  <c r="AL139" i="169"/>
  <c r="J49" i="169" a="1"/>
  <c r="AO1969" i="169"/>
  <c r="AJ787" i="169"/>
  <c r="AJ730" i="169"/>
  <c r="AR1504" i="169"/>
  <c r="L49" i="169" a="1"/>
  <c r="AQ1188" i="169"/>
  <c r="AQ861" i="169"/>
  <c r="AQ1191" i="169"/>
  <c r="AP852" i="169"/>
  <c r="AQ2217" i="169"/>
  <c r="AJ341" i="169"/>
  <c r="H35" i="169" a="1"/>
  <c r="I46" i="169" a="1"/>
  <c r="P7" i="169" a="1"/>
  <c r="E3" i="169" a="1"/>
  <c r="AP2022" i="169"/>
  <c r="AR1700" i="169"/>
  <c r="AO788" i="169"/>
  <c r="AP1829" i="169"/>
  <c r="AP655" i="169"/>
  <c r="AO981" i="169"/>
  <c r="J8" i="169" a="1"/>
  <c r="AQ140" i="169"/>
  <c r="AR1707" i="169"/>
  <c r="AR70" i="169"/>
  <c r="K37" i="169" a="1"/>
  <c r="M27" i="169" a="1"/>
  <c r="AR2026" i="169"/>
  <c r="AP206" i="169"/>
  <c r="AP1761" i="169"/>
  <c r="AP2098" i="169"/>
  <c r="AR788" i="169"/>
  <c r="AR136" i="169"/>
  <c r="F3" i="169" a="1"/>
  <c r="M33" i="169" a="1"/>
  <c r="AO268" i="169"/>
  <c r="K50" i="169" a="1"/>
  <c r="Q9" i="169" a="1"/>
  <c r="AO341" i="169"/>
  <c r="AP1114" i="169"/>
  <c r="AP1061" i="169"/>
  <c r="L39" i="169" a="1"/>
  <c r="AP1380" i="169"/>
  <c r="AP79" i="169"/>
  <c r="AP2087" i="169"/>
  <c r="K2" i="169" a="1"/>
  <c r="AJ1509" i="169"/>
  <c r="K7" i="169" a="1"/>
  <c r="AP2097" i="169"/>
  <c r="H18" i="169" a="1"/>
  <c r="AJ1309" i="169"/>
  <c r="AQ1380" i="169"/>
  <c r="AP660" i="169"/>
  <c r="K46" i="169" a="1"/>
  <c r="AP1053" i="169"/>
  <c r="AP462" i="169"/>
  <c r="AP2100" i="169"/>
  <c r="AQ741" i="169"/>
  <c r="AL1828" i="169"/>
  <c r="AQ2100" i="169"/>
  <c r="AQ2218" i="169"/>
  <c r="AR1509" i="169"/>
  <c r="AR1704" i="169"/>
  <c r="AO271" i="169"/>
  <c r="AQ73" i="171" a="1"/>
  <c r="I37" i="169" a="1"/>
  <c r="AL2220" i="169"/>
  <c r="L13" i="169" a="1"/>
  <c r="AJ741" i="169"/>
  <c r="N48" i="169" a="1"/>
  <c r="AL1901" i="169"/>
  <c r="AP1826" i="169"/>
  <c r="AP1635" i="169"/>
  <c r="AQ395" i="169"/>
  <c r="F45" i="169" a="1"/>
  <c r="AQ2088" i="169"/>
  <c r="AJ71" i="169"/>
  <c r="AP1903" i="169"/>
  <c r="AO2100" i="169"/>
  <c r="K12" i="169" a="1"/>
  <c r="AO461" i="169"/>
  <c r="AQ1958" i="169"/>
  <c r="M46" i="169" a="1"/>
  <c r="AP2085" i="169"/>
  <c r="AO990" i="169"/>
  <c r="AQ74" i="169"/>
  <c r="AQ1514" i="169"/>
  <c r="Q19" i="169" a="1"/>
  <c r="AP1054" i="169"/>
  <c r="AP72" i="171" a="1"/>
  <c r="AO204" i="169"/>
  <c r="AJ1312" i="169"/>
  <c r="P29" i="169" a="1"/>
  <c r="AP11" i="171" a="1"/>
  <c r="AQ11" i="169"/>
  <c r="AR1701" i="169"/>
  <c r="AJ850" i="169"/>
  <c r="AO1505" i="169"/>
  <c r="AP8" i="169"/>
  <c r="AJ468" i="169"/>
  <c r="AO1963" i="169"/>
  <c r="AQ461" i="169"/>
  <c r="AQ212" i="169"/>
  <c r="AQ469" i="169"/>
  <c r="N23" i="169" a="1"/>
  <c r="E30" i="169" a="1"/>
  <c r="AO200" i="169"/>
  <c r="L8" i="169" a="1"/>
  <c r="AJ529" i="169"/>
  <c r="AR207" i="169"/>
  <c r="AO1048" i="169"/>
  <c r="AO1176" i="169"/>
  <c r="AR1762" i="169"/>
  <c r="AQ853" i="169"/>
  <c r="AL1378" i="169"/>
  <c r="AQ1762" i="169"/>
  <c r="L9" i="169" a="1"/>
  <c r="K16" i="169" a="1"/>
  <c r="AP2096" i="169"/>
  <c r="AL1054" i="169"/>
  <c r="AO1567" i="169"/>
  <c r="AL1307" i="169"/>
  <c r="AJ1640" i="169"/>
  <c r="H22" i="169" a="1"/>
  <c r="AO1438" i="169"/>
  <c r="AL738" i="169"/>
  <c r="AO472" i="169"/>
  <c r="AJ2150" i="169"/>
  <c r="AQ1774" i="169"/>
  <c r="AR1181" i="169"/>
  <c r="AP11" i="169"/>
  <c r="AO1892" i="169"/>
  <c r="AQ1242" i="169"/>
  <c r="AO1504" i="169"/>
  <c r="AR592" i="169"/>
  <c r="AR1566" i="169"/>
  <c r="AP1765" i="169"/>
  <c r="I32" i="169" a="1"/>
  <c r="AR1501" i="169"/>
  <c r="AO70" i="169"/>
  <c r="G39" i="169" a="1"/>
  <c r="AO851" i="169"/>
  <c r="AQ473" i="169"/>
  <c r="AO1047" i="169"/>
  <c r="AR1186" i="169"/>
  <c r="AL1439" i="169"/>
  <c r="AP78" i="171" a="1"/>
  <c r="AR472" i="169"/>
  <c r="AQ1763" i="169"/>
  <c r="AL2020" i="169"/>
  <c r="AO1964" i="169"/>
  <c r="AQ1501" i="169"/>
  <c r="D22" i="169" a="1"/>
  <c r="P33" i="169" a="1"/>
  <c r="AR741" i="169"/>
  <c r="AJ727" i="169"/>
  <c r="AQ342" i="169"/>
  <c r="AO1518" i="169"/>
  <c r="M49" i="169" a="1"/>
  <c r="AJ1637" i="169"/>
  <c r="AO332" i="169"/>
  <c r="AL731" i="169"/>
  <c r="AP1566" i="169"/>
  <c r="AQ1052" i="169"/>
  <c r="AQ464" i="169"/>
  <c r="AL598" i="169"/>
  <c r="AP1182" i="169"/>
  <c r="AQ2092" i="169"/>
  <c r="G38" i="169" a="1"/>
  <c r="M7" i="169" a="1"/>
  <c r="AL273" i="169"/>
  <c r="AP735" i="169"/>
  <c r="AJ2102" i="169"/>
  <c r="AO984" i="169"/>
  <c r="J15" i="169" a="1"/>
  <c r="I12" i="169" a="1"/>
  <c r="K45" i="169" a="1"/>
  <c r="AJ1962" i="169"/>
  <c r="P30" i="169" a="1"/>
  <c r="D14" i="169" a="1"/>
  <c r="AP138" i="169"/>
  <c r="AO1901" i="169"/>
  <c r="D19" i="169" a="1"/>
  <c r="C36" i="169" a="1"/>
  <c r="AO1247" i="169"/>
  <c r="AJ1244" i="169"/>
  <c r="AO140" i="169"/>
  <c r="AQ658" i="169"/>
  <c r="AR2220" i="169"/>
  <c r="AP1565" i="169"/>
  <c r="AP2095" i="169"/>
  <c r="G4" i="169" a="1"/>
  <c r="AQ1702" i="169"/>
  <c r="P11" i="169" a="1"/>
  <c r="AR1058" i="169"/>
  <c r="E29" i="169" a="1"/>
  <c r="AO985" i="169"/>
  <c r="AR1891" i="169"/>
  <c r="AO463" i="169"/>
  <c r="AO1965" i="169"/>
  <c r="P16" i="169" a="1"/>
  <c r="AJ2086" i="169"/>
  <c r="AL866" i="169"/>
  <c r="AO8" i="171" a="1"/>
  <c r="G37" i="169" a="1"/>
  <c r="AO1513" i="169"/>
  <c r="AO2222" i="169"/>
  <c r="AP136" i="169"/>
  <c r="AJ1565" i="169"/>
  <c r="AP1971" i="169"/>
  <c r="AP82" i="171" a="1"/>
  <c r="P31" i="169" a="1"/>
  <c r="AQ864" i="169"/>
  <c r="AQ657" i="169"/>
  <c r="AO856" i="169"/>
  <c r="AR465" i="169"/>
  <c r="AJ981" i="169"/>
  <c r="AP2219" i="169"/>
  <c r="AQ1825" i="169"/>
  <c r="AO202" i="169"/>
  <c r="AL2158" i="169"/>
  <c r="AP1500" i="169"/>
  <c r="Q36" i="169" a="1"/>
  <c r="E19" i="169" a="1"/>
  <c r="AL1893" i="169"/>
  <c r="F15" i="169" a="1"/>
  <c r="AL211" i="169"/>
  <c r="AQ1439" i="169"/>
  <c r="AQ536" i="169"/>
  <c r="AR1311" i="169"/>
  <c r="AJ398" i="169"/>
  <c r="AJ528" i="169"/>
  <c r="N26" i="169" a="1"/>
  <c r="AQ1062" i="169"/>
  <c r="AJ1632" i="169"/>
  <c r="AO853" i="169"/>
  <c r="AO1632" i="169"/>
  <c r="AR1772" i="169"/>
  <c r="AO138" i="169"/>
  <c r="AR2215" i="169"/>
  <c r="AR863" i="169"/>
  <c r="N6" i="169" a="1"/>
  <c r="AR2155" i="169"/>
  <c r="AR732" i="169"/>
  <c r="AQ854" i="169"/>
  <c r="AQ1503" i="169"/>
  <c r="AO2021" i="169"/>
  <c r="AQ1184" i="169"/>
  <c r="E31" i="169" a="1"/>
  <c r="AQ79" i="171" a="1"/>
  <c r="Q7" i="169" a="1"/>
  <c r="AR71" i="169"/>
  <c r="AQ1310" i="169"/>
  <c r="AQ1063" i="169"/>
  <c r="AL12" i="171" a="1"/>
  <c r="AR1761" i="169"/>
  <c r="AQ915" i="169"/>
  <c r="AR10" i="169"/>
  <c r="AP797" i="169"/>
  <c r="AP1376" i="169"/>
  <c r="AJ1827" i="169"/>
  <c r="H31" i="169" a="1"/>
  <c r="AR344" i="169"/>
  <c r="AQ869" i="169"/>
  <c r="AJ1510" i="169"/>
  <c r="P21" i="169" a="1"/>
  <c r="AO1904" i="169"/>
  <c r="AO1052" i="169"/>
  <c r="AP2154" i="169"/>
  <c r="AQ1575" i="169"/>
  <c r="AR1573" i="169"/>
  <c r="AQ1957" i="169"/>
  <c r="AR1639" i="169"/>
  <c r="AJ74" i="169"/>
  <c r="AP862" i="169"/>
  <c r="C21" i="169" a="1"/>
  <c r="AR1312" i="169"/>
  <c r="AR983" i="169"/>
  <c r="L32" i="169" a="1"/>
  <c r="AO1440" i="169"/>
  <c r="AO9" i="171" a="1"/>
  <c r="AL655" i="169"/>
  <c r="AR1246" i="169"/>
  <c r="AJ1177" i="169"/>
  <c r="M30" i="169" a="1"/>
  <c r="AP1502" i="169"/>
  <c r="AP465" i="169"/>
  <c r="AL1965" i="169"/>
  <c r="D47" i="169" a="1"/>
  <c r="AJ1699" i="169"/>
  <c r="AP205" i="169"/>
  <c r="AO1177" i="169"/>
  <c r="AR139" i="169"/>
  <c r="AP474" i="169"/>
  <c r="AL461" i="169"/>
  <c r="AR1965" i="169"/>
  <c r="AO2101" i="169"/>
  <c r="H2" i="169" a="1"/>
  <c r="Z8" i="164"/>
  <c r="AJ333" i="169"/>
  <c r="J26" i="169" a="1"/>
  <c r="AP1059" i="169"/>
  <c r="AL1512" i="169"/>
  <c r="AJ1370" i="169"/>
  <c r="AJ2093" i="169"/>
  <c r="AQ467" i="169"/>
  <c r="AR1380" i="169"/>
  <c r="AJ1571" i="169"/>
  <c r="AR342" i="169"/>
  <c r="AJ868" i="169"/>
  <c r="AQ338" i="169"/>
  <c r="AP533" i="169"/>
  <c r="AJ1697" i="169"/>
  <c r="AQ210" i="169"/>
  <c r="D17" i="169" a="1"/>
  <c r="AP2157" i="169"/>
  <c r="AP859" i="169"/>
  <c r="H38" i="169" a="1"/>
  <c r="AP2093" i="169"/>
  <c r="AO333" i="169"/>
  <c r="AO1771" i="169"/>
  <c r="AQ980" i="169"/>
  <c r="F11" i="169" a="1"/>
  <c r="AR1695" i="169"/>
  <c r="AR78" i="171" a="1"/>
  <c r="AJ731" i="169"/>
  <c r="AR1515" i="169"/>
  <c r="AL984" i="169"/>
  <c r="AP1705" i="169"/>
  <c r="AR2218" i="169"/>
  <c r="G47" i="169" a="1"/>
  <c r="AR739" i="169"/>
  <c r="AL71" i="169"/>
  <c r="AQ334" i="169"/>
  <c r="AJ1502" i="169"/>
  <c r="Q46" i="169" a="1"/>
  <c r="AO1306" i="169"/>
  <c r="AP468" i="169"/>
  <c r="C12" i="169" a="1"/>
  <c r="AL472" i="169"/>
  <c r="AP1695" i="169"/>
  <c r="L20" i="169" a="1"/>
  <c r="AQ1516" i="169"/>
  <c r="AQ1893" i="169"/>
  <c r="AP336" i="169"/>
  <c r="AL208" i="169"/>
  <c r="AQ532" i="169"/>
  <c r="AL1184" i="169"/>
  <c r="AO797" i="169"/>
  <c r="M15" i="169" a="1"/>
  <c r="AQ2026" i="169"/>
  <c r="AP1047" i="169"/>
  <c r="Q48" i="169" a="1"/>
  <c r="AP9" i="171" a="1"/>
  <c r="AQ1769" i="169"/>
  <c r="AL1898" i="169"/>
  <c r="AL531" i="169"/>
  <c r="AJ1900" i="169"/>
  <c r="AJ1569" i="169"/>
  <c r="AJ337" i="169"/>
  <c r="AP1890" i="169"/>
  <c r="AQ1565" i="169"/>
  <c r="F23" i="169" a="1"/>
  <c r="AL11" i="171" a="1"/>
  <c r="Q32" i="169" a="1"/>
  <c r="C7" i="169" a="1"/>
  <c r="G32" i="169" a="1"/>
  <c r="AJ1895" i="169"/>
  <c r="AR340" i="169"/>
  <c r="AR72" i="169"/>
  <c r="AO76" i="169"/>
  <c r="AP2102" i="169"/>
  <c r="AO1112" i="169"/>
  <c r="AP790" i="169"/>
  <c r="AJ869" i="169"/>
  <c r="AQ791" i="169"/>
  <c r="AR870" i="169"/>
  <c r="AJ598" i="169"/>
  <c r="AR209" i="169"/>
  <c r="AP2088" i="169"/>
  <c r="AL1899" i="169"/>
  <c r="Q26" i="169" a="1"/>
  <c r="AP1896" i="169"/>
  <c r="AJ870" i="169"/>
  <c r="AP6" i="169"/>
  <c r="AQ273" i="169"/>
  <c r="AP2026" i="169"/>
  <c r="AJ723" i="169"/>
  <c r="AQ1632" i="169"/>
  <c r="AP863" i="169"/>
  <c r="AO397" i="169"/>
  <c r="L16" i="169" a="1"/>
  <c r="AR1959" i="169"/>
  <c r="AQ1246" i="169"/>
  <c r="AP1766" i="169"/>
  <c r="AO660" i="169"/>
  <c r="AJ1193" i="169"/>
  <c r="AR1574" i="169"/>
  <c r="AQ1314" i="169"/>
  <c r="AJ1891" i="169"/>
  <c r="AQ2090" i="169"/>
  <c r="G41" i="169" a="1"/>
  <c r="AR1516" i="169"/>
  <c r="M23" i="169" a="1"/>
  <c r="C13" i="169" a="1"/>
  <c r="AJ1762" i="169"/>
  <c r="AP1045" i="169"/>
  <c r="G40" i="169" a="1"/>
  <c r="AR1696" i="169"/>
  <c r="H36" i="169" a="1"/>
  <c r="AJ1311" i="169"/>
  <c r="AL726" i="169"/>
  <c r="AR1958" i="169"/>
  <c r="AQ857" i="169"/>
  <c r="AR138" i="169"/>
  <c r="AP1965" i="169"/>
  <c r="G17" i="169" a="1"/>
  <c r="AO1178" i="169"/>
  <c r="AO334" i="169"/>
  <c r="AQ9" i="169"/>
  <c r="AL1956" i="169"/>
  <c r="P35" i="169" a="1"/>
  <c r="AQ799" i="169"/>
  <c r="AL2100" i="169"/>
  <c r="AO1568" i="169"/>
  <c r="AJ592" i="169"/>
  <c r="AL1902" i="169"/>
  <c r="AO2025" i="169"/>
  <c r="AP915" i="169"/>
  <c r="AL206" i="169"/>
  <c r="AR9" i="169"/>
  <c r="AQ1956" i="169"/>
  <c r="AL991" i="169"/>
  <c r="AL1501" i="169"/>
  <c r="AL7" i="171" a="1"/>
  <c r="AO469" i="169"/>
  <c r="J7" i="169" a="1"/>
  <c r="AL210" i="169"/>
  <c r="AL725" i="169"/>
  <c r="AL983" i="169"/>
  <c r="AR330" i="169"/>
  <c r="E12" i="169" a="1"/>
  <c r="AL530" i="169"/>
  <c r="AO1764" i="169"/>
  <c r="Q8" i="169" a="1"/>
  <c r="AL721" i="169"/>
  <c r="M38" i="169" a="1"/>
  <c r="AR2157" i="169"/>
  <c r="AR9" i="171" a="1"/>
  <c r="AP1308" i="169"/>
  <c r="AL1634" i="169"/>
  <c r="AL135" i="169"/>
  <c r="AO1373" i="169"/>
  <c r="AJ1970" i="169"/>
  <c r="AR460" i="169"/>
  <c r="M14" i="169" a="1"/>
  <c r="AR1569" i="169"/>
  <c r="AP1373" i="169"/>
  <c r="AR1438" i="169"/>
  <c r="AO1636" i="169"/>
  <c r="AJ1189" i="169"/>
  <c r="AO1185" i="169"/>
  <c r="N44" i="169" a="1"/>
  <c r="P18" i="169" a="1"/>
  <c r="AP1052" i="169"/>
  <c r="AP1062" i="169"/>
  <c r="AJ267" i="169"/>
  <c r="AO343" i="169"/>
  <c r="AR791" i="169"/>
  <c r="AO731" i="169"/>
  <c r="D7" i="169" a="1"/>
  <c r="AQ786" i="169"/>
  <c r="AR730" i="169"/>
  <c r="I3" i="169" a="1"/>
  <c r="AQ270" i="169"/>
  <c r="AJ1114" i="169"/>
  <c r="C30" i="169" a="1"/>
  <c r="AP1892" i="169"/>
  <c r="J17" i="169" a="1"/>
  <c r="AQ1566" i="169"/>
  <c r="AL336" i="169"/>
  <c r="AR1968" i="169"/>
  <c r="Z10" i="165"/>
  <c r="Z10" i="164"/>
  <c r="AO1570" i="169"/>
  <c r="AP74" i="171" a="1"/>
  <c r="AJ1763" i="169"/>
  <c r="H30" i="169" a="1"/>
  <c r="AL1437" i="169"/>
  <c r="AP855" i="169"/>
  <c r="AP1242" i="169"/>
  <c r="AP737" i="169"/>
  <c r="L30" i="169" a="1"/>
  <c r="E8" i="169" a="1"/>
  <c r="AL989" i="169"/>
  <c r="AQ789" i="169"/>
  <c r="AL536" i="169"/>
  <c r="F22" i="169" a="1"/>
  <c r="AJ1825" i="169"/>
  <c r="AL1112" i="169"/>
  <c r="AQ919" i="169"/>
  <c r="AR2086" i="169"/>
  <c r="AJ2095" i="169"/>
  <c r="D50" i="169" a="1"/>
  <c r="AO1063" i="169"/>
  <c r="AL2092" i="169"/>
  <c r="P41" i="169" a="1"/>
  <c r="AJ1969" i="169"/>
  <c r="AR74" i="169"/>
  <c r="AP1574" i="169"/>
  <c r="AR1241" i="169"/>
  <c r="C4" i="169" a="1"/>
  <c r="AL1829" i="169"/>
  <c r="AP1518" i="169"/>
  <c r="D42" i="169" a="1"/>
  <c r="AL1185" i="169"/>
  <c r="AP787" i="169"/>
  <c r="AP1638" i="169"/>
  <c r="AR1900" i="169"/>
  <c r="AR1763" i="169"/>
  <c r="G8" i="169" a="1"/>
  <c r="AQ1051" i="169"/>
  <c r="AO5" i="171" a="1"/>
  <c r="AQ269" i="169"/>
  <c r="AO864" i="169"/>
  <c r="AL1513" i="169"/>
  <c r="AL395" i="169"/>
  <c r="AO1903" i="169"/>
  <c r="J32" i="169" a="1"/>
  <c r="AP1510" i="169"/>
  <c r="M29" i="169" a="1"/>
  <c r="AJ797" i="169"/>
  <c r="P3" i="169" a="1"/>
  <c r="AR72" i="171" a="1"/>
  <c r="I14" i="169" a="1"/>
  <c r="J40" i="169" a="1"/>
  <c r="AQ734" i="169"/>
  <c r="AP139" i="169"/>
  <c r="AP2020" i="169"/>
  <c r="AJ526" i="169"/>
  <c r="AO2215" i="169"/>
  <c r="AJ1517" i="169"/>
  <c r="G21" i="169" a="1"/>
  <c r="AL1500" i="169"/>
  <c r="AO74" i="169"/>
  <c r="F17" i="169" a="1"/>
  <c r="AP792" i="169"/>
  <c r="AO1246" i="169"/>
  <c r="AQ860" i="169"/>
  <c r="AO1962" i="169"/>
  <c r="M47" i="169" a="1"/>
  <c r="AO656" i="169"/>
  <c r="AO1515" i="169"/>
  <c r="J35" i="169" a="1"/>
  <c r="AQ1766" i="169"/>
  <c r="AL990" i="169"/>
  <c r="AP788" i="169"/>
  <c r="AQ465" i="169"/>
  <c r="AJ742" i="169"/>
  <c r="Z9" i="165"/>
  <c r="J36" i="169" a="1"/>
  <c r="AR1179" i="169"/>
  <c r="AQ1512" i="169"/>
  <c r="AL1063" i="169"/>
  <c r="AL1695" i="169"/>
  <c r="AR1182" i="169"/>
  <c r="AQ2219" i="169"/>
  <c r="AR1063" i="169"/>
  <c r="AR1247" i="169"/>
  <c r="AL860" i="169"/>
  <c r="AL1056" i="169"/>
  <c r="G11" i="169" a="1"/>
  <c r="K20" i="169" a="1"/>
  <c r="AO399" i="169"/>
  <c r="AR1572" i="169"/>
  <c r="F13" i="169" a="1"/>
  <c r="AL1514" i="169"/>
  <c r="K34" i="169" a="1"/>
  <c r="AP1969" i="169"/>
  <c r="AR1511" i="169"/>
  <c r="Q42" i="169" a="1"/>
  <c r="AL1110" i="169"/>
  <c r="AO1046" i="169"/>
  <c r="AJ597" i="169"/>
  <c r="AO535" i="169"/>
  <c r="AP856" i="169"/>
  <c r="AP796" i="169"/>
  <c r="AO1439" i="169"/>
  <c r="AO1180" i="169"/>
  <c r="F14" i="169" a="1"/>
  <c r="AL1764" i="169"/>
  <c r="AP1507" i="169"/>
  <c r="H50" i="169" a="1"/>
  <c r="AJ1702" i="169"/>
  <c r="AP12" i="171" a="1"/>
  <c r="AJ1188" i="169"/>
  <c r="AR265" i="169"/>
  <c r="AO1899" i="169"/>
  <c r="AQ1049" i="169"/>
  <c r="AP1764" i="169"/>
  <c r="AO1705" i="169"/>
  <c r="J4" i="169" a="1"/>
  <c r="AR1310" i="169"/>
  <c r="AQ590" i="169"/>
  <c r="AR872" i="169"/>
  <c r="AL872" i="169"/>
  <c r="AR1047" i="169"/>
  <c r="AO1630" i="169"/>
  <c r="AP525" i="169"/>
  <c r="E43" i="169" a="1"/>
  <c r="I38" i="169" a="1"/>
  <c r="AR1633" i="169"/>
  <c r="AL13" i="169"/>
  <c r="AQ463" i="169"/>
  <c r="AO1380" i="169"/>
  <c r="Q43" i="169" a="1"/>
  <c r="D41" i="169" a="1"/>
  <c r="AR597" i="169"/>
  <c r="AO1243" i="169"/>
  <c r="AJ1374" i="169"/>
  <c r="L17" i="169" a="1"/>
  <c r="AQ2095" i="169"/>
  <c r="AJ1567" i="169"/>
  <c r="AL2088" i="169"/>
  <c r="AL207" i="169"/>
  <c r="AO1704" i="169"/>
  <c r="AJ397" i="169"/>
  <c r="AJ733" i="169"/>
  <c r="AP335" i="169"/>
  <c r="AR1505" i="169"/>
  <c r="AQ526" i="169"/>
  <c r="L36" i="169" a="1"/>
  <c r="AL1308" i="169"/>
  <c r="AP2221" i="169"/>
  <c r="AO266" i="169"/>
  <c r="AP1770" i="169"/>
  <c r="AL918" i="169"/>
  <c r="H7" i="169" a="1"/>
  <c r="AO728" i="169"/>
  <c r="AJ473" i="169"/>
  <c r="AO10" i="169"/>
  <c r="AO730" i="169"/>
  <c r="F32" i="169" a="1"/>
  <c r="AL2218" i="169"/>
  <c r="K49" i="169" a="1"/>
  <c r="AQ742" i="169"/>
  <c r="AO1511" i="169"/>
  <c r="AR2099" i="169"/>
  <c r="AR988" i="169"/>
  <c r="AQ989" i="169"/>
  <c r="AQ2094" i="169"/>
  <c r="AR2153" i="169"/>
  <c r="AJ1190" i="169"/>
  <c r="AL1630" i="169"/>
  <c r="AR208" i="169"/>
  <c r="AO592" i="169"/>
  <c r="AR2025" i="169"/>
  <c r="AR862" i="169"/>
  <c r="AJ1058" i="169"/>
  <c r="AQ136" i="169"/>
  <c r="AJ525" i="169"/>
  <c r="AP992" i="169"/>
  <c r="AQ1569" i="169"/>
  <c r="AP1179" i="169"/>
  <c r="AP1377" i="169"/>
  <c r="AJ1063" i="169"/>
  <c r="AR656" i="169"/>
  <c r="AR1963" i="169"/>
  <c r="AO2218" i="169"/>
  <c r="AP1894" i="169"/>
  <c r="AR1378" i="169"/>
  <c r="F49" i="169" a="1"/>
  <c r="AO866" i="169"/>
  <c r="AO1825" i="169"/>
  <c r="K3" i="169" a="1"/>
  <c r="AP1573" i="169"/>
  <c r="AO2151" i="169"/>
  <c r="AQ1193" i="169"/>
  <c r="AL1511" i="169"/>
  <c r="G25" i="169" a="1"/>
  <c r="AQ917" i="169"/>
  <c r="AR984" i="169"/>
  <c r="AQ852" i="169"/>
  <c r="N36" i="169" a="1"/>
  <c r="AO1502" i="169"/>
  <c r="AJ211" i="169"/>
  <c r="AO465" i="169"/>
  <c r="AQ11" i="171" a="1"/>
  <c r="AL1896" i="169"/>
  <c r="AR1048" i="169"/>
  <c r="AL203" i="169"/>
  <c r="AO77" i="169"/>
  <c r="AQ209" i="169"/>
  <c r="AP210" i="169"/>
  <c r="AO1829" i="169"/>
  <c r="AR1905" i="169"/>
  <c r="AR992" i="169"/>
  <c r="AJ1191" i="169"/>
  <c r="AR2154" i="169"/>
  <c r="AL1970" i="169"/>
  <c r="AJ204" i="169"/>
  <c r="AJ2220" i="169"/>
  <c r="AQ1511" i="169"/>
  <c r="AJ1516" i="169"/>
  <c r="AO78" i="169"/>
  <c r="AJ2090" i="169"/>
  <c r="AP590" i="169"/>
  <c r="AJ985" i="169"/>
  <c r="H14" i="169" a="1"/>
  <c r="M35" i="169" a="1"/>
  <c r="AR525" i="169"/>
  <c r="AO1441" i="169"/>
  <c r="AP7" i="169"/>
  <c r="AR1635" i="169"/>
  <c r="AR12" i="171" a="1"/>
  <c r="AR8" i="169"/>
  <c r="AP271" i="169"/>
  <c r="L44" i="169" a="1"/>
  <c r="AQ721" i="169"/>
  <c r="AR919" i="169"/>
  <c r="AR856" i="169"/>
  <c r="H17" i="169" a="1"/>
  <c r="AR1054" i="169"/>
  <c r="AO858" i="169"/>
  <c r="AQ535" i="169"/>
  <c r="AR866" i="169"/>
  <c r="C8" i="169" a="1"/>
  <c r="AO1633" i="169"/>
  <c r="AR1966" i="169"/>
  <c r="AR270" i="169"/>
  <c r="AO474" i="169"/>
  <c r="AJ2151" i="169"/>
  <c r="AO590" i="169"/>
  <c r="AQ990" i="169"/>
  <c r="AJ864" i="169"/>
  <c r="AJ1703" i="169"/>
  <c r="E15" i="169" a="1"/>
  <c r="M19" i="169" a="1"/>
  <c r="F6" i="169" a="1"/>
  <c r="AP1245" i="169"/>
  <c r="AQ2099" i="169"/>
  <c r="AO983" i="169"/>
  <c r="AO1761" i="169"/>
  <c r="AQ1306" i="169"/>
  <c r="J44" i="169" a="1"/>
  <c r="AR397" i="169"/>
  <c r="AL2086" i="169"/>
  <c r="AR1898" i="169"/>
  <c r="AL464" i="169"/>
  <c r="AR737" i="169"/>
  <c r="AJ1435" i="169"/>
  <c r="AL1176" i="169"/>
  <c r="AR991" i="169"/>
  <c r="AP918" i="169"/>
  <c r="AL1178" i="169"/>
  <c r="AO1762" i="169"/>
  <c r="N35" i="169" a="1"/>
  <c r="AP76" i="169"/>
  <c r="AR1769" i="169"/>
  <c r="AL1696" i="169"/>
  <c r="AL1183" i="169"/>
  <c r="AO2091" i="169"/>
  <c r="F2" i="169" a="1"/>
  <c r="D40" i="169" a="1"/>
  <c r="AL793" i="169"/>
  <c r="AP1902" i="169"/>
  <c r="AO1242" i="169"/>
  <c r="AR796" i="169"/>
  <c r="AL468" i="169"/>
  <c r="AQ474" i="169"/>
  <c r="AJ1965" i="169"/>
  <c r="AR1307" i="169"/>
  <c r="AQ1181" i="169"/>
  <c r="AR2158" i="169"/>
  <c r="AQ75" i="171" a="1"/>
  <c r="AJ1630" i="169"/>
  <c r="K4" i="169" a="1"/>
  <c r="AQ1707" i="169"/>
  <c r="AP864" i="169"/>
  <c r="AJ2155" i="169"/>
  <c r="I13" i="169" a="1"/>
  <c r="AL659" i="169"/>
  <c r="AO867" i="169"/>
  <c r="C28" i="169" a="1"/>
  <c r="AR1193" i="169"/>
  <c r="E27" i="169" a="1"/>
  <c r="AO273" i="169"/>
  <c r="I29" i="169" a="1"/>
  <c r="AJ463" i="169"/>
  <c r="AP2153" i="169"/>
  <c r="AQ732" i="169"/>
  <c r="AR2087" i="169"/>
  <c r="AO1507" i="169"/>
  <c r="AP1379" i="169"/>
  <c r="AO1111" i="169"/>
  <c r="AR850" i="169"/>
  <c r="AP865" i="169"/>
  <c r="AQ792" i="169"/>
  <c r="AR1046" i="169"/>
  <c r="AP204" i="169"/>
  <c r="AR1045" i="169"/>
  <c r="AP534" i="169"/>
  <c r="AP9" i="169"/>
  <c r="H41" i="169" a="1"/>
  <c r="AP2152" i="169"/>
  <c r="AR790" i="169"/>
  <c r="AP529" i="169"/>
  <c r="AL723" i="169"/>
  <c r="AJ1769" i="169"/>
  <c r="AP269" i="169"/>
  <c r="AL871" i="169"/>
  <c r="AL1703" i="169"/>
  <c r="AJ2092" i="169"/>
  <c r="Q17" i="169" a="1"/>
  <c r="AQ736" i="169"/>
  <c r="AL10" i="169"/>
  <c r="AP1506" i="169"/>
  <c r="AR80" i="169"/>
  <c r="P49" i="169" a="1"/>
  <c r="AP1773" i="169"/>
  <c r="AJ2026" i="169"/>
  <c r="AP1774" i="169"/>
  <c r="AR981" i="169"/>
  <c r="AO211" i="169"/>
  <c r="N27" i="169" a="1"/>
  <c r="AO337" i="169"/>
  <c r="AR852" i="169"/>
  <c r="E41" i="169" a="1"/>
  <c r="AL2097" i="169"/>
  <c r="AL596" i="169"/>
  <c r="AL1959" i="169"/>
  <c r="AL2085" i="169"/>
  <c r="AQ1634" i="169"/>
  <c r="AL1181" i="169"/>
  <c r="AP734" i="169"/>
  <c r="AR724" i="169"/>
  <c r="AO71" i="171" a="1"/>
  <c r="AP984" i="169"/>
  <c r="G46" i="169" a="1"/>
  <c r="AL1575" i="169"/>
  <c r="AP1056" i="169"/>
  <c r="AQ1311" i="169"/>
  <c r="H47" i="169" a="1"/>
  <c r="AJ80" i="169"/>
  <c r="AP1568" i="169"/>
  <c r="AR1055" i="169"/>
  <c r="AL74" i="169"/>
  <c r="AP1191" i="169"/>
  <c r="G29" i="169" a="1"/>
  <c r="AO1179" i="169"/>
  <c r="AQ983" i="169"/>
  <c r="AO1375" i="169"/>
  <c r="AQ1900" i="169"/>
  <c r="AQ330" i="169"/>
  <c r="AO2022" i="169"/>
  <c r="E32" i="169" a="1"/>
  <c r="AR212" i="169"/>
  <c r="J21" i="169" a="1"/>
  <c r="I20" i="169" a="1"/>
  <c r="AO331" i="169"/>
  <c r="AJ1050" i="169"/>
  <c r="AJ796" i="169"/>
  <c r="AQ597" i="169"/>
  <c r="AR1242" i="169"/>
  <c r="AQ1772" i="169"/>
  <c r="AJ1052" i="169"/>
  <c r="AQ856" i="169"/>
  <c r="I18" i="169" a="1"/>
  <c r="AR1698" i="169"/>
  <c r="AR137" i="169"/>
  <c r="C25" i="169" a="1"/>
  <c r="AP5" i="169"/>
  <c r="AR1507" i="169"/>
  <c r="AL1957" i="169"/>
  <c r="AL2091" i="169"/>
  <c r="G22" i="169" a="1"/>
  <c r="AR1955" i="169"/>
  <c r="AP1891" i="169"/>
  <c r="AP1697" i="169"/>
  <c r="AP1897" i="169"/>
  <c r="AL6" i="169"/>
  <c r="AP991" i="169"/>
  <c r="AL1436" i="169"/>
  <c r="AO2085" i="169"/>
  <c r="AL2221" i="169"/>
  <c r="AL1370" i="169"/>
  <c r="AP527" i="169"/>
  <c r="AO1635" i="169"/>
  <c r="AR1957" i="169"/>
  <c r="AP1959" i="169"/>
  <c r="E26" i="169" a="1"/>
  <c r="N7" i="169" a="1"/>
  <c r="AL265" i="169"/>
  <c r="AO13" i="169"/>
  <c r="AL340" i="169"/>
  <c r="AR1060" i="169"/>
  <c r="AP1956" i="169"/>
  <c r="AJ8" i="169"/>
  <c r="M25" i="169" a="1"/>
  <c r="Z12" i="165"/>
  <c r="C47" i="169" a="1"/>
  <c r="AO265" i="169"/>
  <c r="AR530" i="169"/>
  <c r="AO1703" i="169"/>
  <c r="AJ335" i="169"/>
  <c r="AQ2101" i="169"/>
  <c r="AP989" i="169"/>
  <c r="AP1436" i="169"/>
  <c r="AR474" i="169"/>
  <c r="L31" i="169" a="1"/>
  <c r="AJ1242" i="169"/>
  <c r="AJ593" i="169"/>
  <c r="AJ1513" i="169"/>
  <c r="AP1570" i="169"/>
  <c r="AR1890" i="169"/>
  <c r="AO1763" i="169"/>
  <c r="AJ1240" i="169"/>
  <c r="AO270" i="169"/>
  <c r="M43" i="169" a="1"/>
  <c r="AJ531" i="169"/>
  <c r="AQ1370" i="169"/>
  <c r="I30" i="169" a="1"/>
  <c r="AO1574" i="169"/>
  <c r="AO1371" i="169"/>
  <c r="D26" i="169" a="1"/>
  <c r="M21" i="169" a="1"/>
  <c r="AQ982" i="169"/>
  <c r="AO1958" i="169"/>
  <c r="AO342" i="169"/>
  <c r="AQ1374" i="169"/>
  <c r="N17" i="169" a="1"/>
  <c r="AO205" i="169"/>
  <c r="AQ1241" i="169"/>
  <c r="AQ533" i="169"/>
  <c r="D44" i="169" a="1"/>
  <c r="AO1516" i="169"/>
  <c r="N50" i="169" a="1"/>
  <c r="AP1771" i="169"/>
  <c r="AQ1901" i="169"/>
  <c r="AP720" i="169"/>
  <c r="AL1900" i="169"/>
  <c r="AQ76" i="169"/>
  <c r="Q40" i="169" a="1"/>
  <c r="I41" i="169" a="1"/>
  <c r="AO1767" i="169"/>
  <c r="AR795" i="169"/>
  <c r="AO9" i="169"/>
  <c r="AL1504" i="169"/>
  <c r="AO1517" i="169"/>
  <c r="AQ1112" i="169"/>
  <c r="AO1970" i="169"/>
  <c r="AR534" i="169"/>
  <c r="AQ1055" i="169"/>
  <c r="AL2026" i="169"/>
  <c r="AJ1376" i="169"/>
  <c r="AR201" i="169"/>
  <c r="AQ1765" i="169"/>
  <c r="AR860" i="169"/>
  <c r="L34" i="169" a="1"/>
  <c r="AQ339" i="169"/>
  <c r="N18" i="169" a="1"/>
  <c r="AJ1112" i="169"/>
  <c r="AQ1963" i="169"/>
  <c r="AO396" i="169"/>
  <c r="AP1637" i="169"/>
  <c r="N19" i="169" a="1"/>
  <c r="AJ594" i="169"/>
  <c r="D13" i="169" a="1"/>
  <c r="AR1114" i="169"/>
  <c r="AP1440" i="169"/>
  <c r="AQ1567" i="169"/>
  <c r="N43" i="169" a="1"/>
  <c r="AO531" i="169"/>
  <c r="L37" i="169" a="1"/>
  <c r="AP1315" i="169"/>
  <c r="AO462" i="169"/>
  <c r="AJ1306" i="169"/>
  <c r="AR916" i="169"/>
  <c r="AJ396" i="169"/>
  <c r="AR1510" i="169"/>
  <c r="C37" i="169" a="1"/>
  <c r="AQ75" i="169"/>
  <c r="AL209" i="169"/>
  <c r="AR462" i="169"/>
  <c r="AQ1636" i="169"/>
  <c r="AL658" i="169"/>
  <c r="AP1572" i="169"/>
  <c r="E50" i="169" a="1"/>
  <c r="AP270" i="169"/>
  <c r="AQ1826" i="169"/>
  <c r="AQ78" i="169"/>
  <c r="AO790" i="169"/>
  <c r="I17" i="169" a="1"/>
  <c r="AP201" i="169"/>
  <c r="K9" i="169" a="1"/>
  <c r="AP334" i="169"/>
  <c r="AL1632" i="169"/>
  <c r="L19" i="169" a="1"/>
  <c r="AP594" i="169"/>
  <c r="N34" i="169" a="1"/>
  <c r="AJ201" i="169"/>
  <c r="AP70" i="169"/>
  <c r="P8" i="169" a="1"/>
  <c r="AP209" i="169"/>
  <c r="AO1566" i="169"/>
  <c r="AO1967" i="169"/>
  <c r="K17" i="169" a="1"/>
  <c r="G18" i="169" a="1"/>
  <c r="AP2151" i="169"/>
  <c r="AL138" i="169"/>
  <c r="AP1246" i="169"/>
  <c r="AR1374" i="169"/>
  <c r="L5" i="169" a="1"/>
  <c r="F36" i="169" a="1"/>
  <c r="AL987" i="169"/>
  <c r="AJ861" i="169"/>
  <c r="AL2216" i="169"/>
  <c r="AR76" i="169"/>
  <c r="AR2092" i="169"/>
  <c r="AJ590" i="169"/>
  <c r="G10" i="169" a="1"/>
  <c r="E17" i="169" a="1"/>
  <c r="AJ1905" i="169"/>
  <c r="AQ1189" i="169"/>
  <c r="AR2020" i="169"/>
  <c r="AP722" i="169"/>
  <c r="AO1968" i="169"/>
  <c r="AQ858" i="169"/>
  <c r="AR2090" i="169"/>
  <c r="AR1053" i="169"/>
  <c r="AR336" i="169"/>
  <c r="AJ212" i="169"/>
  <c r="C50" i="169" a="1"/>
  <c r="AJ136" i="169"/>
  <c r="AQ790" i="169"/>
  <c r="AJ1055" i="169"/>
  <c r="D3" i="169" a="1"/>
  <c r="AP1698" i="169"/>
  <c r="AP1371" i="169"/>
  <c r="AP1768" i="169"/>
  <c r="AO2099" i="169"/>
  <c r="AL70" i="171" a="1"/>
  <c r="D46" i="169" a="1"/>
  <c r="AO1437" i="169"/>
  <c r="AQ1828" i="169"/>
  <c r="L22" i="169" a="1"/>
  <c r="AP266" i="169"/>
  <c r="AQ870" i="169"/>
  <c r="L29" i="169" a="1"/>
  <c r="AQ1640" i="169"/>
  <c r="K42" i="169" a="1"/>
  <c r="AP399" i="169"/>
  <c r="Z11" i="165"/>
  <c r="AP595" i="169"/>
  <c r="G19" i="169" a="1"/>
  <c r="AO1050" i="169"/>
  <c r="AP1058" i="169"/>
  <c r="AR531" i="169"/>
  <c r="AJ464" i="169"/>
  <c r="J9" i="169" a="1"/>
  <c r="AL1049" i="169"/>
  <c r="AO1509" i="169"/>
  <c r="AO1769" i="169"/>
  <c r="P14" i="169" a="1"/>
  <c r="AQ76" i="171" a="1"/>
  <c r="AL2222" i="169"/>
  <c r="J18" i="169" a="1"/>
  <c r="AJ1192" i="169"/>
  <c r="AP791" i="169"/>
  <c r="AL855" i="169"/>
  <c r="AQ1513" i="169"/>
  <c r="AR11" i="171" a="1"/>
  <c r="AR1500" i="169"/>
  <c r="Q23" i="169" a="1"/>
  <c r="J38" i="169" a="1"/>
  <c r="L27" i="169" a="1"/>
  <c r="AR1191" i="169"/>
  <c r="AL1372" i="169"/>
  <c r="AL1314" i="169"/>
  <c r="AL865" i="169"/>
  <c r="AP785" i="169"/>
  <c r="AQ266" i="169"/>
  <c r="AQ1770" i="169"/>
  <c r="AR1113" i="169"/>
  <c r="P27" i="169" a="1"/>
  <c r="AQ1760" i="169"/>
  <c r="AJ200" i="169"/>
  <c r="AQ1192" i="169"/>
  <c r="AO466" i="169"/>
  <c r="AP135" i="169"/>
  <c r="AR725" i="169"/>
  <c r="P45" i="169" a="1"/>
  <c r="AR1056" i="169"/>
  <c r="AO529" i="169"/>
  <c r="AJ2094" i="169"/>
  <c r="D38" i="169" a="1"/>
  <c r="AR1773" i="169"/>
  <c r="AO737" i="169"/>
  <c r="AJ1771" i="169"/>
  <c r="AO591" i="169"/>
  <c r="AO209" i="169"/>
  <c r="AQ2160" i="169"/>
  <c r="AR80" i="171" a="1"/>
  <c r="AQ80" i="171" a="1"/>
  <c r="AJ138" i="169"/>
  <c r="AR466" i="169"/>
  <c r="Q12" i="169" a="1"/>
  <c r="AO2153" i="169"/>
  <c r="AQ1508" i="169"/>
  <c r="AP1046" i="169"/>
  <c r="AP981" i="169"/>
  <c r="N40" i="169" a="1"/>
  <c r="AQ2021" i="169"/>
  <c r="AR1702" i="169"/>
  <c r="AQ981" i="169"/>
  <c r="C18" i="169" a="1"/>
  <c r="G7" i="169" a="1"/>
  <c r="AL11" i="169"/>
  <c r="AQ596" i="169"/>
  <c r="D21" i="169" a="1"/>
  <c r="AP2220" i="169"/>
  <c r="AQ1970" i="169"/>
  <c r="AR742" i="169"/>
  <c r="AL1435" i="169"/>
  <c r="AQ1962" i="169"/>
  <c r="AQ344" i="169"/>
  <c r="AR1567" i="169"/>
  <c r="AQ460" i="169"/>
  <c r="AL1315" i="169"/>
  <c r="AL200" i="169"/>
  <c r="AO786" i="169"/>
  <c r="AQ1639" i="169"/>
  <c r="AR1373" i="169"/>
  <c r="AQ1517" i="169"/>
  <c r="AP1244" i="169"/>
  <c r="J13" i="169" a="1"/>
  <c r="AP738" i="169"/>
  <c r="I47" i="169" a="1"/>
  <c r="AJ2216" i="169"/>
  <c r="AJ205" i="169"/>
  <c r="AJ1958" i="169"/>
  <c r="AO530" i="169"/>
  <c r="AO77" i="171" a="1"/>
  <c r="AJ867" i="169"/>
  <c r="G43" i="169" a="1"/>
  <c r="AQ2087" i="169"/>
  <c r="AR75" i="169"/>
  <c r="AJ1439" i="169"/>
  <c r="AJ141" i="169"/>
  <c r="AO789" i="169"/>
  <c r="AO1372" i="169"/>
  <c r="AP1636" i="169"/>
  <c r="D43" i="169" a="1"/>
  <c r="AP1378" i="169"/>
  <c r="D8" i="169" a="1"/>
  <c r="K11" i="169" a="1"/>
  <c r="AO1315" i="169"/>
  <c r="AL2098" i="169"/>
  <c r="E48" i="169" a="1"/>
  <c r="AJ2153" i="169"/>
  <c r="AJ1308" i="169"/>
  <c r="AQ1436" i="169"/>
  <c r="AJ1315" i="169"/>
  <c r="K39" i="169" a="1"/>
  <c r="AO1186" i="169"/>
  <c r="AO1245" i="169"/>
  <c r="AJ734" i="169"/>
  <c r="H28" i="169" a="1"/>
  <c r="AQ267" i="169"/>
  <c r="N9" i="169" a="1"/>
  <c r="P28" i="169" a="1"/>
  <c r="AO1500" i="169"/>
  <c r="AQ1187" i="169"/>
  <c r="AL474" i="169"/>
  <c r="AL2155" i="169"/>
  <c r="AL1770" i="169"/>
  <c r="AO1182" i="169"/>
  <c r="AP2089" i="169"/>
  <c r="G9" i="169" a="1"/>
  <c r="H40" i="169" a="1"/>
  <c r="C14" i="169" a="1"/>
  <c r="AQ534" i="169"/>
  <c r="AR1517" i="169"/>
  <c r="AP1188" i="169"/>
  <c r="AR1513" i="169"/>
  <c r="AL1958" i="169"/>
  <c r="AQ862" i="169"/>
  <c r="AL2023" i="169"/>
  <c r="AJ1566" i="169"/>
  <c r="AL1311" i="169"/>
  <c r="AR787" i="169"/>
  <c r="P46" i="169" a="1"/>
  <c r="J39" i="169" a="1"/>
  <c r="AJ1111" i="169"/>
  <c r="AL2021" i="169"/>
  <c r="AQ1183" i="169"/>
  <c r="AO987" i="169"/>
  <c r="AR2098" i="169"/>
  <c r="AP1699" i="169"/>
  <c r="AO861" i="169"/>
  <c r="AR738" i="169"/>
  <c r="AP1968" i="169"/>
  <c r="AJ729" i="169"/>
  <c r="K32" i="169" a="1"/>
  <c r="AQ2150" i="169"/>
  <c r="AQ1315" i="169"/>
  <c r="AO720" i="169"/>
  <c r="AO741" i="169"/>
  <c r="E7" i="169" a="1"/>
  <c r="AR1372" i="169"/>
  <c r="AR1506" i="169"/>
  <c r="AP535" i="169"/>
  <c r="C26" i="169" a="1"/>
  <c r="AQ72" i="171" a="1"/>
  <c r="AQ71" i="171" a="1"/>
  <c r="AQ1435" i="169"/>
  <c r="AQ988" i="169"/>
  <c r="AL9" i="171" a="1"/>
  <c r="J2" i="169" a="1"/>
  <c r="E14" i="169" a="1"/>
  <c r="AL1244" i="169"/>
  <c r="G45" i="169" a="1"/>
  <c r="AP1639" i="169"/>
  <c r="AO267" i="169"/>
  <c r="AO2026" i="169"/>
  <c r="AL786" i="169"/>
  <c r="AJ1372" i="169"/>
  <c r="M16" i="169" a="1"/>
  <c r="AL1762" i="169"/>
  <c r="D18" i="169" a="1"/>
  <c r="AL1707" i="169"/>
  <c r="G16" i="169" a="1"/>
  <c r="AL656" i="169"/>
  <c r="AL269" i="169"/>
  <c r="AO1897" i="169"/>
  <c r="AP1306" i="169"/>
  <c r="AQ859" i="169"/>
  <c r="AP1511" i="169"/>
  <c r="AO1575" i="169"/>
  <c r="AL5" i="171" a="1"/>
  <c r="AJ1175" i="169"/>
  <c r="H45" i="169" a="1"/>
  <c r="AJ1890" i="169"/>
  <c r="AR1632" i="169"/>
  <c r="J31" i="169" a="1"/>
  <c r="AO78" i="171" a="1"/>
  <c r="AL1903" i="169"/>
  <c r="AL72" i="171" a="1"/>
  <c r="AJ461" i="169"/>
  <c r="C6" i="169" a="1"/>
  <c r="J22" i="169" a="1"/>
  <c r="AR658" i="169"/>
  <c r="Q34" i="169" a="1"/>
  <c r="AQ739" i="169"/>
  <c r="F31" i="169" a="1"/>
  <c r="AL1505" i="169"/>
  <c r="AQ788" i="169"/>
  <c r="AL1769" i="169"/>
  <c r="AP274" i="169"/>
  <c r="AJ2096" i="169"/>
  <c r="AO1110" i="169"/>
  <c r="E22" i="169" a="1"/>
  <c r="P25" i="169" a="1"/>
  <c r="AJ1506" i="169"/>
  <c r="AO1772" i="169"/>
  <c r="AR660" i="169"/>
  <c r="AR786" i="169"/>
  <c r="I4" i="169" a="1"/>
  <c r="AR2222" i="169"/>
  <c r="AP736" i="169"/>
  <c r="AQ723" i="169"/>
  <c r="AP1111" i="169"/>
  <c r="AJ1438" i="169"/>
  <c r="AJ1639" i="169"/>
  <c r="N21" i="169" a="1"/>
  <c r="AP1763" i="169"/>
  <c r="AQ77" i="169"/>
  <c r="AQ1245" i="169"/>
  <c r="AJ859" i="169"/>
  <c r="AQ2086" i="169"/>
  <c r="AJ1631" i="169"/>
  <c r="AR464" i="169"/>
  <c r="AJ139" i="169"/>
  <c r="Q31" i="169" a="1"/>
  <c r="I21" i="169" a="1"/>
  <c r="E4" i="169" a="1"/>
  <c r="AO1905" i="169"/>
  <c r="AO7" i="169"/>
  <c r="AP1962" i="169"/>
  <c r="AR1184" i="169"/>
  <c r="AJ1183" i="169"/>
  <c r="AL1516" i="169"/>
  <c r="AR2100" i="169"/>
  <c r="AR203" i="169"/>
  <c r="AP1113" i="169"/>
  <c r="AO536" i="169"/>
  <c r="AP331" i="169"/>
  <c r="C32" i="169" a="1"/>
  <c r="AQ70" i="169"/>
  <c r="AJ858" i="169"/>
  <c r="I6" i="169" a="1"/>
  <c r="Z5" i="164"/>
  <c r="AO79" i="169"/>
  <c r="AR467" i="169"/>
  <c r="AQ1190" i="169"/>
  <c r="AL399" i="169"/>
  <c r="AL1894" i="169"/>
  <c r="L12" i="169" a="1"/>
  <c r="AJ334" i="169"/>
  <c r="I15" i="169" a="1"/>
  <c r="AJ1305" i="169"/>
  <c r="AR2151" i="169"/>
  <c r="AL861" i="169"/>
  <c r="AP868" i="169"/>
  <c r="AL13" i="171" a="1"/>
  <c r="AL1046" i="169"/>
  <c r="AJ1182" i="169"/>
  <c r="H4" i="169" a="1"/>
  <c r="N8" i="169" a="1"/>
  <c r="AL1892" i="169"/>
  <c r="AO593" i="169"/>
  <c r="M32" i="169" a="1"/>
  <c r="M22" i="169" a="1"/>
  <c r="AR785" i="169"/>
  <c r="AL1768" i="169"/>
  <c r="AP80" i="171" a="1"/>
  <c r="AP917" i="169"/>
  <c r="AL332" i="169"/>
  <c r="AR1188" i="169"/>
  <c r="AP854" i="169"/>
  <c r="AR1062" i="169"/>
  <c r="AP591" i="169"/>
  <c r="AJ983" i="169"/>
  <c r="AP1183" i="169"/>
  <c r="M50" i="169" a="1"/>
  <c r="AJ1314" i="169"/>
  <c r="AJ989" i="169"/>
  <c r="AL1191" i="169"/>
  <c r="AR867" i="169"/>
  <c r="AP1312" i="169"/>
  <c r="AJ5" i="169"/>
  <c r="AP725" i="169"/>
  <c r="AO12" i="171" a="1"/>
  <c r="AJ1573" i="169"/>
  <c r="AJ916" i="169"/>
  <c r="AJ7" i="169"/>
  <c r="AR1180" i="169"/>
  <c r="AP658" i="169"/>
  <c r="AR1630" i="169"/>
  <c r="AR13" i="169"/>
  <c r="AP987" i="169"/>
  <c r="AR1435" i="169"/>
  <c r="AJ659" i="169"/>
  <c r="AR1894" i="169"/>
  <c r="AR1313" i="169"/>
  <c r="K33" i="169" a="1"/>
  <c r="AO2093" i="169"/>
  <c r="AO1893" i="169"/>
  <c r="C11" i="169" a="1"/>
  <c r="J33" i="169" a="1"/>
  <c r="I42" i="169" a="1"/>
  <c r="H49" i="169" a="1"/>
  <c r="AJ471" i="169"/>
  <c r="AL342" i="169"/>
  <c r="AP530" i="169"/>
  <c r="AQ2156" i="169"/>
  <c r="AO1573" i="169"/>
  <c r="AL137" i="169"/>
  <c r="AQ1437" i="169"/>
  <c r="AL590" i="169"/>
  <c r="AL2022" i="169"/>
  <c r="Q28" i="169" a="1"/>
  <c r="AR733" i="169"/>
  <c r="Q10" i="169" a="1"/>
  <c r="AP469" i="169"/>
  <c r="AQ1515" i="169"/>
  <c r="AO738" i="169"/>
  <c r="AR2095" i="169"/>
  <c r="AL339" i="169"/>
  <c r="AO398" i="169"/>
  <c r="Z269" i="163"/>
  <c r="AL70" i="169"/>
  <c r="G50" i="169" a="1"/>
  <c r="AP983" i="169"/>
  <c r="AR1176" i="169"/>
  <c r="AL727" i="169"/>
  <c r="AP985" i="169"/>
  <c r="AL2153" i="169"/>
  <c r="AL1310" i="169"/>
  <c r="AP1504" i="169"/>
  <c r="AP211" i="169"/>
  <c r="AP2217" i="169"/>
  <c r="AO76" i="171" a="1"/>
  <c r="L7" i="169" a="1"/>
  <c r="F7" i="169" a="1"/>
  <c r="AP794" i="169"/>
  <c r="AP395" i="169"/>
  <c r="AL2217" i="169"/>
  <c r="M5" i="169" a="1"/>
  <c r="AQ592" i="169"/>
  <c r="AO1181" i="169"/>
  <c r="AR1175" i="169"/>
  <c r="AR722" i="169"/>
  <c r="AR7" i="169"/>
  <c r="AR337" i="169"/>
  <c r="AP207" i="169"/>
  <c r="AQ1631" i="169"/>
  <c r="AJ854" i="169"/>
  <c r="AP1701" i="169"/>
  <c r="AR659" i="169"/>
  <c r="AP2101" i="169"/>
  <c r="AR917" i="169"/>
  <c r="AO2150" i="169"/>
  <c r="F39" i="169" a="1"/>
  <c r="AQ207" i="169"/>
  <c r="AP1706" i="169"/>
  <c r="AR1377" i="169"/>
  <c r="AJ13" i="169"/>
  <c r="AQ1903" i="169"/>
  <c r="I7" i="169" a="1"/>
  <c r="AO726" i="169"/>
  <c r="AO82" i="171" a="1"/>
  <c r="AO1514" i="169"/>
  <c r="D39" i="169" a="1"/>
  <c r="I36" i="169" a="1"/>
  <c r="AP1189" i="169"/>
  <c r="AQ1111" i="169"/>
  <c r="P38" i="169" a="1"/>
  <c r="AO1175" i="169"/>
  <c r="AO532" i="169"/>
  <c r="AJ790" i="169"/>
  <c r="P19" i="169" a="1"/>
  <c r="AL1636" i="169"/>
  <c r="AL1705" i="169"/>
  <c r="AR1110" i="169"/>
  <c r="AQ1505" i="169"/>
  <c r="F27" i="169" a="1"/>
  <c r="AJ2089" i="169"/>
  <c r="Q18" i="169" a="1"/>
  <c r="AR1049" i="169"/>
  <c r="C17" i="169" a="1"/>
  <c r="AP657" i="169"/>
  <c r="AP2160" i="169"/>
  <c r="AQ528" i="169"/>
  <c r="D25" i="169" a="1"/>
  <c r="F42" i="169" a="1"/>
  <c r="AO1114" i="169"/>
  <c r="AO1506" i="169"/>
  <c r="AO742" i="169"/>
  <c r="AJ724" i="169"/>
  <c r="AO1971" i="169"/>
  <c r="AP1825" i="169"/>
  <c r="AR1961" i="169"/>
  <c r="AJ2025" i="169"/>
  <c r="N38" i="169" a="1"/>
  <c r="AP861" i="169"/>
  <c r="AQ1704" i="169"/>
  <c r="G44" i="169" a="1"/>
  <c r="AP2216" i="169"/>
  <c r="H37" i="169" a="1"/>
  <c r="AQ1703" i="169"/>
  <c r="C48" i="169" a="1"/>
  <c r="AP1307" i="169"/>
  <c r="AQ81" i="171" a="1"/>
  <c r="AP1516" i="169"/>
  <c r="AP1958" i="169"/>
  <c r="AP267" i="169"/>
  <c r="AQ1053" i="169"/>
  <c r="AL854" i="169"/>
  <c r="AO12" i="169"/>
  <c r="E39" i="169" a="1"/>
  <c r="AP471" i="169"/>
  <c r="AL2159" i="169"/>
  <c r="AP7" i="171" a="1"/>
  <c r="AQ331" i="169"/>
  <c r="AQ655" i="169"/>
  <c r="AL853" i="169"/>
  <c r="D4" i="169" a="1"/>
  <c r="AO785" i="169"/>
  <c r="AL2160" i="169"/>
  <c r="AJ794" i="169"/>
  <c r="AO596" i="169"/>
  <c r="AO1057" i="169"/>
  <c r="H21" i="169" a="1"/>
  <c r="AQ1961" i="169"/>
  <c r="AJ466" i="169"/>
  <c r="AR1640" i="169"/>
  <c r="AL78" i="171" a="1"/>
  <c r="F28" i="169" a="1"/>
  <c r="AL1187" i="169"/>
  <c r="AQ1771" i="169"/>
  <c r="D11" i="169" a="1"/>
  <c r="Z272" i="163"/>
  <c r="AP330" i="169"/>
  <c r="P34" i="169" a="1"/>
  <c r="G30" i="169" a="1"/>
  <c r="AL980" i="169"/>
  <c r="AP1696" i="169"/>
  <c r="AQ1572" i="169"/>
  <c r="AR1376" i="169"/>
  <c r="L35" i="169" a="1"/>
  <c r="M11" i="169" a="1"/>
  <c r="AO470" i="169"/>
  <c r="AL788" i="169"/>
  <c r="AQ2159" i="169"/>
  <c r="L11" i="169" a="1"/>
  <c r="AR726" i="169"/>
  <c r="AQ2093" i="169"/>
  <c r="AO1311" i="169"/>
  <c r="J30" i="169" a="1"/>
  <c r="Q45" i="169" a="1"/>
  <c r="AJ1113" i="169"/>
  <c r="AQ2155" i="169"/>
  <c r="AO1894" i="169"/>
  <c r="L15" i="169" a="1"/>
  <c r="AP212" i="169"/>
  <c r="J43" i="169" a="1"/>
  <c r="AQ1379" i="169"/>
  <c r="AJ793" i="169"/>
  <c r="AQ1308" i="169"/>
  <c r="M28" i="169" a="1"/>
  <c r="AR1315" i="169"/>
  <c r="AO11" i="169"/>
  <c r="AJ1053" i="169"/>
  <c r="F29" i="169" a="1"/>
  <c r="AQ1305" i="169"/>
  <c r="AR1512" i="169"/>
  <c r="AP869" i="169"/>
  <c r="D9" i="169" a="1"/>
  <c r="AO986" i="169"/>
  <c r="AQ208" i="169"/>
  <c r="AO2156" i="169"/>
  <c r="AP2099" i="169"/>
  <c r="AQ1965" i="169"/>
  <c r="AR271" i="169"/>
  <c r="C10" i="169" a="1"/>
  <c r="C3" i="169" a="1"/>
  <c r="AR527" i="169"/>
  <c r="AJ1896" i="169"/>
  <c r="AR135" i="169"/>
  <c r="AQ863" i="169"/>
  <c r="AJ274" i="169"/>
  <c r="K44" i="169" a="1"/>
  <c r="AR721" i="169"/>
  <c r="AL2102" i="169"/>
  <c r="C29" i="169" a="1"/>
  <c r="AR1240" i="169"/>
  <c r="AO863" i="169"/>
  <c r="AL141" i="169"/>
  <c r="L25" i="169" a="1"/>
  <c r="AL981" i="169"/>
  <c r="AQ593" i="169"/>
  <c r="AL1772" i="169"/>
  <c r="AL470" i="169"/>
  <c r="F19" i="169" a="1"/>
  <c r="F20" i="169" a="1"/>
  <c r="AQ1375" i="169"/>
  <c r="H3" i="169" a="1"/>
  <c r="AR471" i="169"/>
  <c r="L21" i="169" a="1"/>
  <c r="AJ1904" i="169"/>
  <c r="L45" i="169" a="1"/>
  <c r="AO471" i="169"/>
  <c r="AL1193" i="169"/>
  <c r="AL526" i="169"/>
  <c r="AP1309" i="169"/>
  <c r="K29" i="169" a="1"/>
  <c r="AL1502" i="169"/>
  <c r="AO1244" i="169"/>
  <c r="G31" i="169" a="1"/>
  <c r="AJ336" i="169"/>
  <c r="AL337" i="169"/>
  <c r="AP1441" i="169"/>
  <c r="AR1895" i="169"/>
  <c r="AP1055" i="169"/>
  <c r="AP659" i="169"/>
  <c r="AJ1897" i="169"/>
  <c r="AO736" i="169"/>
  <c r="AR2097" i="169"/>
  <c r="P40" i="169" a="1"/>
  <c r="AQ659" i="169"/>
  <c r="AQ204" i="169"/>
  <c r="AO1059" i="169"/>
  <c r="AR70" i="171" a="1"/>
  <c r="AR71" i="171" a="1"/>
  <c r="AQ2222" i="169"/>
  <c r="J3" i="169" a="1"/>
  <c r="AO1379" i="169"/>
  <c r="AR868" i="169"/>
  <c r="AO340" i="169"/>
  <c r="J11" i="169" a="1"/>
  <c r="I5" i="169" a="1"/>
  <c r="AQ71" i="169"/>
  <c r="AP1375" i="169"/>
  <c r="AR2219" i="169"/>
  <c r="E45" i="169" a="1"/>
  <c r="AJ467" i="169"/>
  <c r="AP1634" i="169"/>
  <c r="AO330" i="169"/>
  <c r="M41" i="169" a="1"/>
  <c r="AJ535" i="169"/>
  <c r="AL1380" i="169"/>
  <c r="H46" i="169" a="1"/>
  <c r="AQ738" i="169"/>
  <c r="AP1437" i="169"/>
  <c r="AP2222" i="169"/>
  <c r="AJ10" i="169"/>
  <c r="AJ340" i="169"/>
  <c r="AJ272" i="169"/>
  <c r="AL1968" i="169"/>
  <c r="AQ794" i="169"/>
  <c r="AJ1313" i="169"/>
  <c r="AJ1178" i="169"/>
  <c r="AQ1895" i="169"/>
  <c r="AO1702" i="169"/>
  <c r="AO1696" i="169"/>
  <c r="AO2221" i="169"/>
  <c r="AR200" i="169"/>
  <c r="AQ866" i="169"/>
  <c r="AJ987" i="169"/>
  <c r="AJ1826" i="169"/>
  <c r="AJ266" i="169"/>
  <c r="I9" i="169" a="1"/>
  <c r="AO1191" i="169"/>
  <c r="AQ1240" i="169"/>
  <c r="AQ396" i="169"/>
  <c r="AQ985" i="169"/>
  <c r="AL2024" i="169"/>
  <c r="N31" i="169" a="1"/>
  <c r="AR1050" i="169"/>
  <c r="H29" i="169" a="1"/>
  <c r="AO203" i="169"/>
  <c r="AL1055" i="169"/>
  <c r="AQ341" i="169"/>
  <c r="J28" i="169" a="1"/>
  <c r="AP463" i="169"/>
  <c r="AR727" i="169"/>
  <c r="AJ990" i="169"/>
  <c r="AQ333" i="169"/>
  <c r="AR211" i="169"/>
  <c r="AP1827" i="169"/>
  <c r="AL2154" i="169"/>
  <c r="AR720" i="169"/>
  <c r="AL915" i="169"/>
  <c r="L3" i="169" a="1"/>
  <c r="AL1967" i="169"/>
  <c r="AL463" i="169"/>
  <c r="AQ468" i="169"/>
  <c r="I34" i="169" a="1"/>
  <c r="AR6" i="169"/>
  <c r="AR1371" i="169"/>
  <c r="N10" i="169" a="1"/>
  <c r="AJ660" i="169"/>
  <c r="AJ1062" i="169"/>
  <c r="AL75" i="169"/>
  <c r="AJ1503" i="169"/>
  <c r="AP536" i="169"/>
  <c r="AO796" i="169"/>
  <c r="AR987" i="169"/>
  <c r="G42" i="169" a="1"/>
  <c r="AQ724" i="169"/>
  <c r="AO992" i="169"/>
  <c r="AR469" i="169"/>
  <c r="AP1955" i="169"/>
  <c r="AO528" i="169"/>
  <c r="AR1830" i="169"/>
  <c r="AR1828" i="169"/>
  <c r="AP732" i="169"/>
  <c r="N20" i="169" a="1"/>
  <c r="Q44" i="169" a="1"/>
  <c r="AO855" i="169"/>
  <c r="AP988" i="169"/>
  <c r="AQ728" i="169"/>
  <c r="AR797" i="169"/>
  <c r="Z14" i="164"/>
  <c r="AL2025" i="169"/>
  <c r="C16" i="169" a="1"/>
  <c r="AO1061" i="169"/>
  <c r="F43" i="169" a="1"/>
  <c r="AJ986" i="169"/>
  <c r="AL1510" i="169"/>
  <c r="AP337" i="169"/>
  <c r="AR78" i="169"/>
  <c r="AP13" i="169"/>
  <c r="M36" i="169" a="1"/>
  <c r="AQ595" i="169"/>
  <c r="AL1509" i="169"/>
  <c r="AP265" i="169"/>
  <c r="AL1060" i="169"/>
  <c r="F30" i="169" a="1"/>
  <c r="AO1830" i="169"/>
  <c r="M26" i="169" a="1"/>
  <c r="J20" i="169" a="1"/>
  <c r="AP70" i="171" a="1"/>
  <c r="K36" i="169" a="1"/>
  <c r="G48" i="169" a="1"/>
  <c r="F10" i="169" a="1"/>
  <c r="AR990" i="169"/>
  <c r="AO201" i="169"/>
  <c r="Q15" i="169" a="1"/>
  <c r="AJ1185" i="169"/>
  <c r="H5" i="169" a="1"/>
  <c r="AR76" i="171" a="1"/>
  <c r="AL1179" i="169"/>
  <c r="AO2020" i="169"/>
  <c r="AL2094" i="169"/>
  <c r="AQ200" i="169"/>
  <c r="C40" i="169" a="1"/>
  <c r="AL988" i="169"/>
  <c r="G6" i="169" a="1"/>
  <c r="Q2" i="169" a="1"/>
  <c r="AR1183" i="169"/>
  <c r="AQ1964" i="169"/>
  <c r="AR529" i="169"/>
  <c r="AL730" i="169"/>
  <c r="AL343" i="169"/>
  <c r="AQ1377" i="169"/>
  <c r="AL398" i="169"/>
  <c r="AQ268" i="169"/>
  <c r="AP466" i="169"/>
  <c r="AO1378" i="169"/>
  <c r="AR339" i="169"/>
  <c r="P10" i="169" a="1"/>
  <c r="N28" i="169" a="1"/>
  <c r="Q21" i="169" a="1"/>
  <c r="AO659" i="169"/>
  <c r="AQ2022" i="169"/>
  <c r="AJ1956" i="169"/>
  <c r="AO657" i="169"/>
  <c r="Q37" i="169" a="1"/>
  <c r="AO1184" i="169"/>
  <c r="M12" i="169" a="1"/>
  <c r="AO2159" i="169"/>
  <c r="P26" i="169" a="1"/>
  <c r="AO795" i="169"/>
  <c r="AJ591" i="169"/>
  <c r="AL917" i="169"/>
  <c r="AP870" i="169"/>
  <c r="P23" i="169" a="1"/>
  <c r="AQ1959" i="169"/>
  <c r="L47" i="169" a="1"/>
  <c r="AO1640" i="169"/>
  <c r="I23" i="169" a="1"/>
  <c r="AL741" i="169"/>
  <c r="AL2090" i="169"/>
  <c r="AQ1047" i="169"/>
  <c r="AQ660" i="169"/>
  <c r="G49" i="169" a="1"/>
  <c r="K23" i="169" a="1"/>
  <c r="AJ1110" i="169"/>
  <c r="AL785" i="169"/>
  <c r="AL1180" i="169"/>
  <c r="AP2215" i="169"/>
  <c r="AL76" i="171" a="1"/>
  <c r="AJ1828" i="169"/>
  <c r="AL1760" i="169"/>
  <c r="E9" i="169" a="1"/>
  <c r="AQ335" i="169"/>
  <c r="AQ337" i="169"/>
  <c r="AR2094" i="169"/>
  <c r="AO2023" i="169"/>
  <c r="AO1700" i="169"/>
  <c r="AQ1376" i="169"/>
  <c r="AJ1056" i="169"/>
  <c r="AP1967" i="169"/>
  <c r="AQ1695" i="169"/>
  <c r="K8" i="169" a="1"/>
  <c r="AP1057" i="169"/>
  <c r="AR661" i="169"/>
  <c r="AR77" i="169"/>
  <c r="AL79" i="169"/>
  <c r="F48" i="169" a="1"/>
  <c r="L33" i="169" a="1"/>
  <c r="AJ795" i="169"/>
  <c r="AL1114" i="169"/>
  <c r="AQ271" i="169"/>
  <c r="AL1962" i="169"/>
  <c r="AJ852" i="169"/>
  <c r="AR533" i="169"/>
  <c r="L10" i="169" a="1"/>
  <c r="AL2096" i="169"/>
  <c r="AR1189" i="169"/>
  <c r="AQ274" i="169"/>
  <c r="G15" i="169" a="1"/>
  <c r="AP1961" i="169"/>
  <c r="AL1565" i="169"/>
  <c r="AQ1059" i="169"/>
  <c r="AJ12" i="169"/>
  <c r="AQ1898" i="169"/>
  <c r="AP1828" i="169"/>
  <c r="AR1703" i="169"/>
  <c r="AQ865" i="169"/>
  <c r="AL799" i="169"/>
  <c r="AJ330" i="169"/>
  <c r="AL1827" i="169"/>
  <c r="AJ76" i="169"/>
  <c r="AJ470" i="169"/>
  <c r="C43" i="169" a="1"/>
  <c r="F38" i="169" a="1"/>
  <c r="AP81" i="171" a="1"/>
  <c r="AO1956" i="169"/>
  <c r="AP1051" i="169"/>
  <c r="AR267" i="169"/>
  <c r="AQ591" i="169"/>
  <c r="AJ2156" i="169"/>
  <c r="AP1633" i="169"/>
  <c r="AQ2158" i="169"/>
  <c r="AQ594" i="169"/>
  <c r="AR736" i="169"/>
  <c r="G5" i="169" a="1"/>
  <c r="I11" i="169" a="1"/>
  <c r="AR1314" i="169"/>
  <c r="AO733" i="169"/>
  <c r="AP1176" i="169"/>
  <c r="AP2024" i="169"/>
  <c r="AQ1378" i="169"/>
  <c r="AQ80" i="169"/>
  <c r="K30" i="169" a="1"/>
  <c r="AQ1696" i="169"/>
  <c r="AL82" i="171" a="1"/>
  <c r="AJ1054" i="169"/>
  <c r="AQ1186" i="169"/>
  <c r="AP1240" i="169"/>
  <c r="AJ2024" i="169"/>
  <c r="AR79" i="171" a="1"/>
  <c r="AR343" i="169"/>
  <c r="AO139" i="169"/>
  <c r="AR590" i="169"/>
  <c r="AL1375" i="169"/>
  <c r="AP1110" i="169"/>
  <c r="AO136" i="169"/>
  <c r="I16" i="169" a="1"/>
  <c r="F4" i="169" a="1"/>
  <c r="AJ728" i="169"/>
  <c r="M39" i="169" a="1"/>
  <c r="AP1893" i="169"/>
  <c r="AJ203" i="169"/>
  <c r="AP2159" i="169"/>
  <c r="L41" i="169" a="1"/>
  <c r="AR1706" i="169"/>
  <c r="AR1306" i="169"/>
  <c r="AP786" i="169"/>
  <c r="AP74" i="169"/>
  <c r="AQ2024" i="169"/>
  <c r="L23" i="169" a="1"/>
  <c r="AR1825" i="169"/>
  <c r="AL736" i="169"/>
  <c r="P4" i="169" a="1"/>
  <c r="AQ1967" i="169"/>
  <c r="C42" i="169" a="1"/>
  <c r="AJ72" i="169"/>
  <c r="AL529" i="169"/>
  <c r="AQ272" i="169"/>
  <c r="AP742" i="169"/>
  <c r="AL797" i="169"/>
  <c r="AL857" i="169"/>
  <c r="AL789" i="169"/>
  <c r="AL2099" i="169"/>
  <c r="AO1376" i="169"/>
  <c r="AR2022" i="169"/>
  <c r="AP871" i="169"/>
  <c r="Q13" i="169" a="1"/>
  <c r="Z271" i="163"/>
  <c r="F34" i="169" a="1"/>
  <c r="AO13" i="171" a="1"/>
  <c r="H32" i="169" a="1"/>
  <c r="AQ851" i="169"/>
  <c r="AO344" i="169"/>
  <c r="AO1639" i="169"/>
  <c r="AR595" i="169"/>
  <c r="AP467" i="169"/>
  <c r="AP2090" i="169"/>
  <c r="AP1512" i="169"/>
  <c r="H25" i="169" a="1"/>
  <c r="AR528" i="169"/>
  <c r="AP1895" i="169"/>
  <c r="AQ1773" i="169"/>
  <c r="AP398" i="169"/>
  <c r="K48" i="169" a="1"/>
  <c r="AP202" i="169"/>
  <c r="L46" i="169" a="1"/>
  <c r="AP741" i="169"/>
  <c r="L42" i="169" a="1"/>
  <c r="AJ1507" i="169"/>
  <c r="AP1184" i="169"/>
  <c r="AL859" i="169"/>
  <c r="AO862" i="169"/>
  <c r="AL1765" i="169"/>
  <c r="C33" i="169" a="1"/>
  <c r="C41" i="169" a="1"/>
  <c r="AP1438" i="169"/>
  <c r="AQ137" i="169"/>
  <c r="AO727" i="169"/>
  <c r="AP1632" i="169"/>
  <c r="AR982" i="169"/>
  <c r="AP990" i="169"/>
  <c r="E18" i="169" a="1"/>
  <c r="AJ656" i="169"/>
  <c r="AQ529" i="169"/>
  <c r="G35" i="169" a="1"/>
  <c r="AO594" i="169"/>
  <c r="AO1569" i="169"/>
  <c r="AJ332" i="169"/>
  <c r="AR918" i="169"/>
  <c r="AL1508" i="169"/>
  <c r="AJ732" i="169"/>
  <c r="AJ1635" i="169"/>
  <c r="AL1515" i="169"/>
  <c r="AJ1959" i="169"/>
  <c r="AJ791" i="169"/>
  <c r="Q20" i="169" a="1"/>
  <c r="AR729" i="169"/>
  <c r="G12" i="169" a="1"/>
  <c r="AJ2221" i="169"/>
  <c r="AL661" i="169"/>
  <c r="P5" i="169" a="1"/>
  <c r="AJ1310" i="169"/>
  <c r="H44" i="169" a="1"/>
  <c r="AO1510" i="169"/>
  <c r="Z270" i="163"/>
  <c r="AO141" i="169"/>
  <c r="AL270" i="169"/>
  <c r="Z265" i="163"/>
  <c r="P12" i="169" a="1"/>
  <c r="G26" i="169" a="1"/>
  <c r="AL916" i="169"/>
  <c r="AJ536" i="169"/>
  <c r="E37" i="169" a="1"/>
  <c r="AP1515" i="169"/>
  <c r="AJ1379" i="169"/>
  <c r="AL737" i="169"/>
  <c r="AL9" i="169"/>
  <c r="AO916" i="169"/>
  <c r="AJ2023" i="169"/>
  <c r="AR861" i="169"/>
  <c r="AP2218" i="169"/>
  <c r="AJ1378" i="169"/>
  <c r="J48" i="169" a="1"/>
  <c r="Q16" i="169" a="1"/>
  <c r="P17" i="169" a="1"/>
  <c r="AP10" i="169"/>
  <c r="AR858" i="169"/>
  <c r="AJ1767" i="169"/>
  <c r="AR1771" i="169"/>
  <c r="AR79" i="169"/>
  <c r="AP789" i="169"/>
  <c r="AQ70" i="171" a="1"/>
  <c r="AR1187" i="169"/>
  <c r="AP2021" i="169"/>
  <c r="AP1186" i="169"/>
  <c r="N41" i="169" a="1"/>
  <c r="AJ1049" i="169"/>
  <c r="AO2157" i="169"/>
  <c r="AO1193" i="169"/>
  <c r="AQ8" i="169"/>
  <c r="AQ2023" i="169"/>
  <c r="AR1962" i="169"/>
  <c r="AJ722" i="169"/>
  <c r="AO207" i="169"/>
  <c r="AJ1380" i="169"/>
  <c r="AL1702" i="169"/>
  <c r="AQ785" i="169"/>
  <c r="AJ2157" i="169"/>
  <c r="E47" i="169" a="1"/>
  <c r="E33" i="169" a="1"/>
  <c r="G27" i="169" a="1"/>
  <c r="Z267" i="163"/>
  <c r="AJ1059" i="169"/>
  <c r="AP1192" i="169"/>
  <c r="AR1439" i="169"/>
  <c r="AJ1829" i="169"/>
  <c r="AR399" i="169"/>
  <c r="AO71" i="169"/>
  <c r="AJ1515" i="169"/>
  <c r="AQ1573" i="169"/>
  <c r="AL1175" i="169"/>
  <c r="AR1829" i="169"/>
  <c r="AL2156" i="169"/>
  <c r="AR864" i="169"/>
  <c r="AL1573" i="169"/>
  <c r="AO1045" i="169"/>
  <c r="AQ343" i="169"/>
  <c r="AL267" i="169"/>
  <c r="AL1186" i="169"/>
  <c r="AP2092" i="169"/>
  <c r="AL465" i="169"/>
  <c r="AL1567" i="169"/>
  <c r="AL1698" i="169"/>
  <c r="AJ1830" i="169"/>
  <c r="AJ2160" i="169"/>
  <c r="AR1061" i="169"/>
  <c r="N45" i="169" a="1"/>
  <c r="AJ980" i="169"/>
  <c r="AL2151" i="169"/>
  <c r="Z13" i="164"/>
  <c r="AP1372" i="169"/>
  <c r="AJ1707" i="169"/>
  <c r="AR1052" i="169"/>
  <c r="AP1187" i="169"/>
  <c r="AQ2091" i="169"/>
  <c r="AR73" i="169"/>
  <c r="AP724" i="169"/>
  <c r="AO1902" i="169"/>
  <c r="AQ1637" i="169"/>
  <c r="AJ860" i="169"/>
  <c r="AP1310" i="169"/>
  <c r="AR1827" i="169"/>
  <c r="AP76" i="171" a="1"/>
  <c r="D29" i="169" a="1"/>
  <c r="J16" i="169" a="1"/>
  <c r="N32" i="169" a="1"/>
  <c r="AJ736" i="169"/>
  <c r="AP592" i="169"/>
  <c r="AR1765" i="169"/>
  <c r="AJ207" i="169"/>
  <c r="AP1900" i="169"/>
  <c r="AL1243" i="169"/>
  <c r="Z6" i="164"/>
  <c r="AL1971" i="169"/>
  <c r="E36" i="169" a="1"/>
  <c r="AP857" i="169"/>
  <c r="AP860" i="169"/>
  <c r="AR1575" i="169"/>
  <c r="AQ656" i="169"/>
  <c r="AQ1568" i="169"/>
  <c r="P43" i="169" a="1"/>
  <c r="AP332" i="169"/>
  <c r="L14" i="169" a="1"/>
  <c r="AL1371" i="169"/>
  <c r="AL341" i="169"/>
  <c r="AL869" i="169"/>
  <c r="AL1767" i="169"/>
  <c r="AL330" i="169"/>
  <c r="AL1963" i="169"/>
  <c r="AO1638" i="169"/>
  <c r="H16" i="169" a="1"/>
  <c r="AQ2154" i="169"/>
  <c r="P9" i="169" a="1"/>
  <c r="AL1766" i="169"/>
  <c r="AL140" i="169"/>
  <c r="AL851" i="169"/>
  <c r="AQ205" i="169"/>
  <c r="AP795" i="169"/>
  <c r="AR735" i="169"/>
  <c r="AJ1960" i="169"/>
  <c r="AR1178" i="169"/>
  <c r="AJ917" i="169"/>
  <c r="AQ1060" i="169"/>
  <c r="C27" i="169" a="1"/>
  <c r="AP2155" i="169"/>
  <c r="AO1062" i="169"/>
  <c r="AQ729" i="169"/>
  <c r="AJ273" i="169"/>
  <c r="AL867" i="169"/>
  <c r="AP739" i="169"/>
  <c r="M31" i="169" a="1"/>
  <c r="AL1045" i="169"/>
  <c r="AP1703" i="169"/>
  <c r="AL1826" i="169"/>
  <c r="AP71" i="171" a="1"/>
  <c r="AO872" i="169"/>
  <c r="AQ531" i="169"/>
  <c r="AJ1636" i="169"/>
  <c r="AL1177" i="169"/>
  <c r="Q29" i="169" a="1"/>
  <c r="AQ1892" i="169"/>
  <c r="K15" i="169" a="1"/>
  <c r="AL1111" i="169"/>
  <c r="Z12" i="164"/>
  <c r="Q6" i="169" a="1"/>
  <c r="AL338" i="169"/>
  <c r="AR1638" i="169"/>
  <c r="F37" i="169" a="1"/>
  <c r="AL2089" i="169"/>
  <c r="N15" i="169" a="1"/>
  <c r="AP200" i="169"/>
  <c r="AL863" i="169"/>
  <c r="AL2093" i="169"/>
  <c r="AJ991" i="169"/>
  <c r="AL856" i="169"/>
  <c r="AL75" i="171" a="1"/>
  <c r="AQ202" i="169"/>
  <c r="AR853" i="169"/>
  <c r="AJ462" i="169"/>
  <c r="AO80" i="171" a="1"/>
  <c r="AQ1955" i="169"/>
  <c r="I40" i="169" a="1"/>
  <c r="AJ1901" i="169"/>
  <c r="AO1571" i="169"/>
  <c r="AQ1058" i="169"/>
  <c r="AJ202" i="169"/>
  <c r="AQ2157" i="169"/>
  <c r="M40" i="169" a="1"/>
  <c r="AR1570" i="169"/>
  <c r="C2" i="169" a="1"/>
  <c r="AL71" i="171" a="1"/>
  <c r="AJ208" i="169"/>
  <c r="AP79" i="171" a="1"/>
  <c r="C46" i="169" a="1"/>
  <c r="P44" i="169" a="1"/>
  <c r="AP740" i="169"/>
  <c r="AJ533" i="169"/>
  <c r="AP526" i="169"/>
  <c r="AQ139" i="169"/>
  <c r="AJ265" i="169"/>
  <c r="H48" i="169" a="1"/>
  <c r="F16" i="169" a="1"/>
  <c r="AL1771" i="169"/>
  <c r="AL734" i="169"/>
  <c r="AO1058" i="169"/>
  <c r="AR1243" i="169"/>
  <c r="D35" i="169" a="1"/>
  <c r="AR1826" i="169"/>
  <c r="AQ850" i="169"/>
  <c r="K38" i="169" a="1"/>
  <c r="P15" i="169" a="1"/>
  <c r="AJ1184" i="169"/>
  <c r="AL532" i="169"/>
  <c r="AP72" i="169"/>
  <c r="AO525" i="169"/>
  <c r="E10" i="169" a="1"/>
  <c r="AR6" i="171" a="1"/>
  <c r="C34" i="169" a="1"/>
  <c r="AQ82" i="171" a="1"/>
  <c r="AL272" i="169"/>
  <c r="AJ1057" i="169"/>
  <c r="AQ530" i="169"/>
  <c r="F41" i="169" a="1"/>
  <c r="AJ856" i="169"/>
  <c r="AP1049" i="169"/>
  <c r="AO794" i="169"/>
  <c r="Z7" i="164"/>
  <c r="AL1113" i="169"/>
  <c r="H11" i="169" a="1"/>
  <c r="AL992" i="169"/>
  <c r="AO2158" i="169"/>
  <c r="AP141" i="169"/>
  <c r="AL1631" i="169"/>
  <c r="AP470" i="169"/>
  <c r="AL1313" i="169"/>
  <c r="AL535" i="169"/>
  <c r="AQ1891" i="169"/>
  <c r="AO2102" i="169"/>
  <c r="L40" i="169" a="1"/>
  <c r="AL796" i="169"/>
  <c r="Q47" i="169" a="1"/>
  <c r="AO1890" i="169"/>
  <c r="N37" i="169" a="1"/>
  <c r="Q41" i="169" a="1"/>
  <c r="E11" i="169" a="1"/>
  <c r="E13" i="169" a="1"/>
  <c r="AO915" i="169"/>
  <c r="P37" i="169" a="1"/>
  <c r="AR1192" i="169"/>
  <c r="AR334" i="169"/>
  <c r="C20" i="169" a="1"/>
  <c r="AQ79" i="169"/>
  <c r="AQ1373" i="169"/>
  <c r="AP396" i="169"/>
  <c r="AO1188" i="169"/>
  <c r="AL202" i="169"/>
  <c r="AL1192" i="169"/>
  <c r="AL1568" i="169"/>
  <c r="K5" i="169" a="1"/>
  <c r="AQ731" i="169"/>
  <c r="AR1503" i="169"/>
  <c r="AJ270" i="169"/>
  <c r="AJ1568" i="169"/>
  <c r="AO2087" i="169"/>
  <c r="AR1441" i="169"/>
  <c r="AP8" i="171" a="1"/>
  <c r="D30" i="169" a="1"/>
  <c r="D37" i="169" a="1"/>
  <c r="J29" i="169" a="1"/>
  <c r="AL724" i="169"/>
  <c r="AP733" i="169"/>
  <c r="AL1048" i="169"/>
  <c r="AR73" i="171" a="1"/>
  <c r="AL266" i="169"/>
  <c r="AL469" i="169"/>
  <c r="AL795" i="169"/>
  <c r="AL1566" i="169"/>
  <c r="AL1240" i="169"/>
  <c r="C45" i="169" a="1"/>
  <c r="AL1964" i="169"/>
  <c r="AL1830" i="169"/>
  <c r="I2" i="169" a="1"/>
  <c r="AR855" i="169"/>
  <c r="AR1764" i="169"/>
  <c r="AJ1377" i="169"/>
  <c r="AJ2087" i="169"/>
  <c r="AO1572" i="169"/>
  <c r="AO1698" i="169"/>
  <c r="AP1435" i="169"/>
  <c r="AJ1371" i="169"/>
  <c r="AO534" i="169"/>
  <c r="AR1571" i="169"/>
  <c r="P50" i="169" a="1"/>
  <c r="I19" i="169" a="1"/>
  <c r="AO1760" i="169"/>
  <c r="AL1246" i="169"/>
  <c r="I48" i="169" a="1"/>
  <c r="Z9" i="164"/>
  <c r="AR331" i="169"/>
  <c r="AL591" i="169"/>
  <c r="AJ915" i="169"/>
  <c r="AQ661" i="169"/>
  <c r="AQ1244" i="169"/>
  <c r="AJ1180" i="169"/>
  <c r="AJ735" i="169"/>
  <c r="AJ206" i="169"/>
  <c r="AP472" i="169"/>
  <c r="AQ1050" i="169"/>
  <c r="H19" i="169" a="1"/>
  <c r="I35" i="169" a="1"/>
  <c r="H13" i="169" a="1"/>
  <c r="E38" i="169" a="1"/>
  <c r="C23" i="169" a="1"/>
  <c r="AL1438" i="169"/>
  <c r="AQ871" i="169"/>
  <c r="AO1900" i="169"/>
  <c r="AJ739" i="169"/>
  <c r="AJ792" i="169"/>
  <c r="AL794" i="169"/>
  <c r="AL534" i="169"/>
  <c r="AP1707" i="169"/>
  <c r="AP1508" i="169"/>
  <c r="AQ462" i="169"/>
  <c r="AQ6" i="169"/>
  <c r="AR1774" i="169"/>
  <c r="AQ730" i="169"/>
  <c r="AR77" i="171" a="1"/>
  <c r="AO799" i="169"/>
  <c r="AJ2097" i="169"/>
  <c r="AP1190" i="169"/>
  <c r="E49" i="169" a="1"/>
  <c r="H39" i="169" a="1"/>
  <c r="AJ1243" i="169"/>
  <c r="AO1187" i="169"/>
  <c r="AQ1113" i="169"/>
  <c r="M37" i="169" a="1"/>
  <c r="AR657" i="169"/>
  <c r="AR13" i="171" a="1"/>
  <c r="AO1189" i="169"/>
  <c r="AP528" i="169"/>
  <c r="AQ1440" i="169"/>
  <c r="AJ135" i="169"/>
  <c r="AR859" i="169"/>
  <c r="AR980" i="169"/>
  <c r="AQ1827" i="169"/>
  <c r="AR792" i="169"/>
  <c r="AO1312" i="169"/>
  <c r="E35" i="169" a="1"/>
  <c r="AP75" i="169"/>
  <c r="AJ527" i="169"/>
  <c r="K13" i="169" a="1"/>
  <c r="P48" i="169" a="1"/>
  <c r="AL868" i="169"/>
  <c r="AR1440" i="169"/>
  <c r="AL1637" i="169"/>
  <c r="AP2158" i="169"/>
  <c r="AQ1969" i="169"/>
  <c r="AQ726" i="169"/>
  <c r="I27" i="169" a="1"/>
  <c r="N14" i="169" a="1"/>
  <c r="AL2215" i="169"/>
  <c r="AJ992" i="169"/>
  <c r="AL7" i="169"/>
  <c r="AP1964" i="169"/>
  <c r="AL1960" i="169"/>
  <c r="AQ398" i="169"/>
  <c r="AJ6" i="169"/>
  <c r="C9" i="169" a="1"/>
  <c r="J14" i="169" a="1"/>
  <c r="AP532" i="169"/>
  <c r="AO208" i="169"/>
  <c r="AJ789" i="169"/>
  <c r="AL985" i="169"/>
  <c r="Z268" i="163"/>
  <c r="AP723" i="169"/>
  <c r="AJ1761" i="169"/>
  <c r="AO135" i="169"/>
  <c r="AL722" i="169"/>
  <c r="AJ1892" i="169"/>
  <c r="AJ1770" i="169"/>
  <c r="AL271" i="169"/>
  <c r="AO655" i="169"/>
  <c r="AP461" i="169"/>
  <c r="AP341" i="169"/>
  <c r="K18" i="169" a="1"/>
  <c r="AJ1518" i="169"/>
  <c r="G34" i="169" a="1"/>
  <c r="F35" i="169" a="1"/>
  <c r="AQ2098" i="169"/>
  <c r="AP10" i="171" a="1"/>
  <c r="AR1760" i="169"/>
  <c r="AQ1764" i="169"/>
  <c r="H12" i="169" a="1"/>
  <c r="F25" i="169" a="1"/>
  <c r="AR1185" i="169"/>
  <c r="AP1241" i="169"/>
  <c r="AQ1313" i="169"/>
  <c r="AQ77" i="171" a="1"/>
  <c r="AP866" i="169"/>
  <c r="AJ339" i="169"/>
  <c r="AO919" i="169"/>
  <c r="N11" i="169" a="1"/>
  <c r="AR1370" i="169"/>
  <c r="AR857" i="169"/>
  <c r="AJ1760" i="169"/>
  <c r="AP73" i="171" a="1"/>
  <c r="AR11" i="169"/>
  <c r="AJ1967" i="169"/>
  <c r="AP1243" i="169"/>
  <c r="AJ1903" i="169"/>
  <c r="AQ2020" i="169"/>
  <c r="M10" i="169" a="1"/>
  <c r="AP1247" i="169"/>
  <c r="AL136" i="169"/>
  <c r="AL2101" i="169"/>
  <c r="AJ1634" i="169"/>
  <c r="AP661" i="169"/>
  <c r="AL1247" i="169"/>
  <c r="AR2024" i="169"/>
  <c r="AL334" i="169"/>
  <c r="AL1697" i="169"/>
  <c r="AJ786" i="169"/>
  <c r="AQ797" i="169"/>
  <c r="AL274" i="169"/>
  <c r="AP1904" i="169"/>
  <c r="AR266" i="169"/>
  <c r="AJ982" i="169"/>
  <c r="AO739" i="169"/>
  <c r="AJ1955" i="169"/>
  <c r="AR591" i="169"/>
  <c r="AR1893" i="169"/>
  <c r="AO1955" i="169"/>
  <c r="AR2221" i="169"/>
  <c r="AR2159" i="169"/>
  <c r="AJ271" i="169"/>
  <c r="D31" i="169" a="1"/>
  <c r="G20" i="169" a="1"/>
  <c r="P32" i="169" a="1"/>
  <c r="AL1245" i="169"/>
  <c r="J41" i="169" a="1"/>
  <c r="Q22" i="169" a="1"/>
  <c r="J37" i="169" a="1"/>
  <c r="AP799" i="169"/>
  <c r="AP1060" i="169"/>
  <c r="AP460" i="169"/>
  <c r="AL5" i="169"/>
  <c r="AP1899" i="169"/>
  <c r="AL787" i="169"/>
  <c r="AO1313" i="169"/>
  <c r="Z6" i="165"/>
  <c r="D20" i="169" a="1"/>
  <c r="AR206" i="169"/>
  <c r="AL533" i="169"/>
  <c r="N39" i="169" a="1"/>
  <c r="C44" i="169" a="1"/>
  <c r="AR269" i="169"/>
  <c r="N30" i="169" a="1"/>
  <c r="AL733" i="169"/>
  <c r="AJ872" i="169"/>
  <c r="AO2086" i="169"/>
  <c r="AQ336" i="169"/>
  <c r="AL1061" i="169"/>
  <c r="AJ1894" i="169"/>
  <c r="AQ855" i="169"/>
  <c r="AP1905" i="169"/>
  <c r="Q14" i="169" a="1"/>
  <c r="AL333" i="169"/>
  <c r="AR12" i="169"/>
  <c r="AP726" i="169"/>
  <c r="AP1772" i="169"/>
  <c r="AJ720" i="169"/>
  <c r="AQ2025" i="169"/>
  <c r="AO732" i="169"/>
  <c r="AQ472" i="169"/>
  <c r="AQ471" i="169"/>
  <c r="G28" i="169" a="1"/>
  <c r="F21" i="169" a="1"/>
  <c r="AR2150" i="169"/>
  <c r="I31" i="169" a="1"/>
  <c r="AR1436" i="169"/>
  <c r="AO2154" i="169"/>
  <c r="G13" i="169" a="1"/>
  <c r="AO1898" i="169"/>
  <c r="E46" i="169" a="1"/>
  <c r="AP1704" i="169"/>
  <c r="AP986" i="169"/>
  <c r="AQ2221" i="169"/>
  <c r="J42" i="169" a="1"/>
  <c r="H6" i="169" a="1"/>
  <c r="L50" i="169" a="1"/>
  <c r="AR869" i="169"/>
  <c r="AQ2216" i="169"/>
  <c r="AL80" i="171" a="1"/>
  <c r="AL1761" i="169"/>
  <c r="AL1309" i="169"/>
  <c r="AQ1966" i="169"/>
  <c r="P13" i="169" a="1"/>
  <c r="AO724" i="169"/>
  <c r="AR2085" i="169"/>
  <c r="AJ532" i="169"/>
  <c r="AQ1307" i="169"/>
  <c r="AO1701" i="169"/>
  <c r="J19" i="169" a="1"/>
  <c r="C31" i="169" a="1"/>
  <c r="AQ918" i="169"/>
  <c r="AO1374" i="169"/>
  <c r="AJ1957" i="169"/>
  <c r="AJ1695" i="169"/>
  <c r="AP1193" i="169"/>
  <c r="M4" i="169" a="1"/>
  <c r="AL344" i="169"/>
  <c r="Z5" i="165"/>
  <c r="AP1830" i="169"/>
  <c r="AQ1700" i="169"/>
  <c r="AJ866" i="169"/>
  <c r="AQ1897" i="169"/>
  <c r="H23" i="169" a="1"/>
  <c r="AP2025" i="169"/>
  <c r="AR461" i="169"/>
  <c r="AJ1961" i="169"/>
  <c r="AP1575" i="169"/>
  <c r="F50" i="169" a="1"/>
  <c r="D10" i="169" a="1"/>
  <c r="AL1774" i="169"/>
  <c r="AL1572" i="169"/>
  <c r="E34" i="169" a="1"/>
  <c r="AP1960" i="169"/>
  <c r="AP1181" i="169"/>
  <c r="L38" i="169" a="1"/>
  <c r="AJ1570" i="169"/>
  <c r="E28" i="169" a="1"/>
  <c r="AJ1765" i="169"/>
  <c r="AO206" i="169"/>
  <c r="D23" i="169" a="1"/>
  <c r="AO8" i="169"/>
  <c r="AJ1971" i="169"/>
  <c r="AQ1630" i="169"/>
  <c r="AR1964" i="169"/>
  <c r="AO1826" i="169"/>
  <c r="AR2096" i="169"/>
  <c r="K31" i="169" a="1"/>
  <c r="I49" i="169" a="1"/>
  <c r="AP137" i="169"/>
  <c r="AP1178" i="169"/>
  <c r="AO527" i="169"/>
  <c r="AO2092" i="169"/>
  <c r="L4" i="169" a="1"/>
  <c r="AO854" i="169"/>
  <c r="AO74" i="171" a="1"/>
  <c r="AJ1051" i="169"/>
  <c r="AR204" i="169"/>
  <c r="AQ1574" i="169"/>
  <c r="AJ737" i="169"/>
  <c r="AL528" i="169"/>
  <c r="AL593" i="169"/>
  <c r="AO2160" i="169"/>
  <c r="AJ863" i="169"/>
  <c r="AQ1507" i="169"/>
  <c r="F46" i="169" a="1"/>
  <c r="AR794" i="169"/>
  <c r="AR1766" i="169"/>
  <c r="E21" i="169" a="1"/>
  <c r="AO740" i="169"/>
  <c r="AJ865" i="169"/>
  <c r="AQ1768" i="169"/>
  <c r="AO1697" i="169"/>
  <c r="AO1310" i="169"/>
  <c r="AO2219" i="169"/>
  <c r="AR1502" i="169"/>
  <c r="AP1509" i="169"/>
  <c r="AR2093" i="169"/>
  <c r="AQ1509" i="169"/>
  <c r="AJ1902" i="169"/>
  <c r="AJ469" i="169"/>
  <c r="AR2023" i="169"/>
  <c r="AQ1182" i="169"/>
  <c r="AL2095" i="169"/>
  <c r="AQ399" i="169"/>
  <c r="AQ1177" i="169"/>
  <c r="AJ338" i="169"/>
  <c r="AJ2098" i="169"/>
  <c r="AQ78" i="171" a="1"/>
  <c r="AL1955" i="169"/>
  <c r="AJ595" i="169"/>
  <c r="AQ1633" i="169"/>
  <c r="AO336" i="169"/>
  <c r="AQ1635" i="169"/>
  <c r="AL460" i="169"/>
  <c r="AO1308" i="169"/>
  <c r="Z11" i="164"/>
  <c r="AQ722" i="169"/>
  <c r="AL790" i="169"/>
  <c r="AQ1830" i="169"/>
  <c r="AR1903" i="169"/>
  <c r="K27" i="169" a="1"/>
  <c r="AR1379" i="169"/>
  <c r="AO918" i="169"/>
  <c r="AJ1247" i="169"/>
  <c r="AL1633" i="169"/>
  <c r="AO1828" i="169"/>
  <c r="H9" i="169" a="1"/>
  <c r="AR210" i="169"/>
  <c r="AJ851" i="169"/>
  <c r="AO1959" i="169"/>
  <c r="AQ796" i="169"/>
  <c r="AQ1243" i="169"/>
  <c r="AP1630" i="169"/>
  <c r="AO722" i="169"/>
  <c r="AQ795" i="169"/>
  <c r="AP1970" i="169"/>
  <c r="AQ1699" i="169"/>
  <c r="AR1899" i="169"/>
  <c r="AJ1964" i="169"/>
  <c r="AR1904" i="169"/>
  <c r="AQ73" i="169"/>
  <c r="AP1640" i="169"/>
  <c r="AQ1312" i="169"/>
  <c r="Q27" i="169" a="1"/>
  <c r="Q30" i="169" a="1"/>
  <c r="E25" i="169" a="1"/>
  <c r="M3" i="169" a="1"/>
  <c r="AJ460" i="169"/>
  <c r="F9" i="169" a="1"/>
  <c r="F12" i="169" a="1"/>
  <c r="AR1971" i="169"/>
  <c r="AQ1570" i="169"/>
  <c r="AJ474" i="169"/>
  <c r="AO2094" i="169"/>
  <c r="AP2094" i="169"/>
  <c r="AQ1698" i="169"/>
  <c r="AL1635" i="169"/>
  <c r="AP1050" i="169"/>
  <c r="AL1700" i="169"/>
  <c r="AJ1375" i="169"/>
  <c r="AP1313" i="169"/>
  <c r="AL657" i="169"/>
  <c r="AP71" i="169"/>
  <c r="AL1969" i="169"/>
  <c r="AL331" i="169"/>
  <c r="AL1241" i="169"/>
  <c r="AP1185" i="169"/>
  <c r="AR593" i="169"/>
  <c r="AO2220" i="169"/>
  <c r="AO2024" i="169"/>
  <c r="AL1059" i="169"/>
  <c r="AR2088" i="169"/>
  <c r="Z266" i="163"/>
  <c r="K19" i="169" a="1"/>
  <c r="K14" i="169" a="1"/>
  <c r="AO269" i="169"/>
  <c r="AQ2085" i="169"/>
  <c r="AJ919" i="169"/>
  <c r="AR140" i="169"/>
  <c r="AP208" i="169"/>
  <c r="AL73" i="169"/>
  <c r="AL1374" i="169"/>
  <c r="AQ1960" i="169"/>
  <c r="K21" i="169" a="1"/>
  <c r="D45" i="169" a="1"/>
  <c r="AR728" i="169"/>
  <c r="J12" i="169" a="1"/>
  <c r="AL268" i="169"/>
  <c r="AP77" i="171" a="1"/>
  <c r="AJ2091" i="169"/>
  <c r="AJ1186" i="169"/>
  <c r="AQ1510" i="169"/>
  <c r="I25" i="169" a="1"/>
  <c r="AO597" i="169"/>
  <c r="AO857" i="169"/>
  <c r="AQ987" i="169"/>
  <c r="AO1634" i="169"/>
  <c r="AR532" i="169"/>
  <c r="AJ2215" i="169"/>
  <c r="AJ1774" i="169"/>
  <c r="AP77" i="169"/>
  <c r="AP1966" i="169"/>
  <c r="AJ1436" i="169"/>
  <c r="AR1637" i="169"/>
  <c r="Q49" i="169" a="1"/>
  <c r="G33" i="169" a="1"/>
  <c r="AO526" i="169"/>
  <c r="AO850" i="169"/>
  <c r="AR2216" i="169"/>
  <c r="AJ596" i="169"/>
  <c r="AR526" i="169"/>
  <c r="AP598" i="169"/>
  <c r="AR338" i="169"/>
  <c r="AL1507" i="169"/>
  <c r="AP80" i="169"/>
  <c r="AO865" i="169"/>
  <c r="F33" i="169" a="1"/>
  <c r="J5" i="169" a="1"/>
  <c r="AP867" i="169"/>
  <c r="AL396" i="169"/>
  <c r="AL1905" i="169"/>
  <c r="AL791" i="169"/>
  <c r="AL76" i="169"/>
  <c r="AL2087" i="169"/>
  <c r="AL1891" i="169"/>
  <c r="J25" i="169" a="1"/>
  <c r="M13" i="169" a="1"/>
  <c r="AL473" i="169"/>
  <c r="AL1373" i="169"/>
  <c r="AL1441" i="169"/>
  <c r="AJ2218" i="169"/>
  <c r="AL1518" i="169"/>
  <c r="AR1969" i="169"/>
  <c r="AJ1772" i="169"/>
  <c r="AJ1706" i="169"/>
  <c r="AP1501" i="169"/>
  <c r="AO1240" i="169"/>
  <c r="M8" i="169" a="1"/>
  <c r="AQ265" i="169"/>
  <c r="AJ853" i="169"/>
  <c r="AO1957" i="169"/>
  <c r="L28" i="169" a="1"/>
  <c r="AQ1571" i="169"/>
  <c r="AL595" i="169"/>
  <c r="AL1052" i="169"/>
  <c r="AP75" i="171" a="1"/>
  <c r="AP728" i="169"/>
  <c r="AJ1574" i="169"/>
  <c r="AL525" i="169"/>
  <c r="AR731" i="169"/>
  <c r="AL798" i="169"/>
  <c r="AR333" i="169"/>
  <c r="AJ1512" i="169"/>
  <c r="AL1825" i="169"/>
  <c r="AO982" i="169"/>
  <c r="AL1569" i="169"/>
  <c r="N49" i="169" a="1"/>
  <c r="AR1901" i="169"/>
  <c r="AO1055" i="169"/>
  <c r="AL1638" i="169"/>
  <c r="AP1180" i="169"/>
  <c r="AL201" i="169"/>
  <c r="AO729" i="169"/>
  <c r="AL8" i="171" a="1"/>
  <c r="AL1699" i="169"/>
  <c r="AL1503" i="169"/>
  <c r="AO468" i="169"/>
  <c r="AQ1902" i="169"/>
  <c r="AL852" i="169"/>
  <c r="AP1514" i="169"/>
  <c r="AR1059" i="169"/>
  <c r="AQ1180" i="169"/>
  <c r="AJ1966" i="169"/>
  <c r="D27" i="169" a="1"/>
  <c r="AJ1508" i="169"/>
  <c r="AO2097" i="169"/>
  <c r="AR332" i="169"/>
  <c r="AP597" i="169"/>
  <c r="AP793" i="169"/>
  <c r="AQ332" i="169"/>
  <c r="AR1634" i="169"/>
  <c r="AQ141" i="169"/>
  <c r="AJ1768" i="169"/>
  <c r="AP2150" i="169"/>
  <c r="AO339" i="169"/>
  <c r="AJ2158" i="169"/>
  <c r="AR1375" i="169"/>
  <c r="AR854" i="169"/>
  <c r="N46" i="169" a="1"/>
  <c r="AJ1575" i="169"/>
  <c r="AO1056" i="169"/>
  <c r="AO2096" i="169"/>
  <c r="D15" i="169" a="1"/>
  <c r="AR468" i="169"/>
  <c r="H20" i="169" a="1"/>
  <c r="AP273" i="169"/>
  <c r="M9" i="169" a="1"/>
  <c r="AJ738" i="169"/>
  <c r="AR865" i="169"/>
  <c r="AR2152" i="169"/>
  <c r="AQ2089" i="169"/>
  <c r="AP340" i="169"/>
  <c r="H10" i="169" a="1"/>
  <c r="L26" i="169" a="1"/>
  <c r="H15" i="169" a="1"/>
  <c r="AJ1505" i="169"/>
  <c r="AP1767" i="169"/>
  <c r="AO2090" i="169"/>
  <c r="AP6" i="171" a="1"/>
  <c r="AQ787" i="169"/>
  <c r="AL720" i="169"/>
  <c r="AO1765" i="169"/>
  <c r="AL471" i="169"/>
  <c r="AL1379" i="169"/>
  <c r="AJ2099" i="169"/>
  <c r="H42" i="169" a="1"/>
  <c r="Q11" i="169" a="1"/>
  <c r="Z273" i="163"/>
  <c r="AL527" i="169"/>
  <c r="AJ862" i="169"/>
  <c r="AQ872" i="169"/>
  <c r="AP1901" i="169"/>
  <c r="AL1189" i="169"/>
  <c r="N5" i="169" a="1"/>
  <c r="AP1048" i="169"/>
  <c r="AQ1048" i="169"/>
  <c r="AJ344" i="169"/>
  <c r="AJ725" i="169"/>
  <c r="AQ527" i="169"/>
  <c r="AP731" i="169"/>
  <c r="AR341" i="169"/>
  <c r="AL1188" i="169"/>
  <c r="AO473" i="169"/>
  <c r="Z7" i="165"/>
  <c r="AJ918" i="169"/>
  <c r="AQ2220" i="169"/>
  <c r="AP5" i="171" a="1"/>
  <c r="AJ1701" i="169"/>
  <c r="AO212" i="169"/>
  <c r="AO1960" i="169"/>
  <c r="AQ1371" i="169"/>
  <c r="AO988" i="169"/>
  <c r="AJ530" i="169"/>
  <c r="N25" i="169" a="1"/>
  <c r="AP593" i="169"/>
  <c r="AP1569" i="169"/>
  <c r="AO5" i="169"/>
  <c r="N4" i="169" a="1"/>
  <c r="AO793" i="169"/>
  <c r="AP13" i="171" a="1"/>
  <c r="AJ1638" i="169"/>
  <c r="AR986" i="169"/>
  <c r="AQ992" i="169"/>
  <c r="I39" i="169" a="1"/>
  <c r="AL79" i="171" a="1"/>
  <c r="H8" i="169" a="1"/>
  <c r="I8" i="169" a="1"/>
  <c r="AQ1114" i="169"/>
  <c r="AQ1829" i="169"/>
  <c r="AJ1176" i="169"/>
  <c r="D48" i="169" a="1"/>
  <c r="AP2023" i="169"/>
  <c r="AQ74" i="171" a="1"/>
  <c r="AQ1904" i="169"/>
  <c r="AP343" i="169"/>
  <c r="AR1568" i="169"/>
  <c r="AJ1441" i="169"/>
  <c r="AO1707" i="169"/>
  <c r="E6" i="169" a="1"/>
  <c r="C5" i="169" a="1"/>
  <c r="AL1966" i="169"/>
  <c r="AL397" i="169"/>
  <c r="AL1570" i="169"/>
  <c r="AL1242" i="169"/>
  <c r="AL466" i="169"/>
  <c r="AJ2217" i="169"/>
  <c r="AP1439" i="169"/>
  <c r="M20" i="169" a="1"/>
  <c r="AL1306" i="169"/>
  <c r="Q13" i="169" l="1"/>
  <c r="J30" i="169"/>
  <c r="E28" i="169"/>
  <c r="F28" i="169"/>
  <c r="AK1313" i="169"/>
  <c r="F10" i="169"/>
  <c r="I26" i="169"/>
  <c r="K36" i="169"/>
  <c r="AK794" i="169"/>
  <c r="AK990" i="169"/>
  <c r="E42" i="169"/>
  <c r="AK1640" i="169"/>
  <c r="AK1502" i="169"/>
  <c r="AL72" i="171"/>
  <c r="AM72" i="171" s="1"/>
  <c r="N26" i="169"/>
  <c r="AK786" i="169"/>
  <c r="J7" i="169"/>
  <c r="AP75" i="171"/>
  <c r="AP5" i="171"/>
  <c r="AP81" i="171"/>
  <c r="AK1517" i="169"/>
  <c r="F45" i="169"/>
  <c r="AK728" i="169"/>
  <c r="AK1184" i="169"/>
  <c r="G25" i="169"/>
  <c r="D30" i="169"/>
  <c r="Q12" i="169"/>
  <c r="AQ73" i="171"/>
  <c r="K15" i="169"/>
  <c r="Q48" i="169"/>
  <c r="AK2026" i="169"/>
  <c r="AK789" i="169"/>
  <c r="AK1959" i="169"/>
  <c r="AK274" i="169"/>
  <c r="AK536" i="169"/>
  <c r="AK2098" i="169"/>
  <c r="Q15" i="169"/>
  <c r="Q36" i="169"/>
  <c r="K18" i="169"/>
  <c r="K41" i="169"/>
  <c r="AK792" i="169"/>
  <c r="Q5" i="169"/>
  <c r="F37" i="169"/>
  <c r="AK1518" i="169"/>
  <c r="E12" i="169"/>
  <c r="AK330" i="169"/>
  <c r="G37" i="169"/>
  <c r="AO8" i="171"/>
  <c r="D42" i="169"/>
  <c r="AK858" i="169"/>
  <c r="K38" i="169"/>
  <c r="AK1057" i="169"/>
  <c r="AR6" i="171"/>
  <c r="F35" i="169"/>
  <c r="AR5" i="171"/>
  <c r="I2" i="169"/>
  <c r="AK1181" i="169"/>
  <c r="H3" i="169"/>
  <c r="F32" i="169"/>
  <c r="K23" i="169"/>
  <c r="P44" i="169"/>
  <c r="AK788" i="169"/>
  <c r="D37" i="169"/>
  <c r="I22" i="169"/>
  <c r="E33" i="169"/>
  <c r="Q2" i="169"/>
  <c r="N3" i="169"/>
  <c r="J22" i="169"/>
  <c r="H11" i="169"/>
  <c r="AK333" i="169"/>
  <c r="AK723" i="169"/>
  <c r="AK1698" i="169"/>
  <c r="I35" i="169"/>
  <c r="AO79" i="171"/>
  <c r="AK2096" i="169"/>
  <c r="L21" i="169"/>
  <c r="H23" i="169"/>
  <c r="AK265" i="169"/>
  <c r="G50" i="169"/>
  <c r="M16" i="169"/>
  <c r="G30" i="169"/>
  <c r="C9" i="169"/>
  <c r="H42" i="169"/>
  <c r="AK1379" i="169"/>
  <c r="AO9" i="171"/>
  <c r="H10" i="169"/>
  <c r="L7" i="169"/>
  <c r="H5" i="169"/>
  <c r="J35" i="169"/>
  <c r="L10" i="169"/>
  <c r="K16" i="169"/>
  <c r="M35" i="169"/>
  <c r="AK332" i="169"/>
  <c r="AK856" i="169"/>
  <c r="AK331" i="169"/>
  <c r="E40" i="169"/>
  <c r="P34" i="169"/>
  <c r="P31" i="169"/>
  <c r="L41" i="169"/>
  <c r="AK1904" i="169"/>
  <c r="N34" i="169"/>
  <c r="K39" i="169"/>
  <c r="C34" i="169"/>
  <c r="I28" i="169"/>
  <c r="F23" i="169"/>
  <c r="J26" i="169"/>
  <c r="D16" i="169"/>
  <c r="J8" i="169"/>
  <c r="H13" i="169"/>
  <c r="F42" i="169"/>
  <c r="G48" i="169"/>
  <c r="D22" i="169"/>
  <c r="G12" i="169"/>
  <c r="C46" i="169"/>
  <c r="AK10" i="169"/>
  <c r="H44" i="169"/>
  <c r="AK1635" i="169"/>
  <c r="Q20" i="169"/>
  <c r="AK1704" i="169"/>
  <c r="AK2219" i="169"/>
  <c r="L6" i="169"/>
  <c r="J38" i="169"/>
  <c r="AK529" i="169"/>
  <c r="AL77" i="171"/>
  <c r="AM77" i="171" s="1"/>
  <c r="K42" i="169"/>
  <c r="Q10" i="169"/>
  <c r="K46" i="169"/>
  <c r="P27" i="169"/>
  <c r="AK1192" i="169"/>
  <c r="D20" i="169"/>
  <c r="AK464" i="169"/>
  <c r="L23" i="169"/>
  <c r="J34" i="169"/>
  <c r="M15" i="169"/>
  <c r="G16" i="169"/>
  <c r="AK593" i="169"/>
  <c r="C3" i="169"/>
  <c r="J46" i="169"/>
  <c r="Q49" i="169"/>
  <c r="Q42" i="169"/>
  <c r="AO75" i="171"/>
  <c r="AK203" i="169"/>
  <c r="I37" i="169"/>
  <c r="C6" i="169"/>
  <c r="AK201" i="169"/>
  <c r="J18" i="169"/>
  <c r="P4" i="169"/>
  <c r="D49" i="169"/>
  <c r="AK535" i="169"/>
  <c r="AK1373" i="169"/>
  <c r="M2" i="169"/>
  <c r="AL5" i="171"/>
  <c r="AM5" i="171" s="1"/>
  <c r="F2" i="169"/>
  <c r="K29" i="169"/>
  <c r="AR78" i="171"/>
  <c r="Q34" i="169"/>
  <c r="C5" i="169"/>
  <c r="M30" i="169"/>
  <c r="AL78" i="171"/>
  <c r="AM78" i="171" s="1"/>
  <c r="AK863" i="169"/>
  <c r="E38" i="169"/>
  <c r="AK1436" i="169"/>
  <c r="C33" i="169"/>
  <c r="K19" i="169"/>
  <c r="P41" i="169"/>
  <c r="AK725" i="169"/>
  <c r="F22" i="169"/>
  <c r="AK1969" i="169"/>
  <c r="Q50" i="169"/>
  <c r="Q39" i="169"/>
  <c r="E20" i="169"/>
  <c r="AK2218" i="169"/>
  <c r="C44" i="169"/>
  <c r="J37" i="169"/>
  <c r="F16" i="169"/>
  <c r="AK866" i="169"/>
  <c r="N48" i="169"/>
  <c r="AK1309" i="169"/>
  <c r="E50" i="169"/>
  <c r="N8" i="169"/>
  <c r="AK469" i="169"/>
  <c r="J36" i="169"/>
  <c r="AK918" i="169"/>
  <c r="AK1111" i="169"/>
  <c r="AK1515" i="169"/>
  <c r="AK658" i="169"/>
  <c r="J50" i="169"/>
  <c r="AK1632" i="169"/>
  <c r="AK1241" i="169"/>
  <c r="C18" i="169"/>
  <c r="AK1825" i="169"/>
  <c r="P9" i="169"/>
  <c r="K34" i="169"/>
  <c r="AL8" i="171"/>
  <c r="AM8" i="171" s="1"/>
  <c r="J19" i="169"/>
  <c r="H15" i="169"/>
  <c r="AK1370" i="169"/>
  <c r="G18" i="169"/>
  <c r="M20" i="169"/>
  <c r="Q28" i="169"/>
  <c r="AK210" i="169"/>
  <c r="M41" i="169"/>
  <c r="I16" i="169"/>
  <c r="AK1185" i="169"/>
  <c r="AK1045" i="169"/>
  <c r="Q14" i="169"/>
  <c r="AK2090" i="169"/>
  <c r="E41" i="169"/>
  <c r="AK461" i="169"/>
  <c r="AK2157" i="169"/>
  <c r="AK862" i="169"/>
  <c r="AK472" i="169"/>
  <c r="P22" i="169"/>
  <c r="C29" i="169"/>
  <c r="F27" i="169"/>
  <c r="Q47" i="169"/>
  <c r="AK1770" i="169"/>
  <c r="Q17" i="169"/>
  <c r="I41" i="169"/>
  <c r="E26" i="169"/>
  <c r="D28" i="169"/>
  <c r="F50" i="169"/>
  <c r="AK2093" i="169"/>
  <c r="J27" i="169"/>
  <c r="N15" i="169"/>
  <c r="L13" i="169"/>
  <c r="J41" i="169"/>
  <c r="AK660" i="169"/>
  <c r="AK1307" i="169"/>
  <c r="K43" i="169"/>
  <c r="L27" i="169"/>
  <c r="AK532" i="169"/>
  <c r="AK1048" i="169"/>
  <c r="M5" i="169"/>
  <c r="K27" i="169"/>
  <c r="P12" i="169"/>
  <c r="AK1962" i="169"/>
  <c r="N9" i="169"/>
  <c r="H48" i="169"/>
  <c r="G46" i="169"/>
  <c r="AK590" i="169"/>
  <c r="AK1514" i="169"/>
  <c r="H7" i="169"/>
  <c r="K17" i="169"/>
  <c r="AK206" i="169"/>
  <c r="AK989" i="169"/>
  <c r="AK852" i="169"/>
  <c r="Q6" i="169"/>
  <c r="AK1572" i="169"/>
  <c r="L3" i="169"/>
  <c r="Q8" i="169"/>
  <c r="J15" i="169"/>
  <c r="AK980" i="169"/>
  <c r="G49" i="169"/>
  <c r="AK1310" i="169"/>
  <c r="H2" i="169"/>
  <c r="H33" i="169"/>
  <c r="F12" i="169"/>
  <c r="F36" i="169"/>
  <c r="G17" i="169"/>
  <c r="E34" i="169"/>
  <c r="M36" i="169"/>
  <c r="AK272" i="169"/>
  <c r="N49" i="169"/>
  <c r="AL70" i="171"/>
  <c r="AM70" i="171" s="1"/>
  <c r="P43" i="169"/>
  <c r="AL12" i="171"/>
  <c r="AM12" i="171" s="1"/>
  <c r="H14" i="169"/>
  <c r="AL74" i="171"/>
  <c r="AM74" i="171" s="1"/>
  <c r="AK9" i="169"/>
  <c r="L29" i="169"/>
  <c r="J31" i="169"/>
  <c r="K44" i="169"/>
  <c r="G27" i="169"/>
  <c r="AK984" i="169"/>
  <c r="E10" i="169"/>
  <c r="L45" i="169"/>
  <c r="P13" i="169"/>
  <c r="F41" i="169"/>
  <c r="AK727" i="169"/>
  <c r="J10" i="169"/>
  <c r="AK992" i="169"/>
  <c r="P20" i="169"/>
  <c r="Q11" i="169"/>
  <c r="Q4" i="169"/>
  <c r="M48" i="169"/>
  <c r="AK1763" i="169"/>
  <c r="AL75" i="171"/>
  <c r="AM75" i="171" s="1"/>
  <c r="M31" i="169"/>
  <c r="AP74" i="171"/>
  <c r="AK1516" i="169"/>
  <c r="L9" i="169"/>
  <c r="AK138" i="169"/>
  <c r="AL11" i="171"/>
  <c r="AM11" i="171" s="1"/>
  <c r="H4" i="169"/>
  <c r="AK2153" i="169"/>
  <c r="AK1191" i="169"/>
  <c r="K14" i="169"/>
  <c r="J49" i="169"/>
  <c r="AK344" i="169"/>
  <c r="G10" i="169"/>
  <c r="E47" i="169"/>
  <c r="H16" i="169"/>
  <c r="I5" i="169"/>
  <c r="AK2022" i="169"/>
  <c r="AK1829" i="169"/>
  <c r="G26" i="169"/>
  <c r="AK1182" i="169"/>
  <c r="P5" i="169"/>
  <c r="H40" i="169"/>
  <c r="D50" i="169"/>
  <c r="AK1315" i="169"/>
  <c r="C23" i="169"/>
  <c r="AK1892" i="169"/>
  <c r="D41" i="169"/>
  <c r="K35" i="169"/>
  <c r="J42" i="169"/>
  <c r="AK1566" i="169"/>
  <c r="N12" i="169"/>
  <c r="AK467" i="169"/>
  <c r="F15" i="169"/>
  <c r="AK8" i="169"/>
  <c r="AK661" i="169"/>
  <c r="AK269" i="169"/>
  <c r="E48" i="169"/>
  <c r="AK1508" i="169"/>
  <c r="J14" i="169"/>
  <c r="F19" i="169"/>
  <c r="AO76" i="171"/>
  <c r="AK1828" i="169"/>
  <c r="AK1500" i="169"/>
  <c r="P15" i="169"/>
  <c r="H46" i="169"/>
  <c r="AK1961" i="169"/>
  <c r="F34" i="169"/>
  <c r="Q45" i="169"/>
  <c r="AK1505" i="169"/>
  <c r="E9" i="169"/>
  <c r="AK140" i="169"/>
  <c r="H21" i="169"/>
  <c r="AK137" i="169"/>
  <c r="M34" i="169"/>
  <c r="P14" i="169"/>
  <c r="J5" i="169"/>
  <c r="AK2220" i="169"/>
  <c r="F7" i="169"/>
  <c r="D11" i="169"/>
  <c r="J28" i="169"/>
  <c r="G36" i="169"/>
  <c r="AK204" i="169"/>
  <c r="F38" i="169"/>
  <c r="C40" i="169"/>
  <c r="J23" i="169"/>
  <c r="F31" i="169"/>
  <c r="AK12" i="169"/>
  <c r="K11" i="169"/>
  <c r="G11" i="169"/>
  <c r="C13" i="169"/>
  <c r="AK1441" i="169"/>
  <c r="AK462" i="169"/>
  <c r="P48" i="169"/>
  <c r="AK399" i="169"/>
  <c r="AL7" i="171"/>
  <c r="AM7" i="171" s="1"/>
  <c r="K8" i="169"/>
  <c r="G22" i="169"/>
  <c r="F13" i="169"/>
  <c r="AK1308" i="169"/>
  <c r="N36" i="169"/>
  <c r="F11" i="169"/>
  <c r="AK460" i="169"/>
  <c r="J11" i="169"/>
  <c r="AK1630" i="169"/>
  <c r="AK1769" i="169"/>
  <c r="AR12" i="171"/>
  <c r="AK1305" i="169"/>
  <c r="D14" i="169"/>
  <c r="C15" i="169"/>
  <c r="AK798" i="169"/>
  <c r="H18" i="169"/>
  <c r="H20" i="169"/>
  <c r="G15" i="169"/>
  <c r="M22" i="169"/>
  <c r="AK1187" i="169"/>
  <c r="AK1957" i="169"/>
  <c r="L26" i="169"/>
  <c r="AK2021" i="169"/>
  <c r="Q26" i="169"/>
  <c r="C42" i="169"/>
  <c r="H28" i="169"/>
  <c r="AK1438" i="169"/>
  <c r="N39" i="169"/>
  <c r="I23" i="169"/>
  <c r="Q27" i="169"/>
  <c r="D47" i="169"/>
  <c r="M39" i="169"/>
  <c r="AK787" i="169"/>
  <c r="K21" i="169"/>
  <c r="H27" i="169"/>
  <c r="AK1511" i="169"/>
  <c r="AK1965" i="169"/>
  <c r="C45" i="169"/>
  <c r="AK72" i="169"/>
  <c r="H29" i="169"/>
  <c r="M11" i="169"/>
  <c r="M7" i="169"/>
  <c r="AP70" i="171"/>
  <c r="J20" i="169"/>
  <c r="AK735" i="169"/>
  <c r="J47" i="169"/>
  <c r="D5" i="169"/>
  <c r="L36" i="169"/>
  <c r="AK2020" i="169"/>
  <c r="AK335" i="169"/>
  <c r="M10" i="169"/>
  <c r="AO78" i="171"/>
  <c r="J12" i="169"/>
  <c r="L35" i="169"/>
  <c r="K25" i="169"/>
  <c r="L25" i="169"/>
  <c r="P19" i="169"/>
  <c r="E8" i="169"/>
  <c r="AK2160" i="169"/>
  <c r="G38" i="169"/>
  <c r="N16" i="169"/>
  <c r="K30" i="169"/>
  <c r="C10" i="169"/>
  <c r="AK1175" i="169"/>
  <c r="L30" i="169"/>
  <c r="L5" i="169"/>
  <c r="AQ80" i="171"/>
  <c r="AK1114" i="169"/>
  <c r="AK592" i="169"/>
  <c r="L32" i="169"/>
  <c r="AQ78" i="171"/>
  <c r="I10" i="169"/>
  <c r="F5" i="169"/>
  <c r="F4" i="169"/>
  <c r="AQ76" i="171"/>
  <c r="AK1190" i="169"/>
  <c r="D18" i="169"/>
  <c r="AK1376" i="169"/>
  <c r="H22" i="169"/>
  <c r="AP6" i="171"/>
  <c r="D17" i="169"/>
  <c r="AK1314" i="169"/>
  <c r="D21" i="169"/>
  <c r="AO70" i="171"/>
  <c r="AK1699" i="169"/>
  <c r="AR8" i="171"/>
  <c r="M44" i="169"/>
  <c r="L48" i="169"/>
  <c r="AK597" i="169"/>
  <c r="P6" i="169"/>
  <c r="P29" i="169"/>
  <c r="N31" i="169"/>
  <c r="D35" i="169"/>
  <c r="L28" i="169"/>
  <c r="G9" i="169"/>
  <c r="AK1242" i="169"/>
  <c r="AK850" i="169"/>
  <c r="AK468" i="169"/>
  <c r="AK470" i="169"/>
  <c r="L38" i="169"/>
  <c r="E23" i="169"/>
  <c r="J17" i="169"/>
  <c r="AK466" i="169"/>
  <c r="L49" i="169"/>
  <c r="AL76" i="171"/>
  <c r="AM76" i="171" s="1"/>
  <c r="AK1060" i="169"/>
  <c r="D34" i="169"/>
  <c r="C32" i="169"/>
  <c r="N7" i="169"/>
  <c r="F8" i="169"/>
  <c r="F29" i="169"/>
  <c r="AK1375" i="169"/>
  <c r="AK1501" i="169"/>
  <c r="AK1247" i="169"/>
  <c r="Q33" i="169"/>
  <c r="AK742" i="169"/>
  <c r="AP9" i="171"/>
  <c r="P23" i="169"/>
  <c r="L31" i="169"/>
  <c r="G6" i="169"/>
  <c r="AK1574" i="169"/>
  <c r="AK2221" i="169"/>
  <c r="G14" i="169"/>
  <c r="M32" i="169"/>
  <c r="N40" i="169"/>
  <c r="AK595" i="169"/>
  <c r="AK1509" i="169"/>
  <c r="I46" i="169"/>
  <c r="AP80" i="171"/>
  <c r="AP71" i="171"/>
  <c r="AK1380" i="169"/>
  <c r="L14" i="169"/>
  <c r="E7" i="169"/>
  <c r="L12" i="169"/>
  <c r="AK471" i="169"/>
  <c r="P8" i="169"/>
  <c r="P32" i="169"/>
  <c r="AK1439" i="169"/>
  <c r="AK465" i="169"/>
  <c r="AK2095" i="169"/>
  <c r="AK6" i="169"/>
  <c r="I27" i="169"/>
  <c r="M25" i="169"/>
  <c r="D40" i="169"/>
  <c r="N45" i="169"/>
  <c r="AQ11" i="171"/>
  <c r="F33" i="169"/>
  <c r="L2" i="169"/>
  <c r="F48" i="169"/>
  <c r="C22" i="169"/>
  <c r="P11" i="169"/>
  <c r="D25" i="169"/>
  <c r="AK80" i="169"/>
  <c r="AQ72" i="171"/>
  <c r="N30" i="169"/>
  <c r="F40" i="169"/>
  <c r="D33" i="169"/>
  <c r="AK1761" i="169"/>
  <c r="AK1059" i="169"/>
  <c r="AK724" i="169"/>
  <c r="H19" i="169"/>
  <c r="AK1569" i="169"/>
  <c r="AK342" i="169"/>
  <c r="AL82" i="171"/>
  <c r="AM82" i="171" s="1"/>
  <c r="G19" i="169"/>
  <c r="AK340" i="169"/>
  <c r="AK1967" i="169"/>
  <c r="N10" i="169"/>
  <c r="L22" i="169"/>
  <c r="E46" i="169"/>
  <c r="C25" i="169"/>
  <c r="AK1896" i="169"/>
  <c r="AK732" i="169"/>
  <c r="AK739" i="169"/>
  <c r="G20" i="169"/>
  <c r="AO6" i="171"/>
  <c r="AK1504" i="169"/>
  <c r="AK865" i="169"/>
  <c r="AR81" i="171"/>
  <c r="P47" i="169"/>
  <c r="K9" i="169"/>
  <c r="AP7" i="171"/>
  <c r="N42" i="169"/>
  <c r="J32" i="169"/>
  <c r="AK730" i="169"/>
  <c r="K37" i="169"/>
  <c r="AP82" i="171"/>
  <c r="Q9" i="169"/>
  <c r="N5" i="169"/>
  <c r="M50" i="169"/>
  <c r="M26" i="169"/>
  <c r="AR73" i="171"/>
  <c r="L16" i="169"/>
  <c r="I34" i="169"/>
  <c r="K2" i="169"/>
  <c r="AK1830" i="169"/>
  <c r="H25" i="169"/>
  <c r="M23" i="169"/>
  <c r="E22" i="169"/>
  <c r="AK799" i="169"/>
  <c r="D13" i="169"/>
  <c r="AL6" i="171"/>
  <c r="AM6" i="171" s="1"/>
  <c r="K26" i="169"/>
  <c r="F26" i="169"/>
  <c r="AK78" i="169"/>
  <c r="AK1374" i="169"/>
  <c r="AK336" i="169"/>
  <c r="N22" i="169"/>
  <c r="C12" i="169"/>
  <c r="N20" i="169"/>
  <c r="C41" i="169"/>
  <c r="AK731" i="169"/>
  <c r="L33" i="169"/>
  <c r="AK1890" i="169"/>
  <c r="N46" i="169"/>
  <c r="AL79" i="171"/>
  <c r="AM79" i="171" s="1"/>
  <c r="AP8" i="171"/>
  <c r="AK733" i="169"/>
  <c r="AQ82" i="171"/>
  <c r="AK396" i="169"/>
  <c r="AQ74" i="171"/>
  <c r="M19" i="169"/>
  <c r="N14" i="169"/>
  <c r="C38" i="169"/>
  <c r="AK729" i="169"/>
  <c r="D12" i="169"/>
  <c r="AK2089" i="169"/>
  <c r="AK267" i="169"/>
  <c r="AK871" i="169"/>
  <c r="K20" i="169"/>
  <c r="H8" i="169"/>
  <c r="AK2152" i="169"/>
  <c r="Q22" i="169"/>
  <c r="AK77" i="169"/>
  <c r="AK596" i="169"/>
  <c r="AK1701" i="169"/>
  <c r="AK211" i="169"/>
  <c r="AK75" i="169"/>
  <c r="D6" i="169"/>
  <c r="C48" i="169"/>
  <c r="AK1512" i="169"/>
  <c r="AK207" i="169"/>
  <c r="AL80" i="171"/>
  <c r="AM80" i="171" s="1"/>
  <c r="AK1571" i="169"/>
  <c r="F3" i="169"/>
  <c r="AK1312" i="169"/>
  <c r="AP79" i="171"/>
  <c r="M38" i="169"/>
  <c r="L19" i="169"/>
  <c r="E43" i="169"/>
  <c r="Q40" i="169"/>
  <c r="Q3" i="169"/>
  <c r="P39" i="169"/>
  <c r="C11" i="169"/>
  <c r="H47" i="169"/>
  <c r="Q35" i="169"/>
  <c r="M3" i="169"/>
  <c r="AK1110" i="169"/>
  <c r="AK721" i="169"/>
  <c r="D31" i="169"/>
  <c r="Q43" i="169"/>
  <c r="I44" i="169"/>
  <c r="I18" i="169"/>
  <c r="I8" i="169"/>
  <c r="H49" i="169"/>
  <c r="I48" i="169"/>
  <c r="G7" i="169"/>
  <c r="AK2215" i="169"/>
  <c r="AR82" i="171"/>
  <c r="L44" i="169"/>
  <c r="M9" i="169"/>
  <c r="AK1053" i="169"/>
  <c r="L47" i="169"/>
  <c r="E14" i="169"/>
  <c r="E18" i="169"/>
  <c r="P46" i="169"/>
  <c r="AK528" i="169"/>
  <c r="AK736" i="169"/>
  <c r="F9" i="169"/>
  <c r="K22" i="169"/>
  <c r="AK734" i="169"/>
  <c r="J9" i="169"/>
  <c r="L40" i="169"/>
  <c r="AK859" i="169"/>
  <c r="AK74" i="169"/>
  <c r="AK737" i="169"/>
  <c r="E6" i="169"/>
  <c r="G3" i="169"/>
  <c r="AK2217" i="169"/>
  <c r="C30" i="169"/>
  <c r="E37" i="169"/>
  <c r="P40" i="169"/>
  <c r="M6" i="169"/>
  <c r="C43" i="169"/>
  <c r="G34" i="169"/>
  <c r="AK334" i="169"/>
  <c r="G47" i="169"/>
  <c r="N33" i="169"/>
  <c r="F18" i="169"/>
  <c r="AR11" i="171"/>
  <c r="D3" i="169"/>
  <c r="G35" i="169"/>
  <c r="AK720" i="169"/>
  <c r="N50" i="169"/>
  <c r="J4" i="169"/>
  <c r="Q29" i="169"/>
  <c r="AK864" i="169"/>
  <c r="I39" i="169"/>
  <c r="H50" i="169"/>
  <c r="H45" i="169"/>
  <c r="AK917" i="169"/>
  <c r="M14" i="169"/>
  <c r="AQ70" i="171"/>
  <c r="N27" i="169"/>
  <c r="AK791" i="169"/>
  <c r="AK1766" i="169"/>
  <c r="AK1903" i="169"/>
  <c r="G40" i="169"/>
  <c r="L8" i="169"/>
  <c r="G39" i="169"/>
  <c r="AK2092" i="169"/>
  <c r="P16" i="169"/>
  <c r="F49" i="169"/>
  <c r="C31" i="169"/>
  <c r="AK1955" i="169"/>
  <c r="AK397" i="169"/>
  <c r="E29" i="169"/>
  <c r="J39" i="169"/>
  <c r="H36" i="169"/>
  <c r="AK853" i="169"/>
  <c r="Q30" i="169"/>
  <c r="H37" i="169"/>
  <c r="N17" i="169"/>
  <c r="AK205" i="169"/>
  <c r="AR9" i="171"/>
  <c r="I36" i="169"/>
  <c r="AP13" i="171"/>
  <c r="D43" i="169"/>
  <c r="AK2150" i="169"/>
  <c r="E16" i="169"/>
  <c r="AK70" i="169"/>
  <c r="P35" i="169"/>
  <c r="AK209" i="169"/>
  <c r="AK1633" i="169"/>
  <c r="AK1705" i="169"/>
  <c r="G45" i="169"/>
  <c r="I50" i="169"/>
  <c r="C50" i="169"/>
  <c r="E35" i="169"/>
  <c r="AK985" i="169"/>
  <c r="G8" i="169"/>
  <c r="P38" i="169"/>
  <c r="D10" i="169"/>
  <c r="E25" i="169"/>
  <c r="AK790" i="169"/>
  <c r="I17" i="169"/>
  <c r="E45" i="169"/>
  <c r="AK1061" i="169"/>
  <c r="AK1773" i="169"/>
  <c r="N32" i="169"/>
  <c r="Q23" i="169"/>
  <c r="K28" i="169"/>
  <c r="M4" i="169"/>
  <c r="L42" i="169"/>
  <c r="E15" i="169"/>
  <c r="G4" i="169"/>
  <c r="AK1902" i="169"/>
  <c r="I4" i="169"/>
  <c r="J45" i="169"/>
  <c r="C8" i="169"/>
  <c r="K40" i="169"/>
  <c r="D38" i="169"/>
  <c r="G43" i="169"/>
  <c r="Q19" i="169"/>
  <c r="AK1893" i="169"/>
  <c r="I19" i="169"/>
  <c r="AK2102" i="169"/>
  <c r="AK1180" i="169"/>
  <c r="G33" i="169"/>
  <c r="J2" i="169"/>
  <c r="D39" i="169"/>
  <c r="AK738" i="169"/>
  <c r="AK533" i="169"/>
  <c r="AK2091" i="169"/>
  <c r="AL13" i="171"/>
  <c r="AM13" i="171" s="1"/>
  <c r="AK2100" i="169"/>
  <c r="I9" i="169"/>
  <c r="AK1760" i="169"/>
  <c r="K10" i="169"/>
  <c r="AK534" i="169"/>
  <c r="AK525" i="169"/>
  <c r="AK1056" i="169"/>
  <c r="AK741" i="169"/>
  <c r="M42" i="169"/>
  <c r="AO82" i="171"/>
  <c r="AK1565" i="169"/>
  <c r="AO81" i="171"/>
  <c r="AK1900" i="169"/>
  <c r="AR7" i="171"/>
  <c r="E5" i="169"/>
  <c r="D9" i="169"/>
  <c r="AK1177" i="169"/>
  <c r="F30" i="169"/>
  <c r="I3" i="169"/>
  <c r="AK872" i="169"/>
  <c r="I7" i="169"/>
  <c r="AK1179" i="169"/>
  <c r="AK531" i="169"/>
  <c r="N35" i="169"/>
  <c r="AK656" i="169"/>
  <c r="L46" i="169"/>
  <c r="AK474" i="169"/>
  <c r="J16" i="169"/>
  <c r="K7" i="169"/>
  <c r="AK981" i="169"/>
  <c r="I11" i="169"/>
  <c r="M47" i="169"/>
  <c r="H34" i="169"/>
  <c r="N28" i="169"/>
  <c r="N29" i="169"/>
  <c r="AK1245" i="169"/>
  <c r="I43" i="169"/>
  <c r="M12" i="169"/>
  <c r="K5" i="169"/>
  <c r="E30" i="169"/>
  <c r="AK722" i="169"/>
  <c r="Q16" i="169"/>
  <c r="I6" i="169"/>
  <c r="E19" i="169"/>
  <c r="AK1636" i="169"/>
  <c r="AK1372" i="169"/>
  <c r="J44" i="169"/>
  <c r="F20" i="169"/>
  <c r="AK659" i="169"/>
  <c r="K48" i="169"/>
  <c r="P45" i="169"/>
  <c r="H30" i="169"/>
  <c r="C27" i="169"/>
  <c r="I47" i="169"/>
  <c r="AK76" i="169"/>
  <c r="N19" i="169"/>
  <c r="M17" i="169"/>
  <c r="Q46" i="169"/>
  <c r="AK2099" i="169"/>
  <c r="AK1570" i="169"/>
  <c r="L4" i="169"/>
  <c r="AO10" i="171"/>
  <c r="D15" i="169"/>
  <c r="AK867" i="169"/>
  <c r="I15" i="169"/>
  <c r="C39" i="169"/>
  <c r="H6" i="169"/>
  <c r="AK1440" i="169"/>
  <c r="AK1435" i="169"/>
  <c r="AK473" i="169"/>
  <c r="AK1049" i="169"/>
  <c r="AK796" i="169"/>
  <c r="AP72" i="171"/>
  <c r="AK1703" i="169"/>
  <c r="AK740" i="169"/>
  <c r="F44" i="169"/>
  <c r="AK343" i="169"/>
  <c r="F17" i="169"/>
  <c r="AK2086" i="169"/>
  <c r="M13" i="169"/>
  <c r="AK73" i="169"/>
  <c r="C47" i="169"/>
  <c r="M43" i="169"/>
  <c r="P49" i="169"/>
  <c r="K49" i="169"/>
  <c r="AK1378" i="169"/>
  <c r="L43" i="169"/>
  <c r="AK991" i="169"/>
  <c r="AK13" i="169"/>
  <c r="AR72" i="171"/>
  <c r="AK1895" i="169"/>
  <c r="F14" i="169"/>
  <c r="J25" i="169"/>
  <c r="AK1970" i="169"/>
  <c r="J13" i="169"/>
  <c r="N23" i="169"/>
  <c r="AO77" i="171"/>
  <c r="AK2154" i="169"/>
  <c r="K32" i="169"/>
  <c r="AK526" i="169"/>
  <c r="F46" i="169"/>
  <c r="AR76" i="171"/>
  <c r="Q18" i="169"/>
  <c r="AK1183" i="169"/>
  <c r="AK1700" i="169"/>
  <c r="AR74" i="171"/>
  <c r="M8" i="169"/>
  <c r="AK1306" i="169"/>
  <c r="AO72" i="171"/>
  <c r="AK2087" i="169"/>
  <c r="I45" i="169"/>
  <c r="AK2024" i="169"/>
  <c r="AK1966" i="169"/>
  <c r="C26" i="169"/>
  <c r="J3" i="169"/>
  <c r="C16" i="169"/>
  <c r="AK726" i="169"/>
  <c r="AO74" i="171"/>
  <c r="AK2085" i="169"/>
  <c r="Q21" i="169"/>
  <c r="AK136" i="169"/>
  <c r="P21" i="169"/>
  <c r="AK7" i="169"/>
  <c r="L37" i="169"/>
  <c r="AO71" i="171"/>
  <c r="E32" i="169"/>
  <c r="E44" i="169"/>
  <c r="AQ79" i="171"/>
  <c r="F47" i="169"/>
  <c r="L50" i="169"/>
  <c r="AK341" i="169"/>
  <c r="AK869" i="169"/>
  <c r="AL81" i="171"/>
  <c r="AM81" i="171" s="1"/>
  <c r="P25" i="169"/>
  <c r="AQ75" i="171"/>
  <c r="H41" i="169"/>
  <c r="M40" i="169"/>
  <c r="AK598" i="169"/>
  <c r="AK1573" i="169"/>
  <c r="J33" i="169"/>
  <c r="C4" i="169"/>
  <c r="G13" i="169"/>
  <c r="AK527" i="169"/>
  <c r="AK854" i="169"/>
  <c r="C36" i="169"/>
  <c r="AK1696" i="169"/>
  <c r="AK919" i="169"/>
  <c r="AK1503" i="169"/>
  <c r="P37" i="169"/>
  <c r="M28" i="169"/>
  <c r="AK2158" i="169"/>
  <c r="AK1768" i="169"/>
  <c r="M21" i="169"/>
  <c r="AK860" i="169"/>
  <c r="N18" i="169"/>
  <c r="AK1702" i="169"/>
  <c r="J29" i="169"/>
  <c r="C19" i="169"/>
  <c r="C49" i="169"/>
  <c r="I33" i="169"/>
  <c r="L11" i="169"/>
  <c r="AK1246" i="169"/>
  <c r="AK2097" i="169"/>
  <c r="N44" i="169"/>
  <c r="AK135" i="169"/>
  <c r="P10" i="169"/>
  <c r="D8" i="169"/>
  <c r="AK2151" i="169"/>
  <c r="AK1506" i="169"/>
  <c r="AK1058" i="169"/>
  <c r="D19" i="169"/>
  <c r="AP10" i="171"/>
  <c r="AR70" i="171"/>
  <c r="AK2025" i="169"/>
  <c r="L15" i="169"/>
  <c r="I38" i="169"/>
  <c r="I20" i="169"/>
  <c r="AK1971" i="169"/>
  <c r="AK1956" i="169"/>
  <c r="N21" i="169"/>
  <c r="AK916" i="169"/>
  <c r="E11" i="169"/>
  <c r="AK1377" i="169"/>
  <c r="AK797" i="169"/>
  <c r="AK5" i="169"/>
  <c r="I25" i="169"/>
  <c r="AK1901" i="169"/>
  <c r="I40" i="169"/>
  <c r="AK1112" i="169"/>
  <c r="AK141" i="169"/>
  <c r="G44" i="169"/>
  <c r="AK1960" i="169"/>
  <c r="N25" i="169"/>
  <c r="M27" i="169"/>
  <c r="N37" i="169"/>
  <c r="J43" i="169"/>
  <c r="AP76" i="171"/>
  <c r="AK915" i="169"/>
  <c r="AK338" i="169"/>
  <c r="AK208" i="169"/>
  <c r="AR79" i="171"/>
  <c r="N47" i="169"/>
  <c r="AK1897" i="169"/>
  <c r="AK79" i="169"/>
  <c r="E49" i="169"/>
  <c r="M45" i="169"/>
  <c r="K31" i="169"/>
  <c r="E39" i="169"/>
  <c r="D27" i="169"/>
  <c r="AK1707" i="169"/>
  <c r="N2" i="169"/>
  <c r="N43" i="169"/>
  <c r="H17" i="169"/>
  <c r="AK1639" i="169"/>
  <c r="AK1051" i="169"/>
  <c r="C37" i="169"/>
  <c r="AK1567" i="169"/>
  <c r="AQ77" i="171"/>
  <c r="AP12" i="171"/>
  <c r="K6" i="169"/>
  <c r="L17" i="169"/>
  <c r="AK982" i="169"/>
  <c r="AK398" i="169"/>
  <c r="C28" i="169"/>
  <c r="N11" i="169"/>
  <c r="AK1186" i="169"/>
  <c r="AK273" i="169"/>
  <c r="AP78" i="171"/>
  <c r="N4" i="169"/>
  <c r="AK1178" i="169"/>
  <c r="F21" i="169"/>
  <c r="AK1695" i="169"/>
  <c r="Q44" i="169"/>
  <c r="L34" i="169"/>
  <c r="C21" i="169"/>
  <c r="AP11" i="171"/>
  <c r="AK987" i="169"/>
  <c r="F43" i="169"/>
  <c r="AK1631" i="169"/>
  <c r="M49" i="169"/>
  <c r="P50" i="169"/>
  <c r="C35" i="169"/>
  <c r="H9" i="169"/>
  <c r="AK986" i="169"/>
  <c r="K33" i="169"/>
  <c r="D4" i="169"/>
  <c r="D48" i="169"/>
  <c r="G32" i="169"/>
  <c r="AK268" i="169"/>
  <c r="E17" i="169"/>
  <c r="P3" i="169"/>
  <c r="AR13" i="171"/>
  <c r="AK212" i="169"/>
  <c r="AK1568" i="169"/>
  <c r="AK1899" i="169"/>
  <c r="F25" i="169"/>
  <c r="P18" i="169"/>
  <c r="AK1371" i="169"/>
  <c r="E31" i="169"/>
  <c r="AK1772" i="169"/>
  <c r="AK1968" i="169"/>
  <c r="K3" i="169"/>
  <c r="I30" i="169"/>
  <c r="AO80" i="171"/>
  <c r="AK1311" i="169"/>
  <c r="J21" i="169"/>
  <c r="AK2216" i="169"/>
  <c r="N13" i="169"/>
  <c r="Q7" i="169"/>
  <c r="AK1437" i="169"/>
  <c r="I12" i="169"/>
  <c r="D32" i="169"/>
  <c r="G21" i="169"/>
  <c r="P36" i="169"/>
  <c r="AQ71" i="171"/>
  <c r="C14" i="169"/>
  <c r="AK530" i="169"/>
  <c r="AK1240" i="169"/>
  <c r="AK2094" i="169"/>
  <c r="AK1905" i="169"/>
  <c r="G28" i="169"/>
  <c r="AK855" i="169"/>
  <c r="I49" i="169"/>
  <c r="AO5" i="171"/>
  <c r="AK868" i="169"/>
  <c r="AK1176" i="169"/>
  <c r="AK2159" i="169"/>
  <c r="I32" i="169"/>
  <c r="C2" i="169"/>
  <c r="D26" i="169"/>
  <c r="P7" i="169"/>
  <c r="AK1771" i="169"/>
  <c r="M33" i="169"/>
  <c r="AK1244" i="169"/>
  <c r="AK1052" i="169"/>
  <c r="AK1963" i="169"/>
  <c r="AK1243" i="169"/>
  <c r="AK1050" i="169"/>
  <c r="C17" i="169"/>
  <c r="P42" i="169"/>
  <c r="AK1638" i="169"/>
  <c r="I21" i="169"/>
  <c r="AK655" i="169"/>
  <c r="G2" i="169"/>
  <c r="D2" i="169"/>
  <c r="AK1193" i="169"/>
  <c r="AR80" i="171"/>
  <c r="E21" i="169"/>
  <c r="F6" i="169"/>
  <c r="AK1062" i="169"/>
  <c r="AO73" i="171"/>
  <c r="I13" i="169"/>
  <c r="AR71" i="171"/>
  <c r="AK861" i="169"/>
  <c r="F39" i="169"/>
  <c r="N38" i="169"/>
  <c r="AK657" i="169"/>
  <c r="N6" i="169"/>
  <c r="Q31" i="169"/>
  <c r="AK139" i="169"/>
  <c r="AK11" i="169"/>
  <c r="AO13" i="171"/>
  <c r="J48" i="169"/>
  <c r="AO12" i="171"/>
  <c r="E4" i="169"/>
  <c r="D36" i="169"/>
  <c r="C20" i="169"/>
  <c r="H43" i="169"/>
  <c r="AK395" i="169"/>
  <c r="AK2156" i="169"/>
  <c r="D44" i="169"/>
  <c r="AK200" i="169"/>
  <c r="AK1826" i="169"/>
  <c r="AK202" i="169"/>
  <c r="D7" i="169"/>
  <c r="G5" i="169"/>
  <c r="AK266" i="169"/>
  <c r="D23" i="169"/>
  <c r="AK1575" i="169"/>
  <c r="P17" i="169"/>
  <c r="AK1764" i="169"/>
  <c r="K45" i="169"/>
  <c r="L20" i="169"/>
  <c r="H35" i="169"/>
  <c r="AK1634" i="169"/>
  <c r="AK270" i="169"/>
  <c r="AR75" i="171"/>
  <c r="J40" i="169"/>
  <c r="AK1637" i="169"/>
  <c r="G42" i="169"/>
  <c r="I42" i="169"/>
  <c r="AK1894" i="169"/>
  <c r="AR10" i="171"/>
  <c r="AK71" i="169"/>
  <c r="AK795" i="169"/>
  <c r="AK988" i="169"/>
  <c r="AK793" i="169"/>
  <c r="AL10" i="171"/>
  <c r="AM10" i="171" s="1"/>
  <c r="AK2155" i="169"/>
  <c r="AK1507" i="169"/>
  <c r="AK1188" i="169"/>
  <c r="Q41" i="169"/>
  <c r="AK1697" i="169"/>
  <c r="L39" i="169"/>
  <c r="AL71" i="171"/>
  <c r="AM71" i="171" s="1"/>
  <c r="AR77" i="171"/>
  <c r="Q32" i="169"/>
  <c r="AK1189" i="169"/>
  <c r="P28" i="169"/>
  <c r="AK271" i="169"/>
  <c r="AK2222" i="169"/>
  <c r="H32" i="169"/>
  <c r="P26" i="169"/>
  <c r="E13" i="169"/>
  <c r="H26" i="169"/>
  <c r="I29" i="169"/>
  <c r="AK463" i="169"/>
  <c r="K47" i="169"/>
  <c r="G41" i="169"/>
  <c r="K12" i="169"/>
  <c r="H12" i="169"/>
  <c r="K50" i="169"/>
  <c r="E27" i="169"/>
  <c r="G23" i="169"/>
  <c r="AK1113" i="169"/>
  <c r="Q25" i="169"/>
  <c r="D29" i="169"/>
  <c r="AK1762" i="169"/>
  <c r="I31" i="169"/>
  <c r="P33" i="169"/>
  <c r="G31" i="169"/>
  <c r="AK2023" i="169"/>
  <c r="AO11" i="171"/>
  <c r="AK1510" i="169"/>
  <c r="K4" i="169"/>
  <c r="AK591" i="169"/>
  <c r="M37" i="169"/>
  <c r="AK337" i="169"/>
  <c r="K13" i="169"/>
  <c r="AK1055" i="169"/>
  <c r="M29" i="169"/>
  <c r="L18" i="169"/>
  <c r="H31" i="169"/>
  <c r="AP73" i="171"/>
  <c r="E3" i="169"/>
  <c r="G29" i="169"/>
  <c r="D46" i="169"/>
  <c r="AK2101" i="169"/>
  <c r="AK1047" i="169"/>
  <c r="AK1046" i="169"/>
  <c r="H38" i="169"/>
  <c r="AK1774" i="169"/>
  <c r="AK851" i="169"/>
  <c r="AK1964" i="169"/>
  <c r="AK870" i="169"/>
  <c r="M18" i="169"/>
  <c r="AL73" i="171"/>
  <c r="AM73" i="171" s="1"/>
  <c r="I14" i="169"/>
  <c r="AK1063" i="169"/>
  <c r="E2" i="169"/>
  <c r="M46" i="169"/>
  <c r="AK1054" i="169"/>
  <c r="N41" i="169"/>
  <c r="AL9" i="171"/>
  <c r="AM9" i="171" s="1"/>
  <c r="AK1706" i="169"/>
  <c r="AK983" i="169"/>
  <c r="E36" i="169"/>
  <c r="AK1958" i="169"/>
  <c r="C7" i="169"/>
  <c r="AP77" i="171"/>
  <c r="AK857" i="169"/>
  <c r="AK1767" i="169"/>
  <c r="AK339" i="169"/>
  <c r="P30" i="169"/>
  <c r="AK1765" i="169"/>
  <c r="AK1898" i="169"/>
  <c r="AK1827" i="169"/>
  <c r="AK594" i="169"/>
  <c r="D45" i="169"/>
  <c r="H39" i="169"/>
  <c r="AK1891" i="169"/>
  <c r="AK785" i="169"/>
  <c r="AK2088" i="169"/>
  <c r="J6" i="169"/>
  <c r="Q37" i="169"/>
  <c r="Q38" i="169"/>
  <c r="AK1513" i="169"/>
  <c r="AQ81" i="171"/>
  <c r="AM1968" i="169"/>
  <c r="AM206" i="169"/>
  <c r="AM530" i="169"/>
  <c r="AM1632" i="169"/>
  <c r="AM473" i="169"/>
  <c r="AM2091" i="169"/>
  <c r="AM853" i="169"/>
  <c r="AM70" i="169"/>
  <c r="AM1764" i="169"/>
  <c r="AM330" i="169"/>
  <c r="AM1243" i="169"/>
  <c r="AM786" i="169"/>
  <c r="AM343" i="169"/>
  <c r="AM593" i="169"/>
  <c r="AM987" i="169"/>
  <c r="AM2094" i="169"/>
  <c r="AM860" i="169"/>
  <c r="AM851" i="169"/>
  <c r="AM1772" i="169"/>
  <c r="AM1192" i="169"/>
  <c r="AM1176" i="169"/>
  <c r="AM1969" i="169"/>
  <c r="AM1314" i="169"/>
  <c r="AM528" i="169"/>
  <c r="AM871" i="169"/>
  <c r="AM1568" i="169"/>
  <c r="AM72" i="169"/>
  <c r="AM532" i="169"/>
  <c r="AM1706" i="169"/>
  <c r="AM212" i="169"/>
  <c r="AM1189" i="169"/>
  <c r="AM2221" i="169"/>
  <c r="AM342" i="169"/>
  <c r="AM2097" i="169"/>
  <c r="AM1112" i="169"/>
  <c r="AM1961" i="169"/>
  <c r="AM203" i="169"/>
  <c r="AM1181" i="169"/>
  <c r="AM1770" i="169"/>
  <c r="AM201" i="169"/>
  <c r="AM2222" i="169"/>
  <c r="AM1704" i="169"/>
  <c r="AM211" i="169"/>
  <c r="AM74" i="169"/>
  <c r="AM859" i="169"/>
  <c r="AM273" i="169"/>
  <c r="AM1370" i="169"/>
  <c r="AM983" i="169"/>
  <c r="AM269" i="169"/>
  <c r="AM333" i="169"/>
  <c r="AM8" i="169"/>
  <c r="AM596" i="169"/>
  <c r="AM1965" i="169"/>
  <c r="AM1061" i="169"/>
  <c r="AM344" i="169"/>
  <c r="AM471" i="169"/>
  <c r="AM731" i="169"/>
  <c r="AM659" i="169"/>
  <c r="AM1510" i="169"/>
  <c r="AM139" i="169"/>
  <c r="AM80" i="169"/>
  <c r="AM733" i="169"/>
  <c r="AM1185" i="169"/>
  <c r="AM1765" i="169"/>
  <c r="AM740" i="169"/>
  <c r="AM1184" i="169"/>
  <c r="AM788" i="169"/>
  <c r="AM1191" i="169"/>
  <c r="AM1435" i="169"/>
  <c r="AM1971" i="169"/>
  <c r="AM1630" i="169"/>
  <c r="AM798" i="169"/>
  <c r="AM1569" i="169"/>
  <c r="AM854" i="169"/>
  <c r="AM656" i="169"/>
  <c r="AM1380" i="169"/>
  <c r="AM1697" i="169"/>
  <c r="AM1702" i="169"/>
  <c r="AM1244" i="169"/>
  <c r="AM1698" i="169"/>
  <c r="AM2220" i="169"/>
  <c r="AM795" i="169"/>
  <c r="AM2159" i="169"/>
  <c r="AM1967" i="169"/>
  <c r="AM75" i="169"/>
  <c r="AM1051" i="169"/>
  <c r="AM1377" i="169"/>
  <c r="AM855" i="169"/>
  <c r="AM725" i="169"/>
  <c r="AM2216" i="169"/>
  <c r="AM1963" i="169"/>
  <c r="AM1636" i="169"/>
  <c r="AM536" i="169"/>
  <c r="AM5" i="169"/>
  <c r="AM992" i="169"/>
  <c r="AM2026" i="169"/>
  <c r="AM1063" i="169"/>
  <c r="AM468" i="169"/>
  <c r="AM334" i="169"/>
  <c r="AM1114" i="169"/>
  <c r="AM1700" i="169"/>
  <c r="AM1774" i="169"/>
  <c r="AM1517" i="169"/>
  <c r="AM1507" i="169"/>
  <c r="AM137" i="169"/>
  <c r="AM207" i="169"/>
  <c r="AM396" i="169"/>
  <c r="AM1503" i="169"/>
  <c r="AM861" i="169"/>
  <c r="AM730" i="169"/>
  <c r="AM272" i="169"/>
  <c r="AM1056" i="169"/>
  <c r="AM727" i="169"/>
  <c r="AM464" i="169"/>
  <c r="AM1703" i="169"/>
  <c r="AM1505" i="169"/>
  <c r="AM850" i="169"/>
  <c r="AM1957" i="169"/>
  <c r="AM1898" i="169"/>
  <c r="AM2151" i="169"/>
  <c r="AM1240" i="169"/>
  <c r="AM729" i="169"/>
  <c r="AM200" i="169"/>
  <c r="AM1771" i="169"/>
  <c r="AM1958" i="169"/>
  <c r="AM1763" i="169"/>
  <c r="AM1572" i="169"/>
  <c r="AM2215" i="169"/>
  <c r="AM1762" i="169"/>
  <c r="AM868" i="169"/>
  <c r="AM865" i="169"/>
  <c r="AM1635" i="169"/>
  <c r="AM1899" i="169"/>
  <c r="AM2156" i="169"/>
  <c r="AM2101" i="169"/>
  <c r="AM2025" i="169"/>
  <c r="AM856" i="169"/>
  <c r="AM2093" i="169"/>
  <c r="AM1371" i="169"/>
  <c r="AM1437" i="169"/>
  <c r="AM785" i="169"/>
  <c r="AM2152" i="169"/>
  <c r="AM870" i="169"/>
  <c r="AM1048" i="169"/>
  <c r="AM796" i="169"/>
  <c r="AM10" i="169"/>
  <c r="AM2098" i="169"/>
  <c r="AM2155" i="169"/>
  <c r="AM982" i="169"/>
  <c r="AM474" i="169"/>
  <c r="AM790" i="169"/>
  <c r="AM1761" i="169"/>
  <c r="AM331" i="169"/>
  <c r="AM1052" i="169"/>
  <c r="AM1515" i="169"/>
  <c r="AM140" i="169"/>
  <c r="AM1186" i="169"/>
  <c r="AM1177" i="169"/>
  <c r="AM595" i="169"/>
  <c r="AM597" i="169"/>
  <c r="AM734" i="169"/>
  <c r="AM1574" i="169"/>
  <c r="AM2154" i="169"/>
  <c r="AM531" i="169"/>
  <c r="AM2020" i="169"/>
  <c r="AM2102" i="169"/>
  <c r="AM1178" i="169"/>
  <c r="AM919" i="169"/>
  <c r="AM467" i="169"/>
  <c r="AM2022" i="169"/>
  <c r="AM1893" i="169"/>
  <c r="AM1509" i="169"/>
  <c r="AM2153" i="169"/>
  <c r="AM1829" i="169"/>
  <c r="AM869" i="169"/>
  <c r="AM863" i="169"/>
  <c r="AM1959" i="169"/>
  <c r="AM469" i="169"/>
  <c r="AM1049" i="169"/>
  <c r="AM866" i="169"/>
  <c r="AM267" i="169"/>
  <c r="AM1905" i="169"/>
  <c r="AM989" i="169"/>
  <c r="AM1245" i="169"/>
  <c r="AM79" i="169"/>
  <c r="AM794" i="169"/>
  <c r="AM1311" i="169"/>
  <c r="AM726" i="169"/>
  <c r="AM1766" i="169"/>
  <c r="AM592" i="169"/>
  <c r="AM1956" i="169"/>
  <c r="AM1050" i="169"/>
  <c r="AM1903" i="169"/>
  <c r="AM1638" i="169"/>
  <c r="AM2024" i="169"/>
  <c r="AM337" i="169"/>
  <c r="AM722" i="169"/>
  <c r="AM1183" i="169"/>
  <c r="AM136" i="169"/>
  <c r="AM9" i="169"/>
  <c r="AM1373" i="169"/>
  <c r="AM1062" i="169"/>
  <c r="AM2100" i="169"/>
  <c r="AM858" i="169"/>
  <c r="AM1246" i="169"/>
  <c r="AM13" i="169"/>
  <c r="AM732" i="169"/>
  <c r="AM742" i="169"/>
  <c r="AM460" i="169"/>
  <c r="AM862" i="169"/>
  <c r="AM1438" i="169"/>
  <c r="AM1900" i="169"/>
  <c r="AM1960" i="169"/>
  <c r="AM202" i="169"/>
  <c r="AM864" i="169"/>
  <c r="AM533" i="169"/>
  <c r="AM462" i="169"/>
  <c r="AM1247" i="169"/>
  <c r="AM1962" i="169"/>
  <c r="AM77" i="169"/>
  <c r="AM1695" i="169"/>
  <c r="AM1502" i="169"/>
  <c r="AM268" i="169"/>
  <c r="AM76" i="169"/>
  <c r="AM1190" i="169"/>
  <c r="AM1518" i="169"/>
  <c r="AM1501" i="169"/>
  <c r="AM1059" i="169"/>
  <c r="AM1826" i="169"/>
  <c r="AM1769" i="169"/>
  <c r="AM1506" i="169"/>
  <c r="AM1439" i="169"/>
  <c r="AM1110" i="169"/>
  <c r="AM1504" i="169"/>
  <c r="AM792" i="169"/>
  <c r="AM2157" i="169"/>
  <c r="AM988" i="169"/>
  <c r="AM1175" i="169"/>
  <c r="AM2092" i="169"/>
  <c r="AM2085" i="169"/>
  <c r="AM135" i="169"/>
  <c r="AM1773" i="169"/>
  <c r="AM1113" i="169"/>
  <c r="AM466" i="169"/>
  <c r="AM723" i="169"/>
  <c r="AM857" i="169"/>
  <c r="AM739" i="169"/>
  <c r="AM1312" i="169"/>
  <c r="AM1308" i="169"/>
  <c r="AM398" i="169"/>
  <c r="AM12" i="169"/>
  <c r="AM1046" i="169"/>
  <c r="AM266" i="169"/>
  <c r="AM138" i="169"/>
  <c r="AM916" i="169"/>
  <c r="AM1053" i="169"/>
  <c r="AM525" i="169"/>
  <c r="AM271" i="169"/>
  <c r="AM470" i="169"/>
  <c r="AM1372" i="169"/>
  <c r="AM799" i="169"/>
  <c r="AM720" i="169"/>
  <c r="AM1047" i="169"/>
  <c r="AM332" i="169"/>
  <c r="AM2099" i="169"/>
  <c r="AM915" i="169"/>
  <c r="AM205" i="169"/>
  <c r="AM1565" i="169"/>
  <c r="AM590" i="169"/>
  <c r="AM594" i="169"/>
  <c r="AM1315" i="169"/>
  <c r="AM399" i="169"/>
  <c r="AM270" i="169"/>
  <c r="AM1895" i="169"/>
  <c r="AM2087" i="169"/>
  <c r="AM2160" i="169"/>
  <c r="AM2096" i="169"/>
  <c r="AM1058" i="169"/>
  <c r="AM797" i="169"/>
  <c r="AM598" i="169"/>
  <c r="AM1901" i="169"/>
  <c r="AM1508" i="169"/>
  <c r="AM1513" i="169"/>
  <c r="AM1188" i="169"/>
  <c r="AM1567" i="169"/>
  <c r="AM1696" i="169"/>
  <c r="AM2150" i="169"/>
  <c r="AM2217" i="169"/>
  <c r="AM661" i="169"/>
  <c r="AM1701" i="169"/>
  <c r="AM791" i="169"/>
  <c r="AM1904" i="169"/>
  <c r="AM980" i="169"/>
  <c r="AM1573" i="169"/>
  <c r="AM1637" i="169"/>
  <c r="AM1512" i="169"/>
  <c r="AM341" i="169"/>
  <c r="AM1306" i="169"/>
  <c r="AM463" i="169"/>
  <c r="AM1575" i="169"/>
  <c r="AM1514" i="169"/>
  <c r="AM1309" i="169"/>
  <c r="AM1307" i="169"/>
  <c r="AM395" i="169"/>
  <c r="AM534" i="169"/>
  <c r="AM1966" i="169"/>
  <c r="AM1193" i="169"/>
  <c r="AM265" i="169"/>
  <c r="AM872" i="169"/>
  <c r="AM535" i="169"/>
  <c r="AM1890" i="169"/>
  <c r="AM1964" i="169"/>
  <c r="AM984" i="169"/>
  <c r="AM1633" i="169"/>
  <c r="AM1054" i="169"/>
  <c r="AM1187" i="169"/>
  <c r="AM1060" i="169"/>
  <c r="AM208" i="169"/>
  <c r="AM11" i="169"/>
  <c r="AM1970" i="169"/>
  <c r="AM210" i="169"/>
  <c r="AM1705" i="169"/>
  <c r="AM1955" i="169"/>
  <c r="AM340" i="169"/>
  <c r="AM1830" i="169"/>
  <c r="AM1828" i="169"/>
  <c r="AM1570" i="169"/>
  <c r="AM204" i="169"/>
  <c r="AM2095" i="169"/>
  <c r="AM1182" i="169"/>
  <c r="AM1057" i="169"/>
  <c r="AM2088" i="169"/>
  <c r="AM1902" i="169"/>
  <c r="AM1313" i="169"/>
  <c r="AM1111" i="169"/>
  <c r="AM2090" i="169"/>
  <c r="AM529" i="169"/>
  <c r="AM1768" i="169"/>
  <c r="AM728" i="169"/>
  <c r="AM1631" i="169"/>
  <c r="AM1760" i="169"/>
  <c r="AM1639" i="169"/>
  <c r="AM660" i="169"/>
  <c r="AM1892" i="169"/>
  <c r="AM2218" i="169"/>
  <c r="AM1500" i="169"/>
  <c r="AM736" i="169"/>
  <c r="AM591" i="169"/>
  <c r="AM1179" i="169"/>
  <c r="AM472" i="169"/>
  <c r="AM71" i="169"/>
  <c r="AM724" i="169"/>
  <c r="AM1378" i="169"/>
  <c r="AM991" i="169"/>
  <c r="AM655" i="169"/>
  <c r="AM1707" i="169"/>
  <c r="AM338" i="169"/>
  <c r="AM1640" i="169"/>
  <c r="AM990" i="169"/>
  <c r="AM1566" i="169"/>
  <c r="AM1055" i="169"/>
  <c r="AM793" i="169"/>
  <c r="AM461" i="169"/>
  <c r="AM335" i="169"/>
  <c r="AM2158" i="169"/>
  <c r="AM1436" i="169"/>
  <c r="AM2023" i="169"/>
  <c r="AM867" i="169"/>
  <c r="AM981" i="169"/>
  <c r="AM737" i="169"/>
  <c r="AM527" i="169"/>
  <c r="AM1891" i="169"/>
  <c r="AM986" i="169"/>
  <c r="AM1310" i="169"/>
  <c r="AM1511" i="169"/>
  <c r="AM1242" i="169"/>
  <c r="AM1441" i="169"/>
  <c r="AM1825" i="169"/>
  <c r="AM1305" i="169"/>
  <c r="AM1180" i="169"/>
  <c r="AM1241" i="169"/>
  <c r="AM1516" i="169"/>
  <c r="AM658" i="169"/>
  <c r="AM721" i="169"/>
  <c r="AM1374" i="169"/>
  <c r="AM917" i="169"/>
  <c r="AM1767" i="169"/>
  <c r="AM2021" i="169"/>
  <c r="AM741" i="169"/>
  <c r="AM2086" i="169"/>
  <c r="AM985" i="169"/>
  <c r="AM787" i="169"/>
  <c r="AM735" i="169"/>
  <c r="AM465" i="169"/>
  <c r="AM336" i="169"/>
  <c r="AM1375" i="169"/>
  <c r="AM141" i="169"/>
  <c r="AM918" i="169"/>
  <c r="AM397" i="169"/>
  <c r="AM1379" i="169"/>
  <c r="AM738" i="169"/>
  <c r="AM852" i="169"/>
  <c r="AM1045" i="169"/>
  <c r="AM1897" i="169"/>
  <c r="AM1896" i="169"/>
  <c r="AM657" i="169"/>
  <c r="AM789" i="169"/>
  <c r="AM1634" i="169"/>
  <c r="AM2219" i="169"/>
  <c r="AM526" i="169"/>
  <c r="AM6" i="169"/>
  <c r="AM339" i="169"/>
  <c r="AM2089" i="169"/>
  <c r="AM274" i="169"/>
  <c r="AM1827" i="169"/>
  <c r="AM1376" i="169"/>
  <c r="AM1894" i="169"/>
  <c r="AM1699" i="169"/>
  <c r="AM73" i="169"/>
  <c r="AM1571" i="169"/>
  <c r="AM7" i="169"/>
  <c r="AM209" i="169"/>
  <c r="AM1440" i="169"/>
  <c r="AM78" i="169"/>
  <c r="O10" i="165"/>
  <c r="O8" i="165"/>
  <c r="O7" i="165"/>
  <c r="S1" i="165"/>
  <c r="U3" i="165" s="1"/>
  <c r="O5" i="165"/>
  <c r="O25" i="165"/>
  <c r="O27" i="165"/>
  <c r="O9" i="165"/>
  <c r="Z3" i="165"/>
  <c r="O4" i="165"/>
  <c r="O12" i="165"/>
  <c r="O2" i="165"/>
  <c r="O3" i="165"/>
  <c r="O13" i="165"/>
  <c r="O14" i="165"/>
  <c r="O26" i="165"/>
  <c r="O21" i="165"/>
  <c r="O6" i="165"/>
  <c r="O31" i="165"/>
  <c r="O41" i="165"/>
  <c r="O42" i="165"/>
  <c r="O11" i="165"/>
  <c r="O22" i="165"/>
  <c r="O29" i="165"/>
  <c r="O39" i="165"/>
  <c r="O23" i="165"/>
  <c r="O28" i="165"/>
  <c r="O24" i="165"/>
  <c r="O15" i="165"/>
  <c r="O16" i="165"/>
  <c r="O19" i="165"/>
  <c r="O20" i="165"/>
  <c r="O36" i="165"/>
  <c r="O46" i="165"/>
  <c r="O35" i="165"/>
  <c r="O40" i="165"/>
  <c r="O44" i="165"/>
  <c r="O30" i="165"/>
  <c r="O34" i="165"/>
  <c r="O43" i="165"/>
  <c r="O18" i="165"/>
  <c r="O37" i="165"/>
  <c r="O45" i="165"/>
  <c r="O17" i="165"/>
  <c r="O32" i="165"/>
  <c r="O38" i="165"/>
  <c r="O47" i="165"/>
  <c r="O48" i="165"/>
  <c r="O49" i="165"/>
  <c r="O50" i="165"/>
  <c r="O51" i="165"/>
  <c r="O33" i="165"/>
  <c r="T31" i="165"/>
  <c r="O3" i="164"/>
  <c r="O8" i="164"/>
  <c r="O21" i="164"/>
  <c r="O45" i="164"/>
  <c r="O7" i="164"/>
  <c r="O17" i="164"/>
  <c r="O9" i="164"/>
  <c r="O24" i="164"/>
  <c r="O42" i="164"/>
  <c r="S1" i="164"/>
  <c r="O5" i="164"/>
  <c r="O10" i="164"/>
  <c r="O22" i="164"/>
  <c r="O26" i="164"/>
  <c r="O31" i="164"/>
  <c r="O41" i="164"/>
  <c r="O49" i="164"/>
  <c r="O2" i="164"/>
  <c r="O12" i="164"/>
  <c r="O30" i="164"/>
  <c r="O33" i="164"/>
  <c r="O38" i="164"/>
  <c r="O46" i="164"/>
  <c r="O14" i="164"/>
  <c r="O23" i="164"/>
  <c r="Z3" i="164"/>
  <c r="O4" i="164"/>
  <c r="O6" i="164"/>
  <c r="O34" i="164"/>
  <c r="O11" i="164"/>
  <c r="O15" i="164"/>
  <c r="O25" i="164"/>
  <c r="O35" i="164"/>
  <c r="O18" i="164"/>
  <c r="O36" i="164"/>
  <c r="O16" i="164"/>
  <c r="O50" i="164"/>
  <c r="O29" i="164"/>
  <c r="O39" i="164"/>
  <c r="O43" i="164"/>
  <c r="O47" i="164"/>
  <c r="O51" i="164"/>
  <c r="O27" i="164"/>
  <c r="O37" i="164"/>
  <c r="O40" i="164"/>
  <c r="O44" i="164"/>
  <c r="O48" i="164"/>
  <c r="O32" i="164"/>
  <c r="O13" i="164"/>
  <c r="O19" i="164"/>
  <c r="O20" i="164"/>
  <c r="O28" i="164"/>
  <c r="T26" i="164"/>
  <c r="S261" i="163"/>
  <c r="U263" i="163" s="1"/>
  <c r="U1507" i="169"/>
  <c r="U1509" i="169"/>
  <c r="U9" i="171"/>
  <c r="U1193" i="169"/>
  <c r="U2216" i="169"/>
  <c r="U1828" i="169"/>
  <c r="U1958" i="169"/>
  <c r="U532" i="169"/>
  <c r="U465" i="169"/>
  <c r="U985" i="169"/>
  <c r="U141" i="169"/>
  <c r="U1242" i="169"/>
  <c r="U1063" i="169"/>
  <c r="U1570" i="169"/>
  <c r="U462" i="169"/>
  <c r="U1045" i="169"/>
  <c r="U527" i="169"/>
  <c r="U139" i="169"/>
  <c r="U2088" i="169"/>
  <c r="U1373" i="169"/>
  <c r="U1697" i="169"/>
  <c r="U268" i="169"/>
  <c r="U200" i="169"/>
  <c r="U73" i="171"/>
  <c r="U1504" i="169"/>
  <c r="U2160" i="169"/>
  <c r="U2153" i="169"/>
  <c r="U1113" i="169"/>
  <c r="U1514" i="169"/>
  <c r="U1763" i="169"/>
  <c r="U592" i="169"/>
  <c r="U1306" i="169"/>
  <c r="U987" i="169"/>
  <c r="U593" i="169"/>
  <c r="U531" i="169"/>
  <c r="U6" i="171"/>
  <c r="U1058" i="169"/>
  <c r="U1177" i="169"/>
  <c r="U1961" i="169"/>
  <c r="U2023" i="169"/>
  <c r="U7" i="171"/>
  <c r="U1762" i="169"/>
  <c r="U460" i="169"/>
  <c r="U1112" i="169"/>
  <c r="U201" i="169"/>
  <c r="U1967" i="169"/>
  <c r="U1049" i="169"/>
  <c r="U1307" i="169"/>
  <c r="U1241" i="169"/>
  <c r="U984" i="169"/>
  <c r="U209" i="169"/>
  <c r="U466" i="169"/>
  <c r="U470" i="169"/>
  <c r="U1315" i="169"/>
  <c r="U1567" i="169"/>
  <c r="U988" i="169"/>
  <c r="U1245" i="169"/>
  <c r="U204" i="169"/>
  <c r="U334" i="169"/>
  <c r="U2158" i="169"/>
  <c r="U399" i="169"/>
  <c r="U992" i="169"/>
  <c r="U2026" i="169"/>
  <c r="U2085" i="169"/>
  <c r="U919" i="169"/>
  <c r="U1774" i="169"/>
  <c r="U1247" i="169"/>
  <c r="U864" i="169"/>
  <c r="U1568" i="169"/>
  <c r="U526" i="169"/>
  <c r="U135" i="169"/>
  <c r="U1246" i="169"/>
  <c r="U267" i="169"/>
  <c r="U208" i="169"/>
  <c r="U741" i="169"/>
  <c r="U2025" i="169"/>
  <c r="U535" i="169"/>
  <c r="U75" i="169"/>
  <c r="U1773" i="169"/>
  <c r="U798" i="169"/>
  <c r="U530" i="169"/>
  <c r="U655" i="169"/>
  <c r="U1305" i="169"/>
  <c r="U1062" i="169"/>
  <c r="U529" i="169"/>
  <c r="U1517" i="169"/>
  <c r="U799" i="169"/>
  <c r="U202" i="169"/>
  <c r="U397" i="169"/>
  <c r="U982" i="169"/>
  <c r="U1512" i="169"/>
  <c r="U265" i="169"/>
  <c r="U1968" i="169"/>
  <c r="U1896" i="169"/>
  <c r="U1056" i="169"/>
  <c r="U656" i="169"/>
  <c r="U1508" i="169"/>
  <c r="U917" i="169"/>
  <c r="U1893" i="169"/>
  <c r="U1825" i="169"/>
  <c r="U343" i="169"/>
  <c r="U1054" i="169"/>
  <c r="U1695" i="169"/>
  <c r="U1059" i="169"/>
  <c r="U73" i="169"/>
  <c r="U918" i="169"/>
  <c r="U981" i="169"/>
  <c r="U1965" i="169"/>
  <c r="U1175" i="169"/>
  <c r="U533" i="169"/>
  <c r="U528" i="169"/>
  <c r="U76" i="169"/>
  <c r="U78" i="169"/>
  <c r="U1637" i="169"/>
  <c r="U598" i="169"/>
  <c r="U79" i="171"/>
  <c r="U1379" i="169"/>
  <c r="U596" i="169"/>
  <c r="U853" i="169"/>
  <c r="U71" i="171"/>
  <c r="U474" i="169"/>
  <c r="U2218" i="169"/>
  <c r="U342" i="169"/>
  <c r="U1772" i="169"/>
  <c r="U2220" i="169"/>
  <c r="U536" i="169"/>
  <c r="U273" i="169"/>
  <c r="U728" i="169"/>
  <c r="U725" i="169"/>
  <c r="U1702" i="169"/>
  <c r="U206" i="169"/>
  <c r="U791" i="169"/>
  <c r="U1057" i="169"/>
  <c r="U337" i="169"/>
  <c r="U8" i="169"/>
  <c r="U1902" i="169"/>
  <c r="U1309" i="169"/>
  <c r="U1437" i="169"/>
  <c r="U1639" i="169"/>
  <c r="U1110" i="169"/>
  <c r="U1830" i="169"/>
  <c r="U1314" i="169"/>
  <c r="U659" i="169"/>
  <c r="U11" i="171"/>
  <c r="U2157" i="169"/>
  <c r="U1502" i="169"/>
  <c r="U330" i="169"/>
  <c r="U1111" i="169"/>
  <c r="U2024" i="169"/>
  <c r="U1767" i="169"/>
  <c r="U1705" i="169"/>
  <c r="U915" i="169"/>
  <c r="U5" i="171"/>
  <c r="U271" i="169"/>
  <c r="U2156" i="169"/>
  <c r="U1699" i="169"/>
  <c r="U1971" i="169"/>
  <c r="U1698" i="169"/>
  <c r="U597" i="169"/>
  <c r="U2219" i="169"/>
  <c r="U657" i="169"/>
  <c r="U1901" i="169"/>
  <c r="U11" i="169"/>
  <c r="U1957" i="169"/>
  <c r="U721" i="169"/>
  <c r="U1969" i="169"/>
  <c r="U2099" i="169"/>
  <c r="U140" i="169"/>
  <c r="U1050" i="169"/>
  <c r="U468" i="169"/>
  <c r="U1380" i="169"/>
  <c r="U862" i="169"/>
  <c r="U463" i="169"/>
  <c r="U1574" i="169"/>
  <c r="U868" i="169"/>
  <c r="U731" i="169"/>
  <c r="U1956" i="169"/>
  <c r="U207" i="169"/>
  <c r="U332" i="169"/>
  <c r="U1770" i="169"/>
  <c r="U1181" i="169"/>
  <c r="U2098" i="169"/>
  <c r="U1061" i="169"/>
  <c r="U1569" i="169"/>
  <c r="U203" i="169"/>
  <c r="U1707" i="169"/>
  <c r="U1765" i="169"/>
  <c r="U205" i="169"/>
  <c r="U1052" i="169"/>
  <c r="U1897" i="169"/>
  <c r="U1963" i="169"/>
  <c r="U2102" i="169"/>
  <c r="U70" i="171"/>
  <c r="U861" i="169"/>
  <c r="U859" i="169"/>
  <c r="U395" i="169"/>
  <c r="U469" i="169"/>
  <c r="U7" i="169"/>
  <c r="U983" i="169"/>
  <c r="U732" i="169"/>
  <c r="U1516" i="169"/>
  <c r="U1565" i="169"/>
  <c r="U1905" i="169"/>
  <c r="U787" i="169"/>
  <c r="U344" i="169"/>
  <c r="U858" i="169"/>
  <c r="U1964" i="169"/>
  <c r="U1178" i="169"/>
  <c r="U1436" i="169"/>
  <c r="U341" i="169"/>
  <c r="U2094" i="169"/>
  <c r="U1311" i="169"/>
  <c r="U1891" i="169"/>
  <c r="U82" i="171"/>
  <c r="U1894" i="169"/>
  <c r="U1190" i="169"/>
  <c r="U81" i="171"/>
  <c r="U736" i="169"/>
  <c r="U340" i="169"/>
  <c r="U1378" i="169"/>
  <c r="U1955" i="169"/>
  <c r="U1055" i="169"/>
  <c r="U788" i="169"/>
  <c r="U80" i="171"/>
  <c r="U1186" i="169"/>
  <c r="U1511" i="169"/>
  <c r="U591" i="169"/>
  <c r="U1898" i="169"/>
  <c r="U1500" i="169"/>
  <c r="U137" i="169"/>
  <c r="U660" i="169"/>
  <c r="U1970" i="169"/>
  <c r="U1047" i="169"/>
  <c r="U916" i="169"/>
  <c r="U1706" i="169"/>
  <c r="U2096" i="169"/>
  <c r="U1185" i="169"/>
  <c r="U737" i="169"/>
  <c r="U333" i="169"/>
  <c r="U790" i="169"/>
  <c r="U1960" i="169"/>
  <c r="U1827" i="169"/>
  <c r="U1634" i="169"/>
  <c r="U1371" i="169"/>
  <c r="U80" i="169"/>
  <c r="U870" i="169"/>
  <c r="U1189" i="169"/>
  <c r="U1308" i="169"/>
  <c r="U331" i="169"/>
  <c r="U13" i="171"/>
  <c r="U1505" i="169"/>
  <c r="U1636" i="169"/>
  <c r="U1962" i="169"/>
  <c r="U78" i="171"/>
  <c r="U594" i="169"/>
  <c r="U272" i="169"/>
  <c r="U856" i="169"/>
  <c r="U464" i="169"/>
  <c r="U786" i="169"/>
  <c r="U1372" i="169"/>
  <c r="U724" i="169"/>
  <c r="U1510" i="169"/>
  <c r="U1760" i="169"/>
  <c r="U1060" i="169"/>
  <c r="U210" i="169"/>
  <c r="U740" i="169"/>
  <c r="U1187" i="169"/>
  <c r="U2222" i="169"/>
  <c r="U1513" i="169"/>
  <c r="U1768" i="169"/>
  <c r="U1900" i="169"/>
  <c r="U1180" i="169"/>
  <c r="U1048" i="169"/>
  <c r="U1243" i="169"/>
  <c r="U1376" i="169"/>
  <c r="U723" i="169"/>
  <c r="U1631" i="169"/>
  <c r="U1438" i="169"/>
  <c r="U2150" i="169"/>
  <c r="U2095" i="169"/>
  <c r="U1635" i="169"/>
  <c r="U525" i="169"/>
  <c r="U10" i="171"/>
  <c r="U797" i="169"/>
  <c r="U70" i="169"/>
  <c r="U72" i="169"/>
  <c r="U852" i="169"/>
  <c r="U739" i="169"/>
  <c r="U2092" i="169"/>
  <c r="U12" i="171"/>
  <c r="U1051" i="169"/>
  <c r="U1826" i="169"/>
  <c r="U871" i="169"/>
  <c r="U1904" i="169"/>
  <c r="U1377" i="169"/>
  <c r="U796" i="169"/>
  <c r="U473" i="169"/>
  <c r="U79" i="169"/>
  <c r="U1640" i="169"/>
  <c r="U1441" i="169"/>
  <c r="U74" i="171"/>
  <c r="U590" i="169"/>
  <c r="U734" i="169"/>
  <c r="U1183" i="169"/>
  <c r="U733" i="169"/>
  <c r="U1696" i="169"/>
  <c r="U1704" i="169"/>
  <c r="U2159" i="169"/>
  <c r="U730" i="169"/>
  <c r="U855" i="169"/>
  <c r="U735" i="169"/>
  <c r="U71" i="169"/>
  <c r="U138" i="169"/>
  <c r="U795" i="169"/>
  <c r="U467" i="169"/>
  <c r="U661" i="169"/>
  <c r="U789" i="169"/>
  <c r="U1313" i="169"/>
  <c r="U339" i="169"/>
  <c r="U13" i="169"/>
  <c r="U1899" i="169"/>
  <c r="U2101" i="169"/>
  <c r="U2021" i="169"/>
  <c r="U2217" i="169"/>
  <c r="U2097" i="169"/>
  <c r="U270" i="169"/>
  <c r="U212" i="169"/>
  <c r="U1184" i="169"/>
  <c r="U2151" i="169"/>
  <c r="U2093" i="169"/>
  <c r="U1573" i="169"/>
  <c r="U75" i="171"/>
  <c r="U1959" i="169"/>
  <c r="U990" i="169"/>
  <c r="U1192" i="169"/>
  <c r="U1572" i="169"/>
  <c r="U1764" i="169"/>
  <c r="U472" i="169"/>
  <c r="U2100" i="169"/>
  <c r="U2090" i="169"/>
  <c r="U727" i="169"/>
  <c r="U76" i="171"/>
  <c r="U726" i="169"/>
  <c r="U1374" i="169"/>
  <c r="U1439" i="169"/>
  <c r="U1191" i="169"/>
  <c r="U1892" i="169"/>
  <c r="U77" i="169"/>
  <c r="U2091" i="169"/>
  <c r="U6" i="169"/>
  <c r="U863" i="169"/>
  <c r="U1903" i="169"/>
  <c r="U1370" i="169"/>
  <c r="U1633" i="169"/>
  <c r="U211" i="169"/>
  <c r="U269" i="169"/>
  <c r="U1179" i="169"/>
  <c r="U2020" i="169"/>
  <c r="U274" i="169"/>
  <c r="U1703" i="169"/>
  <c r="U1630" i="169"/>
  <c r="U869" i="169"/>
  <c r="U77" i="171"/>
  <c r="U12" i="169"/>
  <c r="U1766" i="169"/>
  <c r="U1700" i="169"/>
  <c r="U336" i="169"/>
  <c r="U1182" i="169"/>
  <c r="U2215" i="169"/>
  <c r="U72" i="171"/>
  <c r="U1244" i="169"/>
  <c r="U851" i="169"/>
  <c r="U1503" i="169"/>
  <c r="U1761" i="169"/>
  <c r="U1506" i="169"/>
  <c r="U986" i="169"/>
  <c r="U1310" i="169"/>
  <c r="U1375" i="169"/>
  <c r="U398" i="169"/>
  <c r="U338" i="169"/>
  <c r="U335" i="169"/>
  <c r="U266" i="169"/>
  <c r="U658" i="169"/>
  <c r="U136" i="169"/>
  <c r="U991" i="169"/>
  <c r="U980" i="169"/>
  <c r="U872" i="169"/>
  <c r="U720" i="169"/>
  <c r="U2022" i="169"/>
  <c r="U1829" i="169"/>
  <c r="U860" i="169"/>
  <c r="U396" i="169"/>
  <c r="U534" i="169"/>
  <c r="U1312" i="169"/>
  <c r="U1638" i="169"/>
  <c r="U738" i="169"/>
  <c r="U2221" i="169"/>
  <c r="U794" i="169"/>
  <c r="U729" i="169"/>
  <c r="U2089" i="169"/>
  <c r="U850" i="169"/>
  <c r="U1501" i="169"/>
  <c r="U1240" i="169"/>
  <c r="U1440" i="169"/>
  <c r="U1575" i="169"/>
  <c r="U1435" i="169"/>
  <c r="U2086" i="169"/>
  <c r="U74" i="169"/>
  <c r="U1188" i="169"/>
  <c r="U1895" i="169"/>
  <c r="U2154" i="169"/>
  <c r="U1515" i="169"/>
  <c r="U1632" i="169"/>
  <c r="U866" i="169"/>
  <c r="U595" i="169"/>
  <c r="U461" i="169"/>
  <c r="U865" i="169"/>
  <c r="U867" i="169"/>
  <c r="U1890" i="169"/>
  <c r="U1771" i="169"/>
  <c r="U1518" i="169"/>
  <c r="U742" i="169"/>
  <c r="U1176" i="169"/>
  <c r="U10" i="169"/>
  <c r="U1053" i="169"/>
  <c r="U2155" i="169"/>
  <c r="U5" i="169"/>
  <c r="U1046" i="169"/>
  <c r="U857" i="169"/>
  <c r="U793" i="169"/>
  <c r="U1769" i="169"/>
  <c r="U2087" i="169"/>
  <c r="U1701" i="169"/>
  <c r="U722" i="169"/>
  <c r="U989" i="169"/>
  <c r="U9" i="169"/>
  <c r="U792" i="169"/>
  <c r="U1566" i="169"/>
  <c r="U1966" i="169"/>
  <c r="U8" i="171"/>
  <c r="U854" i="169"/>
  <c r="U785" i="169"/>
  <c r="U1114" i="169"/>
  <c r="U1571" i="169"/>
  <c r="U471" i="169"/>
  <c r="U2152" i="169"/>
  <c r="T1980" i="169" l="1"/>
  <c r="T2175" i="169"/>
  <c r="T1200" i="169"/>
  <c r="T1005" i="169"/>
  <c r="T2110" i="169"/>
  <c r="T95" i="169"/>
  <c r="T1915" i="169"/>
  <c r="T680" i="169"/>
  <c r="T2240" i="169"/>
  <c r="T875" i="169"/>
  <c r="T550" i="169"/>
  <c r="T1655" i="169"/>
  <c r="T1460" i="169"/>
  <c r="T290" i="169"/>
  <c r="T1265" i="169"/>
  <c r="T810" i="169"/>
  <c r="T355" i="169"/>
  <c r="T745" i="169"/>
  <c r="T1590" i="169"/>
  <c r="T160" i="169"/>
  <c r="T615" i="169"/>
  <c r="T1785" i="169"/>
  <c r="T485" i="169"/>
  <c r="T1395" i="169"/>
  <c r="T940" i="169"/>
  <c r="T1850" i="169"/>
  <c r="T30" i="169"/>
  <c r="T420" i="169"/>
  <c r="T1135" i="169"/>
  <c r="T1525" i="169"/>
  <c r="T2045" i="169"/>
  <c r="T1720" i="169"/>
  <c r="T1330" i="169"/>
  <c r="T1070" i="169"/>
  <c r="T225" i="169"/>
  <c r="T30" i="171"/>
  <c r="T95" i="171"/>
  <c r="U3" i="164"/>
  <c r="AB2" i="165"/>
  <c r="AB262" i="163"/>
  <c r="AB2" i="164"/>
  <c r="AG209" i="163" l="1"/>
  <c r="S259" i="163"/>
  <c r="S258" i="163"/>
  <c r="S257" i="163"/>
  <c r="S256" i="163"/>
  <c r="S255" i="163"/>
  <c r="S254" i="163"/>
  <c r="S253" i="163"/>
  <c r="S252" i="163"/>
  <c r="S251" i="163"/>
  <c r="S250" i="163"/>
  <c r="S249" i="163"/>
  <c r="S248" i="163"/>
  <c r="S247" i="163"/>
  <c r="S246" i="163"/>
  <c r="S245" i="163"/>
  <c r="S244" i="163"/>
  <c r="S243" i="163"/>
  <c r="S242" i="163"/>
  <c r="S241" i="163"/>
  <c r="S240" i="163"/>
  <c r="S239" i="163"/>
  <c r="S238" i="163"/>
  <c r="S237" i="163"/>
  <c r="S236" i="163"/>
  <c r="S235" i="163"/>
  <c r="S234" i="163"/>
  <c r="S233" i="163"/>
  <c r="S232" i="163"/>
  <c r="S231" i="163"/>
  <c r="S230" i="163"/>
  <c r="T229" i="163"/>
  <c r="T227" i="163"/>
  <c r="T221" i="163"/>
  <c r="T220" i="163"/>
  <c r="T219" i="163"/>
  <c r="T218" i="163"/>
  <c r="T217" i="163"/>
  <c r="T216" i="163"/>
  <c r="AG208" i="163"/>
  <c r="AG207" i="163"/>
  <c r="AG206" i="163"/>
  <c r="AG205" i="163"/>
  <c r="AG204" i="163"/>
  <c r="AG203" i="163"/>
  <c r="AG202" i="163"/>
  <c r="AG201" i="163"/>
  <c r="AR199" i="163"/>
  <c r="AQ199" i="163"/>
  <c r="AP199" i="163"/>
  <c r="AO199" i="163"/>
  <c r="AN199" i="163"/>
  <c r="V197" i="163"/>
  <c r="Y196" i="163"/>
  <c r="S194" i="163"/>
  <c r="S193" i="163"/>
  <c r="S192" i="163"/>
  <c r="S191" i="163"/>
  <c r="S190" i="163"/>
  <c r="S189" i="163"/>
  <c r="S188" i="163"/>
  <c r="S187" i="163"/>
  <c r="S186" i="163"/>
  <c r="S185" i="163"/>
  <c r="S184" i="163"/>
  <c r="S183" i="163"/>
  <c r="S182" i="163"/>
  <c r="S181" i="163"/>
  <c r="S180" i="163"/>
  <c r="S179" i="163"/>
  <c r="S178" i="163"/>
  <c r="S177" i="163"/>
  <c r="S176" i="163"/>
  <c r="S175" i="163"/>
  <c r="S174" i="163"/>
  <c r="S173" i="163"/>
  <c r="S172" i="163"/>
  <c r="S171" i="163"/>
  <c r="S170" i="163"/>
  <c r="S169" i="163"/>
  <c r="S168" i="163"/>
  <c r="S167" i="163"/>
  <c r="S166" i="163"/>
  <c r="S165" i="163"/>
  <c r="T164" i="163"/>
  <c r="T162" i="163"/>
  <c r="T156" i="163"/>
  <c r="T155" i="163"/>
  <c r="T154" i="163"/>
  <c r="T153" i="163"/>
  <c r="T152" i="163"/>
  <c r="T151" i="163"/>
  <c r="T161" i="163"/>
  <c r="AG143" i="163"/>
  <c r="AG142" i="163"/>
  <c r="AG141" i="163"/>
  <c r="AG140" i="163"/>
  <c r="AG139" i="163"/>
  <c r="AG138" i="163"/>
  <c r="AG137" i="163"/>
  <c r="AG136" i="163"/>
  <c r="AR134" i="163"/>
  <c r="AQ134" i="163"/>
  <c r="AP134" i="163"/>
  <c r="AO134" i="163"/>
  <c r="AN134" i="163"/>
  <c r="V132" i="163"/>
  <c r="Y131" i="163"/>
  <c r="AG78" i="163"/>
  <c r="AG77" i="163"/>
  <c r="AG76" i="163"/>
  <c r="AG75" i="163"/>
  <c r="AG74" i="163"/>
  <c r="AG73" i="163"/>
  <c r="AG72" i="163"/>
  <c r="AG71" i="163"/>
  <c r="AG7" i="163"/>
  <c r="AG8" i="163"/>
  <c r="AG9" i="163"/>
  <c r="AG10" i="163"/>
  <c r="AG11" i="163"/>
  <c r="AG12" i="163"/>
  <c r="AG13" i="163"/>
  <c r="AG6" i="163"/>
  <c r="AG72" i="162"/>
  <c r="AG73" i="162"/>
  <c r="AG74" i="162"/>
  <c r="AG75" i="162"/>
  <c r="AG76" i="162"/>
  <c r="AG77" i="162"/>
  <c r="AG78" i="162"/>
  <c r="AG79" i="162"/>
  <c r="AG71" i="162"/>
  <c r="AG7" i="162"/>
  <c r="AG8" i="162"/>
  <c r="AG9" i="162"/>
  <c r="AG10" i="162"/>
  <c r="AG11" i="162"/>
  <c r="AG12" i="162"/>
  <c r="AG13" i="162"/>
  <c r="AG14" i="162"/>
  <c r="AG6" i="162"/>
  <c r="Z3" i="163" a="1"/>
  <c r="S131" i="163" a="1"/>
  <c r="S196" i="163" a="1"/>
  <c r="AN7" i="160"/>
  <c r="AN139" i="163"/>
  <c r="AN70" i="162"/>
  <c r="AN205" i="163"/>
  <c r="AN135" i="160"/>
  <c r="AN9" i="163"/>
  <c r="AN71" i="162"/>
  <c r="AN206" i="160"/>
  <c r="AN78" i="163"/>
  <c r="AN13" i="163"/>
  <c r="AN76" i="163"/>
  <c r="AN11" i="160"/>
  <c r="AN5" i="162"/>
  <c r="AN205" i="160"/>
  <c r="AN204" i="163"/>
  <c r="AN9" i="162"/>
  <c r="AN76" i="162"/>
  <c r="AN142" i="163"/>
  <c r="AN138" i="163"/>
  <c r="AN71" i="160"/>
  <c r="AN76" i="160"/>
  <c r="AN204" i="160"/>
  <c r="AN136" i="160"/>
  <c r="AN209" i="163"/>
  <c r="AN210" i="160"/>
  <c r="AN77" i="163"/>
  <c r="AN202" i="163"/>
  <c r="AN74" i="162"/>
  <c r="AN203" i="163"/>
  <c r="AN201" i="163"/>
  <c r="AN137" i="160"/>
  <c r="AN5" i="161"/>
  <c r="AN74" i="163"/>
  <c r="AN11" i="163"/>
  <c r="AN12" i="160"/>
  <c r="AN143" i="163"/>
  <c r="AN73" i="162"/>
  <c r="AN75" i="160"/>
  <c r="AN75" i="163"/>
  <c r="AN72" i="160"/>
  <c r="AN12" i="163"/>
  <c r="AN73" i="163"/>
  <c r="AN72" i="162"/>
  <c r="AN75" i="162"/>
  <c r="AN202" i="160"/>
  <c r="AN70" i="163"/>
  <c r="AN10" i="160"/>
  <c r="AN208" i="163"/>
  <c r="AN209" i="160"/>
  <c r="AN135" i="163"/>
  <c r="AN8" i="163"/>
  <c r="AN6" i="162"/>
  <c r="AN138" i="160"/>
  <c r="AN7" i="162"/>
  <c r="AN11" i="162"/>
  <c r="AN5" i="163"/>
  <c r="AN6" i="163"/>
  <c r="AN77" i="160"/>
  <c r="AN79" i="162"/>
  <c r="AN140" i="163"/>
  <c r="AN207" i="163"/>
  <c r="AN8" i="160"/>
  <c r="AN200" i="160"/>
  <c r="AN14" i="162"/>
  <c r="AN74" i="160"/>
  <c r="AN10" i="163"/>
  <c r="AN72" i="163"/>
  <c r="AN203" i="160"/>
  <c r="AN73" i="160"/>
  <c r="AN6" i="160"/>
  <c r="AN200" i="163"/>
  <c r="AN71" i="163"/>
  <c r="AN9" i="160"/>
  <c r="AN77" i="162"/>
  <c r="AN7" i="163"/>
  <c r="AN206" i="163"/>
  <c r="AN136" i="163"/>
  <c r="AN141" i="163"/>
  <c r="AN207" i="160"/>
  <c r="AN8" i="162"/>
  <c r="AN10" i="162"/>
  <c r="AN12" i="162"/>
  <c r="AN208" i="160"/>
  <c r="AN70" i="160"/>
  <c r="AN137" i="163"/>
  <c r="AN201" i="160"/>
  <c r="AN13" i="162"/>
  <c r="AN78" i="162"/>
  <c r="AN5" i="160"/>
  <c r="Z138" i="163"/>
  <c r="Z205" i="163"/>
  <c r="Z139" i="163"/>
  <c r="Z206" i="163"/>
  <c r="Z200" i="163"/>
  <c r="Z203" i="163"/>
  <c r="Z137" i="163"/>
  <c r="Z136" i="163"/>
  <c r="Z208" i="163"/>
  <c r="Z209" i="163"/>
  <c r="Z143" i="163"/>
  <c r="Z201" i="163"/>
  <c r="Z202" i="163"/>
  <c r="Z204" i="163"/>
  <c r="Z207" i="163"/>
  <c r="Z141" i="163"/>
  <c r="Z135" i="163"/>
  <c r="Z140" i="163"/>
  <c r="Z142" i="163"/>
  <c r="S196" i="163" l="1"/>
  <c r="U198" i="163" s="1"/>
  <c r="T226" i="163"/>
  <c r="S131" i="163"/>
  <c r="U133" i="163" s="1"/>
  <c r="Z3" i="163"/>
  <c r="Y1" i="159"/>
  <c r="S259" i="159"/>
  <c r="S258" i="159"/>
  <c r="S257" i="159"/>
  <c r="S256" i="159"/>
  <c r="S255" i="159"/>
  <c r="S254" i="159"/>
  <c r="S253" i="159"/>
  <c r="S252" i="159"/>
  <c r="S251" i="159"/>
  <c r="S250" i="159"/>
  <c r="S249" i="159"/>
  <c r="S248" i="159"/>
  <c r="S247" i="159"/>
  <c r="S246" i="159"/>
  <c r="S245" i="159"/>
  <c r="S244" i="159"/>
  <c r="S243" i="159"/>
  <c r="S242" i="159"/>
  <c r="S241" i="159"/>
  <c r="S240" i="159"/>
  <c r="S239" i="159"/>
  <c r="S238" i="159"/>
  <c r="S237" i="159"/>
  <c r="S236" i="159"/>
  <c r="S235" i="159"/>
  <c r="S234" i="159"/>
  <c r="S233" i="159"/>
  <c r="S232" i="159"/>
  <c r="S231" i="159"/>
  <c r="S230" i="159"/>
  <c r="T229" i="159"/>
  <c r="T227" i="159"/>
  <c r="T221" i="159"/>
  <c r="T220" i="159"/>
  <c r="T219" i="159"/>
  <c r="T218" i="159"/>
  <c r="T217" i="159"/>
  <c r="T216" i="159"/>
  <c r="T226" i="159"/>
  <c r="AG213" i="159"/>
  <c r="AG212" i="159"/>
  <c r="AG211" i="159"/>
  <c r="AG210" i="159"/>
  <c r="AG209" i="159"/>
  <c r="AG208" i="159"/>
  <c r="AG207" i="159"/>
  <c r="AG206" i="159"/>
  <c r="AG205" i="159"/>
  <c r="AG204" i="159"/>
  <c r="AG203" i="159"/>
  <c r="AG202" i="159"/>
  <c r="AG201" i="159"/>
  <c r="AR199" i="159"/>
  <c r="AQ199" i="159"/>
  <c r="AP199" i="159"/>
  <c r="AO199" i="159"/>
  <c r="AN199" i="159"/>
  <c r="V197" i="159"/>
  <c r="Y196" i="159"/>
  <c r="V2" i="163"/>
  <c r="S129" i="163"/>
  <c r="S128" i="163"/>
  <c r="S127" i="163"/>
  <c r="S126" i="163"/>
  <c r="S125" i="163"/>
  <c r="S124" i="163"/>
  <c r="S123" i="163"/>
  <c r="S122" i="163"/>
  <c r="S121" i="163"/>
  <c r="S120" i="163"/>
  <c r="S119" i="163"/>
  <c r="S118" i="163"/>
  <c r="S117" i="163"/>
  <c r="S116" i="163"/>
  <c r="S115" i="163"/>
  <c r="S114" i="163"/>
  <c r="S113" i="163"/>
  <c r="S112" i="163"/>
  <c r="S111" i="163"/>
  <c r="S110" i="163"/>
  <c r="S109" i="163"/>
  <c r="S108" i="163"/>
  <c r="S107" i="163"/>
  <c r="S106" i="163"/>
  <c r="S105" i="163"/>
  <c r="S104" i="163"/>
  <c r="S103" i="163"/>
  <c r="S102" i="163"/>
  <c r="S101" i="163"/>
  <c r="S100" i="163"/>
  <c r="T99" i="163"/>
  <c r="T97" i="163"/>
  <c r="T90" i="163"/>
  <c r="T89" i="163"/>
  <c r="T88" i="163"/>
  <c r="T87" i="163"/>
  <c r="T86" i="163"/>
  <c r="T96" i="163"/>
  <c r="AR69" i="163"/>
  <c r="AQ69" i="163"/>
  <c r="AP69" i="163"/>
  <c r="AO69" i="163"/>
  <c r="AN69" i="163"/>
  <c r="V67" i="163"/>
  <c r="Y66" i="163"/>
  <c r="S64" i="163"/>
  <c r="S63" i="163"/>
  <c r="S62" i="163"/>
  <c r="S61" i="163"/>
  <c r="S60" i="163"/>
  <c r="S59" i="163"/>
  <c r="S58" i="163"/>
  <c r="S57" i="163"/>
  <c r="S56" i="163"/>
  <c r="S55" i="163"/>
  <c r="S54" i="163"/>
  <c r="S53" i="163"/>
  <c r="S52" i="163"/>
  <c r="S51" i="163"/>
  <c r="B51" i="163"/>
  <c r="S50" i="163"/>
  <c r="B50" i="163"/>
  <c r="S49" i="163"/>
  <c r="B49" i="163"/>
  <c r="S48" i="163"/>
  <c r="B48" i="163"/>
  <c r="S47" i="163"/>
  <c r="B47" i="163"/>
  <c r="S46" i="163"/>
  <c r="B46" i="163"/>
  <c r="S45" i="163"/>
  <c r="B45" i="163"/>
  <c r="S44" i="163"/>
  <c r="B44" i="163"/>
  <c r="S43" i="163"/>
  <c r="B43" i="163"/>
  <c r="S42" i="163"/>
  <c r="B42" i="163"/>
  <c r="S41" i="163"/>
  <c r="B41" i="163"/>
  <c r="S40" i="163"/>
  <c r="B40" i="163"/>
  <c r="S39" i="163"/>
  <c r="B39" i="163"/>
  <c r="S38" i="163"/>
  <c r="B38" i="163"/>
  <c r="S37" i="163"/>
  <c r="B37" i="163"/>
  <c r="S36" i="163"/>
  <c r="B36" i="163"/>
  <c r="S35" i="163"/>
  <c r="B35" i="163"/>
  <c r="T34" i="163"/>
  <c r="B34" i="163"/>
  <c r="B33" i="163"/>
  <c r="T32" i="163"/>
  <c r="B32" i="163"/>
  <c r="B31" i="163"/>
  <c r="B30" i="163"/>
  <c r="B29" i="163"/>
  <c r="B28" i="163"/>
  <c r="B27" i="163"/>
  <c r="B26" i="163"/>
  <c r="T25" i="163"/>
  <c r="B25" i="163"/>
  <c r="T24" i="163"/>
  <c r="B24" i="163"/>
  <c r="T23" i="163"/>
  <c r="B23" i="163"/>
  <c r="T22" i="163"/>
  <c r="B22" i="163"/>
  <c r="T21" i="163"/>
  <c r="B21" i="163"/>
  <c r="B20" i="163"/>
  <c r="T31" i="163"/>
  <c r="B19" i="163"/>
  <c r="B18" i="163"/>
  <c r="B17" i="163"/>
  <c r="B16" i="163"/>
  <c r="B15" i="163"/>
  <c r="B14" i="163"/>
  <c r="B13" i="163"/>
  <c r="B12" i="163"/>
  <c r="B11" i="163"/>
  <c r="B10" i="163"/>
  <c r="B9" i="163"/>
  <c r="B8" i="163"/>
  <c r="B7" i="163"/>
  <c r="B6" i="163"/>
  <c r="B5" i="163"/>
  <c r="AR4" i="163"/>
  <c r="AQ4" i="163"/>
  <c r="AP4" i="163"/>
  <c r="AO4" i="163"/>
  <c r="AN4" i="163"/>
  <c r="B4" i="163"/>
  <c r="DR3" i="163"/>
  <c r="DQ3" i="163"/>
  <c r="DP3" i="163"/>
  <c r="DO3" i="163"/>
  <c r="DN3" i="163"/>
  <c r="B3" i="163"/>
  <c r="DT2" i="163"/>
  <c r="DR2" i="163"/>
  <c r="DQ2" i="163"/>
  <c r="DP2" i="163"/>
  <c r="DO2" i="163"/>
  <c r="DN2" i="163"/>
  <c r="DM2" i="163"/>
  <c r="B2" i="163"/>
  <c r="Y1" i="163"/>
  <c r="S129" i="162"/>
  <c r="S128" i="162"/>
  <c r="S127" i="162"/>
  <c r="S126" i="162"/>
  <c r="S125" i="162"/>
  <c r="S124" i="162"/>
  <c r="S123" i="162"/>
  <c r="S122" i="162"/>
  <c r="S121" i="162"/>
  <c r="S120" i="162"/>
  <c r="S119" i="162"/>
  <c r="S118" i="162"/>
  <c r="S117" i="162"/>
  <c r="S116" i="162"/>
  <c r="S115" i="162"/>
  <c r="S114" i="162"/>
  <c r="S113" i="162"/>
  <c r="S112" i="162"/>
  <c r="S111" i="162"/>
  <c r="S110" i="162"/>
  <c r="S109" i="162"/>
  <c r="S108" i="162"/>
  <c r="S107" i="162"/>
  <c r="S106" i="162"/>
  <c r="S105" i="162"/>
  <c r="S104" i="162"/>
  <c r="S103" i="162"/>
  <c r="S102" i="162"/>
  <c r="S101" i="162"/>
  <c r="S100" i="162"/>
  <c r="T99" i="162"/>
  <c r="T97" i="162"/>
  <c r="T91" i="162"/>
  <c r="T90" i="162"/>
  <c r="T89" i="162"/>
  <c r="T88" i="162"/>
  <c r="T87" i="162"/>
  <c r="T86" i="162"/>
  <c r="T96" i="162"/>
  <c r="AR69" i="162"/>
  <c r="AQ69" i="162"/>
  <c r="AP69" i="162"/>
  <c r="AO69" i="162"/>
  <c r="AN69" i="162"/>
  <c r="V67" i="162"/>
  <c r="Y66" i="162"/>
  <c r="T31" i="162"/>
  <c r="S64" i="162"/>
  <c r="S63" i="162"/>
  <c r="S62" i="162"/>
  <c r="S61" i="162"/>
  <c r="S60" i="162"/>
  <c r="S59" i="162"/>
  <c r="S58" i="162"/>
  <c r="S57" i="162"/>
  <c r="S56" i="162"/>
  <c r="S55" i="162"/>
  <c r="S54" i="162"/>
  <c r="S53" i="162"/>
  <c r="S52" i="162"/>
  <c r="S51" i="162"/>
  <c r="B51" i="162"/>
  <c r="S50" i="162"/>
  <c r="B50" i="162"/>
  <c r="S49" i="162"/>
  <c r="B49" i="162"/>
  <c r="S48" i="162"/>
  <c r="B48" i="162"/>
  <c r="S47" i="162"/>
  <c r="B47" i="162"/>
  <c r="S46" i="162"/>
  <c r="B46" i="162"/>
  <c r="S45" i="162"/>
  <c r="B45" i="162"/>
  <c r="S44" i="162"/>
  <c r="B44" i="162"/>
  <c r="S43" i="162"/>
  <c r="B43" i="162"/>
  <c r="S42" i="162"/>
  <c r="B42" i="162"/>
  <c r="S41" i="162"/>
  <c r="B41" i="162"/>
  <c r="S40" i="162"/>
  <c r="B40" i="162"/>
  <c r="S39" i="162"/>
  <c r="B39" i="162"/>
  <c r="S38" i="162"/>
  <c r="B38" i="162"/>
  <c r="S37" i="162"/>
  <c r="B37" i="162"/>
  <c r="S36" i="162"/>
  <c r="B36" i="162"/>
  <c r="S35" i="162"/>
  <c r="B35" i="162"/>
  <c r="T34" i="162"/>
  <c r="B34" i="162"/>
  <c r="B33" i="162"/>
  <c r="T32" i="162"/>
  <c r="B32" i="162"/>
  <c r="B31" i="162"/>
  <c r="B30" i="162"/>
  <c r="B29" i="162"/>
  <c r="B28" i="162"/>
  <c r="B27" i="162"/>
  <c r="B26" i="162"/>
  <c r="T25" i="162"/>
  <c r="B25" i="162"/>
  <c r="T24" i="162"/>
  <c r="B24" i="162"/>
  <c r="T23" i="162"/>
  <c r="B23" i="162"/>
  <c r="T22" i="162"/>
  <c r="B22" i="162"/>
  <c r="T21" i="162"/>
  <c r="B21" i="162"/>
  <c r="B20" i="162"/>
  <c r="B19" i="162"/>
  <c r="B18" i="162"/>
  <c r="B17" i="162"/>
  <c r="B16" i="162"/>
  <c r="B15" i="162"/>
  <c r="B14" i="162"/>
  <c r="B13" i="162"/>
  <c r="B12" i="162"/>
  <c r="B11" i="162"/>
  <c r="B10" i="162"/>
  <c r="B9" i="162"/>
  <c r="B8" i="162"/>
  <c r="B7" i="162"/>
  <c r="B6" i="162"/>
  <c r="B5" i="162"/>
  <c r="AR4" i="162"/>
  <c r="AQ4" i="162"/>
  <c r="AP4" i="162"/>
  <c r="AO4" i="162"/>
  <c r="AN4" i="162"/>
  <c r="B4" i="162"/>
  <c r="DR3" i="162"/>
  <c r="DQ3" i="162"/>
  <c r="DP3" i="162"/>
  <c r="DO3" i="162"/>
  <c r="DN3" i="162"/>
  <c r="B3" i="162"/>
  <c r="DT2" i="162"/>
  <c r="T26" i="162" s="1"/>
  <c r="DR2" i="162"/>
  <c r="DQ2" i="162"/>
  <c r="DP2" i="162"/>
  <c r="DO2" i="162"/>
  <c r="DN2" i="162"/>
  <c r="DM2" i="162"/>
  <c r="V2" i="162"/>
  <c r="B2" i="162"/>
  <c r="Y1" i="162"/>
  <c r="T31" i="161"/>
  <c r="S64" i="161"/>
  <c r="S63" i="161"/>
  <c r="S62" i="161"/>
  <c r="S61" i="161"/>
  <c r="S60" i="161"/>
  <c r="S59" i="161"/>
  <c r="S58" i="161"/>
  <c r="S57" i="161"/>
  <c r="S56" i="161"/>
  <c r="S55" i="161"/>
  <c r="S54" i="161"/>
  <c r="S53" i="161"/>
  <c r="S52" i="161"/>
  <c r="S51" i="161"/>
  <c r="B51" i="161"/>
  <c r="S50" i="161"/>
  <c r="B50" i="161"/>
  <c r="S49" i="161"/>
  <c r="B49" i="161"/>
  <c r="S48" i="161"/>
  <c r="B48" i="161"/>
  <c r="S47" i="161"/>
  <c r="B47" i="161"/>
  <c r="S46" i="161"/>
  <c r="B46" i="161"/>
  <c r="S45" i="161"/>
  <c r="B45" i="161"/>
  <c r="S44" i="161"/>
  <c r="B44" i="161"/>
  <c r="S43" i="161"/>
  <c r="B43" i="161"/>
  <c r="S42" i="161"/>
  <c r="B42" i="161"/>
  <c r="S41" i="161"/>
  <c r="B41" i="161"/>
  <c r="S40" i="161"/>
  <c r="B40" i="161"/>
  <c r="S39" i="161"/>
  <c r="B39" i="161"/>
  <c r="S38" i="161"/>
  <c r="B38" i="161"/>
  <c r="S37" i="161"/>
  <c r="B37" i="161"/>
  <c r="S36" i="161"/>
  <c r="B36" i="161"/>
  <c r="S35" i="161"/>
  <c r="B35" i="161"/>
  <c r="T34" i="161"/>
  <c r="B34" i="161"/>
  <c r="B33" i="161"/>
  <c r="T32" i="161"/>
  <c r="B32" i="161"/>
  <c r="B31" i="161"/>
  <c r="B30" i="161"/>
  <c r="B29" i="161"/>
  <c r="B28" i="161"/>
  <c r="B27" i="161"/>
  <c r="B26" i="161"/>
  <c r="T25" i="161"/>
  <c r="B25" i="161"/>
  <c r="T24" i="161"/>
  <c r="B24" i="161"/>
  <c r="T23" i="161"/>
  <c r="B23" i="161"/>
  <c r="T22" i="161"/>
  <c r="B22" i="161"/>
  <c r="T21" i="161"/>
  <c r="B21" i="161"/>
  <c r="B20" i="161"/>
  <c r="B19" i="161"/>
  <c r="B18" i="161"/>
  <c r="B17" i="161"/>
  <c r="B16" i="161"/>
  <c r="B15" i="161"/>
  <c r="B14" i="161"/>
  <c r="B13" i="161"/>
  <c r="B12" i="161"/>
  <c r="B11" i="161"/>
  <c r="B10" i="161"/>
  <c r="B9" i="161"/>
  <c r="B8" i="161"/>
  <c r="B7" i="161"/>
  <c r="B6" i="161"/>
  <c r="B5" i="161"/>
  <c r="AR4" i="161"/>
  <c r="AQ4" i="161"/>
  <c r="AP4" i="161"/>
  <c r="AO4" i="161"/>
  <c r="AN4" i="161"/>
  <c r="B4" i="161"/>
  <c r="DR3" i="161"/>
  <c r="DQ3" i="161"/>
  <c r="DP3" i="161"/>
  <c r="DO3" i="161"/>
  <c r="DN3" i="161"/>
  <c r="B3" i="161"/>
  <c r="DT2" i="161"/>
  <c r="DR2" i="161"/>
  <c r="DQ2" i="161"/>
  <c r="DP2" i="161"/>
  <c r="DO2" i="161"/>
  <c r="DN2" i="161"/>
  <c r="DM2" i="161"/>
  <c r="V2" i="161"/>
  <c r="B2" i="161"/>
  <c r="Y1" i="161"/>
  <c r="AG210" i="160"/>
  <c r="AG209" i="160"/>
  <c r="AG208" i="160"/>
  <c r="AG207" i="160"/>
  <c r="AG206" i="160"/>
  <c r="AG205" i="160"/>
  <c r="AG204" i="160"/>
  <c r="S259" i="160"/>
  <c r="S258" i="160"/>
  <c r="S257" i="160"/>
  <c r="S256" i="160"/>
  <c r="S255" i="160"/>
  <c r="S254" i="160"/>
  <c r="S253" i="160"/>
  <c r="S252" i="160"/>
  <c r="S251" i="160"/>
  <c r="S250" i="160"/>
  <c r="S249" i="160"/>
  <c r="S248" i="160"/>
  <c r="S247" i="160"/>
  <c r="S246" i="160"/>
  <c r="S245" i="160"/>
  <c r="S244" i="160"/>
  <c r="S243" i="160"/>
  <c r="S242" i="160"/>
  <c r="S241" i="160"/>
  <c r="S240" i="160"/>
  <c r="S239" i="160"/>
  <c r="S238" i="160"/>
  <c r="S237" i="160"/>
  <c r="S236" i="160"/>
  <c r="S235" i="160"/>
  <c r="S234" i="160"/>
  <c r="S233" i="160"/>
  <c r="S232" i="160"/>
  <c r="S231" i="160"/>
  <c r="S230" i="160"/>
  <c r="T229" i="160"/>
  <c r="T227" i="160"/>
  <c r="T226" i="160"/>
  <c r="T221" i="160"/>
  <c r="T220" i="160"/>
  <c r="T219" i="160"/>
  <c r="T218" i="160"/>
  <c r="T217" i="160"/>
  <c r="T216" i="160"/>
  <c r="AG203" i="160"/>
  <c r="AG202" i="160"/>
  <c r="AG201" i="160"/>
  <c r="AR199" i="160"/>
  <c r="AQ199" i="160"/>
  <c r="AP199" i="160"/>
  <c r="AO199" i="160"/>
  <c r="AN199" i="160"/>
  <c r="V197" i="160"/>
  <c r="Y196" i="160"/>
  <c r="S194" i="160"/>
  <c r="S193" i="160"/>
  <c r="S192" i="160"/>
  <c r="S191" i="160"/>
  <c r="S190" i="160"/>
  <c r="S189" i="160"/>
  <c r="S188" i="160"/>
  <c r="S187" i="160"/>
  <c r="S186" i="160"/>
  <c r="S185" i="160"/>
  <c r="S184" i="160"/>
  <c r="S183" i="160"/>
  <c r="S182" i="160"/>
  <c r="S181" i="160"/>
  <c r="S180" i="160"/>
  <c r="S179" i="160"/>
  <c r="S178" i="160"/>
  <c r="S177" i="160"/>
  <c r="S176" i="160"/>
  <c r="S175" i="160"/>
  <c r="S174" i="160"/>
  <c r="S173" i="160"/>
  <c r="S172" i="160"/>
  <c r="S171" i="160"/>
  <c r="S170" i="160"/>
  <c r="S169" i="160"/>
  <c r="S168" i="160"/>
  <c r="S167" i="160"/>
  <c r="S166" i="160"/>
  <c r="S165" i="160"/>
  <c r="T164" i="160"/>
  <c r="T162" i="160"/>
  <c r="T161" i="160"/>
  <c r="T156" i="160"/>
  <c r="T155" i="160"/>
  <c r="T154" i="160"/>
  <c r="T153" i="160"/>
  <c r="T152" i="160"/>
  <c r="T151" i="160"/>
  <c r="AG138" i="160"/>
  <c r="AG137" i="160"/>
  <c r="AG136" i="160"/>
  <c r="AR134" i="160"/>
  <c r="AQ134" i="160"/>
  <c r="AP134" i="160"/>
  <c r="AO134" i="160"/>
  <c r="AN134" i="160"/>
  <c r="V132" i="160"/>
  <c r="Y131" i="160"/>
  <c r="S129" i="160"/>
  <c r="S128" i="160"/>
  <c r="S127" i="160"/>
  <c r="S126" i="160"/>
  <c r="S125" i="160"/>
  <c r="S124" i="160"/>
  <c r="S123" i="160"/>
  <c r="S122" i="160"/>
  <c r="S121" i="160"/>
  <c r="S120" i="160"/>
  <c r="S119" i="160"/>
  <c r="S118" i="160"/>
  <c r="S117" i="160"/>
  <c r="S116" i="160"/>
  <c r="S115" i="160"/>
  <c r="S114" i="160"/>
  <c r="S113" i="160"/>
  <c r="S112" i="160"/>
  <c r="S111" i="160"/>
  <c r="S110" i="160"/>
  <c r="S109" i="160"/>
  <c r="S108" i="160"/>
  <c r="S107" i="160"/>
  <c r="S106" i="160"/>
  <c r="S105" i="160"/>
  <c r="S104" i="160"/>
  <c r="S103" i="160"/>
  <c r="S102" i="160"/>
  <c r="S101" i="160"/>
  <c r="S100" i="160"/>
  <c r="T99" i="160"/>
  <c r="T97" i="160"/>
  <c r="T91" i="160"/>
  <c r="T90" i="160"/>
  <c r="T89" i="160"/>
  <c r="T88" i="160"/>
  <c r="T87" i="160"/>
  <c r="T86" i="160"/>
  <c r="T96" i="160"/>
  <c r="AG77" i="160"/>
  <c r="AG76" i="160"/>
  <c r="AG75" i="160"/>
  <c r="AG74" i="160"/>
  <c r="AG73" i="160"/>
  <c r="AG72" i="160"/>
  <c r="AG71" i="160"/>
  <c r="AR69" i="160"/>
  <c r="AQ69" i="160"/>
  <c r="AP69" i="160"/>
  <c r="AO69" i="160"/>
  <c r="AN69" i="160"/>
  <c r="V67" i="160"/>
  <c r="Y66" i="160"/>
  <c r="T26" i="160"/>
  <c r="AG12" i="160"/>
  <c r="AG11" i="160"/>
  <c r="O43" i="162" a="1"/>
  <c r="S1" i="161" a="1"/>
  <c r="O45" i="163" a="1"/>
  <c r="O46" i="163" a="1"/>
  <c r="O19" i="161" a="1"/>
  <c r="O27" i="161" a="1"/>
  <c r="O47" i="161" a="1"/>
  <c r="O4" i="163" a="1"/>
  <c r="O41" i="163" a="1"/>
  <c r="O10" i="161" a="1"/>
  <c r="O4" i="159" a="1"/>
  <c r="S1" i="163" a="1"/>
  <c r="O31" i="163" a="1"/>
  <c r="O15" i="161" a="1"/>
  <c r="O40" i="161" a="1"/>
  <c r="O37" i="163" a="1"/>
  <c r="O6" i="161" a="1"/>
  <c r="O35" i="161" a="1"/>
  <c r="S196" i="160" a="1"/>
  <c r="O25" i="162" a="1"/>
  <c r="O49" i="162" a="1"/>
  <c r="O29" i="163" a="1"/>
  <c r="O35" i="163" a="1"/>
  <c r="O19" i="163" a="1"/>
  <c r="O10" i="162" a="1"/>
  <c r="O23" i="161" a="1"/>
  <c r="O8" i="161" a="1"/>
  <c r="O5" i="163" a="1"/>
  <c r="O43" i="163" a="1"/>
  <c r="O48" i="162" a="1"/>
  <c r="O7" i="163" a="1"/>
  <c r="O39" i="161" a="1"/>
  <c r="O48" i="161" a="1"/>
  <c r="O36" i="161" a="1"/>
  <c r="O11" i="161" a="1"/>
  <c r="O28" i="163" a="1"/>
  <c r="O21" i="162" a="1"/>
  <c r="O26" i="163" a="1"/>
  <c r="O12" i="162" a="1"/>
  <c r="O49" i="161" a="1"/>
  <c r="S196" i="159" a="1"/>
  <c r="O40" i="162" a="1"/>
  <c r="O21" i="163" a="1"/>
  <c r="S1" i="162" a="1"/>
  <c r="O40" i="163" a="1"/>
  <c r="O8" i="163" a="1"/>
  <c r="O3" i="162" a="1"/>
  <c r="O2" i="163" a="1"/>
  <c r="O3" i="159" a="1"/>
  <c r="O13" i="162" a="1"/>
  <c r="O28" i="161" a="1"/>
  <c r="O42" i="161" a="1"/>
  <c r="O34" i="161" a="1"/>
  <c r="O3" i="163" a="1"/>
  <c r="O7" i="162" a="1"/>
  <c r="O27" i="162" a="1"/>
  <c r="O4" i="161" a="1"/>
  <c r="O17" i="162" a="1"/>
  <c r="O51" i="163" a="1"/>
  <c r="S66" i="162" a="1"/>
  <c r="O39" i="163" a="1"/>
  <c r="O51" i="162" a="1"/>
  <c r="O2" i="161" a="1"/>
  <c r="O50" i="161" a="1"/>
  <c r="O27" i="163" a="1"/>
  <c r="O42" i="162" a="1"/>
  <c r="O34" i="163" a="1"/>
  <c r="O22" i="163" a="1"/>
  <c r="O44" i="162" a="1"/>
  <c r="O51" i="161" a="1"/>
  <c r="O36" i="163" a="1"/>
  <c r="O2" i="162" a="1"/>
  <c r="O47" i="163" a="1"/>
  <c r="S66" i="160" a="1"/>
  <c r="S131" i="160" a="1"/>
  <c r="O20" i="162" a="1"/>
  <c r="O4" i="162" a="1"/>
  <c r="O18" i="161" a="1"/>
  <c r="O31" i="161" a="1"/>
  <c r="O19" i="162" a="1"/>
  <c r="O23" i="162" a="1"/>
  <c r="S66" i="163" a="1"/>
  <c r="O37" i="162" a="1"/>
  <c r="O37" i="161" a="1"/>
  <c r="O10" i="163" a="1"/>
  <c r="O16" i="162" a="1"/>
  <c r="O24" i="162" a="1"/>
  <c r="O17" i="161" a="1"/>
  <c r="O38" i="162" a="1"/>
  <c r="O12" i="161" a="1"/>
  <c r="O6" i="162" a="1"/>
  <c r="O44" i="161" a="1"/>
  <c r="O16" i="161" a="1"/>
  <c r="O35" i="162" a="1"/>
  <c r="O23" i="163" a="1"/>
  <c r="O9" i="162" a="1"/>
  <c r="O9" i="161" a="1"/>
  <c r="O50" i="163" a="1"/>
  <c r="O30" i="163" a="1"/>
  <c r="O32" i="162" a="1"/>
  <c r="O13" i="161" a="1"/>
  <c r="O5" i="162" a="1"/>
  <c r="O48" i="163" a="1"/>
  <c r="O24" i="161" a="1"/>
  <c r="O22" i="161" a="1"/>
  <c r="O32" i="161" a="1"/>
  <c r="O33" i="161" a="1"/>
  <c r="O33" i="162" a="1"/>
  <c r="O21" i="161" a="1"/>
  <c r="O8" i="162" a="1"/>
  <c r="O32" i="163" a="1"/>
  <c r="O39" i="162" a="1"/>
  <c r="O45" i="162" a="1"/>
  <c r="O41" i="162" a="1"/>
  <c r="O3" i="142" a="1"/>
  <c r="O2" i="159" a="1"/>
  <c r="O50" i="162" a="1"/>
  <c r="O7" i="161" a="1"/>
  <c r="O3" i="161" a="1"/>
  <c r="O25" i="163" a="1"/>
  <c r="O34" i="162" a="1"/>
  <c r="O38" i="163" a="1"/>
  <c r="O46" i="162" a="1"/>
  <c r="O16" i="163" a="1"/>
  <c r="O15" i="162" a="1"/>
  <c r="O6" i="163" a="1"/>
  <c r="O43" i="161" a="1"/>
  <c r="O29" i="162" a="1"/>
  <c r="O18" i="163" a="1"/>
  <c r="O25" i="161" a="1"/>
  <c r="O13" i="163" a="1"/>
  <c r="O9" i="163" a="1"/>
  <c r="O5" i="161" a="1"/>
  <c r="O14" i="163" a="1"/>
  <c r="O30" i="162" a="1"/>
  <c r="O49" i="163" a="1"/>
  <c r="O17" i="163" a="1"/>
  <c r="O11" i="163" a="1"/>
  <c r="O29" i="161" a="1"/>
  <c r="O33" i="163" a="1"/>
  <c r="O30" i="161" a="1"/>
  <c r="O28" i="162" a="1"/>
  <c r="O14" i="161" a="1"/>
  <c r="O38" i="161" a="1"/>
  <c r="O12" i="163" a="1"/>
  <c r="O22" i="162" a="1"/>
  <c r="O20" i="161" a="1"/>
  <c r="O45" i="161" a="1"/>
  <c r="O24" i="163" a="1"/>
  <c r="O14" i="162" a="1"/>
  <c r="O41" i="161" a="1"/>
  <c r="O15" i="163" a="1"/>
  <c r="O47" i="162" a="1"/>
  <c r="O18" i="162" a="1"/>
  <c r="O11" i="162" a="1"/>
  <c r="O20" i="163" a="1"/>
  <c r="O44" i="163" a="1"/>
  <c r="O46" i="161" a="1"/>
  <c r="O31" i="162" a="1"/>
  <c r="O5" i="159" a="1"/>
  <c r="O36" i="162" a="1"/>
  <c r="O42" i="163" a="1"/>
  <c r="O26" i="161" a="1"/>
  <c r="O26" i="162" a="1"/>
  <c r="AN213" i="159"/>
  <c r="AN211" i="159"/>
  <c r="AN201" i="159"/>
  <c r="AN200" i="159"/>
  <c r="AN209" i="159"/>
  <c r="AN204" i="159"/>
  <c r="AN207" i="159"/>
  <c r="AN203" i="159"/>
  <c r="AN206" i="159"/>
  <c r="AN202" i="159"/>
  <c r="AN208" i="159"/>
  <c r="AN210" i="159"/>
  <c r="AN212" i="159"/>
  <c r="AN205" i="159"/>
  <c r="Z71" i="163"/>
  <c r="Z10" i="163"/>
  <c r="Z207" i="159"/>
  <c r="Z12" i="163"/>
  <c r="Z11" i="162"/>
  <c r="Z207" i="160"/>
  <c r="Z203" i="159"/>
  <c r="Z76" i="162"/>
  <c r="Z11" i="163"/>
  <c r="Z135" i="160"/>
  <c r="Z74" i="163"/>
  <c r="Z75" i="160"/>
  <c r="Z7" i="162"/>
  <c r="Z77" i="162"/>
  <c r="Z136" i="160"/>
  <c r="Z75" i="163"/>
  <c r="Z12" i="162"/>
  <c r="Z7" i="163"/>
  <c r="Z6" i="162"/>
  <c r="Z213" i="159"/>
  <c r="Z71" i="160"/>
  <c r="Z206" i="159"/>
  <c r="Z210" i="159"/>
  <c r="Z73" i="162"/>
  <c r="Z204" i="160"/>
  <c r="Z72" i="162"/>
  <c r="Z138" i="160"/>
  <c r="Z8" i="163"/>
  <c r="Z5" i="161"/>
  <c r="Z77" i="163"/>
  <c r="Z212" i="159"/>
  <c r="Z78" i="163"/>
  <c r="Z70" i="160"/>
  <c r="Z210" i="160"/>
  <c r="Z137" i="160"/>
  <c r="Z71" i="162"/>
  <c r="Z14" i="162"/>
  <c r="Z10" i="162"/>
  <c r="Z5" i="163"/>
  <c r="Z201" i="160"/>
  <c r="Z205" i="159"/>
  <c r="Z13" i="162"/>
  <c r="Z204" i="159"/>
  <c r="Z205" i="160"/>
  <c r="Z209" i="160"/>
  <c r="Z202" i="160"/>
  <c r="Z8" i="162"/>
  <c r="Z73" i="160"/>
  <c r="Z5" i="162"/>
  <c r="Z203" i="160"/>
  <c r="Z208" i="160"/>
  <c r="Z78" i="162"/>
  <c r="Z74" i="160"/>
  <c r="Z77" i="160"/>
  <c r="Z13" i="163"/>
  <c r="Z202" i="159"/>
  <c r="Z76" i="160"/>
  <c r="Z200" i="159"/>
  <c r="Z200" i="160"/>
  <c r="Z209" i="159"/>
  <c r="Z208" i="159"/>
  <c r="Z9" i="162"/>
  <c r="Z70" i="163"/>
  <c r="Z75" i="162"/>
  <c r="Z206" i="160"/>
  <c r="Z211" i="159"/>
  <c r="Z70" i="162"/>
  <c r="Z73" i="163"/>
  <c r="Z72" i="160"/>
  <c r="Z9" i="163"/>
  <c r="Z79" i="162"/>
  <c r="Z76" i="163"/>
  <c r="Z201" i="159"/>
  <c r="Z72" i="163"/>
  <c r="Z6" i="163"/>
  <c r="Z74" i="162"/>
  <c r="O3" i="142" l="1"/>
  <c r="O2" i="159"/>
  <c r="O4" i="159"/>
  <c r="O5" i="159"/>
  <c r="O3" i="159"/>
  <c r="S196" i="159"/>
  <c r="U198" i="159" s="1"/>
  <c r="O4" i="163"/>
  <c r="S1" i="163"/>
  <c r="O7" i="163"/>
  <c r="O23" i="163"/>
  <c r="O37" i="163"/>
  <c r="O15" i="163"/>
  <c r="O21" i="163"/>
  <c r="O6" i="163"/>
  <c r="O18" i="163"/>
  <c r="O2" i="163"/>
  <c r="O49" i="163"/>
  <c r="O3" i="163"/>
  <c r="O8" i="163"/>
  <c r="O5" i="163"/>
  <c r="O9" i="163"/>
  <c r="O25" i="163"/>
  <c r="O41" i="163"/>
  <c r="O14" i="163"/>
  <c r="O28" i="163"/>
  <c r="O31" i="163"/>
  <c r="O12" i="163"/>
  <c r="O30" i="163"/>
  <c r="O36" i="163"/>
  <c r="O48" i="163"/>
  <c r="O11" i="163"/>
  <c r="O19" i="163"/>
  <c r="O20" i="163"/>
  <c r="O39" i="163"/>
  <c r="S66" i="163"/>
  <c r="O13" i="163"/>
  <c r="O17" i="163"/>
  <c r="O32" i="163"/>
  <c r="O45" i="163"/>
  <c r="O10" i="163"/>
  <c r="O16" i="163"/>
  <c r="O22" i="163"/>
  <c r="O24" i="163"/>
  <c r="O26" i="163"/>
  <c r="O33" i="163"/>
  <c r="O34" i="163"/>
  <c r="O46" i="163"/>
  <c r="O35" i="163"/>
  <c r="O38" i="163"/>
  <c r="O43" i="163"/>
  <c r="O47" i="163"/>
  <c r="O29" i="163"/>
  <c r="O27" i="163"/>
  <c r="O40" i="163"/>
  <c r="O42" i="163"/>
  <c r="O44" i="163"/>
  <c r="O50" i="163"/>
  <c r="O51" i="163"/>
  <c r="T91" i="163"/>
  <c r="T26" i="163"/>
  <c r="S66" i="162"/>
  <c r="O13" i="162"/>
  <c r="O21" i="162"/>
  <c r="O28" i="162"/>
  <c r="O12" i="162"/>
  <c r="O24" i="162"/>
  <c r="O27" i="162"/>
  <c r="O30" i="162"/>
  <c r="O32" i="162"/>
  <c r="O51" i="162"/>
  <c r="O2" i="162"/>
  <c r="O7" i="162"/>
  <c r="O8" i="162"/>
  <c r="O10" i="162"/>
  <c r="O36" i="162"/>
  <c r="O3" i="162"/>
  <c r="O22" i="162"/>
  <c r="O4" i="162"/>
  <c r="O25" i="162"/>
  <c r="O19" i="162"/>
  <c r="O34" i="162"/>
  <c r="S1" i="162"/>
  <c r="O20" i="162"/>
  <c r="O23" i="162"/>
  <c r="O38" i="162"/>
  <c r="O6" i="162"/>
  <c r="O26" i="162"/>
  <c r="O47" i="162"/>
  <c r="O5" i="162"/>
  <c r="O11" i="162"/>
  <c r="O14" i="162"/>
  <c r="O15" i="162"/>
  <c r="O18" i="162"/>
  <c r="O31" i="162"/>
  <c r="O9" i="162"/>
  <c r="O17" i="162"/>
  <c r="O29" i="162"/>
  <c r="O39" i="162"/>
  <c r="O16" i="162"/>
  <c r="O40" i="162"/>
  <c r="O48" i="162"/>
  <c r="O41" i="162"/>
  <c r="O42" i="162"/>
  <c r="O45" i="162"/>
  <c r="O49" i="162"/>
  <c r="O43" i="162"/>
  <c r="O44" i="162"/>
  <c r="O46" i="162"/>
  <c r="O50" i="162"/>
  <c r="O35" i="162"/>
  <c r="O37" i="162"/>
  <c r="O33" i="162"/>
  <c r="O10" i="161"/>
  <c r="O2" i="161"/>
  <c r="O13" i="161"/>
  <c r="O22" i="161"/>
  <c r="O6" i="161"/>
  <c r="O19" i="161"/>
  <c r="O42" i="161"/>
  <c r="O4" i="161"/>
  <c r="O14" i="161"/>
  <c r="O15" i="161"/>
  <c r="O21" i="161"/>
  <c r="O28" i="161"/>
  <c r="O3" i="161"/>
  <c r="O9" i="161"/>
  <c r="O5" i="161"/>
  <c r="O8" i="161"/>
  <c r="O12" i="161"/>
  <c r="S1" i="161"/>
  <c r="O7" i="161"/>
  <c r="O44" i="161"/>
  <c r="O20" i="161"/>
  <c r="O24" i="161"/>
  <c r="O26" i="161"/>
  <c r="O29" i="161"/>
  <c r="O40" i="161"/>
  <c r="O18" i="161"/>
  <c r="O38" i="161"/>
  <c r="O43" i="161"/>
  <c r="O11" i="161"/>
  <c r="O17" i="161"/>
  <c r="O36" i="161"/>
  <c r="O16" i="161"/>
  <c r="O23" i="161"/>
  <c r="O25" i="161"/>
  <c r="O27" i="161"/>
  <c r="O34" i="161"/>
  <c r="O41" i="161"/>
  <c r="O35" i="161"/>
  <c r="O37" i="161"/>
  <c r="O39" i="161"/>
  <c r="O47" i="161"/>
  <c r="O33" i="161"/>
  <c r="O30" i="161"/>
  <c r="O31" i="161"/>
  <c r="O32" i="161"/>
  <c r="O45" i="161"/>
  <c r="O50" i="161"/>
  <c r="O46" i="161"/>
  <c r="O48" i="161"/>
  <c r="O49" i="161"/>
  <c r="O51" i="161"/>
  <c r="T26" i="161"/>
  <c r="S196" i="160"/>
  <c r="S131" i="160"/>
  <c r="S66" i="160"/>
  <c r="AB132" i="163"/>
  <c r="AB2" i="162"/>
  <c r="AB197" i="160"/>
  <c r="AB197" i="163"/>
  <c r="AB2" i="161"/>
  <c r="AB67" i="162"/>
  <c r="AB2" i="163"/>
  <c r="AB67" i="163"/>
  <c r="AB67" i="160"/>
  <c r="AB132" i="160"/>
  <c r="U68" i="163" l="1"/>
  <c r="U3" i="163"/>
  <c r="U68" i="162"/>
  <c r="U3" i="162"/>
  <c r="U3" i="161"/>
  <c r="U198" i="160"/>
  <c r="U133" i="160"/>
  <c r="U68" i="160"/>
  <c r="AB197" i="159"/>
  <c r="AH137" i="163" l="1"/>
  <c r="AH83" i="166"/>
  <c r="AH268" i="168"/>
  <c r="AH200" i="163"/>
  <c r="AI397" i="166"/>
  <c r="AI338" i="168"/>
  <c r="AI345" i="166"/>
  <c r="AH10" i="164"/>
  <c r="AI9" i="168"/>
  <c r="AI77" i="166"/>
  <c r="AI8" i="166"/>
  <c r="AH140" i="166"/>
  <c r="AI271" i="168"/>
  <c r="AI267" i="163"/>
  <c r="AH527" i="166"/>
  <c r="AH144" i="166"/>
  <c r="AH267" i="168"/>
  <c r="AH78" i="166"/>
  <c r="AH395" i="166"/>
  <c r="AH7" i="166"/>
  <c r="AH11" i="168"/>
  <c r="AI5" i="167"/>
  <c r="AH525" i="166"/>
  <c r="AH266" i="163"/>
  <c r="AI150" i="168"/>
  <c r="AH531" i="166"/>
  <c r="AH136" i="166"/>
  <c r="AI396" i="166"/>
  <c r="AI11" i="165"/>
  <c r="AH141" i="168"/>
  <c r="AI269" i="163"/>
  <c r="AH10" i="165"/>
  <c r="AH146" i="168"/>
  <c r="AH269" i="168"/>
  <c r="AH76" i="166"/>
  <c r="AI343" i="168"/>
  <c r="AH149" i="166"/>
  <c r="AH344" i="168"/>
  <c r="AI208" i="168"/>
  <c r="AH71" i="166"/>
  <c r="AH9" i="165"/>
  <c r="AI467" i="166"/>
  <c r="AH332" i="168"/>
  <c r="AI7" i="165"/>
  <c r="AH77" i="168"/>
  <c r="AH5" i="168"/>
  <c r="AH528" i="166"/>
  <c r="AH146" i="166"/>
  <c r="AI272" i="166"/>
  <c r="AH5" i="164"/>
  <c r="AH336" i="168"/>
  <c r="AH79" i="168"/>
  <c r="AH398" i="166"/>
  <c r="AH201" i="166"/>
  <c r="AI274" i="166"/>
  <c r="AI463" i="166"/>
  <c r="AI138" i="166"/>
  <c r="AI209" i="168"/>
  <c r="AH151" i="168"/>
  <c r="AH330" i="168"/>
  <c r="AH70" i="168"/>
  <c r="AI207" i="168"/>
  <c r="AI207" i="166"/>
  <c r="AH72" i="166"/>
  <c r="AH274" i="168"/>
  <c r="AH139" i="168"/>
  <c r="AH337" i="168"/>
  <c r="AH5" i="166"/>
  <c r="AH78" i="168"/>
  <c r="AI200" i="166"/>
  <c r="AI339" i="168"/>
  <c r="AH461" i="166"/>
  <c r="AI8" i="165"/>
  <c r="AI145" i="166"/>
  <c r="AH12" i="165"/>
  <c r="AI72" i="168"/>
  <c r="AI336" i="166"/>
  <c r="AH333" i="168"/>
  <c r="AH275" i="166"/>
  <c r="AH149" i="168"/>
  <c r="AI80" i="166"/>
  <c r="AH338" i="166"/>
  <c r="AH460" i="166"/>
  <c r="AH400" i="166"/>
  <c r="AH271" i="166"/>
  <c r="AH81" i="166"/>
  <c r="AI200" i="163"/>
  <c r="AH138" i="168"/>
  <c r="AI138" i="168"/>
  <c r="AI527" i="166"/>
  <c r="AH11" i="166"/>
  <c r="AI11" i="166"/>
  <c r="AI344" i="166"/>
  <c r="AH344" i="166"/>
  <c r="AH334" i="166"/>
  <c r="AI334" i="166"/>
  <c r="AH342" i="168"/>
  <c r="AI342" i="168"/>
  <c r="AH211" i="159"/>
  <c r="AI211" i="159"/>
  <c r="AI13" i="164"/>
  <c r="AH13" i="164"/>
  <c r="AI330" i="166"/>
  <c r="AH330" i="166"/>
  <c r="AH140" i="168"/>
  <c r="AI140" i="168"/>
  <c r="AH139" i="166"/>
  <c r="AI139" i="166"/>
  <c r="AI200" i="159"/>
  <c r="AH200" i="159"/>
  <c r="AH273" i="163"/>
  <c r="AI273" i="163"/>
  <c r="AH265" i="163"/>
  <c r="AI265" i="163"/>
  <c r="AI466" i="166"/>
  <c r="AH466" i="166"/>
  <c r="AH13" i="166"/>
  <c r="AI13" i="166"/>
  <c r="AI207" i="159"/>
  <c r="AH207" i="159"/>
  <c r="AI143" i="168"/>
  <c r="AH143" i="168"/>
  <c r="AH206" i="159"/>
  <c r="AI206" i="159"/>
  <c r="AI268" i="168"/>
  <c r="AI77" i="168"/>
  <c r="AH340" i="166"/>
  <c r="AI340" i="166"/>
  <c r="AH77" i="166"/>
  <c r="AH7" i="164"/>
  <c r="AI7" i="164"/>
  <c r="AH79" i="166"/>
  <c r="AI79" i="166"/>
  <c r="AH267" i="163"/>
  <c r="AI212" i="159"/>
  <c r="AH212" i="159"/>
  <c r="AI12" i="166"/>
  <c r="AH12" i="166"/>
  <c r="AI135" i="166"/>
  <c r="AH135" i="166"/>
  <c r="AH331" i="168"/>
  <c r="AI331" i="168"/>
  <c r="AI10" i="166"/>
  <c r="AH10" i="166"/>
  <c r="AI146" i="168"/>
  <c r="AH74" i="168"/>
  <c r="AI74" i="168"/>
  <c r="AH5" i="165"/>
  <c r="AI5" i="165"/>
  <c r="AH271" i="163"/>
  <c r="AI271" i="163"/>
  <c r="AI8" i="168"/>
  <c r="AH8" i="168"/>
  <c r="AI73" i="166"/>
  <c r="AH73" i="166"/>
  <c r="AI335" i="166"/>
  <c r="AH335" i="166"/>
  <c r="AI8" i="164"/>
  <c r="AH8" i="164"/>
  <c r="AH338" i="168"/>
  <c r="AI331" i="166"/>
  <c r="AH331" i="166"/>
  <c r="AI209" i="159"/>
  <c r="AH209" i="159"/>
  <c r="AH206" i="168"/>
  <c r="AI206" i="168"/>
  <c r="AH70" i="166"/>
  <c r="AI70" i="166"/>
  <c r="AH270" i="163"/>
  <c r="AI270" i="163"/>
  <c r="AH201" i="159"/>
  <c r="AI201" i="159"/>
  <c r="AI76" i="168"/>
  <c r="AH76" i="168"/>
  <c r="AI6" i="164"/>
  <c r="AH6" i="164"/>
  <c r="AI136" i="166"/>
  <c r="AH530" i="166"/>
  <c r="AI530" i="166"/>
  <c r="AH8" i="166"/>
  <c r="AH468" i="166"/>
  <c r="AI468" i="166"/>
  <c r="AI399" i="166"/>
  <c r="AH399" i="166"/>
  <c r="AH9" i="166"/>
  <c r="AI9" i="166"/>
  <c r="AI137" i="163"/>
  <c r="AH397" i="166"/>
  <c r="AH345" i="166"/>
  <c r="AI83" i="166"/>
  <c r="AH402" i="166"/>
  <c r="AI402" i="166"/>
  <c r="AH5" i="167"/>
  <c r="AH334" i="168"/>
  <c r="AI334" i="168"/>
  <c r="AI209" i="166"/>
  <c r="AH209" i="166"/>
  <c r="AI10" i="164"/>
  <c r="AH205" i="159"/>
  <c r="AI205" i="159"/>
  <c r="AH337" i="166"/>
  <c r="AI337" i="166"/>
  <c r="AI141" i="168"/>
  <c r="AH9" i="168"/>
  <c r="AI5" i="166"/>
  <c r="AI78" i="166"/>
  <c r="AI333" i="166"/>
  <c r="AH333" i="166"/>
  <c r="AI465" i="166"/>
  <c r="AH465" i="166"/>
  <c r="AH273" i="166"/>
  <c r="AI273" i="166"/>
  <c r="AI144" i="166"/>
  <c r="AH213" i="159"/>
  <c r="AI213" i="159"/>
  <c r="AI401" i="166"/>
  <c r="AH401" i="166"/>
  <c r="AI204" i="159"/>
  <c r="AH204" i="159"/>
  <c r="AI202" i="159"/>
  <c r="AH202" i="159"/>
  <c r="S64" i="160"/>
  <c r="S63" i="160"/>
  <c r="S62" i="160"/>
  <c r="S61" i="160"/>
  <c r="S60" i="160"/>
  <c r="S59" i="160"/>
  <c r="S58" i="160"/>
  <c r="S57" i="160"/>
  <c r="S56" i="160"/>
  <c r="S55" i="160"/>
  <c r="S54" i="160"/>
  <c r="S53" i="160"/>
  <c r="S52" i="160"/>
  <c r="S51" i="160"/>
  <c r="B51" i="160"/>
  <c r="S50" i="160"/>
  <c r="B50" i="160"/>
  <c r="S49" i="160"/>
  <c r="B49" i="160"/>
  <c r="S48" i="160"/>
  <c r="B48" i="160"/>
  <c r="S47" i="160"/>
  <c r="B47" i="160"/>
  <c r="S46" i="160"/>
  <c r="B46" i="160"/>
  <c r="S45" i="160"/>
  <c r="B45" i="160"/>
  <c r="S44" i="160"/>
  <c r="B44" i="160"/>
  <c r="S43" i="160"/>
  <c r="B43" i="160"/>
  <c r="S42" i="160"/>
  <c r="B42" i="160"/>
  <c r="S41" i="160"/>
  <c r="B41" i="160"/>
  <c r="S40" i="160"/>
  <c r="B40" i="160"/>
  <c r="S39" i="160"/>
  <c r="B39" i="160"/>
  <c r="S38" i="160"/>
  <c r="B38" i="160"/>
  <c r="S37" i="160"/>
  <c r="B37" i="160"/>
  <c r="S36" i="160"/>
  <c r="B36" i="160"/>
  <c r="S35" i="160"/>
  <c r="B35" i="160"/>
  <c r="T34" i="160"/>
  <c r="B34" i="160"/>
  <c r="B33" i="160"/>
  <c r="T32" i="160"/>
  <c r="B32" i="160"/>
  <c r="B31" i="160"/>
  <c r="B30" i="160"/>
  <c r="B29" i="160"/>
  <c r="B28" i="160"/>
  <c r="B27" i="160"/>
  <c r="B26" i="160"/>
  <c r="T25" i="160"/>
  <c r="B25" i="160"/>
  <c r="T24" i="160"/>
  <c r="B24" i="160"/>
  <c r="T23" i="160"/>
  <c r="B23" i="160"/>
  <c r="T22" i="160"/>
  <c r="B22" i="160"/>
  <c r="T21" i="160"/>
  <c r="B21" i="160"/>
  <c r="B20" i="160"/>
  <c r="T31" i="160"/>
  <c r="B19" i="160"/>
  <c r="B18" i="160"/>
  <c r="B17" i="160"/>
  <c r="B16" i="160"/>
  <c r="B15" i="160"/>
  <c r="B14" i="160"/>
  <c r="B13" i="160"/>
  <c r="B12" i="160"/>
  <c r="B11" i="160"/>
  <c r="AG10" i="160"/>
  <c r="B10" i="160"/>
  <c r="AG9" i="160"/>
  <c r="B9" i="160"/>
  <c r="AG8" i="160"/>
  <c r="B8" i="160"/>
  <c r="AG7" i="160"/>
  <c r="B7" i="160"/>
  <c r="AG6" i="160"/>
  <c r="B6" i="160"/>
  <c r="B5" i="160"/>
  <c r="AR4" i="160"/>
  <c r="AQ4" i="160"/>
  <c r="AP4" i="160"/>
  <c r="AO4" i="160"/>
  <c r="AN4" i="160"/>
  <c r="B4" i="160"/>
  <c r="DR3" i="160"/>
  <c r="DQ3" i="160"/>
  <c r="DP3" i="160"/>
  <c r="DO3" i="160"/>
  <c r="DN3" i="160"/>
  <c r="B3" i="160"/>
  <c r="DT2" i="160"/>
  <c r="DR2" i="160"/>
  <c r="DQ2" i="160"/>
  <c r="DP2" i="160"/>
  <c r="DO2" i="160"/>
  <c r="DN2" i="160"/>
  <c r="DM2" i="160"/>
  <c r="V2" i="160"/>
  <c r="B2" i="160"/>
  <c r="Y1" i="160"/>
  <c r="T151" i="142"/>
  <c r="T86" i="142"/>
  <c r="T21" i="142"/>
  <c r="T21" i="158"/>
  <c r="T86" i="158"/>
  <c r="T151" i="159"/>
  <c r="T86" i="159"/>
  <c r="T21" i="159"/>
  <c r="S194" i="159"/>
  <c r="S193" i="159"/>
  <c r="S192" i="159"/>
  <c r="S191" i="159"/>
  <c r="S190" i="159"/>
  <c r="S189" i="159"/>
  <c r="S188" i="159"/>
  <c r="S187" i="159"/>
  <c r="S186" i="159"/>
  <c r="S185" i="159"/>
  <c r="S184" i="159"/>
  <c r="S183" i="159"/>
  <c r="S182" i="159"/>
  <c r="S181" i="159"/>
  <c r="S180" i="159"/>
  <c r="S179" i="159"/>
  <c r="S178" i="159"/>
  <c r="S177" i="159"/>
  <c r="S176" i="159"/>
  <c r="S175" i="159"/>
  <c r="S174" i="159"/>
  <c r="S173" i="159"/>
  <c r="S172" i="159"/>
  <c r="S171" i="159"/>
  <c r="S170" i="159"/>
  <c r="S169" i="159"/>
  <c r="S168" i="159"/>
  <c r="S167" i="159"/>
  <c r="S166" i="159"/>
  <c r="S165" i="159"/>
  <c r="T164" i="159"/>
  <c r="T162" i="159"/>
  <c r="T156" i="159"/>
  <c r="T155" i="159"/>
  <c r="T154" i="159"/>
  <c r="T153" i="159"/>
  <c r="T152" i="159"/>
  <c r="T161" i="159"/>
  <c r="AG143" i="159"/>
  <c r="AG142" i="159"/>
  <c r="AG141" i="159"/>
  <c r="AG140" i="159"/>
  <c r="AG139" i="159"/>
  <c r="AG138" i="159"/>
  <c r="AG137" i="159"/>
  <c r="AG136" i="159"/>
  <c r="AR134" i="159"/>
  <c r="AQ134" i="159"/>
  <c r="AP134" i="159"/>
  <c r="AO134" i="159"/>
  <c r="AN134" i="159"/>
  <c r="V132" i="159"/>
  <c r="Y131" i="159"/>
  <c r="S129" i="159"/>
  <c r="S128" i="159"/>
  <c r="S127" i="159"/>
  <c r="S126" i="159"/>
  <c r="S125" i="159"/>
  <c r="S124" i="159"/>
  <c r="S123" i="159"/>
  <c r="S122" i="159"/>
  <c r="S121" i="159"/>
  <c r="S120" i="159"/>
  <c r="S119" i="159"/>
  <c r="S118" i="159"/>
  <c r="S117" i="159"/>
  <c r="S116" i="159"/>
  <c r="S115" i="159"/>
  <c r="S114" i="159"/>
  <c r="S113" i="159"/>
  <c r="S112" i="159"/>
  <c r="S111" i="159"/>
  <c r="S110" i="159"/>
  <c r="S109" i="159"/>
  <c r="S108" i="159"/>
  <c r="S107" i="159"/>
  <c r="S106" i="159"/>
  <c r="S105" i="159"/>
  <c r="S104" i="159"/>
  <c r="S103" i="159"/>
  <c r="S102" i="159"/>
  <c r="S101" i="159"/>
  <c r="S100" i="159"/>
  <c r="T99" i="159"/>
  <c r="T97" i="159"/>
  <c r="T91" i="159"/>
  <c r="T90" i="159"/>
  <c r="T89" i="159"/>
  <c r="T88" i="159"/>
  <c r="T87" i="159"/>
  <c r="T96" i="159"/>
  <c r="AG83" i="159"/>
  <c r="AG82" i="159"/>
  <c r="AG81" i="159"/>
  <c r="AG80" i="159"/>
  <c r="AG79" i="159"/>
  <c r="AG78" i="159"/>
  <c r="AG77" i="159"/>
  <c r="AG76" i="159"/>
  <c r="AG75" i="159"/>
  <c r="AG74" i="159"/>
  <c r="AG73" i="159"/>
  <c r="AG72" i="159"/>
  <c r="AG71" i="159"/>
  <c r="AR69" i="159"/>
  <c r="AQ69" i="159"/>
  <c r="AP69" i="159"/>
  <c r="AO69" i="159"/>
  <c r="AN69" i="159"/>
  <c r="V67" i="159"/>
  <c r="Y66" i="159"/>
  <c r="AG18" i="159"/>
  <c r="AG17" i="159"/>
  <c r="AG16" i="159"/>
  <c r="AG15" i="159"/>
  <c r="AG14" i="159"/>
  <c r="AG13" i="159"/>
  <c r="AG12" i="159"/>
  <c r="S64" i="159"/>
  <c r="S63" i="159"/>
  <c r="S62" i="159"/>
  <c r="S61" i="159"/>
  <c r="S60" i="159"/>
  <c r="S59" i="159"/>
  <c r="S58" i="159"/>
  <c r="S57" i="159"/>
  <c r="S56" i="159"/>
  <c r="S55" i="159"/>
  <c r="S54" i="159"/>
  <c r="S53" i="159"/>
  <c r="S52" i="159"/>
  <c r="S51" i="159"/>
  <c r="B51" i="159"/>
  <c r="S50" i="159"/>
  <c r="B50" i="159"/>
  <c r="S49" i="159"/>
  <c r="B49" i="159"/>
  <c r="S48" i="159"/>
  <c r="B48" i="159"/>
  <c r="S47" i="159"/>
  <c r="B47" i="159"/>
  <c r="S46" i="159"/>
  <c r="B46" i="159"/>
  <c r="S45" i="159"/>
  <c r="B45" i="159"/>
  <c r="S44" i="159"/>
  <c r="B44" i="159"/>
  <c r="S43" i="159"/>
  <c r="B43" i="159"/>
  <c r="S42" i="159"/>
  <c r="B42" i="159"/>
  <c r="S41" i="159"/>
  <c r="B41" i="159"/>
  <c r="S40" i="159"/>
  <c r="B40" i="159"/>
  <c r="S39" i="159"/>
  <c r="B39" i="159"/>
  <c r="S38" i="159"/>
  <c r="B38" i="159"/>
  <c r="S37" i="159"/>
  <c r="B37" i="159"/>
  <c r="S36" i="159"/>
  <c r="B36" i="159"/>
  <c r="S35" i="159"/>
  <c r="B35" i="159"/>
  <c r="T34" i="159"/>
  <c r="B34" i="159"/>
  <c r="B33" i="159"/>
  <c r="T32" i="159"/>
  <c r="B32" i="159"/>
  <c r="B31" i="159"/>
  <c r="B30" i="159"/>
  <c r="B29" i="159"/>
  <c r="B28" i="159"/>
  <c r="B27" i="159"/>
  <c r="B26" i="159"/>
  <c r="T25" i="159"/>
  <c r="B25" i="159"/>
  <c r="T24" i="159"/>
  <c r="B24" i="159"/>
  <c r="T23" i="159"/>
  <c r="B23" i="159"/>
  <c r="T22" i="159"/>
  <c r="B22" i="159"/>
  <c r="B21" i="159"/>
  <c r="B20" i="159"/>
  <c r="T31" i="159"/>
  <c r="B19" i="159"/>
  <c r="B18" i="159"/>
  <c r="B17" i="159"/>
  <c r="B16" i="159"/>
  <c r="B15" i="159"/>
  <c r="B14" i="159"/>
  <c r="B13" i="159"/>
  <c r="B12" i="159"/>
  <c r="AG11" i="159"/>
  <c r="B11" i="159"/>
  <c r="AG10" i="159"/>
  <c r="B10" i="159"/>
  <c r="AG9" i="159"/>
  <c r="B9" i="159"/>
  <c r="AG8" i="159"/>
  <c r="B8" i="159"/>
  <c r="AG7" i="159"/>
  <c r="B7" i="159"/>
  <c r="AG6" i="159"/>
  <c r="B6" i="159"/>
  <c r="B5" i="159"/>
  <c r="AR4" i="159"/>
  <c r="AQ4" i="159"/>
  <c r="AP4" i="159"/>
  <c r="AO4" i="159"/>
  <c r="AN4" i="159"/>
  <c r="B4" i="159"/>
  <c r="DR3" i="159"/>
  <c r="DQ3" i="159"/>
  <c r="DP3" i="159"/>
  <c r="DO3" i="159"/>
  <c r="DN3" i="159"/>
  <c r="B3" i="159"/>
  <c r="DT2" i="159"/>
  <c r="DR2" i="159"/>
  <c r="DQ2" i="159"/>
  <c r="DP2" i="159"/>
  <c r="DO2" i="159"/>
  <c r="DN2" i="159"/>
  <c r="DM2" i="159"/>
  <c r="V2" i="159"/>
  <c r="B2" i="159"/>
  <c r="O18" i="160" a="1"/>
  <c r="O24" i="160" a="1"/>
  <c r="O27" i="160" a="1"/>
  <c r="O27" i="159" a="1"/>
  <c r="O10" i="160" a="1"/>
  <c r="O49" i="159" a="1"/>
  <c r="O39" i="160" a="1"/>
  <c r="O44" i="160" a="1"/>
  <c r="O29" i="160" a="1"/>
  <c r="O31" i="160" a="1"/>
  <c r="O5" i="160" a="1"/>
  <c r="O26" i="159" a="1"/>
  <c r="O15" i="159" a="1"/>
  <c r="O32" i="159" a="1"/>
  <c r="O2" i="158" a="1"/>
  <c r="O41" i="159" a="1"/>
  <c r="O9" i="159" a="1"/>
  <c r="O12" i="159" a="1"/>
  <c r="O50" i="159" a="1"/>
  <c r="O37" i="160" a="1"/>
  <c r="O16" i="160" a="1"/>
  <c r="O9" i="160" a="1"/>
  <c r="S1" i="159" a="1"/>
  <c r="O14" i="159" a="1"/>
  <c r="O20" i="159" a="1"/>
  <c r="O6" i="159" a="1"/>
  <c r="O50" i="160" a="1"/>
  <c r="O6" i="160" a="1"/>
  <c r="O43" i="160" a="1"/>
  <c r="O11" i="160" a="1"/>
  <c r="O45" i="160" a="1"/>
  <c r="O42" i="160" a="1"/>
  <c r="O48" i="159" a="1"/>
  <c r="O18" i="159" a="1"/>
  <c r="O21" i="159" a="1"/>
  <c r="O25" i="159" a="1"/>
  <c r="O46" i="159" a="1"/>
  <c r="O45" i="159" a="1"/>
  <c r="O34" i="159" a="1"/>
  <c r="O17" i="160" a="1"/>
  <c r="O41" i="160" a="1"/>
  <c r="O34" i="160" a="1"/>
  <c r="O22" i="160" a="1"/>
  <c r="O32" i="160" a="1"/>
  <c r="O24" i="159" a="1"/>
  <c r="O26" i="160" a="1"/>
  <c r="O13" i="159" a="1"/>
  <c r="O39" i="159" a="1"/>
  <c r="O35" i="159" a="1"/>
  <c r="O3" i="160" a="1"/>
  <c r="O47" i="160" a="1"/>
  <c r="O51" i="160" a="1"/>
  <c r="O17" i="159" a="1"/>
  <c r="O14" i="160" a="1"/>
  <c r="O36" i="160" a="1"/>
  <c r="O36" i="159" a="1"/>
  <c r="O49" i="160" a="1"/>
  <c r="O33" i="160" a="1"/>
  <c r="O28" i="159" a="1"/>
  <c r="O15" i="160" a="1"/>
  <c r="O20" i="160" a="1"/>
  <c r="O33" i="159" a="1"/>
  <c r="S131" i="159" a="1"/>
  <c r="O16" i="159" a="1"/>
  <c r="O12" i="160" a="1"/>
  <c r="S66" i="159" a="1"/>
  <c r="O42" i="159" a="1"/>
  <c r="O48" i="160" a="1"/>
  <c r="O46" i="160" a="1"/>
  <c r="O23" i="159" a="1"/>
  <c r="O8" i="160" a="1"/>
  <c r="O23" i="160" a="1"/>
  <c r="O25" i="160" a="1"/>
  <c r="O10" i="159" a="1"/>
  <c r="O19" i="159" a="1"/>
  <c r="O19" i="160" a="1"/>
  <c r="O11" i="159" a="1"/>
  <c r="O38" i="160" a="1"/>
  <c r="O4" i="160" a="1"/>
  <c r="O37" i="159" a="1"/>
  <c r="O38" i="159" a="1"/>
  <c r="O8" i="159" a="1"/>
  <c r="O51" i="159" a="1"/>
  <c r="O35" i="160" a="1"/>
  <c r="O31" i="159" a="1"/>
  <c r="S1" i="160" a="1"/>
  <c r="O7" i="160" a="1"/>
  <c r="O40" i="159" a="1"/>
  <c r="O43" i="159" a="1"/>
  <c r="O7" i="159" a="1"/>
  <c r="O29" i="159" a="1"/>
  <c r="O47" i="159" a="1"/>
  <c r="O13" i="160" a="1"/>
  <c r="O44" i="159" a="1"/>
  <c r="O30" i="159" a="1"/>
  <c r="O21" i="160" a="1"/>
  <c r="O40" i="160" a="1"/>
  <c r="O30" i="160" a="1"/>
  <c r="O28" i="160" a="1"/>
  <c r="O22" i="159" a="1"/>
  <c r="AN5" i="159"/>
  <c r="AN7" i="159"/>
  <c r="AN70" i="159"/>
  <c r="AN81" i="159"/>
  <c r="AN83" i="159"/>
  <c r="AN75" i="159"/>
  <c r="AN16" i="159"/>
  <c r="AN137" i="159"/>
  <c r="AN71" i="159"/>
  <c r="AN14" i="159"/>
  <c r="AN80" i="159"/>
  <c r="AN12" i="159"/>
  <c r="AN77" i="159"/>
  <c r="AN9" i="159"/>
  <c r="AN15" i="159"/>
  <c r="AN79" i="159"/>
  <c r="AN139" i="159"/>
  <c r="AN6" i="159"/>
  <c r="AN140" i="159"/>
  <c r="AN13" i="159"/>
  <c r="AN8" i="159"/>
  <c r="AN11" i="159"/>
  <c r="AN17" i="159"/>
  <c r="AN73" i="159"/>
  <c r="AN78" i="159"/>
  <c r="AN10" i="159"/>
  <c r="AN18" i="159"/>
  <c r="AN141" i="159"/>
  <c r="AN72" i="159"/>
  <c r="AN82" i="159"/>
  <c r="AN76" i="159"/>
  <c r="AN135" i="159"/>
  <c r="AN142" i="159"/>
  <c r="AN136" i="159"/>
  <c r="AN143" i="159"/>
  <c r="AN74" i="159"/>
  <c r="AN138" i="159"/>
  <c r="Z81" i="159"/>
  <c r="Z10" i="159"/>
  <c r="Z143" i="159"/>
  <c r="Z138" i="159"/>
  <c r="Z135" i="159"/>
  <c r="Z15" i="159"/>
  <c r="Z74" i="159"/>
  <c r="Z76" i="159"/>
  <c r="Z140" i="159"/>
  <c r="Z82" i="159"/>
  <c r="Z6" i="159"/>
  <c r="Z9" i="159"/>
  <c r="Z6" i="160"/>
  <c r="Z11" i="160"/>
  <c r="Z70" i="159"/>
  <c r="Z14" i="159"/>
  <c r="Z8" i="159"/>
  <c r="Z8" i="160"/>
  <c r="Z142" i="159"/>
  <c r="Z12" i="159"/>
  <c r="Z5" i="160"/>
  <c r="Z80" i="159"/>
  <c r="Z7" i="160"/>
  <c r="Z18" i="159"/>
  <c r="Z10" i="160"/>
  <c r="Z141" i="159"/>
  <c r="Z11" i="159"/>
  <c r="Z78" i="159"/>
  <c r="Z17" i="159"/>
  <c r="Z72" i="159"/>
  <c r="Z139" i="159"/>
  <c r="Z5" i="159"/>
  <c r="Z71" i="159"/>
  <c r="Z79" i="159"/>
  <c r="Z137" i="159"/>
  <c r="Z136" i="159"/>
  <c r="Z73" i="159"/>
  <c r="Z83" i="159"/>
  <c r="Z12" i="160"/>
  <c r="Z9" i="160"/>
  <c r="Z16" i="159"/>
  <c r="Z13" i="159"/>
  <c r="Z7" i="159"/>
  <c r="Z77" i="159"/>
  <c r="Z75" i="159"/>
  <c r="AI344" i="168" l="1"/>
  <c r="AH150" i="168"/>
  <c r="AI336" i="168"/>
  <c r="AI140" i="166"/>
  <c r="AI461" i="166"/>
  <c r="AI267" i="168"/>
  <c r="AI71" i="166"/>
  <c r="AI72" i="166"/>
  <c r="AH396" i="166"/>
  <c r="AH11" i="165"/>
  <c r="AH272" i="166"/>
  <c r="AH209" i="168"/>
  <c r="AI201" i="166"/>
  <c r="AI76" i="166"/>
  <c r="AH8" i="165"/>
  <c r="AH7" i="165"/>
  <c r="AI330" i="168"/>
  <c r="AI525" i="166"/>
  <c r="AI11" i="168"/>
  <c r="AI5" i="168"/>
  <c r="AH271" i="168"/>
  <c r="AI332" i="168"/>
  <c r="AI146" i="166"/>
  <c r="AH200" i="166"/>
  <c r="AI9" i="165"/>
  <c r="AI7" i="166"/>
  <c r="AI531" i="166"/>
  <c r="AI79" i="168"/>
  <c r="AI78" i="168"/>
  <c r="AH269" i="163"/>
  <c r="AI149" i="166"/>
  <c r="AH207" i="166"/>
  <c r="AI460" i="166"/>
  <c r="AH138" i="166"/>
  <c r="AI10" i="165"/>
  <c r="AI266" i="163"/>
  <c r="AH72" i="168"/>
  <c r="AH339" i="168"/>
  <c r="AH463" i="166"/>
  <c r="AH343" i="168"/>
  <c r="AI395" i="166"/>
  <c r="AI333" i="168"/>
  <c r="AH274" i="166"/>
  <c r="AI275" i="166"/>
  <c r="AI149" i="168"/>
  <c r="AH80" i="166"/>
  <c r="AH145" i="166"/>
  <c r="AI338" i="166"/>
  <c r="AH208" i="168"/>
  <c r="AI337" i="168"/>
  <c r="AH336" i="166"/>
  <c r="AH467" i="166"/>
  <c r="AI398" i="166"/>
  <c r="AI274" i="168"/>
  <c r="AI269" i="168"/>
  <c r="AI139" i="168"/>
  <c r="AI204" i="168"/>
  <c r="AH204" i="168"/>
  <c r="AH208" i="163"/>
  <c r="AI208" i="163"/>
  <c r="AI204" i="163"/>
  <c r="AH204" i="163"/>
  <c r="AH209" i="163"/>
  <c r="AI209" i="163"/>
  <c r="AH136" i="168"/>
  <c r="AI136" i="168"/>
  <c r="AH139" i="163"/>
  <c r="AI139" i="163"/>
  <c r="AH148" i="166"/>
  <c r="AI148" i="166"/>
  <c r="AH270" i="166"/>
  <c r="AI270" i="166"/>
  <c r="AI202" i="168"/>
  <c r="AH202" i="168"/>
  <c r="AI71" i="168"/>
  <c r="AH71" i="168"/>
  <c r="AI462" i="166"/>
  <c r="AH462" i="166"/>
  <c r="AI151" i="168"/>
  <c r="AI5" i="164"/>
  <c r="AI70" i="168"/>
  <c r="AH267" i="166"/>
  <c r="AI267" i="166"/>
  <c r="AI7" i="168"/>
  <c r="AH7" i="168"/>
  <c r="AH265" i="168"/>
  <c r="AI265" i="168"/>
  <c r="AH205" i="166"/>
  <c r="AI205" i="166"/>
  <c r="AH6" i="166"/>
  <c r="AI6" i="166"/>
  <c r="AI341" i="168"/>
  <c r="AH341" i="168"/>
  <c r="AI135" i="168"/>
  <c r="AH135" i="168"/>
  <c r="AI332" i="166"/>
  <c r="AH332" i="166"/>
  <c r="AI147" i="166"/>
  <c r="AH147" i="166"/>
  <c r="AH143" i="166"/>
  <c r="AI143" i="166"/>
  <c r="AI265" i="166"/>
  <c r="AH265" i="166"/>
  <c r="AI272" i="163"/>
  <c r="AH272" i="163"/>
  <c r="AH75" i="168"/>
  <c r="AI75" i="168"/>
  <c r="AI143" i="163"/>
  <c r="AH143" i="163"/>
  <c r="AI201" i="163"/>
  <c r="AH201" i="163"/>
  <c r="AI340" i="168"/>
  <c r="AH340" i="168"/>
  <c r="AH135" i="163"/>
  <c r="AI135" i="163"/>
  <c r="AI341" i="166"/>
  <c r="AH341" i="166"/>
  <c r="AH9" i="164"/>
  <c r="AI9" i="164"/>
  <c r="AI276" i="166"/>
  <c r="AH276" i="166"/>
  <c r="AI11" i="164"/>
  <c r="AH11" i="164"/>
  <c r="AI6" i="165"/>
  <c r="AH6" i="165"/>
  <c r="AH272" i="168"/>
  <c r="AI272" i="168"/>
  <c r="AI204" i="166"/>
  <c r="AH204" i="166"/>
  <c r="AI403" i="166"/>
  <c r="AH403" i="166"/>
  <c r="AH210" i="166"/>
  <c r="AI210" i="166"/>
  <c r="AH207" i="168"/>
  <c r="AI81" i="166"/>
  <c r="AI400" i="166"/>
  <c r="AI528" i="166"/>
  <c r="AH206" i="166"/>
  <c r="AI206" i="166"/>
  <c r="AH404" i="166"/>
  <c r="AI404" i="166"/>
  <c r="AI200" i="168"/>
  <c r="AH200" i="168"/>
  <c r="AH10" i="168"/>
  <c r="AI10" i="168"/>
  <c r="AI73" i="168"/>
  <c r="AH73" i="168"/>
  <c r="AH268" i="166"/>
  <c r="AI268" i="166"/>
  <c r="AI6" i="167"/>
  <c r="AH6" i="167"/>
  <c r="AI138" i="163"/>
  <c r="AH138" i="163"/>
  <c r="AH145" i="168"/>
  <c r="AI145" i="168"/>
  <c r="AH141" i="166"/>
  <c r="AI141" i="166"/>
  <c r="AH202" i="163"/>
  <c r="AI202" i="163"/>
  <c r="AI205" i="168"/>
  <c r="AH205" i="168"/>
  <c r="AH343" i="166"/>
  <c r="AI343" i="166"/>
  <c r="AI339" i="166"/>
  <c r="AH339" i="166"/>
  <c r="AH13" i="165"/>
  <c r="AI13" i="165"/>
  <c r="AI335" i="168"/>
  <c r="AH335" i="168"/>
  <c r="AH137" i="168"/>
  <c r="AI137" i="168"/>
  <c r="AH136" i="163"/>
  <c r="AI136" i="163"/>
  <c r="AH203" i="159"/>
  <c r="AI203" i="159"/>
  <c r="AH80" i="168"/>
  <c r="AI80" i="168"/>
  <c r="AH208" i="159"/>
  <c r="AI208" i="159"/>
  <c r="AI14" i="166"/>
  <c r="AH14" i="166"/>
  <c r="AI342" i="166"/>
  <c r="AH342" i="166"/>
  <c r="AH268" i="163"/>
  <c r="AI268" i="163"/>
  <c r="AI14" i="164"/>
  <c r="AH14" i="164"/>
  <c r="AI12" i="164"/>
  <c r="AH12" i="164"/>
  <c r="AI142" i="166"/>
  <c r="AH142" i="166"/>
  <c r="AH526" i="166"/>
  <c r="AI526" i="166"/>
  <c r="AI208" i="166"/>
  <c r="AH208" i="166"/>
  <c r="AI74" i="166"/>
  <c r="AH74" i="166"/>
  <c r="AH529" i="166"/>
  <c r="AI529" i="166"/>
  <c r="AI137" i="166"/>
  <c r="AH137" i="166"/>
  <c r="AI12" i="165"/>
  <c r="AI271" i="166"/>
  <c r="AH82" i="166"/>
  <c r="AI82" i="166"/>
  <c r="AH148" i="168"/>
  <c r="AI148" i="168"/>
  <c r="AI273" i="168"/>
  <c r="AH273" i="168"/>
  <c r="AI269" i="166"/>
  <c r="AH269" i="166"/>
  <c r="AI147" i="168"/>
  <c r="AH147" i="168"/>
  <c r="AI201" i="168"/>
  <c r="AH201" i="168"/>
  <c r="AH464" i="166"/>
  <c r="AI464" i="166"/>
  <c r="AH202" i="166"/>
  <c r="AI202" i="166"/>
  <c r="AI142" i="168"/>
  <c r="AH142" i="168"/>
  <c r="AH206" i="163"/>
  <c r="AI206" i="163"/>
  <c r="AI6" i="168"/>
  <c r="AH6" i="168"/>
  <c r="AH140" i="163"/>
  <c r="AI140" i="163"/>
  <c r="AI266" i="166"/>
  <c r="AH266" i="166"/>
  <c r="AI266" i="168"/>
  <c r="AH266" i="168"/>
  <c r="AH203" i="163"/>
  <c r="AI203" i="163"/>
  <c r="AH144" i="168"/>
  <c r="AI144" i="168"/>
  <c r="AH203" i="166"/>
  <c r="AI203" i="166"/>
  <c r="AH270" i="168"/>
  <c r="AI270" i="168"/>
  <c r="AI203" i="168"/>
  <c r="AH203" i="168"/>
  <c r="AH205" i="163"/>
  <c r="AI205" i="163"/>
  <c r="AH207" i="163"/>
  <c r="AI207" i="163"/>
  <c r="AI75" i="166"/>
  <c r="AH75" i="166"/>
  <c r="AI142" i="163"/>
  <c r="AH142" i="163"/>
  <c r="AH210" i="159"/>
  <c r="AI210" i="159"/>
  <c r="AH141" i="163"/>
  <c r="AI141" i="163"/>
  <c r="S1" i="160"/>
  <c r="O15" i="160"/>
  <c r="O5" i="160"/>
  <c r="O7" i="160"/>
  <c r="O8" i="160"/>
  <c r="O17" i="160"/>
  <c r="O40" i="160"/>
  <c r="O11" i="160"/>
  <c r="O4" i="160"/>
  <c r="O9" i="160"/>
  <c r="O16" i="160"/>
  <c r="O6" i="160"/>
  <c r="O10" i="160"/>
  <c r="O23" i="160"/>
  <c r="O36" i="160"/>
  <c r="O3" i="160"/>
  <c r="O14" i="160"/>
  <c r="O26" i="160"/>
  <c r="O12" i="160"/>
  <c r="O19" i="160"/>
  <c r="O22" i="160"/>
  <c r="O37" i="160"/>
  <c r="O18" i="160"/>
  <c r="O20" i="160"/>
  <c r="O21" i="160"/>
  <c r="O24" i="160"/>
  <c r="O35" i="160"/>
  <c r="O38" i="160"/>
  <c r="O39" i="160"/>
  <c r="O13" i="160"/>
  <c r="O25" i="160"/>
  <c r="O34" i="160"/>
  <c r="O47" i="160"/>
  <c r="O27" i="160"/>
  <c r="O30" i="160"/>
  <c r="O31" i="160"/>
  <c r="O32" i="160"/>
  <c r="O33" i="160"/>
  <c r="O42" i="160"/>
  <c r="O48" i="160"/>
  <c r="O51" i="160"/>
  <c r="O50" i="160"/>
  <c r="O44" i="160"/>
  <c r="O46" i="160"/>
  <c r="O29" i="160"/>
  <c r="O49" i="160"/>
  <c r="O28" i="160"/>
  <c r="O41" i="160"/>
  <c r="O43" i="160"/>
  <c r="O45" i="160"/>
  <c r="S131" i="159"/>
  <c r="S66" i="159"/>
  <c r="O21" i="159"/>
  <c r="O8" i="159"/>
  <c r="O9" i="159"/>
  <c r="O16" i="159"/>
  <c r="O17" i="159"/>
  <c r="O6" i="159"/>
  <c r="S1" i="159"/>
  <c r="O12" i="159"/>
  <c r="O48" i="159"/>
  <c r="O13" i="159"/>
  <c r="O26" i="159"/>
  <c r="O42" i="159"/>
  <c r="O22" i="159"/>
  <c r="O7" i="159"/>
  <c r="O10" i="159"/>
  <c r="O14" i="159"/>
  <c r="O23" i="159"/>
  <c r="O24" i="159"/>
  <c r="O25" i="159"/>
  <c r="O27" i="159"/>
  <c r="O49" i="159"/>
  <c r="O11" i="159"/>
  <c r="O18" i="159"/>
  <c r="O15" i="159"/>
  <c r="O50" i="159"/>
  <c r="O19" i="159"/>
  <c r="O20" i="159"/>
  <c r="O38" i="159"/>
  <c r="O40" i="159"/>
  <c r="O43" i="159"/>
  <c r="O51" i="159"/>
  <c r="O34" i="159"/>
  <c r="O35" i="159"/>
  <c r="O36" i="159"/>
  <c r="O37" i="159"/>
  <c r="O41" i="159"/>
  <c r="O44" i="159"/>
  <c r="O30" i="159"/>
  <c r="O31" i="159"/>
  <c r="O32" i="159"/>
  <c r="O33" i="159"/>
  <c r="O45" i="159"/>
  <c r="O29" i="159"/>
  <c r="O46" i="159"/>
  <c r="O28" i="159"/>
  <c r="O39" i="159"/>
  <c r="O47" i="159"/>
  <c r="T26" i="159"/>
  <c r="O2" i="158"/>
  <c r="O3" i="158" a="1"/>
  <c r="AB2" i="160"/>
  <c r="AB67" i="159"/>
  <c r="AB2" i="159"/>
  <c r="AB132" i="159"/>
  <c r="P2" i="160" a="1"/>
  <c r="P2" i="160" l="1"/>
  <c r="U3" i="159"/>
  <c r="U3" i="160"/>
  <c r="U133" i="159"/>
  <c r="U68" i="159"/>
  <c r="O3" i="158"/>
  <c r="O4" i="158" a="1"/>
  <c r="O4" i="158" l="1"/>
  <c r="AG81" i="158"/>
  <c r="AG80" i="158"/>
  <c r="AG79" i="158"/>
  <c r="AG78" i="158"/>
  <c r="AG11" i="158"/>
  <c r="S1" i="158" a="1"/>
  <c r="S1" i="158" l="1"/>
  <c r="S66" i="158" a="1"/>
  <c r="S66" i="158" l="1"/>
  <c r="DT3" i="142" l="1"/>
  <c r="DT2" i="142"/>
  <c r="DT3" i="158"/>
  <c r="T91" i="158" s="1"/>
  <c r="DT2" i="158"/>
  <c r="S129" i="158"/>
  <c r="S128" i="158"/>
  <c r="S127" i="158"/>
  <c r="S126" i="158"/>
  <c r="S125" i="158"/>
  <c r="S124" i="158"/>
  <c r="S123" i="158"/>
  <c r="S122" i="158"/>
  <c r="S121" i="158"/>
  <c r="S120" i="158"/>
  <c r="S119" i="158"/>
  <c r="S118" i="158"/>
  <c r="S117" i="158"/>
  <c r="S116" i="158"/>
  <c r="S115" i="158"/>
  <c r="S114" i="158"/>
  <c r="S113" i="158"/>
  <c r="S112" i="158"/>
  <c r="S111" i="158"/>
  <c r="S110" i="158"/>
  <c r="S109" i="158"/>
  <c r="S108" i="158"/>
  <c r="S107" i="158"/>
  <c r="S106" i="158"/>
  <c r="S105" i="158"/>
  <c r="S104" i="158"/>
  <c r="S103" i="158"/>
  <c r="S102" i="158"/>
  <c r="S101" i="158"/>
  <c r="S100" i="158"/>
  <c r="T99" i="158"/>
  <c r="T97" i="158"/>
  <c r="T90" i="158"/>
  <c r="T89" i="158"/>
  <c r="T88" i="158"/>
  <c r="T87" i="158"/>
  <c r="AG77" i="158"/>
  <c r="AG76" i="158"/>
  <c r="AG75" i="158"/>
  <c r="AG74" i="158"/>
  <c r="AG73" i="158"/>
  <c r="AG72" i="158"/>
  <c r="AG71" i="158"/>
  <c r="AR69" i="158"/>
  <c r="AQ69" i="158"/>
  <c r="AP69" i="158"/>
  <c r="AO69" i="158"/>
  <c r="AN69" i="158"/>
  <c r="V67" i="158"/>
  <c r="Y66" i="158"/>
  <c r="S64" i="158"/>
  <c r="S63" i="158"/>
  <c r="S62" i="158"/>
  <c r="S61" i="158"/>
  <c r="S60" i="158"/>
  <c r="S59" i="158"/>
  <c r="S58" i="158"/>
  <c r="S57" i="158"/>
  <c r="S56" i="158"/>
  <c r="S55" i="158"/>
  <c r="S54" i="158"/>
  <c r="S53" i="158"/>
  <c r="S52" i="158"/>
  <c r="S51" i="158"/>
  <c r="B51" i="158"/>
  <c r="S50" i="158"/>
  <c r="B50" i="158"/>
  <c r="S49" i="158"/>
  <c r="B49" i="158"/>
  <c r="S48" i="158"/>
  <c r="B48" i="158"/>
  <c r="S47" i="158"/>
  <c r="B47" i="158"/>
  <c r="S46" i="158"/>
  <c r="B46" i="158"/>
  <c r="S45" i="158"/>
  <c r="B45" i="158"/>
  <c r="S44" i="158"/>
  <c r="B44" i="158"/>
  <c r="S43" i="158"/>
  <c r="B43" i="158"/>
  <c r="S42" i="158"/>
  <c r="B42" i="158"/>
  <c r="S41" i="158"/>
  <c r="B41" i="158"/>
  <c r="S40" i="158"/>
  <c r="B40" i="158"/>
  <c r="S39" i="158"/>
  <c r="B39" i="158"/>
  <c r="S38" i="158"/>
  <c r="B38" i="158"/>
  <c r="S37" i="158"/>
  <c r="B37" i="158"/>
  <c r="S36" i="158"/>
  <c r="B36" i="158"/>
  <c r="S35" i="158"/>
  <c r="B35" i="158"/>
  <c r="T34" i="158"/>
  <c r="B34" i="158"/>
  <c r="B33" i="158"/>
  <c r="T32" i="158"/>
  <c r="B32" i="158"/>
  <c r="B31" i="158"/>
  <c r="B30" i="158"/>
  <c r="B29" i="158"/>
  <c r="B28" i="158"/>
  <c r="B27" i="158"/>
  <c r="B26" i="158"/>
  <c r="T25" i="158"/>
  <c r="B25" i="158"/>
  <c r="T24" i="158"/>
  <c r="B24" i="158"/>
  <c r="T23" i="158"/>
  <c r="B23" i="158"/>
  <c r="T22" i="158"/>
  <c r="B22" i="158"/>
  <c r="B21" i="158"/>
  <c r="B20" i="158"/>
  <c r="B19" i="158"/>
  <c r="B18" i="158"/>
  <c r="B17" i="158"/>
  <c r="B16" i="158"/>
  <c r="B15" i="158"/>
  <c r="B14" i="158"/>
  <c r="B13" i="158"/>
  <c r="B12" i="158"/>
  <c r="B11" i="158"/>
  <c r="AG10" i="158"/>
  <c r="B10" i="158"/>
  <c r="AG9" i="158"/>
  <c r="B9" i="158"/>
  <c r="AG8" i="158"/>
  <c r="B8" i="158"/>
  <c r="AG7" i="158"/>
  <c r="B7" i="158"/>
  <c r="AG6" i="158"/>
  <c r="B6" i="158"/>
  <c r="B5" i="158"/>
  <c r="AR4" i="158"/>
  <c r="AQ4" i="158"/>
  <c r="AP4" i="158"/>
  <c r="AO4" i="158"/>
  <c r="AN4" i="158"/>
  <c r="B4" i="158"/>
  <c r="DR3" i="158"/>
  <c r="DQ3" i="158"/>
  <c r="DP3" i="158"/>
  <c r="DO3" i="158"/>
  <c r="DN3" i="158"/>
  <c r="B3" i="158"/>
  <c r="DR2" i="158"/>
  <c r="DQ2" i="158"/>
  <c r="DP2" i="158"/>
  <c r="DO2" i="158"/>
  <c r="DN2" i="158"/>
  <c r="DM2" i="158"/>
  <c r="V2" i="158"/>
  <c r="B2" i="158"/>
  <c r="Y1" i="158"/>
  <c r="AG141" i="142"/>
  <c r="S194" i="142"/>
  <c r="S193" i="142"/>
  <c r="S192" i="142"/>
  <c r="S191" i="142"/>
  <c r="S190" i="142"/>
  <c r="S189" i="142"/>
  <c r="S188" i="142"/>
  <c r="S187" i="142"/>
  <c r="S186" i="142"/>
  <c r="S185" i="142"/>
  <c r="S184" i="142"/>
  <c r="S183" i="142"/>
  <c r="S182" i="142"/>
  <c r="S181" i="142"/>
  <c r="S180" i="142"/>
  <c r="S179" i="142"/>
  <c r="S178" i="142"/>
  <c r="S177" i="142"/>
  <c r="S176" i="142"/>
  <c r="S175" i="142"/>
  <c r="S174" i="142"/>
  <c r="S173" i="142"/>
  <c r="S172" i="142"/>
  <c r="S171" i="142"/>
  <c r="S170" i="142"/>
  <c r="S169" i="142"/>
  <c r="S168" i="142"/>
  <c r="S167" i="142"/>
  <c r="S166" i="142"/>
  <c r="S165" i="142"/>
  <c r="T164" i="142"/>
  <c r="T162" i="142"/>
  <c r="T156" i="142"/>
  <c r="T155" i="142"/>
  <c r="T154" i="142"/>
  <c r="T153" i="142"/>
  <c r="T152" i="142"/>
  <c r="T161" i="142"/>
  <c r="AG140" i="142"/>
  <c r="AG139" i="142"/>
  <c r="AG138" i="142"/>
  <c r="AG137" i="142"/>
  <c r="AG136" i="142"/>
  <c r="AR134" i="142"/>
  <c r="AQ134" i="142"/>
  <c r="AP134" i="142"/>
  <c r="AO134" i="142"/>
  <c r="AN134" i="142"/>
  <c r="V132" i="142"/>
  <c r="Y131" i="142"/>
  <c r="T97" i="142"/>
  <c r="T32" i="142"/>
  <c r="O38" i="158" a="1"/>
  <c r="O5" i="158" a="1"/>
  <c r="O6" i="158" a="1"/>
  <c r="O18" i="158" a="1"/>
  <c r="O22" i="158" a="1"/>
  <c r="O39" i="158" a="1"/>
  <c r="O15" i="158" a="1"/>
  <c r="O45" i="158" a="1"/>
  <c r="O24" i="158" a="1"/>
  <c r="O31" i="158" a="1"/>
  <c r="O21" i="158" a="1"/>
  <c r="O42" i="158" a="1"/>
  <c r="O29" i="158" a="1"/>
  <c r="O50" i="158" a="1"/>
  <c r="O43" i="158" a="1"/>
  <c r="O51" i="158" a="1"/>
  <c r="O26" i="158" a="1"/>
  <c r="O30" i="158" a="1"/>
  <c r="O47" i="158" a="1"/>
  <c r="O17" i="158" a="1"/>
  <c r="S131" i="142" a="1"/>
  <c r="O28" i="158" a="1"/>
  <c r="O25" i="158" a="1"/>
  <c r="O37" i="158" a="1"/>
  <c r="O10" i="158" a="1"/>
  <c r="O7" i="158" a="1"/>
  <c r="O41" i="158" a="1"/>
  <c r="O44" i="158" a="1"/>
  <c r="O13" i="158" a="1"/>
  <c r="O12" i="158" a="1"/>
  <c r="O27" i="158" a="1"/>
  <c r="O32" i="158" a="1"/>
  <c r="O35" i="158" a="1"/>
  <c r="O48" i="158" a="1"/>
  <c r="O14" i="158" a="1"/>
  <c r="O40" i="158" a="1"/>
  <c r="O46" i="158" a="1"/>
  <c r="O33" i="158" a="1"/>
  <c r="O9" i="158" a="1"/>
  <c r="O16" i="158" a="1"/>
  <c r="O49" i="158" a="1"/>
  <c r="O36" i="158" a="1"/>
  <c r="O19" i="158" a="1"/>
  <c r="O34" i="158" a="1"/>
  <c r="O8" i="158" a="1"/>
  <c r="O11" i="158" a="1"/>
  <c r="O23" i="158" a="1"/>
  <c r="O20" i="158" a="1"/>
  <c r="AN10" i="158"/>
  <c r="AN75" i="158"/>
  <c r="AN77" i="158"/>
  <c r="AN8" i="158"/>
  <c r="AN81" i="158"/>
  <c r="AN141" i="142"/>
  <c r="AN136" i="142"/>
  <c r="AN6" i="158"/>
  <c r="AN72" i="158"/>
  <c r="AN9" i="158"/>
  <c r="AN73" i="158"/>
  <c r="AN138" i="142"/>
  <c r="AN80" i="158"/>
  <c r="AN74" i="158"/>
  <c r="AN79" i="158"/>
  <c r="AN5" i="158"/>
  <c r="AN135" i="142"/>
  <c r="AN7" i="158"/>
  <c r="AN139" i="142"/>
  <c r="AN11" i="158"/>
  <c r="AN76" i="158"/>
  <c r="AN70" i="158"/>
  <c r="AN140" i="142"/>
  <c r="AN78" i="158"/>
  <c r="AN71" i="158"/>
  <c r="AN137" i="142"/>
  <c r="G8" i="166" a="1"/>
  <c r="E3" i="167" a="1"/>
  <c r="G10" i="168" a="1"/>
  <c r="I34" i="167" a="1"/>
  <c r="N41" i="164" a="1"/>
  <c r="C48" i="166" a="1"/>
  <c r="H35" i="164" a="1"/>
  <c r="H23" i="168" a="1"/>
  <c r="C49" i="168" a="1"/>
  <c r="H23" i="167" a="1"/>
  <c r="AR209" i="168" a="1"/>
  <c r="AQ331" i="168" a="1"/>
  <c r="F3" i="168" a="1"/>
  <c r="D13" i="166" a="1"/>
  <c r="Q27" i="164" a="1"/>
  <c r="N51" i="168" a="1"/>
  <c r="AQ70" i="166" a="1"/>
  <c r="AQ334" i="168" a="1"/>
  <c r="AR10" i="165" a="1"/>
  <c r="G37" i="168" a="1"/>
  <c r="Q16" i="168" a="1"/>
  <c r="AO403" i="166" a="1"/>
  <c r="Q23" i="164" a="1"/>
  <c r="G40" i="167" a="1"/>
  <c r="AO138" i="168" a="1"/>
  <c r="AP147" i="166" a="1"/>
  <c r="N24" i="167" a="1"/>
  <c r="F36" i="168" a="1"/>
  <c r="G35" i="165" a="1"/>
  <c r="AR76" i="166" a="1"/>
  <c r="N35" i="167" a="1"/>
  <c r="D10" i="165" a="1"/>
  <c r="N50" i="166" a="1"/>
  <c r="AJ210" i="166" a="1"/>
  <c r="K50" i="164" a="1"/>
  <c r="H5" i="166" a="1"/>
  <c r="AQ330" i="168" a="1"/>
  <c r="AL270" i="168" a="1"/>
  <c r="P37" i="164" a="1"/>
  <c r="D23" i="167" a="1"/>
  <c r="AQ272" i="166" a="1"/>
  <c r="AJ11" i="166" a="1"/>
  <c r="AP79" i="168" a="1"/>
  <c r="P39" i="168" a="1"/>
  <c r="K25" i="164" a="1"/>
  <c r="Q44" i="166" a="1"/>
  <c r="AJ397" i="166" a="1"/>
  <c r="N7" i="168" a="1"/>
  <c r="AL206" i="159" a="1"/>
  <c r="AJ12" i="166" a="1"/>
  <c r="G47" i="165" a="1"/>
  <c r="AP267" i="163" a="1"/>
  <c r="P16" i="164" a="1"/>
  <c r="AL208" i="163" a="1"/>
  <c r="AR270" i="166" a="1"/>
  <c r="N3" i="168" a="1"/>
  <c r="I51" i="164" a="1"/>
  <c r="AQ267" i="163" a="1"/>
  <c r="Q40" i="165" a="1"/>
  <c r="D17" i="165" a="1"/>
  <c r="M8" i="166" a="1"/>
  <c r="AP528" i="166" a="1"/>
  <c r="P51" i="169" a="1"/>
  <c r="K17" i="166" a="1"/>
  <c r="I4" i="165" a="1"/>
  <c r="Q26" i="164" a="1"/>
  <c r="J5" i="165" a="1"/>
  <c r="AL395" i="166" a="1"/>
  <c r="F38" i="167" a="1"/>
  <c r="L3" i="165" a="1"/>
  <c r="M35" i="165" a="1"/>
  <c r="J40" i="165" a="1"/>
  <c r="AQ80" i="166" a="1"/>
  <c r="AL78" i="168" a="1"/>
  <c r="K40" i="168" a="1"/>
  <c r="AQ204" i="159" a="1"/>
  <c r="AO276" i="166" a="1"/>
  <c r="AJ330" i="168" a="1"/>
  <c r="I5" i="168" a="1"/>
  <c r="AJ136" i="168" a="1"/>
  <c r="P35" i="168" a="1"/>
  <c r="C29" i="168" a="1"/>
  <c r="AO204" i="168" a="1"/>
  <c r="C32" i="167" a="1"/>
  <c r="AR151" i="168" a="1"/>
  <c r="AR147" i="168" a="1"/>
  <c r="F29" i="166" a="1"/>
  <c r="M6" i="166" a="1"/>
  <c r="AQ13" i="164" a="1"/>
  <c r="G36" i="165" a="1"/>
  <c r="E13" i="166" a="1"/>
  <c r="D29" i="164" a="1"/>
  <c r="AO72" i="166" a="1"/>
  <c r="AQ9" i="166" a="1"/>
  <c r="H25" i="167" a="1"/>
  <c r="AQ139" i="166" a="1"/>
  <c r="G31" i="165" a="1"/>
  <c r="D41" i="168" a="1"/>
  <c r="AR207" i="163" a="1"/>
  <c r="AP73" i="166" a="1"/>
  <c r="AR12" i="165" a="1"/>
  <c r="F30" i="166" a="1"/>
  <c r="AR79" i="166" a="1"/>
  <c r="D33" i="167" a="1"/>
  <c r="J11" i="168" a="1"/>
  <c r="N9" i="167" a="1"/>
  <c r="H46" i="166" a="1"/>
  <c r="Q23" i="166" a="1"/>
  <c r="C43" i="164" a="1"/>
  <c r="AR333" i="168" a="1"/>
  <c r="Q49" i="166" a="1"/>
  <c r="M30" i="164" a="1"/>
  <c r="P7" i="165" a="1"/>
  <c r="P17" i="168" a="1"/>
  <c r="AR77" i="166" a="1"/>
  <c r="K47" i="168" a="1"/>
  <c r="J27" i="165" a="1"/>
  <c r="N34" i="165" a="1"/>
  <c r="AP149" i="168" a="1"/>
  <c r="AQ80" i="168" a="1"/>
  <c r="F47" i="167" a="1"/>
  <c r="AQ271" i="163" a="1"/>
  <c r="L43" i="168" a="1"/>
  <c r="AQ135" i="166" a="1"/>
  <c r="Q33" i="167" a="1"/>
  <c r="AQ139" i="168" a="1"/>
  <c r="L15" i="166" a="1"/>
  <c r="E28" i="166" a="1"/>
  <c r="F49" i="168" a="1"/>
  <c r="K5" i="164" a="1"/>
  <c r="N15" i="166" a="1"/>
  <c r="AJ136" i="163" a="1"/>
  <c r="H24" i="167" a="1"/>
  <c r="H49" i="167" a="1"/>
  <c r="AL138" i="168" a="1"/>
  <c r="AQ144" i="168" a="1"/>
  <c r="M26" i="168" a="1"/>
  <c r="D19" i="166" a="1"/>
  <c r="AP337" i="168" a="1"/>
  <c r="M34" i="166" a="1"/>
  <c r="F9" i="168" a="1"/>
  <c r="J24" i="167" a="1"/>
  <c r="J24" i="168" a="1"/>
  <c r="C44" i="167" a="1"/>
  <c r="E5" i="164" a="1"/>
  <c r="AJ402" i="166" a="1"/>
  <c r="C15" i="166" a="1"/>
  <c r="E26" i="166" a="1"/>
  <c r="N7" i="164" a="1"/>
  <c r="K19" i="166" a="1"/>
  <c r="D45" i="167" a="1"/>
  <c r="L9" i="168" a="1"/>
  <c r="I31" i="164" a="1"/>
  <c r="AR144" i="168" a="1"/>
  <c r="AL335" i="168" a="1"/>
  <c r="K26" i="166" a="1"/>
  <c r="D49" i="166" a="1"/>
  <c r="AR136" i="168" a="1"/>
  <c r="I11" i="168" a="1"/>
  <c r="K16" i="164" a="1"/>
  <c r="H13" i="165" a="1"/>
  <c r="P7" i="164" a="1"/>
  <c r="P30" i="164" a="1"/>
  <c r="L32" i="164" a="1"/>
  <c r="AR12" i="166" a="1"/>
  <c r="G36" i="166" a="1"/>
  <c r="M46" i="165" a="1"/>
  <c r="F41" i="166" a="1"/>
  <c r="C7" i="166" a="1"/>
  <c r="AL13" i="166" a="1"/>
  <c r="D13" i="168" a="1"/>
  <c r="AJ77" i="168" a="1"/>
  <c r="P16" i="168" a="1"/>
  <c r="Q6" i="167" a="1"/>
  <c r="H9" i="164" a="1"/>
  <c r="AQ266" i="163" a="1"/>
  <c r="AJ143" i="166" a="1"/>
  <c r="AL202" i="163" a="1"/>
  <c r="E12" i="168" a="1"/>
  <c r="C34" i="166" a="1"/>
  <c r="AJ140" i="166" a="1"/>
  <c r="AR136" i="163" a="1"/>
  <c r="AO270" i="163" a="1"/>
  <c r="H38" i="168" a="1"/>
  <c r="AR344" i="168" a="1"/>
  <c r="AL267" i="166" a="1"/>
  <c r="AL466" i="166" a="1"/>
  <c r="L51" i="166" a="1"/>
  <c r="N5" i="166" a="1"/>
  <c r="H42" i="164" a="1"/>
  <c r="AR8" i="168" a="1"/>
  <c r="E18" i="168" a="1"/>
  <c r="D11" i="165" a="1"/>
  <c r="K13" i="167" a="1"/>
  <c r="AP71" i="166" a="1"/>
  <c r="Q12" i="167" a="1"/>
  <c r="I36" i="165" a="1"/>
  <c r="AJ137" i="168" a="1"/>
  <c r="L7" i="168" a="1"/>
  <c r="J48" i="167" a="1"/>
  <c r="H35" i="165" a="1"/>
  <c r="N19" i="166" a="1"/>
  <c r="H28" i="168" a="1"/>
  <c r="K11" i="164" a="1"/>
  <c r="I39" i="166" a="1"/>
  <c r="AP136" i="168" a="1"/>
  <c r="AQ269" i="163" a="1"/>
  <c r="AP5" i="164" a="1"/>
  <c r="D39" i="168" a="1"/>
  <c r="AO205" i="159" a="1"/>
  <c r="K16" i="167" a="1"/>
  <c r="L36" i="164" a="1"/>
  <c r="C23" i="168" a="1"/>
  <c r="C47" i="166" a="1"/>
  <c r="K8" i="168" a="1"/>
  <c r="C7" i="165" a="1"/>
  <c r="E7" i="166" a="1"/>
  <c r="Q51" i="167" a="1"/>
  <c r="AP212" i="159" a="1"/>
  <c r="N4" i="167" a="1"/>
  <c r="AO273" i="163" a="1"/>
  <c r="AO206" i="159" a="1"/>
  <c r="AO11" i="165" a="1"/>
  <c r="Q26" i="168" a="1"/>
  <c r="AR71" i="168" a="1"/>
  <c r="J12" i="165" a="1"/>
  <c r="AO12" i="166" a="1"/>
  <c r="I35" i="167" a="1"/>
  <c r="J50" i="165" a="1"/>
  <c r="L23" i="168" a="1"/>
  <c r="M19" i="167" a="1"/>
  <c r="K10" i="166" a="1"/>
  <c r="AR143" i="163" a="1"/>
  <c r="J22" i="167" a="1"/>
  <c r="M10" i="164" a="1"/>
  <c r="AJ135" i="166" a="1"/>
  <c r="J34" i="168" a="1"/>
  <c r="AL274" i="168" a="1"/>
  <c r="AR331" i="168" a="1"/>
  <c r="K4" i="167" a="1"/>
  <c r="K51" i="169" a="1"/>
  <c r="D48" i="165" a="1"/>
  <c r="AQ146" i="168" a="1"/>
  <c r="N8" i="165" a="1"/>
  <c r="AR207" i="166" a="1"/>
  <c r="Q5" i="165" a="1"/>
  <c r="J40" i="164" a="1"/>
  <c r="Q33" i="168" a="1"/>
  <c r="Q21" i="167" a="1"/>
  <c r="E47" i="165" a="1"/>
  <c r="I23" i="168" a="1"/>
  <c r="AQ336" i="166" a="1"/>
  <c r="AJ269" i="166" a="1"/>
  <c r="K22" i="167" a="1"/>
  <c r="J48" i="168" a="1"/>
  <c r="L31" i="164" a="1"/>
  <c r="Q40" i="168" a="1"/>
  <c r="J7" i="168" a="1"/>
  <c r="K15" i="166" a="1"/>
  <c r="C42" i="167" a="1"/>
  <c r="D5" i="167" a="1"/>
  <c r="AR339" i="166" a="1"/>
  <c r="I25" i="164" a="1"/>
  <c r="AR265" i="168" a="1"/>
  <c r="I33" i="168" a="1"/>
  <c r="L28" i="166" a="1"/>
  <c r="D44" i="167" a="1"/>
  <c r="N2" i="166" a="1"/>
  <c r="AJ10" i="168" a="1"/>
  <c r="P25" i="166" a="1"/>
  <c r="J51" i="165" a="1"/>
  <c r="M48" i="165" a="1"/>
  <c r="AQ140" i="168" a="1"/>
  <c r="AP269" i="166" a="1"/>
  <c r="AR525" i="166" a="1"/>
  <c r="D37" i="164" a="1"/>
  <c r="AP271" i="163" a="1"/>
  <c r="C42" i="164" a="1"/>
  <c r="P22" i="164" a="1"/>
  <c r="G9" i="164" a="1"/>
  <c r="K41" i="167" a="1"/>
  <c r="H34" i="168" a="1"/>
  <c r="AJ147" i="168" a="1"/>
  <c r="H24" i="168" a="1"/>
  <c r="H14" i="168" a="1"/>
  <c r="AR205" i="159" a="1"/>
  <c r="AJ465" i="166" a="1"/>
  <c r="AQ465" i="166" a="1"/>
  <c r="H16" i="168" a="1"/>
  <c r="D2" i="164" a="1"/>
  <c r="Q19" i="168" a="1"/>
  <c r="L29" i="165" a="1"/>
  <c r="AP208" i="166" a="1"/>
  <c r="AL464" i="166" a="1"/>
  <c r="L5" i="164" a="1"/>
  <c r="G51" i="164" a="1"/>
  <c r="G37" i="166" a="1"/>
  <c r="J37" i="167" a="1"/>
  <c r="Q50" i="166" a="1"/>
  <c r="D3" i="166" a="1"/>
  <c r="F11" i="166" a="1"/>
  <c r="F27" i="165" a="1"/>
  <c r="Q35" i="165" a="1"/>
  <c r="AL76" i="166" a="1"/>
  <c r="K23" i="168" a="1"/>
  <c r="M49" i="165" a="1"/>
  <c r="N28" i="165" a="1"/>
  <c r="H4" i="164" a="1"/>
  <c r="AO12" i="165" a="1"/>
  <c r="AL204" i="166" a="1"/>
  <c r="N11" i="165" a="1"/>
  <c r="AP6" i="164" a="1"/>
  <c r="AO466" i="166" a="1"/>
  <c r="I34" i="165" a="1"/>
  <c r="Q29" i="167" a="1"/>
  <c r="AO201" i="163" a="1"/>
  <c r="J10" i="165" a="1"/>
  <c r="G47" i="166" a="1"/>
  <c r="AJ70" i="168" a="1"/>
  <c r="AL267" i="163" a="1"/>
  <c r="N22" i="165" a="1"/>
  <c r="D19" i="168" a="1"/>
  <c r="C45" i="166" a="1"/>
  <c r="H28" i="164" a="1"/>
  <c r="D44" i="165" a="1"/>
  <c r="AQ13" i="166" a="1"/>
  <c r="L19" i="166" a="1"/>
  <c r="AP200" i="166" a="1"/>
  <c r="AP144" i="166" a="1"/>
  <c r="Q41" i="166" a="1"/>
  <c r="N44" i="166" a="1"/>
  <c r="Q26" i="166" a="1"/>
  <c r="J18" i="168" a="1"/>
  <c r="Q22" i="165" a="1"/>
  <c r="AJ141" i="163" a="1"/>
  <c r="G10" i="164" a="1"/>
  <c r="D5" i="164" a="1"/>
  <c r="H24" i="164" a="1"/>
  <c r="C9" i="167" a="1"/>
  <c r="P29" i="164" a="1"/>
  <c r="I40" i="164" a="1"/>
  <c r="Q31" i="165" a="1"/>
  <c r="M41" i="167" a="1"/>
  <c r="H51" i="167" a="1"/>
  <c r="I10" i="166" a="1"/>
  <c r="AQ467" i="166" a="1"/>
  <c r="L30" i="164" a="1"/>
  <c r="Q16" i="164" a="1"/>
  <c r="M29" i="168" a="1"/>
  <c r="D8" i="164" a="1"/>
  <c r="D40" i="166" a="1"/>
  <c r="N31" i="168" a="1"/>
  <c r="L15" i="167" a="1"/>
  <c r="P8" i="168" a="1"/>
  <c r="H22" i="165" a="1"/>
  <c r="Q13" i="168" a="1"/>
  <c r="AP337" i="166" a="1"/>
  <c r="AJ266" i="166" a="1"/>
  <c r="AL7" i="165" a="1"/>
  <c r="E31" i="165" a="1"/>
  <c r="L29" i="166" a="1"/>
  <c r="N21" i="166" a="1"/>
  <c r="H30" i="166" a="1"/>
  <c r="AR401" i="166" a="1"/>
  <c r="M32" i="165" a="1"/>
  <c r="K5" i="165" a="1"/>
  <c r="M24" i="166" a="1"/>
  <c r="H19" i="167" a="1"/>
  <c r="M51" i="166" a="1"/>
  <c r="AR341" i="168" a="1"/>
  <c r="I45" i="168" a="1"/>
  <c r="G50" i="168" a="1"/>
  <c r="K44" i="166" a="1"/>
  <c r="C11" i="165" a="1"/>
  <c r="AO271" i="166" a="1"/>
  <c r="M49" i="168" a="1"/>
  <c r="AP209" i="166" a="1"/>
  <c r="I27" i="166" a="1"/>
  <c r="J13" i="168" a="1"/>
  <c r="D25" i="165" a="1"/>
  <c r="P9" i="166" a="1"/>
  <c r="K51" i="166" a="1"/>
  <c r="E24" i="164" a="1"/>
  <c r="D18" i="166" a="1"/>
  <c r="AO272" i="166" a="1"/>
  <c r="AP204" i="166" a="1"/>
  <c r="AJ6" i="165" a="1"/>
  <c r="N10" i="166" a="1"/>
  <c r="E49" i="167" a="1"/>
  <c r="AO467" i="166" a="1"/>
  <c r="P33" i="165" a="1"/>
  <c r="N2" i="167" a="1"/>
  <c r="M20" i="165" a="1"/>
  <c r="E45" i="164" a="1"/>
  <c r="F7" i="166" a="1"/>
  <c r="AJ201" i="159" a="1"/>
  <c r="G27" i="168" a="1"/>
  <c r="E17" i="165" a="1"/>
  <c r="AR462" i="166" a="1"/>
  <c r="AQ335" i="168" a="1"/>
  <c r="AL330" i="168" a="1"/>
  <c r="AP268" i="168" a="1"/>
  <c r="D8" i="167" a="1"/>
  <c r="AL200" i="168" a="1"/>
  <c r="AO266" i="163" a="1"/>
  <c r="AO526" i="166" a="1"/>
  <c r="AR6" i="166" a="1"/>
  <c r="K28" i="164" a="1"/>
  <c r="Q46" i="166" a="1"/>
  <c r="AO200" i="159" a="1"/>
  <c r="J51" i="164" a="1"/>
  <c r="AJ206" i="159" a="1"/>
  <c r="N3" i="164" a="1"/>
  <c r="L38" i="167" a="1"/>
  <c r="AR266" i="163" a="1"/>
  <c r="F26" i="165" a="1"/>
  <c r="G26" i="164" a="1"/>
  <c r="M23" i="165" a="1"/>
  <c r="AL5" i="165" a="1"/>
  <c r="K20" i="168" a="1"/>
  <c r="C33" i="168" a="1"/>
  <c r="AP206" i="159" a="1"/>
  <c r="L32" i="165" a="1"/>
  <c r="AJ270" i="163" a="1"/>
  <c r="AL465" i="166" a="1"/>
  <c r="K36" i="167" a="1"/>
  <c r="G8" i="165" a="1"/>
  <c r="H4" i="167" a="1"/>
  <c r="F27" i="164" a="1"/>
  <c r="AO13" i="164" a="1"/>
  <c r="H2" i="167" a="1"/>
  <c r="J19" i="164" a="1"/>
  <c r="AP72" i="168" a="1"/>
  <c r="I31" i="167" a="1"/>
  <c r="AO274" i="166" a="1"/>
  <c r="D4" i="166" a="1"/>
  <c r="M25" i="165" a="1"/>
  <c r="J16" i="168" a="1"/>
  <c r="AQ11" i="166" a="1"/>
  <c r="Q21" i="164" a="1"/>
  <c r="E30" i="168" a="1"/>
  <c r="AJ400" i="166" a="1"/>
  <c r="AQ400" i="166" a="1"/>
  <c r="K23" i="166" a="1"/>
  <c r="M37" i="166" a="1"/>
  <c r="AO76" i="168" a="1"/>
  <c r="F14" i="165" a="1"/>
  <c r="L11" i="167" a="1"/>
  <c r="L4" i="165" a="1"/>
  <c r="J48" i="166" a="1"/>
  <c r="AQ5" i="168" a="1"/>
  <c r="AP341" i="168" a="1"/>
  <c r="H8" i="167" a="1"/>
  <c r="N37" i="165" a="1"/>
  <c r="H40" i="167" a="1"/>
  <c r="L30" i="165" a="1"/>
  <c r="N39" i="168" a="1"/>
  <c r="L10" i="164" a="1"/>
  <c r="I20" i="167" a="1"/>
  <c r="K16" i="165" a="1"/>
  <c r="M11" i="164" a="1"/>
  <c r="N16" i="164" a="1"/>
  <c r="AO146" i="166" a="1"/>
  <c r="M51" i="165" a="1"/>
  <c r="AL402" i="166" a="1"/>
  <c r="AQ270" i="163" a="1"/>
  <c r="G43" i="167" a="1"/>
  <c r="AR273" i="163" a="1"/>
  <c r="M11" i="168" a="1"/>
  <c r="AL265" i="168" a="1"/>
  <c r="AP529" i="166" a="1"/>
  <c r="H43" i="166" a="1"/>
  <c r="C12" i="166" a="1"/>
  <c r="L40" i="164" a="1"/>
  <c r="K14" i="167" a="1"/>
  <c r="N43" i="164" a="1"/>
  <c r="AR271" i="166" a="1"/>
  <c r="Q3" i="168" a="1"/>
  <c r="AO330" i="168" a="1"/>
  <c r="G51" i="167" a="1"/>
  <c r="AP74" i="168" a="1"/>
  <c r="K35" i="168" a="1"/>
  <c r="P32" i="168" a="1"/>
  <c r="G44" i="164" a="1"/>
  <c r="AO9" i="165" a="1"/>
  <c r="D35" i="168" a="1"/>
  <c r="F34" i="168" a="1"/>
  <c r="G17" i="165" a="1"/>
  <c r="L37" i="165" a="1"/>
  <c r="P42" i="164" a="1"/>
  <c r="F42" i="165" a="1"/>
  <c r="J42" i="165" a="1"/>
  <c r="AQ203" i="166" a="1"/>
  <c r="N13" i="168" a="1"/>
  <c r="K5" i="168" a="1"/>
  <c r="I8" i="168" a="1"/>
  <c r="AO82" i="166" a="1"/>
  <c r="Q13" i="166" a="1"/>
  <c r="J31" i="164" a="1"/>
  <c r="M39" i="167" a="1"/>
  <c r="AR140" i="168" a="1"/>
  <c r="I20" i="165" a="1"/>
  <c r="E6" i="166" a="1"/>
  <c r="AQ269" i="168" a="1"/>
  <c r="Q12" i="168" a="1"/>
  <c r="AQ138" i="163" a="1"/>
  <c r="G49" i="165" a="1"/>
  <c r="N39" i="165" a="1"/>
  <c r="D26" i="166" a="1"/>
  <c r="K41" i="166" a="1"/>
  <c r="K43" i="165" a="1"/>
  <c r="Q43" i="168" a="1"/>
  <c r="J7" i="166" a="1"/>
  <c r="E16" i="164" a="1"/>
  <c r="P37" i="166" a="1"/>
  <c r="J29" i="165" a="1"/>
  <c r="AR341" i="166" a="1"/>
  <c r="AO397" i="166" a="1"/>
  <c r="M16" i="167" a="1"/>
  <c r="L41" i="168" a="1"/>
  <c r="G28" i="165" a="1"/>
  <c r="Q47" i="167" a="1"/>
  <c r="G14" i="167" a="1"/>
  <c r="L40" i="166" a="1"/>
  <c r="E44" i="164" a="1"/>
  <c r="AJ145" i="168" a="1"/>
  <c r="AQ142" i="166" a="1"/>
  <c r="P28" i="167" a="1"/>
  <c r="Q9" i="164" a="1"/>
  <c r="I12" i="165" a="1"/>
  <c r="AJ462" i="166" a="1"/>
  <c r="H23" i="166" a="1"/>
  <c r="AQ135" i="163" a="1"/>
  <c r="G33" i="168" a="1"/>
  <c r="N25" i="168" a="1"/>
  <c r="AQ337" i="166" a="1"/>
  <c r="Q42" i="166" a="1"/>
  <c r="AR208" i="166" a="1"/>
  <c r="AJ209" i="163" a="1"/>
  <c r="P44" i="166" a="1"/>
  <c r="AL204" i="168" a="1"/>
  <c r="D45" i="164" a="1"/>
  <c r="J5" i="166" a="1"/>
  <c r="K14" i="168" a="1"/>
  <c r="AO343" i="166" a="1"/>
  <c r="L19" i="165" a="1"/>
  <c r="G22" i="164" a="1"/>
  <c r="P16" i="165" a="1"/>
  <c r="AP11" i="165" a="1"/>
  <c r="N43" i="167" a="1"/>
  <c r="P22" i="165" a="1"/>
  <c r="J17" i="164" a="1"/>
  <c r="M22" i="164" a="1"/>
  <c r="G13" i="164" a="1"/>
  <c r="H15" i="165" a="1"/>
  <c r="P8" i="167" a="1"/>
  <c r="AP208" i="168" a="1"/>
  <c r="AO335" i="166" a="1"/>
  <c r="Q34" i="165" a="1"/>
  <c r="G48" i="165" a="1"/>
  <c r="AP267" i="166" a="1"/>
  <c r="K46" i="168" a="1"/>
  <c r="Q31" i="167" a="1"/>
  <c r="K20" i="166" a="1"/>
  <c r="D30" i="167" a="1"/>
  <c r="AJ344" i="166" a="1"/>
  <c r="E12" i="167" a="1"/>
  <c r="AP143" i="163" a="1"/>
  <c r="AO266" i="166" a="1"/>
  <c r="I38" i="168" a="1"/>
  <c r="D14" i="166" a="1"/>
  <c r="G20" i="166" a="1"/>
  <c r="AO11" i="164" a="1"/>
  <c r="D13" i="165" a="1"/>
  <c r="AR203" i="159" a="1"/>
  <c r="D40" i="167" a="1"/>
  <c r="F20" i="165" a="1"/>
  <c r="AR10" i="168" a="1"/>
  <c r="F5" i="165" a="1"/>
  <c r="AP141" i="163" a="1"/>
  <c r="AP82" i="166" a="1"/>
  <c r="M42" i="164" a="1"/>
  <c r="N38" i="167" a="1"/>
  <c r="AJ12" i="165" a="1"/>
  <c r="Q17" i="164" a="1"/>
  <c r="AL273" i="168" a="1"/>
  <c r="I44" i="168" a="1"/>
  <c r="AP74" i="166" a="1"/>
  <c r="N39" i="166" a="1"/>
  <c r="F8" i="168" a="1"/>
  <c r="P18" i="167" a="1"/>
  <c r="J32" i="166" a="1"/>
  <c r="F36" i="167" a="1"/>
  <c r="I33" i="166" a="1"/>
  <c r="L21" i="167" a="1"/>
  <c r="K31" i="168" a="1"/>
  <c r="Q47" i="168" a="1"/>
  <c r="P44" i="164" a="1"/>
  <c r="J44" i="167" a="1"/>
  <c r="E24" i="167" a="1"/>
  <c r="N10" i="168" a="1"/>
  <c r="AQ270" i="168" a="1"/>
  <c r="Q42" i="167" a="1"/>
  <c r="AO135" i="163" a="1"/>
  <c r="G39" i="168" a="1"/>
  <c r="P48" i="167" a="1"/>
  <c r="AO202" i="168" a="1"/>
  <c r="P38" i="166" a="1"/>
  <c r="J9" i="164" a="1"/>
  <c r="P31" i="167" a="1"/>
  <c r="M21" i="165" a="1"/>
  <c r="G9" i="168" a="1"/>
  <c r="AJ274" i="168" a="1"/>
  <c r="AJ73" i="168" a="1"/>
  <c r="H28" i="165" a="1"/>
  <c r="D5" i="165" a="1"/>
  <c r="C45" i="168" a="1"/>
  <c r="AR14" i="166" a="1"/>
  <c r="M43" i="168" a="1"/>
  <c r="AP70" i="168" a="1"/>
  <c r="C51" i="169" a="1"/>
  <c r="AR527" i="166" a="1"/>
  <c r="F13" i="168" a="1"/>
  <c r="K30" i="164" a="1"/>
  <c r="AO400" i="166" a="1"/>
  <c r="N49" i="167" a="1"/>
  <c r="I18" i="168" a="1"/>
  <c r="M25" i="166" a="1"/>
  <c r="I13" i="167" a="1"/>
  <c r="K35" i="165" a="1"/>
  <c r="E45" i="166" a="1"/>
  <c r="G23" i="164" a="1"/>
  <c r="H44" i="167" a="1"/>
  <c r="D29" i="165" a="1"/>
  <c r="I10" i="167" a="1"/>
  <c r="P25" i="165" a="1"/>
  <c r="I40" i="165" a="1"/>
  <c r="L46" i="167" a="1"/>
  <c r="AR272" i="168" a="1"/>
  <c r="N5" i="164" a="1"/>
  <c r="F38" i="166" a="1"/>
  <c r="AJ201" i="166" a="1"/>
  <c r="N18" i="167" a="1"/>
  <c r="G27" i="164" a="1"/>
  <c r="C8" i="165" a="1"/>
  <c r="AJ210" i="159" a="1"/>
  <c r="G38" i="166" a="1"/>
  <c r="Q46" i="164" a="1"/>
  <c r="G42" i="167" a="1"/>
  <c r="G26" i="165" a="1"/>
  <c r="G34" i="168" a="1"/>
  <c r="AL266" i="168" a="1"/>
  <c r="F45" i="165" a="1"/>
  <c r="AP332" i="168" a="1"/>
  <c r="AL138" i="163" a="1"/>
  <c r="L4" i="168" a="1"/>
  <c r="AO136" i="163" a="1"/>
  <c r="N7" i="167" a="1"/>
  <c r="P15" i="166" a="1"/>
  <c r="AJ268" i="163" a="1"/>
  <c r="L44" i="166" a="1"/>
  <c r="AL275" i="166" a="1"/>
  <c r="C50" i="165" a="1"/>
  <c r="G29" i="166" a="1"/>
  <c r="AP8" i="164" a="1"/>
  <c r="H32" i="168" a="1"/>
  <c r="N35" i="165" a="1"/>
  <c r="K9" i="165" a="1"/>
  <c r="D46" i="165" a="1"/>
  <c r="P20" i="164" a="1"/>
  <c r="AL332" i="168" a="1"/>
  <c r="AL209" i="166" a="1"/>
  <c r="Q33" i="166" a="1"/>
  <c r="C41" i="164" a="1"/>
  <c r="Z6" i="158"/>
  <c r="L39" i="164" a="1"/>
  <c r="P47" i="167" a="1"/>
  <c r="E24" i="165" a="1"/>
  <c r="J20" i="168" a="1"/>
  <c r="N38" i="166" a="1"/>
  <c r="M39" i="165" a="1"/>
  <c r="I38" i="167" a="1"/>
  <c r="G41" i="166" a="1"/>
  <c r="E5" i="167" a="1"/>
  <c r="N6" i="167" a="1"/>
  <c r="AO395" i="166" a="1"/>
  <c r="J16" i="164" a="1"/>
  <c r="F5" i="164" a="1"/>
  <c r="P34" i="165" a="1"/>
  <c r="P49" i="164" a="1"/>
  <c r="Q35" i="166" a="1"/>
  <c r="AP269" i="163" a="1"/>
  <c r="D46" i="164" a="1"/>
  <c r="G33" i="166" a="1"/>
  <c r="L50" i="166" a="1"/>
  <c r="K32" i="164" a="1"/>
  <c r="N51" i="166" a="1"/>
  <c r="Q27" i="166" a="1"/>
  <c r="P51" i="165" a="1"/>
  <c r="J21" i="167" a="1"/>
  <c r="J18" i="165" a="1"/>
  <c r="K12" i="167" a="1"/>
  <c r="I51" i="166" a="1"/>
  <c r="AR9" i="168" a="1"/>
  <c r="AQ208" i="168" a="1"/>
  <c r="D47" i="166" a="1"/>
  <c r="J43" i="167" a="1"/>
  <c r="AQ143" i="168" a="1"/>
  <c r="AO337" i="168" a="1"/>
  <c r="F16" i="166" a="1"/>
  <c r="G28" i="164" a="1"/>
  <c r="L26" i="167" a="1"/>
  <c r="N17" i="164" a="1"/>
  <c r="AP9" i="166" a="1"/>
  <c r="C25" i="167" a="1"/>
  <c r="AP205" i="166" a="1"/>
  <c r="AQ530" i="166" a="1"/>
  <c r="J41" i="167" a="1"/>
  <c r="I22" i="167" a="1"/>
  <c r="AO137" i="166" a="1"/>
  <c r="AQ78" i="166" a="1"/>
  <c r="AQ272" i="168" a="1"/>
  <c r="E24" i="166" a="1"/>
  <c r="G32" i="164" a="1"/>
  <c r="E4" i="167" a="1"/>
  <c r="AR148" i="168" a="1"/>
  <c r="N22" i="168" a="1"/>
  <c r="L6" i="166" a="1"/>
  <c r="G14" i="168" a="1"/>
  <c r="N27" i="167" a="1"/>
  <c r="AR12" i="164" a="1"/>
  <c r="K37" i="164" a="1"/>
  <c r="I11" i="167" a="1"/>
  <c r="M40" i="167" a="1"/>
  <c r="C5" i="168" a="1"/>
  <c r="L2" i="165" a="1"/>
  <c r="AP274" i="166" a="1"/>
  <c r="AL269" i="168" a="1"/>
  <c r="P2" i="169" a="1"/>
  <c r="H25" i="166" a="1"/>
  <c r="L3" i="164" a="1"/>
  <c r="I50" i="167" a="1"/>
  <c r="N17" i="166" a="1"/>
  <c r="Q33" i="164" a="1"/>
  <c r="AO204" i="163" a="1"/>
  <c r="F45" i="168" a="1"/>
  <c r="H21" i="167" a="1"/>
  <c r="J39" i="164" a="1"/>
  <c r="AQ265" i="166" a="1"/>
  <c r="AJ207" i="166" a="1"/>
  <c r="AR272" i="163" a="1"/>
  <c r="K10" i="165" a="1"/>
  <c r="K29" i="164" a="1"/>
  <c r="AP204" i="163" a="1"/>
  <c r="K3" i="166" a="1"/>
  <c r="AL9" i="166" a="1"/>
  <c r="I18" i="165" a="1"/>
  <c r="AL8" i="166" a="1"/>
  <c r="AL271" i="166" a="1"/>
  <c r="N30" i="165" a="1"/>
  <c r="Q31" i="168" a="1"/>
  <c r="AO140" i="163" a="1"/>
  <c r="L39" i="167" a="1"/>
  <c r="AR9" i="164" a="1"/>
  <c r="AQ202" i="163" a="1"/>
  <c r="P34" i="164" a="1"/>
  <c r="D48" i="164" a="1"/>
  <c r="M29" i="165" a="1"/>
  <c r="N36" i="166" a="1"/>
  <c r="AQ335" i="166" a="1"/>
  <c r="AR137" i="166" a="1"/>
  <c r="M25" i="167" a="1"/>
  <c r="M10" i="167" a="1"/>
  <c r="AR6" i="167" a="1"/>
  <c r="D39" i="164" a="1"/>
  <c r="G35" i="166" a="1"/>
  <c r="E50" i="167" a="1"/>
  <c r="AQ202" i="159" a="1"/>
  <c r="I48" i="167" a="1"/>
  <c r="N41" i="167" a="1"/>
  <c r="P40" i="165" a="1"/>
  <c r="Q27" i="165" a="1"/>
  <c r="J50" i="167" a="1"/>
  <c r="H13" i="168" a="1"/>
  <c r="J21" i="168" a="1"/>
  <c r="AQ148" i="166" a="1"/>
  <c r="E10" i="167" a="1"/>
  <c r="L42" i="165" a="1"/>
  <c r="Q33" i="165" a="1"/>
  <c r="AR5" i="166" a="1"/>
  <c r="AQ9" i="164" a="1"/>
  <c r="AO8" i="165" a="1"/>
  <c r="N14" i="166" a="1"/>
  <c r="AQ8" i="165" a="1"/>
  <c r="AP201" i="159" a="1"/>
  <c r="AL270" i="166" a="1"/>
  <c r="L5" i="165" a="1"/>
  <c r="AQ70" i="168" a="1"/>
  <c r="AJ270" i="166" a="1"/>
  <c r="J17" i="167" a="1"/>
  <c r="K22" i="168" a="1"/>
  <c r="AL265" i="166" a="1"/>
  <c r="AL10" i="164" a="1"/>
  <c r="AL145" i="166" a="1"/>
  <c r="M37" i="164" a="1"/>
  <c r="I43" i="166" a="1"/>
  <c r="K28" i="168" a="1"/>
  <c r="M39" i="164" a="1"/>
  <c r="D40" i="165" a="1"/>
  <c r="L13" i="168" a="1"/>
  <c r="H18" i="166" a="1"/>
  <c r="AQ75" i="166" a="1"/>
  <c r="AP80" i="166" a="1"/>
  <c r="K11" i="167" a="1"/>
  <c r="D25" i="168" a="1"/>
  <c r="AJ80" i="168" a="1"/>
  <c r="I43" i="168" a="1"/>
  <c r="F50" i="164" a="1"/>
  <c r="G51" i="166" a="1"/>
  <c r="C12" i="167" a="1"/>
  <c r="K12" i="166" a="1"/>
  <c r="H14" i="165" a="1"/>
  <c r="M2" i="165" a="1"/>
  <c r="G30" i="168" a="1"/>
  <c r="I35" i="165" a="1"/>
  <c r="E45" i="167" a="1"/>
  <c r="J25" i="165" a="1"/>
  <c r="N6" i="164" a="1"/>
  <c r="M3" i="165" a="1"/>
  <c r="K3" i="168" a="1"/>
  <c r="M36" i="166" a="1"/>
  <c r="AJ267" i="168" a="1"/>
  <c r="Q5" i="168" a="1"/>
  <c r="Q5" i="167" a="1"/>
  <c r="G49" i="168" a="1"/>
  <c r="Q20" i="166" a="1"/>
  <c r="E8" i="167" a="1"/>
  <c r="E33" i="164" a="1"/>
  <c r="Q17" i="167" a="1"/>
  <c r="I36" i="166" a="1"/>
  <c r="Q40" i="167" a="1"/>
  <c r="AO207" i="163" a="1"/>
  <c r="Q4" i="168" a="1"/>
  <c r="P39" i="164" a="1"/>
  <c r="M22" i="165" a="1"/>
  <c r="L44" i="165" a="1"/>
  <c r="AJ340" i="166" a="1"/>
  <c r="H37" i="165" a="1"/>
  <c r="H43" i="167" a="1"/>
  <c r="P30" i="168" a="1"/>
  <c r="AJ144" i="166" a="1"/>
  <c r="D13" i="164" a="1"/>
  <c r="E18" i="164" a="1"/>
  <c r="AO210" i="166" a="1"/>
  <c r="D29" i="167" a="1"/>
  <c r="M45" i="164" a="1"/>
  <c r="AJ7" i="164" a="1"/>
  <c r="C37" i="167" a="1"/>
  <c r="Q24" i="167" a="1"/>
  <c r="J39" i="165" a="1"/>
  <c r="N47" i="168" a="1"/>
  <c r="AJ334" i="166" a="1"/>
  <c r="AP202" i="163" a="1"/>
  <c r="J44" i="165" a="1"/>
  <c r="L8" i="167" a="1"/>
  <c r="AR81" i="166" a="1"/>
  <c r="I39" i="165" a="1"/>
  <c r="C30" i="165" a="1"/>
  <c r="C41" i="168" a="1"/>
  <c r="AO208" i="166" a="1"/>
  <c r="J35" i="164" a="1"/>
  <c r="G41" i="168" a="1"/>
  <c r="L50" i="165" a="1"/>
  <c r="D38" i="165" a="1"/>
  <c r="J32" i="164" a="1"/>
  <c r="AP267" i="168" a="1"/>
  <c r="E27" i="165" a="1"/>
  <c r="H21" i="164" a="1"/>
  <c r="AL403" i="166" a="1"/>
  <c r="J15" i="168" a="1"/>
  <c r="F9" i="164" a="1"/>
  <c r="G4" i="165" a="1"/>
  <c r="AL200" i="163" a="1"/>
  <c r="I12" i="164" a="1"/>
  <c r="AR395" i="166" a="1"/>
  <c r="AJ271" i="163" a="1"/>
  <c r="AJ208" i="166" a="1"/>
  <c r="K27" i="164" a="1"/>
  <c r="L6" i="164" a="1"/>
  <c r="M22" i="167" a="1"/>
  <c r="Z138" i="142"/>
  <c r="I51" i="169" a="1"/>
  <c r="F38" i="165" a="1"/>
  <c r="AQ207" i="163" a="1"/>
  <c r="F51" i="168" a="1"/>
  <c r="J49" i="166" a="1"/>
  <c r="AL143" i="168" a="1"/>
  <c r="M34" i="168" a="1"/>
  <c r="E35" i="166" a="1"/>
  <c r="K4" i="165" a="1"/>
  <c r="AO267" i="163" a="1"/>
  <c r="K27" i="165" a="1"/>
  <c r="Q41" i="167" a="1"/>
  <c r="H31" i="165" a="1"/>
  <c r="H37" i="164" a="1"/>
  <c r="AR398" i="166" a="1"/>
  <c r="Q25" i="167" a="1"/>
  <c r="AL137" i="168" a="1"/>
  <c r="P6" i="168" a="1"/>
  <c r="C26" i="164" a="1"/>
  <c r="K47" i="166" a="1"/>
  <c r="F7" i="165" a="1"/>
  <c r="AR74" i="168" a="1"/>
  <c r="J22" i="165" a="1"/>
  <c r="AO336" i="168" a="1"/>
  <c r="I4" i="164" a="1"/>
  <c r="G45" i="166" a="1"/>
  <c r="L36" i="167" a="1"/>
  <c r="H43" i="165" a="1"/>
  <c r="C32" i="165" a="1"/>
  <c r="H14" i="166" a="1"/>
  <c r="AR8" i="165" a="1"/>
  <c r="J9" i="165" a="1"/>
  <c r="J7" i="165" a="1"/>
  <c r="AQ338" i="166" a="1"/>
  <c r="H35" i="167" a="1"/>
  <c r="AO271" i="168" a="1"/>
  <c r="K50" i="166" a="1"/>
  <c r="G4" i="164" a="1"/>
  <c r="AR10" i="166" a="1"/>
  <c r="I27" i="167" a="1"/>
  <c r="AO151" i="168" a="1"/>
  <c r="AR211" i="159" a="1"/>
  <c r="H30" i="165" a="1"/>
  <c r="K50" i="168" a="1"/>
  <c r="AQ208" i="163" a="1"/>
  <c r="AR200" i="159" a="1"/>
  <c r="G18" i="164" a="1"/>
  <c r="AO204" i="159" a="1"/>
  <c r="AJ135" i="163" a="1"/>
  <c r="K30" i="167" a="1"/>
  <c r="E11" i="165" a="1"/>
  <c r="C22" i="168" a="1"/>
  <c r="AP6" i="167" a="1"/>
  <c r="Q16" i="167" a="1"/>
  <c r="M27" i="165" a="1"/>
  <c r="G30" i="164" a="1"/>
  <c r="AO135" i="166" a="1"/>
  <c r="J2" i="166" a="1"/>
  <c r="AR140" i="166" a="1"/>
  <c r="AO140" i="166" a="1"/>
  <c r="P29" i="165" a="1"/>
  <c r="E25" i="166" a="1"/>
  <c r="J21" i="165" a="1"/>
  <c r="D14" i="165" a="1"/>
  <c r="AR342" i="166" a="1"/>
  <c r="AQ207" i="166" a="1"/>
  <c r="I16" i="168" a="1"/>
  <c r="J19" i="165" a="1"/>
  <c r="AJ404" i="166" a="1"/>
  <c r="D42" i="168" a="1"/>
  <c r="I13" i="164" a="1"/>
  <c r="K34" i="166" a="1"/>
  <c r="AP399" i="166" a="1"/>
  <c r="I44" i="166" a="1"/>
  <c r="C21" i="167" a="1"/>
  <c r="L12" i="165" a="1"/>
  <c r="L5" i="168" a="1"/>
  <c r="L18" i="166" a="1"/>
  <c r="AQ5" i="166" a="1"/>
  <c r="I41" i="168" a="1"/>
  <c r="AJ337" i="168" a="1"/>
  <c r="AP80" i="168" a="1"/>
  <c r="L10" i="166" a="1"/>
  <c r="AQ462" i="166" a="1"/>
  <c r="E29" i="168" a="1"/>
  <c r="K27" i="167" a="1"/>
  <c r="C24" i="166" a="1"/>
  <c r="C5" i="166" a="1"/>
  <c r="AJ14" i="166" a="1"/>
  <c r="E47" i="166" a="1"/>
  <c r="Q23" i="168" a="1"/>
  <c r="F29" i="168" a="1"/>
  <c r="M28" i="167" a="1"/>
  <c r="L8" i="165" a="1"/>
  <c r="AR335" i="168" a="1"/>
  <c r="P11" i="167" a="1"/>
  <c r="Q41" i="168" a="1"/>
  <c r="AL203" i="166" a="1"/>
  <c r="AR145" i="166" a="1"/>
  <c r="E14" i="164" a="1"/>
  <c r="AJ530" i="166" a="1"/>
  <c r="C11" i="166" a="1"/>
  <c r="N42" i="167" a="1"/>
  <c r="H48" i="167" a="1"/>
  <c r="G41" i="164" a="1"/>
  <c r="L12" i="167" a="1"/>
  <c r="E42" i="166" a="1"/>
  <c r="AP205" i="159" a="1"/>
  <c r="J10" i="166" a="1"/>
  <c r="M16" i="165" a="1"/>
  <c r="AP9" i="165" a="1"/>
  <c r="G37" i="165" a="1"/>
  <c r="AL274" i="166" a="1"/>
  <c r="J31" i="168" a="1"/>
  <c r="AP76" i="166" a="1"/>
  <c r="AO13" i="166" a="1"/>
  <c r="F28" i="165" a="1"/>
  <c r="G6" i="167" a="1"/>
  <c r="H24" i="165" a="1"/>
  <c r="C27" i="168" a="1"/>
  <c r="M44" i="164" a="1"/>
  <c r="C18" i="164" a="1"/>
  <c r="M33" i="166" a="1"/>
  <c r="Q39" i="164" a="1"/>
  <c r="H2" i="165" a="1"/>
  <c r="AL74" i="166" a="1"/>
  <c r="K41" i="164" a="1"/>
  <c r="J51" i="168" a="1"/>
  <c r="AR7" i="166" a="1"/>
  <c r="I50" i="164" a="1"/>
  <c r="H31" i="168" a="1"/>
  <c r="H12" i="168" a="1"/>
  <c r="F47" i="165" a="1"/>
  <c r="E46" i="165" a="1"/>
  <c r="AJ340" i="168" a="1"/>
  <c r="AQ528" i="166" a="1"/>
  <c r="F47" i="166" a="1"/>
  <c r="AJ271" i="168" a="1"/>
  <c r="P11" i="168" a="1"/>
  <c r="AL9" i="165" a="1"/>
  <c r="AO7" i="164" a="1"/>
  <c r="Z136" i="142"/>
  <c r="AR467" i="166" a="1"/>
  <c r="H46" i="165" a="1"/>
  <c r="H47" i="166" a="1"/>
  <c r="AO5" i="168" a="1"/>
  <c r="L45" i="167" a="1"/>
  <c r="G14" i="164" a="1"/>
  <c r="C36" i="164" a="1"/>
  <c r="E27" i="164" a="1"/>
  <c r="N3" i="166" a="1"/>
  <c r="AJ269" i="163" a="1"/>
  <c r="E8" i="164" a="1"/>
  <c r="F38" i="164" a="1"/>
  <c r="F35" i="164" a="1"/>
  <c r="N27" i="164" a="1"/>
  <c r="H38" i="166" a="1"/>
  <c r="F12" i="165" a="1"/>
  <c r="H18" i="164" a="1"/>
  <c r="N13" i="164" a="1"/>
  <c r="J4" i="164" a="1"/>
  <c r="M44" i="168" a="1"/>
  <c r="AP404" i="166" a="1"/>
  <c r="AL6" i="167" a="1"/>
  <c r="L17" i="166" a="1"/>
  <c r="AR265" i="166" a="1"/>
  <c r="M4" i="166" a="1"/>
  <c r="AP205" i="163" a="1"/>
  <c r="I20" i="164" a="1"/>
  <c r="AO9" i="166" a="1"/>
  <c r="G36" i="168" a="1"/>
  <c r="AO269" i="166" a="1"/>
  <c r="AR265" i="163" a="1"/>
  <c r="AR11" i="164" a="1"/>
  <c r="D34" i="168" a="1"/>
  <c r="D16" i="165" a="1"/>
  <c r="Q41" i="165" a="1"/>
  <c r="AL342" i="166" a="1"/>
  <c r="M7" i="165" a="1"/>
  <c r="C31" i="165" a="1"/>
  <c r="H47" i="164" a="1"/>
  <c r="AR73" i="166" a="1"/>
  <c r="K51" i="165" a="1"/>
  <c r="M45" i="166" a="1"/>
  <c r="Q44" i="167" a="1"/>
  <c r="AO137" i="168" a="1"/>
  <c r="F37" i="166" a="1"/>
  <c r="AO202" i="166" a="1"/>
  <c r="AO80" i="168" a="1"/>
  <c r="AQ146" i="166" a="1"/>
  <c r="D41" i="165" a="1"/>
  <c r="AJ7" i="166" a="1"/>
  <c r="D35" i="167" a="1"/>
  <c r="L10" i="165" a="1"/>
  <c r="AO7" i="166" a="1"/>
  <c r="J34" i="166" a="1"/>
  <c r="AR8" i="166" a="1"/>
  <c r="AR207" i="168" a="1"/>
  <c r="I42" i="166" a="1"/>
  <c r="AR138" i="166" a="1"/>
  <c r="F48" i="167" a="1"/>
  <c r="J25" i="168" a="1"/>
  <c r="Q3" i="166" a="1"/>
  <c r="M5" i="167" a="1"/>
  <c r="F5" i="168" a="1"/>
  <c r="F27" i="167" a="1"/>
  <c r="I8" i="165" a="1"/>
  <c r="G42" i="164" a="1"/>
  <c r="AP143" i="166" a="1"/>
  <c r="E10" i="168" a="1"/>
  <c r="AP332" i="166" a="1"/>
  <c r="P47" i="164" a="1"/>
  <c r="AJ149" i="166" a="1"/>
  <c r="AQ150" i="168" a="1"/>
  <c r="J16" i="167" a="1"/>
  <c r="L19" i="168" a="1"/>
  <c r="N13" i="166" a="1"/>
  <c r="E19" i="165" a="1"/>
  <c r="N21" i="167" a="1"/>
  <c r="K15" i="165" a="1"/>
  <c r="I12" i="168" a="1"/>
  <c r="H33" i="167" a="1"/>
  <c r="J23" i="168" a="1"/>
  <c r="P3" i="164" a="1"/>
  <c r="E7" i="165" a="1"/>
  <c r="AJ265" i="166" a="1"/>
  <c r="N32" i="166" a="1"/>
  <c r="AL211" i="159" a="1"/>
  <c r="J47" i="165" a="1"/>
  <c r="AJ464" i="166" a="1"/>
  <c r="G30" i="165" a="1"/>
  <c r="C39" i="167" a="1"/>
  <c r="AL8" i="164" a="1"/>
  <c r="F2" i="166" a="1"/>
  <c r="I42" i="164" a="1"/>
  <c r="AR270" i="163" a="1"/>
  <c r="C4" i="164" a="1"/>
  <c r="L3" i="166" a="1"/>
  <c r="AL144" i="168" a="1"/>
  <c r="AQ7" i="165" a="1"/>
  <c r="AJ137" i="166" a="1"/>
  <c r="AJ11" i="164" a="1"/>
  <c r="J36" i="165" a="1"/>
  <c r="J26" i="164" a="1"/>
  <c r="H32" i="164" a="1"/>
  <c r="L28" i="167" a="1"/>
  <c r="P22" i="168" a="1"/>
  <c r="AP202" i="159" a="1"/>
  <c r="AQ207" i="159" a="1"/>
  <c r="N34" i="166" a="1"/>
  <c r="AL339" i="166" a="1"/>
  <c r="J14" i="164" a="1"/>
  <c r="E48" i="168" a="1"/>
  <c r="P26" i="168" a="1"/>
  <c r="AL9" i="164" a="1"/>
  <c r="AO401" i="166" a="1"/>
  <c r="K9" i="168" a="1"/>
  <c r="F5" i="167" a="1"/>
  <c r="K33" i="166" a="1"/>
  <c r="K32" i="168" a="1"/>
  <c r="L35" i="167" a="1"/>
  <c r="N45" i="166" a="1"/>
  <c r="Q35" i="167" a="1"/>
  <c r="AO465" i="166" a="1"/>
  <c r="P46" i="166" a="1"/>
  <c r="G50" i="167" a="1"/>
  <c r="D10" i="167" a="1"/>
  <c r="H36" i="168" a="1"/>
  <c r="P35" i="167" a="1"/>
  <c r="AQ339" i="168" a="1"/>
  <c r="M48" i="164" a="1"/>
  <c r="N44" i="167" a="1"/>
  <c r="F12" i="167" a="1"/>
  <c r="I48" i="165" a="1"/>
  <c r="E8" i="165" a="1"/>
  <c r="L38" i="168" a="1"/>
  <c r="I51" i="168" a="1"/>
  <c r="H2" i="166" a="1"/>
  <c r="G51" i="169" a="1"/>
  <c r="AO11" i="168" a="1"/>
  <c r="K42" i="167" a="1"/>
  <c r="F47" i="168" a="1"/>
  <c r="AP202" i="166" a="1"/>
  <c r="J43" i="168" a="1"/>
  <c r="P12" i="168" a="1"/>
  <c r="C39" i="165" a="1"/>
  <c r="D11" i="168" a="1"/>
  <c r="Q22" i="167" a="1"/>
  <c r="Z71" i="158"/>
  <c r="L44" i="168" a="1"/>
  <c r="AR202" i="168" a="1"/>
  <c r="Q43" i="165" a="1"/>
  <c r="J6" i="166" a="1"/>
  <c r="I13" i="165" a="1"/>
  <c r="N35" i="166" a="1"/>
  <c r="P27" i="164" a="1"/>
  <c r="H16" i="166" a="1"/>
  <c r="H7" i="164" a="1"/>
  <c r="AQ6" i="168" a="1"/>
  <c r="G7" i="165" a="1"/>
  <c r="L31" i="167" a="1"/>
  <c r="M40" i="168" a="1"/>
  <c r="E19" i="168" a="1"/>
  <c r="H50" i="167" a="1"/>
  <c r="D42" i="166" a="1"/>
  <c r="E7" i="167" a="1"/>
  <c r="K41" i="165" a="1"/>
  <c r="F8" i="164" a="1"/>
  <c r="K41" i="168" a="1"/>
  <c r="L29" i="168" a="1"/>
  <c r="AQ461" i="166" a="1"/>
  <c r="I19" i="166" a="1"/>
  <c r="P36" i="168" a="1"/>
  <c r="D42" i="167" a="1"/>
  <c r="N46" i="165" a="1"/>
  <c r="AQ331" i="166" a="1"/>
  <c r="Q23" i="167" a="1"/>
  <c r="D27" i="166" a="1"/>
  <c r="F27" i="168" a="1"/>
  <c r="AP460" i="166" a="1"/>
  <c r="AJ6" i="166" a="1"/>
  <c r="F2" i="168" a="1"/>
  <c r="AO8" i="168" a="1"/>
  <c r="P30" i="166" a="1"/>
  <c r="D21" i="168" a="1"/>
  <c r="G39" i="165" a="1"/>
  <c r="N4" i="166" a="1"/>
  <c r="K27" i="168" a="1"/>
  <c r="H50" i="166" a="1"/>
  <c r="K49" i="164" a="1"/>
  <c r="H23" i="165" a="1"/>
  <c r="I28" i="168" a="1"/>
  <c r="I47" i="164" a="1"/>
  <c r="N50" i="168" a="1"/>
  <c r="G8" i="164" a="1"/>
  <c r="AR146" i="168" a="1"/>
  <c r="M29" i="166" a="1"/>
  <c r="J46" i="165" a="1"/>
  <c r="AP200" i="168" a="1"/>
  <c r="N51" i="167" a="1"/>
  <c r="M51" i="167" a="1"/>
  <c r="H7" i="167" a="1"/>
  <c r="K39" i="165" a="1"/>
  <c r="J35" i="167" a="1"/>
  <c r="J47" i="166" a="1"/>
  <c r="AQ137" i="168" a="1"/>
  <c r="AL333" i="168" a="1"/>
  <c r="J3" i="165" a="1"/>
  <c r="D15" i="164" a="1"/>
  <c r="Q51" i="164" a="1"/>
  <c r="K50" i="167" a="1"/>
  <c r="L6" i="165" a="1"/>
  <c r="K14" i="166" a="1"/>
  <c r="G9" i="165" a="1"/>
  <c r="AL330" i="166" a="1"/>
  <c r="AR78" i="168" a="1"/>
  <c r="AJ395" i="166" a="1"/>
  <c r="G24" i="168" a="1"/>
  <c r="N48" i="165" a="1"/>
  <c r="AL6" i="165" a="1"/>
  <c r="Q27" i="167" a="1"/>
  <c r="G38" i="168" a="1"/>
  <c r="C40" i="168" a="1"/>
  <c r="J7" i="167" a="1"/>
  <c r="AQ272" i="163" a="1"/>
  <c r="L10" i="167" a="1"/>
  <c r="N40" i="167" a="1"/>
  <c r="D32" i="167" a="1"/>
  <c r="AP331" i="168" a="1"/>
  <c r="M4" i="165" a="1"/>
  <c r="E20" i="166" a="1"/>
  <c r="C46" i="164" a="1"/>
  <c r="E6" i="164" a="1"/>
  <c r="F18" i="168" a="1"/>
  <c r="Z81" i="158"/>
  <c r="AR268" i="168" a="1"/>
  <c r="J39" i="166" a="1"/>
  <c r="D2" i="168" a="1"/>
  <c r="Q38" i="168" a="1"/>
  <c r="J26" i="167" a="1"/>
  <c r="H15" i="167" a="1"/>
  <c r="N40" i="165" a="1"/>
  <c r="AR335" i="166" a="1"/>
  <c r="E35" i="165" a="1"/>
  <c r="N24" i="166" a="1"/>
  <c r="N29" i="167" a="1"/>
  <c r="G36" i="167" a="1"/>
  <c r="AQ206" i="168" a="1"/>
  <c r="G20" i="168" a="1"/>
  <c r="AR136" i="166" a="1"/>
  <c r="AJ9" i="168" a="1"/>
  <c r="N28" i="166" a="1"/>
  <c r="Z77" i="158"/>
  <c r="D23" i="166" a="1"/>
  <c r="Q2" i="164" a="1"/>
  <c r="K13" i="168" a="1"/>
  <c r="AJ205" i="168" a="1"/>
  <c r="C25" i="164" a="1"/>
  <c r="M9" i="165" a="1"/>
  <c r="L14" i="165" a="1"/>
  <c r="D9" i="166" a="1"/>
  <c r="I46" i="167" a="1"/>
  <c r="AR333" i="166" a="1"/>
  <c r="M50" i="168" a="1"/>
  <c r="D44" i="168" a="1"/>
  <c r="J30" i="167" a="1"/>
  <c r="AP138" i="168" a="1"/>
  <c r="AR142" i="168" a="1"/>
  <c r="I48" i="164" a="1"/>
  <c r="N41" i="165" a="1"/>
  <c r="N50" i="165" a="1"/>
  <c r="P26" i="166" a="1"/>
  <c r="K17" i="165" a="1"/>
  <c r="AR336" i="166" a="1"/>
  <c r="AQ345" i="166" a="1"/>
  <c r="AQ466" i="166" a="1"/>
  <c r="C2" i="166" a="1"/>
  <c r="M27" i="168" a="1"/>
  <c r="I28" i="164" a="1"/>
  <c r="C18" i="165" a="1"/>
  <c r="G17" i="167" a="1"/>
  <c r="N21" i="165" a="1"/>
  <c r="AJ138" i="168" a="1"/>
  <c r="F17" i="166" a="1"/>
  <c r="H11" i="167" a="1"/>
  <c r="AR210" i="166" a="1"/>
  <c r="K14" i="165" a="1"/>
  <c r="AO73" i="166" a="1"/>
  <c r="C23" i="167" a="1"/>
  <c r="J15" i="164" a="1"/>
  <c r="AJ269" i="168" a="1"/>
  <c r="N30" i="168" a="1"/>
  <c r="H24" i="166" a="1"/>
  <c r="H10" i="167" a="1"/>
  <c r="F35" i="167" a="1"/>
  <c r="AR75" i="166" a="1"/>
  <c r="AJ205" i="159" a="1"/>
  <c r="D47" i="168" a="1"/>
  <c r="AP7" i="165" a="1"/>
  <c r="AO206" i="168" a="1"/>
  <c r="P45" i="166" a="1"/>
  <c r="AJ333" i="166" a="1"/>
  <c r="E2" i="167" a="1"/>
  <c r="E42" i="167" a="1"/>
  <c r="AR139" i="168" a="1"/>
  <c r="Q38" i="165" a="1"/>
  <c r="K13" i="165" a="1"/>
  <c r="AR529" i="166" a="1"/>
  <c r="K21" i="165" a="1"/>
  <c r="AR204" i="159" a="1"/>
  <c r="D50" i="166" a="1"/>
  <c r="K12" i="164" a="1"/>
  <c r="G31" i="166" a="1"/>
  <c r="L24" i="166" a="1"/>
  <c r="H34" i="165" a="1"/>
  <c r="C40" i="165" a="1"/>
  <c r="D8" i="168" a="1"/>
  <c r="H6" i="167" a="1"/>
  <c r="AQ71" i="168" a="1"/>
  <c r="K2" i="164" a="1"/>
  <c r="N31" i="164" a="1"/>
  <c r="Q46" i="167" a="1"/>
  <c r="AL401" i="166" a="1"/>
  <c r="M4" i="167" a="1"/>
  <c r="AP140" i="168" a="1"/>
  <c r="Q22" i="168" a="1"/>
  <c r="E6" i="165" a="1"/>
  <c r="AQ396" i="166" a="1"/>
  <c r="Q37" i="167" a="1"/>
  <c r="P14" i="164" a="1"/>
  <c r="Q38" i="166" a="1"/>
  <c r="AL462" i="166" a="1"/>
  <c r="M17" i="168" a="1"/>
  <c r="D21" i="167" a="1"/>
  <c r="AQ136" i="163" a="1"/>
  <c r="H15" i="166" a="1"/>
  <c r="AL203" i="168" a="1"/>
  <c r="J38" i="166" a="1"/>
  <c r="J29" i="164" a="1"/>
  <c r="I16" i="166" a="1"/>
  <c r="K25" i="166" a="1"/>
  <c r="F42" i="164" a="1"/>
  <c r="C17" i="167" a="1"/>
  <c r="Q34" i="168" a="1"/>
  <c r="G27" i="166" a="1"/>
  <c r="AJ144" i="168" a="1"/>
  <c r="AR203" i="168" a="1"/>
  <c r="G31" i="167" a="1"/>
  <c r="G46" i="166" a="1"/>
  <c r="N23" i="164" a="1"/>
  <c r="J35" i="166" a="1"/>
  <c r="Q32" i="167" a="1"/>
  <c r="AO331" i="166" a="1"/>
  <c r="AP140" i="166" a="1"/>
  <c r="AR396" i="166" a="1"/>
  <c r="D7" i="166" a="1"/>
  <c r="C46" i="166" a="1"/>
  <c r="AO268" i="163" a="1"/>
  <c r="F13" i="165" a="1"/>
  <c r="M46" i="168" a="1"/>
  <c r="AO525" i="166" a="1"/>
  <c r="AJ335" i="168" a="1"/>
  <c r="D14" i="168" a="1"/>
  <c r="P10" i="164" a="1"/>
  <c r="Q38" i="167" a="1"/>
  <c r="F42" i="167" a="1"/>
  <c r="M43" i="164" a="1"/>
  <c r="AO78" i="166" a="1"/>
  <c r="E38" i="167" a="1"/>
  <c r="G34" i="167" a="1"/>
  <c r="AP336" i="168" a="1"/>
  <c r="N31" i="166" a="1"/>
  <c r="AO77" i="166" a="1"/>
  <c r="H22" i="168" a="1"/>
  <c r="G41" i="167" a="1"/>
  <c r="E16" i="168" a="1"/>
  <c r="AR334" i="166" a="1"/>
  <c r="AR9" i="166" a="1"/>
  <c r="AP274" i="168" a="1"/>
  <c r="P27" i="165" a="1"/>
  <c r="H4" i="168" a="1"/>
  <c r="AR80" i="168" a="1"/>
  <c r="AL201" i="168" a="1"/>
  <c r="AR5" i="168" a="1"/>
  <c r="AO71" i="166" a="1"/>
  <c r="L3" i="168" a="1"/>
  <c r="J43" i="166" a="1"/>
  <c r="M42" i="168" a="1"/>
  <c r="AJ10" i="165" a="1"/>
  <c r="C31" i="167" a="1"/>
  <c r="G11" i="168" a="1"/>
  <c r="L4" i="164" a="1"/>
  <c r="C8" i="164" a="1"/>
  <c r="P23" i="166" a="1"/>
  <c r="D32" i="164" a="1"/>
  <c r="AR337" i="168" a="1"/>
  <c r="J38" i="168" a="1"/>
  <c r="L35" i="168" a="1"/>
  <c r="N18" i="166" a="1"/>
  <c r="F4" i="168" a="1"/>
  <c r="N42" i="164" a="1"/>
  <c r="H8" i="164" a="1"/>
  <c r="AQ72" i="168" a="1"/>
  <c r="Q31" i="164" a="1"/>
  <c r="I22" i="166" a="1"/>
  <c r="K6" i="168" a="1"/>
  <c r="AR74" i="166" a="1"/>
  <c r="E40" i="165" a="1"/>
  <c r="AL271" i="168" a="1"/>
  <c r="P39" i="165" a="1"/>
  <c r="P5" i="165" a="1"/>
  <c r="AL344" i="166" a="1"/>
  <c r="G48" i="164" a="1"/>
  <c r="C29" i="167" a="1"/>
  <c r="K38" i="164" a="1"/>
  <c r="AQ74" i="166" a="1"/>
  <c r="M8" i="165" a="1"/>
  <c r="P49" i="167" a="1"/>
  <c r="AQ8" i="164" a="1"/>
  <c r="K18" i="168" a="1"/>
  <c r="D8" i="166" a="1"/>
  <c r="D49" i="165" a="1"/>
  <c r="C29" i="164" a="1"/>
  <c r="C39" i="166" a="1"/>
  <c r="M38" i="164" a="1"/>
  <c r="D50" i="168" a="1"/>
  <c r="P26" i="165" a="1"/>
  <c r="Q13" i="164" a="1"/>
  <c r="I29" i="166" a="1"/>
  <c r="C35" i="167" a="1"/>
  <c r="Z7" i="158"/>
  <c r="J8" i="166" a="1"/>
  <c r="N26" i="168" a="1"/>
  <c r="AP402" i="166" a="1"/>
  <c r="C19" i="167" a="1"/>
  <c r="N5" i="168" a="1"/>
  <c r="AQ337" i="168" a="1"/>
  <c r="D29" i="168" a="1"/>
  <c r="AL208" i="166" a="1"/>
  <c r="K24" i="164" a="1"/>
  <c r="D23" i="165" a="1"/>
  <c r="AL80" i="166" a="1"/>
  <c r="AO404" i="166" a="1"/>
  <c r="F23" i="166" a="1"/>
  <c r="P4" i="165" a="1"/>
  <c r="E3" i="164" a="1"/>
  <c r="M45" i="165" a="1"/>
  <c r="G38" i="164" a="1"/>
  <c r="C19" i="166" a="1"/>
  <c r="L26" i="164" a="1"/>
  <c r="F16" i="165" a="1"/>
  <c r="J13" i="164" a="1"/>
  <c r="K39" i="164" a="1"/>
  <c r="N24" i="164" a="1"/>
  <c r="L14" i="164" a="1"/>
  <c r="P26" i="164" a="1"/>
  <c r="I26" i="165" a="1"/>
  <c r="AO202" i="163" a="1"/>
  <c r="I25" i="168" a="1"/>
  <c r="F39" i="165" a="1"/>
  <c r="Q12" i="165" a="1"/>
  <c r="H36" i="166" a="1"/>
  <c r="AQ76" i="168" a="1"/>
  <c r="F39" i="166" a="1"/>
  <c r="N29" i="168" a="1"/>
  <c r="E30" i="167" a="1"/>
  <c r="I21" i="168" a="1"/>
  <c r="AP6" i="165" a="1"/>
  <c r="M13" i="165" a="1"/>
  <c r="Q6" i="168" a="1"/>
  <c r="P48" i="168" a="1"/>
  <c r="G3" i="166" a="1"/>
  <c r="M21" i="164" a="1"/>
  <c r="C6" i="167" a="1"/>
  <c r="AR271" i="163" a="1"/>
  <c r="E51" i="168" a="1"/>
  <c r="P18" i="165" a="1"/>
  <c r="G4" i="168" a="1"/>
  <c r="N2" i="168" a="1"/>
  <c r="L44" i="167" a="1"/>
  <c r="P3" i="165" a="1"/>
  <c r="E39" i="167" a="1"/>
  <c r="C50" i="166" a="1"/>
  <c r="L23" i="166" a="1"/>
  <c r="D4" i="165" a="1"/>
  <c r="AQ267" i="168" a="1"/>
  <c r="F16" i="167" a="1"/>
  <c r="G40" i="164" a="1"/>
  <c r="AQ206" i="163" a="1"/>
  <c r="G51" i="165" a="1"/>
  <c r="AJ74" i="168" a="1"/>
  <c r="D50" i="165" a="1"/>
  <c r="P45" i="168" a="1"/>
  <c r="G32" i="167" a="1"/>
  <c r="E16" i="165" a="1"/>
  <c r="D20" i="165" a="1"/>
  <c r="P32" i="167" a="1"/>
  <c r="N33" i="166" a="1"/>
  <c r="M13" i="166" a="1"/>
  <c r="AR273" i="168" a="1"/>
  <c r="AJ331" i="166" a="1"/>
  <c r="E37" i="164" a="1"/>
  <c r="L7" i="166" a="1"/>
  <c r="J13" i="165" a="1"/>
  <c r="AP5" i="167" a="1"/>
  <c r="AJ141" i="168" a="1"/>
  <c r="AP138" i="163" a="1"/>
  <c r="AL12" i="165" a="1"/>
  <c r="D38" i="167" a="1"/>
  <c r="H43" i="168" a="1"/>
  <c r="H45" i="165" a="1"/>
  <c r="M18" i="164" a="1"/>
  <c r="AJ71" i="166" a="1"/>
  <c r="I36" i="164" a="1"/>
  <c r="K51" i="167" a="1"/>
  <c r="J40" i="166" a="1"/>
  <c r="AQ145" i="168" a="1"/>
  <c r="D45" i="168" a="1"/>
  <c r="AQ338" i="168" a="1"/>
  <c r="AQ200" i="166" a="1"/>
  <c r="AJ336" i="166" a="1"/>
  <c r="AR13" i="166" a="1"/>
  <c r="F23" i="167" a="1"/>
  <c r="K19" i="165" a="1"/>
  <c r="D19" i="165" a="1"/>
  <c r="N34" i="164" a="1"/>
  <c r="C28" i="166" a="1"/>
  <c r="AP266" i="163" a="1"/>
  <c r="AQ9" i="165" a="1"/>
  <c r="AL81" i="166" a="1"/>
  <c r="D15" i="165" a="1"/>
  <c r="AO332" i="166" a="1"/>
  <c r="K5" i="166" a="1"/>
  <c r="I9" i="168" a="1"/>
  <c r="AL13" i="164" a="1"/>
  <c r="AQ201" i="159" a="1"/>
  <c r="G7" i="166" a="1"/>
  <c r="AJ6" i="168" a="1"/>
  <c r="F14" i="167" a="1"/>
  <c r="E18" i="165" a="1"/>
  <c r="N39" i="164" a="1"/>
  <c r="F21" i="168" a="1"/>
  <c r="AL147" i="166" a="1"/>
  <c r="AO9" i="164" a="1"/>
  <c r="M27" i="167" a="1"/>
  <c r="Q48" i="166" a="1"/>
  <c r="L30" i="168" a="1"/>
  <c r="AQ200" i="168" a="1"/>
  <c r="AJ273" i="163" a="1"/>
  <c r="I45" i="167" a="1"/>
  <c r="AQ10" i="165" a="1"/>
  <c r="Q51" i="169" a="1"/>
  <c r="N4" i="164" a="1"/>
  <c r="P31" i="168" a="1"/>
  <c r="E18" i="166" a="1"/>
  <c r="I25" i="165" a="1"/>
  <c r="E31" i="164" a="1"/>
  <c r="AP333" i="166" a="1"/>
  <c r="M8" i="167" a="1"/>
  <c r="F32" i="165" a="1"/>
  <c r="AL13" i="165" a="1"/>
  <c r="M17" i="165" a="1"/>
  <c r="AP203" i="159" a="1"/>
  <c r="Q29" i="168" a="1"/>
  <c r="AO341" i="168" a="1"/>
  <c r="J18" i="164" a="1"/>
  <c r="F51" i="165" a="1"/>
  <c r="L45" i="168" a="1"/>
  <c r="E2" i="168" a="1"/>
  <c r="P37" i="167" a="1"/>
  <c r="E5" i="166" a="1"/>
  <c r="F28" i="164" a="1"/>
  <c r="N10" i="165" a="1"/>
  <c r="E12" i="165" a="1"/>
  <c r="AL272" i="166" a="1"/>
  <c r="AR464" i="166" a="1"/>
  <c r="AR465" i="166" a="1"/>
  <c r="L39" i="168" a="1"/>
  <c r="G28" i="166" a="1"/>
  <c r="D37" i="167" a="1"/>
  <c r="H51" i="166" a="1"/>
  <c r="M38" i="166" a="1"/>
  <c r="D32" i="168" a="1"/>
  <c r="L42" i="164" a="1"/>
  <c r="J2" i="167" a="1"/>
  <c r="P6" i="164" a="1"/>
  <c r="D33" i="165" a="1"/>
  <c r="F39" i="167" a="1"/>
  <c r="L49" i="165" a="1"/>
  <c r="M13" i="168" a="1"/>
  <c r="L11" i="166" a="1"/>
  <c r="J23" i="165" a="1"/>
  <c r="E44" i="167" a="1"/>
  <c r="D51" i="168" a="1"/>
  <c r="D22" i="164" a="1"/>
  <c r="N38" i="168" a="1"/>
  <c r="D6" i="164" a="1"/>
  <c r="L34" i="168" a="1"/>
  <c r="AR266" i="166" a="1"/>
  <c r="N50" i="164" a="1"/>
  <c r="K36" i="168" a="1"/>
  <c r="Q18" i="166" a="1"/>
  <c r="E33" i="168" a="1"/>
  <c r="AJ5" i="164" a="1"/>
  <c r="F31" i="165" a="1"/>
  <c r="AP142" i="168" a="1"/>
  <c r="E37" i="167" a="1"/>
  <c r="Q25" i="166" a="1"/>
  <c r="P36" i="167" a="1"/>
  <c r="I37" i="166" a="1"/>
  <c r="E27" i="166" a="1"/>
  <c r="M13" i="167" a="1"/>
  <c r="H31" i="167" a="1"/>
  <c r="I27" i="164" a="1"/>
  <c r="I32" i="165" a="1"/>
  <c r="AL468" i="166" a="1"/>
  <c r="H42" i="168" a="1"/>
  <c r="D15" i="166" a="1"/>
  <c r="G6" i="164" a="1"/>
  <c r="AL71" i="168" a="1"/>
  <c r="H21" i="166" a="1"/>
  <c r="E2" i="165" a="1"/>
  <c r="AR135" i="166" a="1"/>
  <c r="K25" i="165" a="1"/>
  <c r="H36" i="167" a="1"/>
  <c r="AR528" i="166" a="1"/>
  <c r="I48" i="168" a="1"/>
  <c r="I3" i="168" a="1"/>
  <c r="AR200" i="163" a="1"/>
  <c r="N29" i="164" a="1"/>
  <c r="P28" i="168" a="1"/>
  <c r="M36" i="167" a="1"/>
  <c r="M18" i="165" a="1"/>
  <c r="C37" i="166" a="1"/>
  <c r="C38" i="167" a="1"/>
  <c r="AO267" i="168" a="1"/>
  <c r="J13" i="167" a="1"/>
  <c r="E40" i="164" a="1"/>
  <c r="AO208" i="163" a="1"/>
  <c r="K2" i="165" a="1"/>
  <c r="P45" i="167" a="1"/>
  <c r="C16" i="167" a="1"/>
  <c r="AP75" i="168" a="1"/>
  <c r="M34" i="164" a="1"/>
  <c r="AR267" i="168" a="1"/>
  <c r="G45" i="164" a="1"/>
  <c r="AO335" i="168" a="1"/>
  <c r="AL213" i="159" a="1"/>
  <c r="J46" i="164" a="1"/>
  <c r="K37" i="166" a="1"/>
  <c r="H6" i="166" a="1"/>
  <c r="Q11" i="164" a="1"/>
  <c r="J25" i="167" a="1"/>
  <c r="Q15" i="166" a="1"/>
  <c r="C27" i="166" a="1"/>
  <c r="H11" i="168" a="1"/>
  <c r="Q44" i="165" a="1"/>
  <c r="C3" i="165" a="1"/>
  <c r="D12" i="167" a="1"/>
  <c r="I43" i="165" a="1"/>
  <c r="C46" i="165" a="1"/>
  <c r="L47" i="165" a="1"/>
  <c r="AO148" i="166" a="1"/>
  <c r="AO269" i="168" a="1"/>
  <c r="G26" i="168" a="1"/>
  <c r="AP273" i="163" a="1"/>
  <c r="AJ149" i="168" a="1"/>
  <c r="I32" i="168" a="1"/>
  <c r="D28" i="166" a="1"/>
  <c r="K49" i="165" a="1"/>
  <c r="I39" i="168" a="1"/>
  <c r="AQ343" i="168" a="1"/>
  <c r="AL79" i="166" a="1"/>
  <c r="Q48" i="164" a="1"/>
  <c r="G23" i="166" a="1"/>
  <c r="G27" i="167" a="1"/>
  <c r="I27" i="168" a="1"/>
  <c r="AO343" i="168" a="1"/>
  <c r="AO342" i="168" a="1"/>
  <c r="I15" i="165" a="1"/>
  <c r="I22" i="168" a="1"/>
  <c r="D34" i="166" a="1"/>
  <c r="J27" i="166" a="1"/>
  <c r="C49" i="167" a="1"/>
  <c r="F34" i="164" a="1"/>
  <c r="I6" i="164" a="1"/>
  <c r="E42" i="168" a="1"/>
  <c r="C35" i="164" a="1"/>
  <c r="AR5" i="165" a="1"/>
  <c r="F15" i="166" a="1"/>
  <c r="J12" i="166" a="1"/>
  <c r="E43" i="168" a="1"/>
  <c r="H42" i="167" a="1"/>
  <c r="H36" i="165" a="1"/>
  <c r="G2" i="168" a="1"/>
  <c r="M16" i="164" a="1"/>
  <c r="M35" i="166" a="1"/>
  <c r="AP14" i="164" a="1"/>
  <c r="AO137" i="163" a="1"/>
  <c r="AP269" i="168" a="1"/>
  <c r="AL208" i="159" a="1"/>
  <c r="M37" i="168" a="1"/>
  <c r="N20" i="164" a="1"/>
  <c r="C51" i="167" a="1"/>
  <c r="P9" i="168" a="1"/>
  <c r="H33" i="168" a="1"/>
  <c r="AP209" i="159" a="1"/>
  <c r="AP331" i="166" a="1"/>
  <c r="N30" i="164" a="1"/>
  <c r="D38" i="164" a="1"/>
  <c r="I44" i="164" a="1"/>
  <c r="AO336" i="166" a="1"/>
  <c r="AJ80" i="166" a="1"/>
  <c r="AL268" i="166" a="1"/>
  <c r="AP465" i="166" a="1"/>
  <c r="AR400" i="166" a="1"/>
  <c r="F17" i="165" a="1"/>
  <c r="C28" i="167" a="1"/>
  <c r="AP530" i="166" a="1"/>
  <c r="D24" i="164" a="1"/>
  <c r="Z5" i="158"/>
  <c r="H39" i="166" a="1"/>
  <c r="AR77" i="168" a="1"/>
  <c r="E10" i="165" a="1"/>
  <c r="J4" i="165" a="1"/>
  <c r="H20" i="168" a="1"/>
  <c r="C47" i="164" a="1"/>
  <c r="F40" i="168" a="1"/>
  <c r="C9" i="165" a="1"/>
  <c r="F24" i="164" a="1"/>
  <c r="AQ13" i="165" a="1"/>
  <c r="Q28" i="168" a="1"/>
  <c r="P31" i="166" a="1"/>
  <c r="AR73" i="168" a="1"/>
  <c r="AR213" i="159" a="1"/>
  <c r="AO464" i="166" a="1"/>
  <c r="L14" i="168" a="1"/>
  <c r="AR141" i="163" a="1"/>
  <c r="AJ275" i="166" a="1"/>
  <c r="J10" i="164" a="1"/>
  <c r="F17" i="167" a="1"/>
  <c r="AL467" i="166" a="1"/>
  <c r="AO208" i="159" a="1"/>
  <c r="AQ204" i="168" a="1"/>
  <c r="I27" i="165" a="1"/>
  <c r="M10" i="168" a="1"/>
  <c r="I42" i="167" a="1"/>
  <c r="E17" i="167" a="1"/>
  <c r="I31" i="166" a="1"/>
  <c r="M30" i="166" a="1"/>
  <c r="AR207" i="159" a="1"/>
  <c r="Q38" i="164" a="1"/>
  <c r="D13" i="167" a="1"/>
  <c r="I22" i="164" a="1"/>
  <c r="H11" i="166" a="1"/>
  <c r="AL7" i="168" a="1"/>
  <c r="P34" i="168" a="1"/>
  <c r="AQ334" i="166" a="1"/>
  <c r="AP527" i="166" a="1"/>
  <c r="C6" i="164" a="1"/>
  <c r="G30" i="167" a="1"/>
  <c r="I28" i="165" a="1"/>
  <c r="AQ266" i="168" a="1"/>
  <c r="AP72" i="166" a="1"/>
  <c r="AJ74" i="166" a="1"/>
  <c r="AQ11" i="165" a="1"/>
  <c r="AQ531" i="166" a="1"/>
  <c r="M26" i="166" a="1"/>
  <c r="M49" i="166" a="1"/>
  <c r="G47" i="167" a="1"/>
  <c r="D6" i="166" a="1"/>
  <c r="G33" i="167" a="1"/>
  <c r="H16" i="165" a="1"/>
  <c r="AJ203" i="163" a="1"/>
  <c r="P50" i="166" a="1"/>
  <c r="L31" i="166" a="1"/>
  <c r="D48" i="167" a="1"/>
  <c r="J8" i="168" a="1"/>
  <c r="AL272" i="168" a="1"/>
  <c r="M47" i="164" a="1"/>
  <c r="AJ72" i="166" a="1"/>
  <c r="H37" i="168" a="1"/>
  <c r="M33" i="167" a="1"/>
  <c r="AO77" i="168" a="1"/>
  <c r="AQ202" i="168" a="1"/>
  <c r="AJ139" i="168" a="1"/>
  <c r="C33" i="164" a="1"/>
  <c r="H46" i="168" a="1"/>
  <c r="AL136" i="163" a="1"/>
  <c r="D36" i="165" a="1"/>
  <c r="AQ268" i="168" a="1"/>
  <c r="F25" i="166" a="1"/>
  <c r="D27" i="167" a="1"/>
  <c r="AR82" i="166" a="1"/>
  <c r="AL150" i="168" a="1"/>
  <c r="AR145" i="168" a="1"/>
  <c r="AP203" i="166" a="1"/>
  <c r="Q24" i="164" a="1"/>
  <c r="Q36" i="165" a="1"/>
  <c r="AQ10" i="168" a="1"/>
  <c r="K44" i="168" a="1"/>
  <c r="L28" i="168" a="1"/>
  <c r="H35" i="168" a="1"/>
  <c r="K38" i="165" a="1"/>
  <c r="AP137" i="163" a="1"/>
  <c r="AR5" i="164" a="1"/>
  <c r="C19" i="168" a="1"/>
  <c r="AJ272" i="168" a="1"/>
  <c r="E26" i="164" a="1"/>
  <c r="H40" i="164" a="1"/>
  <c r="AR147" i="166" a="1"/>
  <c r="AJ78" i="166" a="1"/>
  <c r="I19" i="167" a="1"/>
  <c r="AP270" i="166" a="1"/>
  <c r="N28" i="168" a="1"/>
  <c r="N38" i="165" a="1"/>
  <c r="AP5" i="165" a="1"/>
  <c r="C50" i="168" a="1"/>
  <c r="Q3" i="167" a="1"/>
  <c r="H45" i="164" a="1"/>
  <c r="AP202" i="168" a="1"/>
  <c r="AP345" i="166" a="1"/>
  <c r="AJ142" i="163" a="1"/>
  <c r="K49" i="166" a="1"/>
  <c r="J3" i="168" a="1"/>
  <c r="H44" i="165" a="1"/>
  <c r="E48" i="164" a="1"/>
  <c r="M46" i="164" a="1"/>
  <c r="M14" i="164" a="1"/>
  <c r="I7" i="164" a="1"/>
  <c r="E20" i="167" a="1"/>
  <c r="C31" i="166" a="1"/>
  <c r="F51" i="166" a="1"/>
  <c r="K16" i="168" a="1"/>
  <c r="C12" i="165" a="1"/>
  <c r="AR404" i="166" a="1"/>
  <c r="H8" i="165" a="1"/>
  <c r="K35" i="166" a="1"/>
  <c r="L5" i="166" a="1"/>
  <c r="D46" i="168" a="1"/>
  <c r="N24" i="168" a="1"/>
  <c r="F19" i="165" a="1"/>
  <c r="M24" i="164" a="1"/>
  <c r="AR268" i="166" a="1"/>
  <c r="F16" i="164" a="1"/>
  <c r="AL273" i="163" a="1"/>
  <c r="G5" i="166" a="1"/>
  <c r="G48" i="168" a="1"/>
  <c r="AR137" i="163" a="1"/>
  <c r="N7" i="165" a="1"/>
  <c r="K10" i="167" a="1"/>
  <c r="AP6" i="168" a="1"/>
  <c r="J37" i="165" a="1"/>
  <c r="AJ8" i="165" a="1"/>
  <c r="AJ332" i="168" a="1"/>
  <c r="AL137" i="163" a="1"/>
  <c r="F44" i="166" a="1"/>
  <c r="E44" i="165" a="1"/>
  <c r="AQ81" i="166" a="1"/>
  <c r="C10" i="168" a="1"/>
  <c r="AP339" i="168" a="1"/>
  <c r="AL5" i="167" a="1"/>
  <c r="E5" i="165" a="1"/>
  <c r="P12" i="167" a="1"/>
  <c r="H27" i="164" a="1"/>
  <c r="AQ79" i="168" a="1"/>
  <c r="I21" i="167" a="1"/>
  <c r="H51" i="165" a="1"/>
  <c r="J11" i="166" a="1"/>
  <c r="F34" i="167" a="1"/>
  <c r="L6" i="168" a="1"/>
  <c r="AO149" i="168" a="1"/>
  <c r="G9" i="166" a="1"/>
  <c r="L16" i="166" a="1"/>
  <c r="M33" i="164" a="1"/>
  <c r="AL5" i="166" a="1"/>
  <c r="AQ7" i="168" a="1"/>
  <c r="I38" i="164" a="1"/>
  <c r="G46" i="167" a="1"/>
  <c r="AJ203" i="166" a="1"/>
  <c r="AP344" i="168" a="1"/>
  <c r="AQ332" i="166" a="1"/>
  <c r="AR11" i="166" a="1"/>
  <c r="K4" i="168" a="1"/>
  <c r="G14" i="166" a="1"/>
  <c r="G46" i="168" a="1"/>
  <c r="M18" i="168" a="1"/>
  <c r="AR206" i="163" a="1"/>
  <c r="G45" i="167" a="1"/>
  <c r="L47" i="167" a="1"/>
  <c r="AP12" i="166" a="1"/>
  <c r="AR209" i="166" a="1"/>
  <c r="H39" i="165" a="1"/>
  <c r="AJ339" i="166" a="1"/>
  <c r="AL268" i="163" a="1"/>
  <c r="D40" i="168" a="1"/>
  <c r="J38" i="165" a="1"/>
  <c r="AP265" i="163" a="1"/>
  <c r="AJ8" i="164" a="1"/>
  <c r="D3" i="164" a="1"/>
  <c r="F50" i="165" a="1"/>
  <c r="H9" i="166" a="1"/>
  <c r="AO463" i="166" a="1"/>
  <c r="N45" i="168" a="1"/>
  <c r="H32" i="166" a="1"/>
  <c r="N20" i="167" a="1"/>
  <c r="P43" i="166" a="1"/>
  <c r="K17" i="167" a="1"/>
  <c r="I17" i="164" a="1"/>
  <c r="N16" i="166" a="1"/>
  <c r="D35" i="164" a="1"/>
  <c r="F46" i="164" a="1"/>
  <c r="N22" i="167" a="1"/>
  <c r="M33" i="168" a="1"/>
  <c r="J51" i="166" a="1"/>
  <c r="N12" i="167" a="1"/>
  <c r="H3" i="167" a="1"/>
  <c r="Q46" i="168" a="1"/>
  <c r="F23" i="168" a="1"/>
  <c r="N47" i="164" a="1"/>
  <c r="Q14" i="166" a="1"/>
  <c r="AJ7" i="168" a="1"/>
  <c r="AP135" i="166" a="1"/>
  <c r="AO148" i="168" a="1"/>
  <c r="P44" i="165" a="1"/>
  <c r="AR343" i="168" a="1"/>
  <c r="Q18" i="164" a="1"/>
  <c r="AQ529" i="166" a="1"/>
  <c r="I41" i="167" a="1"/>
  <c r="G44" i="167" a="1"/>
  <c r="M23" i="168" a="1"/>
  <c r="F21" i="167" a="1"/>
  <c r="AO461" i="166" a="1"/>
  <c r="E30" i="164" a="1"/>
  <c r="AO334" i="168" a="1"/>
  <c r="C36" i="168" a="1"/>
  <c r="E22" i="168" a="1"/>
  <c r="D39" i="165" a="1"/>
  <c r="I12" i="166" a="1"/>
  <c r="L2" i="164" a="1"/>
  <c r="AP335" i="166" a="1"/>
  <c r="I47" i="165" a="1"/>
  <c r="Q48" i="168" a="1"/>
  <c r="K10" i="164" a="1"/>
  <c r="AO141" i="163" a="1"/>
  <c r="AQ143" i="163" a="1"/>
  <c r="E20" i="168" a="1"/>
  <c r="H2" i="168" a="1"/>
  <c r="L34" i="166" a="1"/>
  <c r="G42" i="168" a="1"/>
  <c r="AP397" i="166" a="1"/>
  <c r="H39" i="167" a="1"/>
  <c r="C14" i="168" a="1"/>
  <c r="C47" i="165" a="1"/>
  <c r="AP142" i="163" a="1"/>
  <c r="AL334" i="166" a="1"/>
  <c r="H46" i="167" a="1"/>
  <c r="AJ206" i="166" a="1"/>
  <c r="Z75" i="158"/>
  <c r="AQ12" i="165" a="1"/>
  <c r="E11" i="167" a="1"/>
  <c r="M25" i="164" a="1"/>
  <c r="F44" i="167" a="1"/>
  <c r="E41" i="165" a="1"/>
  <c r="AO268" i="168" a="1"/>
  <c r="J16" i="165" a="1"/>
  <c r="AO141" i="166" a="1"/>
  <c r="L8" i="164" a="1"/>
  <c r="E39" i="166" a="1"/>
  <c r="AL141" i="166" a="1"/>
  <c r="AL140" i="163" a="1"/>
  <c r="G12" i="167" a="1"/>
  <c r="I48" i="166" a="1"/>
  <c r="C2" i="167" a="1"/>
  <c r="H29" i="166" a="1"/>
  <c r="N39" i="167" a="1"/>
  <c r="AP273" i="166" a="1"/>
  <c r="D41" i="166" a="1"/>
  <c r="G19" i="167" a="1"/>
  <c r="AQ336" i="168" a="1"/>
  <c r="G31" i="168" a="1"/>
  <c r="AP138" i="166" a="1"/>
  <c r="AO6" i="164" a="1"/>
  <c r="N14" i="168" a="1"/>
  <c r="AJ5" i="168" a="1"/>
  <c r="C41" i="167" a="1"/>
  <c r="AL11" i="164" a="1"/>
  <c r="P15" i="165" a="1"/>
  <c r="AL209" i="163" a="1"/>
  <c r="J41" i="164" a="1"/>
  <c r="M37" i="167" a="1"/>
  <c r="H28" i="167" a="1"/>
  <c r="I37" i="167" a="1"/>
  <c r="M20" i="168" a="1"/>
  <c r="G40" i="165" a="1"/>
  <c r="H47" i="168" a="1"/>
  <c r="Q31" i="166" a="1"/>
  <c r="M14" i="168" a="1"/>
  <c r="K3" i="167" a="1"/>
  <c r="C49" i="166" a="1"/>
  <c r="H39" i="164" a="1"/>
  <c r="AR331" i="166" a="1"/>
  <c r="Q26" i="165" a="1"/>
  <c r="G38" i="165" a="1"/>
  <c r="K21" i="167" a="1"/>
  <c r="G12" i="165" a="1"/>
  <c r="I34" i="168" a="1"/>
  <c r="AP333" i="168" a="1"/>
  <c r="AP146" i="168" a="1"/>
  <c r="L12" i="166" a="1"/>
  <c r="P37" i="168" a="1"/>
  <c r="G49" i="167" a="1"/>
  <c r="AR75" i="168" a="1"/>
  <c r="AJ341" i="166" a="1"/>
  <c r="J47" i="164" a="1"/>
  <c r="AL137" i="166" a="1"/>
  <c r="G10" i="165" a="1"/>
  <c r="AJ6" i="167" a="1"/>
  <c r="H20" i="167" a="1"/>
  <c r="AL12" i="164" a="1"/>
  <c r="J19" i="166" a="1"/>
  <c r="AQ6" i="166" a="1"/>
  <c r="E4" i="165" a="1"/>
  <c r="P19" i="168" a="1"/>
  <c r="G11" i="164" a="1"/>
  <c r="E10" i="166" a="1"/>
  <c r="AO462" i="166" a="1"/>
  <c r="J41" i="168" a="1"/>
  <c r="H49" i="168" a="1"/>
  <c r="M30" i="165" a="1"/>
  <c r="J28" i="168" a="1"/>
  <c r="J49" i="164" a="1"/>
  <c r="AJ201" i="163" a="1"/>
  <c r="G33" i="164" a="1"/>
  <c r="H6" i="165" a="1"/>
  <c r="AQ269" i="166" a="1"/>
  <c r="P15" i="164" a="1"/>
  <c r="AR9" i="165" a="1"/>
  <c r="AO344" i="166" a="1"/>
  <c r="AL11" i="166" a="1"/>
  <c r="P25" i="164" a="1"/>
  <c r="AO460" i="166" a="1"/>
  <c r="I11" i="164" a="1"/>
  <c r="D20" i="164" a="1"/>
  <c r="AL202" i="166" a="1"/>
  <c r="AR466" i="166" a="1"/>
  <c r="F46" i="166" a="1"/>
  <c r="AQ205" i="168" a="1"/>
  <c r="AQ271" i="166" a="1"/>
  <c r="C50" i="167" a="1"/>
  <c r="AL136" i="168" a="1"/>
  <c r="D33" i="164" a="1"/>
  <c r="N26" i="165" a="1"/>
  <c r="AL148" i="166" a="1"/>
  <c r="AO14" i="164" a="1"/>
  <c r="AL12" i="166" a="1"/>
  <c r="AR201" i="163" a="1"/>
  <c r="AR208" i="159" a="1"/>
  <c r="AL80" i="168" a="1"/>
  <c r="AP341" i="166" a="1"/>
  <c r="P14" i="165" a="1"/>
  <c r="AO9" i="168" a="1"/>
  <c r="Q9" i="165" a="1"/>
  <c r="Q45" i="166" a="1"/>
  <c r="K48" i="165" a="1"/>
  <c r="M26" i="165" a="1"/>
  <c r="L36" i="165" a="1"/>
  <c r="L43" i="167" a="1"/>
  <c r="G13" i="167" a="1"/>
  <c r="H27" i="165" a="1"/>
  <c r="I16" i="167" a="1"/>
  <c r="Q17" i="165" a="1"/>
  <c r="H13" i="166" a="1"/>
  <c r="E44" i="168" a="1"/>
  <c r="Q51" i="168" a="1"/>
  <c r="AP330" i="166" a="1"/>
  <c r="F9" i="166" a="1"/>
  <c r="L46" i="168" a="1"/>
  <c r="AL141" i="168" a="1"/>
  <c r="AP336" i="166" a="1"/>
  <c r="Q8" i="164" a="1"/>
  <c r="AJ200" i="163" a="1"/>
  <c r="AR403" i="166" a="1"/>
  <c r="G39" i="167" a="1"/>
  <c r="AL135" i="168" a="1"/>
  <c r="AO6" i="166" a="1"/>
  <c r="I18" i="167" a="1"/>
  <c r="Q49" i="167" a="1"/>
  <c r="AR146" i="166" a="1"/>
  <c r="AP204" i="168" a="1"/>
  <c r="AL269" i="163" a="1"/>
  <c r="Q32" i="168" a="1"/>
  <c r="J26" i="168" a="1"/>
  <c r="AP148" i="168" a="1"/>
  <c r="P48" i="165" a="1"/>
  <c r="E21" i="165" a="1"/>
  <c r="Q12" i="164" a="1"/>
  <c r="N46" i="167" a="1"/>
  <c r="P46" i="165" a="1"/>
  <c r="L9" i="165" a="1"/>
  <c r="M20" i="166" a="1"/>
  <c r="L34" i="164" a="1"/>
  <c r="P13" i="166" a="1"/>
  <c r="M23" i="166" a="1"/>
  <c r="L32" i="167" a="1"/>
  <c r="J51" i="167" a="1"/>
  <c r="I23" i="164" a="1"/>
  <c r="AJ140" i="163" a="1"/>
  <c r="P19" i="167" a="1"/>
  <c r="E51" i="165" a="1"/>
  <c r="AL142" i="168" a="1"/>
  <c r="Z9" i="158"/>
  <c r="K37" i="167" a="1"/>
  <c r="C17" i="168" a="1"/>
  <c r="C15" i="168" a="1"/>
  <c r="C43" i="165" a="1"/>
  <c r="AJ13" i="166" a="1"/>
  <c r="M10" i="166" a="1"/>
  <c r="P6" i="166" a="1"/>
  <c r="F30" i="168" a="1"/>
  <c r="D20" i="166" a="1"/>
  <c r="P13" i="168" a="1"/>
  <c r="AJ265" i="168" a="1"/>
  <c r="G26" i="166" a="1"/>
  <c r="L44" i="164" a="1"/>
  <c r="D12" i="165" a="1"/>
  <c r="I14" i="166" a="1"/>
  <c r="AL341" i="168" a="1"/>
  <c r="AL344" i="168" a="1"/>
  <c r="N42" i="168" a="1"/>
  <c r="C24" i="164" a="1"/>
  <c r="AQ527" i="166" a="1"/>
  <c r="F15" i="167" a="1"/>
  <c r="L43" i="165" a="1"/>
  <c r="N8" i="166" a="1"/>
  <c r="D42" i="165" a="1"/>
  <c r="G8" i="167" a="1"/>
  <c r="AP268" i="166" a="1"/>
  <c r="AP206" i="168" a="1"/>
  <c r="K31" i="165" a="1"/>
  <c r="G19" i="165" a="1"/>
  <c r="F22" i="166" a="1"/>
  <c r="J20" i="166" a="1"/>
  <c r="D18" i="165" a="1"/>
  <c r="H38" i="167" a="1"/>
  <c r="L38" i="165" a="1"/>
  <c r="I23" i="167" a="1"/>
  <c r="E48" i="166" a="1"/>
  <c r="F3" i="164" a="1"/>
  <c r="D10" i="166" a="1"/>
  <c r="F43" i="166" a="1"/>
  <c r="J43" i="164" a="1"/>
  <c r="C40" i="166" a="1"/>
  <c r="AJ143" i="168" a="1"/>
  <c r="AR8" i="164" a="1"/>
  <c r="M47" i="165" a="1"/>
  <c r="C26" i="168" a="1"/>
  <c r="AJ200" i="166" a="1"/>
  <c r="AQ142" i="168" a="1"/>
  <c r="N48" i="167" a="1"/>
  <c r="C26" i="167" a="1"/>
  <c r="M16" i="168" a="1"/>
  <c r="Q19" i="164" a="1"/>
  <c r="Q21" i="168" a="1"/>
  <c r="AQ404" i="166" a="1"/>
  <c r="F37" i="168" a="1"/>
  <c r="L39" i="165" a="1"/>
  <c r="AQ71" i="166" a="1"/>
  <c r="AQ525" i="166" a="1"/>
  <c r="AQ208" i="159" a="1"/>
  <c r="K7" i="168" a="1"/>
  <c r="E2" i="166" a="1"/>
  <c r="F51" i="169" a="1"/>
  <c r="M49" i="164" a="1"/>
  <c r="K27" i="166" a="1"/>
  <c r="AP7" i="164" a="1"/>
  <c r="AL83" i="166" a="1"/>
  <c r="AR344" i="166" a="1"/>
  <c r="P21" i="166" a="1"/>
  <c r="AR5" i="167" a="1"/>
  <c r="F28" i="166" a="1"/>
  <c r="P15" i="168" a="1"/>
  <c r="F29" i="167" a="1"/>
  <c r="D15" i="167" a="1"/>
  <c r="L49" i="166" a="1"/>
  <c r="L15" i="164" a="1"/>
  <c r="AP467" i="166" a="1"/>
  <c r="I50" i="168" a="1"/>
  <c r="P49" i="166" a="1"/>
  <c r="E21" i="168" a="1"/>
  <c r="AL73" i="166" a="1"/>
  <c r="L33" i="166" a="1"/>
  <c r="AP70" i="166" a="1"/>
  <c r="L40" i="165" a="1"/>
  <c r="H41" i="168" a="1"/>
  <c r="AO203" i="159" a="1"/>
  <c r="F17" i="168" a="1"/>
  <c r="M42" i="167" a="1"/>
  <c r="G44" i="166" a="1"/>
  <c r="AJ274" i="166" a="1"/>
  <c r="AJ10" i="166" a="1"/>
  <c r="P22" i="167" a="1"/>
  <c r="E21" i="164" a="1"/>
  <c r="Q24" i="165" a="1"/>
  <c r="F37" i="165" a="1"/>
  <c r="P43" i="164" a="1"/>
  <c r="J9" i="166" a="1"/>
  <c r="AJ11" i="168" a="1"/>
  <c r="P33" i="168" a="1"/>
  <c r="J5" i="167" a="1"/>
  <c r="K9" i="166" a="1"/>
  <c r="AR340" i="166" a="1"/>
  <c r="AR142" i="166" a="1"/>
  <c r="Q24" i="166" a="1"/>
  <c r="P24" i="164" a="1"/>
  <c r="C24" i="168" a="1"/>
  <c r="Q2" i="167" a="1"/>
  <c r="AJ206" i="168" a="1"/>
  <c r="C47" i="168" a="1"/>
  <c r="AO339" i="168" a="1"/>
  <c r="F48" i="165" a="1"/>
  <c r="AQ275" i="166" a="1"/>
  <c r="AQ73" i="166" a="1"/>
  <c r="D48" i="166" a="1"/>
  <c r="N17" i="168" a="1"/>
  <c r="P28" i="166" a="1"/>
  <c r="I40" i="166" a="1"/>
  <c r="N12" i="166" a="1"/>
  <c r="J43" i="165" a="1"/>
  <c r="C36" i="167" a="1"/>
  <c r="H45" i="168" a="1"/>
  <c r="P44" i="168" a="1"/>
  <c r="L32" i="166" a="1"/>
  <c r="AR140" i="163" a="1"/>
  <c r="Q8" i="166" a="1"/>
  <c r="K22" i="165" a="1"/>
  <c r="H22" i="166" a="1"/>
  <c r="AP10" i="166" a="1"/>
  <c r="J36" i="164" a="1"/>
  <c r="F10" i="165" a="1"/>
  <c r="G21" i="165" a="1"/>
  <c r="D11" i="166" a="1"/>
  <c r="I41" i="164" a="1"/>
  <c r="AP342" i="166" a="1"/>
  <c r="P9" i="167" a="1"/>
  <c r="N16" i="168" a="1"/>
  <c r="Q34" i="167" a="1"/>
  <c r="AP78" i="166" a="1"/>
  <c r="P19" i="166" a="1"/>
  <c r="I11" i="166" a="1"/>
  <c r="F16" i="168" a="1"/>
  <c r="AP141" i="166" a="1"/>
  <c r="AP208" i="163" a="1"/>
  <c r="AL204" i="163" a="1"/>
  <c r="N10" i="164" a="1"/>
  <c r="AJ267" i="163" a="1"/>
  <c r="H17" i="164" a="1"/>
  <c r="AL206" i="163" a="1"/>
  <c r="L27" i="168" a="1"/>
  <c r="I49" i="168" a="1"/>
  <c r="AJ333" i="168" a="1"/>
  <c r="AO331" i="168" a="1"/>
  <c r="N44" i="168" a="1"/>
  <c r="C13" i="164" a="1"/>
  <c r="N21" i="168" a="1"/>
  <c r="AO209" i="159" a="1"/>
  <c r="AJ9" i="165" a="1"/>
  <c r="AR212" i="159" a="1"/>
  <c r="M14" i="166" a="1"/>
  <c r="AL201" i="166" a="1"/>
  <c r="I29" i="168" a="1"/>
  <c r="AL200" i="166" a="1"/>
  <c r="AL14" i="166" a="1"/>
  <c r="AP200" i="159" a="1"/>
  <c r="AP79" i="166" a="1"/>
  <c r="P13" i="164" a="1"/>
  <c r="AQ274" i="166" a="1"/>
  <c r="P51" i="164" a="1"/>
  <c r="C10" i="167" a="1"/>
  <c r="AP73" i="168" a="1"/>
  <c r="F40" i="166" a="1"/>
  <c r="K37" i="168" a="1"/>
  <c r="AR83" i="166" a="1"/>
  <c r="F45" i="167" a="1"/>
  <c r="M39" i="168" a="1"/>
  <c r="E46" i="164" a="1"/>
  <c r="G50" i="166" a="1"/>
  <c r="L46" i="165" a="1"/>
  <c r="G4" i="166" a="1"/>
  <c r="C35" i="168" a="1"/>
  <c r="AP272" i="163" a="1"/>
  <c r="L25" i="164" a="1"/>
  <c r="AP83" i="166" a="1"/>
  <c r="L29" i="164" a="1"/>
  <c r="L50" i="167" a="1"/>
  <c r="H26" i="164" a="1"/>
  <c r="AL143" i="163" a="1"/>
  <c r="N23" i="166" a="1"/>
  <c r="K4" i="166" a="1"/>
  <c r="F7" i="167" a="1"/>
  <c r="L24" i="167" a="1"/>
  <c r="M23" i="167" a="1"/>
  <c r="C42" i="166" a="1"/>
  <c r="M44" i="166" a="1"/>
  <c r="AL79" i="168" a="1"/>
  <c r="AL400" i="166" a="1"/>
  <c r="D43" i="164" a="1"/>
  <c r="AJ6" i="164" a="1"/>
  <c r="N19" i="164" a="1"/>
  <c r="P35" i="165" a="1"/>
  <c r="Q14" i="164" a="1"/>
  <c r="AR141" i="168" a="1"/>
  <c r="I15" i="164" a="1"/>
  <c r="M2" i="168" a="1"/>
  <c r="H26" i="168" a="1"/>
  <c r="AP151" i="168" a="1"/>
  <c r="L38" i="166" a="1"/>
  <c r="J27" i="167" a="1"/>
  <c r="AJ460" i="166" a="1"/>
  <c r="C20" i="168" a="1"/>
  <c r="F17" i="164" a="1"/>
  <c r="Q42" i="168" a="1"/>
  <c r="C15" i="164" a="1"/>
  <c r="H11" i="165" a="1"/>
  <c r="P40" i="167" a="1"/>
  <c r="F18" i="167" a="1"/>
  <c r="K45" i="167" a="1"/>
  <c r="N50" i="167" a="1"/>
  <c r="D31" i="165" a="1"/>
  <c r="AR205" i="163" a="1"/>
  <c r="J8" i="167" a="1"/>
  <c r="P36" i="165" a="1"/>
  <c r="G28" i="167" a="1"/>
  <c r="C8" i="168" a="1"/>
  <c r="E14" i="165" a="1"/>
  <c r="F4" i="167" a="1"/>
  <c r="H13" i="167" a="1"/>
  <c r="L33" i="167" a="1"/>
  <c r="AO269" i="163" a="1"/>
  <c r="AQ203" i="163" a="1"/>
  <c r="AO7" i="168" a="1"/>
  <c r="Q42" i="164" a="1"/>
  <c r="AJ147" i="166" a="1"/>
  <c r="AL78" i="166" a="1"/>
  <c r="AP268" i="163" a="1"/>
  <c r="H3" i="166" a="1"/>
  <c r="D9" i="164" a="1"/>
  <c r="M15" i="167" a="1"/>
  <c r="I43" i="164" a="1"/>
  <c r="AJ338" i="168" a="1"/>
  <c r="D38" i="168" a="1"/>
  <c r="I46" i="166" a="1"/>
  <c r="K22" i="164" a="1"/>
  <c r="AR332" i="168" a="1"/>
  <c r="E41" i="167" a="1"/>
  <c r="N8" i="168" a="1"/>
  <c r="AP206" i="163" a="1"/>
  <c r="L30" i="167" a="1"/>
  <c r="J15" i="167" a="1"/>
  <c r="C13" i="165" a="1"/>
  <c r="AO149" i="166" a="1"/>
  <c r="J25" i="166" a="1"/>
  <c r="M19" i="165" a="1"/>
  <c r="E31" i="168" a="1"/>
  <c r="AQ144" i="166" a="1"/>
  <c r="M5" i="166" a="1"/>
  <c r="H51" i="168" a="1"/>
  <c r="AP7" i="168" a="1"/>
  <c r="H33" i="165" a="1"/>
  <c r="J35" i="168" a="1"/>
  <c r="I26" i="167" a="1"/>
  <c r="F36" i="165" a="1"/>
  <c r="AO344" i="168" a="1"/>
  <c r="E46" i="168" a="1"/>
  <c r="E11" i="164" a="1"/>
  <c r="AJ9" i="166" a="1"/>
  <c r="I14" i="164" a="1"/>
  <c r="AQ201" i="166" a="1"/>
  <c r="C49" i="164" a="1"/>
  <c r="I19" i="168" a="1"/>
  <c r="E43" i="164" a="1"/>
  <c r="AQ10" i="166" a="1"/>
  <c r="N22" i="164" a="1"/>
  <c r="J6" i="165" a="1"/>
  <c r="AJ330" i="166" a="1"/>
  <c r="F25" i="164" a="1"/>
  <c r="P10" i="167" a="1"/>
  <c r="D37" i="166" a="1"/>
  <c r="C48" i="167" a="1"/>
  <c r="E23" i="164" a="1"/>
  <c r="AO528" i="166" a="1"/>
  <c r="K35" i="164" a="1"/>
  <c r="AR266" i="168" a="1"/>
  <c r="M38" i="168" a="1"/>
  <c r="J2" i="164" a="1"/>
  <c r="M29" i="164" a="1"/>
  <c r="H26" i="166" a="1"/>
  <c r="AJ151" i="168" a="1"/>
  <c r="N45" i="164" a="1"/>
  <c r="I35" i="168" a="1"/>
  <c r="C38" i="168" a="1"/>
  <c r="E33" i="166" a="1"/>
  <c r="AP525" i="166" a="1"/>
  <c r="H2" i="164" a="1"/>
  <c r="J14" i="166" a="1"/>
  <c r="M34" i="167" a="1"/>
  <c r="Q15" i="167" a="1"/>
  <c r="AL149" i="168" a="1"/>
  <c r="G29" i="165" a="1"/>
  <c r="D51" i="165" a="1"/>
  <c r="Q25" i="168" a="1"/>
  <c r="H31" i="164" a="1"/>
  <c r="M25" i="168" a="1"/>
  <c r="Q24" i="168" a="1"/>
  <c r="AQ14" i="164" a="1"/>
  <c r="L29" i="167" a="1"/>
  <c r="Q23" i="165" a="1"/>
  <c r="K33" i="168" a="1"/>
  <c r="AR206" i="159" a="1"/>
  <c r="E33" i="165" a="1"/>
  <c r="AL271" i="163" a="1"/>
  <c r="P12" i="165" a="1"/>
  <c r="I37" i="165" a="1"/>
  <c r="AJ461" i="166" a="1"/>
  <c r="P34" i="166" a="1"/>
  <c r="E43" i="166" a="1"/>
  <c r="AQ145" i="166" a="1"/>
  <c r="AO200" i="163" a="1"/>
  <c r="Q16" i="166" a="1"/>
  <c r="AO136" i="166" a="1"/>
  <c r="AO11" i="166" a="1"/>
  <c r="E28" i="168" a="1"/>
  <c r="E3" i="168" a="1"/>
  <c r="G14" i="165" a="1"/>
  <c r="AJ140" i="168" a="1"/>
  <c r="P30" i="167" a="1"/>
  <c r="AJ332" i="166" a="1"/>
  <c r="C15" i="165" a="1"/>
  <c r="AR11" i="168" a="1"/>
  <c r="I3" i="167" a="1"/>
  <c r="C44" i="164" a="1"/>
  <c r="D36" i="166" a="1"/>
  <c r="C24" i="165" a="1"/>
  <c r="AQ147" i="168" a="1"/>
  <c r="E19" i="167" a="1"/>
  <c r="J14" i="168" a="1"/>
  <c r="I31" i="165" a="1"/>
  <c r="N23" i="168" a="1"/>
  <c r="C29" i="165" a="1"/>
  <c r="P40" i="166" a="1"/>
  <c r="AJ202" i="163" a="1"/>
  <c r="AP11" i="164" a="1"/>
  <c r="H34" i="167" a="1"/>
  <c r="C37" i="164" a="1"/>
  <c r="AQ72" i="166" a="1"/>
  <c r="AJ204" i="168" a="1"/>
  <c r="P27" i="167" a="1"/>
  <c r="AQ11" i="168" a="1"/>
  <c r="E47" i="167" a="1"/>
  <c r="AJ79" i="166" a="1"/>
  <c r="M28" i="168" a="1"/>
  <c r="E3" i="166" a="1"/>
  <c r="Q20" i="168" a="1"/>
  <c r="Q47" i="166" a="1"/>
  <c r="I33" i="164" a="1"/>
  <c r="AL148" i="168" a="1"/>
  <c r="AR338" i="166" a="1"/>
  <c r="P4" i="166" a="1"/>
  <c r="AJ202" i="166" a="1"/>
  <c r="N43" i="168" a="1"/>
  <c r="C34" i="168" a="1"/>
  <c r="P2" i="164" a="1"/>
  <c r="K8" i="164" a="1"/>
  <c r="N15" i="164" a="1"/>
  <c r="G48" i="166" a="1"/>
  <c r="E34" i="165" a="1"/>
  <c r="P2" i="167" a="1"/>
  <c r="J27" i="168" a="1"/>
  <c r="L2" i="166" a="1"/>
  <c r="L51" i="169" a="1"/>
  <c r="G20" i="164" a="1"/>
  <c r="K32" i="166" a="1"/>
  <c r="AJ14" i="164" a="1"/>
  <c r="H25" i="165" a="1"/>
  <c r="D31" i="166" a="1"/>
  <c r="AO212" i="159" a="1"/>
  <c r="C18" i="168" a="1"/>
  <c r="F6" i="164" a="1"/>
  <c r="H4" i="165" a="1"/>
  <c r="I50" i="165" a="1"/>
  <c r="P21" i="167" a="1"/>
  <c r="G46" i="164" a="1"/>
  <c r="P14" i="167" a="1"/>
  <c r="L22" i="164" a="1"/>
  <c r="AP343" i="166" a="1"/>
  <c r="AL336" i="166" a="1"/>
  <c r="F24" i="168" a="1"/>
  <c r="D4" i="167" a="1"/>
  <c r="E14" i="168" a="1"/>
  <c r="AR7" i="165" a="1"/>
  <c r="Q45" i="168" a="1"/>
  <c r="Q18" i="167" a="1"/>
  <c r="I17" i="166" a="1"/>
  <c r="L17" i="167" a="1"/>
  <c r="E8" i="166" a="1"/>
  <c r="AP344" i="166" a="1"/>
  <c r="I44" i="167" a="1"/>
  <c r="P47" i="166" a="1"/>
  <c r="AJ528" i="166" a="1"/>
  <c r="AO273" i="166" a="1"/>
  <c r="AO341" i="166" a="1"/>
  <c r="AR13" i="164" a="1"/>
  <c r="P12" i="166" a="1"/>
  <c r="I32" i="166" a="1"/>
  <c r="K11" i="165" a="1"/>
  <c r="G37" i="164" a="1"/>
  <c r="M8" i="168" a="1"/>
  <c r="C22" i="165" a="1"/>
  <c r="E9" i="166" a="1"/>
  <c r="Z76" i="158"/>
  <c r="C41" i="166" a="1"/>
  <c r="I13" i="166" a="1"/>
  <c r="I6" i="167" a="1"/>
  <c r="AL399" i="166" a="1"/>
  <c r="L46" i="164" a="1"/>
  <c r="C32" i="164" a="1"/>
  <c r="N48" i="168" a="1"/>
  <c r="J40" i="167" a="1"/>
  <c r="AR150" i="168" a="1"/>
  <c r="AL332" i="166" a="1"/>
  <c r="F14" i="164" a="1"/>
  <c r="AO200" i="166" a="1"/>
  <c r="P11" i="166" a="1"/>
  <c r="D16" i="167" a="1"/>
  <c r="D22" i="167" a="1"/>
  <c r="C30" i="166" a="1"/>
  <c r="G43" i="168" a="1"/>
  <c r="M32" i="167" a="1"/>
  <c r="F6" i="168" a="1"/>
  <c r="L27" i="164" a="1"/>
  <c r="G12" i="166" a="1"/>
  <c r="N21" i="164" a="1"/>
  <c r="N11" i="166" a="1"/>
  <c r="Z10" i="158"/>
  <c r="Q40" i="166" a="1"/>
  <c r="N19" i="168" a="1"/>
  <c r="J41" i="166" a="1"/>
  <c r="AP334" i="168" a="1"/>
  <c r="Q39" i="167" a="1"/>
  <c r="H25" i="168" a="1"/>
  <c r="I35" i="164" a="1"/>
  <c r="N14" i="164" a="1"/>
  <c r="D7" i="164" a="1"/>
  <c r="H19" i="166" a="1"/>
  <c r="J26" i="166" a="1"/>
  <c r="F31" i="166" a="1"/>
  <c r="Q44" i="164" a="1"/>
  <c r="AO338" i="168" a="1"/>
  <c r="AP12" i="165" a="1"/>
  <c r="K46" i="165" a="1"/>
  <c r="Q2" i="165" a="1"/>
  <c r="H3" i="165" a="1"/>
  <c r="P39" i="167" a="1"/>
  <c r="H33" i="166" a="1"/>
  <c r="AR72" i="168" a="1"/>
  <c r="AJ345" i="166" a="1"/>
  <c r="M15" i="165" a="1"/>
  <c r="L4" i="166" a="1"/>
  <c r="AQ210" i="159" a="1"/>
  <c r="Q7" i="166" a="1"/>
  <c r="F22" i="167" a="1"/>
  <c r="AJ276" i="166" a="1"/>
  <c r="P29" i="168" a="1"/>
  <c r="K49" i="168" a="1"/>
  <c r="C3" i="168" a="1"/>
  <c r="G22" i="165" a="1"/>
  <c r="D34" i="164" a="1"/>
  <c r="E34" i="168" a="1"/>
  <c r="AO265" i="168" a="1"/>
  <c r="L21" i="166" a="1"/>
  <c r="AJ12" i="164" a="1"/>
  <c r="M11" i="167" a="1"/>
  <c r="AR460" i="166" a="1"/>
  <c r="G18" i="168" a="1"/>
  <c r="H5" i="167" a="1"/>
  <c r="N41" i="166" a="1"/>
  <c r="L40" i="167" a="1"/>
  <c r="J33" i="167" a="1"/>
  <c r="J15" i="166" a="1"/>
  <c r="M28" i="165" a="1"/>
  <c r="AO6" i="167" a="1"/>
  <c r="AP78" i="168" a="1"/>
  <c r="Q6" i="163" a="1"/>
  <c r="P27" i="166" a="1"/>
  <c r="M35" i="167" a="1"/>
  <c r="H8" i="166" a="1"/>
  <c r="AP340" i="168" a="1"/>
  <c r="G16" i="168" a="1"/>
  <c r="J23" i="167" a="1"/>
  <c r="Q43" i="167" a="1"/>
  <c r="I37" i="164" a="1"/>
  <c r="AP144" i="168" a="1"/>
  <c r="L19" i="167" a="1"/>
  <c r="I43" i="167" a="1"/>
  <c r="C37" i="165" a="1"/>
  <c r="N47" i="166" a="1"/>
  <c r="E32" i="166" a="1"/>
  <c r="AR267" i="163" a="1"/>
  <c r="D40" i="164" a="1"/>
  <c r="N35" i="164" a="1"/>
  <c r="AO70" i="166" a="1"/>
  <c r="AP210" i="166" a="1"/>
  <c r="N13" i="167" a="1"/>
  <c r="H40" i="166" a="1"/>
  <c r="E34" i="166" a="1"/>
  <c r="AL73" i="168" a="1"/>
  <c r="E42" i="165" a="1"/>
  <c r="M21" i="167" a="1"/>
  <c r="C45" i="167" a="1"/>
  <c r="AL335" i="166" a="1"/>
  <c r="D5" i="168" a="1"/>
  <c r="N25" i="164" a="1"/>
  <c r="AQ79" i="166" a="1"/>
  <c r="M51" i="164" a="1"/>
  <c r="AL142" i="166" a="1"/>
  <c r="E19" i="166" a="1"/>
  <c r="J44" i="168" a="1"/>
  <c r="AL144" i="166" a="1"/>
  <c r="AP203" i="163" a="1"/>
  <c r="AL396" i="166" a="1"/>
  <c r="Q7" i="164" a="1"/>
  <c r="F41" i="167" a="1"/>
  <c r="AQ141" i="168" a="1"/>
  <c r="H26" i="165" a="1"/>
  <c r="AO202" i="159" a="1"/>
  <c r="AL404" i="166" a="1"/>
  <c r="N36" i="164" a="1"/>
  <c r="K8" i="167" a="1"/>
  <c r="Q19" i="167" a="1"/>
  <c r="AR149" i="168" a="1"/>
  <c r="AQ142" i="163" a="1"/>
  <c r="M24" i="168" a="1"/>
  <c r="AJ200" i="159" a="1"/>
  <c r="K34" i="167" a="1"/>
  <c r="G18" i="165" a="1"/>
  <c r="Q20" i="164" a="1"/>
  <c r="AP11" i="168" a="1"/>
  <c r="AQ205" i="166" a="1"/>
  <c r="AJ343" i="168" a="1"/>
  <c r="I4" i="167" a="1"/>
  <c r="P13" i="167" a="1"/>
  <c r="P46" i="167" a="1"/>
  <c r="AP77" i="168" a="1"/>
  <c r="P2" i="168" a="1"/>
  <c r="AQ140" i="166" a="1"/>
  <c r="H39" i="168" a="1"/>
  <c r="AJ337" i="166" a="1"/>
  <c r="AJ11" i="165" a="1"/>
  <c r="L11" i="168" a="1"/>
  <c r="K18" i="166" a="1"/>
  <c r="AR7" i="168" a="1"/>
  <c r="AR205" i="168" a="1"/>
  <c r="Q28" i="164" a="1"/>
  <c r="E12" i="166" a="1"/>
  <c r="H27" i="168" a="1"/>
  <c r="D35" i="165" a="1"/>
  <c r="E36" i="166" a="1"/>
  <c r="G45" i="168" a="1"/>
  <c r="AL139" i="166" a="1"/>
  <c r="I30" i="167" a="1"/>
  <c r="K28" i="166" a="1"/>
  <c r="AJ399" i="166" a="1"/>
  <c r="AQ341" i="166" a="1"/>
  <c r="P41" i="164" a="1"/>
  <c r="M7" i="167" a="1"/>
  <c r="H41" i="167" a="1"/>
  <c r="F28" i="168" a="1"/>
  <c r="AJ138" i="163" a="1"/>
  <c r="J11" i="165" a="1"/>
  <c r="D47" i="167" a="1"/>
  <c r="AP7" i="166" a="1"/>
  <c r="C21" i="168" a="1"/>
  <c r="F3" i="166" a="1"/>
  <c r="D47" i="165" a="1"/>
  <c r="AP141" i="168" a="1"/>
  <c r="M51" i="168" a="1"/>
  <c r="D31" i="168" a="1"/>
  <c r="F21" i="164" a="1"/>
  <c r="D16" i="164" a="1"/>
  <c r="M41" i="164" a="1"/>
  <c r="I9" i="166" a="1"/>
  <c r="F24" i="167" a="1"/>
  <c r="M16" i="166" a="1"/>
  <c r="AQ210" i="166" a="1"/>
  <c r="K44" i="164" a="1"/>
  <c r="H38" i="165" a="1"/>
  <c r="C20" i="165" a="1"/>
  <c r="F41" i="165" a="1"/>
  <c r="H19" i="165" a="1"/>
  <c r="I21" i="165" a="1"/>
  <c r="I49" i="167" a="1"/>
  <c r="G22" i="166" a="1"/>
  <c r="C44" i="168" a="1"/>
  <c r="E39" i="168" a="1"/>
  <c r="AJ266" i="163" a="1"/>
  <c r="E36" i="168" a="1"/>
  <c r="AP201" i="168" a="1"/>
  <c r="AR135" i="163" a="1"/>
  <c r="Q4" i="167" a="1"/>
  <c r="AR6" i="168" a="1"/>
  <c r="D9" i="165" a="1"/>
  <c r="J32" i="168" a="1"/>
  <c r="AL149" i="166" a="1"/>
  <c r="L22" i="167" a="1"/>
  <c r="AR205" i="166" a="1"/>
  <c r="AQ73" i="168" a="1"/>
  <c r="D16" i="168" a="1"/>
  <c r="AP146" i="166" a="1"/>
  <c r="D28" i="165" a="1"/>
  <c r="G34" i="165" a="1"/>
  <c r="N31" i="167" a="1"/>
  <c r="I5" i="166" a="1"/>
  <c r="AO12" i="164" a="1"/>
  <c r="J6" i="168" a="1"/>
  <c r="AO399" i="166" a="1"/>
  <c r="AO334" i="166" a="1"/>
  <c r="Q28" i="165" a="1"/>
  <c r="AR79" i="168" a="1"/>
  <c r="AP270" i="168" a="1"/>
  <c r="K36" i="165" a="1"/>
  <c r="AJ137" i="163" a="1"/>
  <c r="J20" i="167" a="1"/>
  <c r="AR397" i="166" a="1"/>
  <c r="L42" i="167" a="1"/>
  <c r="AP340" i="166" a="1"/>
  <c r="Q49" i="165" a="1"/>
  <c r="Q21" i="165" a="1"/>
  <c r="AJ207" i="168" a="1"/>
  <c r="N35" i="168" a="1"/>
  <c r="N6" i="165" a="1"/>
  <c r="E49" i="164" a="1"/>
  <c r="AR78" i="166" a="1"/>
  <c r="C25" i="166" a="1"/>
  <c r="Q35" i="164" a="1"/>
  <c r="K29" i="166" a="1"/>
  <c r="H50" i="165" a="1"/>
  <c r="Q10" i="165" a="1"/>
  <c r="L40" i="168" a="1"/>
  <c r="C43" i="166" a="1"/>
  <c r="D26" i="168" a="1"/>
  <c r="C27" i="165" a="1"/>
  <c r="L21" i="165" a="1"/>
  <c r="D21" i="164" a="1"/>
  <c r="K33" i="164" a="1"/>
  <c r="AP207" i="159" a="1"/>
  <c r="L2" i="167" a="1"/>
  <c r="H45" i="167" a="1"/>
  <c r="H31" i="166" a="1"/>
  <c r="P36" i="164" a="1"/>
  <c r="M15" i="166" a="1"/>
  <c r="M13" i="164" a="1"/>
  <c r="AL270" i="163" a="1"/>
  <c r="AQ14" i="166" a="1"/>
  <c r="G23" i="165" a="1"/>
  <c r="P49" i="165" a="1"/>
  <c r="D26" i="165" a="1"/>
  <c r="AL135" i="166" a="1"/>
  <c r="I25" i="167" a="1"/>
  <c r="P35" i="166" a="1"/>
  <c r="F30" i="165" a="1"/>
  <c r="M6" i="165" a="1"/>
  <c r="Q22" i="166" a="1"/>
  <c r="F28" i="167" a="1"/>
  <c r="N26" i="166" a="1"/>
  <c r="AO273" i="168" a="1"/>
  <c r="C12" i="164" a="1"/>
  <c r="E47" i="168" a="1"/>
  <c r="J4" i="168" a="1"/>
  <c r="I46" i="164" a="1"/>
  <c r="Q28" i="167" a="1"/>
  <c r="N12" i="164" a="1"/>
  <c r="C24" i="167" a="1"/>
  <c r="AL141" i="163" a="1"/>
  <c r="K44" i="165" a="1"/>
  <c r="AQ138" i="168" a="1"/>
  <c r="C34" i="165" a="1"/>
  <c r="D6" i="165" a="1"/>
  <c r="M31" i="167" a="1"/>
  <c r="L34" i="167" a="1"/>
  <c r="AL208" i="168" a="1"/>
  <c r="K29" i="168" a="1"/>
  <c r="AL11" i="168" a="1"/>
  <c r="E32" i="165" a="1"/>
  <c r="G24" i="164" a="1"/>
  <c r="Q49" i="164" a="1"/>
  <c r="AO138" i="163" a="1"/>
  <c r="D41" i="167" a="1"/>
  <c r="H17" i="165" a="1"/>
  <c r="I3" i="164" a="1"/>
  <c r="Q32" i="165" a="1"/>
  <c r="P20" i="166" a="1"/>
  <c r="D39" i="167" a="1"/>
  <c r="F26" i="166" a="1"/>
  <c r="AR204" i="163" a="1"/>
  <c r="P6" i="167" a="1"/>
  <c r="AJ207" i="159" a="1"/>
  <c r="M47" i="168" a="1"/>
  <c r="C20" i="164" a="1"/>
  <c r="C38" i="166" a="1"/>
  <c r="F31" i="167" a="1"/>
  <c r="L24" i="165" a="1"/>
  <c r="AQ141" i="163" a="1"/>
  <c r="K40" i="165" a="1"/>
  <c r="AR209" i="159" a="1"/>
  <c r="L9" i="167" a="1"/>
  <c r="J21" i="164" a="1"/>
  <c r="AL268" i="168" a="1"/>
  <c r="AQ403" i="166" a="1"/>
  <c r="AP139" i="163" a="1"/>
  <c r="P23" i="168" a="1"/>
  <c r="J3" i="164" a="1"/>
  <c r="AQ203" i="159" a="1"/>
  <c r="P45" i="164" a="1"/>
  <c r="I21" i="166" a="1"/>
  <c r="G4" i="167" a="1"/>
  <c r="AR11" i="165" a="1"/>
  <c r="D21" i="166" a="1"/>
  <c r="N5" i="167" a="1"/>
  <c r="AQ139" i="163" a="1"/>
  <c r="M50" i="166" a="1"/>
  <c r="K28" i="167" a="1"/>
  <c r="P45" i="165" a="1"/>
  <c r="AJ142" i="166" a="1"/>
  <c r="C2" i="165" a="1"/>
  <c r="Q32" i="166" a="1"/>
  <c r="AQ274" i="168" a="1"/>
  <c r="G15" i="168" a="1"/>
  <c r="M22" i="168" a="1"/>
  <c r="K7" i="166" a="1"/>
  <c r="AJ148" i="168" a="1"/>
  <c r="E42" i="164" a="1"/>
  <c r="L25" i="165" a="1"/>
  <c r="AR137" i="168" a="1"/>
  <c r="L49" i="164" a="1"/>
  <c r="K47" i="164" a="1"/>
  <c r="D49" i="168" a="1"/>
  <c r="H5" i="168" a="1"/>
  <c r="H29" i="165" a="1"/>
  <c r="F42" i="168" a="1"/>
  <c r="H23" i="164" a="1"/>
  <c r="K18" i="165" a="1"/>
  <c r="F35" i="168" a="1"/>
  <c r="K24" i="165" a="1"/>
  <c r="AO71" i="168" a="1"/>
  <c r="H41" i="164" a="1"/>
  <c r="AP396" i="166" a="1"/>
  <c r="AL342" i="168" a="1"/>
  <c r="F10" i="168" a="1"/>
  <c r="C17" i="165" a="1"/>
  <c r="F50" i="168" a="1"/>
  <c r="P11" i="165" a="1"/>
  <c r="M9" i="167" a="1"/>
  <c r="AR332" i="166" a="1"/>
  <c r="AR6" i="165" a="1"/>
  <c r="I25" i="166" a="1"/>
  <c r="P7" i="167" a="1"/>
  <c r="J38" i="167" a="1"/>
  <c r="P18" i="164" a="1"/>
  <c r="J38" i="164" a="1"/>
  <c r="AO205" i="168" a="1"/>
  <c r="E50" i="164" a="1"/>
  <c r="I9" i="164" a="1"/>
  <c r="AR139" i="166" a="1"/>
  <c r="Q36" i="164" a="1"/>
  <c r="AP210" i="159" a="1"/>
  <c r="F22" i="164" a="1"/>
  <c r="G12" i="164" a="1"/>
  <c r="AL266" i="166" a="1"/>
  <c r="AL339" i="168" a="1"/>
  <c r="AP142" i="166" a="1"/>
  <c r="Q41" i="164" a="1"/>
  <c r="P51" i="168" a="1"/>
  <c r="I23" i="165" a="1"/>
  <c r="F18" i="165" a="1"/>
  <c r="P49" i="168" a="1"/>
  <c r="AJ208" i="163" a="1"/>
  <c r="N32" i="168" a="1"/>
  <c r="I19" i="164" a="1"/>
  <c r="C18" i="166" a="1"/>
  <c r="AR206" i="166" a="1"/>
  <c r="M3" i="167" a="1"/>
  <c r="N25" i="167" a="1"/>
  <c r="AJ81" i="166" a="1"/>
  <c r="Q45" i="164" a="1"/>
  <c r="E16" i="167" a="1"/>
  <c r="M17" i="164" a="1"/>
  <c r="F32" i="167" a="1"/>
  <c r="Z79" i="158"/>
  <c r="AO5" i="167" a="1"/>
  <c r="N33" i="164" a="1"/>
  <c r="F19" i="167" a="1"/>
  <c r="I40" i="167" a="1"/>
  <c r="L18" i="168" a="1"/>
  <c r="Q50" i="165" a="1"/>
  <c r="J12" i="168" a="1"/>
  <c r="E15" i="167" a="1"/>
  <c r="AR13" i="165" a="1"/>
  <c r="P51" i="166" a="1"/>
  <c r="E25" i="164" a="1"/>
  <c r="AP266" i="168" a="1"/>
  <c r="P42" i="168" a="1"/>
  <c r="AO80" i="166" a="1"/>
  <c r="I18" i="164" a="1"/>
  <c r="N32" i="164" a="1"/>
  <c r="Q39" i="168" a="1"/>
  <c r="M28" i="164" a="1"/>
  <c r="G24" i="166" a="1"/>
  <c r="D41" i="164" a="1"/>
  <c r="M41" i="165" a="1"/>
  <c r="D25" i="164" a="1"/>
  <c r="N9" i="168" a="1"/>
  <c r="H20" i="166" a="1"/>
  <c r="AO265" i="163" a="1"/>
  <c r="N30" i="166" a="1"/>
  <c r="AQ147" i="166" a="1"/>
  <c r="AP140" i="163" a="1"/>
  <c r="P18" i="168" a="1"/>
  <c r="M31" i="164" a="1"/>
  <c r="E25" i="167" a="1"/>
  <c r="K16" i="166" a="1"/>
  <c r="L8" i="166" a="1"/>
  <c r="D34" i="167" a="1"/>
  <c r="AR208" i="163" a="1"/>
  <c r="AJ77" i="166" a="1"/>
  <c r="AP13" i="165" a="1"/>
  <c r="AJ204" i="163" a="1"/>
  <c r="AQ343" i="166" a="1"/>
  <c r="E17" i="168" a="1"/>
  <c r="AJ71" i="168" a="1"/>
  <c r="D43" i="166" a="1"/>
  <c r="E21" i="166" a="1"/>
  <c r="AJ398" i="166" a="1"/>
  <c r="E32" i="164" a="1"/>
  <c r="G48" i="167" a="1"/>
  <c r="J26" i="165" a="1"/>
  <c r="F18" i="164" a="1"/>
  <c r="Q29" i="165" a="1"/>
  <c r="AL8" i="165" a="1"/>
  <c r="M34" i="165" a="1"/>
  <c r="C4" i="165" a="1"/>
  <c r="H29" i="167" a="1"/>
  <c r="E41" i="164" a="1"/>
  <c r="F22" i="168" a="1"/>
  <c r="AL529" i="166" a="1"/>
  <c r="D43" i="167" a="1"/>
  <c r="C23" i="165" a="1"/>
  <c r="AJ463" i="166" a="1"/>
  <c r="AR135" i="168" a="1"/>
  <c r="AL7" i="166" a="1"/>
  <c r="E37" i="168" a="1"/>
  <c r="J37" i="164" a="1"/>
  <c r="J31" i="165" a="1"/>
  <c r="D6" i="167" a="1"/>
  <c r="D43" i="165" a="1"/>
  <c r="F36" i="164" a="1"/>
  <c r="AJ531" i="166" a="1"/>
  <c r="H51" i="164" a="1"/>
  <c r="M4" i="164" a="1"/>
  <c r="M26" i="167" a="1"/>
  <c r="N8" i="164" a="1"/>
  <c r="N33" i="167" a="1"/>
  <c r="AQ330" i="166" a="1"/>
  <c r="AO340" i="168" a="1"/>
  <c r="K38" i="166" a="1"/>
  <c r="AO402" i="166" a="1"/>
  <c r="F44" i="168" a="1"/>
  <c r="M20" i="164" a="1"/>
  <c r="J30" i="166" a="1"/>
  <c r="AQ138" i="166" a="1"/>
  <c r="C2" i="168" a="1"/>
  <c r="AR142" i="163" a="1"/>
  <c r="M41" i="168" a="1"/>
  <c r="I24" i="165" a="1"/>
  <c r="AR201" i="166" a="1"/>
  <c r="E22" i="167" a="1"/>
  <c r="E36" i="164" a="1"/>
  <c r="D2" i="165" a="1"/>
  <c r="E22" i="166" a="1"/>
  <c r="C6" i="165" a="1"/>
  <c r="K2" i="167" a="1"/>
  <c r="N42" i="165" a="1"/>
  <c r="K44" i="167" a="1"/>
  <c r="I45" i="165" a="1"/>
  <c r="E48" i="165" a="1"/>
  <c r="N37" i="168" a="1"/>
  <c r="C36" i="166" a="1"/>
  <c r="H22" i="164" a="1"/>
  <c r="F30" i="167" a="1"/>
  <c r="Q13" i="165" a="1"/>
  <c r="AJ141" i="166" a="1"/>
  <c r="F44" i="165" a="1"/>
  <c r="AO396" i="166" a="1"/>
  <c r="M7" i="164" a="1"/>
  <c r="AO144" i="168" a="1"/>
  <c r="AO81" i="166" a="1"/>
  <c r="F43" i="167" a="1"/>
  <c r="K36" i="164" a="1"/>
  <c r="K32" i="167" a="1"/>
  <c r="I3" i="166" a="1"/>
  <c r="N19" i="167" a="1"/>
  <c r="E36" i="165" a="1"/>
  <c r="D9" i="168" a="1"/>
  <c r="AP148" i="166" a="1"/>
  <c r="H10" i="166" a="1"/>
  <c r="K42" i="166" a="1"/>
  <c r="AQ207" i="168" a="1"/>
  <c r="N5" i="165" a="1"/>
  <c r="P11" i="164" a="1"/>
  <c r="J46" i="166" a="1"/>
  <c r="Q15" i="168" a="1"/>
  <c r="AR70" i="168" a="1"/>
  <c r="K3" i="165" a="1"/>
  <c r="I37" i="168" a="1"/>
  <c r="G13" i="168" a="1"/>
  <c r="D7" i="165" a="1"/>
  <c r="C17" i="164" a="1"/>
  <c r="F18" i="166" a="1"/>
  <c r="F35" i="165" a="1"/>
  <c r="C8" i="166" a="1"/>
  <c r="D22" i="168" a="1"/>
  <c r="M48" i="166" a="1"/>
  <c r="AJ467" i="166" a="1"/>
  <c r="AP143" i="168" a="1"/>
  <c r="L21" i="164" a="1"/>
  <c r="AQ137" i="163" a="1"/>
  <c r="AO146" i="168" a="1"/>
  <c r="D9" i="167" a="1"/>
  <c r="D36" i="168" a="1"/>
  <c r="AP272" i="168" a="1"/>
  <c r="C25" i="165" a="1"/>
  <c r="M6" i="167" a="1"/>
  <c r="D20" i="167" a="1"/>
  <c r="L45" i="165" a="1"/>
  <c r="AQ206" i="166" a="1"/>
  <c r="AO271" i="163" a="1"/>
  <c r="I15" i="168" a="1"/>
  <c r="C33" i="165" a="1"/>
  <c r="AL135" i="163" a="1"/>
  <c r="I33" i="165" a="1"/>
  <c r="G51" i="168" a="1"/>
  <c r="E49" i="165" a="1"/>
  <c r="H7" i="166" a="1"/>
  <c r="G25" i="164" a="1"/>
  <c r="AO139" i="163" a="1"/>
  <c r="C4" i="168" a="1"/>
  <c r="AL201" i="163" a="1"/>
  <c r="Q6" i="164" a="1"/>
  <c r="G47" i="168" a="1"/>
  <c r="F6" i="166" a="1"/>
  <c r="M40" i="164" a="1"/>
  <c r="P23" i="164" a="1"/>
  <c r="J24" i="164" a="1"/>
  <c r="P5" i="164" a="1"/>
  <c r="N34" i="168" a="1"/>
  <c r="F10" i="164" a="1"/>
  <c r="AL7" i="164" a="1"/>
  <c r="L48" i="167" a="1"/>
  <c r="Z74" i="158"/>
  <c r="J13" i="166" a="1"/>
  <c r="AO342" i="166" a="1"/>
  <c r="C51" i="166" a="1"/>
  <c r="M42" i="165" a="1"/>
  <c r="L3" i="167" a="1"/>
  <c r="I2" i="168" a="1"/>
  <c r="AO145" i="168" a="1"/>
  <c r="AO200" i="168" a="1"/>
  <c r="L48" i="165" a="1"/>
  <c r="C39" i="168" a="1"/>
  <c r="M38" i="167" a="1"/>
  <c r="I42" i="165" a="1"/>
  <c r="F20" i="168" a="1"/>
  <c r="C32" i="166" a="1"/>
  <c r="AP147" i="168" a="1"/>
  <c r="Q17" i="168" a="1"/>
  <c r="J23" i="166" a="1"/>
  <c r="AL8" i="168" a="1"/>
  <c r="AJ211" i="159" a="1"/>
  <c r="K42" i="165" a="1"/>
  <c r="F51" i="164" a="1"/>
  <c r="K21" i="166" a="1"/>
  <c r="AR530" i="166" a="1"/>
  <c r="I5" i="167" a="1"/>
  <c r="L16" i="168" a="1"/>
  <c r="F5" i="166" a="1"/>
  <c r="K23" i="164" a="1"/>
  <c r="E40" i="167" a="1"/>
  <c r="I47" i="166" a="1"/>
  <c r="D4" i="164" a="1"/>
  <c r="J49" i="168" a="1"/>
  <c r="P20" i="165" a="1"/>
  <c r="AR330" i="168" a="1"/>
  <c r="P2" i="165" a="1"/>
  <c r="F8" i="165" a="1"/>
  <c r="AL207" i="168" a="1"/>
  <c r="AL269" i="166" a="1"/>
  <c r="Z80" i="158"/>
  <c r="AJ273" i="168" a="1"/>
  <c r="N4" i="168" a="1"/>
  <c r="AQ74" i="168" a="1"/>
  <c r="P40" i="164" a="1"/>
  <c r="AR149" i="166" a="1"/>
  <c r="AR526" i="166" a="1"/>
  <c r="K23" i="167" a="1"/>
  <c r="E47" i="164" a="1"/>
  <c r="C5" i="164" a="1"/>
  <c r="L23" i="164" a="1"/>
  <c r="I15" i="167" a="1"/>
  <c r="AL205" i="166" a="1"/>
  <c r="AL143" i="166" a="1"/>
  <c r="M5" i="168" a="1"/>
  <c r="P34" i="167" a="1"/>
  <c r="K24" i="166" a="1"/>
  <c r="AJ527" i="166" a="1"/>
  <c r="I34" i="164" a="1"/>
  <c r="K38" i="168" a="1"/>
  <c r="I2" i="165" a="1"/>
  <c r="AP75" i="166" a="1"/>
  <c r="AP400" i="166" a="1"/>
  <c r="I49" i="164" a="1"/>
  <c r="F38" i="168" a="1"/>
  <c r="G43" i="166" a="1"/>
  <c r="M40" i="166" a="1"/>
  <c r="G29" i="164" a="1"/>
  <c r="G23" i="167" a="1"/>
  <c r="E50" i="165" a="1"/>
  <c r="D10" i="164" a="1"/>
  <c r="I8" i="164" a="1"/>
  <c r="K15" i="164" a="1"/>
  <c r="E11" i="168" a="1"/>
  <c r="J49" i="165" a="1"/>
  <c r="F4" i="165" a="1"/>
  <c r="K37" i="165" a="1"/>
  <c r="AQ209" i="163" a="1"/>
  <c r="L34" i="165" a="1"/>
  <c r="M6" i="168" a="1"/>
  <c r="AO142" i="166" a="1"/>
  <c r="P21" i="164" a="1"/>
  <c r="G27" i="165" a="1"/>
  <c r="F14" i="166" a="1"/>
  <c r="N37" i="167" a="1"/>
  <c r="E13" i="165" a="1"/>
  <c r="L37" i="167" a="1"/>
  <c r="K35" i="167" a="1"/>
  <c r="AO337" i="166" a="1"/>
  <c r="AJ148" i="166" a="1"/>
  <c r="D14" i="167" a="1"/>
  <c r="AQ204" i="166" a="1"/>
  <c r="F33" i="166" a="1"/>
  <c r="H21" i="165" a="1"/>
  <c r="AL206" i="168" a="1"/>
  <c r="AP343" i="168" a="1"/>
  <c r="D35" i="166" a="1"/>
  <c r="L38" i="164" a="1"/>
  <c r="C10" i="164" a="1"/>
  <c r="P8" i="166" a="1"/>
  <c r="C11" i="167" a="1"/>
  <c r="AL205" i="163" a="1"/>
  <c r="E21" i="167" a="1"/>
  <c r="AJ338" i="166" a="1"/>
  <c r="AP137" i="166" a="1"/>
  <c r="K43" i="164" a="1"/>
  <c r="AJ271" i="166" a="1"/>
  <c r="N23" i="167" a="1"/>
  <c r="E35" i="167" a="1"/>
  <c r="AP149" i="166" a="1"/>
  <c r="C21" i="164" a="1"/>
  <c r="AO338" i="166" a="1"/>
  <c r="D12" i="164" a="1"/>
  <c r="E43" i="167" a="1"/>
  <c r="P13" i="165" a="1"/>
  <c r="L49" i="168" a="1"/>
  <c r="E25" i="168" a="1"/>
  <c r="AL205" i="159" a="1"/>
  <c r="Q26" i="167" a="1"/>
  <c r="D31" i="164" a="1"/>
  <c r="AJ272" i="163" a="1"/>
  <c r="AQ7" i="166" a="1"/>
  <c r="E17" i="164" a="1"/>
  <c r="AL343" i="166" a="1"/>
  <c r="E51" i="167" a="1"/>
  <c r="L37" i="168" a="1"/>
  <c r="E20" i="165" a="1"/>
  <c r="F20" i="167" a="1"/>
  <c r="J30" i="165" a="1"/>
  <c r="I45" i="164" a="1"/>
  <c r="AL463" i="166" a="1"/>
  <c r="AJ468" i="166" a="1"/>
  <c r="AQ206" i="159" a="1"/>
  <c r="D48" i="168" a="1"/>
  <c r="N14" i="165" a="1"/>
  <c r="C9" i="166" a="1"/>
  <c r="D38" i="166" a="1"/>
  <c r="F33" i="164" a="1"/>
  <c r="P42" i="165" a="1"/>
  <c r="AP468" i="166" a="1"/>
  <c r="G11" i="166" a="1"/>
  <c r="G17" i="166" a="1"/>
  <c r="E38" i="164" a="1"/>
  <c r="J33" i="164" a="1"/>
  <c r="AQ201" i="168" a="1"/>
  <c r="H18" i="167" a="1"/>
  <c r="F32" i="168" a="1"/>
  <c r="C48" i="165" a="1"/>
  <c r="M43" i="166" a="1"/>
  <c r="M42" i="166" a="1"/>
  <c r="AQ137" i="166" a="1"/>
  <c r="J34" i="164" a="1"/>
  <c r="G21" i="168" a="1"/>
  <c r="P29" i="167" a="1"/>
  <c r="J45" i="167" a="1"/>
  <c r="N36" i="168" a="1"/>
  <c r="AO75" i="166" a="1"/>
  <c r="AO208" i="168" a="1"/>
  <c r="D51" i="164" a="1"/>
  <c r="D39" i="166" a="1"/>
  <c r="C20" i="167" a="1"/>
  <c r="G39" i="164" a="1"/>
  <c r="M20" i="167" a="1"/>
  <c r="I33" i="167" a="1"/>
  <c r="D42" i="164" a="1"/>
  <c r="M3" i="164" a="1"/>
  <c r="G8" i="168" a="1"/>
  <c r="F48" i="166" a="1"/>
  <c r="AO267" i="166" a="1"/>
  <c r="F31" i="164" a="1"/>
  <c r="K26" i="164" a="1"/>
  <c r="P37" i="165" a="1"/>
  <c r="D30" i="165" a="1"/>
  <c r="J29" i="168" a="1"/>
  <c r="P50" i="164" a="1"/>
  <c r="AJ150" i="168" a="1"/>
  <c r="AP77" i="166" a="1"/>
  <c r="AJ82" i="166" a="1"/>
  <c r="C7" i="167" a="1"/>
  <c r="AO147" i="166" a="1"/>
  <c r="P17" i="165" a="1"/>
  <c r="J29" i="166" a="1"/>
  <c r="L16" i="165" a="1"/>
  <c r="C17" i="166" a="1"/>
  <c r="G3" i="165" a="1"/>
  <c r="J11" i="167" a="1"/>
  <c r="L25" i="168" a="1"/>
  <c r="I22" i="165" a="1"/>
  <c r="M33" i="165" a="1"/>
  <c r="D24" i="167" a="1"/>
  <c r="AQ271" i="168" a="1"/>
  <c r="F13" i="164" a="1"/>
  <c r="N26" i="167" a="1"/>
  <c r="AP398" i="166" a="1"/>
  <c r="P21" i="165" a="1"/>
  <c r="C27" i="167" a="1"/>
  <c r="AQ202" i="166" a="1"/>
  <c r="L27" i="167" a="1"/>
  <c r="N27" i="168" a="1"/>
  <c r="AL333" i="166" a="1"/>
  <c r="D27" i="168" a="1"/>
  <c r="G17" i="168" a="1"/>
  <c r="F19" i="166" a="1"/>
  <c r="AP273" i="168" a="1"/>
  <c r="P24" i="167" a="1"/>
  <c r="J45" i="166" a="1"/>
  <c r="F10" i="166" a="1"/>
  <c r="AO138" i="166" a="1"/>
  <c r="F30" i="164" a="1"/>
  <c r="AR138" i="168" a="1"/>
  <c r="AJ146" i="166" a="1"/>
  <c r="K5" i="167" a="1"/>
  <c r="AR206" i="168" a="1"/>
  <c r="I9" i="167" a="1"/>
  <c r="AQ265" i="168" a="1"/>
  <c r="AP14" i="166" a="1"/>
  <c r="AJ342" i="166" a="1"/>
  <c r="C33" i="167" a="1"/>
  <c r="P46" i="164" a="1"/>
  <c r="K20" i="165" a="1"/>
  <c r="G17" i="164" a="1"/>
  <c r="M5" i="164" a="1"/>
  <c r="AQ6" i="164" a="1"/>
  <c r="I36" i="168" a="1"/>
  <c r="L49" i="167" a="1"/>
  <c r="N25" i="166" a="1"/>
  <c r="E41" i="166" a="1"/>
  <c r="C23" i="164" a="1"/>
  <c r="C37" i="168" a="1"/>
  <c r="AP271" i="168" a="1"/>
  <c r="M19" i="168" a="1"/>
  <c r="N12" i="165" a="1"/>
  <c r="C31" i="168" a="1"/>
  <c r="J9" i="168" a="1"/>
  <c r="E10" i="164" a="1"/>
  <c r="E7" i="164" a="1"/>
  <c r="AR336" i="168" a="1"/>
  <c r="G5" i="164" a="1"/>
  <c r="AP276" i="166" a="1"/>
  <c r="G5" i="168" a="1"/>
  <c r="AQ6" i="167" a="1"/>
  <c r="N49" i="166" a="1"/>
  <c r="AP275" i="166" a="1"/>
  <c r="AQ12" i="164" a="1"/>
  <c r="K48" i="164" a="1"/>
  <c r="AR144" i="166" a="1"/>
  <c r="C2" i="164" a="1"/>
  <c r="AQ6" i="165" a="1"/>
  <c r="E39" i="164" a="1"/>
  <c r="AJ10" i="164" a="1"/>
  <c r="D12" i="166" a="1"/>
  <c r="AO398" i="166" a="1"/>
  <c r="E38" i="168" a="1"/>
  <c r="AJ5" i="167" a="1"/>
  <c r="N44" i="164" a="1"/>
  <c r="K32" i="165" a="1"/>
  <c r="E51" i="164" a="1"/>
  <c r="Q37" i="164" a="1"/>
  <c r="J46" i="167" a="1"/>
  <c r="AO274" i="168" a="1"/>
  <c r="Q20" i="165" a="1"/>
  <c r="M9" i="166" a="1"/>
  <c r="AO332" i="168" a="1"/>
  <c r="AQ333" i="168" a="1"/>
  <c r="AQ395" i="166" a="1"/>
  <c r="M39" i="166" a="1"/>
  <c r="H46" i="164" a="1"/>
  <c r="M27" i="166" a="1"/>
  <c r="I14" i="165" a="1"/>
  <c r="AR267" i="166" a="1"/>
  <c r="C9" i="164" a="1"/>
  <c r="L11" i="164" a="1"/>
  <c r="K24" i="168" a="1"/>
  <c r="E7" i="168" a="1"/>
  <c r="D44" i="164" a="1"/>
  <c r="AQ399" i="166" a="1"/>
  <c r="AR342" i="168" a="1"/>
  <c r="AO206" i="166" a="1"/>
  <c r="P38" i="167" a="1"/>
  <c r="D33" i="166" a="1"/>
  <c r="AQ265" i="163" a="1"/>
  <c r="E15" i="164" a="1"/>
  <c r="P7" i="166" a="1"/>
  <c r="N26" i="164" a="1"/>
  <c r="J4" i="167" a="1"/>
  <c r="P19" i="164" a="1"/>
  <c r="K15" i="168" a="1"/>
  <c r="Q5" i="166" a="1"/>
  <c r="Q40" i="164" a="1"/>
  <c r="J20" i="164" a="1"/>
  <c r="E16" i="166" a="1"/>
  <c r="M18" i="167" a="1"/>
  <c r="L2" i="168" a="1"/>
  <c r="AQ209" i="166" a="1"/>
  <c r="N11" i="168" a="1"/>
  <c r="G35" i="164" a="1"/>
  <c r="AO201" i="168" a="1"/>
  <c r="G21" i="164" a="1"/>
  <c r="L20" i="164" a="1"/>
  <c r="H32" i="167" a="1"/>
  <c r="AL5" i="168" a="1"/>
  <c r="P2" i="166" a="1"/>
  <c r="C45" i="165" a="1"/>
  <c r="AL337" i="166" a="1"/>
  <c r="G35" i="168" a="1"/>
  <c r="AL340" i="166" a="1"/>
  <c r="G25" i="168" a="1"/>
  <c r="Z140" i="142"/>
  <c r="G22" i="168" a="1"/>
  <c r="E33" i="167" a="1"/>
  <c r="AL76" i="168" a="1"/>
  <c r="E29" i="164" a="1"/>
  <c r="AJ204" i="159" a="1"/>
  <c r="AL10" i="165" a="1"/>
  <c r="I29" i="165" a="1"/>
  <c r="I40" i="168" a="1"/>
  <c r="L7" i="164" a="1"/>
  <c r="AO74" i="166" a="1"/>
  <c r="AQ463" i="166" a="1"/>
  <c r="F22" i="165" a="1"/>
  <c r="J14" i="165" a="1"/>
  <c r="K26" i="167" a="1"/>
  <c r="K11" i="166" a="1"/>
  <c r="K36" i="166" a="1"/>
  <c r="I7" i="165" a="1"/>
  <c r="AP135" i="163" a="1"/>
  <c r="L22" i="165" a="1"/>
  <c r="AJ526" i="166" a="1"/>
  <c r="H10" i="164" a="1"/>
  <c r="K48" i="166" a="1"/>
  <c r="AR201" i="168" a="1"/>
  <c r="F4" i="164" a="1"/>
  <c r="F43" i="164" a="1"/>
  <c r="M47" i="167" a="1"/>
  <c r="I45" i="166" a="1"/>
  <c r="E25" i="165" a="1"/>
  <c r="C48" i="168" a="1"/>
  <c r="D22" i="166" a="1"/>
  <c r="G23" i="168" a="1"/>
  <c r="AJ265" i="163" a="1"/>
  <c r="K51" i="168" a="1"/>
  <c r="I26" i="166" a="1"/>
  <c r="AO79" i="166" a="1"/>
  <c r="P15" i="167" a="1"/>
  <c r="M43" i="167" a="1"/>
  <c r="H13" i="164" a="1"/>
  <c r="L12" i="164" a="1"/>
  <c r="F26" i="164" a="1"/>
  <c r="AJ143" i="163" a="1"/>
  <c r="F2" i="167" a="1"/>
  <c r="AO5" i="164" a="1"/>
  <c r="G25" i="167" a="1"/>
  <c r="AL9" i="168" a="1"/>
  <c r="J36" i="168" a="1"/>
  <c r="G16" i="165" a="1"/>
  <c r="M6" i="164" a="1"/>
  <c r="Q6" i="166" a="1"/>
  <c r="M32" i="166" a="1"/>
  <c r="Q11" i="168" a="1"/>
  <c r="N18" i="164" a="1"/>
  <c r="AO10" i="168" a="1"/>
  <c r="Q48" i="167" a="1"/>
  <c r="N6" i="168" a="1"/>
  <c r="G33" i="165" a="1"/>
  <c r="AJ202" i="159" a="1"/>
  <c r="E14" i="166" a="1"/>
  <c r="H8" i="168" a="1"/>
  <c r="K4" i="164" a="1"/>
  <c r="Q18" i="165" a="1"/>
  <c r="G38" i="167" a="1"/>
  <c r="AL525" i="166" a="1"/>
  <c r="P47" i="165" a="1"/>
  <c r="AP211" i="159" a="1"/>
  <c r="G40" i="168" a="1"/>
  <c r="E26" i="168" a="1"/>
  <c r="L9" i="166" a="1"/>
  <c r="E9" i="168" a="1"/>
  <c r="AR200" i="166" a="1"/>
  <c r="AL276" i="166" a="1"/>
  <c r="AO5" i="165" a="1"/>
  <c r="L20" i="168" a="1"/>
  <c r="D17" i="166" a="1"/>
  <c r="D27" i="164" a="1"/>
  <c r="AQ12" i="166" a="1"/>
  <c r="G32" i="168" a="1"/>
  <c r="AR531" i="166" a="1"/>
  <c r="L37" i="166" a="1"/>
  <c r="P50" i="168" a="1"/>
  <c r="AO270" i="166" a="1"/>
  <c r="K50" i="165" a="1"/>
  <c r="J28" i="167" a="1"/>
  <c r="Q36" i="167" a="1"/>
  <c r="E18" i="167" a="1"/>
  <c r="AR143" i="168" a="1"/>
  <c r="P24" i="168" a="1"/>
  <c r="M35" i="164" a="1"/>
  <c r="I32" i="167" a="1"/>
  <c r="E46" i="167" a="1"/>
  <c r="P41" i="168" a="1"/>
  <c r="AO75" i="168" a="1"/>
  <c r="M49" i="167" a="1"/>
  <c r="AR343" i="166" a="1"/>
  <c r="AP5" i="166" a="1"/>
  <c r="K45" i="165" a="1"/>
  <c r="AJ75" i="166" a="1"/>
  <c r="L13" i="164" a="1"/>
  <c r="J48" i="165" a="1"/>
  <c r="AP462" i="166" a="1"/>
  <c r="K19" i="168" a="1"/>
  <c r="N19" i="165" a="1"/>
  <c r="AJ135" i="168" a="1"/>
  <c r="AL71" i="166" a="1"/>
  <c r="G39" i="166" a="1"/>
  <c r="K26" i="168" a="1"/>
  <c r="N32" i="167" a="1"/>
  <c r="M15" i="164" a="1"/>
  <c r="C5" i="165" a="1"/>
  <c r="F6" i="167" a="1"/>
  <c r="N49" i="164" a="1"/>
  <c r="F39" i="168" a="1"/>
  <c r="H19" i="164" a="1"/>
  <c r="H12" i="167" a="1"/>
  <c r="C9" i="168" a="1"/>
  <c r="H17" i="167" a="1"/>
  <c r="AP201" i="163" a="1"/>
  <c r="D47" i="164" a="1"/>
  <c r="AJ331" i="168" a="1"/>
  <c r="AO144" i="166" a="1"/>
  <c r="G2" i="167" a="1"/>
  <c r="AP335" i="168" a="1"/>
  <c r="C44" i="166" a="1"/>
  <c r="M17" i="166" a="1"/>
  <c r="AQ342" i="168" a="1"/>
  <c r="AQ200" i="163" a="1"/>
  <c r="AO10" i="166" a="1"/>
  <c r="F35" i="166" a="1"/>
  <c r="AQ468" i="166" a="1"/>
  <c r="P38" i="165" a="1"/>
  <c r="E51" i="166" a="1"/>
  <c r="C29" i="166" a="1"/>
  <c r="AQ397" i="166" a="1"/>
  <c r="J21" i="166" a="1"/>
  <c r="AP401" i="166" a="1"/>
  <c r="J47" i="168" a="1"/>
  <c r="K51" i="164" a="1"/>
  <c r="L45" i="166" a="1"/>
  <c r="C40" i="164" a="1"/>
  <c r="J2" i="168" a="1"/>
  <c r="K45" i="164" a="1"/>
  <c r="N15" i="165" a="1"/>
  <c r="AO275" i="166" a="1"/>
  <c r="J19" i="168" a="1"/>
  <c r="K28" i="165" a="1"/>
  <c r="E13" i="168" a="1"/>
  <c r="H27" i="166" a="1"/>
  <c r="L18" i="167" a="1"/>
  <c r="AQ402" i="166" a="1"/>
  <c r="J6" i="167" a="1"/>
  <c r="F29" i="165" a="1"/>
  <c r="H4" i="166" a="1"/>
  <c r="L28" i="164" a="1"/>
  <c r="L25" i="166" a="1"/>
  <c r="AO6" i="168" a="1"/>
  <c r="AR208" i="168" a="1"/>
  <c r="C14" i="166" a="1"/>
  <c r="I35" i="166" a="1"/>
  <c r="AR71" i="166" a="1"/>
  <c r="AJ72" i="168" a="1"/>
  <c r="N45" i="165" a="1"/>
  <c r="AJ208" i="168" a="1"/>
  <c r="D37" i="168" a="1"/>
  <c r="C28" i="168" a="1"/>
  <c r="C27" i="164" a="1"/>
  <c r="AQ209" i="168" a="1"/>
  <c r="E20" i="164" a="1"/>
  <c r="K17" i="164" a="1"/>
  <c r="K48" i="167" a="1"/>
  <c r="AL531" i="166" a="1"/>
  <c r="E40" i="168" a="1"/>
  <c r="G47" i="164" a="1"/>
  <c r="Q22" i="164" a="1"/>
  <c r="Q51" i="166" a="1"/>
  <c r="C5" i="167" a="1"/>
  <c r="L22" i="168" a="1"/>
  <c r="N16" i="167" a="1"/>
  <c r="C16" i="168" a="1"/>
  <c r="K31" i="166" a="1"/>
  <c r="AP145" i="166" a="1"/>
  <c r="D15" i="168" a="1"/>
  <c r="AO527" i="166" a="1"/>
  <c r="AR76" i="168" a="1"/>
  <c r="F21" i="166" a="1"/>
  <c r="AJ5" i="166" a="1"/>
  <c r="F43" i="168" a="1"/>
  <c r="J30" i="168" a="1"/>
  <c r="E34" i="164" a="1"/>
  <c r="AJ13" i="164" a="1"/>
  <c r="C19" i="164" a="1"/>
  <c r="M23" i="164" a="1"/>
  <c r="J37" i="166" a="1"/>
  <c r="P36" i="166" a="1"/>
  <c r="J50" i="168" a="1"/>
  <c r="M21" i="166" a="1"/>
  <c r="AR7" i="164" a="1"/>
  <c r="E46" i="166" a="1"/>
  <c r="E51" i="169" a="1"/>
  <c r="H16" i="167" a="1"/>
  <c r="J30" i="164" a="1"/>
  <c r="F41" i="168" a="1"/>
  <c r="AQ342" i="166" a="1"/>
  <c r="L48" i="168" a="1"/>
  <c r="D11" i="164" a="1"/>
  <c r="N20" i="165" a="1"/>
  <c r="D17" i="167" a="1"/>
  <c r="H50" i="168" a="1"/>
  <c r="G6" i="159" a="1"/>
  <c r="P19" i="165" a="1"/>
  <c r="P31" i="165" a="1"/>
  <c r="AO468" i="166" a="1"/>
  <c r="C13" i="167" a="1"/>
  <c r="N14" i="167" a="1"/>
  <c r="M46" i="166" a="1"/>
  <c r="AQ141" i="166" a="1"/>
  <c r="J8" i="165" a="1"/>
  <c r="E24" i="168" a="1"/>
  <c r="L13" i="167" a="1"/>
  <c r="J18" i="166" a="1"/>
  <c r="AQ135" i="168" a="1"/>
  <c r="L17" i="168" a="1"/>
  <c r="J32" i="165" a="1"/>
  <c r="AP204" i="159" a="1"/>
  <c r="E45" i="168" a="1"/>
  <c r="L15" i="165" a="1"/>
  <c r="AL6" i="164" a="1"/>
  <c r="F19" i="164" a="1"/>
  <c r="C22" i="164" a="1"/>
  <c r="AO209" i="166" a="1"/>
  <c r="J45" i="164" a="1"/>
  <c r="C35" i="166" a="1"/>
  <c r="AL145" i="168" a="1"/>
  <c r="F12" i="166" a="1"/>
  <c r="AP9" i="164" a="1"/>
  <c r="N17" i="165" a="1"/>
  <c r="H15" i="164" a="1"/>
  <c r="C45" i="164" a="1"/>
  <c r="D3" i="167" a="1"/>
  <c r="AP461" i="166" a="1"/>
  <c r="C47" i="167" a="1"/>
  <c r="H30" i="167" a="1"/>
  <c r="G9" i="167" a="1"/>
  <c r="AO10" i="165" a="1"/>
  <c r="I46" i="165" a="1"/>
  <c r="P44" i="167" a="1"/>
  <c r="I5" i="164" a="1"/>
  <c r="M28" i="166" a="1"/>
  <c r="K7" i="164" a="1"/>
  <c r="AP8" i="168" a="1"/>
  <c r="AL331" i="166" a="1"/>
  <c r="Q7" i="167" a="1"/>
  <c r="P50" i="167" a="1"/>
  <c r="E28" i="167" a="1"/>
  <c r="AJ342" i="168" a="1"/>
  <c r="AL75" i="168" a="1"/>
  <c r="E11" i="166" a="1"/>
  <c r="P3" i="166" a="1"/>
  <c r="I16" i="165" a="1"/>
  <c r="I50" i="166" a="1"/>
  <c r="N31" i="165" a="1"/>
  <c r="N11" i="164" a="1"/>
  <c r="J42" i="164" a="1"/>
  <c r="G24" i="165" a="1"/>
  <c r="P6" i="165" a="1"/>
  <c r="N37" i="164" a="1"/>
  <c r="J33" i="166" a="1"/>
  <c r="M32" i="164" a="1"/>
  <c r="G22" i="167" a="1"/>
  <c r="Z78" i="158"/>
  <c r="K3" i="164" a="1"/>
  <c r="AO13" i="165" a="1"/>
  <c r="D34" i="165" a="1"/>
  <c r="K45" i="168" a="1"/>
  <c r="P20" i="167" a="1"/>
  <c r="E39" i="165" a="1"/>
  <c r="K43" i="166" a="1"/>
  <c r="AR330" i="166" a="1"/>
  <c r="D29" i="166" a="1"/>
  <c r="F46" i="167" a="1"/>
  <c r="E40" i="166" a="1"/>
  <c r="AO203" i="168" a="1"/>
  <c r="E30" i="165" a="1"/>
  <c r="G42" i="166" a="1"/>
  <c r="AR201" i="159" a="1"/>
  <c r="I8" i="166" a="1"/>
  <c r="D2" i="167" a="1"/>
  <c r="P42" i="166" a="1"/>
  <c r="P43" i="165" a="1"/>
  <c r="AO142" i="163" a="1"/>
  <c r="N16" i="165" a="1"/>
  <c r="AQ209" i="159" a="1"/>
  <c r="L8" i="168" a="1"/>
  <c r="D25" i="167" a="1"/>
  <c r="AO206" i="163" a="1"/>
  <c r="L26" i="168" a="1"/>
  <c r="N2" i="165" a="1"/>
  <c r="C30" i="168" a="1"/>
  <c r="H41" i="166" a="1"/>
  <c r="I13" i="168" a="1"/>
  <c r="Q48" i="165" a="1"/>
  <c r="C46" i="167" a="1"/>
  <c r="D19" i="167" a="1"/>
  <c r="P23" i="167" a="1"/>
  <c r="L31" i="165" a="1"/>
  <c r="K13" i="166" a="1"/>
  <c r="AO201" i="159" a="1"/>
  <c r="E49" i="168" a="1"/>
  <c r="K30" i="166" a="1"/>
  <c r="N48" i="166" a="1"/>
  <c r="P7" i="168" a="1"/>
  <c r="F6" i="165" a="1"/>
  <c r="AP209" i="168" a="1"/>
  <c r="N25" i="165" a="1"/>
  <c r="AO210" i="159" a="1"/>
  <c r="AP271" i="166" a="1"/>
  <c r="I18" i="166" a="1"/>
  <c r="P5" i="167" a="1"/>
  <c r="F2" i="164" a="1"/>
  <c r="K42" i="168" a="1"/>
  <c r="P17" i="166" a="1"/>
  <c r="P27" i="168" a="1"/>
  <c r="AR269" i="166" a="1"/>
  <c r="H19" i="168" a="1"/>
  <c r="M46" i="167" a="1"/>
  <c r="M5" i="165" a="1"/>
  <c r="AP209" i="163" a="1"/>
  <c r="AJ205" i="166" a="1"/>
  <c r="J42" i="167" a="1"/>
  <c r="L43" i="166" a="1"/>
  <c r="Q20" i="167" a="1"/>
  <c r="L20" i="167" a="1"/>
  <c r="Q21" i="166" a="1"/>
  <c r="E6" i="167" a="1"/>
  <c r="Q2" i="166" a="1"/>
  <c r="M27" i="164" a="1"/>
  <c r="AL207" i="163" a="1"/>
  <c r="J44" i="166" a="1"/>
  <c r="J34" i="167" a="1"/>
  <c r="AJ203" i="159" a="1"/>
  <c r="J34" i="165" a="1"/>
  <c r="E23" i="165" a="1"/>
  <c r="Q13" i="167" a="1"/>
  <c r="AO340" i="166" a="1"/>
  <c r="M18" i="166" a="1"/>
  <c r="AP464" i="166" a="1"/>
  <c r="E6" i="168" a="1"/>
  <c r="I19" i="165" a="1"/>
  <c r="AJ73" i="166" a="1"/>
  <c r="AO7" i="165" a="1"/>
  <c r="N46" i="166" a="1"/>
  <c r="F8" i="167" a="1"/>
  <c r="E35" i="168" a="1"/>
  <c r="J33" i="168" a="1"/>
  <c r="AQ270" i="166" a="1"/>
  <c r="K31" i="167" a="1"/>
  <c r="AL77" i="168" a="1"/>
  <c r="C6" i="166" a="1"/>
  <c r="AL209" i="168" a="1"/>
  <c r="J49" i="167" a="1"/>
  <c r="F24" i="165" a="1"/>
  <c r="AL345" i="166" a="1"/>
  <c r="D18" i="164" a="1"/>
  <c r="AP338" i="168" a="1"/>
  <c r="E45" i="165" a="1"/>
  <c r="F8" i="166" a="1"/>
  <c r="N15" i="168" a="1"/>
  <c r="G31" i="164" a="1"/>
  <c r="Q50" i="164" a="1"/>
  <c r="AJ5" i="165" a="1"/>
  <c r="I30" i="165" a="1"/>
  <c r="J7" i="164" a="1"/>
  <c r="C8" i="167" a="1"/>
  <c r="K42" i="164" a="1"/>
  <c r="I14" i="168" a="1"/>
  <c r="AQ276" i="166" a="1"/>
  <c r="K38" i="167" a="1"/>
  <c r="AQ5" i="167" a="1"/>
  <c r="L17" i="164" a="1"/>
  <c r="AL526" i="166" a="1"/>
  <c r="L18" i="164" a="1"/>
  <c r="E38" i="166" a="1"/>
  <c r="AP76" i="168" a="1"/>
  <c r="AP135" i="168" a="1"/>
  <c r="AQ78" i="168" a="1"/>
  <c r="H40" i="168" a="1"/>
  <c r="C15" i="167" a="1"/>
  <c r="AQ77" i="166" a="1"/>
  <c r="N24" i="165" a="1"/>
  <c r="E43" i="165" a="1"/>
  <c r="I39" i="167" a="1"/>
  <c r="N41" i="168" a="1"/>
  <c r="Q46" i="165" a="1"/>
  <c r="AR143" i="166" a="1"/>
  <c r="I46" i="168" a="1"/>
  <c r="C50" i="164" a="1"/>
  <c r="M3" i="168" a="1"/>
  <c r="K43" i="167" a="1"/>
  <c r="F49" i="165" a="1"/>
  <c r="J28" i="165" a="1"/>
  <c r="F20" i="164" a="1"/>
  <c r="AQ213" i="159" a="1"/>
  <c r="AJ201" i="168" a="1"/>
  <c r="G13" i="165" a="1"/>
  <c r="P23" i="165" a="1"/>
  <c r="AL331" i="168" a="1"/>
  <c r="AJ403" i="166" a="1"/>
  <c r="P14" i="166" a="1"/>
  <c r="AQ149" i="166" a="1"/>
  <c r="C32" i="168" a="1"/>
  <c r="F50" i="167" a="1"/>
  <c r="N49" i="168" a="1"/>
  <c r="AO333" i="166" a="1"/>
  <c r="M37" i="165" a="1"/>
  <c r="C46" i="168" a="1"/>
  <c r="AJ207" i="163" a="1"/>
  <c r="AO207" i="159" a="1"/>
  <c r="AO201" i="166" a="1"/>
  <c r="F13" i="167" a="1"/>
  <c r="N30" i="167" a="1"/>
  <c r="G2" i="166" a="1"/>
  <c r="H38" i="164" a="1"/>
  <c r="AJ344" i="168" a="1"/>
  <c r="D46" i="167" a="1"/>
  <c r="AQ340" i="168" a="1"/>
  <c r="Q36" i="168" a="1"/>
  <c r="K23" i="165" a="1"/>
  <c r="L25" i="167" a="1"/>
  <c r="P4" i="168" a="1"/>
  <c r="E41" i="168" a="1"/>
  <c r="Q30" i="166" a="1"/>
  <c r="P24" i="165" a="1"/>
  <c r="K46" i="164" a="1"/>
  <c r="I41" i="165" a="1"/>
  <c r="D50" i="164" a="1"/>
  <c r="M19" i="164" a="1"/>
  <c r="I9" i="165" a="1"/>
  <c r="F36" i="166" a="1"/>
  <c r="H10" i="168" a="1"/>
  <c r="AO70" i="168" a="1"/>
  <c r="AO531" i="166" a="1"/>
  <c r="I24" i="164" a="1"/>
  <c r="Q45" i="165" a="1"/>
  <c r="L11" i="165" a="1"/>
  <c r="K25" i="167" a="1"/>
  <c r="H30" i="164" a="1"/>
  <c r="N45" i="167" a="1"/>
  <c r="K25" i="168" a="1"/>
  <c r="D25" i="166" a="1"/>
  <c r="C22" i="166" a="1"/>
  <c r="P14" i="168" a="1"/>
  <c r="Q5" i="164" a="1"/>
  <c r="AJ212" i="159" a="1"/>
  <c r="K30" i="168" a="1"/>
  <c r="N3" i="167" a="1"/>
  <c r="N51" i="165" a="1"/>
  <c r="P32" i="165" a="1"/>
  <c r="G18" i="167" a="1"/>
  <c r="K24" i="167" a="1"/>
  <c r="D7" i="167" a="1"/>
  <c r="AP139" i="168" a="1"/>
  <c r="H12" i="164" a="1"/>
  <c r="J22" i="168" a="1"/>
  <c r="K39" i="166" a="1"/>
  <c r="P17" i="167" a="1"/>
  <c r="D11" i="167" a="1"/>
  <c r="D51" i="167" a="1"/>
  <c r="AO265" i="166" a="1"/>
  <c r="I4" i="168" a="1"/>
  <c r="AQ11" i="164" a="1"/>
  <c r="F33" i="165" a="1"/>
  <c r="J8" i="164" a="1"/>
  <c r="AO8" i="164" a="1"/>
  <c r="AP266" i="166" a="1"/>
  <c r="E23" i="167" a="1"/>
  <c r="F39" i="164" a="1"/>
  <c r="L6" i="167" a="1"/>
  <c r="J24" i="165" a="1"/>
  <c r="I39" i="164" a="1"/>
  <c r="AR274" i="166" a="1"/>
  <c r="M11" i="165" a="1"/>
  <c r="H17" i="166" a="1"/>
  <c r="K22" i="166" a="1"/>
  <c r="J36" i="166" a="1"/>
  <c r="F20" i="166" a="1"/>
  <c r="M22" i="166" a="1"/>
  <c r="F21" i="165" a="1"/>
  <c r="L33" i="165" a="1"/>
  <c r="Q25" i="164" a="1"/>
  <c r="AO203" i="163" a="1"/>
  <c r="G30" i="166" a="1"/>
  <c r="G43" i="164" a="1"/>
  <c r="E22" i="164" a="1"/>
  <c r="J50" i="164" a="1"/>
  <c r="J18" i="167" a="1"/>
  <c r="C34" i="164" a="1"/>
  <c r="AL139" i="168" a="1"/>
  <c r="AR269" i="168" a="1"/>
  <c r="AQ212" i="159" a="1"/>
  <c r="Q4" i="166" a="1"/>
  <c r="AL265" i="163" a="1"/>
  <c r="N37" i="166" a="1"/>
  <c r="AP265" i="168" a="1"/>
  <c r="I2" i="164" a="1"/>
  <c r="AJ466" i="166" a="1"/>
  <c r="M9" i="168" a="1"/>
  <c r="L41" i="164" a="1"/>
  <c r="H18" i="165" a="1"/>
  <c r="P38" i="164" a="1"/>
  <c r="AP12" i="164" a="1"/>
  <c r="K33" i="165" a="1"/>
  <c r="AQ5" i="164" a="1"/>
  <c r="AR210" i="159" a="1"/>
  <c r="K39" i="168" a="1"/>
  <c r="K6" i="164" a="1"/>
  <c r="F9" i="165" a="1"/>
  <c r="D18" i="168" a="1"/>
  <c r="G11" i="167" a="1"/>
  <c r="C43" i="167" a="1"/>
  <c r="G15" i="165" a="1"/>
  <c r="E9" i="164" a="1"/>
  <c r="AP9" i="168" a="1"/>
  <c r="K6" i="165" a="1"/>
  <c r="Z139" i="142"/>
  <c r="AR345" i="166" a="1"/>
  <c r="F23" i="164" a="1"/>
  <c r="M50" i="167" a="1"/>
  <c r="H48" i="166" a="1"/>
  <c r="AJ200" i="168" a="1"/>
  <c r="J45" i="168" a="1"/>
  <c r="F33" i="167" a="1"/>
  <c r="L31" i="168" a="1"/>
  <c r="C21" i="166" a="1"/>
  <c r="L37" i="164" a="1"/>
  <c r="F33" i="168" a="1"/>
  <c r="AP463" i="166" a="1"/>
  <c r="I17" i="168" a="1"/>
  <c r="AQ273" i="166" a="1"/>
  <c r="H42" i="165" a="1"/>
  <c r="AO211" i="159" a="1"/>
  <c r="AO205" i="163" a="1"/>
  <c r="AR338" i="168" a="1"/>
  <c r="K26" i="165" a="1"/>
  <c r="L10" i="168" a="1"/>
  <c r="AJ525" i="166" a="1"/>
  <c r="L33" i="168" a="1"/>
  <c r="AQ143" i="166" a="1"/>
  <c r="AR334" i="168" a="1"/>
  <c r="Z70" i="158"/>
  <c r="AR268" i="163" a="1"/>
  <c r="E37" i="166" a="1"/>
  <c r="E13" i="167" a="1"/>
  <c r="H41" i="165" a="1"/>
  <c r="AR200" i="168" a="1"/>
  <c r="AR271" i="168" a="1"/>
  <c r="AO204" i="166" a="1"/>
  <c r="Q51" i="165" a="1"/>
  <c r="P48" i="164" a="1"/>
  <c r="H25" i="164" a="1"/>
  <c r="AO143" i="163" a="1"/>
  <c r="AP8" i="166" a="1"/>
  <c r="H33" i="164" a="1"/>
  <c r="AR209" i="163" a="1"/>
  <c r="J42" i="166" a="1"/>
  <c r="L20" i="166" a="1"/>
  <c r="AP208" i="159" a="1"/>
  <c r="C14" i="167" a="1"/>
  <c r="L18" i="165" a="1"/>
  <c r="AQ10" i="164" a="1"/>
  <c r="D10" i="168" a="1"/>
  <c r="I4" i="166" a="1"/>
  <c r="Q10" i="166" a="1"/>
  <c r="G18" i="166" a="1"/>
  <c r="H37" i="167" a="1"/>
  <c r="E4" i="168" a="1"/>
  <c r="D24" i="165" a="1"/>
  <c r="M12" i="168" a="1"/>
  <c r="J46" i="168" a="1"/>
  <c r="N20" i="166" a="1"/>
  <c r="G19" i="164" a="1"/>
  <c r="Q8" i="168" a="1"/>
  <c r="AP136" i="166" a="1"/>
  <c r="AQ344" i="166" a="1"/>
  <c r="E15" i="166" a="1"/>
  <c r="E23" i="166" a="1"/>
  <c r="H18" i="168" a="1"/>
  <c r="AO73" i="168" a="1"/>
  <c r="C11" i="168" a="1"/>
  <c r="C30" i="167" a="1"/>
  <c r="K20" i="164" a="1"/>
  <c r="K2" i="166" a="1"/>
  <c r="H6" i="164" a="1"/>
  <c r="E35" i="164" a="1"/>
  <c r="P16" i="167" a="1"/>
  <c r="Q16" i="165" a="1"/>
  <c r="AR204" i="166" a="1"/>
  <c r="AQ8" i="166" a="1"/>
  <c r="N46" i="168" a="1"/>
  <c r="G50" i="164" a="1"/>
  <c r="P18" i="166" a="1"/>
  <c r="Q27" i="168" a="1"/>
  <c r="C36" i="165" a="1"/>
  <c r="C13" i="168" a="1"/>
  <c r="F7" i="164" a="1"/>
  <c r="H35" i="166" a="1"/>
  <c r="M48" i="167" a="1"/>
  <c r="Q43" i="166" a="1"/>
  <c r="I6" i="166" a="1"/>
  <c r="E34" i="167" a="1"/>
  <c r="F37" i="164" a="1"/>
  <c r="AL75" i="166" a="1"/>
  <c r="D20" i="168" a="1"/>
  <c r="C16" i="166" a="1"/>
  <c r="L14" i="167" a="1"/>
  <c r="C38" i="164" a="1"/>
  <c r="G43" i="165" a="1"/>
  <c r="AL398" i="166" a="1"/>
  <c r="L20" i="165" a="1"/>
  <c r="D30" i="168" a="1"/>
  <c r="N36" i="165" a="1"/>
  <c r="N7" i="166" a="1"/>
  <c r="AP206" i="166" a="1"/>
  <c r="C14" i="165" a="1"/>
  <c r="P51" i="167" a="1"/>
  <c r="F29" i="164" a="1"/>
  <c r="P10" i="166" a="1"/>
  <c r="I17" i="167" a="1"/>
  <c r="E9" i="167" a="1"/>
  <c r="F11" i="165" a="1"/>
  <c r="P17" i="164" a="1"/>
  <c r="D21" i="165" a="1"/>
  <c r="D51" i="166" a="1"/>
  <c r="M3" i="166" a="1"/>
  <c r="AP81" i="166" a="1"/>
  <c r="C39" i="164" a="1"/>
  <c r="AL341" i="166" a="1"/>
  <c r="D24" i="166" a="1"/>
  <c r="F12" i="164" a="1"/>
  <c r="AJ334" i="168" a="1"/>
  <c r="AP330" i="168" a="1"/>
  <c r="L12" i="168" a="1"/>
  <c r="I7" i="167" a="1"/>
  <c r="AQ268" i="166" a="1"/>
  <c r="AO270" i="168" a="1"/>
  <c r="AO530" i="166" a="1"/>
  <c r="L28" i="165" a="1"/>
  <c r="F25" i="165" a="1"/>
  <c r="P39" i="166" a="1"/>
  <c r="C20" i="166" a="1"/>
  <c r="Q9" i="166" a="1"/>
  <c r="AR203" i="163" a="1"/>
  <c r="G7" i="167" a="1"/>
  <c r="K18" i="164" a="1"/>
  <c r="F48" i="164" a="1"/>
  <c r="M36" i="168" a="1"/>
  <c r="AR274" i="168" a="1"/>
  <c r="AP207" i="168" a="1"/>
  <c r="Q25" i="165" a="1"/>
  <c r="AR276" i="166" a="1"/>
  <c r="F15" i="168" a="1"/>
  <c r="E28" i="164" a="1"/>
  <c r="H40" i="165" a="1"/>
  <c r="E50" i="166" a="1"/>
  <c r="Q7" i="165" a="1"/>
  <c r="AP334" i="166" a="1"/>
  <c r="H44" i="164" a="1"/>
  <c r="J45" i="165" a="1"/>
  <c r="L33" i="164" a="1"/>
  <c r="J23" i="164" a="1"/>
  <c r="Q45" i="167" a="1"/>
  <c r="J41" i="165" a="1"/>
  <c r="G15" i="167" a="1"/>
  <c r="AL461" i="166" a="1"/>
  <c r="H43" i="164" a="1"/>
  <c r="AJ8" i="168" a="1"/>
  <c r="J44" i="164" a="1"/>
  <c r="AJ138" i="166" a="1"/>
  <c r="M14" i="167" a="1"/>
  <c r="F31" i="168" a="1"/>
  <c r="P29" i="166" a="1"/>
  <c r="H30" i="168" a="1"/>
  <c r="AL334" i="168" a="1"/>
  <c r="AQ333" i="166" a="1"/>
  <c r="N8" i="167" a="1"/>
  <c r="AJ266" i="168" a="1"/>
  <c r="D5" i="166" a="1"/>
  <c r="P32" i="164" a="1"/>
  <c r="F48" i="168" a="1"/>
  <c r="I30" i="166" a="1"/>
  <c r="AO5" i="166" a="1"/>
  <c r="AQ140" i="163" a="1"/>
  <c r="H10" i="165" a="1"/>
  <c r="L47" i="168" a="1"/>
  <c r="N2" i="164" a="1"/>
  <c r="N12" i="168" a="1"/>
  <c r="J2" i="165" a="1"/>
  <c r="K21" i="168" a="1"/>
  <c r="AO272" i="163" a="1"/>
  <c r="AP403" i="166" a="1"/>
  <c r="P35" i="164" a="1"/>
  <c r="E26" i="165" a="1"/>
  <c r="M41" i="166" a="1"/>
  <c r="J51" i="169" a="1"/>
  <c r="H14" i="164" a="1"/>
  <c r="L27" i="165" a="1"/>
  <c r="Q18" i="168" a="1"/>
  <c r="AL70" i="166" a="1"/>
  <c r="N3" i="165" a="1"/>
  <c r="AO74" i="168" a="1"/>
  <c r="P28" i="165" a="1"/>
  <c r="M12" i="165" a="1"/>
  <c r="F32" i="166" a="1"/>
  <c r="Q39" i="166" a="1"/>
  <c r="K46" i="166" a="1"/>
  <c r="H27" i="167" a="1"/>
  <c r="AP203" i="168" a="1"/>
  <c r="K29" i="165" a="1"/>
  <c r="AO143" i="166" a="1"/>
  <c r="J9" i="167" a="1"/>
  <c r="Q12" i="166" a="1"/>
  <c r="P9" i="165" a="1"/>
  <c r="AR399" i="166" a="1"/>
  <c r="D28" i="168" a="1"/>
  <c r="I42" i="168" a="1"/>
  <c r="AQ340" i="166" a="1"/>
  <c r="L36" i="168" a="1"/>
  <c r="AJ268" i="168" a="1"/>
  <c r="D23" i="164" a="1"/>
  <c r="M35" i="168" a="1"/>
  <c r="AO333" i="168" a="1"/>
  <c r="C3" i="164" a="1"/>
  <c r="P33" i="166" a="1"/>
  <c r="F7" i="163" a="1"/>
  <c r="J3" i="167" a="1"/>
  <c r="G2" i="164" a="1"/>
  <c r="P25" i="168" a="1"/>
  <c r="N44" i="165" a="1"/>
  <c r="AO145" i="166" a="1"/>
  <c r="F50" i="166" a="1"/>
  <c r="E27" i="168" a="1"/>
  <c r="AQ273" i="163" a="1"/>
  <c r="AL206" i="166" a="1"/>
  <c r="AQ136" i="168" a="1"/>
  <c r="AP205" i="168" a="1"/>
  <c r="AQ268" i="163" a="1"/>
  <c r="C16" i="164" a="1"/>
  <c r="F45" i="164" a="1"/>
  <c r="AJ396" i="166" a="1"/>
  <c r="Q47" i="165" a="1"/>
  <c r="K18" i="167" a="1"/>
  <c r="L5" i="167" a="1"/>
  <c r="D49" i="167" a="1"/>
  <c r="N40" i="166" a="1"/>
  <c r="K30" i="165" a="1"/>
  <c r="J50" i="166" a="1"/>
  <c r="AO213" i="159" a="1"/>
  <c r="G3" i="168" a="1"/>
  <c r="F49" i="166" a="1"/>
  <c r="AP8" i="165" a="1"/>
  <c r="L23" i="167" a="1"/>
  <c r="AQ273" i="168" a="1"/>
  <c r="F32" i="164" a="1"/>
  <c r="F40" i="164" a="1"/>
  <c r="J39" i="168" a="1"/>
  <c r="AJ270" i="168" a="1"/>
  <c r="AJ267" i="166" a="1"/>
  <c r="AL528" i="166" a="1"/>
  <c r="Z72" i="158"/>
  <c r="N17" i="167" a="1"/>
  <c r="G21" i="166" a="1"/>
  <c r="AP11" i="166" a="1"/>
  <c r="E30" i="166" a="1"/>
  <c r="Q14" i="168" a="1"/>
  <c r="I10" i="164" a="1"/>
  <c r="P5" i="166" a="1"/>
  <c r="I3" i="165" a="1"/>
  <c r="C4" i="167" a="1"/>
  <c r="N4" i="165" a="1"/>
  <c r="AP342" i="168" a="1"/>
  <c r="J16" i="166" a="1"/>
  <c r="AO266" i="168" a="1"/>
  <c r="E36" i="167" a="1"/>
  <c r="Q30" i="165" a="1"/>
  <c r="F40" i="167" a="1"/>
  <c r="I12" i="167" a="1"/>
  <c r="C35" i="165" a="1"/>
  <c r="AO78" i="168" a="1"/>
  <c r="AJ204" i="166" a="1"/>
  <c r="L35" i="165" a="1"/>
  <c r="K8" i="166" a="1"/>
  <c r="Q37" i="166" a="1"/>
  <c r="L35" i="166" a="1"/>
  <c r="AJ205" i="163" a="1"/>
  <c r="AO139" i="166" a="1"/>
  <c r="N51" i="164" a="1"/>
  <c r="AL140" i="168" a="1"/>
  <c r="K34" i="164" a="1"/>
  <c r="G6" i="168" a="1"/>
  <c r="H17" i="168" a="1"/>
  <c r="N10" i="167" a="1"/>
  <c r="L21" i="168" a="1"/>
  <c r="K19" i="167" a="1"/>
  <c r="F4" i="166" a="1"/>
  <c r="AO136" i="168" a="1"/>
  <c r="AR70" i="166" a="1"/>
  <c r="AQ464" i="166" a="1"/>
  <c r="K10" i="168" a="1"/>
  <c r="AQ341" i="168" a="1"/>
  <c r="J19" i="167" a="1"/>
  <c r="J42" i="168" a="1"/>
  <c r="AQ149" i="168" a="1"/>
  <c r="M43" i="165" a="1"/>
  <c r="AL272" i="163" a="1"/>
  <c r="AQ526" i="166" a="1"/>
  <c r="Q11" i="166" a="1"/>
  <c r="K20" i="167" a="1"/>
  <c r="Z137" i="142"/>
  <c r="AJ206" i="163" a="1"/>
  <c r="E23" i="168" a="1"/>
  <c r="H48" i="164" a="1"/>
  <c r="G50" i="165" a="1"/>
  <c r="I23" i="166" a="1"/>
  <c r="AO203" i="166" a="1"/>
  <c r="I2" i="166" a="1"/>
  <c r="D12" i="168" a="1"/>
  <c r="P4" i="167" a="1"/>
  <c r="I20" i="168" a="1"/>
  <c r="Q29" i="164" a="1"/>
  <c r="D45" i="166" a="1"/>
  <c r="I29" i="164" a="1"/>
  <c r="G7" i="168" a="1"/>
  <c r="G3" i="164" a="1"/>
  <c r="P31" i="164" a="1"/>
  <c r="AR461" i="166" a="1"/>
  <c r="AO14" i="166" a="1"/>
  <c r="Q11" i="165" a="1"/>
  <c r="E29" i="165" a="1"/>
  <c r="Q36" i="166" a="1"/>
  <c r="M9" i="164" a="1"/>
  <c r="Q14" i="167" a="1"/>
  <c r="J15" i="165" a="1"/>
  <c r="AQ460" i="166" a="1"/>
  <c r="L24" i="168" a="1"/>
  <c r="P16" i="166" a="1"/>
  <c r="K21" i="164" a="1"/>
  <c r="H51" i="169" a="1"/>
  <c r="Q34" i="164" a="1"/>
  <c r="E19" i="164" a="1"/>
  <c r="J11" i="164" a="1"/>
  <c r="G40" i="166" a="1"/>
  <c r="AP213" i="159" a="1"/>
  <c r="AO142" i="168" a="1"/>
  <c r="AQ205" i="163" a="1"/>
  <c r="P41" i="167" a="1"/>
  <c r="N49" i="165" a="1"/>
  <c r="E12" i="164" a="1"/>
  <c r="Q34" i="166" a="1"/>
  <c r="AJ8" i="166" a="1"/>
  <c r="Q30" i="167" a="1"/>
  <c r="C3" i="167" a="1"/>
  <c r="G7" i="164" a="1"/>
  <c r="C7" i="164" a="1"/>
  <c r="AQ267" i="166" a="1"/>
  <c r="C41" i="165" a="1"/>
  <c r="AL530" i="166" a="1"/>
  <c r="P42" i="167" a="1"/>
  <c r="J14" i="167" a="1"/>
  <c r="Q14" i="165" a="1"/>
  <c r="L47" i="166" a="1"/>
  <c r="Q4" i="164" a="1"/>
  <c r="C26" i="165" a="1"/>
  <c r="N6" i="166" a="1"/>
  <c r="L35" i="164" a="1"/>
  <c r="H3" i="164" a="1"/>
  <c r="AQ205" i="159" a="1"/>
  <c r="AQ344" i="168" a="1"/>
  <c r="AL337" i="168" a="1"/>
  <c r="P8" i="165" a="1"/>
  <c r="H44" i="168" a="1"/>
  <c r="M24" i="167" a="1"/>
  <c r="L50" i="168" a="1"/>
  <c r="P12" i="164" a="1"/>
  <c r="G5" i="167" a="1"/>
  <c r="AQ201" i="163" a="1"/>
  <c r="AL10" i="166" a="1"/>
  <c r="H14" i="167" a="1"/>
  <c r="L50" i="164" a="1"/>
  <c r="AP10" i="168" a="1"/>
  <c r="M2" i="167" a="1"/>
  <c r="D49" i="164" a="1"/>
  <c r="K31" i="164" a="1"/>
  <c r="G20" i="167" a="1"/>
  <c r="J33" i="165" a="1"/>
  <c r="K40" i="164" a="1"/>
  <c r="J22" i="164" a="1"/>
  <c r="AL70" i="168" a="1"/>
  <c r="G19" i="166" a="1"/>
  <c r="M44" i="165" a="1"/>
  <c r="I11" i="165" a="1"/>
  <c r="Q11" i="167" a="1"/>
  <c r="AP13" i="164" a="1"/>
  <c r="I49" i="166" a="1"/>
  <c r="I5" i="165" a="1"/>
  <c r="I2" i="167" a="1"/>
  <c r="I20" i="166" a="1"/>
  <c r="G32" i="165" a="1"/>
  <c r="E15" i="168" a="1"/>
  <c r="AJ76" i="168" a="1"/>
  <c r="AQ82" i="166" a="1"/>
  <c r="C3" i="166" a="1"/>
  <c r="C49" i="165" a="1"/>
  <c r="P3" i="168" a="1"/>
  <c r="H12" i="165" a="1"/>
  <c r="M19" i="166" a="1"/>
  <c r="K34" i="168" a="1"/>
  <c r="I14" i="167" a="1"/>
  <c r="P50" i="165" a="1"/>
  <c r="F26" i="167" a="1"/>
  <c r="AL203" i="163" a="1"/>
  <c r="J27" i="164" a="1"/>
  <c r="E15" i="165" a="1"/>
  <c r="J40" i="168" a="1"/>
  <c r="H22" i="167" a="1"/>
  <c r="AP526" i="166" a="1"/>
  <c r="AL5" i="164" a="1"/>
  <c r="AO141" i="168" a="1"/>
  <c r="P9" i="164" a="1"/>
  <c r="AR203" i="166" a="1"/>
  <c r="I8" i="167" a="1"/>
  <c r="E2" i="164" a="1"/>
  <c r="G24" i="167" a="1"/>
  <c r="AP145" i="168" a="1"/>
  <c r="AR138" i="163" a="1"/>
  <c r="AL82" i="166" a="1"/>
  <c r="M31" i="166" a="1"/>
  <c r="AJ142" i="168" a="1"/>
  <c r="AL142" i="163" a="1"/>
  <c r="P38" i="168" a="1"/>
  <c r="J5" i="164" a="1"/>
  <c r="Q7" i="168" a="1"/>
  <c r="N23" i="165" a="1"/>
  <c r="AR202" i="159" a="1"/>
  <c r="I24" i="168" a="1"/>
  <c r="K40" i="166" a="1"/>
  <c r="E4" i="164" a="1"/>
  <c r="I32" i="164" a="1"/>
  <c r="AO72" i="168" a="1"/>
  <c r="F9" i="167" a="1"/>
  <c r="AL205" i="168" a="1"/>
  <c r="AL336" i="168" a="1"/>
  <c r="M32" i="168" a="1"/>
  <c r="AL10" i="168" a="1"/>
  <c r="AL140" i="166" a="1"/>
  <c r="D51" i="169" a="1"/>
  <c r="AJ208" i="159" a="1"/>
  <c r="K34" i="165" a="1"/>
  <c r="Z135" i="142"/>
  <c r="N13" i="165" a="1"/>
  <c r="H9" i="168" a="1"/>
  <c r="L51" i="167" a="1"/>
  <c r="L26" i="165" a="1"/>
  <c r="J28" i="166" a="1"/>
  <c r="P40" i="168" a="1"/>
  <c r="AP136" i="163" a="1"/>
  <c r="L4" i="167" a="1"/>
  <c r="G19" i="168" a="1"/>
  <c r="M29" i="167" a="1"/>
  <c r="D19" i="164" a="1"/>
  <c r="K15" i="167" a="1"/>
  <c r="I10" i="165" a="1"/>
  <c r="N43" i="166" a="1"/>
  <c r="H32" i="165" a="1"/>
  <c r="E13" i="164" a="1"/>
  <c r="AR340" i="168" a="1"/>
  <c r="P43" i="167" a="1"/>
  <c r="K9" i="164" a="1"/>
  <c r="D45" i="165" a="1"/>
  <c r="E31" i="167" a="1"/>
  <c r="E26" i="167" a="1"/>
  <c r="F11" i="167" a="1"/>
  <c r="F41" i="164" a="1"/>
  <c r="I41" i="166" a="1"/>
  <c r="N27" i="165" a="1"/>
  <c r="C43" i="168" a="1"/>
  <c r="H47" i="165" a="1"/>
  <c r="AL460" i="166" a="1"/>
  <c r="D36" i="164" a="1"/>
  <c r="E27" i="167" a="1"/>
  <c r="AP395" i="166" a="1"/>
  <c r="C11" i="164" a="1"/>
  <c r="C42" i="168" a="1"/>
  <c r="I38" i="166" a="1"/>
  <c r="H50" i="164" a="1"/>
  <c r="H49" i="166" a="1"/>
  <c r="M2" i="166" a="1"/>
  <c r="J4" i="166" a="1"/>
  <c r="C51" i="164" a="1"/>
  <c r="D16" i="166" a="1"/>
  <c r="G44" i="168" a="1"/>
  <c r="K12" i="168" a="1"/>
  <c r="D22" i="165" a="1"/>
  <c r="C38" i="165" a="1"/>
  <c r="AL146" i="166" a="1"/>
  <c r="D23" i="168" a="1"/>
  <c r="AP139" i="166" a="1"/>
  <c r="AR202" i="166" a="1"/>
  <c r="AP207" i="166" a="1"/>
  <c r="K2" i="168" a="1"/>
  <c r="AP137" i="168" a="1"/>
  <c r="I31" i="168" a="1"/>
  <c r="J24" i="166" a="1"/>
  <c r="AP10" i="165" a="1"/>
  <c r="H15" i="168" a="1"/>
  <c r="Q3" i="164" a="1"/>
  <c r="C48" i="164" a="1"/>
  <c r="M48" i="168" a="1"/>
  <c r="Q19" i="166" a="1"/>
  <c r="AL207" i="166" a="1"/>
  <c r="N28" i="167" a="1"/>
  <c r="AQ9" i="168" a="1"/>
  <c r="C28" i="165" a="1"/>
  <c r="J5" i="168" a="1"/>
  <c r="G34" i="166" a="1"/>
  <c r="AP339" i="166" a="1"/>
  <c r="K29" i="167" a="1"/>
  <c r="C22" i="167" a="1"/>
  <c r="N46" i="164" a="1"/>
  <c r="M15" i="168" a="1"/>
  <c r="H3" i="168" a="1"/>
  <c r="L27" i="166" a="1"/>
  <c r="L42" i="168" a="1"/>
  <c r="AO209" i="168" a="1"/>
  <c r="F3" i="165" a="1"/>
  <c r="AO205" i="166" a="1"/>
  <c r="AJ339" i="168" a="1"/>
  <c r="AO207" i="168" a="1"/>
  <c r="D17" i="164" a="1"/>
  <c r="L15" i="168" a="1"/>
  <c r="H12" i="166" a="1"/>
  <c r="H34" i="164" a="1"/>
  <c r="AJ343" i="166" a="1"/>
  <c r="AJ209" i="159" a="1"/>
  <c r="D26" i="167" a="1"/>
  <c r="Q15" i="164" a="1"/>
  <c r="AQ332" i="168" a="1"/>
  <c r="F51" i="167" a="1"/>
  <c r="D32" i="166" a="1"/>
  <c r="C18" i="167" a="1"/>
  <c r="Q28" i="166" a="1"/>
  <c r="AO79" i="168" a="1"/>
  <c r="I24" i="166" a="1"/>
  <c r="N34" i="167" a="1"/>
  <c r="C19" i="165" a="1"/>
  <c r="AJ341" i="168" a="1"/>
  <c r="AQ266" i="166" a="1"/>
  <c r="L43" i="164" a="1"/>
  <c r="N11" i="167" a="1"/>
  <c r="L9" i="164" a="1"/>
  <c r="M45" i="167" a="1"/>
  <c r="J47" i="167" a="1"/>
  <c r="P8" i="164" a="1"/>
  <c r="F40" i="165" a="1"/>
  <c r="AL397" i="166" a="1"/>
  <c r="N40" i="168" a="1"/>
  <c r="C14" i="164" a="1"/>
  <c r="AJ209" i="166" a="1"/>
  <c r="M36" i="164" a="1"/>
  <c r="Q47" i="164" a="1"/>
  <c r="N29" i="165" a="1"/>
  <c r="AQ5" i="165" a="1"/>
  <c r="AL151" i="168" a="1"/>
  <c r="M11" i="166" a="1"/>
  <c r="D44" i="166" a="1"/>
  <c r="AQ339" i="166" a="1"/>
  <c r="Q30" i="168" a="1"/>
  <c r="F34" i="165" a="1"/>
  <c r="AQ77" i="168" a="1"/>
  <c r="J10" i="167" a="1"/>
  <c r="I30" i="168" a="1"/>
  <c r="N9" i="166" a="1"/>
  <c r="L7" i="167" a="1"/>
  <c r="H9" i="167" a="1"/>
  <c r="AQ83" i="166" a="1"/>
  <c r="AP207" i="163" a="1"/>
  <c r="G10" i="167" a="1"/>
  <c r="AJ273" i="166" a="1"/>
  <c r="N51" i="169" a="1"/>
  <c r="F14" i="168" a="1"/>
  <c r="M7" i="166" a="1"/>
  <c r="N48" i="164" a="1"/>
  <c r="J37" i="168" a="1"/>
  <c r="AL72" i="168" a="1"/>
  <c r="F25" i="168" a="1"/>
  <c r="J25" i="164" a="1"/>
  <c r="AJ9" i="164" a="1"/>
  <c r="N28" i="164" a="1"/>
  <c r="G42" i="165" a="1"/>
  <c r="D28" i="167" a="1"/>
  <c r="H5" i="165" a="1"/>
  <c r="AL338" i="166" a="1"/>
  <c r="P43" i="168" a="1"/>
  <c r="AJ70" i="166" a="1"/>
  <c r="AL338" i="168" a="1"/>
  <c r="N42" i="166" a="1"/>
  <c r="L24" i="164" a="1"/>
  <c r="D28" i="164" a="1"/>
  <c r="Z73" i="158"/>
  <c r="M26" i="164" a="1"/>
  <c r="AR72" i="166" a="1"/>
  <c r="M21" i="168" a="1"/>
  <c r="AQ398" i="166" a="1"/>
  <c r="F7" i="168" a="1"/>
  <c r="H26" i="167" a="1"/>
  <c r="H7" i="168" a="1"/>
  <c r="K7" i="165" a="1"/>
  <c r="G11" i="165" a="1"/>
  <c r="AL266" i="163" a="1"/>
  <c r="K12" i="165" a="1"/>
  <c r="G3" i="167" a="1"/>
  <c r="C16" i="165" a="1"/>
  <c r="L46" i="166" a="1"/>
  <c r="M51" i="169" a="1"/>
  <c r="C28" i="164" a="1"/>
  <c r="M12" i="166" a="1"/>
  <c r="M30" i="168" a="1"/>
  <c r="H7" i="165" a="1"/>
  <c r="G15" i="164" a="1"/>
  <c r="G46" i="165" a="1"/>
  <c r="AL74" i="168" a="1"/>
  <c r="AO268" i="166" a="1"/>
  <c r="H28" i="166" a="1"/>
  <c r="I17" i="165" a="1"/>
  <c r="F25" i="167" a="1"/>
  <c r="D33" i="168" a="1"/>
  <c r="L48" i="166" a="1"/>
  <c r="P33" i="164" a="1"/>
  <c r="K49" i="167" a="1"/>
  <c r="N36" i="167" a="1"/>
  <c r="AO209" i="163" a="1"/>
  <c r="J3" i="166" a="1"/>
  <c r="AL14" i="164" a="1"/>
  <c r="Q6" i="165" a="1"/>
  <c r="I24" i="167" a="1"/>
  <c r="Z11" i="158"/>
  <c r="G34" i="164" a="1"/>
  <c r="N15" i="167" a="1"/>
  <c r="AJ203" i="168" a="1"/>
  <c r="E48" i="167" a="1"/>
  <c r="AJ78" i="168" a="1"/>
  <c r="E5" i="168" a="1"/>
  <c r="I51" i="165" a="1"/>
  <c r="M38" i="165" a="1"/>
  <c r="C26" i="166" a="1"/>
  <c r="C13" i="166" a="1"/>
  <c r="I29" i="167" a="1"/>
  <c r="P33" i="167" a="1"/>
  <c r="F46" i="165" a="1"/>
  <c r="L7" i="165" a="1"/>
  <c r="Q37" i="168" a="1"/>
  <c r="I44" i="165" a="1"/>
  <c r="AQ75" i="168" a="1"/>
  <c r="P10" i="165" a="1"/>
  <c r="E32" i="167" a="1"/>
  <c r="G37" i="167" a="1"/>
  <c r="I16" i="164" a="1"/>
  <c r="AR269" i="163" a="1"/>
  <c r="P22" i="166" a="1"/>
  <c r="G16" i="166" a="1"/>
  <c r="P30" i="165" a="1"/>
  <c r="H45" i="166" a="1"/>
  <c r="F46" i="168" a="1"/>
  <c r="AJ213" i="159" a="1"/>
  <c r="G29" i="168" a="1"/>
  <c r="AQ203" i="168" a="1"/>
  <c r="AR202" i="163" a="1"/>
  <c r="N32" i="165" a="1"/>
  <c r="L41" i="166" a="1"/>
  <c r="P47" i="168" a="1"/>
  <c r="F47" i="164" a="1"/>
  <c r="AJ83" i="166" a="1"/>
  <c r="E9" i="165" a="1"/>
  <c r="L41" i="165" a="1"/>
  <c r="J17" i="166" a="1"/>
  <c r="P41" i="165" a="1"/>
  <c r="G16" i="167" a="1"/>
  <c r="N22" i="166" a="1"/>
  <c r="H48" i="165" a="1"/>
  <c r="H34" i="166" a="1"/>
  <c r="AO10" i="164" a="1"/>
  <c r="E3" i="165" a="1"/>
  <c r="I7" i="168" a="1"/>
  <c r="H16" i="164" a="1"/>
  <c r="L47" i="164" a="1"/>
  <c r="G12" i="168" a="1"/>
  <c r="D14" i="164" a="1"/>
  <c r="C44" i="165" a="1"/>
  <c r="AL340" i="168" a="1"/>
  <c r="D18" i="167" a="1"/>
  <c r="AP338" i="166" a="1"/>
  <c r="N27" i="166" a="1"/>
  <c r="AL11" i="165" a="1"/>
  <c r="H47" i="167" a="1"/>
  <c r="F26" i="168" a="1"/>
  <c r="AL146" i="168" a="1"/>
  <c r="Z8" i="158"/>
  <c r="AL202" i="168" a="1"/>
  <c r="AP201" i="166" a="1"/>
  <c r="AL139" i="163" a="1"/>
  <c r="E29" i="167" a="1"/>
  <c r="H5" i="164" a="1"/>
  <c r="M10" i="165" a="1"/>
  <c r="I51" i="167" a="1"/>
  <c r="F42" i="166" a="1"/>
  <c r="E37" i="165" a="1"/>
  <c r="AP10" i="164" a="1"/>
  <c r="AL147" i="168" a="1"/>
  <c r="G29" i="167" a="1"/>
  <c r="D43" i="168" a="1"/>
  <c r="H48" i="168" a="1"/>
  <c r="Q39" i="165" a="1"/>
  <c r="E49" i="166" a="1"/>
  <c r="F37" i="167" a="1"/>
  <c r="L17" i="165" a="1"/>
  <c r="AO207" i="166" a="1"/>
  <c r="G10" i="166" a="1"/>
  <c r="AR468" i="166" a="1"/>
  <c r="G41" i="165" a="1"/>
  <c r="G49" i="166" a="1"/>
  <c r="M12" i="164" a="1"/>
  <c r="C31" i="164" a="1"/>
  <c r="L13" i="165" a="1"/>
  <c r="P48" i="166" a="1"/>
  <c r="I10" i="168" a="1"/>
  <c r="J29" i="167" a="1"/>
  <c r="Q35" i="168" a="1"/>
  <c r="AQ200" i="159" a="1"/>
  <c r="M36" i="165" a="1"/>
  <c r="AR80" i="166" a="1"/>
  <c r="D30" i="166" a="1"/>
  <c r="Q32" i="164" a="1"/>
  <c r="AJ209" i="168" a="1"/>
  <c r="K9" i="167" a="1"/>
  <c r="I26" i="168" a="1"/>
  <c r="Q30" i="164" a="1"/>
  <c r="M50" i="164" a="1"/>
  <c r="G44" i="165" a="1"/>
  <c r="H21" i="168" a="1"/>
  <c r="J10" i="168" a="1"/>
  <c r="M4" i="168" a="1"/>
  <c r="K8" i="165" a="1"/>
  <c r="L19" i="164" a="1"/>
  <c r="F2" i="165" a="1"/>
  <c r="D26" i="164" a="1"/>
  <c r="E32" i="168" a="1"/>
  <c r="G6" i="166" a="1"/>
  <c r="K46" i="167" a="1"/>
  <c r="C21" i="165" a="1"/>
  <c r="AR275" i="166" a="1"/>
  <c r="AJ529" i="166" a="1"/>
  <c r="K14" i="164" a="1"/>
  <c r="AJ335" i="166" a="1"/>
  <c r="Q4" i="165" a="1"/>
  <c r="AP150" i="168" a="1"/>
  <c r="C25" i="168" a="1"/>
  <c r="J39" i="167" a="1"/>
  <c r="Q37" i="165" a="1"/>
  <c r="F27" i="166" a="1"/>
  <c r="N29" i="166" a="1"/>
  <c r="AL267" i="168" a="1"/>
  <c r="Q17" i="166" a="1"/>
  <c r="E50" i="168" a="1"/>
  <c r="AQ151" i="168" a="1"/>
  <c r="I49" i="165" a="1"/>
  <c r="AQ136" i="166" a="1"/>
  <c r="J32" i="167" a="1"/>
  <c r="AJ146" i="168" a="1"/>
  <c r="L51" i="165" a="1"/>
  <c r="AO339" i="166" a="1"/>
  <c r="C51" i="165" a="1"/>
  <c r="D7" i="168" a="1"/>
  <c r="I7" i="166" a="1"/>
  <c r="L23" i="165" a="1"/>
  <c r="N9" i="164" a="1"/>
  <c r="F12" i="168" a="1"/>
  <c r="C23" i="166" a="1"/>
  <c r="L41" i="167" a="1"/>
  <c r="J17" i="168" a="1"/>
  <c r="L45" i="164" a="1"/>
  <c r="H6" i="168" a="1"/>
  <c r="P10" i="168" a="1"/>
  <c r="M50" i="165" a="1"/>
  <c r="E17" i="166" a="1"/>
  <c r="G45" i="165" a="1"/>
  <c r="P46" i="168" a="1"/>
  <c r="I47" i="167" a="1"/>
  <c r="M8" i="164" a="1"/>
  <c r="L16" i="164" a="1"/>
  <c r="G25" i="165" a="1"/>
  <c r="I21" i="164" a="1"/>
  <c r="N20" i="168" a="1"/>
  <c r="G15" i="166" a="1"/>
  <c r="AQ401" i="166" a="1"/>
  <c r="K48" i="168" a="1"/>
  <c r="AP6" i="166" a="1"/>
  <c r="M44" i="167" a="1"/>
  <c r="I6" i="165" a="1"/>
  <c r="D2" i="166" a="1"/>
  <c r="Q3" i="165" a="1"/>
  <c r="M45" i="168" a="1"/>
  <c r="G32" i="166" a="1"/>
  <c r="N9" i="165" a="1"/>
  <c r="Q44" i="168" a="1"/>
  <c r="AL6" i="168" a="1"/>
  <c r="Q50" i="167" a="1"/>
  <c r="G6" i="165" a="1"/>
  <c r="Q8" i="167" a="1"/>
  <c r="K47" i="165" a="1"/>
  <c r="AP200" i="163" a="1"/>
  <c r="H29" i="164" a="1"/>
  <c r="L42" i="166" a="1"/>
  <c r="Q42" i="165" a="1"/>
  <c r="M7" i="168" a="1"/>
  <c r="AP531" i="166" a="1"/>
  <c r="K6" i="167" a="1"/>
  <c r="L32" i="168" a="1"/>
  <c r="K43" i="168" a="1"/>
  <c r="C10" i="166" a="1"/>
  <c r="E31" i="166" a="1"/>
  <c r="F13" i="166" a="1"/>
  <c r="AL203" i="159" a="1"/>
  <c r="I34" i="166" a="1"/>
  <c r="G36" i="164" a="1"/>
  <c r="N47" i="167" a="1"/>
  <c r="F15" i="165" a="1"/>
  <c r="C33" i="166" a="1"/>
  <c r="G35" i="167" a="1"/>
  <c r="AJ202" i="168" a="1"/>
  <c r="F23" i="165" a="1"/>
  <c r="G28" i="168" a="1"/>
  <c r="E44" i="166" a="1"/>
  <c r="C10" i="165" a="1"/>
  <c r="AL273" i="166" a="1"/>
  <c r="AR270" i="168" a="1"/>
  <c r="M14" i="165" a="1"/>
  <c r="N33" i="168" a="1"/>
  <c r="F19" i="168" a="1"/>
  <c r="M12" i="167" a="1"/>
  <c r="H20" i="165" a="1"/>
  <c r="L13" i="166" a="1"/>
  <c r="L22" i="166" a="1"/>
  <c r="C40" i="167" a="1"/>
  <c r="F15" i="164" a="1"/>
  <c r="AR272" i="166" a="1"/>
  <c r="AJ76" i="166" a="1"/>
  <c r="AL72" i="166" a="1"/>
  <c r="AJ272" i="166" a="1"/>
  <c r="J12" i="164" a="1"/>
  <c r="J20" i="165" a="1"/>
  <c r="Q8" i="165" a="1"/>
  <c r="F3" i="167" a="1"/>
  <c r="D3" i="165" a="1"/>
  <c r="AL343" i="168" a="1"/>
  <c r="F34" i="166" a="1"/>
  <c r="F11" i="168" a="1"/>
  <c r="G16" i="164" a="1"/>
  <c r="AQ8" i="168" a="1"/>
  <c r="C42" i="165" a="1"/>
  <c r="J35" i="165" a="1"/>
  <c r="F44" i="164" a="1"/>
  <c r="L48" i="164" a="1"/>
  <c r="K40" i="167" a="1"/>
  <c r="H42" i="166" a="1"/>
  <c r="AO150" i="168" a="1"/>
  <c r="F49" i="167" a="1"/>
  <c r="I47" i="168" a="1"/>
  <c r="K13" i="164" a="1"/>
  <c r="AL6" i="166" a="1"/>
  <c r="F45" i="166" a="1"/>
  <c r="P20" i="168" a="1"/>
  <c r="H49" i="165" a="1"/>
  <c r="P32" i="166" a="1"/>
  <c r="C7" i="168" a="1"/>
  <c r="J12" i="167" a="1"/>
  <c r="AJ268" i="166" a="1"/>
  <c r="AJ401" i="166" a="1"/>
  <c r="Q43" i="164" a="1"/>
  <c r="N18" i="168" a="1"/>
  <c r="AP5" i="168" a="1"/>
  <c r="J48" i="164" a="1"/>
  <c r="F10" i="167" a="1"/>
  <c r="J31" i="167" a="1"/>
  <c r="K45" i="166" a="1"/>
  <c r="N33" i="165" a="1"/>
  <c r="G25" i="166" a="1"/>
  <c r="K47" i="167" a="1"/>
  <c r="AJ79" i="168" a="1"/>
  <c r="D50" i="167" a="1"/>
  <c r="P5" i="168" a="1"/>
  <c r="C4" i="166" a="1"/>
  <c r="AR14" i="164" a="1"/>
  <c r="J31" i="166" a="1"/>
  <c r="F49" i="164" a="1"/>
  <c r="AQ204" i="163" a="1"/>
  <c r="N47" i="165" a="1"/>
  <c r="G5" i="165" a="1"/>
  <c r="L30" i="166" a="1"/>
  <c r="M40" i="165" a="1"/>
  <c r="AP71" i="168" a="1"/>
  <c r="G21" i="167" a="1"/>
  <c r="P26" i="167" a="1"/>
  <c r="AO6" i="165" a="1"/>
  <c r="Q2" i="168" a="1"/>
  <c r="H44" i="166" a="1"/>
  <c r="AR148" i="166" a="1"/>
  <c r="D6" i="168" a="1"/>
  <c r="D32" i="165" a="1"/>
  <c r="AL136" i="166" a="1"/>
  <c r="M31" i="168" a="1"/>
  <c r="C51" i="168" a="1"/>
  <c r="K7" i="167" a="1"/>
  <c r="D24" i="168" a="1"/>
  <c r="AJ136" i="166" a="1"/>
  <c r="K33" i="167" a="1"/>
  <c r="AJ336" i="168" a="1"/>
  <c r="J22" i="166" a="1"/>
  <c r="AR402" i="166" a="1"/>
  <c r="H11" i="164" a="1"/>
  <c r="E38" i="165" a="1"/>
  <c r="L26" i="166" a="1"/>
  <c r="M31" i="165" a="1"/>
  <c r="P28" i="164" a="1"/>
  <c r="F11" i="164" a="1"/>
  <c r="L39" i="166" a="1"/>
  <c r="D31" i="167" a="1"/>
  <c r="E22" i="165" a="1"/>
  <c r="AR337" i="166" a="1"/>
  <c r="J36" i="167" a="1"/>
  <c r="H20" i="164" a="1"/>
  <c r="AP466" i="166" a="1"/>
  <c r="C6" i="168" a="1"/>
  <c r="C30" i="164" a="1"/>
  <c r="K19" i="164" a="1"/>
  <c r="AO147" i="168" a="1"/>
  <c r="G26" i="167" a="1"/>
  <c r="P41" i="166" a="1"/>
  <c r="L16" i="167" a="1"/>
  <c r="AR273" i="166" a="1"/>
  <c r="H37" i="166" a="1"/>
  <c r="AJ139" i="163" a="1"/>
  <c r="D46" i="166" a="1"/>
  <c r="G2" i="165" a="1"/>
  <c r="G49" i="164" a="1"/>
  <c r="AO140" i="168" a="1"/>
  <c r="AQ76" i="166" a="1"/>
  <c r="I38" i="165" a="1"/>
  <c r="J6" i="164" a="1"/>
  <c r="AJ75" i="168" a="1"/>
  <c r="L51" i="164" a="1"/>
  <c r="AR10" i="164" a="1"/>
  <c r="Q15" i="165" a="1"/>
  <c r="P3" i="167" a="1"/>
  <c r="AQ208" i="166" a="1"/>
  <c r="AQ7" i="164" a="1"/>
  <c r="J17" i="165" a="1"/>
  <c r="Q10" i="164" a="1"/>
  <c r="M24" i="165" a="1"/>
  <c r="Z141" i="142"/>
  <c r="F24" i="166" a="1"/>
  <c r="N43" i="165" a="1"/>
  <c r="M17" i="167" a="1"/>
  <c r="K6" i="166" a="1"/>
  <c r="AO143" i="168" a="1"/>
  <c r="Q10" i="168" a="1"/>
  <c r="D4" i="168" a="1"/>
  <c r="Q10" i="167" a="1"/>
  <c r="AP272" i="166" a="1"/>
  <c r="I26" i="164" a="1"/>
  <c r="AL527" i="166" a="1"/>
  <c r="AJ139" i="166" a="1"/>
  <c r="AR6" i="164" a="1"/>
  <c r="D30" i="164" a="1"/>
  <c r="AR463" i="166" a="1"/>
  <c r="P24" i="166" a="1"/>
  <c r="AL77" i="166" a="1"/>
  <c r="D37" i="165" a="1"/>
  <c r="C12" i="168" a="1"/>
  <c r="I36" i="167" a="1"/>
  <c r="M47" i="166" a="1"/>
  <c r="AO330" i="166" a="1"/>
  <c r="AP265" i="166" a="1"/>
  <c r="I6" i="168" a="1"/>
  <c r="AO272" i="168" a="1"/>
  <c r="AO139" i="168" a="1"/>
  <c r="D27" i="165" a="1"/>
  <c r="Q9" i="167" a="1"/>
  <c r="Q9" i="168" a="1"/>
  <c r="AO8" i="166" a="1"/>
  <c r="M2" i="164" a="1"/>
  <c r="Q50" i="168" a="1"/>
  <c r="AQ148" i="168" a="1"/>
  <c r="L14" i="166" a="1"/>
  <c r="AO83" i="166" a="1"/>
  <c r="G13" i="166" a="1"/>
  <c r="AQ211" i="159" a="1"/>
  <c r="Q49" i="168" a="1"/>
  <c r="Q19" i="165" a="1"/>
  <c r="E14" i="167" a="1"/>
  <c r="AR141" i="166" a="1"/>
  <c r="AO529" i="166" a="1"/>
  <c r="J28" i="164" a="1"/>
  <c r="AP270" i="163" a="1"/>
  <c r="D17" i="168" a="1"/>
  <c r="K17" i="168" a="1"/>
  <c r="AO76" i="166" a="1"/>
  <c r="H36" i="164" a="1"/>
  <c r="N38" i="164" a="1"/>
  <c r="F43" i="165" a="1"/>
  <c r="K11" i="168" a="1"/>
  <c r="AO135" i="168" a="1"/>
  <c r="H9" i="165" a="1"/>
  <c r="K39" i="167" a="1"/>
  <c r="E29" i="166" a="1"/>
  <c r="AR339" i="168" a="1"/>
  <c r="I28" i="167" a="1"/>
  <c r="AR139" i="163" a="1"/>
  <c r="E4" i="166" a="1"/>
  <c r="AL138" i="166" a="1"/>
  <c r="AJ7" i="165" a="1"/>
  <c r="L51" i="168" a="1"/>
  <c r="AO345" i="166" a="1"/>
  <c r="C34" i="167" a="1"/>
  <c r="N18" i="165" a="1"/>
  <c r="P4" i="164" a="1"/>
  <c r="P21" i="168" a="1"/>
  <c r="I30" i="164" a="1"/>
  <c r="AR204" i="168" a="1"/>
  <c r="M30" i="167" a="1"/>
  <c r="G20" i="165" a="1"/>
  <c r="E8" i="168" a="1"/>
  <c r="H29" i="168" a="1"/>
  <c r="P25" i="167" a="1"/>
  <c r="I15" i="166" a="1"/>
  <c r="Q29" i="166" a="1"/>
  <c r="N40" i="164" a="1"/>
  <c r="AJ145" i="166" a="1"/>
  <c r="D3" i="168" a="1"/>
  <c r="L36" i="166" a="1"/>
  <c r="AJ13" i="165" a="1"/>
  <c r="D36" i="167" a="1"/>
  <c r="E28" i="165" a="1"/>
  <c r="I28" i="166" a="1"/>
  <c r="H49" i="164" a="1"/>
  <c r="AP13" i="166" a="1"/>
  <c r="D8" i="165" a="1"/>
  <c r="AL210" i="166" a="1"/>
  <c r="D27" i="164" l="1"/>
  <c r="F9" i="165"/>
  <c r="J13" i="167"/>
  <c r="AJ200" i="159"/>
  <c r="AK200" i="159" s="1"/>
  <c r="M25" i="165"/>
  <c r="E50" i="167"/>
  <c r="AR273" i="166"/>
  <c r="N19" i="164"/>
  <c r="J33" i="164"/>
  <c r="N11" i="164"/>
  <c r="N13" i="164"/>
  <c r="AL336" i="166"/>
  <c r="AM336" i="166" s="1"/>
  <c r="H42" i="164"/>
  <c r="AP267" i="166"/>
  <c r="D50" i="164"/>
  <c r="AR274" i="168"/>
  <c r="Q50" i="167"/>
  <c r="E26" i="168"/>
  <c r="F7" i="167"/>
  <c r="P13" i="164"/>
  <c r="C38" i="166"/>
  <c r="H28" i="164"/>
  <c r="AL213" i="159"/>
  <c r="AM213" i="159" s="1"/>
  <c r="AO206" i="163"/>
  <c r="I51" i="167"/>
  <c r="C9" i="166"/>
  <c r="G51" i="169"/>
  <c r="P14" i="165"/>
  <c r="AL147" i="166"/>
  <c r="AM147" i="166" s="1"/>
  <c r="AO276" i="166"/>
  <c r="AL70" i="168"/>
  <c r="AM70" i="168" s="1"/>
  <c r="J7" i="165"/>
  <c r="AP136" i="163"/>
  <c r="AL6" i="168"/>
  <c r="AM6" i="168" s="1"/>
  <c r="AP201" i="159"/>
  <c r="I38" i="164"/>
  <c r="G31" i="167"/>
  <c r="D48" i="167"/>
  <c r="AP208" i="159"/>
  <c r="AO202" i="163"/>
  <c r="P5" i="166"/>
  <c r="AL146" i="168"/>
  <c r="AM146" i="168" s="1"/>
  <c r="I41" i="167"/>
  <c r="D24" i="164"/>
  <c r="AL9" i="164"/>
  <c r="AM9" i="164" s="1"/>
  <c r="C35" i="167"/>
  <c r="J20" i="164"/>
  <c r="AP462" i="166"/>
  <c r="K6" i="165"/>
  <c r="K34" i="165"/>
  <c r="J22" i="165"/>
  <c r="L48" i="167"/>
  <c r="M22" i="167"/>
  <c r="F18" i="168"/>
  <c r="AJ204" i="163"/>
  <c r="AK204" i="163" s="1"/>
  <c r="F17" i="168"/>
  <c r="G22" i="167"/>
  <c r="AL528" i="166"/>
  <c r="AM528" i="166" s="1"/>
  <c r="F5" i="165"/>
  <c r="F32" i="167"/>
  <c r="C41" i="164"/>
  <c r="AO7" i="164"/>
  <c r="L33" i="164"/>
  <c r="G28" i="167"/>
  <c r="Q30" i="168"/>
  <c r="K6" i="164"/>
  <c r="AL135" i="168"/>
  <c r="AM135" i="168" s="1"/>
  <c r="M24" i="168"/>
  <c r="D4" i="166"/>
  <c r="G35" i="166"/>
  <c r="J23" i="165"/>
  <c r="AP148" i="168"/>
  <c r="AQ333" i="166"/>
  <c r="N31" i="165"/>
  <c r="L48" i="166"/>
  <c r="AP343" i="166"/>
  <c r="N5" i="166"/>
  <c r="G48" i="165"/>
  <c r="AQ73" i="168"/>
  <c r="AQ213" i="159"/>
  <c r="D17" i="166"/>
  <c r="G40" i="168"/>
  <c r="Q27" i="166"/>
  <c r="AP79" i="166"/>
  <c r="J26" i="166"/>
  <c r="C45" i="166"/>
  <c r="M14" i="165"/>
  <c r="I46" i="167"/>
  <c r="E38" i="164"/>
  <c r="N14" i="165"/>
  <c r="K16" i="165"/>
  <c r="AP341" i="166"/>
  <c r="F21" i="168"/>
  <c r="AQ204" i="159"/>
  <c r="F6" i="165"/>
  <c r="AO267" i="166"/>
  <c r="AL341" i="166"/>
  <c r="AM341" i="166" s="1"/>
  <c r="K17" i="168"/>
  <c r="H9" i="166"/>
  <c r="AQ7" i="168"/>
  <c r="AR203" i="168"/>
  <c r="D15" i="166"/>
  <c r="J48" i="164"/>
  <c r="D35" i="164"/>
  <c r="AO76" i="166"/>
  <c r="F26" i="168"/>
  <c r="Q31" i="165"/>
  <c r="AP530" i="166"/>
  <c r="P26" i="168"/>
  <c r="I29" i="166"/>
  <c r="N37" i="168"/>
  <c r="AL265" i="168"/>
  <c r="AM265" i="168" s="1"/>
  <c r="E38" i="166"/>
  <c r="AJ208" i="159"/>
  <c r="AK208" i="159" s="1"/>
  <c r="C23" i="168"/>
  <c r="AL7" i="164"/>
  <c r="AM7" i="164" s="1"/>
  <c r="L6" i="164"/>
  <c r="E6" i="164"/>
  <c r="M37" i="165"/>
  <c r="I20" i="164"/>
  <c r="M10" i="165"/>
  <c r="AJ267" i="166"/>
  <c r="AK267" i="166" s="1"/>
  <c r="AQ204" i="168"/>
  <c r="M17" i="164"/>
  <c r="Q33" i="166"/>
  <c r="AL9" i="165"/>
  <c r="AM9" i="165" s="1"/>
  <c r="M26" i="164"/>
  <c r="G21" i="167"/>
  <c r="Q51" i="166"/>
  <c r="K39" i="168"/>
  <c r="AR201" i="166"/>
  <c r="AQ142" i="163"/>
  <c r="AO274" i="166"/>
  <c r="D39" i="164"/>
  <c r="AL70" i="166"/>
  <c r="AM70" i="166" s="1"/>
  <c r="D13" i="167"/>
  <c r="K32" i="165"/>
  <c r="I50" i="166"/>
  <c r="AL143" i="166"/>
  <c r="AM143" i="166" s="1"/>
  <c r="L22" i="164"/>
  <c r="L51" i="166"/>
  <c r="Q34" i="165"/>
  <c r="G4" i="167"/>
  <c r="AJ13" i="166"/>
  <c r="AK13" i="166" s="1"/>
  <c r="P40" i="168"/>
  <c r="AP211" i="159"/>
  <c r="H25" i="167"/>
  <c r="AP200" i="159"/>
  <c r="AL149" i="168"/>
  <c r="AM149" i="168" s="1"/>
  <c r="D19" i="168"/>
  <c r="P8" i="165"/>
  <c r="AJ136" i="166"/>
  <c r="AK136" i="166" s="1"/>
  <c r="C4" i="166"/>
  <c r="D48" i="168"/>
  <c r="J18" i="164"/>
  <c r="AL80" i="168"/>
  <c r="AM80" i="168" s="1"/>
  <c r="N39" i="164"/>
  <c r="K40" i="168"/>
  <c r="AR204" i="168"/>
  <c r="AL145" i="166"/>
  <c r="AM145" i="166" s="1"/>
  <c r="I10" i="164"/>
  <c r="G49" i="164"/>
  <c r="AR530" i="166"/>
  <c r="AL5" i="166"/>
  <c r="AM5" i="166" s="1"/>
  <c r="AJ144" i="168"/>
  <c r="AK144" i="168" s="1"/>
  <c r="F36" i="164"/>
  <c r="I43" i="164"/>
  <c r="M36" i="165"/>
  <c r="I28" i="166"/>
  <c r="H47" i="167"/>
  <c r="AP7" i="164"/>
  <c r="C28" i="167"/>
  <c r="E48" i="168"/>
  <c r="Q13" i="164"/>
  <c r="F15" i="167"/>
  <c r="AO11" i="165"/>
  <c r="AP9" i="168"/>
  <c r="D51" i="169"/>
  <c r="AR209" i="159"/>
  <c r="F10" i="164"/>
  <c r="K27" i="164"/>
  <c r="C46" i="164"/>
  <c r="AJ135" i="163"/>
  <c r="AK135" i="163" s="1"/>
  <c r="P20" i="165"/>
  <c r="M32" i="164"/>
  <c r="AJ270" i="168"/>
  <c r="AK270" i="168" s="1"/>
  <c r="N9" i="168"/>
  <c r="E16" i="167"/>
  <c r="AL209" i="166"/>
  <c r="AM209" i="166" s="1"/>
  <c r="P11" i="168"/>
  <c r="J23" i="164"/>
  <c r="AP74" i="166"/>
  <c r="AQ339" i="166"/>
  <c r="AR210" i="159"/>
  <c r="M34" i="165"/>
  <c r="AR149" i="168"/>
  <c r="I31" i="167"/>
  <c r="AR6" i="167"/>
  <c r="Q5" i="166"/>
  <c r="E27" i="167"/>
  <c r="L20" i="168"/>
  <c r="I16" i="165"/>
  <c r="D35" i="165"/>
  <c r="P14" i="167"/>
  <c r="AL466" i="166"/>
  <c r="AM466" i="166" s="1"/>
  <c r="AO335" i="166"/>
  <c r="AP7" i="166"/>
  <c r="AP138" i="166"/>
  <c r="G17" i="166"/>
  <c r="P47" i="165"/>
  <c r="G38" i="164"/>
  <c r="AL14" i="166"/>
  <c r="AM14" i="166" s="1"/>
  <c r="I50" i="168"/>
  <c r="N22" i="165"/>
  <c r="N3" i="167"/>
  <c r="E30" i="164"/>
  <c r="F13" i="167"/>
  <c r="AQ206" i="159"/>
  <c r="E9" i="166"/>
  <c r="AR208" i="159"/>
  <c r="E18" i="165"/>
  <c r="AL78" i="168"/>
  <c r="AM78" i="168" s="1"/>
  <c r="C46" i="168"/>
  <c r="H17" i="168"/>
  <c r="C39" i="164"/>
  <c r="L39" i="166"/>
  <c r="H2" i="166"/>
  <c r="M33" i="164"/>
  <c r="G27" i="166"/>
  <c r="Q49" i="164"/>
  <c r="J30" i="164"/>
  <c r="AQ399" i="166"/>
  <c r="AO140" i="168"/>
  <c r="AL11" i="165"/>
  <c r="AM11" i="165" s="1"/>
  <c r="N28" i="166"/>
  <c r="F17" i="165"/>
  <c r="J14" i="164"/>
  <c r="P26" i="165"/>
  <c r="Q7" i="166"/>
  <c r="K16" i="166"/>
  <c r="L18" i="164"/>
  <c r="AL140" i="166"/>
  <c r="AM140" i="166" s="1"/>
  <c r="AQ210" i="166"/>
  <c r="N34" i="168"/>
  <c r="AJ208" i="166"/>
  <c r="AK208" i="166" s="1"/>
  <c r="E20" i="166"/>
  <c r="I29" i="165"/>
  <c r="D40" i="166"/>
  <c r="Q22" i="164"/>
  <c r="J39" i="168"/>
  <c r="K4" i="166"/>
  <c r="Q45" i="164"/>
  <c r="AL332" i="168"/>
  <c r="AM332" i="168" s="1"/>
  <c r="AJ271" i="168"/>
  <c r="AK271" i="168" s="1"/>
  <c r="I26" i="164"/>
  <c r="AR464" i="166"/>
  <c r="H5" i="164"/>
  <c r="AQ5" i="164"/>
  <c r="H18" i="164"/>
  <c r="Q19" i="167"/>
  <c r="AP72" i="168"/>
  <c r="M10" i="167"/>
  <c r="AJ13" i="164"/>
  <c r="AK13" i="164" s="1"/>
  <c r="M7" i="167"/>
  <c r="N44" i="164"/>
  <c r="P3" i="166"/>
  <c r="G39" i="167"/>
  <c r="G46" i="164"/>
  <c r="AL267" i="166"/>
  <c r="AM267" i="166" s="1"/>
  <c r="AP208" i="168"/>
  <c r="F4" i="165"/>
  <c r="AR334" i="168"/>
  <c r="J28" i="166"/>
  <c r="AL525" i="166"/>
  <c r="AM525" i="166" s="1"/>
  <c r="AQ8" i="165"/>
  <c r="AL200" i="166"/>
  <c r="AM200" i="166" s="1"/>
  <c r="I48" i="166"/>
  <c r="AL267" i="163"/>
  <c r="AM267" i="163" s="1"/>
  <c r="AP201" i="163"/>
  <c r="D33" i="167"/>
  <c r="Q14" i="168"/>
  <c r="AJ468" i="166"/>
  <c r="AK468" i="166" s="1"/>
  <c r="F50" i="165"/>
  <c r="AR201" i="163"/>
  <c r="F14" i="167"/>
  <c r="AQ80" i="166"/>
  <c r="C40" i="167"/>
  <c r="Q36" i="165"/>
  <c r="AJ268" i="166"/>
  <c r="AK268" i="166" s="1"/>
  <c r="C30" i="164"/>
  <c r="AR74" i="168"/>
  <c r="L16" i="166"/>
  <c r="Q34" i="168"/>
  <c r="L27" i="164"/>
  <c r="I37" i="165"/>
  <c r="G23" i="167"/>
  <c r="E9" i="164"/>
  <c r="N27" i="166"/>
  <c r="AR10" i="168"/>
  <c r="AR400" i="166"/>
  <c r="AL339" i="166"/>
  <c r="AM339" i="166" s="1"/>
  <c r="D50" i="168"/>
  <c r="M2" i="168"/>
  <c r="J40" i="167"/>
  <c r="J33" i="166"/>
  <c r="AL10" i="168"/>
  <c r="AM10" i="168" s="1"/>
  <c r="L50" i="164"/>
  <c r="P5" i="164"/>
  <c r="AJ271" i="163"/>
  <c r="AK271" i="163" s="1"/>
  <c r="M4" i="165"/>
  <c r="C7" i="168"/>
  <c r="H26" i="166"/>
  <c r="AL10" i="166"/>
  <c r="AM10" i="166" s="1"/>
  <c r="F40" i="164"/>
  <c r="AO208" i="159"/>
  <c r="AJ81" i="166"/>
  <c r="AK81" i="166" s="1"/>
  <c r="P20" i="164"/>
  <c r="F47" i="166"/>
  <c r="AR205" i="166"/>
  <c r="Q22" i="167"/>
  <c r="D44" i="166"/>
  <c r="K33" i="165"/>
  <c r="I40" i="164"/>
  <c r="K8" i="167"/>
  <c r="J19" i="164"/>
  <c r="M25" i="167"/>
  <c r="D28" i="164"/>
  <c r="D25" i="167"/>
  <c r="AO5" i="165"/>
  <c r="E11" i="166"/>
  <c r="K21" i="166"/>
  <c r="P21" i="167"/>
  <c r="AR344" i="168"/>
  <c r="P8" i="167"/>
  <c r="J11" i="167"/>
  <c r="AL6" i="166"/>
  <c r="AM6" i="166" s="1"/>
  <c r="L47" i="166"/>
  <c r="G38" i="167"/>
  <c r="AQ9" i="166"/>
  <c r="I29" i="168"/>
  <c r="D36" i="165"/>
  <c r="AJ70" i="168"/>
  <c r="AK70" i="168" s="1"/>
  <c r="Q40" i="164"/>
  <c r="J9" i="165"/>
  <c r="G11" i="166"/>
  <c r="AL463" i="166"/>
  <c r="AM463" i="166" s="1"/>
  <c r="K45" i="167"/>
  <c r="AL12" i="166"/>
  <c r="AM12" i="166" s="1"/>
  <c r="AJ6" i="168"/>
  <c r="AK6" i="168" s="1"/>
  <c r="J40" i="165"/>
  <c r="L45" i="164"/>
  <c r="I34" i="164"/>
  <c r="K19" i="164"/>
  <c r="N47" i="165"/>
  <c r="D25" i="164"/>
  <c r="G9" i="166"/>
  <c r="C17" i="167"/>
  <c r="AR266" i="168"/>
  <c r="P46" i="165"/>
  <c r="I26" i="165"/>
  <c r="AP81" i="166"/>
  <c r="AP338" i="166"/>
  <c r="H27" i="168"/>
  <c r="AP465" i="166"/>
  <c r="N34" i="166"/>
  <c r="M38" i="164"/>
  <c r="AR331" i="168"/>
  <c r="J48" i="165"/>
  <c r="E29" i="167"/>
  <c r="M32" i="168"/>
  <c r="E11" i="167"/>
  <c r="J24" i="164"/>
  <c r="AR395" i="166"/>
  <c r="AP331" i="168"/>
  <c r="Q9" i="168"/>
  <c r="K2" i="165"/>
  <c r="L26" i="165"/>
  <c r="F32" i="164"/>
  <c r="N51" i="166"/>
  <c r="N25" i="167"/>
  <c r="D46" i="165"/>
  <c r="AQ528" i="166"/>
  <c r="M15" i="167"/>
  <c r="AJ6" i="164"/>
  <c r="AK6" i="164" s="1"/>
  <c r="AL526" i="166"/>
  <c r="AM526" i="166" s="1"/>
  <c r="AP12" i="164"/>
  <c r="C22" i="165"/>
  <c r="N36" i="164"/>
  <c r="H2" i="167"/>
  <c r="AR137" i="166"/>
  <c r="K45" i="166"/>
  <c r="D9" i="166"/>
  <c r="E30" i="166"/>
  <c r="AL75" i="168"/>
  <c r="AM75" i="168" s="1"/>
  <c r="M45" i="165"/>
  <c r="I50" i="165"/>
  <c r="H38" i="168"/>
  <c r="H15" i="165"/>
  <c r="AQ140" i="163"/>
  <c r="M11" i="168"/>
  <c r="G47" i="164"/>
  <c r="Q18" i="165"/>
  <c r="N23" i="166"/>
  <c r="AL201" i="166"/>
  <c r="AM201" i="166" s="1"/>
  <c r="P28" i="168"/>
  <c r="G47" i="166"/>
  <c r="N12" i="167"/>
  <c r="J26" i="168"/>
  <c r="G15" i="165"/>
  <c r="I45" i="164"/>
  <c r="AL142" i="168"/>
  <c r="AM142" i="168" s="1"/>
  <c r="AO14" i="164"/>
  <c r="G7" i="166"/>
  <c r="M35" i="165"/>
  <c r="AQ527" i="166"/>
  <c r="F48" i="166"/>
  <c r="AJ5" i="167"/>
  <c r="AK5" i="167" s="1"/>
  <c r="AJ272" i="166"/>
  <c r="AK272" i="166" s="1"/>
  <c r="I20" i="167"/>
  <c r="AO149" i="168"/>
  <c r="F42" i="164"/>
  <c r="F51" i="169"/>
  <c r="AQ334" i="166"/>
  <c r="D27" i="165"/>
  <c r="N37" i="164"/>
  <c r="D18" i="167"/>
  <c r="AR403" i="166"/>
  <c r="AL268" i="166"/>
  <c r="AM268" i="166" s="1"/>
  <c r="AQ207" i="159"/>
  <c r="C39" i="166"/>
  <c r="E32" i="168"/>
  <c r="AO206" i="159"/>
  <c r="K40" i="167"/>
  <c r="AL336" i="168"/>
  <c r="AM336" i="168" s="1"/>
  <c r="AJ9" i="168"/>
  <c r="AK9" i="168" s="1"/>
  <c r="P23" i="164"/>
  <c r="I12" i="164"/>
  <c r="D32" i="167"/>
  <c r="J45" i="165"/>
  <c r="AP205" i="163"/>
  <c r="AL276" i="166"/>
  <c r="AM276" i="166" s="1"/>
  <c r="AQ273" i="168"/>
  <c r="L36" i="164"/>
  <c r="M3" i="167"/>
  <c r="K9" i="165"/>
  <c r="AJ340" i="168"/>
  <c r="AK340" i="168" s="1"/>
  <c r="Q24" i="165"/>
  <c r="N16" i="166"/>
  <c r="L11" i="165"/>
  <c r="P38" i="164"/>
  <c r="D3" i="164"/>
  <c r="AL404" i="166"/>
  <c r="AM404" i="166" s="1"/>
  <c r="AO13" i="164"/>
  <c r="AQ335" i="166"/>
  <c r="L34" i="166"/>
  <c r="AL529" i="166"/>
  <c r="AM529" i="166" s="1"/>
  <c r="AP468" i="166"/>
  <c r="AJ342" i="168"/>
  <c r="AK342" i="168" s="1"/>
  <c r="AQ529" i="166"/>
  <c r="H4" i="165"/>
  <c r="AO270" i="163"/>
  <c r="G13" i="164"/>
  <c r="AO333" i="166"/>
  <c r="D2" i="165"/>
  <c r="M11" i="166"/>
  <c r="K4" i="164"/>
  <c r="K46" i="165"/>
  <c r="M14" i="166"/>
  <c r="J30" i="166"/>
  <c r="J10" i="165"/>
  <c r="L11" i="166"/>
  <c r="J25" i="164"/>
  <c r="F10" i="167"/>
  <c r="J30" i="165"/>
  <c r="F12" i="165"/>
  <c r="AL148" i="166"/>
  <c r="AM148" i="166" s="1"/>
  <c r="AQ201" i="159"/>
  <c r="L3" i="165"/>
  <c r="AL269" i="166"/>
  <c r="AM269" i="166" s="1"/>
  <c r="Q38" i="164"/>
  <c r="AO201" i="166"/>
  <c r="G36" i="164"/>
  <c r="AO341" i="168"/>
  <c r="L6" i="168"/>
  <c r="K25" i="166"/>
  <c r="AJ206" i="166"/>
  <c r="AK206" i="166" s="1"/>
  <c r="AP139" i="166"/>
  <c r="AL10" i="164"/>
  <c r="AM10" i="164" s="1"/>
  <c r="AL139" i="163"/>
  <c r="AM139" i="163" s="1"/>
  <c r="AL340" i="168"/>
  <c r="AM340" i="168" s="1"/>
  <c r="AL467" i="166"/>
  <c r="AM467" i="166" s="1"/>
  <c r="AJ80" i="166"/>
  <c r="AK80" i="166" s="1"/>
  <c r="AP202" i="159"/>
  <c r="C29" i="164"/>
  <c r="I24" i="167"/>
  <c r="H19" i="165"/>
  <c r="M3" i="166"/>
  <c r="AL205" i="168"/>
  <c r="AM205" i="168" s="1"/>
  <c r="M25" i="168"/>
  <c r="M40" i="164"/>
  <c r="AL200" i="163"/>
  <c r="AM200" i="163" s="1"/>
  <c r="N40" i="167"/>
  <c r="K20" i="167"/>
  <c r="AL272" i="166"/>
  <c r="AM272" i="166" s="1"/>
  <c r="L51" i="167"/>
  <c r="L23" i="167"/>
  <c r="AO272" i="163"/>
  <c r="AR206" i="166"/>
  <c r="N35" i="165"/>
  <c r="E46" i="165"/>
  <c r="AP13" i="165"/>
  <c r="P32" i="164"/>
  <c r="L17" i="164"/>
  <c r="H18" i="165"/>
  <c r="I51" i="168"/>
  <c r="AO202" i="159"/>
  <c r="F27" i="164"/>
  <c r="N36" i="166"/>
  <c r="J22" i="164"/>
  <c r="J49" i="168"/>
  <c r="AP11" i="166"/>
  <c r="E28" i="167"/>
  <c r="F51" i="164"/>
  <c r="F6" i="164"/>
  <c r="AR136" i="163"/>
  <c r="M22" i="164"/>
  <c r="G13" i="166"/>
  <c r="AL268" i="168"/>
  <c r="AM268" i="168" s="1"/>
  <c r="E40" i="168"/>
  <c r="H8" i="168"/>
  <c r="F7" i="165"/>
  <c r="AR212" i="159"/>
  <c r="C20" i="164"/>
  <c r="AO201" i="163"/>
  <c r="AL209" i="163"/>
  <c r="AM209" i="163" s="1"/>
  <c r="I7" i="166"/>
  <c r="C43" i="167"/>
  <c r="F20" i="167"/>
  <c r="N14" i="166"/>
  <c r="N26" i="165"/>
  <c r="AL13" i="164"/>
  <c r="AM13" i="164" s="1"/>
  <c r="F38" i="167"/>
  <c r="L20" i="166"/>
  <c r="F3" i="167"/>
  <c r="E38" i="168"/>
  <c r="Q44" i="168"/>
  <c r="K32" i="164"/>
  <c r="F34" i="167"/>
  <c r="I16" i="166"/>
  <c r="L31" i="166"/>
  <c r="Q29" i="166"/>
  <c r="I44" i="168"/>
  <c r="P6" i="165"/>
  <c r="C44" i="165"/>
  <c r="M41" i="165"/>
  <c r="AO336" i="166"/>
  <c r="P22" i="168"/>
  <c r="D49" i="165"/>
  <c r="K15" i="168"/>
  <c r="E25" i="167"/>
  <c r="AR200" i="166"/>
  <c r="AQ138" i="168"/>
  <c r="F20" i="165"/>
  <c r="F6" i="166"/>
  <c r="G4" i="165"/>
  <c r="L10" i="167"/>
  <c r="AR5" i="164"/>
  <c r="D11" i="168"/>
  <c r="I6" i="168"/>
  <c r="F9" i="167"/>
  <c r="AL205" i="166"/>
  <c r="AM205" i="166" s="1"/>
  <c r="C18" i="166"/>
  <c r="H32" i="168"/>
  <c r="F47" i="165"/>
  <c r="D47" i="167"/>
  <c r="M36" i="168"/>
  <c r="P42" i="165"/>
  <c r="AP8" i="165"/>
  <c r="L10" i="164"/>
  <c r="H26" i="165"/>
  <c r="H4" i="167"/>
  <c r="M29" i="165"/>
  <c r="Q18" i="168"/>
  <c r="P36" i="165"/>
  <c r="G5" i="165"/>
  <c r="L41" i="164"/>
  <c r="E12" i="166"/>
  <c r="C18" i="168"/>
  <c r="AJ140" i="166"/>
  <c r="AK140" i="166" s="1"/>
  <c r="J17" i="164"/>
  <c r="P7" i="168"/>
  <c r="AR8" i="165"/>
  <c r="J2" i="165"/>
  <c r="P50" i="167"/>
  <c r="P29" i="164"/>
  <c r="AJ9" i="165"/>
  <c r="AK9" i="165" s="1"/>
  <c r="H19" i="166"/>
  <c r="Q29" i="167"/>
  <c r="AO204" i="159"/>
  <c r="AQ200" i="159"/>
  <c r="AP201" i="166"/>
  <c r="E14" i="166"/>
  <c r="M8" i="168"/>
  <c r="D33" i="164"/>
  <c r="I9" i="168"/>
  <c r="AL395" i="166"/>
  <c r="AM395" i="166" s="1"/>
  <c r="AJ336" i="168"/>
  <c r="AK336" i="168" s="1"/>
  <c r="D8" i="164"/>
  <c r="H9" i="168"/>
  <c r="E20" i="165"/>
  <c r="AO72" i="166"/>
  <c r="J11" i="166"/>
  <c r="J29" i="164"/>
  <c r="H42" i="168"/>
  <c r="L22" i="167"/>
  <c r="P41" i="164"/>
  <c r="AL151" i="168"/>
  <c r="AM151" i="168" s="1"/>
  <c r="D17" i="168"/>
  <c r="AL143" i="163"/>
  <c r="AM143" i="163" s="1"/>
  <c r="I44" i="164"/>
  <c r="L28" i="167"/>
  <c r="D8" i="166"/>
  <c r="AL337" i="166"/>
  <c r="AM337" i="166" s="1"/>
  <c r="F20" i="164"/>
  <c r="G21" i="166"/>
  <c r="K44" i="165"/>
  <c r="K16" i="167"/>
  <c r="G47" i="168"/>
  <c r="F9" i="164"/>
  <c r="AQ272" i="163"/>
  <c r="H17" i="167"/>
  <c r="P39" i="167"/>
  <c r="G11" i="167"/>
  <c r="D14" i="164"/>
  <c r="AL8" i="165"/>
  <c r="AM8" i="165" s="1"/>
  <c r="I19" i="164"/>
  <c r="AP8" i="164"/>
  <c r="H12" i="168"/>
  <c r="AO335" i="168"/>
  <c r="AR79" i="166"/>
  <c r="AL334" i="168"/>
  <c r="AM334" i="168" s="1"/>
  <c r="AO72" i="168"/>
  <c r="AL272" i="168"/>
  <c r="AM272" i="168" s="1"/>
  <c r="AQ141" i="168"/>
  <c r="G8" i="165"/>
  <c r="D48" i="164"/>
  <c r="G3" i="165"/>
  <c r="C43" i="165"/>
  <c r="G24" i="165"/>
  <c r="F49" i="166"/>
  <c r="AJ200" i="163"/>
  <c r="AK200" i="163" s="1"/>
  <c r="AO212" i="159"/>
  <c r="C34" i="166"/>
  <c r="P22" i="165"/>
  <c r="K30" i="168"/>
  <c r="AR273" i="163"/>
  <c r="D51" i="166"/>
  <c r="M9" i="168"/>
  <c r="E3" i="164"/>
  <c r="AO209" i="159"/>
  <c r="Q15" i="167"/>
  <c r="I34" i="165"/>
  <c r="I15" i="164"/>
  <c r="D36" i="164"/>
  <c r="E9" i="168"/>
  <c r="Q7" i="167"/>
  <c r="AP70" i="166"/>
  <c r="AL136" i="168"/>
  <c r="AM136" i="168" s="1"/>
  <c r="K5" i="166"/>
  <c r="J5" i="165"/>
  <c r="P32" i="166"/>
  <c r="AO273" i="163"/>
  <c r="F33" i="164"/>
  <c r="AJ202" i="159"/>
  <c r="AK202" i="159" s="1"/>
  <c r="AR136" i="166"/>
  <c r="H51" i="165"/>
  <c r="J38" i="166"/>
  <c r="D43" i="165"/>
  <c r="D9" i="164"/>
  <c r="D37" i="165"/>
  <c r="AQ5" i="167"/>
  <c r="L37" i="168"/>
  <c r="M16" i="166"/>
  <c r="D38" i="164"/>
  <c r="H32" i="164"/>
  <c r="K18" i="168"/>
  <c r="AO6" i="165"/>
  <c r="AL83" i="166"/>
  <c r="AM83" i="166" s="1"/>
  <c r="J12" i="164"/>
  <c r="AL141" i="163"/>
  <c r="AM141" i="163" s="1"/>
  <c r="AJ8" i="164"/>
  <c r="AK8" i="164" s="1"/>
  <c r="Q6" i="164"/>
  <c r="J15" i="168"/>
  <c r="J7" i="167"/>
  <c r="N46" i="167"/>
  <c r="G6" i="168"/>
  <c r="AL531" i="166"/>
  <c r="AM531" i="166" s="1"/>
  <c r="G2" i="165"/>
  <c r="Q29" i="168"/>
  <c r="N32" i="168"/>
  <c r="G29" i="166"/>
  <c r="H31" i="168"/>
  <c r="L24" i="164"/>
  <c r="L29" i="167"/>
  <c r="AL202" i="168"/>
  <c r="AM202" i="168" s="1"/>
  <c r="G12" i="168"/>
  <c r="H38" i="166"/>
  <c r="F41" i="167"/>
  <c r="K36" i="167"/>
  <c r="P34" i="164"/>
  <c r="C24" i="164"/>
  <c r="AQ143" i="166"/>
  <c r="AO398" i="166"/>
  <c r="I32" i="164"/>
  <c r="H30" i="164"/>
  <c r="D31" i="166"/>
  <c r="E12" i="168"/>
  <c r="N43" i="167"/>
  <c r="D26" i="164"/>
  <c r="D44" i="164"/>
  <c r="N13" i="165"/>
  <c r="G3" i="168"/>
  <c r="D41" i="166"/>
  <c r="N21" i="168"/>
  <c r="AP467" i="166"/>
  <c r="AO466" i="166"/>
  <c r="J51" i="166"/>
  <c r="E12" i="165"/>
  <c r="N17" i="167"/>
  <c r="AJ466" i="166"/>
  <c r="AK466" i="166" s="1"/>
  <c r="F17" i="167"/>
  <c r="C50" i="167"/>
  <c r="AO332" i="166"/>
  <c r="Q26" i="164"/>
  <c r="P34" i="168"/>
  <c r="P26" i="164"/>
  <c r="E8" i="168"/>
  <c r="AL331" i="166"/>
  <c r="AM331" i="166" s="1"/>
  <c r="AO8" i="165"/>
  <c r="I21" i="167"/>
  <c r="AL203" i="168"/>
  <c r="AM203" i="168" s="1"/>
  <c r="G24" i="164"/>
  <c r="I41" i="165"/>
  <c r="L8" i="168"/>
  <c r="D18" i="168"/>
  <c r="G33" i="165"/>
  <c r="D40" i="167"/>
  <c r="N30" i="164"/>
  <c r="J26" i="164"/>
  <c r="AQ8" i="164"/>
  <c r="D23" i="168"/>
  <c r="AO461" i="166"/>
  <c r="I17" i="165"/>
  <c r="C24" i="167"/>
  <c r="L38" i="168"/>
  <c r="AL201" i="163"/>
  <c r="AM201" i="163" s="1"/>
  <c r="AL403" i="166"/>
  <c r="AM403" i="166" s="1"/>
  <c r="C40" i="168"/>
  <c r="E48" i="165"/>
  <c r="AO203" i="159"/>
  <c r="J42" i="164"/>
  <c r="E51" i="167"/>
  <c r="F18" i="167"/>
  <c r="AJ208" i="163"/>
  <c r="AK208" i="163" s="1"/>
  <c r="C50" i="165"/>
  <c r="I50" i="164"/>
  <c r="H2" i="168"/>
  <c r="L14" i="165"/>
  <c r="L9" i="166"/>
  <c r="N33" i="168"/>
  <c r="K47" i="166"/>
  <c r="Q7" i="164"/>
  <c r="AL465" i="166"/>
  <c r="AM465" i="166" s="1"/>
  <c r="AQ202" i="163"/>
  <c r="Q11" i="166"/>
  <c r="L13" i="164"/>
  <c r="AQ5" i="165"/>
  <c r="L47" i="164"/>
  <c r="L50" i="166"/>
  <c r="H25" i="165"/>
  <c r="AL202" i="163"/>
  <c r="AM202" i="163" s="1"/>
  <c r="AP11" i="165"/>
  <c r="H44" i="164"/>
  <c r="N18" i="165"/>
  <c r="Q14" i="165"/>
  <c r="E4" i="164"/>
  <c r="K42" i="165"/>
  <c r="C13" i="164"/>
  <c r="G12" i="167"/>
  <c r="AP6" i="164"/>
  <c r="H16" i="167"/>
  <c r="M4" i="166"/>
  <c r="D38" i="166"/>
  <c r="AO213" i="159"/>
  <c r="C9" i="167"/>
  <c r="AQ271" i="166"/>
  <c r="D15" i="165"/>
  <c r="I4" i="165"/>
  <c r="AL207" i="168"/>
  <c r="AM207" i="168" s="1"/>
  <c r="C39" i="165"/>
  <c r="D21" i="165"/>
  <c r="I2" i="164"/>
  <c r="D41" i="164"/>
  <c r="AQ79" i="168"/>
  <c r="H15" i="166"/>
  <c r="F6" i="168"/>
  <c r="J42" i="166"/>
  <c r="P33" i="164"/>
  <c r="K38" i="167"/>
  <c r="AP8" i="168"/>
  <c r="Q28" i="164"/>
  <c r="AP331" i="166"/>
  <c r="J36" i="165"/>
  <c r="P49" i="167"/>
  <c r="AL274" i="168"/>
  <c r="AM274" i="168" s="1"/>
  <c r="N48" i="168"/>
  <c r="C45" i="165"/>
  <c r="N12" i="164"/>
  <c r="N39" i="168"/>
  <c r="C4" i="168"/>
  <c r="H21" i="164"/>
  <c r="G38" i="168"/>
  <c r="AL10" i="165"/>
  <c r="AM10" i="165" s="1"/>
  <c r="G8" i="168"/>
  <c r="D12" i="166"/>
  <c r="N6" i="168"/>
  <c r="E51" i="165"/>
  <c r="P49" i="168"/>
  <c r="AL275" i="166"/>
  <c r="AM275" i="166" s="1"/>
  <c r="AR7" i="166"/>
  <c r="N49" i="168"/>
  <c r="AL265" i="166"/>
  <c r="AM265" i="166" s="1"/>
  <c r="AL138" i="166"/>
  <c r="AM138" i="166" s="1"/>
  <c r="AL343" i="166"/>
  <c r="AM343" i="166" s="1"/>
  <c r="D29" i="164"/>
  <c r="AL396" i="166"/>
  <c r="AM396" i="166" s="1"/>
  <c r="AJ270" i="163"/>
  <c r="AK270" i="163" s="1"/>
  <c r="AR9" i="164"/>
  <c r="AJ77" i="166"/>
  <c r="AK77" i="166" s="1"/>
  <c r="AO143" i="168"/>
  <c r="AQ201" i="163"/>
  <c r="C6" i="168"/>
  <c r="G37" i="164"/>
  <c r="AJ14" i="164"/>
  <c r="AK14" i="164" s="1"/>
  <c r="AJ143" i="166"/>
  <c r="AK143" i="166" s="1"/>
  <c r="P16" i="165"/>
  <c r="N48" i="166"/>
  <c r="D43" i="164"/>
  <c r="N29" i="165"/>
  <c r="H16" i="164"/>
  <c r="H26" i="164"/>
  <c r="N44" i="168"/>
  <c r="AL136" i="163"/>
  <c r="AM136" i="163" s="1"/>
  <c r="N11" i="165"/>
  <c r="I21" i="166"/>
  <c r="G35" i="167"/>
  <c r="AO207" i="159"/>
  <c r="K40" i="166"/>
  <c r="Q18" i="164"/>
  <c r="AQ205" i="168"/>
  <c r="AL81" i="166"/>
  <c r="AM81" i="166" s="1"/>
  <c r="K17" i="166"/>
  <c r="J49" i="165"/>
  <c r="AL273" i="168"/>
  <c r="AM273" i="168" s="1"/>
  <c r="P17" i="164"/>
  <c r="J50" i="166"/>
  <c r="Q8" i="164"/>
  <c r="H27" i="164"/>
  <c r="AQ136" i="163"/>
  <c r="K35" i="164"/>
  <c r="C9" i="168"/>
  <c r="H14" i="166"/>
  <c r="N47" i="167"/>
  <c r="AP265" i="168"/>
  <c r="AO205" i="159"/>
  <c r="AP209" i="159"/>
  <c r="AJ11" i="164"/>
  <c r="AK11" i="164" s="1"/>
  <c r="M8" i="165"/>
  <c r="J11" i="165"/>
  <c r="AJ527" i="166"/>
  <c r="AK527" i="166" s="1"/>
  <c r="AQ276" i="166"/>
  <c r="Q28" i="167"/>
  <c r="AL71" i="168"/>
  <c r="AM71" i="168" s="1"/>
  <c r="AO139" i="163"/>
  <c r="E27" i="165"/>
  <c r="Q27" i="167"/>
  <c r="M13" i="168"/>
  <c r="M29" i="168"/>
  <c r="K48" i="167"/>
  <c r="K7" i="164"/>
  <c r="M23" i="164"/>
  <c r="F18" i="165"/>
  <c r="L44" i="166"/>
  <c r="J51" i="168"/>
  <c r="AL273" i="166"/>
  <c r="AM273" i="166" s="1"/>
  <c r="Q35" i="168"/>
  <c r="AJ10" i="164"/>
  <c r="AK10" i="164" s="1"/>
  <c r="Q48" i="167"/>
  <c r="AP265" i="163"/>
  <c r="AP203" i="163"/>
  <c r="L32" i="165"/>
  <c r="L39" i="167"/>
  <c r="F38" i="168"/>
  <c r="G31" i="168"/>
  <c r="M24" i="165"/>
  <c r="E17" i="164"/>
  <c r="AL150" i="168"/>
  <c r="AM150" i="168" s="1"/>
  <c r="K32" i="166"/>
  <c r="AQ266" i="163"/>
  <c r="G22" i="164"/>
  <c r="AL149" i="166"/>
  <c r="AM149" i="166" s="1"/>
  <c r="Q32" i="168"/>
  <c r="Q45" i="165"/>
  <c r="AQ204" i="163"/>
  <c r="I15" i="167"/>
  <c r="AO331" i="168"/>
  <c r="N29" i="164"/>
  <c r="AL204" i="166"/>
  <c r="AM204" i="166" s="1"/>
  <c r="AQ210" i="159"/>
  <c r="F30" i="166"/>
  <c r="Q47" i="164"/>
  <c r="I7" i="168"/>
  <c r="J10" i="164"/>
  <c r="F46" i="166"/>
  <c r="AQ9" i="165"/>
  <c r="P51" i="169"/>
  <c r="P19" i="164"/>
  <c r="G43" i="167"/>
  <c r="H30" i="168"/>
  <c r="I24" i="168"/>
  <c r="AP203" i="159"/>
  <c r="P12" i="167"/>
  <c r="D21" i="167"/>
  <c r="E2" i="166"/>
  <c r="C17" i="166"/>
  <c r="M25" i="164"/>
  <c r="F11" i="165"/>
  <c r="K30" i="165"/>
  <c r="P4" i="165"/>
  <c r="H33" i="168"/>
  <c r="AJ137" i="166"/>
  <c r="AK137" i="166" s="1"/>
  <c r="AQ74" i="166"/>
  <c r="AR141" i="168"/>
  <c r="F22" i="168"/>
  <c r="I14" i="168"/>
  <c r="I46" i="164"/>
  <c r="Q29" i="165"/>
  <c r="G25" i="164"/>
  <c r="AP267" i="168"/>
  <c r="AL6" i="165"/>
  <c r="AM6" i="165" s="1"/>
  <c r="J17" i="168"/>
  <c r="N4" i="167"/>
  <c r="P2" i="166"/>
  <c r="N37" i="166"/>
  <c r="G20" i="168"/>
  <c r="I23" i="165"/>
  <c r="AJ268" i="163"/>
  <c r="AK268" i="163" s="1"/>
  <c r="K41" i="164"/>
  <c r="P12" i="165"/>
  <c r="AL460" i="166"/>
  <c r="AM460" i="166" s="1"/>
  <c r="E39" i="164"/>
  <c r="M28" i="166"/>
  <c r="AJ211" i="159"/>
  <c r="AK211" i="159" s="1"/>
  <c r="AL144" i="166"/>
  <c r="AM144" i="166" s="1"/>
  <c r="AP206" i="159"/>
  <c r="AO140" i="163"/>
  <c r="I36" i="167"/>
  <c r="I17" i="164"/>
  <c r="H20" i="165"/>
  <c r="AO10" i="168"/>
  <c r="N27" i="164"/>
  <c r="G20" i="164"/>
  <c r="H9" i="164"/>
  <c r="L19" i="165"/>
  <c r="G18" i="164"/>
  <c r="L14" i="164"/>
  <c r="H28" i="166"/>
  <c r="AQ7" i="166"/>
  <c r="AO267" i="168"/>
  <c r="AJ333" i="168"/>
  <c r="AK333" i="168" s="1"/>
  <c r="M20" i="164"/>
  <c r="AO12" i="165"/>
  <c r="Q12" i="164"/>
  <c r="Q24" i="164"/>
  <c r="M36" i="164"/>
  <c r="AL72" i="166"/>
  <c r="AM72" i="166" s="1"/>
  <c r="E8" i="165"/>
  <c r="AR466" i="166"/>
  <c r="AP266" i="163"/>
  <c r="AP528" i="166"/>
  <c r="H3" i="166"/>
  <c r="F25" i="168"/>
  <c r="P29" i="166"/>
  <c r="E3" i="165"/>
  <c r="G24" i="166"/>
  <c r="E5" i="165"/>
  <c r="M17" i="168"/>
  <c r="H46" i="167"/>
  <c r="AL343" i="168"/>
  <c r="AM343" i="168" s="1"/>
  <c r="AR207" i="159"/>
  <c r="E9" i="167"/>
  <c r="AR202" i="159"/>
  <c r="AQ9" i="164"/>
  <c r="P9" i="168"/>
  <c r="AQ7" i="165"/>
  <c r="K38" i="164"/>
  <c r="E21" i="164"/>
  <c r="K34" i="164"/>
  <c r="K42" i="164"/>
  <c r="J4" i="168"/>
  <c r="C26" i="164"/>
  <c r="H7" i="166"/>
  <c r="J32" i="164"/>
  <c r="N48" i="165"/>
  <c r="N42" i="168"/>
  <c r="N10" i="165"/>
  <c r="K17" i="164"/>
  <c r="N40" i="166"/>
  <c r="F24" i="167"/>
  <c r="P51" i="168"/>
  <c r="P15" i="166"/>
  <c r="AL74" i="166"/>
  <c r="AM74" i="166" s="1"/>
  <c r="M33" i="168"/>
  <c r="D4" i="164"/>
  <c r="AQ6" i="165"/>
  <c r="AL265" i="163"/>
  <c r="AM265" i="163" s="1"/>
  <c r="AR205" i="168"/>
  <c r="J44" i="168"/>
  <c r="C33" i="168"/>
  <c r="Q31" i="168"/>
  <c r="I30" i="164"/>
  <c r="M9" i="165"/>
  <c r="G25" i="166"/>
  <c r="I5" i="164"/>
  <c r="AR203" i="159"/>
  <c r="L51" i="169"/>
  <c r="Q6" i="167"/>
  <c r="AO343" i="166"/>
  <c r="F2" i="165"/>
  <c r="F41" i="165"/>
  <c r="N12" i="168"/>
  <c r="N18" i="164"/>
  <c r="G33" i="166"/>
  <c r="I49" i="168"/>
  <c r="M47" i="168"/>
  <c r="H4" i="164"/>
  <c r="G44" i="164"/>
  <c r="AO208" i="163"/>
  <c r="AJ209" i="166"/>
  <c r="AK209" i="166" s="1"/>
  <c r="AJ272" i="163"/>
  <c r="AK272" i="163" s="1"/>
  <c r="K11" i="165"/>
  <c r="AL202" i="166"/>
  <c r="AM202" i="166" s="1"/>
  <c r="C28" i="166"/>
  <c r="M8" i="166"/>
  <c r="N42" i="166"/>
  <c r="L33" i="168"/>
  <c r="J14" i="167"/>
  <c r="I34" i="166"/>
  <c r="L30" i="165"/>
  <c r="AL5" i="167"/>
  <c r="AM5" i="167" s="1"/>
  <c r="AL462" i="166"/>
  <c r="AM462" i="166" s="1"/>
  <c r="P50" i="166"/>
  <c r="E20" i="168"/>
  <c r="AQ205" i="159"/>
  <c r="I17" i="167"/>
  <c r="AO10" i="164"/>
  <c r="H24" i="164"/>
  <c r="C51" i="167"/>
  <c r="AL144" i="168"/>
  <c r="AM144" i="168" s="1"/>
  <c r="C29" i="167"/>
  <c r="AL7" i="168"/>
  <c r="AM7" i="168" s="1"/>
  <c r="AR265" i="166"/>
  <c r="C8" i="167"/>
  <c r="E47" i="168"/>
  <c r="L50" i="167"/>
  <c r="E49" i="165"/>
  <c r="D38" i="165"/>
  <c r="G24" i="168"/>
  <c r="AL146" i="166"/>
  <c r="AM146" i="166" s="1"/>
  <c r="P12" i="168"/>
  <c r="AL5" i="168"/>
  <c r="AM5" i="168" s="1"/>
  <c r="N23" i="165"/>
  <c r="D39" i="168"/>
  <c r="Q41" i="164"/>
  <c r="N7" i="167"/>
  <c r="H2" i="165"/>
  <c r="J34" i="168"/>
  <c r="AQ209" i="159"/>
  <c r="C2" i="164"/>
  <c r="D49" i="167"/>
  <c r="E13" i="166"/>
  <c r="E19" i="166"/>
  <c r="K20" i="168"/>
  <c r="N30" i="165"/>
  <c r="AO5" i="166"/>
  <c r="K22" i="168"/>
  <c r="M31" i="168"/>
  <c r="Q4" i="166"/>
  <c r="I24" i="165"/>
  <c r="L2" i="166"/>
  <c r="P16" i="168"/>
  <c r="K14" i="168"/>
  <c r="P15" i="165"/>
  <c r="C32" i="165"/>
  <c r="G5" i="167"/>
  <c r="P44" i="167"/>
  <c r="M17" i="165"/>
  <c r="L27" i="168"/>
  <c r="D7" i="164"/>
  <c r="N28" i="165"/>
  <c r="F8" i="165"/>
  <c r="M31" i="164"/>
  <c r="C14" i="164"/>
  <c r="Q11" i="168"/>
  <c r="H51" i="164"/>
  <c r="D20" i="164"/>
  <c r="N34" i="164"/>
  <c r="D17" i="165"/>
  <c r="AQ526" i="166"/>
  <c r="Q17" i="164"/>
  <c r="F31" i="168"/>
  <c r="D31" i="164"/>
  <c r="K40" i="165"/>
  <c r="AP339" i="168"/>
  <c r="Q38" i="166"/>
  <c r="AL468" i="166"/>
  <c r="AM468" i="166" s="1"/>
  <c r="Q6" i="165"/>
  <c r="AP10" i="168"/>
  <c r="P10" i="166"/>
  <c r="N9" i="165"/>
  <c r="AP336" i="166"/>
  <c r="N20" i="164"/>
  <c r="L3" i="166"/>
  <c r="G48" i="164"/>
  <c r="AP334" i="166"/>
  <c r="AJ75" i="166"/>
  <c r="AK75" i="166" s="1"/>
  <c r="J7" i="164"/>
  <c r="C12" i="164"/>
  <c r="AL340" i="166"/>
  <c r="AM340" i="166" s="1"/>
  <c r="G51" i="168"/>
  <c r="L50" i="165"/>
  <c r="AJ395" i="166"/>
  <c r="AK395" i="166" s="1"/>
  <c r="L49" i="165"/>
  <c r="E36" i="164"/>
  <c r="H32" i="167"/>
  <c r="H34" i="166"/>
  <c r="F23" i="166"/>
  <c r="AP142" i="166"/>
  <c r="AO136" i="163"/>
  <c r="Q39" i="164"/>
  <c r="AR208" i="163"/>
  <c r="Q16" i="164"/>
  <c r="AR144" i="166"/>
  <c r="Q7" i="168"/>
  <c r="I48" i="165"/>
  <c r="AL142" i="166"/>
  <c r="AM142" i="166" s="1"/>
  <c r="AL5" i="165"/>
  <c r="AM5" i="165" s="1"/>
  <c r="AL271" i="166"/>
  <c r="AM271" i="166" s="1"/>
  <c r="AR209" i="163"/>
  <c r="AQ341" i="166"/>
  <c r="L48" i="164"/>
  <c r="L5" i="167"/>
  <c r="P40" i="167"/>
  <c r="J27" i="168"/>
  <c r="AJ77" i="168"/>
  <c r="AK77" i="168" s="1"/>
  <c r="J5" i="166"/>
  <c r="F50" i="167"/>
  <c r="AQ270" i="163"/>
  <c r="AO268" i="166"/>
  <c r="AQ212" i="159"/>
  <c r="J38" i="165"/>
  <c r="AL206" i="163"/>
  <c r="AM206" i="163" s="1"/>
  <c r="M34" i="167"/>
  <c r="M49" i="165"/>
  <c r="K40" i="164"/>
  <c r="F48" i="164"/>
  <c r="N40" i="168"/>
  <c r="I46" i="165"/>
  <c r="AQ206" i="168"/>
  <c r="I11" i="164"/>
  <c r="D19" i="165"/>
  <c r="Q40" i="165"/>
  <c r="AP137" i="163"/>
  <c r="AR12" i="165"/>
  <c r="M14" i="167"/>
  <c r="M32" i="166"/>
  <c r="P19" i="167"/>
  <c r="C10" i="168"/>
  <c r="P14" i="164"/>
  <c r="D6" i="167"/>
  <c r="K30" i="166"/>
  <c r="M3" i="164"/>
  <c r="F29" i="164"/>
  <c r="Q26" i="167"/>
  <c r="P6" i="168"/>
  <c r="M37" i="168"/>
  <c r="C4" i="164"/>
  <c r="AL344" i="166"/>
  <c r="AM344" i="166" s="1"/>
  <c r="AJ138" i="163"/>
  <c r="AK138" i="163" s="1"/>
  <c r="C32" i="164"/>
  <c r="I30" i="165"/>
  <c r="AO273" i="168"/>
  <c r="AJ275" i="166"/>
  <c r="AK275" i="166" s="1"/>
  <c r="I33" i="165"/>
  <c r="G41" i="168"/>
  <c r="AR78" i="168"/>
  <c r="L27" i="165"/>
  <c r="J8" i="167"/>
  <c r="L20" i="164"/>
  <c r="AP270" i="163"/>
  <c r="D46" i="164"/>
  <c r="AL339" i="168"/>
  <c r="AM339" i="168" s="1"/>
  <c r="L4" i="168"/>
  <c r="M33" i="166"/>
  <c r="H12" i="167"/>
  <c r="M47" i="164"/>
  <c r="K48" i="164"/>
  <c r="H48" i="165"/>
  <c r="AR343" i="168"/>
  <c r="M51" i="164"/>
  <c r="M23" i="165"/>
  <c r="AL8" i="166"/>
  <c r="AM8" i="166" s="1"/>
  <c r="AP272" i="166"/>
  <c r="AP212" i="159"/>
  <c r="AP265" i="166"/>
  <c r="J5" i="164"/>
  <c r="H40" i="167"/>
  <c r="P2" i="167"/>
  <c r="D13" i="168"/>
  <c r="D45" i="164"/>
  <c r="J32" i="168"/>
  <c r="K47" i="165"/>
  <c r="I24" i="164"/>
  <c r="K18" i="167"/>
  <c r="AL8" i="168"/>
  <c r="AM8" i="168" s="1"/>
  <c r="H17" i="164"/>
  <c r="L15" i="164"/>
  <c r="K23" i="168"/>
  <c r="G45" i="164"/>
  <c r="N24" i="164"/>
  <c r="AL397" i="166"/>
  <c r="AM397" i="166" s="1"/>
  <c r="AR269" i="168"/>
  <c r="F35" i="164"/>
  <c r="AO460" i="166"/>
  <c r="K19" i="165"/>
  <c r="AQ267" i="163"/>
  <c r="L16" i="165"/>
  <c r="J21" i="164"/>
  <c r="AJ207" i="163"/>
  <c r="AK207" i="163" s="1"/>
  <c r="AO10" i="165"/>
  <c r="AP5" i="164"/>
  <c r="AQ81" i="166"/>
  <c r="Q37" i="167"/>
  <c r="E32" i="165"/>
  <c r="J4" i="167"/>
  <c r="C15" i="168"/>
  <c r="P51" i="167"/>
  <c r="Q6" i="166"/>
  <c r="M28" i="164"/>
  <c r="AL208" i="159"/>
  <c r="AM208" i="159" s="1"/>
  <c r="AR270" i="163"/>
  <c r="P5" i="165"/>
  <c r="AL332" i="166"/>
  <c r="AM332" i="166" s="1"/>
  <c r="J28" i="165"/>
  <c r="AJ5" i="165"/>
  <c r="AK5" i="165" s="1"/>
  <c r="N26" i="166"/>
  <c r="M40" i="166"/>
  <c r="AL135" i="163"/>
  <c r="AM135" i="163" s="1"/>
  <c r="J35" i="164"/>
  <c r="AL330" i="166"/>
  <c r="AM330" i="166" s="1"/>
  <c r="AJ212" i="159"/>
  <c r="AK212" i="159" s="1"/>
  <c r="C25" i="164"/>
  <c r="E20" i="164"/>
  <c r="AL205" i="159"/>
  <c r="AM205" i="159" s="1"/>
  <c r="AP12" i="165"/>
  <c r="AL266" i="166"/>
  <c r="AM266" i="166" s="1"/>
  <c r="AL138" i="163"/>
  <c r="AM138" i="163" s="1"/>
  <c r="C18" i="164"/>
  <c r="AR200" i="159"/>
  <c r="AL400" i="166"/>
  <c r="AM400" i="166" s="1"/>
  <c r="AQ12" i="164"/>
  <c r="D46" i="166"/>
  <c r="AR5" i="166"/>
  <c r="AQ79" i="166"/>
  <c r="G26" i="164"/>
  <c r="I18" i="165"/>
  <c r="L16" i="167"/>
  <c r="L17" i="166"/>
  <c r="D30" i="164"/>
  <c r="N22" i="166"/>
  <c r="AR7" i="168"/>
  <c r="E34" i="165"/>
  <c r="AL13" i="166"/>
  <c r="AM13" i="166" s="1"/>
  <c r="AL204" i="168"/>
  <c r="AM204" i="168" s="1"/>
  <c r="AJ202" i="168"/>
  <c r="AK202" i="168" s="1"/>
  <c r="J29" i="167"/>
  <c r="P12" i="164"/>
  <c r="P38" i="168"/>
  <c r="L23" i="164"/>
  <c r="AJ267" i="163"/>
  <c r="AK267" i="163" s="1"/>
  <c r="AL140" i="163"/>
  <c r="AM140" i="163" s="1"/>
  <c r="AL76" i="166"/>
  <c r="AM76" i="166" s="1"/>
  <c r="Q14" i="164"/>
  <c r="F21" i="167"/>
  <c r="F40" i="165"/>
  <c r="Q47" i="165"/>
  <c r="D13" i="165"/>
  <c r="P25" i="164"/>
  <c r="F23" i="167"/>
  <c r="I51" i="164"/>
  <c r="I45" i="165"/>
  <c r="F28" i="164"/>
  <c r="AJ138" i="166"/>
  <c r="AK138" i="166" s="1"/>
  <c r="AL139" i="168"/>
  <c r="AM139" i="168" s="1"/>
  <c r="AL13" i="165"/>
  <c r="AM13" i="165" s="1"/>
  <c r="E44" i="165"/>
  <c r="AQ396" i="166"/>
  <c r="M32" i="167"/>
  <c r="AP268" i="163"/>
  <c r="AL210" i="166"/>
  <c r="AM210" i="166" s="1"/>
  <c r="C14" i="165"/>
  <c r="G9" i="167"/>
  <c r="D5" i="164"/>
  <c r="AP269" i="168"/>
  <c r="I42" i="164"/>
  <c r="P39" i="165"/>
  <c r="L19" i="164"/>
  <c r="H47" i="165"/>
  <c r="Q50" i="164"/>
  <c r="F28" i="167"/>
  <c r="I32" i="166"/>
  <c r="C33" i="165"/>
  <c r="AO208" i="166"/>
  <c r="G9" i="165"/>
  <c r="P32" i="168"/>
  <c r="J17" i="167"/>
  <c r="G21" i="164"/>
  <c r="M6" i="164"/>
  <c r="G36" i="165"/>
  <c r="G12" i="164"/>
  <c r="AP332" i="168"/>
  <c r="M44" i="164"/>
  <c r="AL344" i="168"/>
  <c r="AM344" i="168" s="1"/>
  <c r="H3" i="165"/>
  <c r="AP275" i="166"/>
  <c r="E25" i="168"/>
  <c r="F18" i="164"/>
  <c r="N25" i="164"/>
  <c r="F26" i="165"/>
  <c r="AL9" i="166"/>
  <c r="AM9" i="166" s="1"/>
  <c r="AJ135" i="166"/>
  <c r="AK135" i="166" s="1"/>
  <c r="AP403" i="166"/>
  <c r="E4" i="166"/>
  <c r="F11" i="164"/>
  <c r="L29" i="164"/>
  <c r="G48" i="166"/>
  <c r="C7" i="166"/>
  <c r="P44" i="166"/>
  <c r="P28" i="164"/>
  <c r="AL269" i="163"/>
  <c r="AM269" i="163" s="1"/>
  <c r="N2" i="164"/>
  <c r="G16" i="167"/>
  <c r="D41" i="167"/>
  <c r="N10" i="164"/>
  <c r="H46" i="168"/>
  <c r="Q35" i="165"/>
  <c r="AQ143" i="163"/>
  <c r="J43" i="168"/>
  <c r="P8" i="164"/>
  <c r="AL142" i="163"/>
  <c r="AM142" i="163" s="1"/>
  <c r="AL141" i="168"/>
  <c r="AM141" i="168" s="1"/>
  <c r="AL11" i="166"/>
  <c r="AM11" i="166" s="1"/>
  <c r="AR13" i="166"/>
  <c r="N3" i="168"/>
  <c r="C38" i="165"/>
  <c r="AL140" i="168"/>
  <c r="AM140" i="168" s="1"/>
  <c r="J44" i="164"/>
  <c r="AJ396" i="166"/>
  <c r="AK396" i="166" s="1"/>
  <c r="AO404" i="166"/>
  <c r="F44" i="166"/>
  <c r="E6" i="165"/>
  <c r="AO528" i="166"/>
  <c r="P45" i="164"/>
  <c r="AJ12" i="165"/>
  <c r="AK12" i="165" s="1"/>
  <c r="AP206" i="166"/>
  <c r="C34" i="164"/>
  <c r="H31" i="164"/>
  <c r="AO137" i="163"/>
  <c r="F2" i="166"/>
  <c r="AL271" i="168"/>
  <c r="AM271" i="168" s="1"/>
  <c r="E51" i="169"/>
  <c r="E7" i="168"/>
  <c r="G31" i="164"/>
  <c r="Q22" i="166"/>
  <c r="D40" i="168"/>
  <c r="I15" i="168"/>
  <c r="C41" i="168"/>
  <c r="K14" i="166"/>
  <c r="F39" i="167"/>
  <c r="K17" i="167"/>
  <c r="AQ209" i="168"/>
  <c r="H30" i="167"/>
  <c r="I9" i="166"/>
  <c r="F22" i="164"/>
  <c r="F45" i="165"/>
  <c r="C27" i="168"/>
  <c r="AL272" i="163"/>
  <c r="AM272" i="163" s="1"/>
  <c r="K24" i="166"/>
  <c r="N49" i="166"/>
  <c r="G16" i="165"/>
  <c r="G36" i="167"/>
  <c r="D5" i="168"/>
  <c r="AR266" i="163"/>
  <c r="K3" i="166"/>
  <c r="AJ204" i="159"/>
  <c r="AK204" i="159" s="1"/>
  <c r="L30" i="164"/>
  <c r="Q10" i="164"/>
  <c r="L49" i="168"/>
  <c r="F12" i="167"/>
  <c r="N15" i="164"/>
  <c r="F41" i="166"/>
  <c r="AJ209" i="163"/>
  <c r="AK209" i="163" s="1"/>
  <c r="L4" i="166"/>
  <c r="M30" i="166"/>
  <c r="AL74" i="168"/>
  <c r="AM74" i="168" s="1"/>
  <c r="AP466" i="166"/>
  <c r="AR141" i="163"/>
  <c r="AL204" i="163"/>
  <c r="AM204" i="163" s="1"/>
  <c r="AR200" i="163"/>
  <c r="F27" i="165"/>
  <c r="E11" i="168"/>
  <c r="AP73" i="166"/>
  <c r="J47" i="167"/>
  <c r="P41" i="165"/>
  <c r="C51" i="165"/>
  <c r="AO344" i="166"/>
  <c r="AJ336" i="166"/>
  <c r="AK336" i="166" s="1"/>
  <c r="AR270" i="166"/>
  <c r="E21" i="165"/>
  <c r="AJ525" i="166"/>
  <c r="AK525" i="166" s="1"/>
  <c r="AJ8" i="168"/>
  <c r="AK8" i="168" s="1"/>
  <c r="AJ142" i="168"/>
  <c r="AK142" i="168" s="1"/>
  <c r="F38" i="164"/>
  <c r="AL137" i="163"/>
  <c r="AM137" i="163" s="1"/>
  <c r="Q22" i="168"/>
  <c r="K7" i="168"/>
  <c r="AL271" i="163"/>
  <c r="AM271" i="163" s="1"/>
  <c r="H21" i="166"/>
  <c r="N7" i="166"/>
  <c r="F45" i="164"/>
  <c r="Q33" i="165"/>
  <c r="AP14" i="164"/>
  <c r="AL8" i="164"/>
  <c r="AM8" i="164" s="1"/>
  <c r="E40" i="165"/>
  <c r="H33" i="164"/>
  <c r="N16" i="165"/>
  <c r="N15" i="168"/>
  <c r="M6" i="165"/>
  <c r="AO11" i="164"/>
  <c r="AO271" i="163"/>
  <c r="C30" i="165"/>
  <c r="L6" i="165"/>
  <c r="D9" i="165"/>
  <c r="I47" i="166"/>
  <c r="AO201" i="168"/>
  <c r="J18" i="167"/>
  <c r="AL137" i="168"/>
  <c r="AM137" i="168" s="1"/>
  <c r="AP210" i="159"/>
  <c r="AL266" i="168"/>
  <c r="AM266" i="168" s="1"/>
  <c r="H24" i="165"/>
  <c r="AQ208" i="163"/>
  <c r="H43" i="165"/>
  <c r="AQ6" i="167"/>
  <c r="C47" i="167"/>
  <c r="J23" i="166"/>
  <c r="AL335" i="166"/>
  <c r="AM335" i="166" s="1"/>
  <c r="L38" i="167"/>
  <c r="AP204" i="163"/>
  <c r="P22" i="167"/>
  <c r="E41" i="164"/>
  <c r="Q19" i="165"/>
  <c r="J36" i="168"/>
  <c r="G10" i="164"/>
  <c r="K8" i="164"/>
  <c r="M46" i="165"/>
  <c r="AR208" i="166"/>
  <c r="L41" i="167"/>
  <c r="K39" i="164"/>
  <c r="L50" i="168"/>
  <c r="P13" i="165"/>
  <c r="H11" i="165"/>
  <c r="AP208" i="163"/>
  <c r="F44" i="168"/>
  <c r="F11" i="166"/>
  <c r="K35" i="168"/>
  <c r="M31" i="165"/>
  <c r="M45" i="167"/>
  <c r="F49" i="164"/>
  <c r="AP269" i="163"/>
  <c r="AR9" i="165"/>
  <c r="AQ200" i="166"/>
  <c r="AL208" i="163"/>
  <c r="AM208" i="163" s="1"/>
  <c r="E49" i="168"/>
  <c r="K45" i="165"/>
  <c r="H43" i="164"/>
  <c r="J17" i="166"/>
  <c r="AQ13" i="164"/>
  <c r="AJ332" i="168"/>
  <c r="AK332" i="168" s="1"/>
  <c r="AP140" i="168"/>
  <c r="AL334" i="166"/>
  <c r="AM334" i="166" s="1"/>
  <c r="AL78" i="166"/>
  <c r="AM78" i="166" s="1"/>
  <c r="P18" i="168"/>
  <c r="N36" i="165"/>
  <c r="M31" i="166"/>
  <c r="Q39" i="168"/>
  <c r="M35" i="166"/>
  <c r="C39" i="167"/>
  <c r="AR74" i="166"/>
  <c r="M10" i="164"/>
  <c r="AQ14" i="164"/>
  <c r="F8" i="166"/>
  <c r="F30" i="165"/>
  <c r="K18" i="166"/>
  <c r="AQ206" i="166"/>
  <c r="I39" i="165"/>
  <c r="K50" i="167"/>
  <c r="H19" i="164"/>
  <c r="D42" i="164"/>
  <c r="G35" i="164"/>
  <c r="C16" i="164"/>
  <c r="N37" i="165"/>
  <c r="Q36" i="164"/>
  <c r="G34" i="168"/>
  <c r="G6" i="167"/>
  <c r="AL341" i="168"/>
  <c r="AM341" i="168" s="1"/>
  <c r="C20" i="165"/>
  <c r="G5" i="168"/>
  <c r="J50" i="164"/>
  <c r="N21" i="164"/>
  <c r="C45" i="167"/>
  <c r="N3" i="164"/>
  <c r="K29" i="164"/>
  <c r="AL11" i="164"/>
  <c r="AM11" i="164" s="1"/>
  <c r="AJ205" i="168"/>
  <c r="AK205" i="168" s="1"/>
  <c r="Q50" i="168"/>
  <c r="AP461" i="166"/>
  <c r="P12" i="166"/>
  <c r="P2" i="164"/>
  <c r="G36" i="166"/>
  <c r="Q42" i="166"/>
  <c r="D33" i="165"/>
  <c r="AJ399" i="166"/>
  <c r="AK399" i="166" s="1"/>
  <c r="AO531" i="166"/>
  <c r="AL9" i="168"/>
  <c r="AM9" i="168" s="1"/>
  <c r="AP83" i="166"/>
  <c r="AP141" i="166"/>
  <c r="AJ207" i="159"/>
  <c r="AK207" i="159" s="1"/>
  <c r="D3" i="166"/>
  <c r="J29" i="166"/>
  <c r="Q43" i="164"/>
  <c r="L9" i="164"/>
  <c r="E43" i="167"/>
  <c r="AQ269" i="163"/>
  <c r="P15" i="164"/>
  <c r="AQ338" i="168"/>
  <c r="P16" i="164"/>
  <c r="AO141" i="163"/>
  <c r="AL402" i="166"/>
  <c r="AM402" i="166" s="1"/>
  <c r="AL461" i="166"/>
  <c r="AM461" i="166" s="1"/>
  <c r="AJ76" i="166"/>
  <c r="AK76" i="166" s="1"/>
  <c r="AL80" i="166"/>
  <c r="AM80" i="166" s="1"/>
  <c r="AJ8" i="165"/>
  <c r="AK8" i="165" s="1"/>
  <c r="M4" i="167"/>
  <c r="AJ203" i="163"/>
  <c r="AK203" i="163" s="1"/>
  <c r="K38" i="165"/>
  <c r="L46" i="164"/>
  <c r="D30" i="168"/>
  <c r="L41" i="165"/>
  <c r="L46" i="168"/>
  <c r="M16" i="164"/>
  <c r="G30" i="165"/>
  <c r="K6" i="168"/>
  <c r="AR267" i="168"/>
  <c r="F43" i="165"/>
  <c r="E45" i="165"/>
  <c r="P35" i="166"/>
  <c r="L33" i="166"/>
  <c r="L45" i="165"/>
  <c r="AR81" i="166"/>
  <c r="Q51" i="164"/>
  <c r="H29" i="164"/>
  <c r="AL6" i="167"/>
  <c r="AM6" i="167" s="1"/>
  <c r="N11" i="168"/>
  <c r="AL82" i="166"/>
  <c r="AM82" i="166" s="1"/>
  <c r="AJ140" i="163"/>
  <c r="AK140" i="163" s="1"/>
  <c r="AR139" i="166"/>
  <c r="G26" i="165"/>
  <c r="F28" i="165"/>
  <c r="AL14" i="164"/>
  <c r="AM14" i="164" s="1"/>
  <c r="AL79" i="168"/>
  <c r="AM79" i="168" s="1"/>
  <c r="AP276" i="166"/>
  <c r="AQ268" i="163"/>
  <c r="N29" i="167"/>
  <c r="M21" i="167"/>
  <c r="AJ206" i="159"/>
  <c r="AK206" i="159" s="1"/>
  <c r="K10" i="165"/>
  <c r="K50" i="168"/>
  <c r="N45" i="167"/>
  <c r="J12" i="167"/>
  <c r="E22" i="164"/>
  <c r="F32" i="165"/>
  <c r="C34" i="168"/>
  <c r="AR12" i="166"/>
  <c r="AQ337" i="166"/>
  <c r="K8" i="165"/>
  <c r="Q51" i="167"/>
  <c r="G46" i="165"/>
  <c r="D3" i="167"/>
  <c r="AL268" i="163"/>
  <c r="AM268" i="163" s="1"/>
  <c r="F16" i="168"/>
  <c r="N14" i="164"/>
  <c r="Q50" i="166"/>
  <c r="J33" i="165"/>
  <c r="I10" i="168"/>
  <c r="N11" i="167"/>
  <c r="G25" i="167"/>
  <c r="L14" i="168"/>
  <c r="AQ269" i="166"/>
  <c r="D45" i="168"/>
  <c r="AP267" i="163"/>
  <c r="K44" i="167"/>
  <c r="AL72" i="168"/>
  <c r="AM72" i="168" s="1"/>
  <c r="G15" i="167"/>
  <c r="D12" i="164"/>
  <c r="AP273" i="166"/>
  <c r="J37" i="165"/>
  <c r="AL401" i="166"/>
  <c r="AM401" i="166" s="1"/>
  <c r="I32" i="165"/>
  <c r="D22" i="165"/>
  <c r="H41" i="168"/>
  <c r="L20" i="165"/>
  <c r="AL203" i="159"/>
  <c r="AM203" i="159" s="1"/>
  <c r="E8" i="164"/>
  <c r="G2" i="168"/>
  <c r="AJ464" i="166"/>
  <c r="AK464" i="166" s="1"/>
  <c r="I22" i="166"/>
  <c r="H14" i="164"/>
  <c r="E5" i="166"/>
  <c r="AP338" i="168"/>
  <c r="I25" i="167"/>
  <c r="N44" i="167"/>
  <c r="D20" i="167"/>
  <c r="L8" i="167"/>
  <c r="D15" i="164"/>
  <c r="AP74" i="168"/>
  <c r="AR205" i="163"/>
  <c r="C27" i="164"/>
  <c r="E9" i="165"/>
  <c r="P44" i="165"/>
  <c r="I9" i="164"/>
  <c r="G42" i="167"/>
  <c r="AO13" i="166"/>
  <c r="M43" i="165"/>
  <c r="AJ270" i="166"/>
  <c r="AK270" i="166" s="1"/>
  <c r="G5" i="164"/>
  <c r="AR138" i="163"/>
  <c r="Q17" i="168"/>
  <c r="E42" i="165"/>
  <c r="J51" i="164"/>
  <c r="AR272" i="163"/>
  <c r="AR6" i="168"/>
  <c r="AP204" i="168"/>
  <c r="F44" i="164"/>
  <c r="AP205" i="168"/>
  <c r="L42" i="165"/>
  <c r="N43" i="168"/>
  <c r="L32" i="164"/>
  <c r="N25" i="168"/>
  <c r="AL338" i="168"/>
  <c r="AM338" i="168" s="1"/>
  <c r="L25" i="167"/>
  <c r="AO70" i="168"/>
  <c r="G43" i="164"/>
  <c r="Q25" i="167"/>
  <c r="I11" i="166"/>
  <c r="J14" i="166"/>
  <c r="J37" i="167"/>
  <c r="J22" i="167"/>
  <c r="C43" i="168"/>
  <c r="L43" i="164"/>
  <c r="C45" i="164"/>
  <c r="N32" i="164"/>
  <c r="H6" i="165"/>
  <c r="AQ145" i="168"/>
  <c r="G47" i="165"/>
  <c r="AP8" i="166"/>
  <c r="AQ336" i="168"/>
  <c r="J41" i="165"/>
  <c r="AO5" i="164"/>
  <c r="Q35" i="166"/>
  <c r="AP6" i="168"/>
  <c r="Q46" i="167"/>
  <c r="J31" i="165"/>
  <c r="Q5" i="164"/>
  <c r="P43" i="166"/>
  <c r="AL398" i="166"/>
  <c r="AM398" i="166" s="1"/>
  <c r="AO338" i="166"/>
  <c r="AQ531" i="166"/>
  <c r="H36" i="165"/>
  <c r="J47" i="165"/>
  <c r="Q31" i="164"/>
  <c r="AO201" i="159"/>
  <c r="C17" i="168"/>
  <c r="D18" i="164"/>
  <c r="AL135" i="166"/>
  <c r="AM135" i="166" s="1"/>
  <c r="L11" i="168"/>
  <c r="M6" i="167"/>
  <c r="J44" i="165"/>
  <c r="J3" i="165"/>
  <c r="AQ203" i="159"/>
  <c r="N38" i="167"/>
  <c r="C28" i="168"/>
  <c r="G32" i="166"/>
  <c r="G20" i="166"/>
  <c r="E50" i="164"/>
  <c r="Q46" i="164"/>
  <c r="AP76" i="166"/>
  <c r="AJ147" i="166"/>
  <c r="AK147" i="166" s="1"/>
  <c r="N51" i="164"/>
  <c r="AR336" i="168"/>
  <c r="AJ83" i="166"/>
  <c r="AK83" i="166" s="1"/>
  <c r="H8" i="167"/>
  <c r="AL73" i="168"/>
  <c r="AM73" i="168" s="1"/>
  <c r="AO200" i="159"/>
  <c r="AJ207" i="166"/>
  <c r="AK207" i="166" s="1"/>
  <c r="I14" i="166"/>
  <c r="AP202" i="166"/>
  <c r="G28" i="168"/>
  <c r="AP145" i="168"/>
  <c r="AR13" i="164"/>
  <c r="AJ202" i="166"/>
  <c r="AK202" i="166" s="1"/>
  <c r="P30" i="164"/>
  <c r="G33" i="168"/>
  <c r="F39" i="168"/>
  <c r="K18" i="164"/>
  <c r="L47" i="168"/>
  <c r="AQ136" i="168"/>
  <c r="L25" i="164"/>
  <c r="P19" i="166"/>
  <c r="L49" i="166"/>
  <c r="G37" i="166"/>
  <c r="P6" i="164"/>
  <c r="I31" i="166"/>
  <c r="AQ266" i="166"/>
  <c r="G30" i="166"/>
  <c r="AJ141" i="163"/>
  <c r="AK141" i="163" s="1"/>
  <c r="G33" i="164"/>
  <c r="J40" i="166"/>
  <c r="AJ12" i="166"/>
  <c r="AK12" i="166" s="1"/>
  <c r="K10" i="164"/>
  <c r="AQ467" i="166"/>
  <c r="Q45" i="167"/>
  <c r="H15" i="164"/>
  <c r="AP136" i="168"/>
  <c r="K10" i="167"/>
  <c r="N31" i="164"/>
  <c r="AL11" i="168"/>
  <c r="AM11" i="168" s="1"/>
  <c r="P17" i="165"/>
  <c r="M23" i="168"/>
  <c r="G43" i="165"/>
  <c r="F2" i="167"/>
  <c r="F9" i="166"/>
  <c r="H42" i="167"/>
  <c r="AL211" i="159"/>
  <c r="AM211" i="159" s="1"/>
  <c r="AQ72" i="168"/>
  <c r="E46" i="166"/>
  <c r="L36" i="167"/>
  <c r="AL345" i="166"/>
  <c r="AM345" i="166" s="1"/>
  <c r="D26" i="165"/>
  <c r="C5" i="164"/>
  <c r="C25" i="165"/>
  <c r="AP202" i="163"/>
  <c r="AL333" i="168"/>
  <c r="AM333" i="168" s="1"/>
  <c r="M15" i="165"/>
  <c r="AR207" i="163"/>
  <c r="AQ209" i="166"/>
  <c r="C21" i="164"/>
  <c r="M6" i="166"/>
  <c r="AO205" i="168"/>
  <c r="G38" i="166"/>
  <c r="J31" i="168"/>
  <c r="AO135" i="168"/>
  <c r="F49" i="165"/>
  <c r="E7" i="164"/>
  <c r="J28" i="164"/>
  <c r="AJ339" i="166"/>
  <c r="AK339" i="166" s="1"/>
  <c r="E34" i="166"/>
  <c r="Q46" i="166"/>
  <c r="AQ265" i="166"/>
  <c r="E29" i="164"/>
  <c r="L10" i="168"/>
  <c r="M7" i="168"/>
  <c r="F47" i="164"/>
  <c r="J2" i="164"/>
  <c r="P4" i="166"/>
  <c r="P7" i="164"/>
  <c r="AQ135" i="163"/>
  <c r="E33" i="165"/>
  <c r="E40" i="167"/>
  <c r="H10" i="168"/>
  <c r="G24" i="167"/>
  <c r="AR82" i="166"/>
  <c r="AP78" i="166"/>
  <c r="AL141" i="166"/>
  <c r="AM141" i="166" s="1"/>
  <c r="G51" i="164"/>
  <c r="M4" i="168"/>
  <c r="M4" i="164"/>
  <c r="AJ341" i="168"/>
  <c r="AK341" i="168" s="1"/>
  <c r="AL206" i="166"/>
  <c r="AM206" i="166" s="1"/>
  <c r="M8" i="167"/>
  <c r="AJ201" i="163"/>
  <c r="AK201" i="163" s="1"/>
  <c r="K51" i="167"/>
  <c r="AL206" i="159"/>
  <c r="AM206" i="159" s="1"/>
  <c r="AL337" i="168"/>
  <c r="AM337" i="168" s="1"/>
  <c r="AP203" i="166"/>
  <c r="P42" i="167"/>
  <c r="AO203" i="163"/>
  <c r="D23" i="165"/>
  <c r="N7" i="165"/>
  <c r="K2" i="164"/>
  <c r="G43" i="168"/>
  <c r="K15" i="164"/>
  <c r="J37" i="166"/>
  <c r="C38" i="164"/>
  <c r="N17" i="165"/>
  <c r="AO464" i="166"/>
  <c r="E43" i="168"/>
  <c r="N32" i="166"/>
  <c r="H8" i="164"/>
  <c r="K12" i="168"/>
  <c r="AO142" i="163"/>
  <c r="F24" i="165"/>
  <c r="P49" i="165"/>
  <c r="J26" i="165"/>
  <c r="AP272" i="168"/>
  <c r="AJ334" i="166"/>
  <c r="AK334" i="166" s="1"/>
  <c r="AQ137" i="168"/>
  <c r="Q4" i="167"/>
  <c r="K13" i="164"/>
  <c r="D37" i="168"/>
  <c r="AJ143" i="163"/>
  <c r="AK143" i="163" s="1"/>
  <c r="N24" i="166"/>
  <c r="J38" i="164"/>
  <c r="AJ210" i="159"/>
  <c r="AK210" i="159" s="1"/>
  <c r="AL274" i="166"/>
  <c r="AM274" i="166" s="1"/>
  <c r="H30" i="165"/>
  <c r="M51" i="165"/>
  <c r="E10" i="164"/>
  <c r="AP149" i="166"/>
  <c r="C38" i="167"/>
  <c r="H40" i="166"/>
  <c r="K28" i="164"/>
  <c r="J39" i="164"/>
  <c r="C23" i="166"/>
  <c r="AP140" i="163"/>
  <c r="AR139" i="163"/>
  <c r="AJ139" i="163"/>
  <c r="AK139" i="163" s="1"/>
  <c r="AP147" i="168"/>
  <c r="AR338" i="166"/>
  <c r="H13" i="165"/>
  <c r="H23" i="166"/>
  <c r="AQ149" i="168"/>
  <c r="P34" i="167"/>
  <c r="L51" i="165"/>
  <c r="P47" i="168"/>
  <c r="M41" i="164"/>
  <c r="Q34" i="167"/>
  <c r="C33" i="164"/>
  <c r="L5" i="164"/>
  <c r="Q42" i="164"/>
  <c r="AP5" i="166"/>
  <c r="C19" i="165"/>
  <c r="E2" i="164"/>
  <c r="M48" i="164"/>
  <c r="J49" i="164"/>
  <c r="I36" i="164"/>
  <c r="N7" i="168"/>
  <c r="AO143" i="163"/>
  <c r="K28" i="166"/>
  <c r="AL530" i="166"/>
  <c r="AM530" i="166" s="1"/>
  <c r="AQ273" i="163"/>
  <c r="AJ269" i="163"/>
  <c r="AK269" i="163" s="1"/>
  <c r="AR137" i="163"/>
  <c r="AQ71" i="168"/>
  <c r="E23" i="164"/>
  <c r="D12" i="165"/>
  <c r="J13" i="164"/>
  <c r="L14" i="167"/>
  <c r="Q25" i="164"/>
  <c r="I18" i="164"/>
  <c r="J12" i="166"/>
  <c r="AJ265" i="166"/>
  <c r="AK265" i="166" s="1"/>
  <c r="N42" i="164"/>
  <c r="AJ10" i="166"/>
  <c r="AK10" i="166" s="1"/>
  <c r="E7" i="166"/>
  <c r="J49" i="167"/>
  <c r="G23" i="165"/>
  <c r="AR398" i="166"/>
  <c r="D36" i="168"/>
  <c r="N47" i="168"/>
  <c r="J47" i="166"/>
  <c r="K13" i="166"/>
  <c r="K24" i="168"/>
  <c r="L2" i="168"/>
  <c r="AP9" i="164"/>
  <c r="E10" i="167"/>
  <c r="P18" i="164"/>
  <c r="C8" i="165"/>
  <c r="G37" i="165"/>
  <c r="Q48" i="168"/>
  <c r="K13" i="168"/>
  <c r="J9" i="168"/>
  <c r="F26" i="164"/>
  <c r="D33" i="168"/>
  <c r="N13" i="167"/>
  <c r="AR6" i="166"/>
  <c r="H21" i="167"/>
  <c r="G51" i="167"/>
  <c r="H29" i="167"/>
  <c r="J17" i="165"/>
  <c r="E35" i="167"/>
  <c r="AJ11" i="165"/>
  <c r="AK11" i="165" s="1"/>
  <c r="AL148" i="168"/>
  <c r="AM148" i="168" s="1"/>
  <c r="K16" i="164"/>
  <c r="AJ462" i="166"/>
  <c r="AK462" i="166" s="1"/>
  <c r="N49" i="164"/>
  <c r="AL399" i="166"/>
  <c r="AM399" i="166" s="1"/>
  <c r="G15" i="164"/>
  <c r="AP13" i="166"/>
  <c r="D14" i="166"/>
  <c r="N16" i="168"/>
  <c r="I3" i="168"/>
  <c r="AL464" i="166"/>
  <c r="AM464" i="166" s="1"/>
  <c r="AR143" i="163"/>
  <c r="E40" i="164"/>
  <c r="N34" i="167"/>
  <c r="L41" i="166"/>
  <c r="P49" i="164"/>
  <c r="J28" i="168"/>
  <c r="AJ71" i="166"/>
  <c r="AK71" i="166" s="1"/>
  <c r="AJ397" i="166"/>
  <c r="AK397" i="166" s="1"/>
  <c r="C41" i="167"/>
  <c r="I33" i="167"/>
  <c r="C41" i="165"/>
  <c r="I8" i="167"/>
  <c r="C15" i="164"/>
  <c r="G48" i="168"/>
  <c r="H6" i="167"/>
  <c r="AQ208" i="159"/>
  <c r="J3" i="166"/>
  <c r="M44" i="166"/>
  <c r="C16" i="166"/>
  <c r="E27" i="168"/>
  <c r="Q22" i="165"/>
  <c r="F15" i="166"/>
  <c r="E7" i="165"/>
  <c r="F4" i="168"/>
  <c r="AO147" i="166"/>
  <c r="P37" i="167"/>
  <c r="AL209" i="168"/>
  <c r="AM209" i="168" s="1"/>
  <c r="AQ14" i="166"/>
  <c r="AP341" i="168"/>
  <c r="D9" i="167"/>
  <c r="J39" i="165"/>
  <c r="J35" i="167"/>
  <c r="J2" i="167"/>
  <c r="J6" i="164"/>
  <c r="AJ208" i="168"/>
  <c r="AK208" i="168" s="1"/>
  <c r="L33" i="165"/>
  <c r="F29" i="166"/>
  <c r="J38" i="167"/>
  <c r="G27" i="164"/>
  <c r="AP9" i="165"/>
  <c r="Q7" i="165"/>
  <c r="AP404" i="166"/>
  <c r="C31" i="168"/>
  <c r="F12" i="166"/>
  <c r="AO341" i="166"/>
  <c r="AP210" i="166"/>
  <c r="AO526" i="166"/>
  <c r="F45" i="168"/>
  <c r="L51" i="164"/>
  <c r="H38" i="165"/>
  <c r="G26" i="167"/>
  <c r="L12" i="164"/>
  <c r="I39" i="166"/>
  <c r="I33" i="164"/>
  <c r="I11" i="168"/>
  <c r="I12" i="165"/>
  <c r="H35" i="168"/>
  <c r="AO139" i="168"/>
  <c r="M24" i="167"/>
  <c r="N23" i="167"/>
  <c r="I23" i="164"/>
  <c r="P9" i="167"/>
  <c r="AO402" i="166"/>
  <c r="AP208" i="166"/>
  <c r="C32" i="168"/>
  <c r="AR146" i="166"/>
  <c r="I24" i="166"/>
  <c r="H20" i="164"/>
  <c r="K27" i="166"/>
  <c r="M30" i="165"/>
  <c r="M18" i="164"/>
  <c r="Q44" i="166"/>
  <c r="G20" i="167"/>
  <c r="E22" i="167"/>
  <c r="AQ267" i="166"/>
  <c r="N32" i="165"/>
  <c r="M41" i="168"/>
  <c r="G5" i="166"/>
  <c r="D8" i="168"/>
  <c r="AP142" i="163"/>
  <c r="J10" i="168"/>
  <c r="AQ70" i="168"/>
  <c r="D20" i="168"/>
  <c r="AR203" i="166"/>
  <c r="AP272" i="163"/>
  <c r="AR5" i="165"/>
  <c r="P3" i="164"/>
  <c r="N18" i="166"/>
  <c r="M34" i="164"/>
  <c r="P48" i="166"/>
  <c r="C6" i="166"/>
  <c r="AL270" i="163"/>
  <c r="AM270" i="163" s="1"/>
  <c r="AP333" i="166"/>
  <c r="AO146" i="168"/>
  <c r="Q24" i="167"/>
  <c r="K39" i="165"/>
  <c r="AP5" i="168"/>
  <c r="N20" i="167"/>
  <c r="M18" i="167"/>
  <c r="F50" i="166"/>
  <c r="AP330" i="166"/>
  <c r="P7" i="167"/>
  <c r="N18" i="167"/>
  <c r="M16" i="165"/>
  <c r="G44" i="168"/>
  <c r="G25" i="168"/>
  <c r="N12" i="165"/>
  <c r="F21" i="165"/>
  <c r="K24" i="164"/>
  <c r="AO70" i="166"/>
  <c r="AO266" i="163"/>
  <c r="AO204" i="163"/>
  <c r="J51" i="169"/>
  <c r="M42" i="164"/>
  <c r="E28" i="165"/>
  <c r="AL145" i="168"/>
  <c r="AM145" i="168" s="1"/>
  <c r="AQ141" i="163"/>
  <c r="Q47" i="166"/>
  <c r="AR136" i="168"/>
  <c r="Q9" i="164"/>
  <c r="AR211" i="159"/>
  <c r="F47" i="168"/>
  <c r="F36" i="166"/>
  <c r="H13" i="164"/>
  <c r="H39" i="165"/>
  <c r="AP342" i="166"/>
  <c r="P6" i="167"/>
  <c r="L29" i="165"/>
  <c r="N26" i="164"/>
  <c r="N27" i="165"/>
  <c r="AO79" i="168"/>
  <c r="AJ271" i="166"/>
  <c r="AK271" i="166" s="1"/>
  <c r="AO148" i="168"/>
  <c r="H49" i="168"/>
  <c r="H45" i="165"/>
  <c r="K25" i="164"/>
  <c r="J42" i="168"/>
  <c r="E17" i="167"/>
  <c r="C7" i="164"/>
  <c r="J31" i="166"/>
  <c r="E35" i="165"/>
  <c r="AL273" i="163"/>
  <c r="AM273" i="163" s="1"/>
  <c r="C40" i="165"/>
  <c r="H16" i="165"/>
  <c r="AR135" i="163"/>
  <c r="AL77" i="166"/>
  <c r="AM77" i="166" s="1"/>
  <c r="AL75" i="166"/>
  <c r="AM75" i="166" s="1"/>
  <c r="AR202" i="163"/>
  <c r="AQ339" i="168"/>
  <c r="C35" i="164"/>
  <c r="J23" i="168"/>
  <c r="L35" i="168"/>
  <c r="N42" i="165"/>
  <c r="I10" i="166"/>
  <c r="AL77" i="168"/>
  <c r="AM77" i="168" s="1"/>
  <c r="M13" i="164"/>
  <c r="AR213" i="159"/>
  <c r="AQ137" i="163"/>
  <c r="C37" i="167"/>
  <c r="H7" i="167"/>
  <c r="H49" i="165"/>
  <c r="K23" i="164"/>
  <c r="N45" i="165"/>
  <c r="P9" i="164"/>
  <c r="N3" i="166"/>
  <c r="I25" i="166"/>
  <c r="AJ201" i="166"/>
  <c r="AK201" i="166" s="1"/>
  <c r="J10" i="166"/>
  <c r="H25" i="164"/>
  <c r="AO139" i="166"/>
  <c r="M19" i="168"/>
  <c r="AO145" i="166"/>
  <c r="C32" i="166"/>
  <c r="N35" i="164"/>
  <c r="AL200" i="168"/>
  <c r="AM200" i="168" s="1"/>
  <c r="Q33" i="164"/>
  <c r="P14" i="168"/>
  <c r="D41" i="168"/>
  <c r="AL136" i="166"/>
  <c r="AM136" i="166" s="1"/>
  <c r="M22" i="166"/>
  <c r="H37" i="164"/>
  <c r="Q20" i="168"/>
  <c r="D49" i="166"/>
  <c r="P28" i="167"/>
  <c r="AO330" i="168"/>
  <c r="D31" i="165"/>
  <c r="H7" i="165"/>
  <c r="C35" i="166"/>
  <c r="AO80" i="166"/>
  <c r="I41" i="164"/>
  <c r="I35" i="164"/>
  <c r="Q19" i="168"/>
  <c r="Q9" i="167"/>
  <c r="K26" i="165"/>
  <c r="Q28" i="166"/>
  <c r="M43" i="167"/>
  <c r="AQ148" i="166"/>
  <c r="J41" i="168"/>
  <c r="H43" i="168"/>
  <c r="P39" i="168"/>
  <c r="L31" i="165"/>
  <c r="AQ147" i="166"/>
  <c r="G7" i="164"/>
  <c r="K43" i="164"/>
  <c r="P34" i="165"/>
  <c r="F16" i="164"/>
  <c r="H34" i="165"/>
  <c r="I27" i="164"/>
  <c r="AO7" i="168"/>
  <c r="G45" i="166"/>
  <c r="F37" i="164"/>
  <c r="AR272" i="166"/>
  <c r="AQ11" i="165"/>
  <c r="E42" i="168"/>
  <c r="H33" i="167"/>
  <c r="J38" i="168"/>
  <c r="F6" i="167"/>
  <c r="H17" i="165"/>
  <c r="K31" i="167"/>
  <c r="M15" i="166"/>
  <c r="I38" i="168"/>
  <c r="L21" i="164"/>
  <c r="AJ7" i="164"/>
  <c r="AK7" i="164" s="1"/>
  <c r="M51" i="167"/>
  <c r="N22" i="167"/>
  <c r="J37" i="168"/>
  <c r="AJ72" i="168"/>
  <c r="AK72" i="168" s="1"/>
  <c r="AQ203" i="168"/>
  <c r="AJ337" i="166"/>
  <c r="AK337" i="166" s="1"/>
  <c r="AR6" i="165"/>
  <c r="F38" i="166"/>
  <c r="AP205" i="159"/>
  <c r="AJ70" i="166"/>
  <c r="AK70" i="166" s="1"/>
  <c r="I30" i="167"/>
  <c r="AP271" i="168"/>
  <c r="AO141" i="168"/>
  <c r="AQ5" i="168"/>
  <c r="D40" i="164"/>
  <c r="D8" i="167"/>
  <c r="N17" i="166"/>
  <c r="L44" i="164"/>
  <c r="K37" i="167"/>
  <c r="J35" i="165"/>
  <c r="N44" i="165"/>
  <c r="J18" i="168"/>
  <c r="E3" i="166"/>
  <c r="K26" i="166"/>
  <c r="AQ142" i="166"/>
  <c r="K10" i="166"/>
  <c r="I6" i="167"/>
  <c r="I9" i="165"/>
  <c r="F20" i="166"/>
  <c r="AO273" i="166"/>
  <c r="D11" i="166"/>
  <c r="H2" i="164"/>
  <c r="D2" i="164"/>
  <c r="K46" i="164"/>
  <c r="F16" i="165"/>
  <c r="C18" i="167"/>
  <c r="J45" i="164"/>
  <c r="K11" i="164"/>
  <c r="AO462" i="166"/>
  <c r="D38" i="167"/>
  <c r="AP79" i="168"/>
  <c r="C7" i="167"/>
  <c r="L9" i="167"/>
  <c r="C3" i="167"/>
  <c r="P15" i="167"/>
  <c r="C35" i="168"/>
  <c r="AR268" i="166"/>
  <c r="L24" i="166"/>
  <c r="J37" i="164"/>
  <c r="I47" i="165"/>
  <c r="H3" i="164"/>
  <c r="E34" i="167"/>
  <c r="AP137" i="166"/>
  <c r="AR147" i="168"/>
  <c r="I6" i="164"/>
  <c r="I12" i="168"/>
  <c r="AR337" i="168"/>
  <c r="E50" i="166"/>
  <c r="C42" i="166"/>
  <c r="AQ270" i="166"/>
  <c r="P36" i="164"/>
  <c r="AO338" i="168"/>
  <c r="AP143" i="168"/>
  <c r="M45" i="164"/>
  <c r="N51" i="167"/>
  <c r="F19" i="168"/>
  <c r="G44" i="167"/>
  <c r="AR71" i="166"/>
  <c r="F13" i="166"/>
  <c r="Q51" i="168"/>
  <c r="AR332" i="166"/>
  <c r="N5" i="164"/>
  <c r="E42" i="166"/>
  <c r="J3" i="164"/>
  <c r="Q2" i="164"/>
  <c r="C37" i="168"/>
  <c r="G29" i="168"/>
  <c r="E31" i="164"/>
  <c r="AR267" i="163"/>
  <c r="AP268" i="168"/>
  <c r="I50" i="167"/>
  <c r="AQ149" i="166"/>
  <c r="P43" i="165"/>
  <c r="D3" i="168"/>
  <c r="AL5" i="164"/>
  <c r="AM5" i="164" s="1"/>
  <c r="AQ12" i="165"/>
  <c r="M28" i="168"/>
  <c r="AL335" i="168"/>
  <c r="AM335" i="168" s="1"/>
  <c r="AJ145" i="168"/>
  <c r="AK145" i="168" s="1"/>
  <c r="AR7" i="164"/>
  <c r="AO146" i="166"/>
  <c r="M30" i="168"/>
  <c r="P25" i="168"/>
  <c r="AR209" i="166"/>
  <c r="G21" i="165"/>
  <c r="D15" i="167"/>
  <c r="H16" i="168"/>
  <c r="H21" i="168"/>
  <c r="G7" i="167"/>
  <c r="D32" i="166"/>
  <c r="J36" i="166"/>
  <c r="Q25" i="168"/>
  <c r="E10" i="166"/>
  <c r="AL12" i="165"/>
  <c r="AM12" i="165" s="1"/>
  <c r="AJ11" i="166"/>
  <c r="AK11" i="166" s="1"/>
  <c r="AP531" i="166"/>
  <c r="C7" i="165"/>
  <c r="Q30" i="167"/>
  <c r="AO209" i="166"/>
  <c r="AR73" i="168"/>
  <c r="M24" i="164"/>
  <c r="G31" i="166"/>
  <c r="K29" i="168"/>
  <c r="L42" i="164"/>
  <c r="M44" i="168"/>
  <c r="I6" i="166"/>
  <c r="AO79" i="166"/>
  <c r="AL208" i="166"/>
  <c r="AM208" i="166" s="1"/>
  <c r="F34" i="164"/>
  <c r="K15" i="165"/>
  <c r="D32" i="164"/>
  <c r="D16" i="166"/>
  <c r="K43" i="167"/>
  <c r="J33" i="168"/>
  <c r="H31" i="166"/>
  <c r="F20" i="168"/>
  <c r="AJ467" i="166"/>
  <c r="AK467" i="166" s="1"/>
  <c r="D29" i="167"/>
  <c r="AP200" i="168"/>
  <c r="P7" i="166"/>
  <c r="Q49" i="167"/>
  <c r="I35" i="166"/>
  <c r="AJ338" i="166"/>
  <c r="AK338" i="166" s="1"/>
  <c r="E47" i="164"/>
  <c r="M9" i="167"/>
  <c r="AR272" i="168"/>
  <c r="L12" i="167"/>
  <c r="AL76" i="168"/>
  <c r="AM76" i="168" s="1"/>
  <c r="Q2" i="165"/>
  <c r="C23" i="164"/>
  <c r="M45" i="168"/>
  <c r="P35" i="167"/>
  <c r="E32" i="166"/>
  <c r="AL330" i="168"/>
  <c r="AM330" i="168" s="1"/>
  <c r="L3" i="164"/>
  <c r="J19" i="167"/>
  <c r="G29" i="164"/>
  <c r="G20" i="165"/>
  <c r="AJ213" i="159"/>
  <c r="AK213" i="159" s="1"/>
  <c r="AR335" i="166"/>
  <c r="AJ79" i="166"/>
  <c r="AK79" i="166" s="1"/>
  <c r="AR144" i="168"/>
  <c r="E44" i="164"/>
  <c r="AJ345" i="166"/>
  <c r="AK345" i="166" s="1"/>
  <c r="L5" i="165"/>
  <c r="AJ146" i="168"/>
  <c r="AK146" i="168" s="1"/>
  <c r="AP526" i="166"/>
  <c r="P42" i="168"/>
  <c r="F10" i="165"/>
  <c r="E39" i="166"/>
  <c r="AQ465" i="166"/>
  <c r="I8" i="164"/>
  <c r="H32" i="166"/>
  <c r="F51" i="167"/>
  <c r="G2" i="164"/>
  <c r="H31" i="165"/>
  <c r="G11" i="164"/>
  <c r="AP138" i="163"/>
  <c r="AQ272" i="166"/>
  <c r="AL527" i="166"/>
  <c r="AM527" i="166" s="1"/>
  <c r="E2" i="168"/>
  <c r="AJ8" i="166"/>
  <c r="AK8" i="166" s="1"/>
  <c r="K22" i="166"/>
  <c r="E27" i="164"/>
  <c r="F19" i="165"/>
  <c r="K12" i="164"/>
  <c r="C30" i="166"/>
  <c r="P48" i="164"/>
  <c r="C34" i="167"/>
  <c r="Q43" i="166"/>
  <c r="C22" i="164"/>
  <c r="H39" i="168"/>
  <c r="C49" i="167"/>
  <c r="N21" i="167"/>
  <c r="P23" i="166"/>
  <c r="H16" i="166"/>
  <c r="AR343" i="166"/>
  <c r="E35" i="168"/>
  <c r="H45" i="167"/>
  <c r="G48" i="167"/>
  <c r="M48" i="166"/>
  <c r="AO210" i="166"/>
  <c r="J46" i="165"/>
  <c r="AP201" i="168"/>
  <c r="AP82" i="166"/>
  <c r="E16" i="166"/>
  <c r="I26" i="166"/>
  <c r="F5" i="164"/>
  <c r="P11" i="165"/>
  <c r="L46" i="167"/>
  <c r="G41" i="164"/>
  <c r="AO151" i="168"/>
  <c r="M5" i="168"/>
  <c r="E41" i="166"/>
  <c r="E21" i="167"/>
  <c r="J48" i="166"/>
  <c r="N47" i="166"/>
  <c r="AQ335" i="168"/>
  <c r="H25" i="166"/>
  <c r="Q10" i="167"/>
  <c r="I42" i="167"/>
  <c r="I28" i="167"/>
  <c r="AO529" i="166"/>
  <c r="AJ528" i="166"/>
  <c r="AK528" i="166" s="1"/>
  <c r="E47" i="167"/>
  <c r="I31" i="164"/>
  <c r="L40" i="166"/>
  <c r="P23" i="167"/>
  <c r="Q24" i="168"/>
  <c r="M12" i="166"/>
  <c r="F46" i="168"/>
  <c r="D16" i="164"/>
  <c r="J36" i="164"/>
  <c r="AJ139" i="168"/>
  <c r="AK139" i="168" s="1"/>
  <c r="AJ465" i="166"/>
  <c r="AK465" i="166" s="1"/>
  <c r="F12" i="168"/>
  <c r="L11" i="164"/>
  <c r="AQ332" i="168"/>
  <c r="H22" i="167"/>
  <c r="H28" i="168"/>
  <c r="P19" i="168"/>
  <c r="AJ141" i="168"/>
  <c r="AK141" i="168" s="1"/>
  <c r="D23" i="167"/>
  <c r="AR206" i="159"/>
  <c r="F5" i="166"/>
  <c r="Q34" i="166"/>
  <c r="J3" i="167"/>
  <c r="J21" i="168"/>
  <c r="N24" i="168"/>
  <c r="D50" i="166"/>
  <c r="C48" i="167"/>
  <c r="P43" i="168"/>
  <c r="H51" i="167"/>
  <c r="M48" i="167"/>
  <c r="H17" i="166"/>
  <c r="G4" i="166"/>
  <c r="J27" i="166"/>
  <c r="E19" i="165"/>
  <c r="C8" i="164"/>
  <c r="C5" i="165"/>
  <c r="N30" i="166"/>
  <c r="F8" i="167"/>
  <c r="L2" i="167"/>
  <c r="AO266" i="166"/>
  <c r="D22" i="168"/>
  <c r="E18" i="164"/>
  <c r="M29" i="166"/>
  <c r="AQ203" i="163"/>
  <c r="M20" i="167"/>
  <c r="C14" i="166"/>
  <c r="F19" i="164"/>
  <c r="H14" i="167"/>
  <c r="F50" i="168"/>
  <c r="I40" i="165"/>
  <c r="H48" i="167"/>
  <c r="I30" i="166"/>
  <c r="K42" i="167"/>
  <c r="N25" i="166"/>
  <c r="K51" i="168"/>
  <c r="E44" i="168"/>
  <c r="C37" i="165"/>
  <c r="AR462" i="166"/>
  <c r="P2" i="169"/>
  <c r="G26" i="166"/>
  <c r="K6" i="166"/>
  <c r="AQ7" i="164"/>
  <c r="AL205" i="163"/>
  <c r="AM205" i="163" s="1"/>
  <c r="AP12" i="166"/>
  <c r="AQ11" i="168"/>
  <c r="L9" i="168"/>
  <c r="G14" i="167"/>
  <c r="Q3" i="168"/>
  <c r="G31" i="165"/>
  <c r="J32" i="167"/>
  <c r="H37" i="166"/>
  <c r="AL73" i="166"/>
  <c r="AM73" i="166" s="1"/>
  <c r="AP10" i="166"/>
  <c r="I48" i="168"/>
  <c r="AR205" i="159"/>
  <c r="AJ82" i="166"/>
  <c r="AK82" i="166" s="1"/>
  <c r="C4" i="165"/>
  <c r="Q15" i="164"/>
  <c r="H45" i="166"/>
  <c r="P31" i="166"/>
  <c r="E4" i="165"/>
  <c r="AP5" i="167"/>
  <c r="P37" i="164"/>
  <c r="H40" i="165"/>
  <c r="K43" i="168"/>
  <c r="E12" i="164"/>
  <c r="J40" i="168"/>
  <c r="Q42" i="168"/>
  <c r="D46" i="168"/>
  <c r="AR204" i="159"/>
  <c r="AQ525" i="166"/>
  <c r="AP335" i="166"/>
  <c r="AL139" i="166"/>
  <c r="AM139" i="166" s="1"/>
  <c r="H35" i="166"/>
  <c r="F7" i="163"/>
  <c r="Q26" i="166"/>
  <c r="D34" i="166"/>
  <c r="N13" i="166"/>
  <c r="L4" i="164"/>
  <c r="AR402" i="166"/>
  <c r="I4" i="164"/>
  <c r="N46" i="166"/>
  <c r="AP207" i="159"/>
  <c r="I25" i="165"/>
  <c r="C8" i="166"/>
  <c r="D13" i="164"/>
  <c r="AR146" i="168"/>
  <c r="P14" i="166"/>
  <c r="L13" i="165"/>
  <c r="AR208" i="168"/>
  <c r="M11" i="165"/>
  <c r="AR151" i="168"/>
  <c r="C17" i="165"/>
  <c r="P25" i="165"/>
  <c r="N42" i="167"/>
  <c r="M19" i="167"/>
  <c r="I13" i="166"/>
  <c r="L49" i="167"/>
  <c r="AL6" i="164"/>
  <c r="AM6" i="164" s="1"/>
  <c r="I42" i="165"/>
  <c r="I43" i="167"/>
  <c r="E17" i="165"/>
  <c r="AL269" i="168"/>
  <c r="AM269" i="168" s="1"/>
  <c r="G44" i="165"/>
  <c r="L13" i="166"/>
  <c r="P5" i="168"/>
  <c r="AJ265" i="163"/>
  <c r="AK265" i="163" s="1"/>
  <c r="J8" i="168"/>
  <c r="P27" i="167"/>
  <c r="D45" i="167"/>
  <c r="Q47" i="167"/>
  <c r="AR337" i="166"/>
  <c r="N11" i="166"/>
  <c r="C28" i="164"/>
  <c r="C11" i="167"/>
  <c r="N39" i="167"/>
  <c r="H22" i="166"/>
  <c r="K38" i="166"/>
  <c r="H14" i="168"/>
  <c r="AO209" i="163"/>
  <c r="M23" i="167"/>
  <c r="D26" i="167"/>
  <c r="AQ211" i="159"/>
  <c r="J51" i="167"/>
  <c r="AQ6" i="166"/>
  <c r="J13" i="165"/>
  <c r="AL270" i="168"/>
  <c r="AM270" i="168" s="1"/>
  <c r="C51" i="164"/>
  <c r="L26" i="164"/>
  <c r="N49" i="165"/>
  <c r="P30" i="165"/>
  <c r="D29" i="168"/>
  <c r="L5" i="166"/>
  <c r="K21" i="165"/>
  <c r="C47" i="165"/>
  <c r="E15" i="164"/>
  <c r="I41" i="166"/>
  <c r="F7" i="164"/>
  <c r="E15" i="165"/>
  <c r="AP266" i="168"/>
  <c r="I22" i="168"/>
  <c r="L19" i="168"/>
  <c r="G11" i="168"/>
  <c r="AJ274" i="166"/>
  <c r="AK274" i="166" s="1"/>
  <c r="K44" i="164"/>
  <c r="AO7" i="165"/>
  <c r="K33" i="164"/>
  <c r="H36" i="168"/>
  <c r="F35" i="165"/>
  <c r="AJ144" i="166"/>
  <c r="AK144" i="166" s="1"/>
  <c r="G8" i="164"/>
  <c r="K31" i="164"/>
  <c r="D23" i="166"/>
  <c r="AO6" i="168"/>
  <c r="P33" i="166"/>
  <c r="AP135" i="166"/>
  <c r="F10" i="168"/>
  <c r="I10" i="167"/>
  <c r="C11" i="166"/>
  <c r="H49" i="164"/>
  <c r="J21" i="167"/>
  <c r="I36" i="168"/>
  <c r="AR274" i="166"/>
  <c r="AQ140" i="166"/>
  <c r="L19" i="167"/>
  <c r="G27" i="168"/>
  <c r="AP274" i="166"/>
  <c r="D32" i="168"/>
  <c r="I18" i="167"/>
  <c r="E38" i="165"/>
  <c r="L15" i="165"/>
  <c r="Q41" i="167"/>
  <c r="AJ204" i="168"/>
  <c r="AK204" i="168" s="1"/>
  <c r="K19" i="166"/>
  <c r="G28" i="165"/>
  <c r="AQ341" i="168"/>
  <c r="N48" i="164"/>
  <c r="H44" i="168"/>
  <c r="G23" i="168"/>
  <c r="N40" i="165"/>
  <c r="K22" i="165"/>
  <c r="AR204" i="163"/>
  <c r="H24" i="168"/>
  <c r="M41" i="166"/>
  <c r="AJ205" i="163"/>
  <c r="AK205" i="163" s="1"/>
  <c r="AJ209" i="159"/>
  <c r="AK209" i="159" s="1"/>
  <c r="P8" i="166"/>
  <c r="P47" i="166"/>
  <c r="J19" i="166"/>
  <c r="L7" i="166"/>
  <c r="AQ330" i="168"/>
  <c r="K33" i="167"/>
  <c r="N45" i="168"/>
  <c r="P41" i="167"/>
  <c r="J36" i="167"/>
  <c r="J16" i="164"/>
  <c r="K35" i="166"/>
  <c r="AR529" i="166"/>
  <c r="G33" i="167"/>
  <c r="Q51" i="165"/>
  <c r="N16" i="164"/>
  <c r="C13" i="168"/>
  <c r="G16" i="166"/>
  <c r="AJ74" i="166"/>
  <c r="AK74" i="166" s="1"/>
  <c r="I15" i="165"/>
  <c r="J16" i="167"/>
  <c r="C31" i="167"/>
  <c r="AJ5" i="168"/>
  <c r="AK5" i="168" s="1"/>
  <c r="J4" i="164"/>
  <c r="AJ73" i="166"/>
  <c r="AK73" i="166" s="1"/>
  <c r="D21" i="164"/>
  <c r="L46" i="165"/>
  <c r="F18" i="166"/>
  <c r="P30" i="168"/>
  <c r="N50" i="168"/>
  <c r="D19" i="167"/>
  <c r="M10" i="168"/>
  <c r="L25" i="166"/>
  <c r="J27" i="164"/>
  <c r="L4" i="165"/>
  <c r="AL342" i="168"/>
  <c r="AM342" i="168" s="1"/>
  <c r="D29" i="165"/>
  <c r="AJ530" i="166"/>
  <c r="AK530" i="166" s="1"/>
  <c r="E36" i="168"/>
  <c r="K8" i="168"/>
  <c r="AQ6" i="164"/>
  <c r="C3" i="164"/>
  <c r="H13" i="166"/>
  <c r="AP144" i="168"/>
  <c r="AJ201" i="159"/>
  <c r="AK201" i="159" s="1"/>
  <c r="L2" i="165"/>
  <c r="AL338" i="166"/>
  <c r="AM338" i="166" s="1"/>
  <c r="K23" i="165"/>
  <c r="D32" i="165"/>
  <c r="I39" i="164"/>
  <c r="K23" i="167"/>
  <c r="AQ72" i="166"/>
  <c r="N7" i="164"/>
  <c r="L41" i="168"/>
  <c r="P27" i="164"/>
  <c r="L16" i="168"/>
  <c r="H10" i="165"/>
  <c r="E45" i="168"/>
  <c r="C36" i="164"/>
  <c r="Q8" i="166"/>
  <c r="H25" i="168"/>
  <c r="AJ147" i="168"/>
  <c r="AK147" i="168" s="1"/>
  <c r="M15" i="164"/>
  <c r="L40" i="165"/>
  <c r="AJ343" i="166"/>
  <c r="AK343" i="166" s="1"/>
  <c r="D22" i="166"/>
  <c r="N19" i="166"/>
  <c r="AL12" i="164"/>
  <c r="AM12" i="164" s="1"/>
  <c r="E37" i="164"/>
  <c r="H5" i="166"/>
  <c r="AQ344" i="168"/>
  <c r="AL270" i="166"/>
  <c r="AM270" i="166" s="1"/>
  <c r="AQ205" i="163"/>
  <c r="C10" i="164"/>
  <c r="L47" i="167"/>
  <c r="H8" i="165"/>
  <c r="K13" i="165"/>
  <c r="H31" i="167"/>
  <c r="C22" i="166"/>
  <c r="AR338" i="168"/>
  <c r="C36" i="165"/>
  <c r="AR14" i="164"/>
  <c r="E32" i="164"/>
  <c r="AO342" i="168"/>
  <c r="AQ150" i="168"/>
  <c r="AJ10" i="165"/>
  <c r="AK10" i="165" s="1"/>
  <c r="I27" i="167"/>
  <c r="AO265" i="163"/>
  <c r="I19" i="165"/>
  <c r="L21" i="165"/>
  <c r="D27" i="167"/>
  <c r="C17" i="164"/>
  <c r="H43" i="167"/>
  <c r="I47" i="164"/>
  <c r="AP77" i="166"/>
  <c r="L45" i="168"/>
  <c r="L28" i="164"/>
  <c r="P22" i="166"/>
  <c r="E18" i="166"/>
  <c r="AP396" i="166"/>
  <c r="H44" i="167"/>
  <c r="E14" i="164"/>
  <c r="E28" i="164"/>
  <c r="AR203" i="163"/>
  <c r="M5" i="164"/>
  <c r="AL203" i="163"/>
  <c r="AM203" i="163" s="1"/>
  <c r="F21" i="164"/>
  <c r="I37" i="164"/>
  <c r="F7" i="166"/>
  <c r="C5" i="168"/>
  <c r="L28" i="168"/>
  <c r="G45" i="168"/>
  <c r="C42" i="165"/>
  <c r="AO333" i="168"/>
  <c r="C37" i="166"/>
  <c r="C37" i="164"/>
  <c r="E26" i="166"/>
  <c r="M16" i="167"/>
  <c r="AO269" i="163"/>
  <c r="D7" i="168"/>
  <c r="M19" i="164"/>
  <c r="J24" i="165"/>
  <c r="D10" i="167"/>
  <c r="AR140" i="163"/>
  <c r="AP525" i="166"/>
  <c r="H34" i="168"/>
  <c r="N50" i="165"/>
  <c r="G19" i="167"/>
  <c r="H34" i="164"/>
  <c r="AP204" i="159"/>
  <c r="K27" i="165"/>
  <c r="H20" i="167"/>
  <c r="AJ331" i="166"/>
  <c r="AK331" i="166" s="1"/>
  <c r="K50" i="164"/>
  <c r="AJ403" i="166"/>
  <c r="AK403" i="166" s="1"/>
  <c r="AP141" i="163"/>
  <c r="AO142" i="168"/>
  <c r="C48" i="168"/>
  <c r="H13" i="168"/>
  <c r="AR404" i="166"/>
  <c r="Q38" i="165"/>
  <c r="E37" i="168"/>
  <c r="AR271" i="166"/>
  <c r="C41" i="166"/>
  <c r="Q27" i="168"/>
  <c r="L38" i="164"/>
  <c r="K21" i="168"/>
  <c r="AO343" i="168"/>
  <c r="AJ149" i="166"/>
  <c r="AK149" i="166" s="1"/>
  <c r="M42" i="168"/>
  <c r="P26" i="167"/>
  <c r="AO11" i="168"/>
  <c r="E6" i="168"/>
  <c r="C27" i="165"/>
  <c r="Q28" i="168"/>
  <c r="D7" i="165"/>
  <c r="H37" i="165"/>
  <c r="I28" i="168"/>
  <c r="AJ265" i="168"/>
  <c r="AK265" i="168" s="1"/>
  <c r="M3" i="168"/>
  <c r="H4" i="166"/>
  <c r="F15" i="164"/>
  <c r="AO395" i="166"/>
  <c r="H41" i="164"/>
  <c r="G23" i="164"/>
  <c r="AR145" i="166"/>
  <c r="P20" i="168"/>
  <c r="L24" i="167"/>
  <c r="G17" i="164"/>
  <c r="J6" i="165"/>
  <c r="AP143" i="163"/>
  <c r="Q43" i="167"/>
  <c r="E45" i="164"/>
  <c r="M40" i="167"/>
  <c r="L23" i="168"/>
  <c r="AO6" i="166"/>
  <c r="AO330" i="166"/>
  <c r="AR269" i="163"/>
  <c r="F17" i="164"/>
  <c r="H34" i="167"/>
  <c r="C15" i="166"/>
  <c r="AO397" i="166"/>
  <c r="AL342" i="166"/>
  <c r="AM342" i="166" s="1"/>
  <c r="AO336" i="168"/>
  <c r="M51" i="169"/>
  <c r="F26" i="167"/>
  <c r="L11" i="167"/>
  <c r="L32" i="166"/>
  <c r="F29" i="167"/>
  <c r="K41" i="167"/>
  <c r="AQ265" i="163"/>
  <c r="P42" i="166"/>
  <c r="H12" i="166"/>
  <c r="M35" i="168"/>
  <c r="M38" i="167"/>
  <c r="AJ6" i="167"/>
  <c r="AK6" i="167" s="1"/>
  <c r="AR273" i="168"/>
  <c r="AJ210" i="166"/>
  <c r="AK210" i="166" s="1"/>
  <c r="AP75" i="168"/>
  <c r="M41" i="167"/>
  <c r="AP213" i="159"/>
  <c r="L6" i="167"/>
  <c r="N44" i="166"/>
  <c r="C12" i="165"/>
  <c r="AR139" i="168"/>
  <c r="AL208" i="168"/>
  <c r="AM208" i="168" s="1"/>
  <c r="L2" i="164"/>
  <c r="L14" i="166"/>
  <c r="P18" i="166"/>
  <c r="J32" i="165"/>
  <c r="H35" i="165"/>
  <c r="I27" i="168"/>
  <c r="P47" i="164"/>
  <c r="J43" i="166"/>
  <c r="AP80" i="166"/>
  <c r="P51" i="165"/>
  <c r="AP464" i="166"/>
  <c r="D26" i="168"/>
  <c r="L32" i="167"/>
  <c r="G13" i="168"/>
  <c r="AJ340" i="166"/>
  <c r="AK340" i="166" s="1"/>
  <c r="H23" i="165"/>
  <c r="M38" i="166"/>
  <c r="M49" i="167"/>
  <c r="F29" i="165"/>
  <c r="E25" i="165"/>
  <c r="AR142" i="163"/>
  <c r="AO71" i="168"/>
  <c r="E45" i="166"/>
  <c r="AL203" i="166"/>
  <c r="AM203" i="166" s="1"/>
  <c r="M21" i="166"/>
  <c r="AO463" i="166"/>
  <c r="K20" i="165"/>
  <c r="N22" i="164"/>
  <c r="E25" i="164"/>
  <c r="J23" i="167"/>
  <c r="M20" i="165"/>
  <c r="I11" i="167"/>
  <c r="M50" i="164"/>
  <c r="AQ139" i="166"/>
  <c r="AR6" i="164"/>
  <c r="D35" i="166"/>
  <c r="P31" i="168"/>
  <c r="AP11" i="164"/>
  <c r="AJ402" i="166"/>
  <c r="AK402" i="166" s="1"/>
  <c r="AR341" i="166"/>
  <c r="Q47" i="168"/>
  <c r="G39" i="164"/>
  <c r="AQ136" i="166"/>
  <c r="E31" i="166"/>
  <c r="C32" i="167"/>
  <c r="P44" i="168"/>
  <c r="L8" i="164"/>
  <c r="G9" i="164"/>
  <c r="K2" i="167"/>
  <c r="M11" i="164"/>
  <c r="L15" i="168"/>
  <c r="I16" i="164"/>
  <c r="L24" i="165"/>
  <c r="G10" i="165"/>
  <c r="M13" i="166"/>
  <c r="N50" i="166"/>
  <c r="AJ13" i="165"/>
  <c r="AK13" i="165" s="1"/>
  <c r="C9" i="164"/>
  <c r="G40" i="166"/>
  <c r="P50" i="165"/>
  <c r="AJ7" i="168"/>
  <c r="AK7" i="168" s="1"/>
  <c r="K16" i="168"/>
  <c r="E42" i="167"/>
  <c r="D22" i="167"/>
  <c r="E33" i="167"/>
  <c r="I27" i="165"/>
  <c r="G50" i="164"/>
  <c r="D23" i="164"/>
  <c r="P2" i="168"/>
  <c r="G27" i="167"/>
  <c r="AP332" i="166"/>
  <c r="L3" i="168"/>
  <c r="E31" i="165"/>
  <c r="J31" i="167"/>
  <c r="M18" i="166"/>
  <c r="C43" i="166"/>
  <c r="G50" i="167"/>
  <c r="I37" i="168"/>
  <c r="L44" i="165"/>
  <c r="K49" i="164"/>
  <c r="N35" i="166"/>
  <c r="C47" i="166"/>
  <c r="J6" i="167"/>
  <c r="F39" i="164"/>
  <c r="AP72" i="166"/>
  <c r="K24" i="165"/>
  <c r="K35" i="165"/>
  <c r="Q41" i="168"/>
  <c r="D10" i="164"/>
  <c r="C31" i="164"/>
  <c r="P46" i="164"/>
  <c r="AQ10" i="166"/>
  <c r="I44" i="167"/>
  <c r="G16" i="168"/>
  <c r="N2" i="167"/>
  <c r="K37" i="164"/>
  <c r="P7" i="165"/>
  <c r="D24" i="168"/>
  <c r="AR339" i="168"/>
  <c r="L17" i="168"/>
  <c r="AO267" i="163"/>
  <c r="AJ202" i="163"/>
  <c r="AK202" i="163" s="1"/>
  <c r="E5" i="164"/>
  <c r="J29" i="165"/>
  <c r="I15" i="166"/>
  <c r="I5" i="167"/>
  <c r="L46" i="166"/>
  <c r="I45" i="166"/>
  <c r="G50" i="166"/>
  <c r="H45" i="168"/>
  <c r="AQ202" i="168"/>
  <c r="P22" i="164"/>
  <c r="AJ266" i="163"/>
  <c r="AK266" i="163" s="1"/>
  <c r="F41" i="164"/>
  <c r="D17" i="164"/>
  <c r="AP343" i="168"/>
  <c r="AR526" i="166"/>
  <c r="AL137" i="166"/>
  <c r="AM137" i="166" s="1"/>
  <c r="N33" i="166"/>
  <c r="D10" i="165"/>
  <c r="H5" i="165"/>
  <c r="M29" i="164"/>
  <c r="J11" i="164"/>
  <c r="Q3" i="165"/>
  <c r="N6" i="167"/>
  <c r="F51" i="166"/>
  <c r="E2" i="167"/>
  <c r="D37" i="166"/>
  <c r="AR10" i="166"/>
  <c r="I47" i="168"/>
  <c r="N46" i="168"/>
  <c r="G37" i="167"/>
  <c r="Q17" i="165"/>
  <c r="G23" i="166"/>
  <c r="E10" i="168"/>
  <c r="AO71" i="166"/>
  <c r="N9" i="164"/>
  <c r="L35" i="166"/>
  <c r="AO340" i="166"/>
  <c r="L40" i="168"/>
  <c r="G45" i="167"/>
  <c r="K3" i="165"/>
  <c r="M22" i="165"/>
  <c r="H50" i="166"/>
  <c r="P24" i="165"/>
  <c r="AR145" i="168"/>
  <c r="AQ402" i="166"/>
  <c r="I14" i="167"/>
  <c r="AJ398" i="166"/>
  <c r="AK398" i="166" s="1"/>
  <c r="F35" i="168"/>
  <c r="I13" i="167"/>
  <c r="P11" i="167"/>
  <c r="Q40" i="166"/>
  <c r="H20" i="166"/>
  <c r="C33" i="167"/>
  <c r="E43" i="164"/>
  <c r="AQ13" i="165"/>
  <c r="AP340" i="168"/>
  <c r="P33" i="165"/>
  <c r="AR12" i="164"/>
  <c r="F15" i="168"/>
  <c r="AO205" i="163"/>
  <c r="AQ208" i="166"/>
  <c r="Q21" i="168"/>
  <c r="D31" i="168"/>
  <c r="P40" i="166"/>
  <c r="C44" i="167"/>
  <c r="P37" i="166"/>
  <c r="L33" i="167"/>
  <c r="M7" i="166"/>
  <c r="I49" i="165"/>
  <c r="AJ268" i="168"/>
  <c r="AK268" i="168" s="1"/>
  <c r="C39" i="168"/>
  <c r="C36" i="167"/>
  <c r="AR528" i="166"/>
  <c r="C42" i="164"/>
  <c r="P23" i="168"/>
  <c r="D2" i="167"/>
  <c r="AO207" i="168"/>
  <c r="E23" i="167"/>
  <c r="P51" i="166"/>
  <c r="J47" i="164"/>
  <c r="P32" i="167"/>
  <c r="N35" i="167"/>
  <c r="E30" i="167"/>
  <c r="L35" i="164"/>
  <c r="E19" i="164"/>
  <c r="AQ135" i="168"/>
  <c r="K25" i="167"/>
  <c r="C31" i="166"/>
  <c r="AJ333" i="166"/>
  <c r="AK333" i="166" s="1"/>
  <c r="AQ71" i="166"/>
  <c r="AL331" i="168"/>
  <c r="AM331" i="168" s="1"/>
  <c r="AO75" i="168"/>
  <c r="AQ8" i="166"/>
  <c r="M47" i="167"/>
  <c r="F14" i="165"/>
  <c r="Q48" i="164"/>
  <c r="AP143" i="166"/>
  <c r="AR5" i="168"/>
  <c r="N41" i="165"/>
  <c r="Q9" i="166"/>
  <c r="Q13" i="167"/>
  <c r="Q10" i="165"/>
  <c r="AP77" i="168"/>
  <c r="AR70" i="168"/>
  <c r="P39" i="164"/>
  <c r="K27" i="168"/>
  <c r="P13" i="168"/>
  <c r="C20" i="167"/>
  <c r="L18" i="167"/>
  <c r="AL206" i="168"/>
  <c r="AM206" i="168" s="1"/>
  <c r="G6" i="164"/>
  <c r="K18" i="165"/>
  <c r="M25" i="166"/>
  <c r="AR335" i="168"/>
  <c r="Q41" i="165"/>
  <c r="C50" i="164"/>
  <c r="AJ342" i="166"/>
  <c r="AK342" i="166" s="1"/>
  <c r="I19" i="168"/>
  <c r="C20" i="168"/>
  <c r="H8" i="166"/>
  <c r="AO467" i="166"/>
  <c r="N27" i="167"/>
  <c r="P21" i="168"/>
  <c r="AP71" i="168"/>
  <c r="C10" i="166"/>
  <c r="Q19" i="164"/>
  <c r="AP344" i="166"/>
  <c r="C29" i="165"/>
  <c r="J24" i="168"/>
  <c r="E16" i="164"/>
  <c r="AQ75" i="166"/>
  <c r="M12" i="164"/>
  <c r="AQ151" i="168"/>
  <c r="D2" i="166"/>
  <c r="AQ337" i="168"/>
  <c r="J43" i="165"/>
  <c r="AO340" i="168"/>
  <c r="AP271" i="163"/>
  <c r="J4" i="166"/>
  <c r="F11" i="167"/>
  <c r="AJ339" i="168"/>
  <c r="AK339" i="168" s="1"/>
  <c r="E32" i="167"/>
  <c r="M23" i="166"/>
  <c r="AJ341" i="166"/>
  <c r="AK341" i="166" s="1"/>
  <c r="D20" i="165"/>
  <c r="AR76" i="166"/>
  <c r="N43" i="164"/>
  <c r="E34" i="164"/>
  <c r="Q34" i="164"/>
  <c r="K34" i="168"/>
  <c r="E46" i="164"/>
  <c r="E20" i="167"/>
  <c r="P45" i="166"/>
  <c r="C14" i="168"/>
  <c r="K10" i="168"/>
  <c r="Q37" i="166"/>
  <c r="AR204" i="166"/>
  <c r="L36" i="168"/>
  <c r="J48" i="167"/>
  <c r="AL79" i="166"/>
  <c r="AM79" i="166" s="1"/>
  <c r="G42" i="164"/>
  <c r="AL201" i="168"/>
  <c r="AM201" i="168" s="1"/>
  <c r="K31" i="168"/>
  <c r="AR267" i="166"/>
  <c r="E23" i="165"/>
  <c r="H50" i="165"/>
  <c r="Q14" i="166"/>
  <c r="Q15" i="168"/>
  <c r="Q4" i="168"/>
  <c r="N4" i="166"/>
  <c r="I12" i="166"/>
  <c r="AO211" i="159"/>
  <c r="H27" i="166"/>
  <c r="AP266" i="166"/>
  <c r="Q44" i="164"/>
  <c r="H23" i="164"/>
  <c r="I18" i="168"/>
  <c r="L8" i="165"/>
  <c r="D33" i="166"/>
  <c r="E44" i="166"/>
  <c r="AP14" i="166"/>
  <c r="C49" i="164"/>
  <c r="I16" i="167"/>
  <c r="M35" i="167"/>
  <c r="E49" i="167"/>
  <c r="G14" i="168"/>
  <c r="J50" i="165"/>
  <c r="I8" i="166"/>
  <c r="N33" i="165"/>
  <c r="M16" i="168"/>
  <c r="AR206" i="163"/>
  <c r="N23" i="168"/>
  <c r="J24" i="167"/>
  <c r="J7" i="166"/>
  <c r="AO204" i="166"/>
  <c r="P41" i="168"/>
  <c r="C16" i="165"/>
  <c r="J18" i="166"/>
  <c r="AQ266" i="168"/>
  <c r="N12" i="166"/>
  <c r="F26" i="166"/>
  <c r="D37" i="164"/>
  <c r="C46" i="167"/>
  <c r="P25" i="167"/>
  <c r="AO205" i="166"/>
  <c r="F43" i="164"/>
  <c r="N4" i="164"/>
  <c r="AR75" i="168"/>
  <c r="E16" i="165"/>
  <c r="G35" i="165"/>
  <c r="AL7" i="165"/>
  <c r="AM7" i="165" s="1"/>
  <c r="D39" i="166"/>
  <c r="H51" i="169"/>
  <c r="H21" i="165"/>
  <c r="H15" i="167"/>
  <c r="I7" i="164"/>
  <c r="AO206" i="168"/>
  <c r="D6" i="166"/>
  <c r="N36" i="167"/>
  <c r="F14" i="168"/>
  <c r="Q16" i="165"/>
  <c r="I6" i="165"/>
  <c r="F24" i="164"/>
  <c r="AQ343" i="168"/>
  <c r="I8" i="165"/>
  <c r="AR80" i="168"/>
  <c r="D4" i="168"/>
  <c r="Q8" i="165"/>
  <c r="J34" i="165"/>
  <c r="K29" i="166"/>
  <c r="AR149" i="166"/>
  <c r="J46" i="166"/>
  <c r="AO207" i="163"/>
  <c r="G39" i="165"/>
  <c r="AR72" i="168"/>
  <c r="Q36" i="168"/>
  <c r="E13" i="168"/>
  <c r="P10" i="165"/>
  <c r="L48" i="165"/>
  <c r="F42" i="168"/>
  <c r="N49" i="167"/>
  <c r="M28" i="167"/>
  <c r="N32" i="167"/>
  <c r="G49" i="166"/>
  <c r="AQ265" i="168"/>
  <c r="AQ201" i="166"/>
  <c r="D51" i="165"/>
  <c r="P27" i="166"/>
  <c r="N10" i="166"/>
  <c r="L6" i="166"/>
  <c r="M30" i="164"/>
  <c r="C20" i="166"/>
  <c r="D6" i="168"/>
  <c r="C26" i="167"/>
  <c r="P46" i="166"/>
  <c r="I31" i="165"/>
  <c r="F9" i="168"/>
  <c r="Q43" i="168"/>
  <c r="I49" i="164"/>
  <c r="E26" i="167"/>
  <c r="E50" i="168"/>
  <c r="M19" i="166"/>
  <c r="AR13" i="165"/>
  <c r="I40" i="166"/>
  <c r="Q39" i="167"/>
  <c r="AR525" i="166"/>
  <c r="L22" i="166"/>
  <c r="I46" i="168"/>
  <c r="F3" i="165"/>
  <c r="AQ340" i="166"/>
  <c r="E21" i="166"/>
  <c r="G49" i="167"/>
  <c r="G32" i="167"/>
  <c r="F36" i="168"/>
  <c r="AJ151" i="168"/>
  <c r="AK151" i="168" s="1"/>
  <c r="K8" i="166"/>
  <c r="K21" i="164"/>
  <c r="AO8" i="164"/>
  <c r="G14" i="164"/>
  <c r="M14" i="164"/>
  <c r="AP7" i="165"/>
  <c r="M13" i="167"/>
  <c r="H51" i="166"/>
  <c r="H42" i="165"/>
  <c r="P16" i="167"/>
  <c r="L13" i="167"/>
  <c r="P46" i="167"/>
  <c r="I39" i="168"/>
  <c r="F27" i="167"/>
  <c r="H4" i="168"/>
  <c r="D49" i="164"/>
  <c r="J30" i="168"/>
  <c r="AJ203" i="159"/>
  <c r="AK203" i="159" s="1"/>
  <c r="Q35" i="164"/>
  <c r="K4" i="165"/>
  <c r="P11" i="164"/>
  <c r="Q40" i="167"/>
  <c r="D21" i="168"/>
  <c r="N29" i="168"/>
  <c r="AR201" i="159"/>
  <c r="K28" i="165"/>
  <c r="F4" i="164"/>
  <c r="J50" i="167"/>
  <c r="H29" i="165"/>
  <c r="AO400" i="166"/>
  <c r="F29" i="168"/>
  <c r="D28" i="167"/>
  <c r="I14" i="165"/>
  <c r="I9" i="167"/>
  <c r="I14" i="164"/>
  <c r="M51" i="168"/>
  <c r="Q6" i="163"/>
  <c r="AJ6" i="165"/>
  <c r="AK6" i="165" s="1"/>
  <c r="N22" i="168"/>
  <c r="K33" i="168"/>
  <c r="E46" i="167"/>
  <c r="AQ8" i="168"/>
  <c r="N48" i="167"/>
  <c r="E8" i="166"/>
  <c r="J14" i="168"/>
  <c r="M34" i="166"/>
  <c r="K43" i="165"/>
  <c r="AJ150" i="168"/>
  <c r="AK150" i="168" s="1"/>
  <c r="AO345" i="166"/>
  <c r="G3" i="167"/>
  <c r="F33" i="166"/>
  <c r="E12" i="167"/>
  <c r="P28" i="166"/>
  <c r="E33" i="166"/>
  <c r="AP269" i="166"/>
  <c r="I48" i="164"/>
  <c r="D51" i="164"/>
  <c r="AO209" i="168"/>
  <c r="M44" i="167"/>
  <c r="M39" i="168"/>
  <c r="P37" i="168"/>
  <c r="P45" i="168"/>
  <c r="N24" i="167"/>
  <c r="D3" i="165"/>
  <c r="M17" i="167"/>
  <c r="P16" i="166"/>
  <c r="AQ75" i="168"/>
  <c r="E5" i="167"/>
  <c r="M46" i="164"/>
  <c r="D47" i="168"/>
  <c r="AL7" i="166"/>
  <c r="AM7" i="166" s="1"/>
  <c r="F48" i="168"/>
  <c r="C33" i="166"/>
  <c r="E35" i="164"/>
  <c r="H12" i="165"/>
  <c r="H27" i="165"/>
  <c r="K49" i="165"/>
  <c r="F5" i="168"/>
  <c r="P27" i="165"/>
  <c r="D16" i="165"/>
  <c r="G41" i="165"/>
  <c r="J34" i="167"/>
  <c r="C25" i="166"/>
  <c r="C19" i="164"/>
  <c r="N5" i="165"/>
  <c r="I36" i="166"/>
  <c r="P30" i="166"/>
  <c r="Q30" i="164"/>
  <c r="N51" i="169"/>
  <c r="J19" i="168"/>
  <c r="I42" i="168"/>
  <c r="AO76" i="168"/>
  <c r="H5" i="168"/>
  <c r="K30" i="164"/>
  <c r="Q23" i="168"/>
  <c r="E39" i="168"/>
  <c r="E31" i="167"/>
  <c r="AR206" i="168"/>
  <c r="AJ9" i="166"/>
  <c r="AK9" i="166" s="1"/>
  <c r="Q41" i="166"/>
  <c r="AP78" i="168"/>
  <c r="AP204" i="166"/>
  <c r="AR148" i="168"/>
  <c r="I13" i="165"/>
  <c r="D5" i="166"/>
  <c r="F23" i="165"/>
  <c r="AQ142" i="168"/>
  <c r="L7" i="168"/>
  <c r="E19" i="167"/>
  <c r="AP337" i="168"/>
  <c r="K41" i="166"/>
  <c r="M2" i="166"/>
  <c r="N50" i="167"/>
  <c r="Q17" i="166"/>
  <c r="J8" i="164"/>
  <c r="E21" i="168"/>
  <c r="N17" i="168"/>
  <c r="P15" i="168"/>
  <c r="AQ140" i="168"/>
  <c r="H18" i="166"/>
  <c r="L35" i="165"/>
  <c r="L42" i="168"/>
  <c r="E24" i="168"/>
  <c r="M18" i="168"/>
  <c r="L12" i="166"/>
  <c r="D50" i="165"/>
  <c r="AP147" i="166"/>
  <c r="E26" i="165"/>
  <c r="P39" i="166"/>
  <c r="L24" i="168"/>
  <c r="AR201" i="168"/>
  <c r="AO204" i="168"/>
  <c r="E48" i="164"/>
  <c r="AJ205" i="159"/>
  <c r="AK205" i="159" s="1"/>
  <c r="L34" i="167"/>
  <c r="L21" i="167"/>
  <c r="AQ273" i="166"/>
  <c r="H6" i="164"/>
  <c r="AQ204" i="166"/>
  <c r="Q51" i="169"/>
  <c r="D28" i="166"/>
  <c r="M5" i="167"/>
  <c r="AP274" i="168"/>
  <c r="AQ464" i="166"/>
  <c r="AR143" i="166"/>
  <c r="J44" i="166"/>
  <c r="AR78" i="166"/>
  <c r="AJ460" i="166"/>
  <c r="AK460" i="166" s="1"/>
  <c r="AQ207" i="168"/>
  <c r="Q17" i="167"/>
  <c r="AO8" i="168"/>
  <c r="AR276" i="166"/>
  <c r="E36" i="166"/>
  <c r="AO275" i="166"/>
  <c r="AP6" i="166"/>
  <c r="C9" i="165"/>
  <c r="D49" i="168"/>
  <c r="F13" i="168"/>
  <c r="E47" i="166"/>
  <c r="G4" i="164"/>
  <c r="C19" i="166"/>
  <c r="K5" i="167"/>
  <c r="E11" i="164"/>
  <c r="H29" i="166"/>
  <c r="AO6" i="167"/>
  <c r="AO272" i="166"/>
  <c r="E4" i="167"/>
  <c r="AJ266" i="166"/>
  <c r="AK266" i="166" s="1"/>
  <c r="F51" i="165"/>
  <c r="Q42" i="165"/>
  <c r="AJ200" i="166"/>
  <c r="AK200" i="166" s="1"/>
  <c r="AJ531" i="166"/>
  <c r="AK531" i="166" s="1"/>
  <c r="AQ147" i="168"/>
  <c r="D19" i="166"/>
  <c r="D26" i="166"/>
  <c r="Q49" i="166"/>
  <c r="F43" i="168"/>
  <c r="K12" i="165"/>
  <c r="I44" i="165"/>
  <c r="AO200" i="168"/>
  <c r="D48" i="166"/>
  <c r="AO141" i="166"/>
  <c r="M48" i="165"/>
  <c r="H13" i="167"/>
  <c r="M27" i="166"/>
  <c r="L27" i="166"/>
  <c r="P3" i="168"/>
  <c r="AO465" i="166"/>
  <c r="AP146" i="168"/>
  <c r="AJ74" i="168"/>
  <c r="AK74" i="168" s="1"/>
  <c r="AO138" i="168"/>
  <c r="AR271" i="168"/>
  <c r="G42" i="166"/>
  <c r="AQ460" i="166"/>
  <c r="D28" i="168"/>
  <c r="E15" i="167"/>
  <c r="H44" i="165"/>
  <c r="AR75" i="166"/>
  <c r="D16" i="167"/>
  <c r="AR344" i="166"/>
  <c r="I32" i="167"/>
  <c r="K2" i="166"/>
  <c r="F33" i="165"/>
  <c r="E35" i="166"/>
  <c r="I32" i="168"/>
  <c r="Q3" i="166"/>
  <c r="AR9" i="166"/>
  <c r="G44" i="166"/>
  <c r="P41" i="166"/>
  <c r="AL207" i="163"/>
  <c r="AM207" i="163" s="1"/>
  <c r="E49" i="164"/>
  <c r="P13" i="166"/>
  <c r="K42" i="166"/>
  <c r="E33" i="164"/>
  <c r="F2" i="168"/>
  <c r="P23" i="165"/>
  <c r="AO208" i="168"/>
  <c r="N15" i="165"/>
  <c r="J8" i="165"/>
  <c r="N5" i="168"/>
  <c r="K47" i="164"/>
  <c r="AR527" i="166"/>
  <c r="AJ14" i="166"/>
  <c r="AK14" i="166" s="1"/>
  <c r="Q48" i="165"/>
  <c r="K47" i="167"/>
  <c r="AJ146" i="166"/>
  <c r="AK146" i="166" s="1"/>
  <c r="E46" i="168"/>
  <c r="P13" i="167"/>
  <c r="M28" i="165"/>
  <c r="D18" i="166"/>
  <c r="G32" i="164"/>
  <c r="F39" i="166"/>
  <c r="AJ273" i="166"/>
  <c r="AK273" i="166" s="1"/>
  <c r="E29" i="166"/>
  <c r="C26" i="168"/>
  <c r="G41" i="166"/>
  <c r="C24" i="165"/>
  <c r="M26" i="168"/>
  <c r="N39" i="165"/>
  <c r="D20" i="166"/>
  <c r="Q8" i="167"/>
  <c r="AL267" i="168"/>
  <c r="AM267" i="168" s="1"/>
  <c r="K48" i="166"/>
  <c r="J26" i="167"/>
  <c r="AQ73" i="166"/>
  <c r="AO77" i="168"/>
  <c r="J51" i="165"/>
  <c r="K14" i="167"/>
  <c r="AQ340" i="168"/>
  <c r="H3" i="168"/>
  <c r="D14" i="167"/>
  <c r="L17" i="167"/>
  <c r="AP333" i="168"/>
  <c r="G51" i="165"/>
  <c r="G40" i="167"/>
  <c r="K26" i="168"/>
  <c r="F25" i="165"/>
  <c r="J15" i="165"/>
  <c r="K48" i="168"/>
  <c r="M37" i="166"/>
  <c r="J3" i="168"/>
  <c r="F35" i="167"/>
  <c r="P10" i="167"/>
  <c r="AR142" i="168"/>
  <c r="AR468" i="166"/>
  <c r="K20" i="164"/>
  <c r="Q37" i="168"/>
  <c r="F45" i="167"/>
  <c r="AJ149" i="168"/>
  <c r="AK149" i="168" s="1"/>
  <c r="J25" i="168"/>
  <c r="AR334" i="166"/>
  <c r="P50" i="164"/>
  <c r="Q46" i="165"/>
  <c r="M27" i="164"/>
  <c r="N6" i="165"/>
  <c r="L45" i="167"/>
  <c r="H10" i="166"/>
  <c r="E8" i="167"/>
  <c r="AJ6" i="166"/>
  <c r="AK6" i="166" s="1"/>
  <c r="AO83" i="166"/>
  <c r="D45" i="165"/>
  <c r="K45" i="164"/>
  <c r="C49" i="165"/>
  <c r="N47" i="164"/>
  <c r="L49" i="164"/>
  <c r="C51" i="169"/>
  <c r="C5" i="166"/>
  <c r="D34" i="168"/>
  <c r="AJ204" i="166"/>
  <c r="AK204" i="166" s="1"/>
  <c r="AR138" i="168"/>
  <c r="AO344" i="168"/>
  <c r="AJ137" i="168"/>
  <c r="AK137" i="168" s="1"/>
  <c r="J15" i="166"/>
  <c r="E24" i="164"/>
  <c r="E24" i="166"/>
  <c r="I35" i="167"/>
  <c r="AJ5" i="166"/>
  <c r="AK5" i="166" s="1"/>
  <c r="P3" i="167"/>
  <c r="M47" i="165"/>
  <c r="Q27" i="165"/>
  <c r="D36" i="166"/>
  <c r="AQ144" i="168"/>
  <c r="G49" i="165"/>
  <c r="L13" i="168"/>
  <c r="I17" i="168"/>
  <c r="N29" i="166"/>
  <c r="AR399" i="166"/>
  <c r="G13" i="167"/>
  <c r="AQ275" i="166"/>
  <c r="H36" i="167"/>
  <c r="P25" i="166"/>
  <c r="D39" i="165"/>
  <c r="H46" i="164"/>
  <c r="M15" i="168"/>
  <c r="AQ11" i="164"/>
  <c r="F25" i="166"/>
  <c r="I34" i="168"/>
  <c r="AQ206" i="163"/>
  <c r="Q23" i="164"/>
  <c r="N40" i="164"/>
  <c r="E30" i="165"/>
  <c r="Q14" i="167"/>
  <c r="AQ141" i="166"/>
  <c r="G46" i="168"/>
  <c r="K49" i="166"/>
  <c r="H10" i="167"/>
  <c r="L39" i="165"/>
  <c r="I33" i="166"/>
  <c r="AJ401" i="166"/>
  <c r="AK401" i="166" s="1"/>
  <c r="C30" i="167"/>
  <c r="H10" i="164"/>
  <c r="AQ10" i="165"/>
  <c r="AP273" i="163"/>
  <c r="F48" i="167"/>
  <c r="E16" i="168"/>
  <c r="P38" i="167"/>
  <c r="M35" i="164"/>
  <c r="Q2" i="166"/>
  <c r="N35" i="168"/>
  <c r="F40" i="168"/>
  <c r="AP148" i="166"/>
  <c r="Q20" i="166"/>
  <c r="AP460" i="166"/>
  <c r="D25" i="166"/>
  <c r="F49" i="167"/>
  <c r="J2" i="168"/>
  <c r="AJ148" i="166"/>
  <c r="AK148" i="166" s="1"/>
  <c r="AJ344" i="166"/>
  <c r="AK344" i="166" s="1"/>
  <c r="AR137" i="168"/>
  <c r="AP70" i="168"/>
  <c r="C24" i="166"/>
  <c r="I26" i="168"/>
  <c r="AO75" i="166"/>
  <c r="F30" i="164"/>
  <c r="F36" i="165"/>
  <c r="M18" i="165"/>
  <c r="J33" i="167"/>
  <c r="K51" i="166"/>
  <c r="AQ272" i="168"/>
  <c r="N14" i="168"/>
  <c r="G10" i="167"/>
  <c r="M12" i="167"/>
  <c r="AR8" i="164"/>
  <c r="AO145" i="168"/>
  <c r="C44" i="164"/>
  <c r="AL138" i="168"/>
  <c r="AM138" i="168" s="1"/>
  <c r="AQ138" i="163"/>
  <c r="H49" i="166"/>
  <c r="N38" i="164"/>
  <c r="AL266" i="163"/>
  <c r="AM266" i="163" s="1"/>
  <c r="AQ401" i="166"/>
  <c r="I28" i="165"/>
  <c r="F48" i="165"/>
  <c r="AQ330" i="166"/>
  <c r="AJ10" i="168"/>
  <c r="AK10" i="168" s="1"/>
  <c r="AP400" i="166"/>
  <c r="N6" i="166"/>
  <c r="N46" i="164"/>
  <c r="L7" i="165"/>
  <c r="AP144" i="166"/>
  <c r="G12" i="165"/>
  <c r="G40" i="164"/>
  <c r="AO403" i="166"/>
  <c r="N18" i="168"/>
  <c r="L28" i="165"/>
  <c r="M9" i="164"/>
  <c r="C3" i="166"/>
  <c r="Q35" i="167"/>
  <c r="AJ142" i="163"/>
  <c r="AK142" i="163" s="1"/>
  <c r="H24" i="166"/>
  <c r="H39" i="167"/>
  <c r="AP337" i="166"/>
  <c r="G10" i="166"/>
  <c r="C11" i="168"/>
  <c r="P9" i="165"/>
  <c r="J12" i="168"/>
  <c r="G26" i="168"/>
  <c r="AR138" i="166"/>
  <c r="G41" i="167"/>
  <c r="AR70" i="166"/>
  <c r="N41" i="168"/>
  <c r="E6" i="167"/>
  <c r="AJ207" i="168"/>
  <c r="AK207" i="168" s="1"/>
  <c r="C29" i="168"/>
  <c r="D9" i="168"/>
  <c r="G49" i="168"/>
  <c r="F27" i="168"/>
  <c r="D37" i="167"/>
  <c r="F21" i="166"/>
  <c r="C40" i="164"/>
  <c r="I4" i="168"/>
  <c r="M34" i="168"/>
  <c r="L25" i="165"/>
  <c r="M43" i="168"/>
  <c r="K27" i="167"/>
  <c r="J50" i="168"/>
  <c r="K9" i="164"/>
  <c r="AO138" i="166"/>
  <c r="I26" i="167"/>
  <c r="I4" i="167"/>
  <c r="L40" i="167"/>
  <c r="P9" i="166"/>
  <c r="AQ78" i="166"/>
  <c r="AR200" i="168"/>
  <c r="M39" i="166"/>
  <c r="M2" i="164"/>
  <c r="AJ143" i="168"/>
  <c r="AK143" i="168" s="1"/>
  <c r="I17" i="166"/>
  <c r="I3" i="167"/>
  <c r="H49" i="167"/>
  <c r="Q12" i="168"/>
  <c r="F45" i="166"/>
  <c r="L36" i="166"/>
  <c r="G11" i="165"/>
  <c r="M46" i="166"/>
  <c r="I38" i="167"/>
  <c r="AO339" i="168"/>
  <c r="D39" i="167"/>
  <c r="N2" i="166"/>
  <c r="AR333" i="168"/>
  <c r="AO78" i="168"/>
  <c r="C22" i="167"/>
  <c r="AJ526" i="166"/>
  <c r="AK526" i="166" s="1"/>
  <c r="AO138" i="163"/>
  <c r="K21" i="167"/>
  <c r="F16" i="167"/>
  <c r="Q16" i="168"/>
  <c r="C44" i="168"/>
  <c r="P24" i="166"/>
  <c r="Q36" i="166"/>
  <c r="AO337" i="166"/>
  <c r="K23" i="166"/>
  <c r="AP345" i="166"/>
  <c r="N30" i="168"/>
  <c r="G47" i="167"/>
  <c r="I13" i="168"/>
  <c r="AP207" i="163"/>
  <c r="AO73" i="168"/>
  <c r="G15" i="166"/>
  <c r="AR83" i="166"/>
  <c r="AO269" i="168"/>
  <c r="I42" i="166"/>
  <c r="H22" i="168"/>
  <c r="F44" i="167"/>
  <c r="D46" i="167"/>
  <c r="Q21" i="166"/>
  <c r="Q21" i="165"/>
  <c r="C19" i="167"/>
  <c r="E36" i="165"/>
  <c r="Q5" i="167"/>
  <c r="D27" i="166"/>
  <c r="K44" i="168"/>
  <c r="AO530" i="166"/>
  <c r="L45" i="166"/>
  <c r="F46" i="165"/>
  <c r="I36" i="165"/>
  <c r="E42" i="164"/>
  <c r="AR14" i="166"/>
  <c r="E29" i="168"/>
  <c r="AQ76" i="168"/>
  <c r="I39" i="167"/>
  <c r="F10" i="166"/>
  <c r="J35" i="168"/>
  <c r="L43" i="167"/>
  <c r="N41" i="166"/>
  <c r="D25" i="165"/>
  <c r="AO137" i="166"/>
  <c r="G42" i="165"/>
  <c r="AP463" i="166"/>
  <c r="AR148" i="166"/>
  <c r="C40" i="166"/>
  <c r="Q38" i="168"/>
  <c r="AR11" i="168"/>
  <c r="H24" i="167"/>
  <c r="AQ269" i="168"/>
  <c r="G39" i="166"/>
  <c r="AO203" i="168"/>
  <c r="K7" i="165"/>
  <c r="AQ82" i="166"/>
  <c r="C2" i="168"/>
  <c r="C47" i="168"/>
  <c r="AP334" i="168"/>
  <c r="D44" i="167"/>
  <c r="G22" i="168"/>
  <c r="P24" i="168"/>
  <c r="K29" i="167"/>
  <c r="Q12" i="166"/>
  <c r="I45" i="167"/>
  <c r="G38" i="165"/>
  <c r="AQ267" i="168"/>
  <c r="G37" i="168"/>
  <c r="J29" i="168"/>
  <c r="AR76" i="168"/>
  <c r="E29" i="165"/>
  <c r="AO265" i="166"/>
  <c r="G14" i="166"/>
  <c r="AP202" i="168"/>
  <c r="AJ269" i="168"/>
  <c r="AK269" i="168" s="1"/>
  <c r="E27" i="166"/>
  <c r="Q30" i="166"/>
  <c r="N36" i="168"/>
  <c r="H18" i="168"/>
  <c r="N14" i="167"/>
  <c r="AO5" i="168"/>
  <c r="AO148" i="166"/>
  <c r="AR207" i="168"/>
  <c r="AO77" i="166"/>
  <c r="J6" i="166"/>
  <c r="I38" i="165"/>
  <c r="L20" i="167"/>
  <c r="Q49" i="165"/>
  <c r="F31" i="167"/>
  <c r="N19" i="167"/>
  <c r="Q5" i="168"/>
  <c r="Q23" i="167"/>
  <c r="F4" i="167"/>
  <c r="AQ395" i="166"/>
  <c r="K51" i="164"/>
  <c r="L22" i="165"/>
  <c r="C47" i="164"/>
  <c r="AJ148" i="168"/>
  <c r="AK148" i="168" s="1"/>
  <c r="C45" i="168"/>
  <c r="AQ462" i="166"/>
  <c r="AP138" i="168"/>
  <c r="AO207" i="166"/>
  <c r="J45" i="166"/>
  <c r="H33" i="165"/>
  <c r="P40" i="165"/>
  <c r="H5" i="167"/>
  <c r="J13" i="168"/>
  <c r="I22" i="167"/>
  <c r="AP200" i="163"/>
  <c r="L51" i="168"/>
  <c r="G16" i="164"/>
  <c r="J43" i="164"/>
  <c r="N45" i="166"/>
  <c r="C15" i="165"/>
  <c r="AJ136" i="163"/>
  <c r="AK136" i="163" s="1"/>
  <c r="E6" i="166"/>
  <c r="Q25" i="165"/>
  <c r="P43" i="167"/>
  <c r="F27" i="166"/>
  <c r="K35" i="167"/>
  <c r="I2" i="168"/>
  <c r="AJ206" i="168"/>
  <c r="AK206" i="168" s="1"/>
  <c r="C38" i="168"/>
  <c r="L28" i="166"/>
  <c r="F30" i="168"/>
  <c r="N43" i="165"/>
  <c r="AP339" i="166"/>
  <c r="N20" i="168"/>
  <c r="D30" i="167"/>
  <c r="Q26" i="165"/>
  <c r="D4" i="165"/>
  <c r="AR10" i="165"/>
  <c r="K9" i="167"/>
  <c r="C35" i="165"/>
  <c r="Q11" i="165"/>
  <c r="P33" i="167"/>
  <c r="P40" i="164"/>
  <c r="H45" i="164"/>
  <c r="J15" i="164"/>
  <c r="AR135" i="168"/>
  <c r="AR11" i="164"/>
  <c r="AQ83" i="166"/>
  <c r="E23" i="166"/>
  <c r="AJ76" i="168"/>
  <c r="AK76" i="168" s="1"/>
  <c r="AL143" i="168"/>
  <c r="AM143" i="168" s="1"/>
  <c r="L47" i="165"/>
  <c r="AR8" i="166"/>
  <c r="N31" i="166"/>
  <c r="K50" i="166"/>
  <c r="AJ266" i="168"/>
  <c r="AK266" i="168" s="1"/>
  <c r="Q20" i="167"/>
  <c r="AP340" i="166"/>
  <c r="Q50" i="165"/>
  <c r="I3" i="166"/>
  <c r="AJ267" i="168"/>
  <c r="AK267" i="168" s="1"/>
  <c r="AQ331" i="166"/>
  <c r="H50" i="164"/>
  <c r="AO270" i="168"/>
  <c r="J47" i="168"/>
  <c r="J9" i="167"/>
  <c r="M39" i="165"/>
  <c r="K7" i="166"/>
  <c r="D5" i="165"/>
  <c r="L10" i="166"/>
  <c r="G13" i="165"/>
  <c r="E43" i="165"/>
  <c r="P24" i="167"/>
  <c r="AP7" i="168"/>
  <c r="AP200" i="166"/>
  <c r="G18" i="168"/>
  <c r="I27" i="166"/>
  <c r="J41" i="167"/>
  <c r="D40" i="165"/>
  <c r="AO527" i="166"/>
  <c r="AJ145" i="166"/>
  <c r="AK145" i="166" s="1"/>
  <c r="F43" i="166"/>
  <c r="AJ343" i="168"/>
  <c r="AK343" i="168" s="1"/>
  <c r="AJ332" i="166"/>
  <c r="AK332" i="166" s="1"/>
  <c r="N15" i="166"/>
  <c r="I20" i="165"/>
  <c r="E22" i="168"/>
  <c r="AQ333" i="168"/>
  <c r="Q37" i="165"/>
  <c r="D51" i="167"/>
  <c r="AQ400" i="166"/>
  <c r="Q2" i="167"/>
  <c r="F28" i="166"/>
  <c r="I33" i="168"/>
  <c r="F36" i="167"/>
  <c r="E22" i="165"/>
  <c r="G34" i="166"/>
  <c r="C13" i="167"/>
  <c r="P35" i="168"/>
  <c r="AR331" i="166"/>
  <c r="L23" i="166"/>
  <c r="AQ334" i="168"/>
  <c r="AO136" i="168"/>
  <c r="F33" i="168"/>
  <c r="AO14" i="166"/>
  <c r="AP135" i="163"/>
  <c r="Q18" i="167"/>
  <c r="Q3" i="167"/>
  <c r="C23" i="167"/>
  <c r="M31" i="167"/>
  <c r="C16" i="167"/>
  <c r="AQ148" i="168"/>
  <c r="E15" i="166"/>
  <c r="L37" i="167"/>
  <c r="Q12" i="167"/>
  <c r="C46" i="165"/>
  <c r="J34" i="166"/>
  <c r="AP336" i="168"/>
  <c r="Q13" i="168"/>
  <c r="E40" i="166"/>
  <c r="L43" i="166"/>
  <c r="L42" i="167"/>
  <c r="G12" i="166"/>
  <c r="K32" i="167"/>
  <c r="M36" i="166"/>
  <c r="N46" i="165"/>
  <c r="E50" i="165"/>
  <c r="H9" i="167"/>
  <c r="AP401" i="166"/>
  <c r="I21" i="164"/>
  <c r="K37" i="168"/>
  <c r="M22" i="168"/>
  <c r="H28" i="165"/>
  <c r="AP80" i="168"/>
  <c r="H41" i="165"/>
  <c r="AR143" i="168"/>
  <c r="AP273" i="168"/>
  <c r="H51" i="168"/>
  <c r="F31" i="166"/>
  <c r="AR460" i="166"/>
  <c r="AP209" i="166"/>
  <c r="AQ530" i="166"/>
  <c r="C10" i="165"/>
  <c r="J45" i="167"/>
  <c r="M30" i="167"/>
  <c r="D10" i="166"/>
  <c r="L36" i="165"/>
  <c r="P30" i="167"/>
  <c r="K5" i="164"/>
  <c r="AR140" i="168"/>
  <c r="C43" i="164"/>
  <c r="AJ344" i="168"/>
  <c r="AK344" i="168" s="1"/>
  <c r="H7" i="168"/>
  <c r="I29" i="167"/>
  <c r="AP402" i="166"/>
  <c r="C24" i="168"/>
  <c r="J16" i="165"/>
  <c r="AR265" i="168"/>
  <c r="H41" i="166"/>
  <c r="D50" i="167"/>
  <c r="J5" i="168"/>
  <c r="E15" i="168"/>
  <c r="AJ273" i="163"/>
  <c r="AK273" i="163" s="1"/>
  <c r="H39" i="164"/>
  <c r="C50" i="166"/>
  <c r="AQ70" i="166"/>
  <c r="L40" i="164"/>
  <c r="L17" i="165"/>
  <c r="AR461" i="166"/>
  <c r="AO143" i="166"/>
  <c r="K4" i="168"/>
  <c r="C50" i="168"/>
  <c r="AO73" i="166"/>
  <c r="P11" i="166"/>
  <c r="AP75" i="166"/>
  <c r="AQ268" i="166"/>
  <c r="AQ344" i="166"/>
  <c r="D11" i="167"/>
  <c r="G29" i="165"/>
  <c r="I43" i="165"/>
  <c r="AO7" i="166"/>
  <c r="G34" i="167"/>
  <c r="AJ72" i="166"/>
  <c r="AK72" i="166" s="1"/>
  <c r="AR340" i="168"/>
  <c r="J42" i="167"/>
  <c r="AR397" i="166"/>
  <c r="H20" i="168"/>
  <c r="K36" i="164"/>
  <c r="K3" i="168"/>
  <c r="D42" i="167"/>
  <c r="L23" i="165"/>
  <c r="N24" i="165"/>
  <c r="J21" i="166"/>
  <c r="AO468" i="166"/>
  <c r="D2" i="168"/>
  <c r="G15" i="168"/>
  <c r="AJ73" i="168"/>
  <c r="AK73" i="168" s="1"/>
  <c r="AJ337" i="168"/>
  <c r="AK337" i="168" s="1"/>
  <c r="AO12" i="166"/>
  <c r="I12" i="167"/>
  <c r="F19" i="166"/>
  <c r="M5" i="166"/>
  <c r="L35" i="167"/>
  <c r="M11" i="167"/>
  <c r="M49" i="168"/>
  <c r="AP205" i="166"/>
  <c r="H36" i="166"/>
  <c r="D15" i="168"/>
  <c r="K39" i="167"/>
  <c r="F3" i="164"/>
  <c r="L3" i="167"/>
  <c r="AJ140" i="168"/>
  <c r="AK140" i="168" s="1"/>
  <c r="F49" i="168"/>
  <c r="M39" i="167"/>
  <c r="G22" i="166"/>
  <c r="L37" i="164"/>
  <c r="H26" i="167"/>
  <c r="I7" i="165"/>
  <c r="J49" i="166"/>
  <c r="P24" i="164"/>
  <c r="M33" i="167"/>
  <c r="I25" i="164"/>
  <c r="AL71" i="166"/>
  <c r="AM71" i="166" s="1"/>
  <c r="AO332" i="168"/>
  <c r="C28" i="165"/>
  <c r="E13" i="165"/>
  <c r="H47" i="166"/>
  <c r="C49" i="166"/>
  <c r="E39" i="167"/>
  <c r="N51" i="168"/>
  <c r="C6" i="165"/>
  <c r="F46" i="167"/>
  <c r="P31" i="164"/>
  <c r="G25" i="165"/>
  <c r="N38" i="166"/>
  <c r="AP5" i="165"/>
  <c r="K14" i="165"/>
  <c r="F25" i="164"/>
  <c r="D30" i="165"/>
  <c r="E18" i="167"/>
  <c r="AP136" i="166"/>
  <c r="C13" i="166"/>
  <c r="L18" i="168"/>
  <c r="Q25" i="166"/>
  <c r="L10" i="165"/>
  <c r="E38" i="167"/>
  <c r="J30" i="167"/>
  <c r="P29" i="167"/>
  <c r="AJ205" i="166"/>
  <c r="AK205" i="166" s="1"/>
  <c r="J20" i="167"/>
  <c r="N41" i="167"/>
  <c r="D12" i="167"/>
  <c r="M3" i="165"/>
  <c r="P36" i="168"/>
  <c r="AO206" i="166"/>
  <c r="K7" i="167"/>
  <c r="AQ397" i="166"/>
  <c r="G32" i="165"/>
  <c r="AJ400" i="166"/>
  <c r="AK400" i="166" s="1"/>
  <c r="F43" i="167"/>
  <c r="AJ274" i="168"/>
  <c r="AK274" i="168" s="1"/>
  <c r="I41" i="168"/>
  <c r="K11" i="168"/>
  <c r="D36" i="167"/>
  <c r="G17" i="168"/>
  <c r="AQ144" i="166"/>
  <c r="AQ205" i="166"/>
  <c r="AQ274" i="168"/>
  <c r="AO271" i="166"/>
  <c r="C25" i="167"/>
  <c r="K49" i="167"/>
  <c r="F37" i="167"/>
  <c r="Q15" i="165"/>
  <c r="E48" i="166"/>
  <c r="K20" i="166"/>
  <c r="AJ12" i="164"/>
  <c r="AK12" i="164" s="1"/>
  <c r="E28" i="166"/>
  <c r="J31" i="164"/>
  <c r="G28" i="166"/>
  <c r="AO150" i="168"/>
  <c r="F7" i="168"/>
  <c r="K29" i="165"/>
  <c r="AP71" i="166"/>
  <c r="G14" i="165"/>
  <c r="K25" i="165"/>
  <c r="AR339" i="166"/>
  <c r="AR265" i="163"/>
  <c r="E13" i="164"/>
  <c r="AQ9" i="168"/>
  <c r="P17" i="167"/>
  <c r="Q45" i="168"/>
  <c r="Q24" i="166"/>
  <c r="P3" i="165"/>
  <c r="Q27" i="164"/>
  <c r="C12" i="168"/>
  <c r="F40" i="167"/>
  <c r="G3" i="164"/>
  <c r="P31" i="165"/>
  <c r="P49" i="166"/>
  <c r="K3" i="167"/>
  <c r="AR210" i="166"/>
  <c r="F37" i="168"/>
  <c r="M39" i="164"/>
  <c r="C21" i="166"/>
  <c r="Q8" i="168"/>
  <c r="K36" i="166"/>
  <c r="L19" i="166"/>
  <c r="E37" i="167"/>
  <c r="D35" i="167"/>
  <c r="AO78" i="166"/>
  <c r="P4" i="164"/>
  <c r="L7" i="167"/>
  <c r="AP209" i="163"/>
  <c r="AJ137" i="163"/>
  <c r="AK137" i="163" s="1"/>
  <c r="F40" i="166"/>
  <c r="N38" i="165"/>
  <c r="N6" i="164"/>
  <c r="I19" i="166"/>
  <c r="E14" i="165"/>
  <c r="D29" i="166"/>
  <c r="C29" i="166"/>
  <c r="N37" i="167"/>
  <c r="AQ200" i="168"/>
  <c r="C3" i="165"/>
  <c r="G9" i="168"/>
  <c r="AQ5" i="166"/>
  <c r="AJ209" i="168"/>
  <c r="AK209" i="168" s="1"/>
  <c r="C26" i="165"/>
  <c r="D27" i="168"/>
  <c r="E31" i="168"/>
  <c r="M26" i="165"/>
  <c r="D14" i="165"/>
  <c r="C11" i="165"/>
  <c r="AP9" i="166"/>
  <c r="I38" i="166"/>
  <c r="Q36" i="167"/>
  <c r="Q49" i="168"/>
  <c r="I23" i="167"/>
  <c r="AJ136" i="168"/>
  <c r="AK136" i="168" s="1"/>
  <c r="AO81" i="166"/>
  <c r="L15" i="166"/>
  <c r="Q13" i="166"/>
  <c r="N28" i="164"/>
  <c r="I7" i="167"/>
  <c r="AQ398" i="166"/>
  <c r="L16" i="164"/>
  <c r="AO331" i="166"/>
  <c r="Q32" i="166"/>
  <c r="N33" i="167"/>
  <c r="D5" i="167"/>
  <c r="AP139" i="163"/>
  <c r="G21" i="168"/>
  <c r="N28" i="167"/>
  <c r="C26" i="166"/>
  <c r="AR11" i="166"/>
  <c r="L21" i="166"/>
  <c r="L44" i="167"/>
  <c r="D13" i="166"/>
  <c r="F4" i="166"/>
  <c r="AQ77" i="166"/>
  <c r="G7" i="168"/>
  <c r="I20" i="166"/>
  <c r="M38" i="168"/>
  <c r="E3" i="168"/>
  <c r="H11" i="167"/>
  <c r="AP397" i="166"/>
  <c r="J32" i="166"/>
  <c r="M40" i="165"/>
  <c r="G19" i="164"/>
  <c r="AP203" i="168"/>
  <c r="K32" i="168"/>
  <c r="AP142" i="168"/>
  <c r="AJ7" i="166"/>
  <c r="AK7" i="166" s="1"/>
  <c r="M43" i="164"/>
  <c r="E41" i="168"/>
  <c r="AP145" i="166"/>
  <c r="M5" i="165"/>
  <c r="K36" i="165"/>
  <c r="J4" i="165"/>
  <c r="AR142" i="166"/>
  <c r="J25" i="165"/>
  <c r="AQ461" i="166"/>
  <c r="P6" i="166"/>
  <c r="E49" i="166"/>
  <c r="E51" i="166"/>
  <c r="K39" i="166"/>
  <c r="F51" i="168"/>
  <c r="M14" i="168"/>
  <c r="M21" i="165"/>
  <c r="L18" i="166"/>
  <c r="E13" i="167"/>
  <c r="H32" i="165"/>
  <c r="AL333" i="166"/>
  <c r="AM333" i="166" s="1"/>
  <c r="M19" i="165"/>
  <c r="N26" i="168"/>
  <c r="J21" i="165"/>
  <c r="K44" i="166"/>
  <c r="N17" i="164"/>
  <c r="Q43" i="165"/>
  <c r="M9" i="166"/>
  <c r="H11" i="164"/>
  <c r="L38" i="165"/>
  <c r="J20" i="168"/>
  <c r="N28" i="168"/>
  <c r="AQ139" i="168"/>
  <c r="AO82" i="166"/>
  <c r="H22" i="165"/>
  <c r="Q30" i="165"/>
  <c r="J39" i="167"/>
  <c r="P19" i="165"/>
  <c r="M42" i="165"/>
  <c r="Q44" i="165"/>
  <c r="P20" i="166"/>
  <c r="C42" i="167"/>
  <c r="AP207" i="168"/>
  <c r="AO272" i="168"/>
  <c r="AL207" i="166"/>
  <c r="AM207" i="166" s="1"/>
  <c r="K11" i="166"/>
  <c r="J39" i="166"/>
  <c r="AO144" i="168"/>
  <c r="N2" i="168"/>
  <c r="F3" i="168"/>
  <c r="C30" i="168"/>
  <c r="L31" i="168"/>
  <c r="I29" i="164"/>
  <c r="F14" i="166"/>
  <c r="I40" i="167"/>
  <c r="C2" i="165"/>
  <c r="F17" i="166"/>
  <c r="M49" i="166"/>
  <c r="Q23" i="166"/>
  <c r="H29" i="168"/>
  <c r="N20" i="166"/>
  <c r="M8" i="164"/>
  <c r="E30" i="168"/>
  <c r="F31" i="165"/>
  <c r="D41" i="165"/>
  <c r="F42" i="167"/>
  <c r="AO271" i="168"/>
  <c r="AR330" i="166"/>
  <c r="M46" i="167"/>
  <c r="AP270" i="168"/>
  <c r="H46" i="165"/>
  <c r="AO265" i="168"/>
  <c r="E45" i="167"/>
  <c r="L29" i="168"/>
  <c r="C36" i="168"/>
  <c r="N9" i="166"/>
  <c r="P38" i="165"/>
  <c r="M38" i="165"/>
  <c r="AP11" i="168"/>
  <c r="E28" i="168"/>
  <c r="P31" i="167"/>
  <c r="L5" i="168"/>
  <c r="AJ135" i="168"/>
  <c r="AK135" i="168" s="1"/>
  <c r="J28" i="167"/>
  <c r="N27" i="168"/>
  <c r="J25" i="166"/>
  <c r="K13" i="167"/>
  <c r="E25" i="166"/>
  <c r="G50" i="168"/>
  <c r="L26" i="167"/>
  <c r="AJ201" i="168"/>
  <c r="AK201" i="168" s="1"/>
  <c r="H38" i="164"/>
  <c r="H44" i="166"/>
  <c r="H38" i="167"/>
  <c r="I48" i="167"/>
  <c r="AR340" i="166"/>
  <c r="Q33" i="167"/>
  <c r="I8" i="168"/>
  <c r="E2" i="165"/>
  <c r="J34" i="164"/>
  <c r="C25" i="168"/>
  <c r="I2" i="167"/>
  <c r="C2" i="167"/>
  <c r="Q31" i="166"/>
  <c r="J41" i="166"/>
  <c r="K15" i="166"/>
  <c r="H33" i="166"/>
  <c r="J20" i="165"/>
  <c r="Q19" i="166"/>
  <c r="H27" i="167"/>
  <c r="AR7" i="165"/>
  <c r="AP270" i="166"/>
  <c r="G4" i="168"/>
  <c r="AQ331" i="168"/>
  <c r="P37" i="165"/>
  <c r="Q39" i="165"/>
  <c r="D45" i="166"/>
  <c r="J22" i="168"/>
  <c r="L30" i="168"/>
  <c r="H11" i="168"/>
  <c r="AJ138" i="168"/>
  <c r="AK138" i="168" s="1"/>
  <c r="I37" i="166"/>
  <c r="Q12" i="165"/>
  <c r="N43" i="166"/>
  <c r="J46" i="168"/>
  <c r="G6" i="159"/>
  <c r="Q31" i="167"/>
  <c r="AJ5" i="164"/>
  <c r="AK5" i="164" s="1"/>
  <c r="AQ146" i="166"/>
  <c r="Q38" i="167"/>
  <c r="Q10" i="168"/>
  <c r="E36" i="167"/>
  <c r="H19" i="168"/>
  <c r="AR79" i="168"/>
  <c r="AP73" i="168"/>
  <c r="M7" i="164"/>
  <c r="I35" i="165"/>
  <c r="K41" i="168"/>
  <c r="C12" i="166"/>
  <c r="L12" i="168"/>
  <c r="AQ468" i="166"/>
  <c r="K26" i="167"/>
  <c r="Q32" i="167"/>
  <c r="AJ142" i="166"/>
  <c r="AK142" i="166" s="1"/>
  <c r="J9" i="164"/>
  <c r="L12" i="165"/>
  <c r="D44" i="168"/>
  <c r="F33" i="167"/>
  <c r="L27" i="167"/>
  <c r="AO149" i="166"/>
  <c r="K48" i="165"/>
  <c r="P29" i="165"/>
  <c r="I45" i="168"/>
  <c r="G28" i="164"/>
  <c r="M2" i="167"/>
  <c r="C15" i="167"/>
  <c r="F11" i="168"/>
  <c r="D18" i="165"/>
  <c r="AQ13" i="166"/>
  <c r="E34" i="168"/>
  <c r="AQ135" i="166"/>
  <c r="K5" i="168"/>
  <c r="AJ75" i="168"/>
  <c r="AK75" i="168" s="1"/>
  <c r="K31" i="166"/>
  <c r="M21" i="168"/>
  <c r="G27" i="165"/>
  <c r="K33" i="166"/>
  <c r="AO11" i="166"/>
  <c r="I35" i="168"/>
  <c r="J7" i="168"/>
  <c r="J12" i="165"/>
  <c r="K43" i="166"/>
  <c r="M48" i="168"/>
  <c r="I47" i="167"/>
  <c r="AQ332" i="166"/>
  <c r="K9" i="166"/>
  <c r="P18" i="165"/>
  <c r="AR209" i="168"/>
  <c r="Q32" i="164"/>
  <c r="Q20" i="165"/>
  <c r="Q29" i="164"/>
  <c r="I51" i="165"/>
  <c r="I5" i="168"/>
  <c r="H47" i="168"/>
  <c r="N21" i="165"/>
  <c r="AJ463" i="166"/>
  <c r="AK463" i="166" s="1"/>
  <c r="I2" i="165"/>
  <c r="K50" i="165"/>
  <c r="M12" i="168"/>
  <c r="I5" i="165"/>
  <c r="AQ207" i="163"/>
  <c r="E33" i="168"/>
  <c r="AO80" i="168"/>
  <c r="P10" i="164"/>
  <c r="AO269" i="166"/>
  <c r="AQ137" i="166"/>
  <c r="AR269" i="166"/>
  <c r="Q28" i="165"/>
  <c r="E10" i="165"/>
  <c r="I19" i="167"/>
  <c r="G30" i="168"/>
  <c r="F8" i="164"/>
  <c r="AR342" i="168"/>
  <c r="AJ7" i="165"/>
  <c r="AK7" i="165" s="1"/>
  <c r="F35" i="166"/>
  <c r="K46" i="166"/>
  <c r="M49" i="164"/>
  <c r="C27" i="166"/>
  <c r="P38" i="166"/>
  <c r="C21" i="167"/>
  <c r="K28" i="168"/>
  <c r="F15" i="165"/>
  <c r="AQ202" i="166"/>
  <c r="C13" i="165"/>
  <c r="E24" i="165"/>
  <c r="AO140" i="166"/>
  <c r="AR341" i="168"/>
  <c r="F16" i="166"/>
  <c r="Q23" i="165"/>
  <c r="F24" i="166"/>
  <c r="M47" i="166"/>
  <c r="J20" i="166"/>
  <c r="C51" i="166"/>
  <c r="AO396" i="166"/>
  <c r="L43" i="168"/>
  <c r="N13" i="168"/>
  <c r="P35" i="164"/>
  <c r="H48" i="168"/>
  <c r="AP150" i="168"/>
  <c r="H12" i="164"/>
  <c r="Q21" i="164"/>
  <c r="P45" i="165"/>
  <c r="AR5" i="167"/>
  <c r="Q40" i="168"/>
  <c r="C42" i="168"/>
  <c r="I30" i="168"/>
  <c r="C48" i="164"/>
  <c r="H50" i="168"/>
  <c r="D11" i="165"/>
  <c r="D34" i="164"/>
  <c r="E51" i="168"/>
  <c r="H23" i="167"/>
  <c r="P18" i="167"/>
  <c r="I10" i="165"/>
  <c r="I20" i="168"/>
  <c r="J14" i="165"/>
  <c r="F19" i="167"/>
  <c r="AO136" i="166"/>
  <c r="G17" i="167"/>
  <c r="D6" i="165"/>
  <c r="I49" i="167"/>
  <c r="AO266" i="168"/>
  <c r="D24" i="165"/>
  <c r="P21" i="164"/>
  <c r="J8" i="166"/>
  <c r="Q18" i="166"/>
  <c r="AO202" i="166"/>
  <c r="D14" i="168"/>
  <c r="L39" i="168"/>
  <c r="N8" i="167"/>
  <c r="P27" i="168"/>
  <c r="AO334" i="166"/>
  <c r="Q20" i="164"/>
  <c r="J5" i="167"/>
  <c r="M2" i="165"/>
  <c r="K41" i="165"/>
  <c r="AR141" i="166"/>
  <c r="J45" i="168"/>
  <c r="AO10" i="166"/>
  <c r="P46" i="168"/>
  <c r="AQ268" i="168"/>
  <c r="G40" i="165"/>
  <c r="AO202" i="168"/>
  <c r="I44" i="166"/>
  <c r="K19" i="167"/>
  <c r="AP330" i="168"/>
  <c r="C27" i="167"/>
  <c r="J15" i="167"/>
  <c r="Q48" i="166"/>
  <c r="AR140" i="166"/>
  <c r="M51" i="166"/>
  <c r="AO337" i="168"/>
  <c r="P8" i="168"/>
  <c r="E39" i="165"/>
  <c r="AJ139" i="166"/>
  <c r="AK139" i="166" s="1"/>
  <c r="F22" i="166"/>
  <c r="E14" i="168"/>
  <c r="AJ78" i="166"/>
  <c r="AK78" i="166" s="1"/>
  <c r="AQ271" i="163"/>
  <c r="AQ203" i="166"/>
  <c r="K25" i="168"/>
  <c r="H40" i="168"/>
  <c r="Q4" i="165"/>
  <c r="E5" i="168"/>
  <c r="J35" i="166"/>
  <c r="Q15" i="166"/>
  <c r="AO268" i="168"/>
  <c r="L31" i="164"/>
  <c r="E37" i="166"/>
  <c r="AO270" i="166"/>
  <c r="Q3" i="164"/>
  <c r="I49" i="166"/>
  <c r="C10" i="167"/>
  <c r="F44" i="165"/>
  <c r="AR271" i="163"/>
  <c r="C49" i="168"/>
  <c r="H46" i="166"/>
  <c r="C16" i="168"/>
  <c r="P4" i="167"/>
  <c r="Q39" i="166"/>
  <c r="D43" i="166"/>
  <c r="K28" i="167"/>
  <c r="C18" i="165"/>
  <c r="AO200" i="166"/>
  <c r="N2" i="165"/>
  <c r="M42" i="166"/>
  <c r="E4" i="168"/>
  <c r="AP139" i="168"/>
  <c r="Q45" i="166"/>
  <c r="K36" i="168"/>
  <c r="F37" i="166"/>
  <c r="AJ335" i="168"/>
  <c r="AK335" i="168" s="1"/>
  <c r="M42" i="167"/>
  <c r="AO274" i="168"/>
  <c r="P17" i="166"/>
  <c r="AO399" i="166"/>
  <c r="F5" i="167"/>
  <c r="G22" i="165"/>
  <c r="H14" i="165"/>
  <c r="E7" i="167"/>
  <c r="N19" i="165"/>
  <c r="G6" i="165"/>
  <c r="AQ200" i="163"/>
  <c r="D17" i="167"/>
  <c r="AP141" i="168"/>
  <c r="Q16" i="166"/>
  <c r="P48" i="167"/>
  <c r="AP399" i="166"/>
  <c r="M26" i="167"/>
  <c r="D43" i="168"/>
  <c r="P21" i="165"/>
  <c r="L30" i="167"/>
  <c r="AP344" i="168"/>
  <c r="J2" i="166"/>
  <c r="H19" i="167"/>
  <c r="AQ143" i="168"/>
  <c r="C8" i="168"/>
  <c r="E14" i="167"/>
  <c r="H9" i="165"/>
  <c r="G19" i="165"/>
  <c r="F38" i="165"/>
  <c r="P33" i="168"/>
  <c r="F47" i="167"/>
  <c r="J42" i="165"/>
  <c r="K26" i="164"/>
  <c r="K15" i="167"/>
  <c r="AJ335" i="166"/>
  <c r="AK335" i="166" s="1"/>
  <c r="F22" i="165"/>
  <c r="AR77" i="168"/>
  <c r="M20" i="168"/>
  <c r="H37" i="168"/>
  <c r="J48" i="168"/>
  <c r="AR202" i="168"/>
  <c r="L26" i="166"/>
  <c r="H15" i="168"/>
  <c r="AO142" i="166"/>
  <c r="P47" i="167"/>
  <c r="J40" i="164"/>
  <c r="C6" i="167"/>
  <c r="H23" i="168"/>
  <c r="AJ79" i="168"/>
  <c r="AK79" i="168" s="1"/>
  <c r="J16" i="166"/>
  <c r="D12" i="168"/>
  <c r="G45" i="165"/>
  <c r="G35" i="168"/>
  <c r="AR147" i="166"/>
  <c r="I28" i="164"/>
  <c r="AJ330" i="166"/>
  <c r="AK330" i="166" s="1"/>
  <c r="F39" i="165"/>
  <c r="AJ200" i="168"/>
  <c r="AK200" i="168" s="1"/>
  <c r="H37" i="167"/>
  <c r="AJ78" i="168"/>
  <c r="AK78" i="168" s="1"/>
  <c r="AO342" i="166"/>
  <c r="N50" i="164"/>
  <c r="AO137" i="168"/>
  <c r="AO525" i="166"/>
  <c r="M50" i="168"/>
  <c r="J10" i="167"/>
  <c r="K42" i="168"/>
  <c r="J6" i="168"/>
  <c r="AQ11" i="166"/>
  <c r="J25" i="167"/>
  <c r="K12" i="166"/>
  <c r="D42" i="166"/>
  <c r="AO147" i="168"/>
  <c r="P20" i="167"/>
  <c r="AQ342" i="168"/>
  <c r="AP13" i="164"/>
  <c r="J27" i="167"/>
  <c r="AJ141" i="166"/>
  <c r="AK141" i="166" s="1"/>
  <c r="G39" i="168"/>
  <c r="K34" i="166"/>
  <c r="G36" i="168"/>
  <c r="G2" i="166"/>
  <c r="AP398" i="166"/>
  <c r="AP206" i="163"/>
  <c r="N33" i="164"/>
  <c r="AO135" i="166"/>
  <c r="M24" i="166"/>
  <c r="J43" i="167"/>
  <c r="H35" i="167"/>
  <c r="P50" i="168"/>
  <c r="AR10" i="164"/>
  <c r="K31" i="165"/>
  <c r="E18" i="168"/>
  <c r="M50" i="166"/>
  <c r="AQ80" i="168"/>
  <c r="F42" i="165"/>
  <c r="I43" i="166"/>
  <c r="AJ334" i="168"/>
  <c r="AK334" i="168" s="1"/>
  <c r="K14" i="164"/>
  <c r="F32" i="166"/>
  <c r="G18" i="165"/>
  <c r="C3" i="168"/>
  <c r="AR135" i="166"/>
  <c r="K22" i="167"/>
  <c r="AO6" i="164"/>
  <c r="M43" i="166"/>
  <c r="AP10" i="165"/>
  <c r="D7" i="167"/>
  <c r="M36" i="167"/>
  <c r="Q5" i="165"/>
  <c r="M21" i="164"/>
  <c r="H35" i="164"/>
  <c r="D30" i="166"/>
  <c r="AQ78" i="168"/>
  <c r="I2" i="166"/>
  <c r="N20" i="165"/>
  <c r="L34" i="164"/>
  <c r="AO200" i="163"/>
  <c r="M27" i="168"/>
  <c r="AQ404" i="166"/>
  <c r="H11" i="166"/>
  <c r="N16" i="167"/>
  <c r="G18" i="166"/>
  <c r="AQ463" i="166"/>
  <c r="M27" i="167"/>
  <c r="AR266" i="166"/>
  <c r="Q44" i="167"/>
  <c r="M46" i="168"/>
  <c r="M10" i="166"/>
  <c r="H36" i="164"/>
  <c r="F2" i="164"/>
  <c r="AO12" i="164"/>
  <c r="D4" i="167"/>
  <c r="AJ11" i="168"/>
  <c r="AK11" i="168" s="1"/>
  <c r="C12" i="167"/>
  <c r="H50" i="167"/>
  <c r="F8" i="168"/>
  <c r="G29" i="167"/>
  <c r="M17" i="166"/>
  <c r="M6" i="168"/>
  <c r="N23" i="164"/>
  <c r="I37" i="167"/>
  <c r="AO135" i="163"/>
  <c r="I13" i="164"/>
  <c r="AJ9" i="164"/>
  <c r="AK9" i="164" s="1"/>
  <c r="J46" i="167"/>
  <c r="N26" i="167"/>
  <c r="N8" i="168"/>
  <c r="F23" i="168"/>
  <c r="G30" i="164"/>
  <c r="K5" i="165"/>
  <c r="D47" i="166"/>
  <c r="H43" i="166"/>
  <c r="D19" i="164"/>
  <c r="D31" i="167"/>
  <c r="AP206" i="168"/>
  <c r="P51" i="164"/>
  <c r="H40" i="164"/>
  <c r="AP149" i="168"/>
  <c r="P42" i="164"/>
  <c r="L15" i="167"/>
  <c r="C51" i="168"/>
  <c r="AJ529" i="166"/>
  <c r="AK529" i="166" s="1"/>
  <c r="E17" i="166"/>
  <c r="K9" i="168"/>
  <c r="Q11" i="164"/>
  <c r="N8" i="164"/>
  <c r="AJ269" i="166"/>
  <c r="AK269" i="166" s="1"/>
  <c r="C11" i="164"/>
  <c r="AP342" i="168"/>
  <c r="J24" i="166"/>
  <c r="E48" i="167"/>
  <c r="Q9" i="165"/>
  <c r="AR207" i="166"/>
  <c r="G3" i="166"/>
  <c r="C48" i="166"/>
  <c r="P2" i="165"/>
  <c r="H42" i="166"/>
  <c r="AO203" i="166"/>
  <c r="Q11" i="167"/>
  <c r="AR268" i="168"/>
  <c r="Q13" i="165"/>
  <c r="C2" i="166"/>
  <c r="G42" i="168"/>
  <c r="AR71" i="168"/>
  <c r="H48" i="166"/>
  <c r="Q10" i="166"/>
  <c r="M12" i="165"/>
  <c r="I51" i="169"/>
  <c r="L34" i="168"/>
  <c r="M45" i="166"/>
  <c r="F13" i="165"/>
  <c r="AO334" i="168"/>
  <c r="AQ77" i="168"/>
  <c r="P5" i="167"/>
  <c r="I5" i="166"/>
  <c r="AJ203" i="166"/>
  <c r="AK203" i="166" s="1"/>
  <c r="AQ139" i="163"/>
  <c r="G51" i="166"/>
  <c r="E19" i="168"/>
  <c r="N9" i="167"/>
  <c r="K45" i="168"/>
  <c r="C44" i="166"/>
  <c r="K24" i="167"/>
  <c r="G30" i="167"/>
  <c r="K49" i="168"/>
  <c r="Q42" i="167"/>
  <c r="D42" i="168"/>
  <c r="L21" i="168"/>
  <c r="L37" i="166"/>
  <c r="F13" i="164"/>
  <c r="E41" i="167"/>
  <c r="H39" i="166"/>
  <c r="M27" i="165"/>
  <c r="M32" i="165"/>
  <c r="AQ208" i="168"/>
  <c r="D34" i="167"/>
  <c r="N30" i="167"/>
  <c r="AR270" i="168"/>
  <c r="AP268" i="166"/>
  <c r="AR467" i="166"/>
  <c r="AQ145" i="166"/>
  <c r="N34" i="165"/>
  <c r="L37" i="165"/>
  <c r="AQ10" i="168"/>
  <c r="C48" i="165"/>
  <c r="AR275" i="166"/>
  <c r="D11" i="164"/>
  <c r="L39" i="164"/>
  <c r="J9" i="166"/>
  <c r="Q32" i="165"/>
  <c r="AQ336" i="166"/>
  <c r="I3" i="164"/>
  <c r="F12" i="164"/>
  <c r="I31" i="168"/>
  <c r="AO74" i="166"/>
  <c r="J16" i="168"/>
  <c r="N8" i="165"/>
  <c r="P48" i="168"/>
  <c r="N41" i="164"/>
  <c r="P36" i="166"/>
  <c r="AQ76" i="166"/>
  <c r="I23" i="166"/>
  <c r="L34" i="165"/>
  <c r="AQ74" i="168"/>
  <c r="H28" i="167"/>
  <c r="AQ466" i="166"/>
  <c r="M26" i="166"/>
  <c r="F28" i="168"/>
  <c r="AP135" i="168"/>
  <c r="I4" i="166"/>
  <c r="M50" i="165"/>
  <c r="J13" i="166"/>
  <c r="D6" i="164"/>
  <c r="K51" i="165"/>
  <c r="AO268" i="163"/>
  <c r="AR268" i="163"/>
  <c r="AL147" i="168"/>
  <c r="AM147" i="168" s="1"/>
  <c r="I18" i="166"/>
  <c r="N31" i="167"/>
  <c r="AQ202" i="159"/>
  <c r="E26" i="164"/>
  <c r="F50" i="164"/>
  <c r="M40" i="168"/>
  <c r="AR465" i="166"/>
  <c r="L22" i="168"/>
  <c r="AP335" i="168"/>
  <c r="AJ203" i="168"/>
  <c r="AK203" i="168" s="1"/>
  <c r="AR8" i="168"/>
  <c r="H6" i="166"/>
  <c r="AQ270" i="168"/>
  <c r="AJ404" i="166"/>
  <c r="AK404" i="166" s="1"/>
  <c r="P4" i="168"/>
  <c r="M29" i="167"/>
  <c r="AQ271" i="168"/>
  <c r="AR332" i="168"/>
  <c r="AO5" i="167"/>
  <c r="Q16" i="167"/>
  <c r="AR401" i="166"/>
  <c r="AR9" i="168"/>
  <c r="L26" i="168"/>
  <c r="N4" i="165"/>
  <c r="Q2" i="168"/>
  <c r="G8" i="167"/>
  <c r="K46" i="168"/>
  <c r="F30" i="167"/>
  <c r="J27" i="165"/>
  <c r="G17" i="165"/>
  <c r="P45" i="167"/>
  <c r="M50" i="167"/>
  <c r="C21" i="165"/>
  <c r="I11" i="165"/>
  <c r="AJ71" i="168"/>
  <c r="AK71" i="168" s="1"/>
  <c r="N5" i="167"/>
  <c r="N19" i="168"/>
  <c r="I23" i="168"/>
  <c r="I25" i="168"/>
  <c r="Q37" i="164"/>
  <c r="AP137" i="168"/>
  <c r="P28" i="165"/>
  <c r="K34" i="167"/>
  <c r="AQ146" i="168"/>
  <c r="Q6" i="168"/>
  <c r="I34" i="167"/>
  <c r="K38" i="168"/>
  <c r="D34" i="165"/>
  <c r="G50" i="165"/>
  <c r="G18" i="167"/>
  <c r="D44" i="165"/>
  <c r="P29" i="168"/>
  <c r="AQ345" i="166"/>
  <c r="P36" i="167"/>
  <c r="AR150" i="168"/>
  <c r="AR531" i="166"/>
  <c r="D10" i="168"/>
  <c r="L48" i="168"/>
  <c r="AQ138" i="166"/>
  <c r="N38" i="168"/>
  <c r="AR73" i="166"/>
  <c r="C46" i="166"/>
  <c r="K19" i="168"/>
  <c r="F32" i="168"/>
  <c r="AP271" i="166"/>
  <c r="G34" i="165"/>
  <c r="D47" i="165"/>
  <c r="E43" i="166"/>
  <c r="I43" i="168"/>
  <c r="L31" i="167"/>
  <c r="AR333" i="166"/>
  <c r="D8" i="165"/>
  <c r="G2" i="167"/>
  <c r="L7" i="164"/>
  <c r="G43" i="166"/>
  <c r="P43" i="164"/>
  <c r="N10" i="168"/>
  <c r="J19" i="165"/>
  <c r="P35" i="165"/>
  <c r="AP10" i="164"/>
  <c r="D24" i="167"/>
  <c r="K22" i="164"/>
  <c r="F24" i="168"/>
  <c r="AP6" i="167"/>
  <c r="H30" i="166"/>
  <c r="I51" i="166"/>
  <c r="L44" i="168"/>
  <c r="G19" i="168"/>
  <c r="F34" i="166"/>
  <c r="D42" i="165"/>
  <c r="AO9" i="164"/>
  <c r="M37" i="167"/>
  <c r="K47" i="168"/>
  <c r="F34" i="168"/>
  <c r="F31" i="164"/>
  <c r="C4" i="167"/>
  <c r="K46" i="167"/>
  <c r="AQ209" i="163"/>
  <c r="AQ274" i="166"/>
  <c r="AJ272" i="168"/>
  <c r="AK272" i="168" s="1"/>
  <c r="N45" i="164"/>
  <c r="E47" i="165"/>
  <c r="D43" i="167"/>
  <c r="L32" i="168"/>
  <c r="K2" i="168"/>
  <c r="P10" i="168"/>
  <c r="L38" i="166"/>
  <c r="D48" i="165"/>
  <c r="M13" i="165"/>
  <c r="G10" i="168"/>
  <c r="AO9" i="166"/>
  <c r="F23" i="164"/>
  <c r="H48" i="164"/>
  <c r="N15" i="167"/>
  <c r="G46" i="166"/>
  <c r="K37" i="166"/>
  <c r="AR336" i="166"/>
  <c r="C23" i="165"/>
  <c r="P48" i="165"/>
  <c r="AR463" i="166"/>
  <c r="AQ10" i="164"/>
  <c r="M44" i="165"/>
  <c r="AJ330" i="168"/>
  <c r="AK330" i="168" s="1"/>
  <c r="D22" i="164"/>
  <c r="H47" i="164"/>
  <c r="D7" i="166"/>
  <c r="AQ338" i="166"/>
  <c r="AO13" i="165"/>
  <c r="AO210" i="159"/>
  <c r="D28" i="165"/>
  <c r="AO9" i="168"/>
  <c r="H22" i="164"/>
  <c r="AJ80" i="168"/>
  <c r="AK80" i="168" s="1"/>
  <c r="G7" i="165"/>
  <c r="AO8" i="166"/>
  <c r="G32" i="168"/>
  <c r="AO144" i="166"/>
  <c r="AO74" i="168"/>
  <c r="M20" i="166"/>
  <c r="D21" i="166"/>
  <c r="E24" i="167"/>
  <c r="I16" i="168"/>
  <c r="F46" i="164"/>
  <c r="F34" i="165"/>
  <c r="M33" i="165"/>
  <c r="I46" i="166"/>
  <c r="G46" i="167"/>
  <c r="C22" i="168"/>
  <c r="N21" i="166"/>
  <c r="K12" i="167"/>
  <c r="E22" i="166"/>
  <c r="H18" i="167"/>
  <c r="K6" i="167"/>
  <c r="N8" i="166"/>
  <c r="AO401" i="166"/>
  <c r="AJ276" i="166"/>
  <c r="AK276" i="166" s="1"/>
  <c r="AR77" i="166"/>
  <c r="D35" i="168"/>
  <c r="AR80" i="166"/>
  <c r="Q4" i="164"/>
  <c r="AR72" i="166"/>
  <c r="P32" i="165"/>
  <c r="Q46" i="168"/>
  <c r="P34" i="166"/>
  <c r="P21" i="166"/>
  <c r="Q21" i="167"/>
  <c r="M37" i="164"/>
  <c r="J22" i="166"/>
  <c r="AP207" i="166"/>
  <c r="AQ342" i="166"/>
  <c r="C6" i="164"/>
  <c r="K51" i="169"/>
  <c r="AP6" i="165"/>
  <c r="E3" i="167"/>
  <c r="I22" i="164"/>
  <c r="E37" i="165"/>
  <c r="E23" i="168"/>
  <c r="I40" i="168"/>
  <c r="N4" i="168"/>
  <c r="F37" i="165"/>
  <c r="K17" i="165"/>
  <c r="C34" i="165"/>
  <c r="AP529" i="166"/>
  <c r="D24" i="166"/>
  <c r="L18" i="165"/>
  <c r="K37" i="165"/>
  <c r="E17" i="168"/>
  <c r="D51" i="168"/>
  <c r="C31" i="165"/>
  <c r="AR396" i="166"/>
  <c r="I21" i="165"/>
  <c r="L4" i="167"/>
  <c r="N25" i="165"/>
  <c r="AP146" i="166"/>
  <c r="F3" i="166"/>
  <c r="J41" i="164"/>
  <c r="D25" i="168"/>
  <c r="AQ6" i="168"/>
  <c r="AP395" i="166"/>
  <c r="I3" i="165"/>
  <c r="AJ331" i="168"/>
  <c r="AK331" i="168" s="1"/>
  <c r="H6" i="168"/>
  <c r="AO339" i="166"/>
  <c r="C19" i="168"/>
  <c r="J44" i="167"/>
  <c r="AQ207" i="166"/>
  <c r="N39" i="166"/>
  <c r="AP76" i="168"/>
  <c r="I22" i="165"/>
  <c r="D38" i="168"/>
  <c r="AP151" i="168"/>
  <c r="E11" i="165"/>
  <c r="L29" i="166"/>
  <c r="J18" i="165"/>
  <c r="AR330" i="168"/>
  <c r="AR345" i="166"/>
  <c r="L42" i="166"/>
  <c r="L43" i="165"/>
  <c r="L9" i="165"/>
  <c r="J46" i="164"/>
  <c r="P17" i="168"/>
  <c r="AO9" i="165"/>
  <c r="Q26" i="168"/>
  <c r="K3" i="164"/>
  <c r="G6" i="166"/>
  <c r="G34" i="164"/>
  <c r="H3" i="167"/>
  <c r="C36" i="166"/>
  <c r="E41" i="165"/>
  <c r="Q33" i="168"/>
  <c r="N31" i="168"/>
  <c r="AQ12" i="166"/>
  <c r="AR202" i="166"/>
  <c r="G19" i="166"/>
  <c r="AP527" i="166"/>
  <c r="K4" i="167"/>
  <c r="I21" i="168"/>
  <c r="G8" i="166"/>
  <c r="L8" i="166"/>
  <c r="C5" i="167"/>
  <c r="AJ206" i="163"/>
  <c r="AK206" i="163" s="1"/>
  <c r="N3" i="165"/>
  <c r="AJ273" i="168"/>
  <c r="AK273" i="168" s="1"/>
  <c r="AR11" i="165"/>
  <c r="P26" i="166"/>
  <c r="F14" i="164"/>
  <c r="AQ403" i="166"/>
  <c r="AQ201" i="168"/>
  <c r="C14" i="167"/>
  <c r="N51" i="165"/>
  <c r="AQ343" i="166"/>
  <c r="E44" i="167"/>
  <c r="M7" i="165"/>
  <c r="AP140" i="166"/>
  <c r="J11" i="168"/>
  <c r="L30" i="166"/>
  <c r="AP209" i="168"/>
  <c r="D16" i="168"/>
  <c r="C21" i="168"/>
  <c r="F22" i="167"/>
  <c r="K11" i="167"/>
  <c r="H7" i="164"/>
  <c r="N10" i="167"/>
  <c r="E51" i="164"/>
  <c r="D47" i="164"/>
  <c r="F41" i="168"/>
  <c r="F25" i="167"/>
  <c r="AJ461" i="166"/>
  <c r="AK461" i="166" s="1"/>
  <c r="P44" i="164"/>
  <c r="AR342" i="166"/>
  <c r="H41" i="167"/>
  <c r="F42" i="166"/>
  <c r="L25" i="168"/>
  <c r="AJ338" i="168"/>
  <c r="AK338" i="168" s="1"/>
  <c r="H26" i="168"/>
  <c r="K30" i="167"/>
  <c r="T31" i="158"/>
  <c r="T96" i="158"/>
  <c r="T26" i="158"/>
  <c r="O19" i="158"/>
  <c r="O11" i="158"/>
  <c r="O25" i="158"/>
  <c r="O21" i="158"/>
  <c r="O24" i="158"/>
  <c r="O8" i="158"/>
  <c r="O22" i="158"/>
  <c r="O9" i="158"/>
  <c r="O5" i="158"/>
  <c r="O20" i="158"/>
  <c r="O23" i="158"/>
  <c r="O17" i="158"/>
  <c r="O10" i="158"/>
  <c r="O16" i="158"/>
  <c r="O7" i="158"/>
  <c r="O14" i="158"/>
  <c r="O12" i="158"/>
  <c r="O38" i="158"/>
  <c r="O6" i="158"/>
  <c r="O39" i="158"/>
  <c r="O18" i="158"/>
  <c r="O28" i="158"/>
  <c r="O37" i="158"/>
  <c r="O13" i="158"/>
  <c r="O27" i="158"/>
  <c r="O26" i="158"/>
  <c r="O35" i="158"/>
  <c r="O42" i="158"/>
  <c r="O34" i="158"/>
  <c r="O36" i="158"/>
  <c r="O29" i="158"/>
  <c r="O40" i="158"/>
  <c r="O44" i="158"/>
  <c r="O46" i="158"/>
  <c r="O15" i="158"/>
  <c r="O41" i="158"/>
  <c r="O43" i="158"/>
  <c r="O45" i="158"/>
  <c r="O30" i="158"/>
  <c r="O31" i="158"/>
  <c r="O32" i="158"/>
  <c r="O33" i="158"/>
  <c r="O47" i="158"/>
  <c r="O48" i="158"/>
  <c r="O49" i="158"/>
  <c r="O50" i="158"/>
  <c r="O51" i="158"/>
  <c r="S131" i="142"/>
  <c r="AG77" i="142"/>
  <c r="AG76" i="142"/>
  <c r="T96" i="142"/>
  <c r="S129" i="142"/>
  <c r="S128" i="142"/>
  <c r="S127" i="142"/>
  <c r="S126" i="142"/>
  <c r="S125" i="142"/>
  <c r="S124" i="142"/>
  <c r="S123" i="142"/>
  <c r="S122" i="142"/>
  <c r="S121" i="142"/>
  <c r="S120" i="142"/>
  <c r="S119" i="142"/>
  <c r="S118" i="142"/>
  <c r="S117" i="142"/>
  <c r="S116" i="142"/>
  <c r="S115" i="142"/>
  <c r="S114" i="142"/>
  <c r="S113" i="142"/>
  <c r="S112" i="142"/>
  <c r="S111" i="142"/>
  <c r="S110" i="142"/>
  <c r="S109" i="142"/>
  <c r="S108" i="142"/>
  <c r="S107" i="142"/>
  <c r="S106" i="142"/>
  <c r="S105" i="142"/>
  <c r="S104" i="142"/>
  <c r="S103" i="142"/>
  <c r="S102" i="142"/>
  <c r="S101" i="142"/>
  <c r="S100" i="142"/>
  <c r="T99" i="142"/>
  <c r="T91" i="142"/>
  <c r="T90" i="142"/>
  <c r="T89" i="142"/>
  <c r="T88" i="142"/>
  <c r="T87" i="142"/>
  <c r="AG75" i="142"/>
  <c r="AG74" i="142"/>
  <c r="AG73" i="142"/>
  <c r="AG72" i="142"/>
  <c r="AG71" i="142"/>
  <c r="AR69" i="142"/>
  <c r="AQ69" i="142"/>
  <c r="AP69" i="142"/>
  <c r="AO69" i="142"/>
  <c r="AN69" i="142"/>
  <c r="V67" i="142"/>
  <c r="Y66" i="142"/>
  <c r="S66" i="142" a="1"/>
  <c r="AB132" i="142"/>
  <c r="AB67" i="158"/>
  <c r="AB2" i="158"/>
  <c r="U74" i="168"/>
  <c r="U274" i="168"/>
  <c r="U77" i="166"/>
  <c r="U338" i="166"/>
  <c r="U334" i="168"/>
  <c r="U341" i="166"/>
  <c r="U269" i="168"/>
  <c r="U11" i="165" a="1"/>
  <c r="U271" i="168"/>
  <c r="U142" i="163"/>
  <c r="U5" i="167"/>
  <c r="U206" i="159"/>
  <c r="U268" i="163"/>
  <c r="U526" i="166"/>
  <c r="U271" i="163"/>
  <c r="U402" i="166"/>
  <c r="U200" i="163"/>
  <c r="U79" i="168"/>
  <c r="U206" i="166"/>
  <c r="U337" i="166"/>
  <c r="U530" i="166"/>
  <c r="U81" i="166"/>
  <c r="U150" i="168"/>
  <c r="U340" i="168"/>
  <c r="U80" i="166"/>
  <c r="U136" i="163"/>
  <c r="U209" i="159"/>
  <c r="U12" i="166"/>
  <c r="U333" i="166"/>
  <c r="U330" i="166"/>
  <c r="U209" i="168"/>
  <c r="U7" i="168"/>
  <c r="U267" i="166"/>
  <c r="U270" i="166"/>
  <c r="U404" i="166"/>
  <c r="U207" i="163"/>
  <c r="U141" i="168"/>
  <c r="U399" i="166"/>
  <c r="U71" i="166"/>
  <c r="U208" i="168"/>
  <c r="U201" i="163"/>
  <c r="U6" i="167"/>
  <c r="U6" i="164" a="1"/>
  <c r="U400" i="166"/>
  <c r="U266" i="168"/>
  <c r="U142" i="168"/>
  <c r="U138" i="166"/>
  <c r="U339" i="168"/>
  <c r="U6" i="165" a="1"/>
  <c r="U204" i="163"/>
  <c r="U205" i="166"/>
  <c r="U11" i="166"/>
  <c r="U72" i="168"/>
  <c r="U9" i="168"/>
  <c r="U5" i="166"/>
  <c r="U77" i="168"/>
  <c r="U270" i="163"/>
  <c r="U403" i="166"/>
  <c r="U269" i="166"/>
  <c r="U137" i="163"/>
  <c r="U141" i="166"/>
  <c r="U5" i="165" a="1"/>
  <c r="U272" i="163"/>
  <c r="U270" i="168"/>
  <c r="U143" i="168"/>
  <c r="U14" i="166"/>
  <c r="U209" i="166"/>
  <c r="U143" i="163"/>
  <c r="U467" i="166"/>
  <c r="U208" i="166"/>
  <c r="U335" i="166"/>
  <c r="U272" i="168"/>
  <c r="U146" i="166"/>
  <c r="U147" i="166"/>
  <c r="U140" i="168"/>
  <c r="U204" i="166"/>
  <c r="U200" i="168"/>
  <c r="U206" i="168"/>
  <c r="U466" i="166"/>
  <c r="U9" i="165" a="1"/>
  <c r="U142" i="166"/>
  <c r="U201" i="159"/>
  <c r="U332" i="168"/>
  <c r="U468" i="166"/>
  <c r="U76" i="168"/>
  <c r="U268" i="166"/>
  <c r="U148" i="166"/>
  <c r="U330" i="168"/>
  <c r="U207" i="166"/>
  <c r="U140" i="163"/>
  <c r="AN77" i="142"/>
  <c r="U7" i="165" a="1"/>
  <c r="U331" i="166"/>
  <c r="U139" i="168"/>
  <c r="U461" i="166"/>
  <c r="U75" i="166"/>
  <c r="U209" i="163"/>
  <c r="U200" i="159"/>
  <c r="U272" i="166"/>
  <c r="U145" i="166"/>
  <c r="U344" i="166"/>
  <c r="U273" i="163"/>
  <c r="U343" i="168"/>
  <c r="U529" i="166"/>
  <c r="U331" i="168"/>
  <c r="U211" i="159"/>
  <c r="U9" i="166"/>
  <c r="U345" i="166"/>
  <c r="U276" i="166"/>
  <c r="U151" i="168"/>
  <c r="U74" i="166"/>
  <c r="U10" i="164" a="1"/>
  <c r="U135" i="166"/>
  <c r="U6" i="168"/>
  <c r="U463" i="166"/>
  <c r="U334" i="166"/>
  <c r="U201" i="166"/>
  <c r="U205" i="159"/>
  <c r="U146" i="168"/>
  <c r="U202" i="166"/>
  <c r="U342" i="168"/>
  <c r="U205" i="168"/>
  <c r="U8" i="164" a="1"/>
  <c r="U203" i="168"/>
  <c r="U145" i="168"/>
  <c r="U73" i="168"/>
  <c r="U202" i="159"/>
  <c r="U71" i="168"/>
  <c r="U137" i="168"/>
  <c r="U147" i="168"/>
  <c r="U336" i="168"/>
  <c r="U12" i="165" a="1"/>
  <c r="U207" i="168"/>
  <c r="U138" i="168"/>
  <c r="U140" i="166"/>
  <c r="U343" i="166"/>
  <c r="U204" i="159"/>
  <c r="U212" i="159"/>
  <c r="U7" i="166"/>
  <c r="U139" i="163"/>
  <c r="U333" i="168"/>
  <c r="U464" i="166"/>
  <c r="U341" i="168"/>
  <c r="U13" i="166"/>
  <c r="AN73" i="142"/>
  <c r="U267" i="168"/>
  <c r="U72" i="166"/>
  <c r="U274" i="166"/>
  <c r="U144" i="168"/>
  <c r="U462" i="166"/>
  <c r="U76" i="166"/>
  <c r="U11" i="168"/>
  <c r="U207" i="159"/>
  <c r="U268" i="168"/>
  <c r="U265" i="166"/>
  <c r="U11" i="164" a="1"/>
  <c r="U210" i="166"/>
  <c r="U204" i="168"/>
  <c r="U344" i="168"/>
  <c r="U267" i="163"/>
  <c r="U10" i="168"/>
  <c r="AN75" i="142"/>
  <c r="U528" i="166"/>
  <c r="U78" i="166"/>
  <c r="U265" i="163"/>
  <c r="U340" i="166"/>
  <c r="U208" i="159"/>
  <c r="U269" i="163"/>
  <c r="U70" i="168"/>
  <c r="U5" i="168"/>
  <c r="U8" i="165" a="1"/>
  <c r="U397" i="166"/>
  <c r="U75" i="168"/>
  <c r="U335" i="168"/>
  <c r="U79" i="166"/>
  <c r="U337" i="168"/>
  <c r="AN70" i="142"/>
  <c r="U266" i="166"/>
  <c r="U200" i="166"/>
  <c r="U149" i="166"/>
  <c r="U401" i="166"/>
  <c r="U271" i="166"/>
  <c r="U83" i="166"/>
  <c r="U531" i="166"/>
  <c r="U144" i="166"/>
  <c r="U13" i="165" a="1"/>
  <c r="U73" i="166"/>
  <c r="U10" i="166"/>
  <c r="U210" i="159"/>
  <c r="U395" i="166"/>
  <c r="U135" i="163"/>
  <c r="U205" i="163"/>
  <c r="U138" i="163"/>
  <c r="U10" i="165" a="1"/>
  <c r="U203" i="166"/>
  <c r="U202" i="163"/>
  <c r="U460" i="166"/>
  <c r="U9" i="164" a="1"/>
  <c r="U148" i="168"/>
  <c r="U208" i="163"/>
  <c r="U342" i="166"/>
  <c r="AN76" i="142"/>
  <c r="U137" i="166"/>
  <c r="U273" i="168"/>
  <c r="U5" i="164" a="1"/>
  <c r="U8" i="168"/>
  <c r="U136" i="166"/>
  <c r="U273" i="166"/>
  <c r="U203" i="159"/>
  <c r="U8" i="166"/>
  <c r="U336" i="166"/>
  <c r="U13" i="164" a="1"/>
  <c r="U82" i="166"/>
  <c r="U338" i="168"/>
  <c r="U139" i="166"/>
  <c r="U141" i="163"/>
  <c r="U12" i="164" a="1"/>
  <c r="U135" i="168"/>
  <c r="U149" i="168"/>
  <c r="U266" i="163"/>
  <c r="U275" i="166"/>
  <c r="U465" i="166"/>
  <c r="U332" i="166"/>
  <c r="U6" i="166"/>
  <c r="U136" i="168"/>
  <c r="U206" i="163"/>
  <c r="U203" i="163"/>
  <c r="U14" i="164" a="1"/>
  <c r="AN74" i="142"/>
  <c r="AN72" i="142"/>
  <c r="U70" i="166"/>
  <c r="U80" i="168"/>
  <c r="AN71" i="142"/>
  <c r="U525" i="166"/>
  <c r="U7" i="164" a="1"/>
  <c r="U396" i="166"/>
  <c r="U398" i="166"/>
  <c r="U527" i="166"/>
  <c r="U213" i="159"/>
  <c r="U201" i="168"/>
  <c r="U143" i="166"/>
  <c r="U202" i="168"/>
  <c r="U265" i="168"/>
  <c r="U78" i="168"/>
  <c r="U339" i="166"/>
  <c r="Z76" i="142"/>
  <c r="Z73" i="142"/>
  <c r="Z74" i="142"/>
  <c r="Z70" i="142"/>
  <c r="Z77" i="142"/>
  <c r="Z71" i="142"/>
  <c r="Z75" i="142"/>
  <c r="Z72" i="142"/>
  <c r="U11" i="165" l="1"/>
  <c r="U8" i="164"/>
  <c r="T355" i="166"/>
  <c r="U12" i="165"/>
  <c r="T290" i="166"/>
  <c r="U8" i="165"/>
  <c r="T355" i="168"/>
  <c r="T290" i="163"/>
  <c r="U11" i="164"/>
  <c r="T225" i="168"/>
  <c r="T95" i="166"/>
  <c r="U7" i="164"/>
  <c r="T160" i="163"/>
  <c r="T225" i="159"/>
  <c r="U5" i="164"/>
  <c r="T290" i="168"/>
  <c r="T160" i="168"/>
  <c r="U10" i="165"/>
  <c r="T550" i="166"/>
  <c r="T30" i="168"/>
  <c r="U12" i="164"/>
  <c r="U9" i="164"/>
  <c r="T160" i="166"/>
  <c r="T30" i="167"/>
  <c r="T225" i="163"/>
  <c r="T420" i="166"/>
  <c r="T485" i="166"/>
  <c r="T95" i="168"/>
  <c r="U6" i="165"/>
  <c r="U5" i="165"/>
  <c r="U9" i="165"/>
  <c r="U13" i="165"/>
  <c r="U13" i="164"/>
  <c r="T30" i="166"/>
  <c r="U14" i="164"/>
  <c r="U7" i="165"/>
  <c r="U10" i="164"/>
  <c r="U6" i="164"/>
  <c r="T225" i="166"/>
  <c r="U3" i="158"/>
  <c r="U68" i="158"/>
  <c r="U133" i="142"/>
  <c r="S66" i="142"/>
  <c r="Y1" i="142"/>
  <c r="AB67" i="142"/>
  <c r="T30" i="165" l="1"/>
  <c r="T30" i="164"/>
  <c r="U68" i="142"/>
  <c r="T26" i="142" l="1"/>
  <c r="DR3" i="142"/>
  <c r="DQ3" i="142"/>
  <c r="DP3" i="142"/>
  <c r="DO3" i="142"/>
  <c r="DN3" i="142"/>
  <c r="DR2" i="142"/>
  <c r="DQ2" i="142"/>
  <c r="DP2" i="142"/>
  <c r="DO2" i="142"/>
  <c r="DN2" i="142"/>
  <c r="DM2" i="142"/>
  <c r="AR4" i="142"/>
  <c r="AQ4" i="142"/>
  <c r="AP4" i="142"/>
  <c r="AO4" i="142"/>
  <c r="AN4" i="142"/>
  <c r="O10" i="142" a="1"/>
  <c r="O35" i="142" a="1"/>
  <c r="O29" i="142" a="1"/>
  <c r="O46" i="142" a="1"/>
  <c r="O27" i="142" a="1"/>
  <c r="O8" i="142" a="1"/>
  <c r="O30" i="142" a="1"/>
  <c r="O12" i="142" a="1"/>
  <c r="O31" i="142" a="1"/>
  <c r="O16" i="142" a="1"/>
  <c r="O47" i="142" a="1"/>
  <c r="O22" i="142" a="1"/>
  <c r="O14" i="142" a="1"/>
  <c r="O20" i="142" a="1"/>
  <c r="O9" i="142" a="1"/>
  <c r="O28" i="142" a="1"/>
  <c r="O51" i="142" a="1"/>
  <c r="O45" i="142" a="1"/>
  <c r="O50" i="142" a="1"/>
  <c r="O25" i="142" a="1"/>
  <c r="O49" i="142" a="1"/>
  <c r="O48" i="142" a="1"/>
  <c r="O32" i="142" a="1"/>
  <c r="O7" i="142" a="1"/>
  <c r="O33" i="142" a="1"/>
  <c r="O44" i="142" a="1"/>
  <c r="O42" i="142" a="1"/>
  <c r="O40" i="142" a="1"/>
  <c r="O36" i="142" a="1"/>
  <c r="O13" i="142" a="1"/>
  <c r="O19" i="142" a="1"/>
  <c r="O6" i="142" a="1"/>
  <c r="O34" i="142" a="1"/>
  <c r="O43" i="142" a="1"/>
  <c r="O38" i="142" a="1"/>
  <c r="O5" i="142" a="1"/>
  <c r="O39" i="142" a="1"/>
  <c r="O15" i="142" a="1"/>
  <c r="O17" i="142" a="1"/>
  <c r="O24" i="142" a="1"/>
  <c r="O23" i="142" a="1"/>
  <c r="O37" i="142" a="1"/>
  <c r="O21" i="142" a="1"/>
  <c r="O11" i="142" a="1"/>
  <c r="O26" i="142" a="1"/>
  <c r="O18" i="142" a="1"/>
  <c r="O4" i="142" a="1"/>
  <c r="O41" i="142" a="1"/>
  <c r="AN5" i="142"/>
  <c r="AN7" i="142"/>
  <c r="AN10" i="142"/>
  <c r="AN8" i="142"/>
  <c r="AN9" i="142"/>
  <c r="AN6" i="142"/>
  <c r="O51" i="142" l="1"/>
  <c r="O20" i="142"/>
  <c r="O7" i="142"/>
  <c r="O16" i="142"/>
  <c r="O49" i="142"/>
  <c r="O8" i="142"/>
  <c r="O12" i="142"/>
  <c r="O4" i="142"/>
  <c r="O35" i="142"/>
  <c r="O27" i="142"/>
  <c r="O28" i="142"/>
  <c r="O39" i="142"/>
  <c r="O41" i="142"/>
  <c r="O46" i="142"/>
  <c r="O11" i="142"/>
  <c r="O15" i="142"/>
  <c r="O24" i="142"/>
  <c r="O37" i="142"/>
  <c r="O40" i="142"/>
  <c r="O21" i="142"/>
  <c r="O31" i="142"/>
  <c r="O33" i="142"/>
  <c r="O18" i="142"/>
  <c r="O25" i="142"/>
  <c r="O29" i="142"/>
  <c r="O42" i="142"/>
  <c r="O45" i="142"/>
  <c r="O6" i="142"/>
  <c r="O10" i="142"/>
  <c r="O14" i="142"/>
  <c r="O22" i="142"/>
  <c r="O38" i="142"/>
  <c r="O50" i="142"/>
  <c r="O9" i="142"/>
  <c r="O13" i="142"/>
  <c r="O26" i="142"/>
  <c r="O34" i="142"/>
  <c r="O5" i="142"/>
  <c r="O17" i="142"/>
  <c r="O19" i="142"/>
  <c r="O23" i="142"/>
  <c r="O30" i="142"/>
  <c r="O32" i="142"/>
  <c r="O36" i="142"/>
  <c r="O43" i="142"/>
  <c r="O47" i="142"/>
  <c r="O44" i="142"/>
  <c r="O48" i="142"/>
  <c r="B2" i="142" l="1"/>
  <c r="T34" i="142" l="1"/>
  <c r="S1" i="142" a="1"/>
  <c r="Z5" i="142"/>
  <c r="Z8" i="142"/>
  <c r="Z9" i="142"/>
  <c r="Z6" i="142"/>
  <c r="Z7" i="142"/>
  <c r="Z10" i="142"/>
  <c r="S1" i="142" l="1"/>
  <c r="AH11" i="158" l="1"/>
  <c r="AI11" i="158"/>
  <c r="AH7" i="158"/>
  <c r="AI7" i="158"/>
  <c r="AH8" i="158"/>
  <c r="AI8" i="158"/>
  <c r="AI6" i="158"/>
  <c r="AH6" i="158"/>
  <c r="AI5" i="158"/>
  <c r="AH5" i="158"/>
  <c r="AH9" i="158"/>
  <c r="AI9" i="158"/>
  <c r="AH10" i="158"/>
  <c r="AI10" i="158"/>
  <c r="U3" i="142"/>
  <c r="B3" i="142"/>
  <c r="B4" i="142"/>
  <c r="B5" i="142"/>
  <c r="B6" i="142"/>
  <c r="B7" i="142"/>
  <c r="B8" i="142"/>
  <c r="B9" i="142"/>
  <c r="B10" i="142"/>
  <c r="B11" i="142"/>
  <c r="B12" i="142"/>
  <c r="B13" i="142"/>
  <c r="B14" i="142"/>
  <c r="B15" i="142"/>
  <c r="B16" i="142"/>
  <c r="B17" i="142"/>
  <c r="B18" i="142"/>
  <c r="B19" i="142"/>
  <c r="B20" i="142"/>
  <c r="B21" i="142"/>
  <c r="B22" i="142"/>
  <c r="B23" i="142"/>
  <c r="B24" i="142"/>
  <c r="B25" i="142"/>
  <c r="B26" i="142"/>
  <c r="B27" i="142"/>
  <c r="B28" i="142"/>
  <c r="B29" i="142"/>
  <c r="B30" i="142"/>
  <c r="B31" i="142"/>
  <c r="B32" i="142"/>
  <c r="B33" i="142"/>
  <c r="B34" i="142"/>
  <c r="B35" i="142"/>
  <c r="B36" i="142"/>
  <c r="B37" i="142"/>
  <c r="B38" i="142"/>
  <c r="B39" i="142"/>
  <c r="B40" i="142"/>
  <c r="B41" i="142"/>
  <c r="B42" i="142"/>
  <c r="B43" i="142"/>
  <c r="B44" i="142"/>
  <c r="B45" i="142"/>
  <c r="B46" i="142"/>
  <c r="B47" i="142"/>
  <c r="B48" i="142"/>
  <c r="B49" i="142"/>
  <c r="B50" i="142"/>
  <c r="B51" i="142"/>
  <c r="V2" i="142" l="1"/>
  <c r="O2" i="142" a="1"/>
  <c r="O2" i="142" l="1"/>
  <c r="S64" i="142"/>
  <c r="S63" i="142"/>
  <c r="S62" i="142"/>
  <c r="S61" i="142"/>
  <c r="S60" i="142"/>
  <c r="S59" i="142"/>
  <c r="S58" i="142"/>
  <c r="S57" i="142"/>
  <c r="S56" i="142"/>
  <c r="S55" i="142"/>
  <c r="S54" i="142"/>
  <c r="S53" i="142"/>
  <c r="S52" i="142"/>
  <c r="S51" i="142"/>
  <c r="S50" i="142"/>
  <c r="S49" i="142"/>
  <c r="S48" i="142"/>
  <c r="S47" i="142"/>
  <c r="S46" i="142"/>
  <c r="S45" i="142"/>
  <c r="S44" i="142"/>
  <c r="S43" i="142"/>
  <c r="S42" i="142"/>
  <c r="S41" i="142"/>
  <c r="S40" i="142"/>
  <c r="S39" i="142"/>
  <c r="S38" i="142"/>
  <c r="S37" i="142"/>
  <c r="S36" i="142"/>
  <c r="S35" i="142"/>
  <c r="T25" i="142"/>
  <c r="T24" i="142"/>
  <c r="T23" i="142"/>
  <c r="T22" i="142"/>
  <c r="T31" i="142"/>
  <c r="AG10" i="142"/>
  <c r="AG9" i="142"/>
  <c r="AG8" i="142"/>
  <c r="AG7" i="142"/>
  <c r="AG6" i="142"/>
  <c r="AB2" i="142"/>
  <c r="AI70" i="142" l="1"/>
  <c r="AH5" i="160"/>
  <c r="AI8" i="160"/>
  <c r="AI13" i="162"/>
  <c r="AI6" i="159"/>
  <c r="AI74" i="162"/>
  <c r="AI204" i="160"/>
  <c r="AI77" i="142"/>
  <c r="AH11" i="159"/>
  <c r="AI83" i="159"/>
  <c r="AH5" i="163"/>
  <c r="AH6" i="142"/>
  <c r="AI200" i="160"/>
  <c r="AH16" i="159"/>
  <c r="AH78" i="159"/>
  <c r="AI70" i="163"/>
  <c r="AI210" i="160"/>
  <c r="AI78" i="158"/>
  <c r="AI208" i="160"/>
  <c r="AH202" i="160"/>
  <c r="AH5" i="142"/>
  <c r="AH6" i="159"/>
  <c r="AH70" i="142"/>
  <c r="AI5" i="160"/>
  <c r="AH13" i="162"/>
  <c r="AH8" i="160"/>
  <c r="AH200" i="160"/>
  <c r="AI209" i="160"/>
  <c r="AH209" i="160"/>
  <c r="AH77" i="142" l="1"/>
  <c r="AH74" i="162"/>
  <c r="AH204" i="160"/>
  <c r="AH78" i="158"/>
  <c r="AI5" i="163"/>
  <c r="AI6" i="142"/>
  <c r="AH83" i="159"/>
  <c r="AH208" i="160"/>
  <c r="AH210" i="160"/>
  <c r="AI16" i="159"/>
  <c r="AI202" i="160"/>
  <c r="AH77" i="158"/>
  <c r="AI77" i="158"/>
  <c r="AH201" i="160"/>
  <c r="AI201" i="160"/>
  <c r="AI207" i="160"/>
  <c r="AH207" i="160"/>
  <c r="AH140" i="142"/>
  <c r="AI140" i="142"/>
  <c r="AI142" i="159"/>
  <c r="AH142" i="159"/>
  <c r="AI78" i="159"/>
  <c r="AI73" i="158"/>
  <c r="AH73" i="158"/>
  <c r="AH11" i="162"/>
  <c r="AI11" i="162"/>
  <c r="AI11" i="163"/>
  <c r="AH11" i="163"/>
  <c r="AI10" i="159"/>
  <c r="AH10" i="159"/>
  <c r="AI76" i="163"/>
  <c r="AH76" i="163"/>
  <c r="AI70" i="158"/>
  <c r="AH70" i="158"/>
  <c r="AI7" i="162"/>
  <c r="AH7" i="162"/>
  <c r="AI80" i="159"/>
  <c r="AH80" i="159"/>
  <c r="AI82" i="159"/>
  <c r="AH82" i="159"/>
  <c r="AI75" i="162"/>
  <c r="AH75" i="162"/>
  <c r="AH79" i="162"/>
  <c r="AI79" i="162"/>
  <c r="AH75" i="163"/>
  <c r="AI75" i="163"/>
  <c r="AI8" i="162"/>
  <c r="AH8" i="162"/>
  <c r="AI135" i="142"/>
  <c r="AH135" i="142"/>
  <c r="AI72" i="162"/>
  <c r="AH72" i="162"/>
  <c r="AI74" i="163"/>
  <c r="AH74" i="163"/>
  <c r="AI81" i="158"/>
  <c r="AH81" i="158"/>
  <c r="AI9" i="142"/>
  <c r="AH9" i="142"/>
  <c r="AI76" i="160"/>
  <c r="AH76" i="160"/>
  <c r="AH72" i="142"/>
  <c r="AI72" i="142"/>
  <c r="AH6" i="160"/>
  <c r="AI6" i="160"/>
  <c r="AI9" i="163"/>
  <c r="AH9" i="163"/>
  <c r="AI136" i="160"/>
  <c r="AH136" i="160"/>
  <c r="AI76" i="142"/>
  <c r="AH76" i="142"/>
  <c r="AI72" i="158"/>
  <c r="AH72" i="158"/>
  <c r="AI135" i="159"/>
  <c r="AH135" i="159"/>
  <c r="AH75" i="159"/>
  <c r="AI75" i="159"/>
  <c r="AI70" i="160"/>
  <c r="AH70" i="160"/>
  <c r="AH80" i="158"/>
  <c r="AI80" i="158"/>
  <c r="AH7" i="159"/>
  <c r="AI7" i="159"/>
  <c r="AH74" i="142"/>
  <c r="AI74" i="142"/>
  <c r="AH15" i="159"/>
  <c r="AI15" i="159"/>
  <c r="AI8" i="142"/>
  <c r="AH8" i="142"/>
  <c r="AH70" i="163"/>
  <c r="AH17" i="159"/>
  <c r="AI17" i="159"/>
  <c r="AI5" i="142"/>
  <c r="AI11" i="159"/>
  <c r="AH18" i="159"/>
  <c r="AI18" i="159"/>
  <c r="AH79" i="158"/>
  <c r="AI79" i="158"/>
  <c r="AI11" i="160"/>
  <c r="AH11" i="160"/>
  <c r="AI14" i="159"/>
  <c r="AH14" i="159"/>
  <c r="AI76" i="158"/>
  <c r="AH76" i="158"/>
  <c r="AI9" i="160"/>
  <c r="AH9" i="160"/>
  <c r="AH71" i="159"/>
  <c r="AI71" i="159"/>
  <c r="AH73" i="159"/>
  <c r="AI73" i="159"/>
  <c r="AI12" i="159"/>
  <c r="AH12" i="159"/>
  <c r="AI75" i="160"/>
  <c r="AH75" i="160"/>
  <c r="AH71" i="163"/>
  <c r="AI71" i="163"/>
  <c r="AH10" i="162"/>
  <c r="AI10" i="162"/>
  <c r="AI74" i="159"/>
  <c r="AH74" i="159"/>
  <c r="AH135" i="160"/>
  <c r="AI135" i="160"/>
  <c r="AH74" i="160"/>
  <c r="AI74" i="160"/>
  <c r="AH71" i="160"/>
  <c r="AI71" i="160"/>
  <c r="AH203" i="160"/>
  <c r="AI203" i="160"/>
  <c r="AI75" i="158"/>
  <c r="AH75" i="158"/>
  <c r="AI78" i="163"/>
  <c r="AH78" i="163"/>
  <c r="AH72" i="159"/>
  <c r="AI72" i="159"/>
  <c r="AI13" i="163"/>
  <c r="AH13" i="163"/>
  <c r="AI76" i="159"/>
  <c r="AH76" i="159"/>
  <c r="AI71" i="158"/>
  <c r="AH71" i="158"/>
  <c r="AI72" i="163"/>
  <c r="AH72" i="163"/>
  <c r="AI12" i="160"/>
  <c r="AH12" i="160"/>
  <c r="AH75" i="142"/>
  <c r="AI75" i="142"/>
  <c r="AI8" i="159"/>
  <c r="AH8" i="159"/>
  <c r="AI71" i="142"/>
  <c r="AH71" i="142"/>
  <c r="AI73" i="163"/>
  <c r="AH73" i="163"/>
  <c r="AH139" i="142"/>
  <c r="AI139" i="142"/>
  <c r="AH78" i="162"/>
  <c r="AI78" i="162"/>
  <c r="AH143" i="159"/>
  <c r="AI143" i="159"/>
  <c r="AI71" i="162"/>
  <c r="AH71" i="162"/>
  <c r="AH81" i="159"/>
  <c r="AI81" i="159"/>
  <c r="AI10" i="160"/>
  <c r="AH10" i="160"/>
  <c r="AH138" i="159"/>
  <c r="AI138" i="159"/>
  <c r="AH9" i="162"/>
  <c r="AI9" i="162"/>
  <c r="AH140" i="159"/>
  <c r="AI140" i="159"/>
  <c r="AI72" i="160"/>
  <c r="AH72" i="160"/>
  <c r="AI141" i="142"/>
  <c r="AH141" i="142"/>
  <c r="AI12" i="163"/>
  <c r="AH12" i="163"/>
  <c r="AI79" i="159"/>
  <c r="AH79" i="159"/>
  <c r="AI206" i="160"/>
  <c r="AH206" i="160"/>
  <c r="AI5" i="161"/>
  <c r="AH5" i="161"/>
  <c r="AH139" i="159"/>
  <c r="AI139" i="159"/>
  <c r="AH137" i="159"/>
  <c r="AI137" i="159"/>
  <c r="AH14" i="162"/>
  <c r="AI14" i="162"/>
  <c r="AH141" i="159"/>
  <c r="AI141" i="159"/>
  <c r="AI138" i="160"/>
  <c r="AH138" i="160"/>
  <c r="AI6" i="162"/>
  <c r="AH6" i="162"/>
  <c r="AH5" i="162"/>
  <c r="AI5" i="162"/>
  <c r="AI8" i="163"/>
  <c r="AH8" i="163"/>
  <c r="AI7" i="160"/>
  <c r="AH7" i="160"/>
  <c r="AH70" i="159"/>
  <c r="AI70" i="159"/>
  <c r="AH73" i="142"/>
  <c r="AI73" i="142"/>
  <c r="AH10" i="163"/>
  <c r="AI10" i="163"/>
  <c r="AI77" i="163"/>
  <c r="AH77" i="163"/>
  <c r="AH70" i="162"/>
  <c r="AI70" i="162"/>
  <c r="AI73" i="162"/>
  <c r="AH73" i="162"/>
  <c r="AH7" i="163"/>
  <c r="AI7" i="163"/>
  <c r="AI205" i="160"/>
  <c r="AH205" i="160"/>
  <c r="AH9" i="159"/>
  <c r="AI9" i="159"/>
  <c r="AI136" i="159"/>
  <c r="AH136" i="159"/>
  <c r="AI10" i="142"/>
  <c r="AH10" i="142"/>
  <c r="AI74" i="158"/>
  <c r="AH74" i="158"/>
  <c r="AI12" i="162"/>
  <c r="AH12" i="162"/>
  <c r="AI13" i="159"/>
  <c r="AH13" i="159"/>
  <c r="AI137" i="142"/>
  <c r="AH137" i="142"/>
  <c r="AH5" i="159"/>
  <c r="AI5" i="159"/>
  <c r="AH137" i="160"/>
  <c r="AI137" i="160"/>
  <c r="AI138" i="142"/>
  <c r="AH138" i="142"/>
  <c r="AI76" i="162"/>
  <c r="AH76" i="162"/>
  <c r="AI73" i="160"/>
  <c r="AH73" i="160"/>
  <c r="AI77" i="160"/>
  <c r="AH77" i="160"/>
  <c r="AH136" i="142"/>
  <c r="AI136" i="142"/>
  <c r="AH7" i="142"/>
  <c r="AI7" i="142"/>
  <c r="AI6" i="163"/>
  <c r="AH6" i="163"/>
  <c r="AI77" i="159"/>
  <c r="AH77" i="159"/>
  <c r="AI77" i="162"/>
  <c r="AH77" i="162"/>
  <c r="H33" i="161" a="1"/>
  <c r="H40" i="162" a="1"/>
  <c r="Q4" i="162" a="1"/>
  <c r="L42" i="161" a="1"/>
  <c r="P25" i="159" a="1"/>
  <c r="N25" i="162" a="1"/>
  <c r="H5" i="163" a="1"/>
  <c r="E43" i="159" a="1"/>
  <c r="P31" i="161" a="1"/>
  <c r="G34" i="142" a="1"/>
  <c r="AO72" i="163" a="1"/>
  <c r="C42" i="142" a="1"/>
  <c r="AQ71" i="160" a="1"/>
  <c r="C6" i="142" a="1"/>
  <c r="J47" i="158" a="1"/>
  <c r="M42" i="162" a="1"/>
  <c r="AP73" i="162" a="1"/>
  <c r="C4" i="163" a="1"/>
  <c r="D4" i="162" a="1"/>
  <c r="M13" i="161" a="1"/>
  <c r="J7" i="162" a="1"/>
  <c r="J31" i="162" a="1"/>
  <c r="K28" i="162" a="1"/>
  <c r="C26" i="159" a="1"/>
  <c r="Q34" i="160" a="1"/>
  <c r="AP206" i="160" a="1"/>
  <c r="Q20" i="159" a="1"/>
  <c r="M19" i="158" a="1"/>
  <c r="AP12" i="159" a="1"/>
  <c r="I39" i="161" a="1"/>
  <c r="L45" i="158" a="1"/>
  <c r="AP202" i="160" a="1"/>
  <c r="Q5" i="160" a="1"/>
  <c r="N37" i="160" a="1"/>
  <c r="F12" i="160" a="1"/>
  <c r="D21" i="159" a="1"/>
  <c r="C2" i="161" a="1"/>
  <c r="E50" i="162" a="1"/>
  <c r="AO7" i="163" a="1"/>
  <c r="H43" i="161" a="1"/>
  <c r="AO71" i="159" a="1"/>
  <c r="E39" i="160" a="1"/>
  <c r="E5" i="162" a="1"/>
  <c r="Q37" i="160" a="1"/>
  <c r="G23" i="163" a="1"/>
  <c r="F24" i="142" a="1"/>
  <c r="M9" i="162" a="1"/>
  <c r="K8" i="163" a="1"/>
  <c r="P47" i="159" a="1"/>
  <c r="E39" i="158" a="1"/>
  <c r="I28" i="158" a="1"/>
  <c r="K10" i="158" a="1"/>
  <c r="AO6" i="142" a="1"/>
  <c r="L21" i="142" a="1"/>
  <c r="J39" i="159" a="1"/>
  <c r="AR77" i="142" a="1"/>
  <c r="D28" i="158" a="1"/>
  <c r="H20" i="158" a="1"/>
  <c r="AO75" i="160" a="1"/>
  <c r="H49" i="161" a="1"/>
  <c r="L48" i="159" a="1"/>
  <c r="N10" i="160" a="1"/>
  <c r="K19" i="159" a="1"/>
  <c r="Q42" i="160" a="1"/>
  <c r="P37" i="160" a="1"/>
  <c r="Q43" i="160" a="1"/>
  <c r="I7" i="161" a="1"/>
  <c r="K16" i="162" a="1"/>
  <c r="F30" i="159" a="1"/>
  <c r="L50" i="161" a="1"/>
  <c r="K43" i="159" a="1"/>
  <c r="F43" i="158" a="1"/>
  <c r="I18" i="162" a="1"/>
  <c r="C48" i="158" a="1"/>
  <c r="D29" i="163" a="1"/>
  <c r="C33" i="142" a="1"/>
  <c r="M16" i="162" a="1"/>
  <c r="C27" i="160" a="1"/>
  <c r="K24" i="162" a="1"/>
  <c r="M19" i="162" a="1"/>
  <c r="D21" i="163" a="1"/>
  <c r="P36" i="163" a="1"/>
  <c r="I10" i="160" a="1"/>
  <c r="P10" i="161" a="1"/>
  <c r="H32" i="159" a="1"/>
  <c r="Q22" i="142" a="1"/>
  <c r="AQ77" i="160" a="1"/>
  <c r="F33" i="159" a="1"/>
  <c r="AQ10" i="159" a="1"/>
  <c r="D43" i="158" a="1"/>
  <c r="J41" i="162" a="1"/>
  <c r="L30" i="163" a="1"/>
  <c r="Q23" i="160" a="1"/>
  <c r="AP74" i="158" a="1"/>
  <c r="P6" i="163" a="1"/>
  <c r="J40" i="161" a="1"/>
  <c r="M44" i="159" a="1"/>
  <c r="P26" i="161" a="1"/>
  <c r="N44" i="142" a="1"/>
  <c r="C5" i="158" a="1"/>
  <c r="C48" i="162" a="1"/>
  <c r="C24" i="163" a="1"/>
  <c r="M3" i="163" a="1"/>
  <c r="G40" i="159" a="1"/>
  <c r="E44" i="161" a="1"/>
  <c r="C48" i="159" a="1"/>
  <c r="Q30" i="162" a="1"/>
  <c r="N30" i="159" a="1"/>
  <c r="Q35" i="162" a="1"/>
  <c r="F14" i="163" a="1"/>
  <c r="E19" i="162" a="1"/>
  <c r="C8" i="142" a="1"/>
  <c r="F32" i="158" a="1"/>
  <c r="AO209" i="160" a="1"/>
  <c r="C31" i="159" a="1"/>
  <c r="AL71" i="160" a="1"/>
  <c r="L37" i="162" a="1"/>
  <c r="N3" i="142" a="1"/>
  <c r="M47" i="142" a="1"/>
  <c r="H35" i="162" a="1"/>
  <c r="C37" i="158" a="1"/>
  <c r="P49" i="159" a="1"/>
  <c r="I34" i="161" a="1"/>
  <c r="D8" i="163" a="1"/>
  <c r="D5" i="159" a="1"/>
  <c r="G35" i="162" a="1"/>
  <c r="G47" i="163" a="1"/>
  <c r="Q44" i="161" a="1"/>
  <c r="C7" i="158" a="1"/>
  <c r="I4" i="161" a="1"/>
  <c r="AP72" i="159" a="1"/>
  <c r="N14" i="162" a="1"/>
  <c r="K45" i="159" a="1"/>
  <c r="AL10" i="160" a="1"/>
  <c r="N17" i="142" a="1"/>
  <c r="K43" i="160" a="1"/>
  <c r="J21" i="161" a="1"/>
  <c r="C33" i="158" a="1"/>
  <c r="J2" i="160" a="1"/>
  <c r="D24" i="158" a="1"/>
  <c r="D23" i="142" a="1"/>
  <c r="K9" i="158" a="1"/>
  <c r="D40" i="158" a="1"/>
  <c r="D29" i="142" a="1"/>
  <c r="P33" i="142" a="1"/>
  <c r="AL75" i="163" a="1"/>
  <c r="D39" i="142" a="1"/>
  <c r="AP203" i="160" a="1"/>
  <c r="N5" i="142" a="1"/>
  <c r="F18" i="163" a="1"/>
  <c r="F8" i="162" a="1"/>
  <c r="AR9" i="159" a="1"/>
  <c r="AO8" i="160" a="1"/>
  <c r="AR9" i="163" a="1"/>
  <c r="J12" i="160" a="1"/>
  <c r="AQ205" i="160" a="1"/>
  <c r="AJ17" i="159" a="1"/>
  <c r="AL74" i="158" a="1"/>
  <c r="F25" i="159" a="1"/>
  <c r="J16" i="158" a="1"/>
  <c r="C39" i="142" a="1"/>
  <c r="AO137" i="142" a="1"/>
  <c r="Q4" i="161" a="1"/>
  <c r="L10" i="160" a="1"/>
  <c r="P42" i="159" a="1"/>
  <c r="AP81" i="159" a="1"/>
  <c r="P16" i="158" a="1"/>
  <c r="P25" i="161" a="1"/>
  <c r="AO73" i="142" a="1"/>
  <c r="M15" i="163" a="1"/>
  <c r="P46" i="163" a="1"/>
  <c r="D46" i="162" a="1"/>
  <c r="Q37" i="163" a="1"/>
  <c r="C17" i="162" a="1"/>
  <c r="AQ135" i="159" a="1"/>
  <c r="G27" i="158" a="1"/>
  <c r="H45" i="142" a="1"/>
  <c r="I49" i="163" a="1"/>
  <c r="I23" i="160" a="1"/>
  <c r="N9" i="162" a="1"/>
  <c r="Q24" i="159" a="1"/>
  <c r="G38" i="160" a="1"/>
  <c r="AO6" i="162" a="1"/>
  <c r="I46" i="160" a="1"/>
  <c r="M37" i="159" a="1"/>
  <c r="P3" i="159" a="1"/>
  <c r="P46" i="158" a="1"/>
  <c r="G39" i="142" a="1"/>
  <c r="C37" i="160" a="1"/>
  <c r="AJ18" i="159" a="1"/>
  <c r="C7" i="162" a="1"/>
  <c r="E20" i="142" a="1"/>
  <c r="Q41" i="142" a="1"/>
  <c r="J9" i="158" a="1"/>
  <c r="AL200" i="159" a="1"/>
  <c r="J19" i="159" a="1"/>
  <c r="H40" i="159" a="1"/>
  <c r="F9" i="162" a="1"/>
  <c r="F44" i="163" a="1"/>
  <c r="N36" i="163" a="1"/>
  <c r="F13" i="163" a="1"/>
  <c r="M8" i="160" a="1"/>
  <c r="I16" i="161" a="1"/>
  <c r="I11" i="161" a="1"/>
  <c r="M32" i="160" a="1"/>
  <c r="I15" i="159" a="1"/>
  <c r="Q17" i="142" a="1"/>
  <c r="J34" i="163" a="1"/>
  <c r="N17" i="162" a="1"/>
  <c r="F26" i="160" a="1"/>
  <c r="H20" i="142" a="1"/>
  <c r="I7" i="142" a="1"/>
  <c r="J2" i="159" a="1"/>
  <c r="J8" i="158" a="1"/>
  <c r="E47" i="159" a="1"/>
  <c r="Q9" i="159" a="1"/>
  <c r="G25" i="159" a="1"/>
  <c r="H49" i="162" a="1"/>
  <c r="AL73" i="162" a="1"/>
  <c r="AQ76" i="159" a="1"/>
  <c r="P10" i="158" a="1"/>
  <c r="L5" i="158" a="1"/>
  <c r="AL7" i="163" a="1"/>
  <c r="L7" i="162" a="1"/>
  <c r="G10" i="162" a="1"/>
  <c r="D44" i="163" a="1"/>
  <c r="G37" i="161" a="1"/>
  <c r="C48" i="163" a="1"/>
  <c r="Q4" i="159" a="1"/>
  <c r="L49" i="160" a="1"/>
  <c r="F29" i="163" a="1"/>
  <c r="L31" i="162" a="1"/>
  <c r="I3" i="163" a="1"/>
  <c r="M42" i="160" a="1"/>
  <c r="D40" i="160" a="1"/>
  <c r="D32" i="159" a="1"/>
  <c r="D7" i="161" a="1"/>
  <c r="D38" i="142" a="1"/>
  <c r="AL141" i="142" a="1"/>
  <c r="D25" i="160" a="1"/>
  <c r="F22" i="160" a="1"/>
  <c r="G38" i="162" a="1"/>
  <c r="AL5" i="161" a="1"/>
  <c r="D49" i="160" a="1"/>
  <c r="AJ72" i="160" a="1"/>
  <c r="AL72" i="162" a="1"/>
  <c r="J49" i="161" a="1"/>
  <c r="AJ140" i="159" a="1"/>
  <c r="H45" i="163" a="1"/>
  <c r="F28" i="161" a="1"/>
  <c r="E41" i="163" a="1"/>
  <c r="L36" i="142" a="1"/>
  <c r="P21" i="163" a="1"/>
  <c r="D33" i="160" a="1"/>
  <c r="I9" i="162" a="1"/>
  <c r="N16" i="163" a="1"/>
  <c r="G45" i="158" a="1"/>
  <c r="D49" i="161" a="1"/>
  <c r="F23" i="160" a="1"/>
  <c r="J6" i="162" a="1"/>
  <c r="AO75" i="142" a="1"/>
  <c r="E17" i="162" a="1"/>
  <c r="P40" i="163" a="1"/>
  <c r="AQ11" i="160" a="1"/>
  <c r="I15" i="160" a="1"/>
  <c r="P38" i="163" a="1"/>
  <c r="M41" i="163" a="1"/>
  <c r="M23" i="160" a="1"/>
  <c r="I36" i="160" a="1"/>
  <c r="M20" i="161" a="1"/>
  <c r="H42" i="161" a="1"/>
  <c r="E43" i="162" a="1"/>
  <c r="N28" i="142" a="1"/>
  <c r="P39" i="159" a="1"/>
  <c r="AP76" i="158" a="1"/>
  <c r="AR72" i="163" a="1"/>
  <c r="I18" i="158" a="1"/>
  <c r="N3" i="161" a="1"/>
  <c r="AQ139" i="142" a="1"/>
  <c r="C5" i="160" a="1"/>
  <c r="C15" i="163" a="1"/>
  <c r="C20" i="163" a="1"/>
  <c r="E51" i="161" a="1"/>
  <c r="AJ140" i="142" a="1"/>
  <c r="I29" i="159" a="1"/>
  <c r="M48" i="159" a="1"/>
  <c r="M46" i="161" a="1"/>
  <c r="Q19" i="161" a="1"/>
  <c r="H4" i="158" a="1"/>
  <c r="AJ5" i="160" a="1"/>
  <c r="H37" i="161" a="1"/>
  <c r="I35" i="142" a="1"/>
  <c r="C13" i="158" a="1"/>
  <c r="D23" i="159" a="1"/>
  <c r="M3" i="159" a="1"/>
  <c r="AP74" i="160" a="1"/>
  <c r="M12" i="159" a="1"/>
  <c r="Q31" i="158" a="1"/>
  <c r="K48" i="142" a="1"/>
  <c r="N39" i="160" a="1"/>
  <c r="K46" i="160" a="1"/>
  <c r="F28" i="159" a="1"/>
  <c r="K35" i="159" a="1"/>
  <c r="AQ10" i="160" a="1"/>
  <c r="F41" i="142" a="1"/>
  <c r="I27" i="159" a="1"/>
  <c r="E11" i="162" a="1"/>
  <c r="I36" i="162" a="1"/>
  <c r="AJ79" i="159" a="1"/>
  <c r="I39" i="162" a="1"/>
  <c r="M4" i="163" a="1"/>
  <c r="I28" i="162" a="1"/>
  <c r="G46" i="159" a="1"/>
  <c r="AQ11" i="163" a="1"/>
  <c r="M22" i="161" a="1"/>
  <c r="AL5" i="163" a="1"/>
  <c r="H8" i="158" a="1"/>
  <c r="M46" i="163" a="1"/>
  <c r="C23" i="161" a="1"/>
  <c r="N6" i="159" a="1"/>
  <c r="AR79" i="162" a="1"/>
  <c r="D31" i="158" a="1"/>
  <c r="Q13" i="161" a="1"/>
  <c r="I24" i="161" a="1"/>
  <c r="L25" i="158" a="1"/>
  <c r="J43" i="160" a="1"/>
  <c r="N4" i="159" a="1"/>
  <c r="J44" i="142" a="1"/>
  <c r="E47" i="158" a="1"/>
  <c r="E21" i="159" a="1"/>
  <c r="E36" i="163" a="1"/>
  <c r="H20" i="159" a="1"/>
  <c r="D48" i="162" a="1"/>
  <c r="N15" i="161" a="1"/>
  <c r="D27" i="163" a="1"/>
  <c r="C26" i="142" a="1"/>
  <c r="C48" i="142" a="1"/>
  <c r="I51" i="160" a="1"/>
  <c r="I42" i="163" a="1"/>
  <c r="K41" i="159" a="1"/>
  <c r="K16" i="158" a="1"/>
  <c r="J21" i="158" a="1"/>
  <c r="G25" i="163" a="1"/>
  <c r="Q7" i="161" a="1"/>
  <c r="Q9" i="158" a="1"/>
  <c r="M5" i="158" a="1"/>
  <c r="H3" i="163" a="1"/>
  <c r="N49" i="161" a="1"/>
  <c r="AR7" i="163" a="1"/>
  <c r="AJ12" i="159" a="1"/>
  <c r="F47" i="158" a="1"/>
  <c r="N39" i="158" a="1"/>
  <c r="M12" i="158" a="1"/>
  <c r="AP137" i="160" a="1"/>
  <c r="M15" i="160" a="1"/>
  <c r="C45" i="162" a="1"/>
  <c r="E51" i="162" a="1"/>
  <c r="E45" i="161" a="1"/>
  <c r="F42" i="161" a="1"/>
  <c r="H20" i="162" a="1"/>
  <c r="G37" i="162" a="1"/>
  <c r="L12" i="142" a="1"/>
  <c r="J41" i="160" a="1"/>
  <c r="AO11" i="162" a="1"/>
  <c r="D3" i="163" a="1"/>
  <c r="Q18" i="142" a="1"/>
  <c r="K26" i="142" a="1"/>
  <c r="H28" i="160" a="1"/>
  <c r="F48" i="160" a="1"/>
  <c r="AO8" i="162" a="1"/>
  <c r="K41" i="160" a="1"/>
  <c r="AP208" i="160" a="1"/>
  <c r="K3" i="163" a="1"/>
  <c r="I16" i="162" a="1"/>
  <c r="J41" i="142" a="1"/>
  <c r="L49" i="158" a="1"/>
  <c r="I9" i="142" a="1"/>
  <c r="G30" i="142" a="1"/>
  <c r="N41" i="160" a="1"/>
  <c r="L24" i="159" a="1"/>
  <c r="C14" i="159" a="1"/>
  <c r="G9" i="160" a="1"/>
  <c r="G16" i="158" a="1"/>
  <c r="Q38" i="163" a="1"/>
  <c r="AR79" i="159" a="1"/>
  <c r="K49" i="160" a="1"/>
  <c r="AQ16" i="159" a="1"/>
  <c r="K14" i="160" a="1"/>
  <c r="AL7" i="160" a="1"/>
  <c r="I31" i="163" a="1"/>
  <c r="P11" i="158" a="1"/>
  <c r="L18" i="161" a="1"/>
  <c r="J32" i="162" a="1"/>
  <c r="C10" i="161" a="1"/>
  <c r="G51" i="163" a="1"/>
  <c r="E22" i="159" a="1"/>
  <c r="I43" i="142" a="1"/>
  <c r="M13" i="160" a="1"/>
  <c r="M13" i="142" a="1"/>
  <c r="D7" i="142" a="1"/>
  <c r="J41" i="158" a="1"/>
  <c r="E4" i="160" a="1"/>
  <c r="J51" i="142" a="1"/>
  <c r="J50" i="162" a="1"/>
  <c r="J16" i="160" a="1"/>
  <c r="C5" i="161" a="1"/>
  <c r="J26" i="142" a="1"/>
  <c r="H8" i="160" a="1"/>
  <c r="K2" i="160" a="1"/>
  <c r="C11" i="161" a="1"/>
  <c r="D13" i="160" a="1"/>
  <c r="E32" i="162" a="1"/>
  <c r="F37" i="142" a="1"/>
  <c r="P41" i="161" a="1"/>
  <c r="H14" i="161" a="1"/>
  <c r="AJ9" i="158" a="1"/>
  <c r="G49" i="159" a="1"/>
  <c r="AO78" i="158" a="1"/>
  <c r="I30" i="162" a="1"/>
  <c r="AP76" i="160" a="1"/>
  <c r="E42" i="163" a="1"/>
  <c r="E26" i="163" a="1"/>
  <c r="AP71" i="142" a="1"/>
  <c r="K42" i="162" a="1"/>
  <c r="K2" i="142" a="1"/>
  <c r="L26" i="159" a="1"/>
  <c r="AL7" i="158" a="1"/>
  <c r="AJ14" i="162" a="1"/>
  <c r="H41" i="162" a="1"/>
  <c r="L20" i="162" a="1"/>
  <c r="K27" i="161" a="1"/>
  <c r="K3" i="142" a="1"/>
  <c r="F25" i="142" a="1"/>
  <c r="K31" i="161" a="1"/>
  <c r="Q18" i="161" a="1"/>
  <c r="Q32" i="160" a="1"/>
  <c r="P20" i="159" a="1"/>
  <c r="I31" i="142" a="1"/>
  <c r="I10" i="142" a="1"/>
  <c r="L37" i="161" a="1"/>
  <c r="N43" i="160" a="1"/>
  <c r="J26" i="158" a="1"/>
  <c r="K49" i="159" a="1"/>
  <c r="C17" i="160" a="1"/>
  <c r="F2" i="161" a="1"/>
  <c r="N23" i="159" a="1"/>
  <c r="G32" i="142" a="1"/>
  <c r="F13" i="161" a="1"/>
  <c r="P16" i="142" a="1"/>
  <c r="AR138" i="159" a="1"/>
  <c r="D4" i="159" a="1"/>
  <c r="C21" i="142" a="1"/>
  <c r="M16" i="142" a="1"/>
  <c r="D51" i="162" a="1"/>
  <c r="Q49" i="160" a="1"/>
  <c r="AO73" i="162" a="1"/>
  <c r="J50" i="158" a="1"/>
  <c r="G37" i="159" a="1"/>
  <c r="E15" i="161" a="1"/>
  <c r="N15" i="163" a="1"/>
  <c r="AL77" i="163" a="1"/>
  <c r="AP73" i="163" a="1"/>
  <c r="Q39" i="161" a="1"/>
  <c r="K34" i="142" a="1"/>
  <c r="H35" i="163" a="1"/>
  <c r="J38" i="160" a="1"/>
  <c r="H2" i="159" a="1"/>
  <c r="D45" i="161" a="1"/>
  <c r="G33" i="163" a="1"/>
  <c r="I31" i="158" a="1"/>
  <c r="E48" i="158" a="1"/>
  <c r="AQ9" i="160" a="1"/>
  <c r="D19" i="160" a="1"/>
  <c r="D40" i="159" a="1"/>
  <c r="L32" i="160" a="1"/>
  <c r="Q36" i="160" a="1"/>
  <c r="L40" i="142" a="1"/>
  <c r="Q16" i="163" a="1"/>
  <c r="H8" i="161" a="1"/>
  <c r="F27" i="159" a="1"/>
  <c r="K29" i="160" a="1"/>
  <c r="Q20" i="163" a="1"/>
  <c r="F49" i="163" a="1"/>
  <c r="E3" i="161" a="1"/>
  <c r="L42" i="158" a="1"/>
  <c r="E51" i="160" a="1"/>
  <c r="J31" i="161" a="1"/>
  <c r="AR17" i="159" a="1"/>
  <c r="M45" i="162" a="1"/>
  <c r="E49" i="142" a="1"/>
  <c r="G42" i="159" a="1"/>
  <c r="M18" i="142" a="1"/>
  <c r="K18" i="160" a="1"/>
  <c r="AP10" i="159" a="1"/>
  <c r="N50" i="162" a="1"/>
  <c r="E9" i="161" a="1"/>
  <c r="L6" i="158" a="1"/>
  <c r="C48" i="161" a="1"/>
  <c r="L25" i="159" a="1"/>
  <c r="F48" i="159" a="1"/>
  <c r="L28" i="159" a="1"/>
  <c r="M22" i="142" a="1"/>
  <c r="G10" i="158" a="1"/>
  <c r="H34" i="142" a="1"/>
  <c r="I49" i="162" a="1"/>
  <c r="C20" i="162" a="1"/>
  <c r="J42" i="160" a="1"/>
  <c r="D12" i="159" a="1"/>
  <c r="Q7" i="162" a="1"/>
  <c r="C12" i="160" a="1"/>
  <c r="G15" i="161" a="1"/>
  <c r="N37" i="161" a="1"/>
  <c r="N26" i="159" a="1"/>
  <c r="D11" i="159" a="1"/>
  <c r="E40" i="160" a="1"/>
  <c r="K28" i="158" a="1"/>
  <c r="AR72" i="160" a="1"/>
  <c r="C9" i="161" a="1"/>
  <c r="D18" i="159" a="1"/>
  <c r="AR75" i="158" a="1"/>
  <c r="L41" i="161" a="1"/>
  <c r="C32" i="163" a="1"/>
  <c r="H22" i="158" a="1"/>
  <c r="F34" i="159" a="1"/>
  <c r="F7" i="159" a="1"/>
  <c r="F15" i="163" a="1"/>
  <c r="C44" i="163" a="1"/>
  <c r="J20" i="161" a="1"/>
  <c r="C14" i="162" a="1"/>
  <c r="J35" i="161" a="1"/>
  <c r="K10" i="142" a="1"/>
  <c r="P25" i="160" a="1"/>
  <c r="F28" i="142" a="1"/>
  <c r="H19" i="160" a="1"/>
  <c r="K2" i="161" a="1"/>
  <c r="H26" i="159" a="1"/>
  <c r="L41" i="160" a="1"/>
  <c r="AL75" i="160" a="1"/>
  <c r="AR79" i="158" a="1"/>
  <c r="M42" i="159" a="1"/>
  <c r="P50" i="142" a="1"/>
  <c r="K36" i="160" a="1"/>
  <c r="D16" i="163" a="1"/>
  <c r="L17" i="162" a="1"/>
  <c r="C20" i="160" a="1"/>
  <c r="E5" i="161" a="1"/>
  <c r="AP137" i="142" a="1"/>
  <c r="E4" i="162" a="1"/>
  <c r="N40" i="142" a="1"/>
  <c r="H2" i="142" a="1"/>
  <c r="I19" i="158" a="1"/>
  <c r="C31" i="160" a="1"/>
  <c r="G40" i="142" a="1"/>
  <c r="C21" i="163" a="1"/>
  <c r="C20" i="159" a="1"/>
  <c r="P49" i="163" a="1"/>
  <c r="I25" i="163" a="1"/>
  <c r="G28" i="159" a="1"/>
  <c r="K51" i="162" a="1"/>
  <c r="D14" i="142" a="1"/>
  <c r="L23" i="161" a="1"/>
  <c r="K23" i="158" a="1"/>
  <c r="L50" i="160" a="1"/>
  <c r="N41" i="158" a="1"/>
  <c r="C6" i="158" a="1"/>
  <c r="AO73" i="160" a="1"/>
  <c r="F40" i="162" a="1"/>
  <c r="AO137" i="160" a="1"/>
  <c r="P51" i="158" a="1"/>
  <c r="F41" i="162" a="1"/>
  <c r="P23" i="160" a="1"/>
  <c r="D10" i="159" a="1"/>
  <c r="Q38" i="158" a="1"/>
  <c r="P2" i="163" a="1"/>
  <c r="AJ11" i="163" a="1"/>
  <c r="N43" i="158" a="1"/>
  <c r="AL70" i="163" a="1"/>
  <c r="E5" i="159" a="1"/>
  <c r="L7" i="158" a="1"/>
  <c r="I9" i="160" a="1"/>
  <c r="I24" i="158" a="1"/>
  <c r="G25" i="158" a="1"/>
  <c r="C5" i="142" a="1"/>
  <c r="AP11" i="162" a="1"/>
  <c r="E16" i="162" a="1"/>
  <c r="E37" i="163" a="1"/>
  <c r="J21" i="142" a="1"/>
  <c r="M49" i="162" a="1"/>
  <c r="P6" i="158" a="1"/>
  <c r="AL83" i="159" a="1"/>
  <c r="AO73" i="159" a="1"/>
  <c r="H47" i="161" a="1"/>
  <c r="D11" i="158" a="1"/>
  <c r="AP8" i="158" a="1"/>
  <c r="P39" i="158" a="1"/>
  <c r="E43" i="160" a="1"/>
  <c r="AJ73" i="158" a="1"/>
  <c r="AP8" i="162" a="1"/>
  <c r="N27" i="159" a="1"/>
  <c r="D30" i="158" a="1"/>
  <c r="Q34" i="158" a="1"/>
  <c r="AQ8" i="162" a="1"/>
  <c r="E4" i="159" a="1"/>
  <c r="J24" i="161" a="1"/>
  <c r="Q48" i="161" a="1"/>
  <c r="G44" i="162" a="1"/>
  <c r="D46" i="159" a="1"/>
  <c r="N20" i="160" a="1"/>
  <c r="E11" i="163" a="1"/>
  <c r="AQ8" i="160" a="1"/>
  <c r="P48" i="162" a="1"/>
  <c r="AJ71" i="142" a="1"/>
  <c r="L50" i="159" a="1"/>
  <c r="J36" i="163" a="1"/>
  <c r="AQ11" i="158" a="1"/>
  <c r="P24" i="160" a="1"/>
  <c r="J32" i="158" a="1"/>
  <c r="H26" i="160" a="1"/>
  <c r="AO7" i="162" a="1"/>
  <c r="I2" i="161" a="1"/>
  <c r="E18" i="142" a="1"/>
  <c r="L5" i="162" a="1"/>
  <c r="N28" i="159" a="1"/>
  <c r="M47" i="162" a="1"/>
  <c r="I16" i="142" a="1"/>
  <c r="N26" i="161" a="1"/>
  <c r="M2" i="162" a="1"/>
  <c r="AP74" i="163" a="1"/>
  <c r="C13" i="161" a="1"/>
  <c r="J22" i="162" a="1"/>
  <c r="M7" i="160" a="1"/>
  <c r="N29" i="159" a="1"/>
  <c r="N11" i="162" a="1"/>
  <c r="AQ83" i="159" a="1"/>
  <c r="F44" i="160" a="1"/>
  <c r="M35" i="163" a="1"/>
  <c r="I14" i="158" a="1"/>
  <c r="F41" i="163" a="1"/>
  <c r="F39" i="158" a="1"/>
  <c r="AL6" i="142" a="1"/>
  <c r="D43" i="159" a="1"/>
  <c r="AL6" i="158" a="1"/>
  <c r="I38" i="161" a="1"/>
  <c r="G31" i="161" a="1"/>
  <c r="E10" i="159" a="1"/>
  <c r="D17" i="159" a="1"/>
  <c r="D41" i="159" a="1"/>
  <c r="AJ80" i="159" a="1"/>
  <c r="I51" i="163" a="1"/>
  <c r="AR139" i="159" a="1"/>
  <c r="K33" i="159" a="1"/>
  <c r="C27" i="162" a="1"/>
  <c r="G29" i="161" a="1"/>
  <c r="H35" i="158" a="1"/>
  <c r="J7" i="142" a="1"/>
  <c r="Q10" i="161" a="1"/>
  <c r="L20" i="158" a="1"/>
  <c r="AL7" i="159" a="1"/>
  <c r="N30" i="158" a="1"/>
  <c r="AR5" i="161" a="1"/>
  <c r="H48" i="163" a="1"/>
  <c r="K48" i="161" a="1"/>
  <c r="AR138" i="142" a="1"/>
  <c r="M21" i="160" a="1"/>
  <c r="M23" i="162" a="1"/>
  <c r="L44" i="161" a="1"/>
  <c r="N28" i="162" a="1"/>
  <c r="L30" i="159" a="1"/>
  <c r="I32" i="159" a="1"/>
  <c r="F45" i="158" a="1"/>
  <c r="M25" i="161" a="1"/>
  <c r="H48" i="162" a="1"/>
  <c r="E32" i="161" a="1"/>
  <c r="D6" i="159" a="1"/>
  <c r="Q26" i="162" a="1"/>
  <c r="M22" i="162" a="1"/>
  <c r="E25" i="159" a="1"/>
  <c r="E28" i="159" a="1"/>
  <c r="G27" i="159" a="1"/>
  <c r="AO12" i="160" a="1"/>
  <c r="I3" i="158" a="1"/>
  <c r="E29" i="159" a="1"/>
  <c r="AQ204" i="160" a="1"/>
  <c r="K14" i="158" a="1"/>
  <c r="Q13" i="159" a="1"/>
  <c r="AQ77" i="159" a="1"/>
  <c r="Q37" i="159" a="1"/>
  <c r="F5" i="161" a="1"/>
  <c r="D37" i="160" a="1"/>
  <c r="F8" i="163" a="1"/>
  <c r="Q8" i="159" a="1"/>
  <c r="L37" i="163" a="1"/>
  <c r="N38" i="161" a="1"/>
  <c r="C39" i="161" a="1"/>
  <c r="N22" i="162" a="1"/>
  <c r="P13" i="162" a="1"/>
  <c r="AJ137" i="159" a="1"/>
  <c r="Q35" i="158" a="1"/>
  <c r="Q42" i="163" a="1"/>
  <c r="I23" i="163" a="1"/>
  <c r="I36" i="142" a="1"/>
  <c r="C49" i="158" a="1"/>
  <c r="AP10" i="162" a="1"/>
  <c r="D17" i="162" a="1"/>
  <c r="M39" i="142" a="1"/>
  <c r="L27" i="159" a="1"/>
  <c r="AL70" i="160" a="1"/>
  <c r="AO137" i="159" a="1"/>
  <c r="L51" i="159" a="1"/>
  <c r="F14" i="162" a="1"/>
  <c r="N47" i="161" a="1"/>
  <c r="M14" i="158" a="1"/>
  <c r="N14" i="159" a="1"/>
  <c r="AL11" i="158" a="1"/>
  <c r="K10" i="162" a="1"/>
  <c r="H24" i="159" a="1"/>
  <c r="J34" i="162" a="1"/>
  <c r="C48" i="160" a="1"/>
  <c r="M12" i="160" a="1"/>
  <c r="AR14" i="162" a="1"/>
  <c r="I9" i="159" a="1"/>
  <c r="F18" i="161" a="1"/>
  <c r="F34" i="160" a="1"/>
  <c r="G19" i="162" a="1"/>
  <c r="J6" i="158" a="1"/>
  <c r="M31" i="159" a="1"/>
  <c r="AO136" i="142" a="1"/>
  <c r="J49" i="142" a="1"/>
  <c r="Q26" i="163" a="1"/>
  <c r="M3" i="162" a="1"/>
  <c r="J21" i="162" a="1"/>
  <c r="H10" i="158" a="1"/>
  <c r="N39" i="142" a="1"/>
  <c r="F10" i="162" a="1"/>
  <c r="F20" i="161" a="1"/>
  <c r="E24" i="161" a="1"/>
  <c r="J40" i="159" a="1"/>
  <c r="I21" i="159" a="1"/>
  <c r="AP11" i="163" a="1"/>
  <c r="G29" i="162" a="1"/>
  <c r="H46" i="163" a="1"/>
  <c r="Q10" i="159" a="1"/>
  <c r="Q41" i="159" a="1"/>
  <c r="AQ79" i="158" a="1"/>
  <c r="C28" i="161" a="1"/>
  <c r="I17" i="163" a="1"/>
  <c r="Q14" i="142" a="1"/>
  <c r="G14" i="162" a="1"/>
  <c r="C4" i="158" a="1"/>
  <c r="I11" i="163" a="1"/>
  <c r="AL9" i="158" a="1"/>
  <c r="G15" i="159" a="1"/>
  <c r="H26" i="161" a="1"/>
  <c r="E15" i="160" a="1"/>
  <c r="M37" i="142" a="1"/>
  <c r="P39" i="161" a="1"/>
  <c r="F11" i="158" a="1"/>
  <c r="K27" i="162" a="1"/>
  <c r="AP8" i="163" a="1"/>
  <c r="AQ138" i="142" a="1"/>
  <c r="L43" i="158" a="1"/>
  <c r="C49" i="161" a="1"/>
  <c r="J18" i="142" a="1"/>
  <c r="AR13" i="163" a="1"/>
  <c r="I30" i="160" a="1"/>
  <c r="P6" i="159" a="1"/>
  <c r="Q16" i="158" a="1"/>
  <c r="P45" i="163" a="1"/>
  <c r="AO75" i="162" a="1"/>
  <c r="K29" i="163" a="1"/>
  <c r="AO13" i="163" a="1"/>
  <c r="K9" i="161" a="1"/>
  <c r="C39" i="159" a="1"/>
  <c r="G10" i="159" a="1"/>
  <c r="J6" i="163" a="1"/>
  <c r="I38" i="142" a="1"/>
  <c r="I24" i="160" a="1"/>
  <c r="P26" i="162" a="1"/>
  <c r="L23" i="158" a="1"/>
  <c r="Q40" i="160" a="1"/>
  <c r="I47" i="159" a="1"/>
  <c r="D30" i="162" a="1"/>
  <c r="M9" i="159" a="1"/>
  <c r="AO5" i="160" a="1"/>
  <c r="L28" i="161" a="1"/>
  <c r="Q51" i="142" a="1"/>
  <c r="J44" i="159" a="1"/>
  <c r="Q19" i="162" a="1"/>
  <c r="H30" i="161" a="1"/>
  <c r="Q5" i="142" a="1"/>
  <c r="L18" i="158" a="1"/>
  <c r="AJ135" i="160" a="1"/>
  <c r="G17" i="161" a="1"/>
  <c r="D35" i="163" a="1"/>
  <c r="C2" i="160" a="1"/>
  <c r="C19" i="163" a="1"/>
  <c r="Q2" i="162" a="1"/>
  <c r="AJ77" i="163" a="1"/>
  <c r="D43" i="161" a="1"/>
  <c r="L16" i="160" a="1"/>
  <c r="P51" i="162" a="1"/>
  <c r="J42" i="161" a="1"/>
  <c r="M10" i="163" a="1"/>
  <c r="P37" i="162" a="1"/>
  <c r="M23" i="161" a="1"/>
  <c r="AQ7" i="142" a="1"/>
  <c r="C44" i="160" a="1"/>
  <c r="AJ70" i="159" a="1"/>
  <c r="AQ76" i="162" a="1"/>
  <c r="F11" i="162" a="1"/>
  <c r="H38" i="163" a="1"/>
  <c r="N3" i="163" a="1"/>
  <c r="P31" i="158" a="1"/>
  <c r="J33" i="162" a="1"/>
  <c r="K51" i="161" a="1"/>
  <c r="AO71" i="142" a="1"/>
  <c r="M35" i="162" a="1"/>
  <c r="I29" i="162" a="1"/>
  <c r="M18" i="161" a="1"/>
  <c r="E12" i="158" a="1"/>
  <c r="AQ137" i="160" a="1"/>
  <c r="K39" i="159" a="1"/>
  <c r="E7" i="160" a="1"/>
  <c r="AR73" i="142" a="1"/>
  <c r="Q29" i="161" a="1"/>
  <c r="F8" i="161" a="1"/>
  <c r="J30" i="159" a="1"/>
  <c r="AQ74" i="162" a="1"/>
  <c r="H48" i="161" a="1"/>
  <c r="AR12" i="160" a="1"/>
  <c r="M27" i="158" a="1"/>
  <c r="C30" i="162" a="1"/>
  <c r="M32" i="162" a="1"/>
  <c r="AR73" i="160" a="1"/>
  <c r="L16" i="158" a="1"/>
  <c r="J46" i="158" a="1"/>
  <c r="P30" i="159" a="1"/>
  <c r="K31" i="160" a="1"/>
  <c r="G30" i="162" a="1"/>
  <c r="L45" i="159" a="1"/>
  <c r="Q22" i="162" a="1"/>
  <c r="J31" i="160" a="1"/>
  <c r="L42" i="160" a="1"/>
  <c r="P12" i="142" a="1"/>
  <c r="F21" i="160" a="1"/>
  <c r="K12" i="142" a="1"/>
  <c r="P15" i="159" a="1"/>
  <c r="E34" i="158" a="1"/>
  <c r="D26" i="142" a="1"/>
  <c r="AJ7" i="163" a="1"/>
  <c r="AQ138" i="159" a="1"/>
  <c r="N16" i="162" a="1"/>
  <c r="I27" i="158" a="1"/>
  <c r="AL11" i="159" a="1"/>
  <c r="H37" i="163" a="1"/>
  <c r="Q27" i="163" a="1"/>
  <c r="AQ13" i="162" a="1"/>
  <c r="Q44" i="163" a="1"/>
  <c r="H50" i="159" a="1"/>
  <c r="P43" i="160" a="1"/>
  <c r="AL78" i="159" a="1"/>
  <c r="I10" i="161" a="1"/>
  <c r="F8" i="159" a="1"/>
  <c r="C24" i="161" a="1"/>
  <c r="G3" i="161" a="1"/>
  <c r="H5" i="159" a="1"/>
  <c r="G41" i="161" a="1"/>
  <c r="F16" i="163" a="1"/>
  <c r="E18" i="159" a="1"/>
  <c r="D24" i="142" a="1"/>
  <c r="G23" i="160" a="1"/>
  <c r="J40" i="142" a="1"/>
  <c r="C19" i="142" a="1"/>
  <c r="K32" i="142" a="1"/>
  <c r="L24" i="142" a="1"/>
  <c r="P25" i="158" a="1"/>
  <c r="K24" i="163" a="1"/>
  <c r="Q15" i="160" a="1"/>
  <c r="M11" i="162" a="1"/>
  <c r="P7" i="162" a="1"/>
  <c r="E40" i="161" a="1"/>
  <c r="N35" i="161" a="1"/>
  <c r="P48" i="158" a="1"/>
  <c r="AJ5" i="142" a="1"/>
  <c r="L38" i="158" a="1"/>
  <c r="J14" i="162" a="1"/>
  <c r="I5" i="161" a="1"/>
  <c r="D50" i="162" a="1"/>
  <c r="L2" i="161" a="1"/>
  <c r="G43" i="142" a="1"/>
  <c r="Q47" i="162" a="1"/>
  <c r="M5" i="160" a="1"/>
  <c r="G15" i="142" a="1"/>
  <c r="I31" i="159" a="1"/>
  <c r="L45" i="162" a="1"/>
  <c r="H45" i="158" a="1"/>
  <c r="L29" i="159" a="1"/>
  <c r="M19" i="159" a="1"/>
  <c r="AO138" i="142" a="1"/>
  <c r="I17" i="161" a="1"/>
  <c r="M44" i="161" a="1"/>
  <c r="Q47" i="159" a="1"/>
  <c r="AO6" i="160" a="1"/>
  <c r="K14" i="163" a="1"/>
  <c r="M11" i="159" a="1"/>
  <c r="J17" i="162" a="1"/>
  <c r="Q11" i="161" a="1"/>
  <c r="L4" i="158" a="1"/>
  <c r="D9" i="142" a="1"/>
  <c r="N51" i="163" a="1"/>
  <c r="C37" i="163" a="1"/>
  <c r="M5" i="161" a="1"/>
  <c r="N38" i="162" a="1"/>
  <c r="Q31" i="142" a="1"/>
  <c r="AP7" i="158" a="1"/>
  <c r="I36" i="163" a="1"/>
  <c r="F41" i="159" a="1"/>
  <c r="H20" i="163" a="1"/>
  <c r="H19" i="162" a="1"/>
  <c r="H15" i="142" a="1"/>
  <c r="J3" i="163" a="1"/>
  <c r="AP78" i="163" a="1"/>
  <c r="I17" i="159" a="1"/>
  <c r="Q40" i="161" a="1"/>
  <c r="AR8" i="163" a="1"/>
  <c r="L23" i="160" a="1"/>
  <c r="J27" i="159" a="1"/>
  <c r="H2" i="160" a="1"/>
  <c r="AL13" i="159" a="1"/>
  <c r="K47" i="161" a="1"/>
  <c r="P39" i="163" a="1"/>
  <c r="AJ70" i="163" a="1"/>
  <c r="N15" i="142" a="1"/>
  <c r="N36" i="142" a="1"/>
  <c r="G39" i="161" a="1"/>
  <c r="P12" i="159" a="1"/>
  <c r="D48" i="158" a="1"/>
  <c r="N23" i="163" a="1"/>
  <c r="AR74" i="162" a="1"/>
  <c r="K44" i="163" a="1"/>
  <c r="G15" i="162" a="1"/>
  <c r="Q10" i="142" a="1"/>
  <c r="G2" i="159" a="1"/>
  <c r="K6" i="158" a="1"/>
  <c r="AP8" i="159" a="1"/>
  <c r="N18" i="161" a="1"/>
  <c r="C32" i="162" a="1"/>
  <c r="G37" i="158" a="1"/>
  <c r="Q42" i="158" a="1"/>
  <c r="Q33" i="158" a="1"/>
  <c r="AP10" i="163" a="1"/>
  <c r="P47" i="142" a="1"/>
  <c r="G20" i="159" a="1"/>
  <c r="AR78" i="158" a="1"/>
  <c r="F15" i="159" a="1"/>
  <c r="Q19" i="160" a="1"/>
  <c r="L6" i="160" a="1"/>
  <c r="G21" i="159" a="1"/>
  <c r="E36" i="162" a="1"/>
  <c r="H48" i="159" a="1"/>
  <c r="K46" i="163" a="1"/>
  <c r="J50" i="142" a="1"/>
  <c r="I38" i="160" a="1"/>
  <c r="L24" i="161" a="1"/>
  <c r="AR12" i="162" a="1"/>
  <c r="D3" i="158" a="1"/>
  <c r="E30" i="161" a="1"/>
  <c r="C39" i="162" a="1"/>
  <c r="D45" i="160" a="1"/>
  <c r="M37" i="163" a="1"/>
  <c r="D29" i="160" a="1"/>
  <c r="D50" i="158" a="1"/>
  <c r="AR208" i="160" a="1"/>
  <c r="AO11" i="163" a="1"/>
  <c r="L43" i="162" a="1"/>
  <c r="G49" i="161" a="1"/>
  <c r="N15" i="158" a="1"/>
  <c r="D38" i="160" a="1"/>
  <c r="AR8" i="142" a="1"/>
  <c r="AL135" i="142" a="1"/>
  <c r="L5" i="160" a="1"/>
  <c r="C27" i="142" a="1"/>
  <c r="P3" i="142" a="1"/>
  <c r="G47" i="162" a="1"/>
  <c r="P12" i="158" a="1"/>
  <c r="P9" i="161" a="1"/>
  <c r="C50" i="158" a="1"/>
  <c r="N47" i="158" a="1"/>
  <c r="H18" i="158" a="1"/>
  <c r="K40" i="160" a="1"/>
  <c r="C25" i="161" a="1"/>
  <c r="J37" i="142" a="1"/>
  <c r="D6" i="163" a="1"/>
  <c r="I6" i="162" a="1"/>
  <c r="AQ79" i="162" a="1"/>
  <c r="N13" i="160" a="1"/>
  <c r="F34" i="158" a="1"/>
  <c r="N34" i="158" a="1"/>
  <c r="I49" i="161" a="1"/>
  <c r="I13" i="159" a="1"/>
  <c r="I14" i="161" a="1"/>
  <c r="F48" i="158" a="1"/>
  <c r="E15" i="159" a="1"/>
  <c r="N6" i="142" a="1"/>
  <c r="J44" i="158" a="1"/>
  <c r="F2" i="142" a="1"/>
  <c r="D11" i="163" a="1"/>
  <c r="K18" i="161" a="1"/>
  <c r="F30" i="158" a="1"/>
  <c r="Q21" i="161" a="1"/>
  <c r="G18" i="162" a="1"/>
  <c r="AP15" i="159" a="1"/>
  <c r="E50" i="159" a="1"/>
  <c r="AJ78" i="163" a="1"/>
  <c r="Q39" i="158" a="1"/>
  <c r="J28" i="163" a="1"/>
  <c r="C7" i="159" a="1"/>
  <c r="P23" i="158" a="1"/>
  <c r="G19" i="158" a="1"/>
  <c r="G9" i="163" a="1"/>
  <c r="D14" i="161" a="1"/>
  <c r="AL11" i="163" a="1"/>
  <c r="C21" i="159" a="1"/>
  <c r="H28" i="142" a="1"/>
  <c r="H23" i="142" a="1"/>
  <c r="K36" i="162" a="1"/>
  <c r="Q27" i="160" a="1"/>
  <c r="H11" i="162" a="1"/>
  <c r="P38" i="162" a="1"/>
  <c r="AJ7" i="159" a="1"/>
  <c r="C39" i="163" a="1"/>
  <c r="H37" i="162" a="1"/>
  <c r="E28" i="163" a="1"/>
  <c r="AJ10" i="163" a="1"/>
  <c r="K12" i="162" a="1"/>
  <c r="N17" i="158" a="1"/>
  <c r="C13" i="142" a="1"/>
  <c r="K4" i="142" a="1"/>
  <c r="L25" i="162" a="1"/>
  <c r="H35" i="160" a="1"/>
  <c r="AO10" i="160" a="1"/>
  <c r="Q13" i="142" a="1"/>
  <c r="E48" i="160" a="1"/>
  <c r="Q6" i="161" a="1"/>
  <c r="N42" i="162" a="1"/>
  <c r="K35" i="158" a="1"/>
  <c r="J23" i="142" a="1"/>
  <c r="J29" i="163" a="1"/>
  <c r="I42" i="142" a="1"/>
  <c r="G33" i="159" a="1"/>
  <c r="AQ76" i="163" a="1"/>
  <c r="AP79" i="162" a="1"/>
  <c r="M22" i="160" a="1"/>
  <c r="P29" i="158" a="1"/>
  <c r="K33" i="161" a="1"/>
  <c r="F9" i="161" a="1"/>
  <c r="G30" i="163" a="1"/>
  <c r="P44" i="159" a="1"/>
  <c r="E41" i="158" a="1"/>
  <c r="J20" i="142" a="1"/>
  <c r="H40" i="158" a="1"/>
  <c r="K37" i="160" a="1"/>
  <c r="I43" i="161" a="1"/>
  <c r="D9" i="158" a="1"/>
  <c r="H19" i="158" a="1"/>
  <c r="AQ136" i="160" a="1"/>
  <c r="F11" i="160" a="1"/>
  <c r="I35" i="160" a="1"/>
  <c r="N19" i="158" a="1"/>
  <c r="H48" i="160" a="1"/>
  <c r="AQ140" i="142" a="1"/>
  <c r="K26" i="159" a="1"/>
  <c r="AO71" i="162" a="1"/>
  <c r="Q37" i="161" a="1"/>
  <c r="Q10" i="163" a="1"/>
  <c r="I19" i="162" a="1"/>
  <c r="L41" i="162" a="1"/>
  <c r="D42" i="161" a="1"/>
  <c r="F32" i="162" a="1"/>
  <c r="J2" i="158" a="1"/>
  <c r="L21" i="161" a="1"/>
  <c r="J6" i="161" a="1"/>
  <c r="K29" i="158" a="1"/>
  <c r="F35" i="160" a="1"/>
  <c r="J31" i="158" a="1"/>
  <c r="AR7" i="159" a="1"/>
  <c r="K13" i="162" a="1"/>
  <c r="N7" i="160" a="1"/>
  <c r="G46" i="163" a="1"/>
  <c r="AP6" i="163" a="1"/>
  <c r="G8" i="142" a="1"/>
  <c r="G36" i="162" a="1"/>
  <c r="K39" i="158" a="1"/>
  <c r="AR10" i="163" a="1"/>
  <c r="H3" i="158" a="1"/>
  <c r="F13" i="158" a="1"/>
  <c r="G39" i="160" a="1"/>
  <c r="M8" i="158" a="1"/>
  <c r="N8" i="159" a="1"/>
  <c r="AJ12" i="162" a="1"/>
  <c r="H45" i="159" a="1"/>
  <c r="G46" i="142" a="1"/>
  <c r="F31" i="161" a="1"/>
  <c r="H37" i="142" a="1"/>
  <c r="D20" i="161" a="1"/>
  <c r="M46" i="158" a="1"/>
  <c r="Q50" i="160" a="1"/>
  <c r="J38" i="142" a="1"/>
  <c r="F28" i="162" a="1"/>
  <c r="F50" i="162" a="1"/>
  <c r="N49" i="163" a="1"/>
  <c r="Q24" i="162" a="1"/>
  <c r="F10" i="158" a="1"/>
  <c r="K12" i="158" a="1"/>
  <c r="P48" i="161" a="1"/>
  <c r="P5" i="161" a="1"/>
  <c r="J35" i="163" a="1"/>
  <c r="AP7" i="163" a="1"/>
  <c r="P19" i="162" a="1"/>
  <c r="I31" i="160" a="1"/>
  <c r="M2" i="160" a="1"/>
  <c r="F25" i="158" a="1"/>
  <c r="J38" i="158" a="1"/>
  <c r="G44" i="161" a="1"/>
  <c r="P3" i="160" a="1"/>
  <c r="K44" i="159" a="1"/>
  <c r="E41" i="161" a="1"/>
  <c r="G21" i="163" a="1"/>
  <c r="AR202" i="160" a="1"/>
  <c r="N18" i="163" a="1"/>
  <c r="E48" i="162" a="1"/>
  <c r="L45" i="160" a="1"/>
  <c r="I46" i="158" a="1"/>
  <c r="AP76" i="142" a="1"/>
  <c r="K18" i="158" a="1"/>
  <c r="G16" i="161" a="1"/>
  <c r="E2" i="160" a="1"/>
  <c r="C26" i="162" a="1"/>
  <c r="M39" i="159" a="1"/>
  <c r="F48" i="142" a="1"/>
  <c r="K48" i="160" a="1"/>
  <c r="H10" i="142" a="1"/>
  <c r="C51" i="163" a="1"/>
  <c r="N39" i="163" a="1"/>
  <c r="C45" i="161" a="1"/>
  <c r="I3" i="160" a="1"/>
  <c r="AR76" i="142" a="1"/>
  <c r="P33" i="160" a="1"/>
  <c r="L35" i="142" a="1"/>
  <c r="Q25" i="158" a="1"/>
  <c r="AO7" i="159" a="1"/>
  <c r="Q18" i="162" a="1"/>
  <c r="Q36" i="158" a="1"/>
  <c r="AR70" i="162" a="1"/>
  <c r="C17" i="161" a="1"/>
  <c r="H24" i="160" a="1"/>
  <c r="AP11" i="159" a="1"/>
  <c r="J17" i="158" a="1"/>
  <c r="E41" i="160" a="1"/>
  <c r="AP72" i="142" a="1"/>
  <c r="I41" i="158" a="1"/>
  <c r="AO15" i="159" a="1"/>
  <c r="H7" i="161" a="1"/>
  <c r="K21" i="142" a="1"/>
  <c r="F23" i="159" a="1"/>
  <c r="N27" i="162" a="1"/>
  <c r="AR16" i="159" a="1"/>
  <c r="J24" i="160" a="1"/>
  <c r="Q15" i="142" a="1"/>
  <c r="N36" i="161" a="1"/>
  <c r="N15" i="160" a="1"/>
  <c r="I32" i="142" a="1"/>
  <c r="Q10" i="160" a="1"/>
  <c r="P44" i="158" a="1"/>
  <c r="P41" i="163" a="1"/>
  <c r="C46" i="159" a="1"/>
  <c r="P18" i="159" a="1"/>
  <c r="M37" i="158" a="1"/>
  <c r="M36" i="163" a="1"/>
  <c r="Q49" i="163" a="1"/>
  <c r="N45" i="161" a="1"/>
  <c r="E25" i="162" a="1"/>
  <c r="N47" i="162" a="1"/>
  <c r="M33" i="160" a="1"/>
  <c r="AQ75" i="158" a="1"/>
  <c r="C30" i="158" a="1"/>
  <c r="AR81" i="158" a="1"/>
  <c r="M27" i="159" a="1"/>
  <c r="K2" i="163" a="1"/>
  <c r="N14" i="160" a="1"/>
  <c r="I30" i="158" a="1"/>
  <c r="D38" i="163" a="1"/>
  <c r="M44" i="158" a="1"/>
  <c r="M48" i="161" a="1"/>
  <c r="C8" i="162" a="1"/>
  <c r="AO76" i="142" a="1"/>
  <c r="H28" i="162" a="1"/>
  <c r="P38" i="161" a="1"/>
  <c r="E14" i="160" a="1"/>
  <c r="D27" i="162" a="1"/>
  <c r="I27" i="162" a="1"/>
  <c r="J22" i="158" a="1"/>
  <c r="J4" i="162" a="1"/>
  <c r="Q20" i="142" a="1"/>
  <c r="M47" i="161" a="1"/>
  <c r="M20" i="142" a="1"/>
  <c r="D44" i="162" a="1"/>
  <c r="F40" i="160" a="1"/>
  <c r="I41" i="159" a="1"/>
  <c r="D39" i="158" a="1"/>
  <c r="J23" i="163" a="1"/>
  <c r="G4" i="161" a="1"/>
  <c r="I40" i="161" a="1"/>
  <c r="Q25" i="142" a="1"/>
  <c r="H34" i="162" a="1"/>
  <c r="J23" i="158" a="1"/>
  <c r="Q35" i="159" a="1"/>
  <c r="H9" i="158" a="1"/>
  <c r="AP135" i="160" a="1"/>
  <c r="AQ77" i="142" a="1"/>
  <c r="P21" i="161" a="1"/>
  <c r="G13" i="158" a="1"/>
  <c r="E38" i="142" a="1"/>
  <c r="G12" i="160" a="1"/>
  <c r="H21" i="159" a="1"/>
  <c r="AL9" i="142" a="1"/>
  <c r="D42" i="160" a="1"/>
  <c r="C21" i="161" a="1"/>
  <c r="D2" i="161" a="1"/>
  <c r="P42" i="163" a="1"/>
  <c r="D37" i="159" a="1"/>
  <c r="C51" i="159" a="1"/>
  <c r="J42" i="142" a="1"/>
  <c r="G18" i="158" a="1"/>
  <c r="P51" i="163" a="1"/>
  <c r="J37" i="162" a="1"/>
  <c r="E12" i="162" a="1"/>
  <c r="L40" i="160" a="1"/>
  <c r="I10" i="163" a="1"/>
  <c r="I32" i="163" a="1"/>
  <c r="M51" i="162" a="1"/>
  <c r="E35" i="162" a="1"/>
  <c r="M23" i="159" a="1"/>
  <c r="E33" i="160" a="1"/>
  <c r="C42" i="162" a="1"/>
  <c r="C44" i="142" a="1"/>
  <c r="K20" i="162" a="1"/>
  <c r="L31" i="142" a="1"/>
  <c r="H12" i="158" a="1"/>
  <c r="J24" i="162" a="1"/>
  <c r="J12" i="163" a="1"/>
  <c r="I4" i="142" a="1"/>
  <c r="C11" i="162" a="1"/>
  <c r="M24" i="161" a="1"/>
  <c r="P7" i="142" a="1"/>
  <c r="F29" i="162" a="1"/>
  <c r="C31" i="163" a="1"/>
  <c r="K42" i="159" a="1"/>
  <c r="P22" i="158" a="1"/>
  <c r="J24" i="142" a="1"/>
  <c r="N14" i="158" a="1"/>
  <c r="M13" i="163" a="1"/>
  <c r="H25" i="163" a="1"/>
  <c r="J14" i="159" a="1"/>
  <c r="P30" i="163" a="1"/>
  <c r="H36" i="158" a="1"/>
  <c r="AQ7" i="159" a="1"/>
  <c r="G28" i="161" a="1"/>
  <c r="M24" i="158" a="1"/>
  <c r="N27" i="161" a="1"/>
  <c r="N37" i="158" a="1"/>
  <c r="H44" i="160" a="1"/>
  <c r="AL209" i="160" a="1"/>
  <c r="K23" i="159" a="1"/>
  <c r="J17" i="163" a="1"/>
  <c r="L49" i="159" a="1"/>
  <c r="L23" i="142" a="1"/>
  <c r="Q28" i="162" a="1"/>
  <c r="AR9" i="158" a="1"/>
  <c r="M27" i="161" a="1"/>
  <c r="J33" i="159" a="1"/>
  <c r="G12" i="162" a="1"/>
  <c r="I11" i="160" a="1"/>
  <c r="F51" i="163" a="1"/>
  <c r="H31" i="142" a="1"/>
  <c r="J10" i="163" a="1"/>
  <c r="F47" i="162" a="1"/>
  <c r="G48" i="162" a="1"/>
  <c r="I12" i="161" a="1"/>
  <c r="M15" i="161" a="1"/>
  <c r="L40" i="163" a="1"/>
  <c r="G43" i="161" a="1"/>
  <c r="P49" i="142" a="1"/>
  <c r="AR70" i="160" a="1"/>
  <c r="L27" i="142" a="1"/>
  <c r="AQ6" i="162" a="1"/>
  <c r="L15" i="159" a="1"/>
  <c r="G27" i="163" a="1"/>
  <c r="J47" i="162" a="1"/>
  <c r="J44" i="160" a="1"/>
  <c r="H6" i="160" a="1"/>
  <c r="H27" i="159" a="1"/>
  <c r="F21" i="162" a="1"/>
  <c r="P29" i="142" a="1"/>
  <c r="Q48" i="158" a="1"/>
  <c r="D22" i="159" a="1"/>
  <c r="L6" i="162" a="1"/>
  <c r="N31" i="161" a="1"/>
  <c r="AJ77" i="160" a="1"/>
  <c r="F42" i="159" a="1"/>
  <c r="I21" i="163" a="1"/>
  <c r="K4" i="158" a="1"/>
  <c r="M51" i="158" a="1"/>
  <c r="D45" i="158" a="1"/>
  <c r="AO208" i="160" a="1"/>
  <c r="M16" i="161" a="1"/>
  <c r="I45" i="160" a="1"/>
  <c r="J19" i="163" a="1"/>
  <c r="Q8" i="158" a="1"/>
  <c r="AQ74" i="159" a="1"/>
  <c r="D6" i="158" a="1"/>
  <c r="AL73" i="142" a="1"/>
  <c r="C46" i="160" a="1"/>
  <c r="M32" i="158" a="1"/>
  <c r="Q51" i="160" a="1"/>
  <c r="C19" i="159" a="1"/>
  <c r="P21" i="158" a="1"/>
  <c r="G20" i="160" a="1"/>
  <c r="P40" i="161" a="1"/>
  <c r="F40" i="159" a="1"/>
  <c r="F26" i="142" a="1"/>
  <c r="H40" i="142" a="1"/>
  <c r="C4" i="160" a="1"/>
  <c r="M30" i="158" a="1"/>
  <c r="AP10" i="142" a="1"/>
  <c r="M31" i="162" a="1"/>
  <c r="Q26" i="158" a="1"/>
  <c r="K30" i="159" a="1"/>
  <c r="L40" i="159" a="1"/>
  <c r="P27" i="163" a="1"/>
  <c r="F16" i="161" a="1"/>
  <c r="AQ5" i="142" a="1"/>
  <c r="N51" i="142" a="1"/>
  <c r="M21" i="162" a="1"/>
  <c r="G3" i="142" a="1"/>
  <c r="H11" i="142" a="1"/>
  <c r="E40" i="163" a="1"/>
  <c r="AJ200" i="160" a="1"/>
  <c r="M49" i="159" a="1"/>
  <c r="I14" i="159" a="1"/>
  <c r="J24" i="163" a="1"/>
  <c r="K43" i="162" a="1"/>
  <c r="G47" i="159" a="1"/>
  <c r="G32" i="163" a="1"/>
  <c r="I25" i="161" a="1"/>
  <c r="H42" i="159" a="1"/>
  <c r="AO80" i="158" a="1"/>
  <c r="L16" i="162" a="1"/>
  <c r="F21" i="158" a="1"/>
  <c r="H2" i="158" a="1"/>
  <c r="G15" i="160" a="1"/>
  <c r="M42" i="158" a="1"/>
  <c r="AJ13" i="159" a="1"/>
  <c r="G33" i="158" a="1"/>
  <c r="M38" i="142" a="1"/>
  <c r="J20" i="162" a="1"/>
  <c r="D31" i="159" a="1"/>
  <c r="P28" i="158" a="1"/>
  <c r="L32" i="159" a="1"/>
  <c r="G8" i="162" a="1"/>
  <c r="I37" i="142" a="1"/>
  <c r="D29" i="159" a="1"/>
  <c r="C37" i="159" a="1"/>
  <c r="J3" i="142" a="1"/>
  <c r="AP77" i="163" a="1"/>
  <c r="E5" i="160" a="1"/>
  <c r="P49" i="162" a="1"/>
  <c r="P44" i="163" a="1"/>
  <c r="Q32" i="161" a="1"/>
  <c r="H5" i="158" a="1"/>
  <c r="F3" i="158" a="1"/>
  <c r="K43" i="158" a="1"/>
  <c r="L42" i="162" a="1"/>
  <c r="F43" i="159" a="1"/>
  <c r="D16" i="159" a="1"/>
  <c r="P9" i="159" a="1"/>
  <c r="L47" i="161" a="1"/>
  <c r="H26" i="163" a="1"/>
  <c r="F47" i="163" a="1"/>
  <c r="L23" i="162" a="1"/>
  <c r="D2" i="142" a="1"/>
  <c r="C11" i="142" a="1"/>
  <c r="M15" i="162" a="1"/>
  <c r="C18" i="161" a="1"/>
  <c r="N50" i="159" a="1"/>
  <c r="H16" i="142" a="1"/>
  <c r="AR7" i="158" a="1"/>
  <c r="N34" i="142" a="1"/>
  <c r="N5" i="159" a="1"/>
  <c r="L27" i="160" a="1"/>
  <c r="I44" i="159" a="1"/>
  <c r="AQ76" i="160" a="1"/>
  <c r="AQ135" i="142" a="1"/>
  <c r="L14" i="158" a="1"/>
  <c r="F19" i="159" a="1"/>
  <c r="I38" i="163" a="1"/>
  <c r="E50" i="161" a="1"/>
  <c r="J38" i="159" a="1"/>
  <c r="N22" i="142" a="1"/>
  <c r="N8" i="158" a="1"/>
  <c r="AL18" i="159" a="1"/>
  <c r="E40" i="158" a="1"/>
  <c r="Q22" i="158" a="1"/>
  <c r="L34" i="142" a="1"/>
  <c r="AL138" i="159" a="1"/>
  <c r="P41" i="162" a="1"/>
  <c r="G10" i="161" a="1"/>
  <c r="F47" i="159" a="1"/>
  <c r="Q13" i="160" a="1"/>
  <c r="C5" i="163" a="1"/>
  <c r="N33" i="161" a="1"/>
  <c r="K10" i="159" a="1"/>
  <c r="G25" i="162" a="1"/>
  <c r="P45" i="142" a="1"/>
  <c r="J49" i="162" a="1"/>
  <c r="K37" i="159" a="1"/>
  <c r="G26" i="161" a="1"/>
  <c r="L22" i="160" a="1"/>
  <c r="H15" i="161" a="1"/>
  <c r="AO10" i="159" a="1"/>
  <c r="Q15" i="163" a="1"/>
  <c r="E10" i="161" a="1"/>
  <c r="J36" i="160" a="1"/>
  <c r="K37" i="162" a="1"/>
  <c r="I17" i="162" a="1"/>
  <c r="K32" i="161" a="1"/>
  <c r="AQ15" i="159" a="1"/>
  <c r="E46" i="160" a="1"/>
  <c r="E10" i="160" a="1"/>
  <c r="AR74" i="159" a="1"/>
  <c r="J44" i="162" a="1"/>
  <c r="K19" i="158" a="1"/>
  <c r="G7" i="158" a="1"/>
  <c r="M18" i="162" a="1"/>
  <c r="I18" i="159" a="1"/>
  <c r="I28" i="142" a="1"/>
  <c r="D19" i="142" a="1"/>
  <c r="E32" i="160" a="1"/>
  <c r="Q19" i="158" a="1"/>
  <c r="L6" i="159" a="1"/>
  <c r="E35" i="161" a="1"/>
  <c r="I13" i="161" a="1"/>
  <c r="F41" i="160" a="1"/>
  <c r="Q30" i="160" a="1"/>
  <c r="J19" i="162" a="1"/>
  <c r="K6" i="163" a="1"/>
  <c r="D15" i="159" a="1"/>
  <c r="I2" i="142" a="1"/>
  <c r="AP78" i="162" a="1"/>
  <c r="J14" i="142" a="1"/>
  <c r="N44" i="161" a="1"/>
  <c r="F17" i="158" a="1"/>
  <c r="AQ5" i="162" a="1"/>
  <c r="P42" i="160" a="1"/>
  <c r="G51" i="161" a="1"/>
  <c r="AO139" i="159" a="1"/>
  <c r="D29" i="162" a="1"/>
  <c r="G14" i="161" a="1"/>
  <c r="I37" i="158" a="1"/>
  <c r="N28" i="158" a="1"/>
  <c r="P18" i="161" a="1"/>
  <c r="K17" i="158" a="1"/>
  <c r="P14" i="142" a="1"/>
  <c r="C4" i="162" a="1"/>
  <c r="P50" i="163" a="1"/>
  <c r="N50" i="160" a="1"/>
  <c r="C22" i="161" a="1"/>
  <c r="I33" i="163" a="1"/>
  <c r="P35" i="162" a="1"/>
  <c r="G47" i="161" a="1"/>
  <c r="L47" i="162" a="1"/>
  <c r="Q23" i="162" a="1"/>
  <c r="E2" i="159" a="1"/>
  <c r="M35" i="161" a="1"/>
  <c r="AP70" i="163" a="1"/>
  <c r="AL70" i="158" a="1"/>
  <c r="H7" i="160" a="1"/>
  <c r="F46" i="162" a="1"/>
  <c r="Q37" i="142" a="1"/>
  <c r="J43" i="159" a="1"/>
  <c r="AP76" i="162" a="1"/>
  <c r="C43" i="142" a="1"/>
  <c r="K15" i="159" a="1"/>
  <c r="C8" i="160" a="1"/>
  <c r="N35" i="160" a="1"/>
  <c r="C6" i="162" a="1"/>
  <c r="AR78" i="163" a="1"/>
  <c r="E31" i="163" a="1"/>
  <c r="K51" i="160" a="1"/>
  <c r="H16" i="162" a="1"/>
  <c r="J10" i="162" a="1"/>
  <c r="M7" i="161" a="1"/>
  <c r="G21" i="160" a="1"/>
  <c r="G33" i="161" a="1"/>
  <c r="AJ9" i="162" a="1"/>
  <c r="I24" i="163" a="1"/>
  <c r="I28" i="161" a="1"/>
  <c r="D17" i="163" a="1"/>
  <c r="I32" i="158" a="1"/>
  <c r="G45" i="160" a="1"/>
  <c r="E39" i="162" a="1"/>
  <c r="AO204" i="160" a="1"/>
  <c r="AQ12" i="163" a="1"/>
  <c r="AQ18" i="159" a="1"/>
  <c r="E18" i="161" a="1"/>
  <c r="E21" i="163" a="1"/>
  <c r="N40" i="159" a="1"/>
  <c r="Q43" i="158" a="1"/>
  <c r="N20" i="161" a="1"/>
  <c r="AR6" i="142" a="1"/>
  <c r="AP136" i="160" a="1"/>
  <c r="I33" i="161" a="1"/>
  <c r="K5" i="161" a="1"/>
  <c r="AQ210" i="160" a="1"/>
  <c r="AL72" i="160" a="1"/>
  <c r="M30" i="142" a="1"/>
  <c r="G25" i="160" a="1"/>
  <c r="I35" i="162" a="1"/>
  <c r="K38" i="159" a="1"/>
  <c r="F49" i="158" a="1"/>
  <c r="AR9" i="142" a="1"/>
  <c r="P2" i="162" a="1"/>
  <c r="D48" i="159" a="1"/>
  <c r="AL71" i="159" a="1"/>
  <c r="H46" i="159" a="1"/>
  <c r="L13" i="160" a="1"/>
  <c r="Q15" i="158" a="1"/>
  <c r="J2" i="161" a="1"/>
  <c r="P9" i="160" a="1"/>
  <c r="F20" i="158" a="1"/>
  <c r="L26" i="163" a="1"/>
  <c r="Q2" i="160" a="1"/>
  <c r="L31" i="159" a="1"/>
  <c r="H24" i="162" a="1"/>
  <c r="P36" i="162" a="1"/>
  <c r="L26" i="160" a="1"/>
  <c r="H43" i="159" a="1"/>
  <c r="L33" i="159" a="1"/>
  <c r="J11" i="163" a="1"/>
  <c r="H25" i="159" a="1"/>
  <c r="P38" i="142" a="1"/>
  <c r="I29" i="158" a="1"/>
  <c r="I36" i="159" a="1"/>
  <c r="C42" i="163" a="1"/>
  <c r="N31" i="160" a="1"/>
  <c r="F6" i="161" a="1"/>
  <c r="D48" i="160" a="1"/>
  <c r="C42" i="158" a="1"/>
  <c r="N31" i="162" a="1"/>
  <c r="K32" i="158" a="1"/>
  <c r="AL209" i="159" a="1"/>
  <c r="AL136" i="159" a="1"/>
  <c r="M30" i="163" a="1"/>
  <c r="D26" i="162" a="1"/>
  <c r="AP77" i="160" a="1"/>
  <c r="E23" i="160" a="1"/>
  <c r="N23" i="160" a="1"/>
  <c r="I2" i="163" a="1"/>
  <c r="L44" i="158" a="1"/>
  <c r="M6" i="163" a="1"/>
  <c r="I15" i="142" a="1"/>
  <c r="AQ201" i="160" a="1"/>
  <c r="M38" i="160" a="1"/>
  <c r="C15" i="142" a="1"/>
  <c r="I50" i="163" a="1"/>
  <c r="Q11" i="158" a="1"/>
  <c r="I20" i="158" a="1"/>
  <c r="Q35" i="161" a="1"/>
  <c r="D19" i="159" a="1"/>
  <c r="H36" i="142" a="1"/>
  <c r="I40" i="162" a="1"/>
  <c r="AL5" i="142" a="1"/>
  <c r="H50" i="142" a="1"/>
  <c r="J31" i="163" a="1"/>
  <c r="G43" i="162" a="1"/>
  <c r="N24" i="159" a="1"/>
  <c r="P9" i="162" a="1"/>
  <c r="P18" i="160" a="1"/>
  <c r="N42" i="161" a="1"/>
  <c r="M49" i="161" a="1"/>
  <c r="J45" i="162" a="1"/>
  <c r="F17" i="161" a="1"/>
  <c r="P9" i="163" a="1"/>
  <c r="L18" i="162" a="1"/>
  <c r="E25" i="142" a="1"/>
  <c r="I15" i="162" a="1"/>
  <c r="AP76" i="163" a="1"/>
  <c r="I51" i="161" a="1"/>
  <c r="H39" i="159" a="1"/>
  <c r="P23" i="159" a="1"/>
  <c r="G8" i="161" a="1"/>
  <c r="G33" i="160" a="1"/>
  <c r="D4" i="163" a="1"/>
  <c r="L37" i="160" a="1"/>
  <c r="J40" i="158" a="1"/>
  <c r="J16" i="142" a="1"/>
  <c r="P47" i="158" a="1"/>
  <c r="G9" i="159" a="1"/>
  <c r="D51" i="159" a="1"/>
  <c r="P16" i="161" a="1"/>
  <c r="L13" i="158" a="1"/>
  <c r="AJ75" i="163" a="1"/>
  <c r="M34" i="159" a="1"/>
  <c r="K3" i="162" a="1"/>
  <c r="P25" i="142" a="1"/>
  <c r="N36" i="158" a="1"/>
  <c r="Q4" i="142" a="1"/>
  <c r="AP137" i="159" a="1"/>
  <c r="K34" i="158" a="1"/>
  <c r="AO70" i="159" a="1"/>
  <c r="AJ10" i="159" a="1"/>
  <c r="G34" i="160" a="1"/>
  <c r="J8" i="142" a="1"/>
  <c r="AL12" i="162" a="1"/>
  <c r="N33" i="162" a="1"/>
  <c r="AQ208" i="160" a="1"/>
  <c r="AJ76" i="162" a="1"/>
  <c r="L51" i="158" a="1"/>
  <c r="AQ138" i="160" a="1"/>
  <c r="AO8" i="163" a="1"/>
  <c r="F4" i="159" a="1"/>
  <c r="Q3" i="158" a="1"/>
  <c r="AO8" i="158" a="1"/>
  <c r="M25" i="158" a="1"/>
  <c r="M15" i="159" a="1"/>
  <c r="M36" i="158" a="1"/>
  <c r="G41" i="160" a="1"/>
  <c r="Q49" i="158" a="1"/>
  <c r="P8" i="163" a="1"/>
  <c r="Q9" i="160" a="1"/>
  <c r="F4" i="142" a="1"/>
  <c r="L25" i="142" a="1"/>
  <c r="L11" i="158" a="1"/>
  <c r="E16" i="142" a="1"/>
  <c r="N29" i="142" a="1"/>
  <c r="J22" i="160" a="1"/>
  <c r="H11" i="161" a="1"/>
  <c r="AO75" i="159" a="1"/>
  <c r="G33" i="142" a="1"/>
  <c r="M34" i="162" a="1"/>
  <c r="I46" i="159" a="1"/>
  <c r="P40" i="158" a="1"/>
  <c r="D51" i="160" a="1"/>
  <c r="I43" i="163" a="1"/>
  <c r="P8" i="162" a="1"/>
  <c r="AP204" i="160" a="1"/>
  <c r="K8" i="142" a="1"/>
  <c r="I51" i="142" a="1"/>
  <c r="K42" i="163" a="1"/>
  <c r="P51" i="161" a="1"/>
  <c r="M10" i="160" a="1"/>
  <c r="L27" i="162" a="1"/>
  <c r="N8" i="162" a="1"/>
  <c r="AL10" i="159" a="1"/>
  <c r="I18" i="160" a="1"/>
  <c r="N34" i="159" a="1"/>
  <c r="N12" i="162" a="1"/>
  <c r="AL9" i="163" a="1"/>
  <c r="M19" i="160" a="1"/>
  <c r="K48" i="162" a="1"/>
  <c r="I44" i="162" a="1"/>
  <c r="L33" i="162" a="1"/>
  <c r="K39" i="161" a="1"/>
  <c r="G44" i="142" a="1"/>
  <c r="Q2" i="159" a="1"/>
  <c r="D41" i="161" a="1"/>
  <c r="L50" i="163" a="1"/>
  <c r="H8" i="163" a="1"/>
  <c r="J5" i="159" a="1"/>
  <c r="N22" i="160" a="1"/>
  <c r="F35" i="142" a="1"/>
  <c r="Q38" i="159" a="1"/>
  <c r="Q17" i="159" a="1"/>
  <c r="F38" i="163" a="1"/>
  <c r="C36" i="162" a="1"/>
  <c r="C10" i="159" a="1"/>
  <c r="M10" i="162" a="1"/>
  <c r="E30" i="160" a="1"/>
  <c r="Q29" i="159" a="1"/>
  <c r="Q3" i="162" a="1"/>
  <c r="L24" i="162" a="1"/>
  <c r="Q4" i="158" a="1"/>
  <c r="I4" i="162" a="1"/>
  <c r="AL136" i="142" a="1"/>
  <c r="AR70" i="159" a="1"/>
  <c r="M39" i="162" a="1"/>
  <c r="E46" i="142" a="1"/>
  <c r="AO201" i="160" a="1"/>
  <c r="Q7" i="160" a="1"/>
  <c r="F14" i="159" a="1"/>
  <c r="N22" i="159" a="1"/>
  <c r="M3" i="158" a="1"/>
  <c r="D34" i="159" a="1"/>
  <c r="G25" i="142" a="1"/>
  <c r="H21" i="162" a="1"/>
  <c r="G20" i="158" a="1"/>
  <c r="K27" i="163" a="1"/>
  <c r="P31" i="160" a="1"/>
  <c r="G2" i="162" a="1"/>
  <c r="F20" i="142" a="1"/>
  <c r="H25" i="162" a="1"/>
  <c r="K25" i="158" a="1"/>
  <c r="N22" i="158" a="1"/>
  <c r="G13" i="142" a="1"/>
  <c r="J45" i="142" a="1"/>
  <c r="F32" i="159" a="1"/>
  <c r="AP7" i="142" a="1"/>
  <c r="L17" i="158" a="1"/>
  <c r="AO9" i="163" a="1"/>
  <c r="AL138" i="160" a="1"/>
  <c r="AL207" i="160" a="1"/>
  <c r="M6" i="160" a="1"/>
  <c r="Q4" i="160" a="1"/>
  <c r="J20" i="160" a="1"/>
  <c r="I12" i="158" a="1"/>
  <c r="Q48" i="159" a="1"/>
  <c r="Q5" i="159" a="1"/>
  <c r="E50" i="158" a="1"/>
  <c r="I27" i="142" a="1"/>
  <c r="AO81" i="159" a="1"/>
  <c r="L13" i="163" a="1"/>
  <c r="AQ77" i="158" a="1"/>
  <c r="G36" i="158" a="1"/>
  <c r="H38" i="159" a="1"/>
  <c r="N28" i="161" a="1"/>
  <c r="C22" i="162" a="1"/>
  <c r="AP80" i="159" a="1"/>
  <c r="N2" i="158" a="1"/>
  <c r="F46" i="159" a="1"/>
  <c r="N48" i="160" a="1"/>
  <c r="I34" i="160" a="1"/>
  <c r="G22" i="159" a="1"/>
  <c r="Q21" i="162" a="1"/>
  <c r="N16" i="161" a="1"/>
  <c r="H39" i="162" a="1"/>
  <c r="G28" i="142" a="1"/>
  <c r="Q17" i="163" a="1"/>
  <c r="D23" i="163" a="1"/>
  <c r="L38" i="162" a="1"/>
  <c r="M26" i="142" a="1"/>
  <c r="C49" i="162" a="1"/>
  <c r="AO200" i="160" a="1"/>
  <c r="AJ72" i="158" a="1"/>
  <c r="C13" i="159" a="1"/>
  <c r="G6" i="142" a="1"/>
  <c r="F15" i="160" a="1"/>
  <c r="C43" i="161" a="1"/>
  <c r="Q46" i="161" a="1"/>
  <c r="AO77" i="142" a="1"/>
  <c r="F34" i="162" a="1"/>
  <c r="G31" i="159" a="1"/>
  <c r="L31" i="163" a="1"/>
  <c r="AO9" i="160" a="1"/>
  <c r="M43" i="159" a="1"/>
  <c r="AP136" i="159" a="1"/>
  <c r="AQ73" i="162" a="1"/>
  <c r="AR74" i="163" a="1"/>
  <c r="N25" i="160" a="1"/>
  <c r="AQ79" i="159" a="1"/>
  <c r="L23" i="159" a="1"/>
  <c r="G34" i="162" a="1"/>
  <c r="E4" i="142" a="1"/>
  <c r="G27" i="160" a="1"/>
  <c r="J12" i="161" a="1"/>
  <c r="I6" i="158" a="1"/>
  <c r="K7" i="160" a="1"/>
  <c r="F25" i="161" a="1"/>
  <c r="C43" i="159" a="1"/>
  <c r="J20" i="158" a="1"/>
  <c r="E41" i="142" a="1"/>
  <c r="D10" i="163" a="1"/>
  <c r="AO136" i="159" a="1"/>
  <c r="M46" i="160" a="1"/>
  <c r="P11" i="161" a="1"/>
  <c r="K31" i="162" a="1"/>
  <c r="I3" i="162" a="1"/>
  <c r="P10" i="159" a="1"/>
  <c r="AQ70" i="159" a="1"/>
  <c r="C23" i="142" a="1"/>
  <c r="F14" i="142" a="1"/>
  <c r="H47" i="160" a="1"/>
  <c r="M51" i="160" a="1"/>
  <c r="AO7" i="142" a="1"/>
  <c r="L47" i="159" a="1"/>
  <c r="M25" i="160" a="1"/>
  <c r="E20" i="162" a="1"/>
  <c r="K30" i="142" a="1"/>
  <c r="AQ72" i="162" a="1"/>
  <c r="Q23" i="161" a="1"/>
  <c r="P45" i="160" a="1"/>
  <c r="M15" i="158" a="1"/>
  <c r="Q27" i="158" a="1"/>
  <c r="AQ9" i="158" a="1"/>
  <c r="M13" i="158" a="1"/>
  <c r="C24" i="142" a="1"/>
  <c r="N12" i="161" a="1"/>
  <c r="G28" i="158" a="1"/>
  <c r="L48" i="160" a="1"/>
  <c r="AR75" i="163" a="1"/>
  <c r="Q45" i="163" a="1"/>
  <c r="P13" i="161" a="1"/>
  <c r="L25" i="160" a="1"/>
  <c r="J43" i="162" a="1"/>
  <c r="AL71" i="142" a="1"/>
  <c r="N21" i="163" a="1"/>
  <c r="C3" i="162" a="1"/>
  <c r="L32" i="163" a="1"/>
  <c r="D42" i="163" a="1"/>
  <c r="I51" i="162" a="1"/>
  <c r="D7" i="160" a="1"/>
  <c r="D2" i="162" a="1"/>
  <c r="L17" i="160" a="1"/>
  <c r="N26" i="142" a="1"/>
  <c r="K8" i="160" a="1"/>
  <c r="I6" i="142" a="1"/>
  <c r="E22" i="162" a="1"/>
  <c r="D15" i="162" a="1"/>
  <c r="AQ72" i="163" a="1"/>
  <c r="G29" i="142" a="1"/>
  <c r="L13" i="159" a="1"/>
  <c r="F33" i="162" a="1"/>
  <c r="C37" i="142" a="1"/>
  <c r="AP6" i="158" a="1"/>
  <c r="K33" i="160" a="1"/>
  <c r="N49" i="142" a="1"/>
  <c r="AP74" i="162" a="1"/>
  <c r="AL12" i="163" a="1"/>
  <c r="M3" i="142" a="1"/>
  <c r="E6" i="163" a="1"/>
  <c r="N4" i="163" a="1"/>
  <c r="F47" i="161" a="1"/>
  <c r="Q20" i="162" a="1"/>
  <c r="G5" i="160" a="1"/>
  <c r="P46" i="142" a="1"/>
  <c r="Q7" i="142" a="1"/>
  <c r="F38" i="161" a="1"/>
  <c r="AQ71" i="142" a="1"/>
  <c r="E30" i="142" a="1"/>
  <c r="P51" i="159" a="1"/>
  <c r="G20" i="142" a="1"/>
  <c r="G41" i="162" a="1"/>
  <c r="C7" i="160" a="1"/>
  <c r="AR10" i="160" a="1"/>
  <c r="AQ80" i="159" a="1"/>
  <c r="G8" i="159" a="1"/>
  <c r="AQ6" i="158" a="1"/>
  <c r="M50" i="159" a="1"/>
  <c r="Q41" i="158" a="1"/>
  <c r="E30" i="158" a="1"/>
  <c r="N2" i="142" a="1"/>
  <c r="C35" i="161" a="1"/>
  <c r="E21" i="158" a="1"/>
  <c r="E31" i="162" a="1"/>
  <c r="AO138" i="160" a="1"/>
  <c r="Q49" i="159" a="1"/>
  <c r="C28" i="163" a="1"/>
  <c r="L10" i="158" a="1"/>
  <c r="E48" i="159" a="1"/>
  <c r="L8" i="160" a="1"/>
  <c r="AO11" i="159" a="1"/>
  <c r="C31" i="142" a="1"/>
  <c r="F5" i="142" a="1"/>
  <c r="C24" i="160" a="1"/>
  <c r="I40" i="163" a="1"/>
  <c r="F32" i="142" a="1"/>
  <c r="M17" i="158" a="1"/>
  <c r="G32" i="161" a="1"/>
  <c r="P5" i="158" a="1"/>
  <c r="J9" i="161" a="1"/>
  <c r="J15" i="158" a="1"/>
  <c r="D35" i="159" a="1"/>
  <c r="P43" i="163" a="1"/>
  <c r="N50" i="161" a="1"/>
  <c r="I35" i="159" a="1"/>
  <c r="K46" i="159" a="1"/>
  <c r="C12" i="163" a="1"/>
  <c r="D6" i="142" a="1"/>
  <c r="AO13" i="159" a="1"/>
  <c r="E46" i="163" a="1"/>
  <c r="AO135" i="159" a="1"/>
  <c r="N43" i="162" a="1"/>
  <c r="J18" i="162" a="1"/>
  <c r="G45" i="163" a="1"/>
  <c r="D31" i="162" a="1"/>
  <c r="D17" i="160" a="1"/>
  <c r="C24" i="159" a="1"/>
  <c r="G6" i="162" a="1"/>
  <c r="P25" i="163" a="1"/>
  <c r="G48" i="142" a="1"/>
  <c r="C36" i="159" a="1"/>
  <c r="D10" i="142" a="1"/>
  <c r="C9" i="160" a="1"/>
  <c r="K37" i="163" a="1"/>
  <c r="N31" i="158" a="1"/>
  <c r="AQ8" i="142" a="1"/>
  <c r="N42" i="163" a="1"/>
  <c r="G5" i="142" a="1"/>
  <c r="N5" i="161" a="1"/>
  <c r="AJ82" i="159" a="1"/>
  <c r="N4" i="160" a="1"/>
  <c r="F45" i="163" a="1"/>
  <c r="F37" i="163" a="1"/>
  <c r="P34" i="161" a="1"/>
  <c r="M23" i="142" a="1"/>
  <c r="J45" i="158" a="1"/>
  <c r="H19" i="142" a="1"/>
  <c r="E42" i="158" a="1"/>
  <c r="N31" i="159" a="1"/>
  <c r="L25" i="161" a="1"/>
  <c r="L15" i="163" a="1"/>
  <c r="P15" i="160" a="1"/>
  <c r="I47" i="158" a="1"/>
  <c r="E21" i="162" a="1"/>
  <c r="AP209" i="160" a="1"/>
  <c r="P7" i="158" a="1"/>
  <c r="Q3" i="159" a="1"/>
  <c r="C8" i="163" a="1"/>
  <c r="AR207" i="160" a="1"/>
  <c r="N6" i="162" a="1"/>
  <c r="K49" i="163" a="1"/>
  <c r="D7" i="158" a="1"/>
  <c r="P19" i="160" a="1"/>
  <c r="E11" i="159" a="1"/>
  <c r="K36" i="161" a="1"/>
  <c r="AQ8" i="158" a="1"/>
  <c r="Q6" i="158" a="1"/>
  <c r="I6" i="159" a="1"/>
  <c r="C14" i="158" a="1"/>
  <c r="D28" i="142" a="1"/>
  <c r="M6" i="161" a="1"/>
  <c r="G19" i="142" a="1"/>
  <c r="I41" i="161" a="1"/>
  <c r="P40" i="162" a="1"/>
  <c r="K31" i="159" a="1"/>
  <c r="J27" i="161" a="1"/>
  <c r="K26" i="161" a="1"/>
  <c r="F47" i="160" a="1"/>
  <c r="N41" i="162" a="1"/>
  <c r="F32" i="163" a="1"/>
  <c r="L48" i="158" a="1"/>
  <c r="I12" i="162" a="1"/>
  <c r="M14" i="162" a="1"/>
  <c r="P7" i="161" a="1"/>
  <c r="I12" i="142" a="1"/>
  <c r="N39" i="161" a="1"/>
  <c r="AJ78" i="158" a="1"/>
  <c r="C24" i="162" a="1"/>
  <c r="E24" i="142" a="1"/>
  <c r="F33" i="142" a="1"/>
  <c r="G19" i="161" a="1"/>
  <c r="G46" i="162" a="1"/>
  <c r="H20" i="160" a="1"/>
  <c r="Q8" i="163" a="1"/>
  <c r="D36" i="160" a="1"/>
  <c r="M14" i="163" a="1"/>
  <c r="AQ6" i="163" a="1"/>
  <c r="I15" i="158" a="1"/>
  <c r="L6" i="142" a="1"/>
  <c r="L36" i="161" a="1"/>
  <c r="Q2" i="158" a="1"/>
  <c r="K6" i="159" a="1"/>
  <c r="H51" i="142" a="1"/>
  <c r="D39" i="161" a="1"/>
  <c r="D27" i="158" a="1"/>
  <c r="Q44" i="162" a="1"/>
  <c r="C2" i="158" a="1"/>
  <c r="C27" i="163" a="1"/>
  <c r="I47" i="160" a="1"/>
  <c r="AJ209" i="160" a="1"/>
  <c r="Q45" i="159" a="1"/>
  <c r="G16" i="162" a="1"/>
  <c r="J21" i="163" a="1"/>
  <c r="G2" i="158" a="1"/>
  <c r="AR82" i="159" a="1"/>
  <c r="Q17" i="160" a="1"/>
  <c r="C23" i="160" a="1"/>
  <c r="F4" i="161" a="1"/>
  <c r="AP14" i="162" a="1"/>
  <c r="G26" i="142" a="1"/>
  <c r="I5" i="163" a="1"/>
  <c r="K31" i="163" a="1"/>
  <c r="K38" i="161" a="1"/>
  <c r="AO6" i="158" a="1"/>
  <c r="D33" i="163" a="1"/>
  <c r="D16" i="160" a="1"/>
  <c r="P4" i="159" a="1"/>
  <c r="E45" i="142" a="1"/>
  <c r="F18" i="160" a="1"/>
  <c r="H44" i="163" a="1"/>
  <c r="C47" i="163" a="1"/>
  <c r="H34" i="161" a="1"/>
  <c r="E10" i="142" a="1"/>
  <c r="C18" i="162" a="1"/>
  <c r="J15" i="160" a="1"/>
  <c r="G31" i="162" a="1"/>
  <c r="K7" i="161" a="1"/>
  <c r="P50" i="160" a="1"/>
  <c r="M43" i="161" a="1"/>
  <c r="AL76" i="160" a="1"/>
  <c r="K20" i="161" a="1"/>
  <c r="AL13" i="163" a="1"/>
  <c r="P34" i="163" a="1"/>
  <c r="AQ14" i="159" a="1"/>
  <c r="H14" i="162" a="1"/>
  <c r="F34" i="161" a="1"/>
  <c r="K35" i="142" a="1"/>
  <c r="K31" i="142" a="1"/>
  <c r="Q34" i="163" a="1"/>
  <c r="C38" i="158" a="1"/>
  <c r="E51" i="163" a="1"/>
  <c r="AJ16" i="159" a="1"/>
  <c r="D51" i="163" a="1"/>
  <c r="P47" i="160" a="1"/>
  <c r="L13" i="161" a="1"/>
  <c r="E35" i="142" a="1"/>
  <c r="F50" i="158" a="1"/>
  <c r="I4" i="160" a="1"/>
  <c r="AL212" i="159" a="1"/>
  <c r="E12" i="163" a="1"/>
  <c r="P18" i="163" a="1"/>
  <c r="AQ207" i="160" a="1"/>
  <c r="AR135" i="160" a="1"/>
  <c r="P11" i="159" a="1"/>
  <c r="P17" i="160" a="1"/>
  <c r="F36" i="159" a="1"/>
  <c r="N8" i="142" a="1"/>
  <c r="C17" i="159" a="1"/>
  <c r="G2" i="142" a="1"/>
  <c r="AJ205" i="160" a="1"/>
  <c r="D48" i="163" a="1"/>
  <c r="N18" i="159" a="1"/>
  <c r="E8" i="162" a="1"/>
  <c r="E22" i="163" a="1"/>
  <c r="D28" i="161" a="1"/>
  <c r="AQ82" i="159" a="1"/>
  <c r="I33" i="160" a="1"/>
  <c r="I45" i="161" a="1"/>
  <c r="H27" i="142" a="1"/>
  <c r="AL74" i="163" a="1"/>
  <c r="K47" i="158" a="1"/>
  <c r="D26" i="160" a="1"/>
  <c r="J49" i="159" a="1"/>
  <c r="G32" i="159" a="1"/>
  <c r="L28" i="163" a="1"/>
  <c r="H5" i="160" a="1"/>
  <c r="F26" i="163" a="1"/>
  <c r="D5" i="162" a="1"/>
  <c r="AO71" i="163" a="1"/>
  <c r="G38" i="161" a="1"/>
  <c r="J23" i="162" a="1"/>
  <c r="L19" i="142" a="1"/>
  <c r="J7" i="163" a="1"/>
  <c r="AQ10" i="163" a="1"/>
  <c r="D26" i="161" a="1"/>
  <c r="AR206" i="160" a="1"/>
  <c r="L32" i="158" a="1"/>
  <c r="P33" i="161" a="1"/>
  <c r="E48" i="163" a="1"/>
  <c r="AJ8" i="158" a="1"/>
  <c r="P24" i="162" a="1"/>
  <c r="H6" i="159" a="1"/>
  <c r="J8" i="163" a="1"/>
  <c r="J29" i="162" a="1"/>
  <c r="I46" i="161" a="1"/>
  <c r="H19" i="161" a="1"/>
  <c r="AL16" i="159" a="1"/>
  <c r="M40" i="161" a="1"/>
  <c r="F10" i="160" a="1"/>
  <c r="AJ136" i="160" a="1"/>
  <c r="Q45" i="158" a="1"/>
  <c r="P41" i="158" a="1"/>
  <c r="AO83" i="159" a="1"/>
  <c r="AP9" i="163" a="1"/>
  <c r="H22" i="162" a="1"/>
  <c r="D38" i="158" a="1"/>
  <c r="AR136" i="159" a="1"/>
  <c r="F44" i="158" a="1"/>
  <c r="Q16" i="142" a="1"/>
  <c r="L2" i="142" a="1"/>
  <c r="I46" i="163" a="1"/>
  <c r="K8" i="161" a="1"/>
  <c r="E27" i="163" a="1"/>
  <c r="C40" i="158" a="1"/>
  <c r="D20" i="163" a="1"/>
  <c r="D10" i="158" a="1"/>
  <c r="AQ9" i="162" a="1"/>
  <c r="D50" i="161" a="1"/>
  <c r="I36" i="158" a="1"/>
  <c r="AL14" i="159" a="1"/>
  <c r="AP11" i="158" a="1"/>
  <c r="I47" i="142" a="1"/>
  <c r="AL72" i="142" a="1"/>
  <c r="Q26" i="160" a="1"/>
  <c r="AL143" i="159" a="1"/>
  <c r="Q40" i="163" a="1"/>
  <c r="D47" i="162" a="1"/>
  <c r="N46" i="142" a="1"/>
  <c r="Q19" i="142" a="1"/>
  <c r="D9" i="163" a="1"/>
  <c r="I4" i="163" a="1"/>
  <c r="AO76" i="162" a="1"/>
  <c r="F31" i="162" a="1"/>
  <c r="AQ6" i="159" a="1"/>
  <c r="H6" i="158" a="1"/>
  <c r="P34" i="159" a="1"/>
  <c r="Q47" i="142" a="1"/>
  <c r="D27" i="161" a="1"/>
  <c r="J17" i="160" a="1"/>
  <c r="D41" i="160" a="1"/>
  <c r="L26" i="142" a="1"/>
  <c r="I45" i="162" a="1"/>
  <c r="I29" i="160" a="1"/>
  <c r="G23" i="158" a="1"/>
  <c r="K22" i="160" a="1"/>
  <c r="Q4" i="163" a="1"/>
  <c r="D13" i="162" a="1"/>
  <c r="K4" i="161" a="1"/>
  <c r="F50" i="160" a="1"/>
  <c r="G42" i="160" a="1"/>
  <c r="AO5" i="158" a="1"/>
  <c r="G49" i="162" a="1"/>
  <c r="G43" i="163" a="1"/>
  <c r="Q12" i="158" a="1"/>
  <c r="L33" i="161" a="1"/>
  <c r="N34" i="163" a="1"/>
  <c r="AO11" i="160" a="1"/>
  <c r="AQ8" i="159" a="1"/>
  <c r="M42" i="161" a="1"/>
  <c r="K49" i="161" a="1"/>
  <c r="E33" i="163" a="1"/>
  <c r="G4" i="142" a="1"/>
  <c r="F42" i="158" a="1"/>
  <c r="J36" i="159" a="1"/>
  <c r="K45" i="160" a="1"/>
  <c r="L35" i="163" a="1"/>
  <c r="D8" i="161" a="1"/>
  <c r="L10" i="162" a="1"/>
  <c r="K11" i="158" a="1"/>
  <c r="G51" i="162" a="1"/>
  <c r="C43" i="158" a="1"/>
  <c r="I22" i="163" a="1"/>
  <c r="D25" i="142" a="1"/>
  <c r="E33" i="159" a="1"/>
  <c r="D17" i="161" a="1"/>
  <c r="K10" i="161" a="1"/>
  <c r="AP77" i="158" a="1"/>
  <c r="E29" i="142" a="1"/>
  <c r="J17" i="159" a="1"/>
  <c r="H19" i="163" a="1"/>
  <c r="E29" i="162" a="1"/>
  <c r="N37" i="163" a="1"/>
  <c r="J37" i="161" a="1"/>
  <c r="J16" i="159" a="1"/>
  <c r="I24" i="159" a="1"/>
  <c r="AQ137" i="142" a="1"/>
  <c r="E50" i="160" a="1"/>
  <c r="M40" i="159" a="1"/>
  <c r="N7" i="142" a="1"/>
  <c r="Q32" i="162" a="1"/>
  <c r="N45" i="158" a="1"/>
  <c r="Q31" i="161" a="1"/>
  <c r="N46" i="162" a="1"/>
  <c r="M6" i="142" a="1"/>
  <c r="H25" i="160" a="1"/>
  <c r="AP138" i="159" a="1"/>
  <c r="H46" i="160" a="1"/>
  <c r="D51" i="161" a="1"/>
  <c r="AO6" i="159" a="1"/>
  <c r="C30" i="142" a="1"/>
  <c r="J39" i="158" a="1"/>
  <c r="Q15" i="159" a="1"/>
  <c r="AO141" i="142" a="1"/>
  <c r="Q12" i="162" a="1"/>
  <c r="F45" i="162" a="1"/>
  <c r="AP136" i="142" a="1"/>
  <c r="K21" i="163" a="1"/>
  <c r="K39" i="160" a="1"/>
  <c r="M50" i="162" a="1"/>
  <c r="M50" i="163" a="1"/>
  <c r="K24" i="159" a="1"/>
  <c r="M48" i="160" a="1"/>
  <c r="D50" i="160" a="1"/>
  <c r="E43" i="163" a="1"/>
  <c r="AR142" i="159" a="1"/>
  <c r="D36" i="158" a="1"/>
  <c r="AP7" i="159" a="1"/>
  <c r="M49" i="142" a="1"/>
  <c r="N35" i="163" a="1"/>
  <c r="N13" i="142" a="1"/>
  <c r="C12" i="161" a="1"/>
  <c r="D23" i="158" a="1"/>
  <c r="AP200" i="160" a="1"/>
  <c r="M25" i="159" a="1"/>
  <c r="AJ70" i="160" a="1"/>
  <c r="C6" i="163" a="1"/>
  <c r="G29" i="159" a="1"/>
  <c r="H37" i="160" a="1"/>
  <c r="Q9" i="142" a="1"/>
  <c r="P27" i="160" a="1"/>
  <c r="G46" i="158" a="1"/>
  <c r="K38" i="162" a="1"/>
  <c r="AO5" i="163" a="1"/>
  <c r="I23" i="158" a="1"/>
  <c r="I28" i="163" a="1"/>
  <c r="Q39" i="160" a="1"/>
  <c r="J48" i="163" a="1"/>
  <c r="G18" i="159" a="1"/>
  <c r="E28" i="161" a="1"/>
  <c r="J32" i="159" a="1"/>
  <c r="C38" i="162" a="1"/>
  <c r="AJ7" i="162" a="1"/>
  <c r="L36" i="162" a="1"/>
  <c r="M9" i="163" a="1"/>
  <c r="K24" i="161" a="1"/>
  <c r="AP10" i="160" a="1"/>
  <c r="L20" i="159" a="1"/>
  <c r="AL76" i="162" a="1"/>
  <c r="AJ6" i="158" a="1"/>
  <c r="K4" i="162" a="1"/>
  <c r="H14" i="160" a="1"/>
  <c r="E19" i="159" a="1"/>
  <c r="AQ78" i="158" a="1"/>
  <c r="E46" i="158" a="1"/>
  <c r="J9" i="159" a="1"/>
  <c r="Q46" i="158" a="1"/>
  <c r="AL77" i="142" a="1"/>
  <c r="N9" i="161" a="1"/>
  <c r="I13" i="162" a="1"/>
  <c r="N19" i="163" a="1"/>
  <c r="F10" i="159" a="1"/>
  <c r="J19" i="142" a="1"/>
  <c r="F42" i="163" a="1"/>
  <c r="AP75" i="162" a="1"/>
  <c r="AL140" i="142" a="1"/>
  <c r="H34" i="159" a="1"/>
  <c r="F16" i="159" a="1"/>
  <c r="L10" i="161" a="1"/>
  <c r="F7" i="162" a="1"/>
  <c r="K20" i="158" a="1"/>
  <c r="C23" i="159" a="1"/>
  <c r="P2" i="159" a="1"/>
  <c r="E23" i="158" a="1"/>
  <c r="I51" i="159" a="1"/>
  <c r="I25" i="162" a="1"/>
  <c r="J13" i="142" a="1"/>
  <c r="M32" i="161" a="1"/>
  <c r="P8" i="160" a="1"/>
  <c r="Q31" i="162" a="1"/>
  <c r="H4" i="159" a="1"/>
  <c r="AJ14" i="159" a="1"/>
  <c r="L50" i="162" a="1"/>
  <c r="N16" i="158" a="1"/>
  <c r="AR77" i="162" a="1"/>
  <c r="L40" i="162" a="1"/>
  <c r="AO139" i="142" a="1"/>
  <c r="L44" i="142" a="1"/>
  <c r="AR73" i="159" a="1"/>
  <c r="M48" i="162" a="1"/>
  <c r="E2" i="142" a="1"/>
  <c r="G5" i="159" a="1"/>
  <c r="H14" i="158" a="1"/>
  <c r="K7" i="159" a="1"/>
  <c r="AO81" i="158" a="1"/>
  <c r="C19" i="158" a="1"/>
  <c r="H14" i="142" a="1"/>
  <c r="AO140" i="142" a="1"/>
  <c r="N21" i="162" a="1"/>
  <c r="F9" i="142" a="1"/>
  <c r="Q13" i="158" a="1"/>
  <c r="H12" i="162" a="1"/>
  <c r="E51" i="158" a="1"/>
  <c r="E37" i="161" a="1"/>
  <c r="E24" i="162" a="1"/>
  <c r="J28" i="158" a="1"/>
  <c r="J50" i="163" a="1"/>
  <c r="K33" i="142" a="1"/>
  <c r="N2" i="162" a="1"/>
  <c r="N13" i="158" a="1"/>
  <c r="L4" i="159" a="1"/>
  <c r="AL5" i="160" a="1"/>
  <c r="AQ11" i="162" a="1"/>
  <c r="N35" i="142" a="1"/>
  <c r="P12" i="160" a="1"/>
  <c r="AR9" i="160" a="1"/>
  <c r="AJ13" i="163" a="1"/>
  <c r="AQ74" i="163" a="1"/>
  <c r="D50" i="159" a="1"/>
  <c r="N36" i="160" a="1"/>
  <c r="H49" i="160" a="1"/>
  <c r="I27" i="160" a="1"/>
  <c r="D15" i="142" a="1"/>
  <c r="M7" i="142" a="1"/>
  <c r="H29" i="159" a="1"/>
  <c r="Q35" i="160" a="1"/>
  <c r="F13" i="162" a="1"/>
  <c r="F9" i="163" a="1"/>
  <c r="AJ143" i="159" a="1"/>
  <c r="Q7" i="159" a="1"/>
  <c r="J42" i="162" a="1"/>
  <c r="E24" i="158" a="1"/>
  <c r="P36" i="158" a="1"/>
  <c r="C9" i="163" a="1"/>
  <c r="P26" i="160" a="1"/>
  <c r="L26" i="162" a="1"/>
  <c r="J7" i="161" a="1"/>
  <c r="K42" i="161" a="1"/>
  <c r="AJ5" i="162" a="1"/>
  <c r="M7" i="162" a="1"/>
  <c r="G14" i="158" a="1"/>
  <c r="N50" i="158" a="1"/>
  <c r="D9" i="162" a="1"/>
  <c r="P4" i="142" a="1"/>
  <c r="L22" i="142" a="1"/>
  <c r="C41" i="161" a="1"/>
  <c r="K14" i="159" a="1"/>
  <c r="L19" i="160" a="1"/>
  <c r="AJ79" i="162" a="1"/>
  <c r="C26" i="160" a="1"/>
  <c r="J29" i="158" a="1"/>
  <c r="AL137" i="160" a="1"/>
  <c r="G44" i="160" a="1"/>
  <c r="AJ75" i="158" a="1"/>
  <c r="L38" i="160" a="1"/>
  <c r="D20" i="160" a="1"/>
  <c r="J8" i="161" a="1"/>
  <c r="D4" i="161" a="1"/>
  <c r="Q21" i="163" a="1"/>
  <c r="D14" i="158" a="1"/>
  <c r="L35" i="162" a="1"/>
  <c r="I13" i="163" a="1"/>
  <c r="AR77" i="159" a="1"/>
  <c r="AO7" i="160" a="1"/>
  <c r="D5" i="142" a="1"/>
  <c r="AR11" i="163" a="1"/>
  <c r="I9" i="161" a="1"/>
  <c r="C9" i="142" a="1"/>
  <c r="J10" i="160" a="1"/>
  <c r="F19" i="142" a="1"/>
  <c r="M9" i="158" a="1"/>
  <c r="K12" i="161" a="1"/>
  <c r="F16" i="158" a="1"/>
  <c r="K4" i="159" a="1"/>
  <c r="I48" i="163" a="1"/>
  <c r="P45" i="161" a="1"/>
  <c r="K43" i="163" a="1"/>
  <c r="G49" i="158" a="1"/>
  <c r="G42" i="142" a="1"/>
  <c r="G11" i="163" a="1"/>
  <c r="D30" i="159" a="1"/>
  <c r="M40" i="160" a="1"/>
  <c r="AR13" i="159" a="1"/>
  <c r="G42" i="162" a="1"/>
  <c r="N17" i="161" a="1"/>
  <c r="N14" i="163" a="1"/>
  <c r="AQ5" i="158" a="1"/>
  <c r="Q5" i="161" a="1"/>
  <c r="H32" i="163" a="1"/>
  <c r="E18" i="162" a="1"/>
  <c r="AQ73" i="142" a="1"/>
  <c r="P21" i="142" a="1"/>
  <c r="M3" i="160" a="1"/>
  <c r="M23" i="158" a="1"/>
  <c r="F7" i="160" a="1"/>
  <c r="F39" i="160" a="1"/>
  <c r="Q20" i="161" a="1"/>
  <c r="AJ11" i="162" a="1"/>
  <c r="D38" i="159" a="1"/>
  <c r="L3" i="161" a="1"/>
  <c r="L8" i="142" a="1"/>
  <c r="H24" i="142" a="1"/>
  <c r="AQ78" i="163" a="1"/>
  <c r="I34" i="142" a="1"/>
  <c r="E7" i="162" a="1"/>
  <c r="N51" i="162" a="1"/>
  <c r="M19" i="161" a="1"/>
  <c r="AO143" i="159" a="1"/>
  <c r="D37" i="158" a="1"/>
  <c r="N51" i="159" a="1"/>
  <c r="J27" i="160" a="1"/>
  <c r="P41" i="160" a="1"/>
  <c r="AR11" i="158" a="1"/>
  <c r="I25" i="160" a="1"/>
  <c r="D8" i="142" a="1"/>
  <c r="D32" i="142" a="1"/>
  <c r="M44" i="142" a="1"/>
  <c r="F18" i="142" a="1"/>
  <c r="AO74" i="163" a="1"/>
  <c r="F16" i="142" a="1"/>
  <c r="H17" i="142" a="1"/>
  <c r="K22" i="161" a="1"/>
  <c r="G51" i="142" a="1"/>
  <c r="I22" i="159" a="1"/>
  <c r="AJ136" i="142" a="1"/>
  <c r="D21" i="162" a="1"/>
  <c r="K17" i="163" a="1"/>
  <c r="L38" i="142" a="1"/>
  <c r="E25" i="163" a="1"/>
  <c r="E34" i="162" a="1"/>
  <c r="AP73" i="142" a="1"/>
  <c r="AJ74" i="158" a="1"/>
  <c r="AO136" i="160" a="1"/>
  <c r="E22" i="160" a="1"/>
  <c r="H41" i="161" a="1"/>
  <c r="M11" i="161" a="1"/>
  <c r="H23" i="162" a="1"/>
  <c r="I4" i="159" a="1"/>
  <c r="I38" i="159" a="1"/>
  <c r="J51" i="159" a="1"/>
  <c r="L28" i="142" a="1"/>
  <c r="AL204" i="159" a="1"/>
  <c r="AL210" i="160" a="1"/>
  <c r="K25" i="142" a="1"/>
  <c r="H15" i="159" a="1"/>
  <c r="D3" i="161" a="1"/>
  <c r="AJ15" i="159" a="1"/>
  <c r="C2" i="159" a="1"/>
  <c r="F31" i="158" a="1"/>
  <c r="I22" i="160" a="1"/>
  <c r="Q6" i="160" a="1"/>
  <c r="E25" i="158" a="1"/>
  <c r="AO74" i="159" a="1"/>
  <c r="N35" i="162" a="1"/>
  <c r="D28" i="160" a="1"/>
  <c r="G35" i="160" a="1"/>
  <c r="H9" i="163" a="1"/>
  <c r="K14" i="161" a="1"/>
  <c r="D43" i="162" a="1"/>
  <c r="J42" i="163" a="1"/>
  <c r="C36" i="142" a="1"/>
  <c r="N30" i="162" a="1"/>
  <c r="J37" i="160" a="1"/>
  <c r="L46" i="163" a="1"/>
  <c r="K36" i="158" a="1"/>
  <c r="K25" i="162" a="1"/>
  <c r="E13" i="163" a="1"/>
  <c r="G48" i="163" a="1"/>
  <c r="L46" i="160" a="1"/>
  <c r="N4" i="142" a="1"/>
  <c r="I35" i="163" a="1"/>
  <c r="N42" i="159" a="1"/>
  <c r="N2" i="161" a="1"/>
  <c r="F37" i="162" a="1"/>
  <c r="Q51" i="161" a="1"/>
  <c r="M34" i="142" a="1"/>
  <c r="J15" i="161" a="1"/>
  <c r="Q46" i="162" a="1"/>
  <c r="E44" i="142" a="1"/>
  <c r="P50" i="159" a="1"/>
  <c r="Q16" i="162" a="1"/>
  <c r="AJ71" i="162" a="1"/>
  <c r="L34" i="159" a="1"/>
  <c r="N18" i="162" a="1"/>
  <c r="E3" i="160" a="1"/>
  <c r="C10" i="160" a="1"/>
  <c r="N6" i="161" a="1"/>
  <c r="L22" i="158" a="1"/>
  <c r="AQ74" i="158" a="1"/>
  <c r="F44" i="161" a="1"/>
  <c r="F6" i="162" a="1"/>
  <c r="J25" i="163" a="1"/>
  <c r="P4" i="160" a="1"/>
  <c r="F2" i="163" a="1"/>
  <c r="G16" i="160" a="1"/>
  <c r="C28" i="158" a="1"/>
  <c r="N27" i="142" a="1"/>
  <c r="C3" i="158" a="1"/>
  <c r="Q21" i="160" a="1"/>
  <c r="L11" i="159" a="1"/>
  <c r="AO6" i="163" a="1"/>
  <c r="D19" i="158" a="1"/>
  <c r="M39" i="160" a="1"/>
  <c r="Q36" i="142" a="1"/>
  <c r="P23" i="162" a="1"/>
  <c r="AQ13" i="163" a="1"/>
  <c r="N2" i="159" a="1"/>
  <c r="I21" i="161" a="1"/>
  <c r="J30" i="142" a="1"/>
  <c r="D51" i="142" a="1"/>
  <c r="M20" i="162" a="1"/>
  <c r="K47" i="160" a="1"/>
  <c r="AR77" i="158" a="1"/>
  <c r="D49" i="159" a="1"/>
  <c r="AJ71" i="158" a="1"/>
  <c r="N10" i="158" a="1"/>
  <c r="AJ12" i="163" a="1"/>
  <c r="AP11" i="160" a="1"/>
  <c r="Q18" i="158" a="1"/>
  <c r="K29" i="162" a="1"/>
  <c r="F21" i="159" a="1"/>
  <c r="AL11" i="162" a="1"/>
  <c r="E3" i="163" a="1"/>
  <c r="E2" i="162" a="1"/>
  <c r="P29" i="162" a="1"/>
  <c r="C28" i="159" a="1"/>
  <c r="AP71" i="158" a="1"/>
  <c r="F14" i="161" a="1"/>
  <c r="N41" i="161" a="1"/>
  <c r="I18" i="142" a="1"/>
  <c r="J12" i="159" a="1"/>
  <c r="D36" i="159" a="1"/>
  <c r="Q24" i="160" a="1"/>
  <c r="C17" i="163" a="1"/>
  <c r="C38" i="142" a="1"/>
  <c r="H35" i="161" a="1"/>
  <c r="H3" i="162" a="1"/>
  <c r="AL78" i="163" a="1"/>
  <c r="M7" i="159" a="1"/>
  <c r="D16" i="142" a="1"/>
  <c r="AL210" i="159" a="1"/>
  <c r="N24" i="161" a="1"/>
  <c r="E31" i="159" a="1"/>
  <c r="E20" i="160" a="1"/>
  <c r="N19" i="160" a="1"/>
  <c r="H8" i="142" a="1"/>
  <c r="L14" i="160" a="1"/>
  <c r="M5" i="162" a="1"/>
  <c r="C29" i="160" a="1"/>
  <c r="G39" i="163" a="1"/>
  <c r="D45" i="142" a="1"/>
  <c r="E9" i="158" a="1"/>
  <c r="G40" i="161" a="1"/>
  <c r="H22" i="163" a="1"/>
  <c r="J33" i="161" a="1"/>
  <c r="I44" i="163" a="1"/>
  <c r="G19" i="159" a="1"/>
  <c r="M29" i="159" a="1"/>
  <c r="M47" i="159" a="1"/>
  <c r="K25" i="163" a="1"/>
  <c r="C13" i="160" a="1"/>
  <c r="D17" i="142" a="1"/>
  <c r="E13" i="160" a="1"/>
  <c r="Q17" i="161" a="1"/>
  <c r="J33" i="160" a="1"/>
  <c r="I3" i="142" a="1"/>
  <c r="G15" i="163" a="1"/>
  <c r="AJ71" i="163" a="1"/>
  <c r="N45" i="142" a="1"/>
  <c r="M28" i="163" a="1"/>
  <c r="C15" i="159" a="1"/>
  <c r="L29" i="163" a="1"/>
  <c r="H9" i="160" a="1"/>
  <c r="Q18" i="163" a="1"/>
  <c r="AR141" i="159" a="1"/>
  <c r="AR76" i="163" a="1"/>
  <c r="G7" i="162" a="1"/>
  <c r="AR75" i="159" a="1"/>
  <c r="C31" i="161" a="1"/>
  <c r="I30" i="163" a="1"/>
  <c r="N19" i="161" a="1"/>
  <c r="P4" i="163" a="1"/>
  <c r="N39" i="162" a="1"/>
  <c r="J20" i="159" a="1"/>
  <c r="J15" i="163" a="1"/>
  <c r="AR18" i="159" a="1"/>
  <c r="C47" i="162" a="1"/>
  <c r="Q21" i="142" a="1"/>
  <c r="I8" i="161" a="1"/>
  <c r="H5" i="142" a="1"/>
  <c r="I44" i="142" a="1"/>
  <c r="C40" i="160" a="1"/>
  <c r="J39" i="161" a="1"/>
  <c r="AO71" i="160" a="1"/>
  <c r="F48" i="162" a="1"/>
  <c r="F45" i="142" a="1"/>
  <c r="AP12" i="163" a="1"/>
  <c r="P9" i="142" a="1"/>
  <c r="K3" i="159" a="1"/>
  <c r="P23" i="161" a="1"/>
  <c r="M27" i="163" a="1"/>
  <c r="F21" i="163" a="1"/>
  <c r="E50" i="163" a="1"/>
  <c r="H31" i="161" a="1"/>
  <c r="P22" i="142" a="1"/>
  <c r="L33" i="160" a="1"/>
  <c r="F34" i="142" a="1"/>
  <c r="H39" i="161" a="1"/>
  <c r="G14" i="142" a="1"/>
  <c r="I47" i="162" a="1"/>
  <c r="E46" i="162" a="1"/>
  <c r="C29" i="142" a="1"/>
  <c r="K12" i="159" a="1"/>
  <c r="M28" i="158" a="1"/>
  <c r="G49" i="163" a="1"/>
  <c r="C33" i="162" a="1"/>
  <c r="M26" i="160" a="1"/>
  <c r="I22" i="158" a="1"/>
  <c r="F46" i="163" a="1"/>
  <c r="M8" i="163" a="1"/>
  <c r="I37" i="163" a="1"/>
  <c r="K36" i="159" a="1"/>
  <c r="I23" i="161" a="1"/>
  <c r="C3" i="159" a="1"/>
  <c r="P17" i="162" a="1"/>
  <c r="N27" i="158" a="1"/>
  <c r="L41" i="163" a="1"/>
  <c r="Q9" i="161" a="1"/>
  <c r="M50" i="160" a="1"/>
  <c r="L3" i="162" a="1"/>
  <c r="Q21" i="159" a="1"/>
  <c r="E8" i="161" a="1"/>
  <c r="AL8" i="160" a="1"/>
  <c r="M28" i="159" a="1"/>
  <c r="I30" i="161" a="1"/>
  <c r="H46" i="142" a="1"/>
  <c r="P16" i="160" a="1"/>
  <c r="F31" i="163" a="1"/>
  <c r="AL70" i="162" a="1"/>
  <c r="F15" i="142" a="1"/>
  <c r="K24" i="158" a="1"/>
  <c r="M41" i="159" a="1"/>
  <c r="I20" i="159" a="1"/>
  <c r="G11" i="159" a="1"/>
  <c r="AO77" i="159" a="1"/>
  <c r="F35" i="161" a="1"/>
  <c r="C10" i="142" a="1"/>
  <c r="C49" i="160" a="1"/>
  <c r="I20" i="142" a="1"/>
  <c r="M30" i="160" a="1"/>
  <c r="K21" i="158" a="1"/>
  <c r="M14" i="142" a="1"/>
  <c r="AR77" i="160" a="1"/>
  <c r="J11" i="158" a="1"/>
  <c r="I29" i="142" a="1"/>
  <c r="AR70" i="163" a="1"/>
  <c r="H15" i="162" a="1"/>
  <c r="I16" i="160" a="1"/>
  <c r="E43" i="161" a="1"/>
  <c r="K10" i="163" a="1"/>
  <c r="AR76" i="160" a="1"/>
  <c r="K21" i="160" a="1"/>
  <c r="E3" i="162" a="1"/>
  <c r="C35" i="163" a="1"/>
  <c r="AQ13" i="159" a="1"/>
  <c r="AJ73" i="142" a="1"/>
  <c r="C45" i="160" a="1"/>
  <c r="F23" i="158" a="1"/>
  <c r="N9" i="159" a="1"/>
  <c r="P26" i="142" a="1"/>
  <c r="AR76" i="159" a="1"/>
  <c r="AQ78" i="159" a="1"/>
  <c r="G50" i="163" a="1"/>
  <c r="D32" i="163" a="1"/>
  <c r="AO73" i="158" a="1"/>
  <c r="AJ74" i="142" a="1"/>
  <c r="H9" i="161" a="1"/>
  <c r="D13" i="158" a="1"/>
  <c r="F26" i="158" a="1"/>
  <c r="K28" i="159" a="1"/>
  <c r="AJ77" i="142" a="1"/>
  <c r="D49" i="162" a="1"/>
  <c r="D29" i="158" a="1"/>
  <c r="P47" i="163" a="1"/>
  <c r="D37" i="142" a="1"/>
  <c r="F35" i="159" a="1"/>
  <c r="M12" i="163" a="1"/>
  <c r="F37" i="160" a="1"/>
  <c r="K40" i="162" a="1"/>
  <c r="C15" i="158" a="1"/>
  <c r="D39" i="159" a="1"/>
  <c r="K29" i="159" a="1"/>
  <c r="E34" i="159" a="1"/>
  <c r="J10" i="159" a="1"/>
  <c r="AL71" i="162" a="1"/>
  <c r="C47" i="142" a="1"/>
  <c r="J32" i="142" a="1"/>
  <c r="J10" i="142" a="1"/>
  <c r="E6" i="158" a="1"/>
  <c r="E5" i="142" a="1"/>
  <c r="N16" i="160" a="1"/>
  <c r="AQ10" i="158" a="1"/>
  <c r="F16" i="162" a="1"/>
  <c r="I42" i="159" a="1"/>
  <c r="M7" i="163" a="1"/>
  <c r="G19" i="160" a="1"/>
  <c r="N7" i="161" a="1"/>
  <c r="M31" i="161" a="1"/>
  <c r="AL73" i="163" a="1"/>
  <c r="I34" i="162" a="1"/>
  <c r="L47" i="158" a="1"/>
  <c r="H30" i="159" a="1"/>
  <c r="L16" i="161" a="1"/>
  <c r="AJ10" i="158" a="1"/>
  <c r="P13" i="158" a="1"/>
  <c r="AP75" i="160" a="1"/>
  <c r="Q28" i="163" a="1"/>
  <c r="I26" i="158" a="1"/>
  <c r="M30" i="162" a="1"/>
  <c r="K13" i="159" a="1"/>
  <c r="H34" i="160" a="1"/>
  <c r="L23" i="163" a="1"/>
  <c r="H9" i="142" a="1"/>
  <c r="F28" i="163" a="1"/>
  <c r="I44" i="160" a="1"/>
  <c r="H5" i="162" a="1"/>
  <c r="G29" i="158" a="1"/>
  <c r="D34" i="142" a="1"/>
  <c r="AR7" i="162" a="1"/>
  <c r="H22" i="142" a="1"/>
  <c r="N20" i="159" a="1"/>
  <c r="J8" i="160" a="1"/>
  <c r="C50" i="162" a="1"/>
  <c r="P50" i="162" a="1"/>
  <c r="AR15" i="159" a="1"/>
  <c r="F48" i="161" a="1"/>
  <c r="M16" i="158" a="1"/>
  <c r="Q16" i="159" a="1"/>
  <c r="AL76" i="158" a="1"/>
  <c r="D44" i="158" a="1"/>
  <c r="E44" i="160" a="1"/>
  <c r="AR209" i="160" a="1"/>
  <c r="G4" i="163" a="1"/>
  <c r="Q27" i="159" a="1"/>
  <c r="F51" i="158" a="1"/>
  <c r="I7" i="160" a="1"/>
  <c r="G26" i="162" a="1"/>
  <c r="N29" i="160" a="1"/>
  <c r="E33" i="142" a="1"/>
  <c r="AO70" i="142" a="1"/>
  <c r="C39" i="158" a="1"/>
  <c r="C20" i="161" a="1"/>
  <c r="G12" i="159" a="1"/>
  <c r="AL80" i="158" a="1"/>
  <c r="G50" i="158" a="1"/>
  <c r="D47" i="163" a="1"/>
  <c r="M35" i="142" a="1"/>
  <c r="I12" i="160" a="1"/>
  <c r="J9" i="163" a="1"/>
  <c r="N37" i="162" a="1"/>
  <c r="G41" i="163" a="1"/>
  <c r="L48" i="162" a="1"/>
  <c r="H30" i="162" a="1"/>
  <c r="K50" i="160" a="1"/>
  <c r="P26" i="158" a="1"/>
  <c r="N9" i="142" a="1"/>
  <c r="G17" i="160" a="1"/>
  <c r="N32" i="163" a="1"/>
  <c r="I47" i="161" a="1"/>
  <c r="AO14" i="159" a="1"/>
  <c r="L46" i="142" a="1"/>
  <c r="H40" i="163" a="1"/>
  <c r="E12" i="142" a="1"/>
  <c r="N17" i="160" a="1"/>
  <c r="E42" i="142" a="1"/>
  <c r="E33" i="158" a="1"/>
  <c r="K11" i="142" a="1"/>
  <c r="L39" i="142" a="1"/>
  <c r="H3" i="161" a="1"/>
  <c r="N3" i="158" a="1"/>
  <c r="M18" i="158" a="1"/>
  <c r="J35" i="159" a="1"/>
  <c r="AQ17" i="159" a="1"/>
  <c r="G45" i="162" a="1"/>
  <c r="I50" i="160" a="1"/>
  <c r="K21" i="159" a="1"/>
  <c r="N49" i="158" a="1"/>
  <c r="AQ71" i="158" a="1"/>
  <c r="D6" i="161" a="1"/>
  <c r="J7" i="160" a="1"/>
  <c r="F2" i="160" a="1"/>
  <c r="C26" i="158" a="1"/>
  <c r="F31" i="160" a="1"/>
  <c r="E24" i="159" a="1"/>
  <c r="L17" i="159" a="1"/>
  <c r="I6" i="163" a="1"/>
  <c r="AP207" i="160" a="1"/>
  <c r="G10" i="160" a="1"/>
  <c r="AP78" i="158" a="1"/>
  <c r="N10" i="163" a="1"/>
  <c r="G10" i="142" a="1"/>
  <c r="C32" i="158" a="1"/>
  <c r="D3" i="159" a="1"/>
  <c r="AO76" i="160" a="1"/>
  <c r="D2" i="159" a="1"/>
  <c r="N37" i="142" a="1"/>
  <c r="E14" i="162" a="1"/>
  <c r="C44" i="159" a="1"/>
  <c r="K33" i="162" a="1"/>
  <c r="K44" i="160" a="1"/>
  <c r="I10" i="158" a="1"/>
  <c r="AO71" i="158" a="1"/>
  <c r="AP12" i="160" a="1"/>
  <c r="K2" i="162" a="1"/>
  <c r="AL77" i="160" a="1"/>
  <c r="K40" i="142" a="1"/>
  <c r="Q31" i="160" a="1"/>
  <c r="D45" i="163" a="1"/>
  <c r="J50" i="160" a="1"/>
  <c r="K19" i="163" a="1"/>
  <c r="F2" i="158" a="1"/>
  <c r="I5" i="158" a="1"/>
  <c r="I11" i="142" a="1"/>
  <c r="F5" i="158" a="1"/>
  <c r="F36" i="160" a="1"/>
  <c r="G15" i="158" a="1"/>
  <c r="N42" i="142" a="1"/>
  <c r="K35" i="160" a="1"/>
  <c r="N10" i="161" a="1"/>
  <c r="Q39" i="142" a="1"/>
  <c r="J2" i="163" a="1"/>
  <c r="L9" i="162" a="1"/>
  <c r="E19" i="142" a="1"/>
  <c r="Q41" i="162" a="1"/>
  <c r="C33" i="160" a="1"/>
  <c r="E49" i="161" a="1"/>
  <c r="G50" i="162" a="1"/>
  <c r="P29" i="160" a="1"/>
  <c r="H50" i="163" a="1"/>
  <c r="AJ76" i="159" a="1"/>
  <c r="F45" i="159" a="1"/>
  <c r="K25" i="160" a="1"/>
  <c r="I19" i="160" a="1"/>
  <c r="Q37" i="162" a="1"/>
  <c r="Q16" i="161" a="1"/>
  <c r="AR8" i="162" a="1"/>
  <c r="F24" i="158" a="1"/>
  <c r="E3" i="142" a="1"/>
  <c r="H8" i="162" a="1"/>
  <c r="Q38" i="160" a="1"/>
  <c r="E14" i="142" a="1"/>
  <c r="E31" i="160" a="1"/>
  <c r="C11" i="163" a="1"/>
  <c r="F37" i="158" a="1"/>
  <c r="AP12" i="162" a="1"/>
  <c r="Q17" i="158" a="1"/>
  <c r="D49" i="142" a="1"/>
  <c r="P14" i="158" a="1"/>
  <c r="E25" i="161" a="1"/>
  <c r="AR136" i="142" a="1"/>
  <c r="I35" i="158" a="1"/>
  <c r="K18" i="163" a="1"/>
  <c r="H16" i="159" a="1"/>
  <c r="C26" i="161" a="1"/>
  <c r="H12" i="142" a="1"/>
  <c r="J17" i="142" a="1"/>
  <c r="M12" i="161" a="1"/>
  <c r="AR14" i="159" a="1"/>
  <c r="F21" i="142" a="1"/>
  <c r="H22" i="161" a="1"/>
  <c r="K47" i="159" a="1"/>
  <c r="K13" i="160" a="1"/>
  <c r="AR75" i="162" a="1"/>
  <c r="G21" i="142" a="1"/>
  <c r="G44" i="163" a="1"/>
  <c r="G26" i="159" a="1"/>
  <c r="F27" i="161" a="1"/>
  <c r="J23" i="161" a="1"/>
  <c r="Q2" i="142" a="1"/>
  <c r="K49" i="162" a="1"/>
  <c r="D47" i="142" a="1"/>
  <c r="M27" i="162" a="1"/>
  <c r="AQ143" i="159" a="1"/>
  <c r="Q46" i="163" a="1"/>
  <c r="AQ75" i="160" a="1"/>
  <c r="J7" i="158" a="1"/>
  <c r="P44" i="161" a="1"/>
  <c r="M19" i="163" a="1"/>
  <c r="E22" i="161" a="1"/>
  <c r="E44" i="163" a="1"/>
  <c r="Q16" i="160" a="1"/>
  <c r="Q24" i="163" a="1"/>
  <c r="AR6" i="158" a="1"/>
  <c r="I32" i="161" a="1"/>
  <c r="I33" i="158" a="1"/>
  <c r="L9" i="158" a="1"/>
  <c r="Q11" i="163" a="1"/>
  <c r="J4" i="159" a="1"/>
  <c r="N40" i="161" a="1"/>
  <c r="H32" i="142" a="1"/>
  <c r="E41" i="162" a="1"/>
  <c r="AJ6" i="163" a="1"/>
  <c r="AQ73" i="163" a="1"/>
  <c r="C10" i="158" a="1"/>
  <c r="H38" i="158" a="1"/>
  <c r="D31" i="142" a="1"/>
  <c r="F50" i="142" a="1"/>
  <c r="C29" i="161" a="1"/>
  <c r="K25" i="159" a="1"/>
  <c r="N5" i="163" a="1"/>
  <c r="H49" i="159" a="1"/>
  <c r="C9" i="159" a="1"/>
  <c r="N9" i="158" a="1"/>
  <c r="H11" i="160" a="1"/>
  <c r="AP9" i="158" a="1"/>
  <c r="I34" i="159" a="1"/>
  <c r="L39" i="163" a="1"/>
  <c r="G3" i="159" a="1"/>
  <c r="G35" i="158" a="1"/>
  <c r="C25" i="158" a="1"/>
  <c r="K2" i="158" a="1"/>
  <c r="H21" i="161" a="1"/>
  <c r="F23" i="163" a="1"/>
  <c r="I5" i="142" a="1"/>
  <c r="H51" i="161" a="1"/>
  <c r="J30" i="161" a="1"/>
  <c r="N31" i="142" a="1"/>
  <c r="AO73" i="163" a="1"/>
  <c r="G34" i="158" a="1"/>
  <c r="AO10" i="158" a="1"/>
  <c r="I43" i="162" a="1"/>
  <c r="AP143" i="159" a="1"/>
  <c r="Q44" i="142" a="1"/>
  <c r="K35" i="161" a="1"/>
  <c r="N22" i="163" a="1"/>
  <c r="P35" i="160" a="1"/>
  <c r="Q11" i="142" a="1"/>
  <c r="AL201" i="160" a="1"/>
  <c r="D26" i="158" a="1"/>
  <c r="C19" i="162" a="1"/>
  <c r="C22" i="160" a="1"/>
  <c r="AL138" i="142" a="1"/>
  <c r="L47" i="142" a="1"/>
  <c r="J4" i="142" a="1"/>
  <c r="G22" i="158" a="1"/>
  <c r="C47" i="159" a="1"/>
  <c r="J39" i="163" a="1"/>
  <c r="E19" i="163" a="1"/>
  <c r="D22" i="161" a="1"/>
  <c r="AJ10" i="162" a="1"/>
  <c r="F27" i="160" a="1"/>
  <c r="H23" i="161" a="1"/>
  <c r="AP8" i="142" a="1"/>
  <c r="D46" i="158" a="1"/>
  <c r="M20" i="163" a="1"/>
  <c r="L45" i="161" a="1"/>
  <c r="E15" i="163" a="1"/>
  <c r="G32" i="162" a="1"/>
  <c r="F15" i="158" a="1"/>
  <c r="G43" i="160" a="1"/>
  <c r="D21" i="160" a="1"/>
  <c r="F13" i="160" a="1"/>
  <c r="N28" i="163" a="1"/>
  <c r="P34" i="160" a="1"/>
  <c r="I19" i="163" a="1"/>
  <c r="N32" i="142" a="1"/>
  <c r="G3" i="162" a="1"/>
  <c r="P37" i="163" a="1"/>
  <c r="Q3" i="142" a="1"/>
  <c r="D45" i="162" a="1"/>
  <c r="K40" i="158" a="1"/>
  <c r="M17" i="162" a="1"/>
  <c r="D43" i="163" a="1"/>
  <c r="K11" i="159" a="1"/>
  <c r="D13" i="159" a="1"/>
  <c r="G14" i="160" a="1"/>
  <c r="K5" i="142" a="1"/>
  <c r="L45" i="163" a="1"/>
  <c r="G7" i="163" a="1"/>
  <c r="I26" i="160" a="1"/>
  <c r="AP9" i="142" a="1"/>
  <c r="P21" i="162" a="1"/>
  <c r="F22" i="161" a="1"/>
  <c r="E21" i="160" a="1"/>
  <c r="L4" i="163" a="1"/>
  <c r="D43" i="142" a="1"/>
  <c r="M17" i="161" a="1"/>
  <c r="AL71" i="163" a="1"/>
  <c r="L11" i="163" a="1"/>
  <c r="I33" i="142" a="1"/>
  <c r="E27" i="160" a="1"/>
  <c r="H44" i="162" a="1"/>
  <c r="F11" i="161" a="1"/>
  <c r="E18" i="158" a="1"/>
  <c r="AO70" i="163" a="1"/>
  <c r="E6" i="142" a="1"/>
  <c r="AQ206" i="160" a="1"/>
  <c r="AO72" i="160" a="1"/>
  <c r="I43" i="160" a="1"/>
  <c r="K5" i="162" a="1"/>
  <c r="F19" i="163" a="1"/>
  <c r="AO78" i="159" a="1"/>
  <c r="H41" i="158" a="1"/>
  <c r="N5" i="162" a="1"/>
  <c r="D18" i="163" a="1"/>
  <c r="G39" i="162" a="1"/>
  <c r="J26" i="159" a="1"/>
  <c r="M26" i="159" a="1"/>
  <c r="Q32" i="159" a="1"/>
  <c r="E38" i="160" a="1"/>
  <c r="L22" i="162" a="1"/>
  <c r="N16" i="142" a="1"/>
  <c r="N40" i="158" a="1"/>
  <c r="E42" i="159" a="1"/>
  <c r="P46" i="159" a="1"/>
  <c r="D5" i="160" a="1"/>
  <c r="G20" i="161" a="1"/>
  <c r="H33" i="160" a="1"/>
  <c r="D25" i="159" a="1"/>
  <c r="C20" i="142" a="1"/>
  <c r="N33" i="158" a="1"/>
  <c r="C10" i="162" a="1"/>
  <c r="F4" i="162" a="1"/>
  <c r="AJ83" i="159" a="1"/>
  <c r="C46" i="163" a="1"/>
  <c r="G30" i="159" a="1"/>
  <c r="L15" i="160" a="1"/>
  <c r="L41" i="158" a="1"/>
  <c r="C38" i="160" a="1"/>
  <c r="F41" i="158" a="1"/>
  <c r="AP72" i="162" a="1"/>
  <c r="N45" i="163" a="1"/>
  <c r="N3" i="160" a="1"/>
  <c r="J3" i="160" a="1"/>
  <c r="G2" i="163" a="1"/>
  <c r="E39" i="161" a="1"/>
  <c r="J6" i="159" a="1"/>
  <c r="M31" i="160" a="1"/>
  <c r="Q30" i="159" a="1"/>
  <c r="G4" i="160" a="1"/>
  <c r="K17" i="142" a="1"/>
  <c r="Q34" i="142" a="1"/>
  <c r="AJ6" i="159" a="1"/>
  <c r="N12" i="163" a="1"/>
  <c r="D37" i="163" a="1"/>
  <c r="AL10" i="162" a="1"/>
  <c r="K30" i="158" a="1"/>
  <c r="E18" i="160" a="1"/>
  <c r="AQ75" i="162" a="1"/>
  <c r="P5" i="160" a="1"/>
  <c r="C34" i="161" a="1"/>
  <c r="P36" i="160" a="1"/>
  <c r="D51" i="158" a="1"/>
  <c r="L29" i="158" a="1"/>
  <c r="K20" i="142" a="1"/>
  <c r="AJ76" i="163" a="1"/>
  <c r="J51" i="158" a="1"/>
  <c r="D22" i="163" a="1"/>
  <c r="H39" i="160" a="1"/>
  <c r="AO70" i="162" a="1"/>
  <c r="AR140" i="142" a="1"/>
  <c r="K50" i="159" a="1"/>
  <c r="AO207" i="160" a="1"/>
  <c r="K34" i="162" a="1"/>
  <c r="F36" i="142" a="1"/>
  <c r="E15" i="158" a="1"/>
  <c r="AJ81" i="158" a="1"/>
  <c r="Q39" i="159" a="1"/>
  <c r="G24" i="142" a="1"/>
  <c r="E37" i="158" a="1"/>
  <c r="M32" i="163" a="1"/>
  <c r="I46" i="162" a="1"/>
  <c r="L28" i="162" a="1"/>
  <c r="K51" i="159" a="1"/>
  <c r="F51" i="162" a="1"/>
  <c r="AP75" i="142" a="1"/>
  <c r="H43" i="158" a="1"/>
  <c r="AJ208" i="160" a="1"/>
  <c r="P46" i="161" a="1"/>
  <c r="AJ5" i="159" a="1"/>
  <c r="N2" i="163" a="1"/>
  <c r="L21" i="159" a="1"/>
  <c r="G20" i="162" a="1"/>
  <c r="F33" i="158" a="1"/>
  <c r="G9" i="142" a="1"/>
  <c r="H17" i="162" a="1"/>
  <c r="L46" i="162" a="1"/>
  <c r="D41" i="162" a="1"/>
  <c r="C12" i="142" a="1"/>
  <c r="Q40" i="142" a="1"/>
  <c r="J34" i="142" a="1"/>
  <c r="Q51" i="163" a="1"/>
  <c r="I7" i="163" a="1"/>
  <c r="AL207" i="159" a="1"/>
  <c r="M41" i="142" a="1"/>
  <c r="D28" i="163" a="1"/>
  <c r="AP141" i="142" a="1"/>
  <c r="D14" i="159" a="1"/>
  <c r="L19" i="158" a="1"/>
  <c r="AQ76" i="158" a="1"/>
  <c r="M6" i="159" a="1"/>
  <c r="C50" i="161" a="1"/>
  <c r="AR5" i="158" a="1"/>
  <c r="N48" i="161" a="1"/>
  <c r="H46" i="161" a="1"/>
  <c r="J3" i="158" a="1"/>
  <c r="M44" i="163" a="1"/>
  <c r="P43" i="161" a="1"/>
  <c r="L29" i="160" a="1"/>
  <c r="C6" i="161" a="1"/>
  <c r="I17" i="160" a="1"/>
  <c r="Q30" i="142" a="1"/>
  <c r="M36" i="142" a="1"/>
  <c r="D8" i="159" a="1"/>
  <c r="F24" i="163" a="1"/>
  <c r="P42" i="142" a="1"/>
  <c r="D28" i="159" a="1"/>
  <c r="I12" i="163" a="1"/>
  <c r="D3" i="160" a="1"/>
  <c r="C40" i="159" a="1"/>
  <c r="AP5" i="160" a="1"/>
  <c r="G36" i="142" a="1"/>
  <c r="M44" i="162" a="1"/>
  <c r="Q40" i="158" a="1"/>
  <c r="F24" i="161" a="1"/>
  <c r="K45" i="158" a="1"/>
  <c r="E42" i="162" a="1"/>
  <c r="J28" i="161" a="1"/>
  <c r="F31" i="142" a="1"/>
  <c r="I24" i="162" a="1"/>
  <c r="P46" i="162" a="1"/>
  <c r="E9" i="142" a="1"/>
  <c r="F23" i="142" a="1"/>
  <c r="D40" i="162" a="1"/>
  <c r="P5" i="162" a="1"/>
  <c r="M51" i="161" a="1"/>
  <c r="E7" i="142" a="1"/>
  <c r="G40" i="163" a="1"/>
  <c r="K39" i="142" a="1"/>
  <c r="Q12" i="159" a="1"/>
  <c r="AJ13" i="162" a="1"/>
  <c r="H23" i="159" a="1"/>
  <c r="J33" i="142" a="1"/>
  <c r="L18" i="160" a="1"/>
  <c r="P48" i="142" a="1"/>
  <c r="L29" i="142" a="1"/>
  <c r="I27" i="163" a="1"/>
  <c r="P36" i="161" a="1"/>
  <c r="C8" i="158" a="1"/>
  <c r="D31" i="161" a="1"/>
  <c r="I39" i="158" a="1"/>
  <c r="P31" i="163" a="1"/>
  <c r="L37" i="158" a="1"/>
  <c r="E3" i="159" a="1"/>
  <c r="G2" i="161" a="1"/>
  <c r="H21" i="160" a="1"/>
  <c r="C5" i="162" a="1"/>
  <c r="G43" i="158" a="1"/>
  <c r="F25" i="162" a="1"/>
  <c r="AQ7" i="158" a="1"/>
  <c r="G41" i="158" a="1"/>
  <c r="G38" i="158" a="1"/>
  <c r="AJ9" i="159" a="1"/>
  <c r="G36" i="159" a="1"/>
  <c r="H13" i="160" a="1"/>
  <c r="AL74" i="159" a="1"/>
  <c r="J47" i="159" a="1"/>
  <c r="I16" i="159" a="1"/>
  <c r="AQ77" i="162" a="1"/>
  <c r="J25" i="161" a="1"/>
  <c r="E8" i="159" a="1"/>
  <c r="K16" i="163" a="1"/>
  <c r="Q15" i="162" a="1"/>
  <c r="G16" i="142" a="1"/>
  <c r="D48" i="161" a="1"/>
  <c r="G22" i="161" a="1"/>
  <c r="C22" i="163" a="1"/>
  <c r="C6" i="159" a="1"/>
  <c r="AP79" i="158" a="1"/>
  <c r="N33" i="142" a="1"/>
  <c r="P32" i="159" a="1"/>
  <c r="L37" i="142" a="1"/>
  <c r="D19" i="161" a="1"/>
  <c r="H25" i="161" a="1"/>
  <c r="I50" i="159" a="1"/>
  <c r="E6" i="161" a="1"/>
  <c r="J26" i="163" a="1"/>
  <c r="M33" i="162" a="1"/>
  <c r="G44" i="159" a="1"/>
  <c r="G5" i="162" a="1"/>
  <c r="D26" i="159" a="1"/>
  <c r="H26" i="142" a="1"/>
  <c r="K30" i="161" a="1"/>
  <c r="M51" i="142" a="1"/>
  <c r="G3" i="163" a="1"/>
  <c r="C36" i="158" a="1"/>
  <c r="F11" i="142" a="1"/>
  <c r="L7" i="142" a="1"/>
  <c r="AJ206" i="160" a="1"/>
  <c r="C36" i="163" a="1"/>
  <c r="N9" i="163" a="1"/>
  <c r="AP75" i="158" a="1"/>
  <c r="AL8" i="158" a="1"/>
  <c r="Q45" i="142" a="1"/>
  <c r="AP82" i="159" a="1"/>
  <c r="Q29" i="142" a="1"/>
  <c r="AJ142" i="159" a="1"/>
  <c r="H24" i="163" a="1"/>
  <c r="H33" i="158" a="1"/>
  <c r="G24" i="161" a="1"/>
  <c r="E12" i="161" a="1"/>
  <c r="AJ75" i="142" a="1"/>
  <c r="M38" i="158" a="1"/>
  <c r="AL73" i="160" a="1"/>
  <c r="E24" i="163" a="1"/>
  <c r="G27" i="162" a="1"/>
  <c r="F12" i="142" a="1"/>
  <c r="AJ138" i="142" a="1"/>
  <c r="AL79" i="162" a="1"/>
  <c r="P49" i="158" a="1"/>
  <c r="Q29" i="163" a="1"/>
  <c r="H44" i="161" a="1"/>
  <c r="H4" i="160" a="1"/>
  <c r="N15" i="159" a="1"/>
  <c r="N30" i="160" a="1"/>
  <c r="N40" i="160" a="1"/>
  <c r="Q28" i="142" a="1"/>
  <c r="C25" i="163" a="1"/>
  <c r="J13" i="161" a="1"/>
  <c r="P10" i="160" a="1"/>
  <c r="Q25" i="161" a="1"/>
  <c r="AR5" i="162" a="1"/>
  <c r="C16" i="159" a="1"/>
  <c r="I39" i="159" a="1"/>
  <c r="P8" i="161" a="1"/>
  <c r="K48" i="163" a="1"/>
  <c r="K21" i="161" a="1"/>
  <c r="H47" i="159" a="1"/>
  <c r="J14" i="161" a="1"/>
  <c r="Q3" i="161" a="1"/>
  <c r="L37" i="159" a="1"/>
  <c r="K19" i="162" a="1"/>
  <c r="Q41" i="161" a="1"/>
  <c r="P31" i="162" a="1"/>
  <c r="AJ73" i="159" a="1"/>
  <c r="AR12" i="163" a="1"/>
  <c r="Q50" i="161" a="1"/>
  <c r="F6" i="159" a="1"/>
  <c r="G16" i="163" a="1"/>
  <c r="P44" i="162" a="1"/>
  <c r="F20" i="162" a="1"/>
  <c r="K37" i="142" a="1"/>
  <c r="AO70" i="158" a="1"/>
  <c r="Q23" i="142" a="1"/>
  <c r="I17" i="142" a="1"/>
  <c r="I25" i="142" a="1"/>
  <c r="J46" i="142" a="1"/>
  <c r="I19" i="159" a="1"/>
  <c r="M23" i="163" a="1"/>
  <c r="AO7" i="158" a="1"/>
  <c r="AQ9" i="142" a="1"/>
  <c r="P27" i="158" a="1"/>
  <c r="P34" i="162" a="1"/>
  <c r="N21" i="161" a="1"/>
  <c r="E11" i="158" a="1"/>
  <c r="AO72" i="159" a="1"/>
  <c r="M10" i="161" a="1"/>
  <c r="AJ6" i="142" a="1"/>
  <c r="E43" i="142" a="1"/>
  <c r="K9" i="159" a="1"/>
  <c r="G9" i="162" a="1"/>
  <c r="J47" i="160" a="1"/>
  <c r="C11" i="160" a="1"/>
  <c r="J29" i="160" a="1"/>
  <c r="K27" i="142" a="1"/>
  <c r="I20" i="163" a="1"/>
  <c r="F33" i="160" a="1"/>
  <c r="L30" i="142" a="1"/>
  <c r="I38" i="158" a="1"/>
  <c r="E17" i="163" a="1"/>
  <c r="P11" i="160" a="1"/>
  <c r="M11" i="160" a="1"/>
  <c r="D46" i="160" a="1"/>
  <c r="AL80" i="159" a="1"/>
  <c r="G50" i="161" a="1"/>
  <c r="M25" i="162" a="1"/>
  <c r="E5" i="158" a="1"/>
  <c r="K5" i="160" a="1"/>
  <c r="L30" i="161" a="1"/>
  <c r="AR71" i="160" a="1"/>
  <c r="K14" i="162" a="1"/>
  <c r="D4" i="160" a="1"/>
  <c r="M34" i="158" a="1"/>
  <c r="Q8" i="161" a="1"/>
  <c r="D36" i="161" a="1"/>
  <c r="F18" i="159" a="1"/>
  <c r="E51" i="142" a="1"/>
  <c r="K13" i="142" a="1"/>
  <c r="P13" i="142" a="1"/>
  <c r="N32" i="159" a="1"/>
  <c r="J47" i="161" a="1"/>
  <c r="P11" i="142" a="1"/>
  <c r="P20" i="161" a="1"/>
  <c r="AR7" i="160" a="1"/>
  <c r="AL204" i="160" a="1"/>
  <c r="J13" i="163" a="1"/>
  <c r="AQ73" i="159" a="1"/>
  <c r="E28" i="160" a="1"/>
  <c r="AO76" i="158" a="1"/>
  <c r="AR135" i="159" a="1"/>
  <c r="N10" i="159" a="1"/>
  <c r="C43" i="162" a="1"/>
  <c r="C42" i="160" a="1"/>
  <c r="K9" i="160" a="1"/>
  <c r="L3" i="163" a="1"/>
  <c r="J16" i="161" a="1"/>
  <c r="P22" i="163" a="1"/>
  <c r="D5" i="163" a="1"/>
  <c r="M25" i="163" a="1"/>
  <c r="N46" i="163" a="1"/>
  <c r="J22" i="142" a="1"/>
  <c r="F42" i="142" a="1"/>
  <c r="Q25" i="162" a="1"/>
  <c r="E26" i="159" a="1"/>
  <c r="E36" i="160" a="1"/>
  <c r="L10" i="163" a="1"/>
  <c r="F16" i="160" a="1"/>
  <c r="C34" i="162" a="1"/>
  <c r="E12" i="159" a="1"/>
  <c r="K9" i="163" a="1"/>
  <c r="M43" i="163" a="1"/>
  <c r="E5" i="163" a="1"/>
  <c r="M45" i="142" a="1"/>
  <c r="I33" i="162" a="1"/>
  <c r="H3" i="142" a="1"/>
  <c r="P21" i="159" a="1"/>
  <c r="N43" i="161" a="1"/>
  <c r="L42" i="159" a="1"/>
  <c r="K4" i="160" a="1"/>
  <c r="K51" i="158" a="1"/>
  <c r="J25" i="158" a="1"/>
  <c r="G46" i="160" a="1"/>
  <c r="P18" i="158" a="1"/>
  <c r="Q21" i="158" a="1"/>
  <c r="Q36" i="162" a="1"/>
  <c r="H7" i="142" a="1"/>
  <c r="L31" i="161" a="1"/>
  <c r="AP74" i="142" a="1"/>
  <c r="I6" i="161" a="1"/>
  <c r="Q30" i="161" a="1"/>
  <c r="L15" i="142" a="1"/>
  <c r="I16" i="163" a="1"/>
  <c r="Q27" i="162" a="1"/>
  <c r="F36" i="161" a="1"/>
  <c r="Q13" i="162" a="1"/>
  <c r="I5" i="162" a="1"/>
  <c r="H21" i="158" a="1"/>
  <c r="G48" i="159" a="1"/>
  <c r="Q23" i="163" a="1"/>
  <c r="I9" i="163" a="1"/>
  <c r="M29" i="161" a="1"/>
  <c r="Q45" i="161" a="1"/>
  <c r="AO13" i="162" a="1"/>
  <c r="J23" i="160" a="1"/>
  <c r="AQ5" i="160" a="1"/>
  <c r="AR8" i="160" a="1"/>
  <c r="I21" i="162" a="1"/>
  <c r="M5" i="159" a="1"/>
  <c r="E2" i="163" a="1"/>
  <c r="P49" i="161" a="1"/>
  <c r="P32" i="160" a="1"/>
  <c r="Q34" i="159" a="1"/>
  <c r="E10" i="158" a="1"/>
  <c r="E26" i="160" a="1"/>
  <c r="N3" i="162" a="1"/>
  <c r="L17" i="163" a="1"/>
  <c r="C8" i="161" a="1"/>
  <c r="M31" i="158" a="1"/>
  <c r="N26" i="160" a="1"/>
  <c r="M9" i="161" a="1"/>
  <c r="C14" i="161" a="1"/>
  <c r="E20" i="158" a="1"/>
  <c r="G23" i="142" a="1"/>
  <c r="AJ80" i="158" a="1"/>
  <c r="AQ142" i="159" a="1"/>
  <c r="K19" i="161" a="1"/>
  <c r="N12" i="142" a="1"/>
  <c r="I34" i="158" a="1"/>
  <c r="D2" i="163" a="1"/>
  <c r="C29" i="162" a="1"/>
  <c r="G9" i="158" a="1"/>
  <c r="E38" i="159" a="1"/>
  <c r="D42" i="158" a="1"/>
  <c r="N43" i="142" a="1"/>
  <c r="P13" i="159" a="1"/>
  <c r="J25" i="142" a="1"/>
  <c r="K16" i="159" a="1"/>
  <c r="C38" i="159" a="1"/>
  <c r="D48" i="142" a="1"/>
  <c r="E23" i="162" a="1"/>
  <c r="H29" i="161" a="1"/>
  <c r="J31" i="159" a="1"/>
  <c r="C3" i="160" a="1"/>
  <c r="I23" i="162" a="1"/>
  <c r="H39" i="158" a="1"/>
  <c r="H49" i="163" a="1"/>
  <c r="N23" i="161" a="1"/>
  <c r="C44" i="158" a="1"/>
  <c r="Q22" i="163" a="1"/>
  <c r="AQ77" i="163" a="1"/>
  <c r="Q36" i="163" a="1"/>
  <c r="I13" i="160" a="1"/>
  <c r="AP205" i="160" a="1"/>
  <c r="Q38" i="162" a="1"/>
  <c r="D20" i="159" a="1"/>
  <c r="AL77" i="162" a="1"/>
  <c r="F38" i="162" a="1"/>
  <c r="E21" i="142" a="1"/>
  <c r="J25" i="160" a="1"/>
  <c r="P3" i="158" a="1"/>
  <c r="AP14" i="159" a="1"/>
  <c r="AL10" i="163" a="1"/>
  <c r="P14" i="162" a="1"/>
  <c r="L18" i="163" a="1"/>
  <c r="K6" i="162" a="1"/>
  <c r="N41" i="163" a="1"/>
  <c r="D40" i="163" a="1"/>
  <c r="AQ80" i="158" a="1"/>
  <c r="N48" i="162" a="1"/>
  <c r="N38" i="163" a="1"/>
  <c r="P32" i="162" a="1"/>
  <c r="M17" i="160" a="1"/>
  <c r="C31" i="158" a="1"/>
  <c r="Q33" i="159" a="1"/>
  <c r="D19" i="163" a="1"/>
  <c r="F20" i="159" a="1"/>
  <c r="L31" i="158" a="1"/>
  <c r="P12" i="162" a="1"/>
  <c r="D42" i="142" a="1"/>
  <c r="K30" i="163" a="1"/>
  <c r="AL137" i="159" a="1"/>
  <c r="AP5" i="162" a="1"/>
  <c r="M44" i="160" a="1"/>
  <c r="Q15" i="161" a="1"/>
  <c r="M49" i="158" a="1"/>
  <c r="J10" i="158" a="1"/>
  <c r="G36" i="160" a="1"/>
  <c r="N42" i="158" a="1"/>
  <c r="N46" i="160" a="1"/>
  <c r="C5" i="159" a="1"/>
  <c r="F34" i="163" a="1"/>
  <c r="K46" i="161" a="1"/>
  <c r="M11" i="158" a="1"/>
  <c r="F19" i="160" a="1"/>
  <c r="N48" i="158" a="1"/>
  <c r="L11" i="160" a="1"/>
  <c r="N11" i="160" a="1"/>
  <c r="F14" i="158" a="1"/>
  <c r="G37" i="163" a="1"/>
  <c r="E16" i="159" a="1"/>
  <c r="P23" i="142" a="1"/>
  <c r="J28" i="162" a="1"/>
  <c r="G12" i="142" a="1"/>
  <c r="M40" i="163" a="1"/>
  <c r="AJ72" i="162" a="1"/>
  <c r="AQ202" i="160" a="1"/>
  <c r="D17" i="158" a="1"/>
  <c r="Q44" i="159" a="1"/>
  <c r="AR71" i="162" a="1"/>
  <c r="D33" i="158" a="1"/>
  <c r="AL7" i="162" a="1"/>
  <c r="H10" i="159" a="1"/>
  <c r="J49" i="160" a="1"/>
  <c r="H7" i="159" a="1"/>
  <c r="H37" i="158" a="1"/>
  <c r="F10" i="142" a="1"/>
  <c r="H29" i="160" a="1"/>
  <c r="D24" i="160" a="1"/>
  <c r="E32" i="142" a="1"/>
  <c r="Q14" i="158" a="1"/>
  <c r="K41" i="161" a="1"/>
  <c r="E40" i="159" a="1"/>
  <c r="C3" i="142" a="1"/>
  <c r="D5" i="161" a="1"/>
  <c r="I11" i="159" a="1"/>
  <c r="L44" i="159" a="1"/>
  <c r="H21" i="163" a="1"/>
  <c r="L8" i="158" a="1"/>
  <c r="AR137" i="142" a="1"/>
  <c r="J29" i="159" a="1"/>
  <c r="M16" i="163" a="1"/>
  <c r="E25" i="160" a="1"/>
  <c r="G17" i="159" a="1"/>
  <c r="Q39" i="163" a="1"/>
  <c r="N20" i="158" a="1"/>
  <c r="H45" i="161" a="1"/>
  <c r="G16" i="159" a="1"/>
  <c r="I14" i="162" a="1"/>
  <c r="P14" i="160" a="1"/>
  <c r="I40" i="159" a="1"/>
  <c r="AP6" i="159" a="1"/>
  <c r="E35" i="163" a="1"/>
  <c r="AL5" i="162" a="1"/>
  <c r="D40" i="161" a="1"/>
  <c r="H41" i="160" a="1"/>
  <c r="Q35" i="163" a="1"/>
  <c r="L3" i="158" a="1"/>
  <c r="Q8" i="142" a="1"/>
  <c r="L22" i="163" a="1"/>
  <c r="D21" i="161" a="1"/>
  <c r="H23" i="163" a="1"/>
  <c r="F47" i="142" a="1"/>
  <c r="E36" i="161" a="1"/>
  <c r="D7" i="159" a="1"/>
  <c r="H27" i="158" a="1"/>
  <c r="L16" i="159" a="1"/>
  <c r="C16" i="142" a="1"/>
  <c r="P28" i="160" a="1"/>
  <c r="AQ200" i="160" a="1"/>
  <c r="I45" i="163" a="1"/>
  <c r="P22" i="160" a="1"/>
  <c r="E20" i="161" a="1"/>
  <c r="AO72" i="158" a="1"/>
  <c r="H10" i="161" a="1"/>
  <c r="C25" i="159" a="1"/>
  <c r="Q38" i="142" a="1"/>
  <c r="C51" i="158" a="1"/>
  <c r="Q23" i="158" a="1"/>
  <c r="E36" i="142" a="1"/>
  <c r="N27" i="163" a="1"/>
  <c r="D18" i="158" a="1"/>
  <c r="J50" i="161" a="1"/>
  <c r="AQ10" i="142" a="1"/>
  <c r="H13" i="158" a="1"/>
  <c r="C12" i="159" a="1"/>
  <c r="L38" i="163" a="1"/>
  <c r="C16" i="158" a="1"/>
  <c r="H24" i="158" a="1"/>
  <c r="Q49" i="162" a="1"/>
  <c r="N14" i="161" a="1"/>
  <c r="Q25" i="163" a="1"/>
  <c r="AL141" i="159" a="1"/>
  <c r="N36" i="162" a="1"/>
  <c r="AL77" i="158" a="1"/>
  <c r="N26" i="163" a="1"/>
  <c r="E29" i="158" a="1"/>
  <c r="K33" i="158" a="1"/>
  <c r="N33" i="163" a="1"/>
  <c r="C46" i="142" a="1"/>
  <c r="J15" i="162" a="1"/>
  <c r="D2" i="158" a="1"/>
  <c r="J32" i="160" a="1"/>
  <c r="M41" i="162" a="1"/>
  <c r="E45" i="162" a="1"/>
  <c r="Q30" i="158" a="1"/>
  <c r="N8" i="160" a="1"/>
  <c r="E27" i="161" a="1"/>
  <c r="G40" i="158" a="1"/>
  <c r="J36" i="161" a="1"/>
  <c r="K50" i="158" a="1"/>
  <c r="J39" i="142" a="1"/>
  <c r="L3" i="142" a="1"/>
  <c r="AR76" i="162" a="1"/>
  <c r="L36" i="160" a="1"/>
  <c r="H45" i="162" a="1"/>
  <c r="L5" i="159" a="1"/>
  <c r="L16" i="163" a="1"/>
  <c r="J28" i="142" a="1"/>
  <c r="G47" i="142" a="1"/>
  <c r="I40" i="142" a="1"/>
  <c r="I28" i="159" a="1"/>
  <c r="P12" i="161" a="1"/>
  <c r="H16" i="158" a="1"/>
  <c r="K40" i="159" a="1"/>
  <c r="J34" i="161" a="1"/>
  <c r="J11" i="162" a="1"/>
  <c r="I35" i="161" a="1"/>
  <c r="M6" i="162" a="1"/>
  <c r="AJ70" i="158" a="1"/>
  <c r="L9" i="161" a="1"/>
  <c r="Q8" i="162" a="1"/>
  <c r="L35" i="160" a="1"/>
  <c r="AL76" i="159" a="1"/>
  <c r="Q44" i="160" a="1"/>
  <c r="J37" i="158" a="1"/>
  <c r="I20" i="160" a="1"/>
  <c r="AL73" i="158" a="1"/>
  <c r="N20" i="162" a="1"/>
  <c r="M32" i="142" a="1"/>
  <c r="K14" i="142" a="1"/>
  <c r="H9" i="162" a="1"/>
  <c r="AO16" i="159" a="1"/>
  <c r="M16" i="159" a="1"/>
  <c r="K47" i="162" a="1"/>
  <c r="H17" i="160" a="1"/>
  <c r="AR210" i="160" a="1"/>
  <c r="L22" i="159" a="1"/>
  <c r="D16" i="161" a="1"/>
  <c r="M42" i="163" a="1"/>
  <c r="J22" i="163" a="1"/>
  <c r="H51" i="158" a="1"/>
  <c r="P33" i="163" a="1"/>
  <c r="AP135" i="159" a="1"/>
  <c r="E11" i="160" a="1"/>
  <c r="P27" i="162" a="1"/>
  <c r="M26" i="163" a="1"/>
  <c r="J30" i="163" a="1"/>
  <c r="K42" i="160" a="1"/>
  <c r="G48" i="160" a="1"/>
  <c r="F35" i="163" a="1"/>
  <c r="AJ73" i="160" a="1"/>
  <c r="E15" i="142" a="1"/>
  <c r="F29" i="158" a="1"/>
  <c r="K28" i="160" a="1"/>
  <c r="AJ70" i="142" a="1"/>
  <c r="E47" i="160" a="1"/>
  <c r="M31" i="163" a="1"/>
  <c r="AR73" i="163" a="1"/>
  <c r="L13" i="162" a="1"/>
  <c r="J36" i="142" a="1"/>
  <c r="E49" i="162" a="1"/>
  <c r="AO14" i="162" a="1"/>
  <c r="E49" i="159" a="1"/>
  <c r="Q45" i="162" a="1"/>
  <c r="J29" i="142" a="1"/>
  <c r="K37" i="158" a="1"/>
  <c r="P30" i="158" a="1"/>
  <c r="AP73" i="158" a="1"/>
  <c r="N39" i="159" a="1"/>
  <c r="E18" i="163" a="1"/>
  <c r="I26" i="163" a="1"/>
  <c r="C30" i="160" a="1"/>
  <c r="K8" i="158" a="1"/>
  <c r="P8" i="142" a="1"/>
  <c r="AQ6" i="142" a="1"/>
  <c r="AP135" i="142" a="1"/>
  <c r="Q17" i="162" a="1"/>
  <c r="C42" i="161" a="1"/>
  <c r="N9" i="160" a="1"/>
  <c r="AL136" i="160" a="1"/>
  <c r="P43" i="142" a="1"/>
  <c r="AO206" i="160" a="1"/>
  <c r="Q22" i="161" a="1"/>
  <c r="K32" i="160" a="1"/>
  <c r="AP79" i="159" a="1"/>
  <c r="F6" i="160" a="1"/>
  <c r="H18" i="160" a="1"/>
  <c r="C45" i="159" a="1"/>
  <c r="AJ76" i="142" a="1"/>
  <c r="AR7" i="142" a="1"/>
  <c r="C16" i="163" a="1"/>
  <c r="AQ7" i="162" a="1"/>
  <c r="AO141" i="159" a="1"/>
  <c r="J44" i="161" a="1"/>
  <c r="I37" i="161" a="1"/>
  <c r="F10" i="161" a="1"/>
  <c r="L34" i="161" a="1"/>
  <c r="J4" i="161" a="1"/>
  <c r="E8" i="142" a="1"/>
  <c r="I30" i="142" a="1"/>
  <c r="Q13" i="163" a="1"/>
  <c r="F23" i="161" a="1"/>
  <c r="G2" i="160" a="1"/>
  <c r="C16" i="160" a="1"/>
  <c r="C33" i="159" a="1"/>
  <c r="F4" i="163" a="1"/>
  <c r="N29" i="163" a="1"/>
  <c r="P17" i="161" a="1"/>
  <c r="F27" i="142" a="1"/>
  <c r="N51" i="158" a="1"/>
  <c r="L43" i="142" a="1"/>
  <c r="P20" i="160" a="1"/>
  <c r="J3" i="161" a="1"/>
  <c r="G22" i="160" a="1"/>
  <c r="AO11" i="158" a="1"/>
  <c r="J21" i="159" a="1"/>
  <c r="J13" i="158" a="1"/>
  <c r="E35" i="159" a="1"/>
  <c r="J18" i="159" a="1"/>
  <c r="M16" i="160" a="1"/>
  <c r="C18" i="159" a="1"/>
  <c r="D36" i="162" a="1"/>
  <c r="N44" i="160" a="1"/>
  <c r="AO72" i="142" a="1"/>
  <c r="E7" i="158" a="1"/>
  <c r="J34" i="158" a="1"/>
  <c r="J48" i="142" a="1"/>
  <c r="Q34" i="162" a="1"/>
  <c r="AQ72" i="159" a="1"/>
  <c r="J22" i="161" a="1"/>
  <c r="F3" i="159" a="1"/>
  <c r="M14" i="160" a="1"/>
  <c r="P23" i="163" a="1"/>
  <c r="I23" i="142" a="1"/>
  <c r="P28" i="142" a="1"/>
  <c r="M24" i="142" a="1"/>
  <c r="P34" i="142" a="1"/>
  <c r="L9" i="160" a="1"/>
  <c r="AL72" i="158" a="1"/>
  <c r="C32" i="161" a="1"/>
  <c r="AQ12" i="162" a="1"/>
  <c r="AP18" i="159" a="1"/>
  <c r="K48" i="158" a="1"/>
  <c r="L14" i="162" a="1"/>
  <c r="AL5" i="158" a="1"/>
  <c r="F32" i="161" a="1"/>
  <c r="K38" i="142" a="1"/>
  <c r="K23" i="142" a="1"/>
  <c r="F51" i="142" a="1"/>
  <c r="K8" i="159" a="1"/>
  <c r="AP83" i="159" a="1"/>
  <c r="AJ12" i="160" a="1"/>
  <c r="G13" i="161" a="1"/>
  <c r="P30" i="162" a="1"/>
  <c r="N11" i="142" a="1"/>
  <c r="D14" i="160" a="1"/>
  <c r="K29" i="142" a="1"/>
  <c r="E9" i="159" a="1"/>
  <c r="M2" i="163" a="1"/>
  <c r="G6" i="160" a="1"/>
  <c r="I5" i="159" a="1"/>
  <c r="L40" i="161" a="1"/>
  <c r="K17" i="160" a="1"/>
  <c r="G4" i="158" a="1"/>
  <c r="K31" i="158" a="1"/>
  <c r="K19" i="160" a="1"/>
  <c r="C4" i="161" a="1"/>
  <c r="Q33" i="160" a="1"/>
  <c r="L3" i="159" a="1"/>
  <c r="F35" i="158" a="1"/>
  <c r="C33" i="161" a="1"/>
  <c r="F22" i="162" a="1"/>
  <c r="AR73" i="162" a="1"/>
  <c r="D32" i="160" a="1"/>
  <c r="AL17" i="159" a="1"/>
  <c r="AJ75" i="162" a="1"/>
  <c r="J45" i="161" a="1"/>
  <c r="D22" i="160" a="1"/>
  <c r="AL74" i="160" a="1"/>
  <c r="M4" i="142" a="1"/>
  <c r="P50" i="158" a="1"/>
  <c r="AL139" i="159" a="1"/>
  <c r="Q28" i="161" a="1"/>
  <c r="L24" i="158" a="1"/>
  <c r="J13" i="162" a="1"/>
  <c r="D11" i="162" a="1"/>
  <c r="L15" i="158" a="1"/>
  <c r="C47" i="160" a="1"/>
  <c r="K25" i="161" a="1"/>
  <c r="K44" i="162" a="1"/>
  <c r="G45" i="159" a="1"/>
  <c r="N30" i="142" a="1"/>
  <c r="M36" i="160" a="1"/>
  <c r="Q8" i="160" a="1"/>
  <c r="F18" i="158" a="1"/>
  <c r="E17" i="159" a="1"/>
  <c r="P32" i="158" a="1"/>
  <c r="N32" i="161" a="1"/>
  <c r="C17" i="142" a="1"/>
  <c r="Q51" i="158" a="1"/>
  <c r="C28" i="162" a="1"/>
  <c r="M34" i="160" a="1"/>
  <c r="AP77" i="162" a="1"/>
  <c r="L32" i="142" a="1"/>
  <c r="AJ7" i="142" a="1"/>
  <c r="E16" i="158" a="1"/>
  <c r="M2" i="142" a="1"/>
  <c r="L20" i="142" a="1"/>
  <c r="G37" i="160" a="1"/>
  <c r="D25" i="163" a="1"/>
  <c r="N38" i="142" a="1"/>
  <c r="I50" i="161" a="1"/>
  <c r="AJ138" i="159" a="1"/>
  <c r="M50" i="161" a="1"/>
  <c r="K47" i="163" a="1"/>
  <c r="AP210" i="160" a="1"/>
  <c r="AP73" i="160" a="1"/>
  <c r="M10" i="142" a="1"/>
  <c r="K41" i="158" a="1"/>
  <c r="K4" i="163" a="1"/>
  <c r="L7" i="161" a="1"/>
  <c r="E11" i="161" a="1"/>
  <c r="K50" i="162" a="1"/>
  <c r="H51" i="163" a="1"/>
  <c r="D33" i="159" a="1"/>
  <c r="P27" i="161" a="1"/>
  <c r="N50" i="142" a="1"/>
  <c r="F9" i="160" a="1"/>
  <c r="L47" i="160" a="1"/>
  <c r="F46" i="158" a="1"/>
  <c r="E34" i="142" a="1"/>
  <c r="F30" i="163" a="1"/>
  <c r="P19" i="159" a="1"/>
  <c r="AP70" i="160" a="1"/>
  <c r="H47" i="162" a="1"/>
  <c r="AP13" i="163" a="1"/>
  <c r="P7" i="163" a="1"/>
  <c r="D18" i="161" a="1"/>
  <c r="L15" i="162" a="1"/>
  <c r="D15" i="163" a="1"/>
  <c r="H29" i="163" a="1"/>
  <c r="K20" i="160" a="1"/>
  <c r="AJ8" i="163" a="1"/>
  <c r="M36" i="161" a="1"/>
  <c r="F40" i="163" a="1"/>
  <c r="E30" i="163" a="1"/>
  <c r="P38" i="160" a="1"/>
  <c r="AL8" i="142" a="1"/>
  <c r="AO12" i="163" a="1"/>
  <c r="F27" i="163" a="1"/>
  <c r="K7" i="162" a="1"/>
  <c r="F22" i="142" a="1"/>
  <c r="N32" i="162" a="1"/>
  <c r="AP5" i="158" a="1"/>
  <c r="N49" i="162" a="1"/>
  <c r="E27" i="162" a="1"/>
  <c r="AJ75" i="159" a="1"/>
  <c r="AQ73" i="160" a="1"/>
  <c r="Q38" i="161" a="1"/>
  <c r="F24" i="159" a="1"/>
  <c r="C35" i="158" a="1"/>
  <c r="AR70" i="142" a="1"/>
  <c r="G43" i="159" a="1"/>
  <c r="C37" i="161" a="1"/>
  <c r="L14" i="159" a="1"/>
  <c r="K15" i="142" a="1"/>
  <c r="AO76" i="163" a="1"/>
  <c r="D19" i="162" a="1"/>
  <c r="Q31" i="159" a="1"/>
  <c r="N48" i="142" a="1"/>
  <c r="K46" i="162" a="1"/>
  <c r="K22" i="159" a="1"/>
  <c r="I12" i="159" a="1"/>
  <c r="AJ204" i="160" a="1"/>
  <c r="M4" i="161" a="1"/>
  <c r="N25" i="142" a="1"/>
  <c r="Q11" i="162" a="1"/>
  <c r="I46" i="142" a="1"/>
  <c r="E9" i="163" a="1"/>
  <c r="N26" i="162" a="1"/>
  <c r="C34" i="158" a="1"/>
  <c r="M12" i="162" a="1"/>
  <c r="AQ9" i="163" a="1"/>
  <c r="J3" i="162" a="1"/>
  <c r="F20" i="160" a="1"/>
  <c r="J4" i="158" a="1"/>
  <c r="E15" i="162" a="1"/>
  <c r="I50" i="162" a="1"/>
  <c r="N46" i="159" a="1"/>
  <c r="M4" i="159" a="1"/>
  <c r="L42" i="163" a="1"/>
  <c r="K29" i="161" a="1"/>
  <c r="J26" i="160" a="1"/>
  <c r="K7" i="158" a="1"/>
  <c r="AJ72" i="163" a="1"/>
  <c r="M50" i="158" a="1"/>
  <c r="C29" i="158" a="1"/>
  <c r="F3" i="160" a="1"/>
  <c r="L36" i="159" a="1"/>
  <c r="F44" i="142" a="1"/>
  <c r="AP71" i="160" a="1"/>
  <c r="L12" i="161" a="1"/>
  <c r="J8" i="162" a="1"/>
  <c r="P45" i="162" a="1"/>
  <c r="H47" i="158" a="1"/>
  <c r="AJ8" i="162" a="1"/>
  <c r="Q3" i="163" a="1"/>
  <c r="D44" i="142" a="1"/>
  <c r="N41" i="142" a="1"/>
  <c r="E27" i="159" a="1"/>
  <c r="K13" i="158" a="1"/>
  <c r="AO79" i="162" a="1"/>
  <c r="J29" i="161" a="1"/>
  <c r="AR76" i="158" a="1"/>
  <c r="D35" i="161" a="1"/>
  <c r="D39" i="160" a="1"/>
  <c r="P10" i="163" a="1"/>
  <c r="M4" i="162" a="1"/>
  <c r="D15" i="158" a="1"/>
  <c r="C2" i="163" a="1"/>
  <c r="D30" i="160" a="1"/>
  <c r="F43" i="142" a="1"/>
  <c r="C15" i="160" a="1"/>
  <c r="K39" i="163" a="1"/>
  <c r="I48" i="162" a="1"/>
  <c r="E27" i="158" a="1"/>
  <c r="F24" i="162" a="1"/>
  <c r="D47" i="158" a="1"/>
  <c r="M28" i="161" a="1"/>
  <c r="I8" i="162" a="1"/>
  <c r="G30" i="161" a="1"/>
  <c r="D44" i="161" a="1"/>
  <c r="Q10" i="162" a="1"/>
  <c r="M8" i="162" a="1"/>
  <c r="D35" i="162" a="1"/>
  <c r="G8" i="160" a="1"/>
  <c r="F7" i="161" a="1"/>
  <c r="Q6" i="142" a="1"/>
  <c r="M2" i="161" a="1"/>
  <c r="D33" i="162" a="1"/>
  <c r="G12" i="161" a="1"/>
  <c r="N38" i="160" a="1"/>
  <c r="C30" i="161" a="1"/>
  <c r="Q50" i="158" a="1"/>
  <c r="D21" i="158" a="1"/>
  <c r="D50" i="163" a="1"/>
  <c r="I15" i="163" a="1"/>
  <c r="AJ139" i="159" a="1"/>
  <c r="L17" i="161" a="1"/>
  <c r="AP70" i="142" a="1"/>
  <c r="H36" i="161" a="1"/>
  <c r="D11" i="160" a="1"/>
  <c r="M9" i="160" a="1"/>
  <c r="AQ203" i="160" a="1"/>
  <c r="E6" i="162" a="1"/>
  <c r="C30" i="163" a="1"/>
  <c r="M33" i="142" a="1"/>
  <c r="AQ78" i="162" a="1"/>
  <c r="F11" i="163" a="1"/>
  <c r="Q2" i="161" a="1"/>
  <c r="Q43" i="161" a="1"/>
  <c r="E47" i="163" a="1"/>
  <c r="M28" i="162" a="1"/>
  <c r="I38" i="162" a="1"/>
  <c r="N47" i="160" a="1"/>
  <c r="F2" i="159" a="1"/>
  <c r="L34" i="163" a="1"/>
  <c r="AP6" i="162" a="1"/>
  <c r="E8" i="163" a="1"/>
  <c r="P35" i="159" a="1"/>
  <c r="G44" i="158" a="1"/>
  <c r="M5" i="163" a="1"/>
  <c r="P20" i="162" a="1"/>
  <c r="E13" i="142" a="1"/>
  <c r="M24" i="162" a="1"/>
  <c r="F33" i="163" a="1"/>
  <c r="G22" i="163" a="1"/>
  <c r="P17" i="142" a="1"/>
  <c r="E19" i="158" a="1"/>
  <c r="C38" i="161" a="1"/>
  <c r="P2" i="158" a="1"/>
  <c r="P38" i="159" a="1"/>
  <c r="G48" i="158" a="1"/>
  <c r="M32" i="159" a="1"/>
  <c r="L34" i="160" a="1"/>
  <c r="M20" i="158" a="1"/>
  <c r="L8" i="159" a="1"/>
  <c r="P51" i="160" a="1"/>
  <c r="L20" i="160" a="1"/>
  <c r="C34" i="163" a="1"/>
  <c r="M22" i="159" a="1"/>
  <c r="F26" i="161" a="1"/>
  <c r="E28" i="142" a="1"/>
  <c r="G21" i="162" a="1"/>
  <c r="AP72" i="158" a="1"/>
  <c r="J39" i="160" a="1"/>
  <c r="E8" i="158" a="1"/>
  <c r="H25" i="158" a="1"/>
  <c r="Q24" i="161" a="1"/>
  <c r="P17" i="158" a="1"/>
  <c r="P42" i="158" a="1"/>
  <c r="L21" i="162" a="1"/>
  <c r="H8" i="159" a="1"/>
  <c r="H10" i="162" a="1"/>
  <c r="M18" i="163" a="1"/>
  <c r="D47" i="161" a="1"/>
  <c r="F29" i="159" a="1"/>
  <c r="P20" i="163" a="1"/>
  <c r="AR77" i="163" a="1"/>
  <c r="E49" i="163" a="1"/>
  <c r="G45" i="161" a="1"/>
  <c r="P43" i="159" a="1"/>
  <c r="F5" i="162" a="1"/>
  <c r="L50" i="158" a="1"/>
  <c r="L34" i="162" a="1"/>
  <c r="L19" i="162" a="1"/>
  <c r="D14" i="162" a="1"/>
  <c r="Q32" i="158" a="1"/>
  <c r="H17" i="159" a="1"/>
  <c r="AL8" i="163" a="1"/>
  <c r="D47" i="160" a="1"/>
  <c r="Q22" i="160" a="1"/>
  <c r="AP75" i="163" a="1"/>
  <c r="F17" i="162" a="1"/>
  <c r="J25" i="162" a="1"/>
  <c r="F25" i="163" a="1"/>
  <c r="J42" i="158" a="1"/>
  <c r="C35" i="142" a="1"/>
  <c r="C47" i="161" a="1"/>
  <c r="AP140" i="142" a="1"/>
  <c r="C38" i="163" a="1"/>
  <c r="L51" i="161" a="1"/>
  <c r="AQ70" i="160" a="1"/>
  <c r="G6" i="163" a="1"/>
  <c r="E35" i="160" a="1"/>
  <c r="Q24" i="158" a="1"/>
  <c r="P5" i="163" a="1"/>
  <c r="AP71" i="163" a="1"/>
  <c r="L34" i="158" a="1"/>
  <c r="M45" i="158" a="1"/>
  <c r="J19" i="161" a="1"/>
  <c r="G35" i="142" a="1"/>
  <c r="E41" i="159" a="1"/>
  <c r="I2" i="159" a="1"/>
  <c r="Q12" i="161" a="1"/>
  <c r="G30" i="160" a="1"/>
  <c r="K49" i="142" a="1"/>
  <c r="P15" i="163" a="1"/>
  <c r="AP5" i="159" a="1"/>
  <c r="AQ9" i="159" a="1"/>
  <c r="Q26" i="161" a="1"/>
  <c r="J30" i="158" a="1"/>
  <c r="F27" i="158" a="1"/>
  <c r="I8" i="158" a="1"/>
  <c r="J5" i="142" a="1"/>
  <c r="L39" i="159" a="1"/>
  <c r="C40" i="162" a="1"/>
  <c r="P43" i="162" a="1"/>
  <c r="C23" i="163" a="1"/>
  <c r="N40" i="162" a="1"/>
  <c r="H12" i="161" a="1"/>
  <c r="K13" i="163" a="1"/>
  <c r="K44" i="158" a="1"/>
  <c r="AJ8" i="159" a="1"/>
  <c r="C41" i="162" a="1"/>
  <c r="Q7" i="158" a="1"/>
  <c r="G32" i="160" a="1"/>
  <c r="G13" i="160" a="1"/>
  <c r="D24" i="161" a="1"/>
  <c r="G37" i="142" a="1"/>
  <c r="H7" i="163" a="1"/>
  <c r="M45" i="159" a="1"/>
  <c r="N13" i="161" a="1"/>
  <c r="L6" i="161" a="1"/>
  <c r="P11" i="163" a="1"/>
  <c r="H28" i="159" a="1"/>
  <c r="I33" i="159" a="1"/>
  <c r="N24" i="160" a="1"/>
  <c r="P2" i="161" a="1"/>
  <c r="P6" i="161" a="1"/>
  <c r="K3" i="158" a="1"/>
  <c r="J7" i="159" a="1"/>
  <c r="D5" i="158" a="1"/>
  <c r="D25" i="162" a="1"/>
  <c r="F7" i="158" a="1"/>
  <c r="L21" i="163" a="1"/>
  <c r="M25" i="142" a="1"/>
  <c r="E17" i="161" a="1"/>
  <c r="H44" i="142" a="1"/>
  <c r="C43" i="160" a="1"/>
  <c r="Q50" i="159" a="1"/>
  <c r="I51" i="158" a="1"/>
  <c r="G38" i="159" a="1"/>
  <c r="J4" i="163" a="1"/>
  <c r="M41" i="161" a="1"/>
  <c r="E32" i="159" a="1"/>
  <c r="M47" i="158" a="1"/>
  <c r="AJ135" i="159" a="1"/>
  <c r="G28" i="163" a="1"/>
  <c r="K19" i="142" a="1"/>
  <c r="AL9" i="162" a="1"/>
  <c r="K20" i="159" a="1"/>
  <c r="L2" i="159" a="1"/>
  <c r="M31" i="142" a="1"/>
  <c r="AQ137" i="159" a="1"/>
  <c r="I18" i="163" a="1"/>
  <c r="P25" i="162" a="1"/>
  <c r="AJ139" i="142" a="1"/>
  <c r="M21" i="163" a="1"/>
  <c r="AL71" i="158" a="1"/>
  <c r="K35" i="162" a="1"/>
  <c r="AL8" i="159" a="1"/>
  <c r="K24" i="142" a="1"/>
  <c r="AL9" i="160" a="1"/>
  <c r="K28" i="161" a="1"/>
  <c r="I19" i="142" a="1"/>
  <c r="K43" i="142" a="1"/>
  <c r="G46" i="161" a="1"/>
  <c r="N24" i="163" a="1"/>
  <c r="AQ72" i="158" a="1"/>
  <c r="L4" i="160" a="1"/>
  <c r="N27" i="160" a="1"/>
  <c r="L35" i="161" a="1"/>
  <c r="J46" i="160" a="1"/>
  <c r="Q32" i="163" a="1"/>
  <c r="D24" i="162" a="1"/>
  <c r="G48" i="161" a="1"/>
  <c r="E38" i="163" a="1"/>
  <c r="F3" i="162" a="1"/>
  <c r="Q25" i="160" a="1"/>
  <c r="N21" i="159" a="1"/>
  <c r="F8" i="158" a="1"/>
  <c r="M39" i="163" a="1"/>
  <c r="F44" i="162" a="1"/>
  <c r="AO74" i="158" a="1"/>
  <c r="H41" i="142" a="1"/>
  <c r="D7" i="163" a="1"/>
  <c r="AR6" i="160" a="1"/>
  <c r="E14" i="163" a="1"/>
  <c r="I20" i="161" a="1"/>
  <c r="Q46" i="160" a="1"/>
  <c r="L32" i="161" a="1"/>
  <c r="J46" i="162" a="1"/>
  <c r="C34" i="159" a="1"/>
  <c r="J36" i="162" a="1"/>
  <c r="Q20" i="158" a="1"/>
  <c r="M24" i="160" a="1"/>
  <c r="AJ77" i="162" a="1"/>
  <c r="G5" i="163" a="1"/>
  <c r="G17" i="142" a="1"/>
  <c r="H13" i="163" a="1"/>
  <c r="G32" i="158" a="1"/>
  <c r="H32" i="161" a="1"/>
  <c r="L12" i="158" a="1"/>
  <c r="F14" i="160" a="1"/>
  <c r="J20" i="163" a="1"/>
  <c r="P31" i="159" a="1"/>
  <c r="I11" i="162" a="1"/>
  <c r="H36" i="162" a="1"/>
  <c r="P30" i="142" a="1"/>
  <c r="E38" i="158" a="1"/>
  <c r="G29" i="163" a="1"/>
  <c r="G50" i="159" a="1"/>
  <c r="C15" i="161" a="1"/>
  <c r="M17" i="142" a="1"/>
  <c r="F5" i="159" a="1"/>
  <c r="H46" i="162" a="1"/>
  <c r="AL208" i="160" a="1"/>
  <c r="AO202" i="160" a="1"/>
  <c r="D24" i="159" a="1"/>
  <c r="H40" i="160" a="1"/>
  <c r="I37" i="162" a="1"/>
  <c r="N33" i="159" a="1"/>
  <c r="E44" i="162" a="1"/>
  <c r="H10" i="163" a="1"/>
  <c r="H33" i="163" a="1"/>
  <c r="J5" i="161" a="1"/>
  <c r="AJ7" i="160" a="1"/>
  <c r="H18" i="163" a="1"/>
  <c r="AQ70" i="158" a="1"/>
  <c r="H18" i="162" a="1"/>
  <c r="I44" i="158" a="1"/>
  <c r="Q42" i="162" a="1"/>
  <c r="D15" i="161" a="1"/>
  <c r="M49" i="160" a="1"/>
  <c r="M28" i="142" a="1"/>
  <c r="E23" i="142" a="1"/>
  <c r="D18" i="160" a="1"/>
  <c r="J26" i="162" a="1"/>
  <c r="C44" i="162" a="1"/>
  <c r="AO78" i="163" a="1"/>
  <c r="P28" i="163" a="1"/>
  <c r="I41" i="163" a="1"/>
  <c r="AP9" i="159" a="1"/>
  <c r="L26" i="161" a="1"/>
  <c r="J35" i="142" a="1"/>
  <c r="L43" i="160" a="1"/>
  <c r="Q18" i="160" a="1"/>
  <c r="N43" i="159" a="1"/>
  <c r="H28" i="163" a="1"/>
  <c r="AR71" i="159" a="1"/>
  <c r="M38" i="163" a="1"/>
  <c r="F11" i="159" a="1"/>
  <c r="H28" i="161" a="1"/>
  <c r="L10" i="159" a="1"/>
  <c r="D18" i="142" a="1"/>
  <c r="D13" i="163" a="1"/>
  <c r="G36" i="163" a="1"/>
  <c r="L5" i="163" a="1"/>
  <c r="AQ70" i="142" a="1"/>
  <c r="N6" i="163" a="1"/>
  <c r="I26" i="162" a="1"/>
  <c r="I34" i="163" a="1"/>
  <c r="J30" i="162" a="1"/>
  <c r="P35" i="158" a="1"/>
  <c r="K9" i="142" a="1"/>
  <c r="E9" i="160" a="1"/>
  <c r="P44" i="160" a="1"/>
  <c r="N41" i="159" a="1"/>
  <c r="AJ74" i="162" a="1"/>
  <c r="I45" i="158" a="1"/>
  <c r="G27" i="161" a="1"/>
  <c r="N8" i="163" a="1"/>
  <c r="AQ209" i="160" a="1"/>
  <c r="M8" i="159" a="1"/>
  <c r="N31" i="163" a="1"/>
  <c r="G13" i="162" a="1"/>
  <c r="F35" i="162" a="1"/>
  <c r="AO5" i="142" a="1"/>
  <c r="AL72" i="163" a="1"/>
  <c r="P39" i="142" a="1"/>
  <c r="M33" i="158" a="1"/>
  <c r="L39" i="158" a="1"/>
  <c r="D11" i="142" a="1"/>
  <c r="L36" i="163" a="1"/>
  <c r="F49" i="162" a="1"/>
  <c r="AL75" i="162" a="1"/>
  <c r="J46" i="161" a="1"/>
  <c r="C9" i="158" a="1"/>
  <c r="H15" i="160" a="1"/>
  <c r="AL70" i="159" a="1"/>
  <c r="M8" i="161" a="1"/>
  <c r="D31" i="160" a="1"/>
  <c r="C2" i="142" a="1"/>
  <c r="H37" i="159" a="1"/>
  <c r="P13" i="160" a="1"/>
  <c r="AJ207" i="160" a="1"/>
  <c r="H40" i="161" a="1"/>
  <c r="I39" i="163" a="1"/>
  <c r="D46" i="142" a="1"/>
  <c r="L22" i="161" a="1"/>
  <c r="K15" i="162" a="1"/>
  <c r="AL11" i="160" a="1"/>
  <c r="C49" i="159" a="1"/>
  <c r="M9" i="142" a="1"/>
  <c r="H43" i="142" a="1"/>
  <c r="F23" i="162" a="1"/>
  <c r="AL76" i="163" a="1"/>
  <c r="C21" i="162" a="1"/>
  <c r="G14" i="159" a="1"/>
  <c r="K5" i="158" a="1"/>
  <c r="K16" i="160" a="1"/>
  <c r="H17" i="158" a="1"/>
  <c r="J22" i="159" a="1"/>
  <c r="L47" i="163" a="1"/>
  <c r="H6" i="162" a="1"/>
  <c r="Q9" i="163" a="1"/>
  <c r="K2" i="159" a="1"/>
  <c r="D24" i="163" a="1"/>
  <c r="C51" i="142" a="1"/>
  <c r="AJ10" i="160" a="1"/>
  <c r="P43" i="158" a="1"/>
  <c r="E39" i="142" a="1"/>
  <c r="AQ8" i="163" a="1"/>
  <c r="D34" i="162" a="1"/>
  <c r="J24" i="158" a="1"/>
  <c r="Q3" i="160" a="1"/>
  <c r="K44" i="142" a="1"/>
  <c r="K15" i="163" a="1"/>
  <c r="C15" i="162" a="1"/>
  <c r="AQ10" i="162" a="1"/>
  <c r="E33" i="162" a="1"/>
  <c r="G41" i="159" a="1"/>
  <c r="J11" i="159" a="1"/>
  <c r="M45" i="161" a="1"/>
  <c r="K41" i="142" a="1"/>
  <c r="J35" i="158" a="1"/>
  <c r="K8" i="162" a="1"/>
  <c r="G12" i="163" a="1"/>
  <c r="D41" i="163" a="1"/>
  <c r="F3" i="142" a="1"/>
  <c r="C51" i="161" a="1"/>
  <c r="Q45" i="160" a="1"/>
  <c r="H25" i="142" a="1"/>
  <c r="L42" i="142" a="1"/>
  <c r="Q50" i="163" a="1"/>
  <c r="K11" i="163" a="1"/>
  <c r="L27" i="158" a="1"/>
  <c r="H11" i="159" a="1"/>
  <c r="L49" i="142" a="1"/>
  <c r="J5" i="160" a="1"/>
  <c r="L21" i="158" a="1"/>
  <c r="AO76" i="159" a="1"/>
  <c r="H9" i="159" a="1"/>
  <c r="AJ79" i="158" a="1"/>
  <c r="D27" i="160" a="1"/>
  <c r="Q28" i="159" a="1"/>
  <c r="P5" i="159" a="1"/>
  <c r="E39" i="163" a="1"/>
  <c r="N22" i="161" a="1"/>
  <c r="AR78" i="159" a="1"/>
  <c r="H29" i="158" a="1"/>
  <c r="I29" i="161" a="1"/>
  <c r="AR72" i="159" a="1"/>
  <c r="C45" i="163" a="1"/>
  <c r="M27" i="160" a="1"/>
  <c r="I49" i="158" a="1"/>
  <c r="N7" i="162" a="1"/>
  <c r="J40" i="163" a="1"/>
  <c r="E37" i="159" a="1"/>
  <c r="AR80" i="159" a="1"/>
  <c r="F28" i="158" a="1"/>
  <c r="P6" i="162" a="1"/>
  <c r="C13" i="163" a="1"/>
  <c r="J14" i="158" a="1"/>
  <c r="K37" i="161" a="1"/>
  <c r="J15" i="142" a="1"/>
  <c r="N19" i="142" a="1"/>
  <c r="G4" i="159" a="1"/>
  <c r="I13" i="142" a="1"/>
  <c r="J5" i="158" a="1"/>
  <c r="L2" i="162" a="1"/>
  <c r="D41" i="142" a="1"/>
  <c r="C45" i="142" a="1"/>
  <c r="F20" i="163" a="1"/>
  <c r="F6" i="163" a="1"/>
  <c r="M13" i="162" a="1"/>
  <c r="M20" i="159" a="1"/>
  <c r="Q43" i="142" a="1"/>
  <c r="AO82" i="159" a="1"/>
  <c r="J38" i="163" a="1"/>
  <c r="AO74" i="142" a="1"/>
  <c r="I22" i="142" a="1"/>
  <c r="N29" i="158" a="1"/>
  <c r="L35" i="159" a="1"/>
  <c r="M37" i="160" a="1"/>
  <c r="AR141" i="142" a="1"/>
  <c r="G26" i="158" a="1"/>
  <c r="K50" i="142" a="1"/>
  <c r="N49" i="159" a="1"/>
  <c r="Q11" i="160" a="1"/>
  <c r="G5" i="158" a="1"/>
  <c r="G40" i="160" a="1"/>
  <c r="M34" i="163" a="1"/>
  <c r="E20" i="163" a="1"/>
  <c r="N30" i="163" a="1"/>
  <c r="AJ78" i="162" a="1"/>
  <c r="F39" i="163" a="1"/>
  <c r="F50" i="159" a="1"/>
  <c r="AP8" i="160" a="1"/>
  <c r="H26" i="158" a="1"/>
  <c r="E23" i="159" a="1"/>
  <c r="F39" i="142" a="1"/>
  <c r="J18" i="160" a="1"/>
  <c r="AR139" i="142" a="1"/>
  <c r="L44" i="160" a="1"/>
  <c r="F37" i="159" a="1"/>
  <c r="E32" i="158" a="1"/>
  <c r="H51" i="160" a="1"/>
  <c r="E47" i="161" a="1"/>
  <c r="N5" i="158" a="1"/>
  <c r="F30" i="161" a="1"/>
  <c r="F30" i="142" a="1"/>
  <c r="I20" i="162" a="1"/>
  <c r="G18" i="160" a="1"/>
  <c r="L46" i="159" a="1"/>
  <c r="N37" i="159" a="1"/>
  <c r="C27" i="161" a="1"/>
  <c r="N25" i="163" a="1"/>
  <c r="C49" i="142" a="1"/>
  <c r="K6" i="160" a="1"/>
  <c r="E19" i="161" a="1"/>
  <c r="AJ9" i="142" a="1"/>
  <c r="E29" i="161" a="1"/>
  <c r="F32" i="160" a="1"/>
  <c r="C34" i="142" a="1"/>
  <c r="K38" i="158" a="1"/>
  <c r="D10" i="162" a="1"/>
  <c r="L44" i="163" a="1"/>
  <c r="AR10" i="162" a="1"/>
  <c r="H46" i="158" a="1"/>
  <c r="H21" i="142" a="1"/>
  <c r="AQ70" i="162" a="1"/>
  <c r="J47" i="163" a="1"/>
  <c r="F46" i="161" a="1"/>
  <c r="F46" i="160" a="1"/>
  <c r="H24" i="161" a="1"/>
  <c r="E35" i="158" a="1"/>
  <c r="F27" i="162" a="1"/>
  <c r="Q14" i="163" a="1"/>
  <c r="J27" i="142" a="1"/>
  <c r="E17" i="142" a="1"/>
  <c r="AP71" i="159" a="1"/>
  <c r="E34" i="161" a="1"/>
  <c r="H38" i="162" a="1"/>
  <c r="H15" i="158" a="1"/>
  <c r="AL70" i="142" a="1"/>
  <c r="L51" i="160" a="1"/>
  <c r="AP72" i="160" a="1"/>
  <c r="D20" i="142" a="1"/>
  <c r="N29" i="161" a="1"/>
  <c r="AL10" i="158" a="1"/>
  <c r="L28" i="158" a="1"/>
  <c r="H51" i="162" a="1"/>
  <c r="L33" i="142" a="1"/>
  <c r="J43" i="163" a="1"/>
  <c r="H36" i="160" a="1"/>
  <c r="I48" i="142" a="1"/>
  <c r="N18" i="160" a="1"/>
  <c r="AL74" i="162" a="1"/>
  <c r="D30" i="163" a="1"/>
  <c r="K27" i="158" a="1"/>
  <c r="G31" i="158" a="1"/>
  <c r="E26" i="162" a="1"/>
  <c r="J47" i="142" a="1"/>
  <c r="H33" i="142" a="1"/>
  <c r="K11" i="160" a="1"/>
  <c r="AJ73" i="163" a="1"/>
  <c r="F51" i="160" a="1"/>
  <c r="M45" i="160" a="1"/>
  <c r="M4" i="160" a="1"/>
  <c r="M28" i="160" a="1"/>
  <c r="P29" i="163" a="1"/>
  <c r="K11" i="161" a="1"/>
  <c r="P47" i="161" a="1"/>
  <c r="M46" i="162" a="1"/>
  <c r="K16" i="142" a="1"/>
  <c r="AJ7" i="158" a="1"/>
  <c r="G42" i="163" a="1"/>
  <c r="AL206" i="160" a="1"/>
  <c r="E8" i="160" a="1"/>
  <c r="AP70" i="159" a="1"/>
  <c r="M21" i="161" a="1"/>
  <c r="P24" i="159" a="1"/>
  <c r="N6" i="160" a="1"/>
  <c r="Q39" i="162" a="1"/>
  <c r="F17" i="142" a="1"/>
  <c r="G19" i="163" a="1"/>
  <c r="N21" i="160" a="1"/>
  <c r="C32" i="160" a="1"/>
  <c r="J51" i="163" a="1"/>
  <c r="AP201" i="160" a="1"/>
  <c r="Q11" i="159" a="1"/>
  <c r="F12" i="161" a="1"/>
  <c r="K18" i="162" a="1"/>
  <c r="H36" i="163" a="1"/>
  <c r="H45" i="160" a="1"/>
  <c r="P11" i="162" a="1"/>
  <c r="H31" i="159" a="1"/>
  <c r="G8" i="163" a="1"/>
  <c r="F6" i="158" a="1"/>
  <c r="G7" i="159" a="1"/>
  <c r="N34" i="161" a="1"/>
  <c r="Q46" i="159" a="1"/>
  <c r="G33" i="162" a="1"/>
  <c r="E48" i="142" a="1"/>
  <c r="C50" i="160" a="1"/>
  <c r="C12" i="158" a="1"/>
  <c r="Q7" i="163" a="1"/>
  <c r="F41" i="161" a="1"/>
  <c r="C3" i="161" a="1"/>
  <c r="F18" i="162" a="1"/>
  <c r="I41" i="142" a="1"/>
  <c r="J45" i="160" a="1"/>
  <c r="K17" i="162" a="1"/>
  <c r="F12" i="159" a="1"/>
  <c r="Q6" i="159" a="1"/>
  <c r="I13" i="158" a="1"/>
  <c r="AO70" i="160" a="1"/>
  <c r="G6" i="158" a="1"/>
  <c r="D16" i="158" a="1"/>
  <c r="D23" i="160" a="1"/>
  <c r="N12" i="160" a="1"/>
  <c r="I9" i="158" a="1"/>
  <c r="J33" i="163" a="1"/>
  <c r="AJ74" i="163" a="1"/>
  <c r="C36" i="161" a="1"/>
  <c r="K41" i="162" a="1"/>
  <c r="C26" i="163" a="1"/>
  <c r="N5" i="160" a="1"/>
  <c r="AP6" i="142" a="1"/>
  <c r="F49" i="161" a="1"/>
  <c r="J37" i="163" a="1"/>
  <c r="AP139" i="142" a="1"/>
  <c r="K3" i="160" a="1"/>
  <c r="K44" i="161" a="1"/>
  <c r="N15" i="162" a="1"/>
  <c r="F38" i="158" a="1"/>
  <c r="F9" i="159" a="1"/>
  <c r="H3" i="159" a="1"/>
  <c r="J12" i="142" a="1"/>
  <c r="I24" i="142" a="1"/>
  <c r="M13" i="159" a="1"/>
  <c r="AJ76" i="160" a="1"/>
  <c r="K45" i="161" a="1"/>
  <c r="AO18" i="159" a="1"/>
  <c r="L27" i="163" a="1"/>
  <c r="I26" i="159" a="1"/>
  <c r="Q43" i="163" a="1"/>
  <c r="AL7" i="142" a="1"/>
  <c r="C18" i="142" a="1"/>
  <c r="AL81" i="159" a="1"/>
  <c r="I4" i="158" a="1"/>
  <c r="M29" i="142" a="1"/>
  <c r="H11" i="163" a="1"/>
  <c r="P22" i="161" a="1"/>
  <c r="N13" i="162" a="1"/>
  <c r="E4" i="163" a="1"/>
  <c r="L2" i="163" a="1"/>
  <c r="K15" i="160" a="1"/>
  <c r="G28" i="160" a="1"/>
  <c r="Q40" i="162" a="1"/>
  <c r="D8" i="162" a="1"/>
  <c r="F29" i="161" a="1"/>
  <c r="J2" i="162" a="1"/>
  <c r="Q42" i="159" a="1"/>
  <c r="F38" i="142" a="1"/>
  <c r="E16" i="160" a="1"/>
  <c r="F8" i="160" a="1"/>
  <c r="I3" i="161" a="1"/>
  <c r="L33" i="158" a="1"/>
  <c r="G38" i="142" a="1"/>
  <c r="F44" i="159" a="1"/>
  <c r="E48" i="161" a="1"/>
  <c r="F39" i="162" a="1"/>
  <c r="M11" i="142" a="1"/>
  <c r="J33" i="158" a="1"/>
  <c r="H35" i="159" a="1"/>
  <c r="F39" i="161" a="1"/>
  <c r="C18" i="160" a="1"/>
  <c r="F30" i="160" a="1"/>
  <c r="AO135" i="142" a="1"/>
  <c r="AP7" i="162" a="1"/>
  <c r="L41" i="142" a="1"/>
  <c r="M35" i="158" a="1"/>
  <c r="E16" i="163" a="1"/>
  <c r="L19" i="159" a="1"/>
  <c r="AO78" i="162" a="1"/>
  <c r="I19" i="161" a="1"/>
  <c r="K23" i="160" a="1"/>
  <c r="K51" i="163" a="1"/>
  <c r="I21" i="142" a="1"/>
  <c r="H26" i="162" a="1"/>
  <c r="P28" i="159" a="1"/>
  <c r="K12" i="160" a="1"/>
  <c r="H38" i="142" a="1"/>
  <c r="J48" i="158" a="1"/>
  <c r="K30" i="162" a="1"/>
  <c r="D46" i="163" a="1"/>
  <c r="C24" i="158" a="1"/>
  <c r="L38" i="161" a="1"/>
  <c r="H48" i="158" a="1"/>
  <c r="M29" i="163" a="1"/>
  <c r="M30" i="159" a="1"/>
  <c r="Q48" i="163" a="1"/>
  <c r="P48" i="159" a="1"/>
  <c r="J48" i="160" a="1"/>
  <c r="AP74" i="159" a="1"/>
  <c r="C41" i="158" a="1"/>
  <c r="H19" i="159" a="1"/>
  <c r="P30" i="161" a="1"/>
  <c r="I7" i="159" a="1"/>
  <c r="J30" i="160" a="1"/>
  <c r="M20" i="160" a="1"/>
  <c r="P7" i="159" a="1"/>
  <c r="AJ11" i="160" a="1"/>
  <c r="C42" i="159" a="1"/>
  <c r="AP5" i="163" a="1"/>
  <c r="AL142" i="159" a="1"/>
  <c r="I28" i="160" a="1"/>
  <c r="P36" i="159" a="1"/>
  <c r="P27" i="159" a="1"/>
  <c r="F21" i="161" a="1"/>
  <c r="N8" i="161" a="1"/>
  <c r="P4" i="162" a="1"/>
  <c r="G34" i="163" a="1"/>
  <c r="G28" i="162" a="1"/>
  <c r="D34" i="163" a="1"/>
  <c r="G17" i="158" a="1"/>
  <c r="L33" i="163" a="1"/>
  <c r="L19" i="161" a="1"/>
  <c r="G21" i="161" a="1"/>
  <c r="C46" i="161" a="1"/>
  <c r="AJ6" i="162" a="1"/>
  <c r="H50" i="158" a="1"/>
  <c r="H18" i="159" a="1"/>
  <c r="F17" i="160" a="1"/>
  <c r="K30" i="160" a="1"/>
  <c r="K7" i="142" a="1"/>
  <c r="P39" i="162" a="1"/>
  <c r="N25" i="161" a="1"/>
  <c r="L14" i="161" a="1"/>
  <c r="P8" i="159" a="1"/>
  <c r="P35" i="161" a="1"/>
  <c r="M6" i="158" a="1"/>
  <c r="K46" i="158" a="1"/>
  <c r="M41" i="158" a="1"/>
  <c r="E37" i="160" a="1"/>
  <c r="L48" i="142" a="1"/>
  <c r="N18" i="158" a="1"/>
  <c r="L13" i="142" a="1"/>
  <c r="M11" i="163" a="1"/>
  <c r="F29" i="142" a="1"/>
  <c r="AR138" i="160" a="1"/>
  <c r="AO9" i="162" a="1"/>
  <c r="H47" i="142" a="1"/>
  <c r="AR74" i="142" a="1"/>
  <c r="AJ8" i="142" a="1"/>
  <c r="F24" i="160" a="1"/>
  <c r="H43" i="163" a="1"/>
  <c r="J14" i="160" a="1"/>
  <c r="F43" i="163" a="1"/>
  <c r="AO9" i="159" a="1"/>
  <c r="K34" i="161" a="1"/>
  <c r="F51" i="159" a="1"/>
  <c r="D32" i="158" a="1"/>
  <c r="G27" i="142" a="1"/>
  <c r="C4" i="142" a="1"/>
  <c r="E42" i="161" a="1"/>
  <c r="J11" i="142" a="1"/>
  <c r="Q40" i="159" a="1"/>
  <c r="K16" i="161" a="1"/>
  <c r="E26" i="161" a="1"/>
  <c r="N40" i="163" a="1"/>
  <c r="J45" i="163" a="1"/>
  <c r="E31" i="158" a="1"/>
  <c r="H34" i="163" a="1"/>
  <c r="E33" i="161" a="1"/>
  <c r="K50" i="161" a="1"/>
  <c r="H31" i="158" a="1"/>
  <c r="I8" i="142" a="1"/>
  <c r="J40" i="162" a="1"/>
  <c r="P35" i="142" a="1"/>
  <c r="E43" i="158" a="1"/>
  <c r="C21" i="158" a="1"/>
  <c r="J43" i="158" a="1"/>
  <c r="D42" i="162" a="1"/>
  <c r="L20" i="163" a="1"/>
  <c r="K27" i="160" a="1"/>
  <c r="J8" i="159" a="1"/>
  <c r="N26" i="158" a="1"/>
  <c r="L21" i="160" a="1"/>
  <c r="D14" i="163" a="1"/>
  <c r="E50" i="142" a="1"/>
  <c r="AR74" i="160" a="1"/>
  <c r="AR13" i="162" a="1"/>
  <c r="AR143" i="159" a="1"/>
  <c r="L39" i="161" a="1"/>
  <c r="D26" i="163" a="1"/>
  <c r="J12" i="158" a="1"/>
  <c r="N48" i="163" a="1"/>
  <c r="K32" i="163" a="1"/>
  <c r="G17" i="162" a="1"/>
  <c r="AJ9" i="163" a="1"/>
  <c r="H2" i="161" a="1"/>
  <c r="D10" i="160" a="1"/>
  <c r="AJ210" i="160" a="1"/>
  <c r="F46" i="142" a="1"/>
  <c r="J10" i="161" a="1"/>
  <c r="H29" i="162" a="1"/>
  <c r="M27" i="142" a="1"/>
  <c r="L8" i="162" a="1"/>
  <c r="I48" i="161" a="1"/>
  <c r="K20" i="163" a="1"/>
  <c r="AQ71" i="163" a="1"/>
  <c r="N32" i="158" a="1"/>
  <c r="AO79" i="158" a="1"/>
  <c r="P2" i="142" a="1"/>
  <c r="H31" i="162" a="1"/>
  <c r="E6" i="159" a="1"/>
  <c r="AR203" i="160" a="1"/>
  <c r="I14" i="163" a="1"/>
  <c r="L18" i="142" a="1"/>
  <c r="F43" i="162" a="1"/>
  <c r="C28" i="160" a="1"/>
  <c r="M43" i="160" a="1"/>
  <c r="P28" i="161" a="1"/>
  <c r="H32" i="162" a="1"/>
  <c r="L8" i="161" a="1"/>
  <c r="AR74" i="158" a="1"/>
  <c r="N24" i="158" a="1"/>
  <c r="C21" i="160" a="1"/>
  <c r="I8" i="163" a="1"/>
  <c r="E47" i="162" a="1"/>
  <c r="I14" i="142" a="1"/>
  <c r="Q20" i="160" a="1"/>
  <c r="I2" i="160" a="1"/>
  <c r="D41" i="158" a="1"/>
  <c r="M41" i="160" a="1"/>
  <c r="E44" i="158" a="1"/>
  <c r="K5" i="159" a="1"/>
  <c r="J28" i="160" a="1"/>
  <c r="N47" i="142" a="1"/>
  <c r="M43" i="158" a="1"/>
  <c r="P45" i="158" a="1"/>
  <c r="N12" i="159" a="1"/>
  <c r="I37" i="159" a="1"/>
  <c r="AL75" i="159" a="1"/>
  <c r="AQ70" i="163" a="1"/>
  <c r="M4" i="158" a="1"/>
  <c r="F30" i="162" a="1"/>
  <c r="L16" i="142" a="1"/>
  <c r="M48" i="163" a="1"/>
  <c r="J36" i="158" a="1"/>
  <c r="G17" i="163" a="1"/>
  <c r="AR75" i="160" a="1"/>
  <c r="AP5" i="142" a="1"/>
  <c r="Q5" i="163" a="1"/>
  <c r="AP77" i="142" a="1"/>
  <c r="J43" i="161" a="1"/>
  <c r="G51" i="160" a="1"/>
  <c r="P40" i="142" a="1"/>
  <c r="D34" i="161" a="1"/>
  <c r="F36" i="163" a="1"/>
  <c r="M22" i="163" a="1"/>
  <c r="L14" i="142" a="1"/>
  <c r="N13" i="163" a="1"/>
  <c r="I32" i="160" a="1"/>
  <c r="F50" i="161" a="1"/>
  <c r="M38" i="162" a="1"/>
  <c r="P3" i="162" a="1"/>
  <c r="P15" i="142" a="1"/>
  <c r="E26" i="158" a="1"/>
  <c r="N44" i="158" a="1"/>
  <c r="K3" i="161" a="1"/>
  <c r="AL6" i="160" a="1"/>
  <c r="G34" i="161" a="1"/>
  <c r="AJ71" i="159" a="1"/>
  <c r="M14" i="161" a="1"/>
  <c r="E2" i="161" a="1"/>
  <c r="AR11" i="162" a="1"/>
  <c r="E9" i="162" a="1"/>
  <c r="C35" i="162" a="1"/>
  <c r="I43" i="158" a="1"/>
  <c r="P48" i="163" a="1"/>
  <c r="P45" i="159" a="1"/>
  <c r="Q48" i="162" a="1"/>
  <c r="K23" i="163" a="1"/>
  <c r="L9" i="142" a="1"/>
  <c r="G24" i="162" a="1"/>
  <c r="P10" i="162" a="1"/>
  <c r="J39" i="162" a="1"/>
  <c r="G47" i="160" a="1"/>
  <c r="G31" i="163" a="1"/>
  <c r="D25" i="161" a="1"/>
  <c r="J11" i="160" a="1"/>
  <c r="D35" i="142" a="1"/>
  <c r="E2" i="158" a="1"/>
  <c r="H31" i="160" a="1"/>
  <c r="M24" i="163" a="1"/>
  <c r="D7" i="162" a="1"/>
  <c r="L9" i="159" a="1"/>
  <c r="M38" i="161" a="1"/>
  <c r="J37" i="159" a="1"/>
  <c r="P37" i="159" a="1"/>
  <c r="C47" i="158" a="1"/>
  <c r="I49" i="159" a="1"/>
  <c r="E30" i="159" a="1"/>
  <c r="J32" i="161" a="1"/>
  <c r="F15" i="162" a="1"/>
  <c r="E32" i="163" a="1"/>
  <c r="N46" i="158" a="1"/>
  <c r="E36" i="159" a="1"/>
  <c r="P13" i="163" a="1"/>
  <c r="J31" i="142" a="1"/>
  <c r="F37" i="161" a="1"/>
  <c r="AO12" i="159" a="1"/>
  <c r="AQ75" i="159" a="1"/>
  <c r="M8" i="142" a="1"/>
  <c r="AJ201" i="160" a="1"/>
  <c r="F17" i="159" a="1"/>
  <c r="AP72" i="163" a="1"/>
  <c r="P33" i="162" a="1"/>
  <c r="G24" i="158" a="1"/>
  <c r="F5" i="160" a="1"/>
  <c r="L12" i="159" a="1"/>
  <c r="J2" i="142" a="1"/>
  <c r="E14" i="161" a="1"/>
  <c r="F12" i="162" a="1"/>
  <c r="N45" i="160" a="1"/>
  <c r="N11" i="163" a="1"/>
  <c r="I32" i="162" a="1"/>
  <c r="AQ140" i="159" a="1"/>
  <c r="H34" i="158" a="1"/>
  <c r="I16" i="158" a="1"/>
  <c r="Q31" i="163" a="1"/>
  <c r="AR205" i="160" a="1"/>
  <c r="C39" i="160" a="1"/>
  <c r="G39" i="158" a="1"/>
  <c r="N25" i="158" a="1"/>
  <c r="P37" i="158" a="1"/>
  <c r="G14" i="163" a="1"/>
  <c r="AJ137" i="160" a="1"/>
  <c r="C40" i="161" a="1"/>
  <c r="C19" i="160" a="1"/>
  <c r="C40" i="163" a="1"/>
  <c r="M42" i="142" a="1"/>
  <c r="H31" i="163" a="1"/>
  <c r="F48" i="163" a="1"/>
  <c r="P32" i="161" a="1"/>
  <c r="H4" i="161" a="1"/>
  <c r="G11" i="158" a="1"/>
  <c r="F40" i="161" a="1"/>
  <c r="M37" i="161" a="1"/>
  <c r="AJ71" i="160" a="1"/>
  <c r="D8" i="158" a="1"/>
  <c r="AO74" i="160" a="1"/>
  <c r="C40" i="142" a="1"/>
  <c r="C25" i="160" a="1"/>
  <c r="N11" i="161" a="1"/>
  <c r="AR135" i="142" a="1"/>
  <c r="I50" i="158" a="1"/>
  <c r="P29" i="161" a="1"/>
  <c r="I17" i="158" a="1"/>
  <c r="AR71" i="163" a="1"/>
  <c r="E49" i="160" a="1"/>
  <c r="F28" i="160" a="1"/>
  <c r="M49" i="163" a="1"/>
  <c r="L14" i="163" a="1"/>
  <c r="G23" i="159" a="1"/>
  <c r="K26" i="160" a="1"/>
  <c r="P39" i="160" a="1"/>
  <c r="E37" i="162" a="1"/>
  <c r="K10" i="160" a="1"/>
  <c r="H41" i="159" a="1"/>
  <c r="L49" i="163" a="1"/>
  <c r="AP10" i="158" a="1"/>
  <c r="D44" i="160" a="1"/>
  <c r="J46" i="159" a="1"/>
  <c r="E13" i="158" a="1"/>
  <c r="AR71" i="142" a="1"/>
  <c r="M40" i="142" a="1"/>
  <c r="G47" i="158" a="1"/>
  <c r="K27" i="159" a="1"/>
  <c r="G29" i="160" a="1"/>
  <c r="AJ70" i="162" a="1"/>
  <c r="K47" i="142" a="1"/>
  <c r="F36" i="162" a="1"/>
  <c r="C41" i="142" a="1"/>
  <c r="AL8" i="162" a="1"/>
  <c r="AP70" i="158" a="1"/>
  <c r="Q26" i="159" a="1"/>
  <c r="M29" i="158" a="1"/>
  <c r="P51" i="142" a="1"/>
  <c r="H44" i="159" a="1"/>
  <c r="K23" i="162" a="1"/>
  <c r="P37" i="142" a="1"/>
  <c r="H13" i="162" a="1"/>
  <c r="G35" i="161" a="1"/>
  <c r="F9" i="158" a="1"/>
  <c r="K36" i="142" a="1"/>
  <c r="N7" i="159" a="1"/>
  <c r="L12" i="162" a="1"/>
  <c r="C35" i="160" a="1"/>
  <c r="Q47" i="160" a="1"/>
  <c r="J51" i="161" a="1"/>
  <c r="AR10" i="159" a="1"/>
  <c r="E7" i="161" a="1"/>
  <c r="P6" i="142" a="1"/>
  <c r="AO8" i="142" a="1"/>
  <c r="N3" i="159" a="1"/>
  <c r="M35" i="160" a="1"/>
  <c r="L17" i="142" a="1"/>
  <c r="G26" i="163" a="1"/>
  <c r="Q25" i="159" a="1"/>
  <c r="K26" i="158" a="1"/>
  <c r="J43" i="142" a="1"/>
  <c r="C16" i="162" a="1"/>
  <c r="P41" i="159" a="1"/>
  <c r="AO72" i="162" a="1"/>
  <c r="P4" i="161" a="1"/>
  <c r="K17" i="159" a="1"/>
  <c r="G13" i="159" a="1"/>
  <c r="M12" i="142" a="1"/>
  <c r="L25" i="163" a="1"/>
  <c r="J5" i="163" a="1"/>
  <c r="K43" i="161" a="1"/>
  <c r="I30" i="159" a="1"/>
  <c r="AJ78" i="159" a="1"/>
  <c r="H27" i="161" a="1"/>
  <c r="H12" i="159" a="1"/>
  <c r="N45" i="159" a="1"/>
  <c r="H27" i="163" a="1"/>
  <c r="K13" i="161" a="1"/>
  <c r="G11" i="161" a="1"/>
  <c r="C7" i="161" a="1"/>
  <c r="I41" i="162" a="1"/>
  <c r="AQ72" i="142" a="1"/>
  <c r="AL12" i="160" a="1"/>
  <c r="C3" i="163" a="1"/>
  <c r="AJ75" i="160" a="1"/>
  <c r="AO75" i="158" a="1"/>
  <c r="L11" i="162" a="1"/>
  <c r="AQ71" i="159" a="1"/>
  <c r="G5" i="161" a="1"/>
  <c r="L5" i="142" a="1"/>
  <c r="AL72" i="159" a="1"/>
  <c r="C6" i="160" a="1"/>
  <c r="M48" i="142" a="1"/>
  <c r="C22" i="159" a="1"/>
  <c r="L6" i="163" a="1"/>
  <c r="M7" i="158" a="1"/>
  <c r="K28" i="163" a="1"/>
  <c r="H30" i="158" a="1"/>
  <c r="L35" i="158" a="1"/>
  <c r="C41" i="160" a="1"/>
  <c r="Q48" i="160" a="1"/>
  <c r="P21" i="160" a="1"/>
  <c r="H27" i="160" a="1"/>
  <c r="K51" i="142" a="1"/>
  <c r="C18" i="163" a="1"/>
  <c r="L7" i="159" a="1"/>
  <c r="F26" i="162" a="1"/>
  <c r="P24" i="161" a="1"/>
  <c r="C14" i="142" a="1"/>
  <c r="D49" i="158" a="1"/>
  <c r="J9" i="162" a="1"/>
  <c r="AJ202" i="160" a="1"/>
  <c r="P32" i="142" a="1"/>
  <c r="H42" i="142" a="1"/>
  <c r="I2" i="162" a="1"/>
  <c r="AP77" i="159" a="1"/>
  <c r="AO77" i="158" a="1"/>
  <c r="P16" i="163" a="1"/>
  <c r="AR136" i="160" a="1"/>
  <c r="N46" i="161" a="1"/>
  <c r="H22" i="159" a="1"/>
  <c r="H16" i="163" a="1"/>
  <c r="P33" i="158" a="1"/>
  <c r="AJ141" i="142" a="1"/>
  <c r="G42" i="158" a="1"/>
  <c r="E37" i="142" a="1"/>
  <c r="Q18" i="159" a="1"/>
  <c r="N44" i="162" a="1"/>
  <c r="H30" i="160" a="1"/>
  <c r="AJ74" i="160" a="1"/>
  <c r="Q50" i="142" a="1"/>
  <c r="C22" i="158" a="1"/>
  <c r="M33" i="163" a="1"/>
  <c r="L50" i="142" a="1"/>
  <c r="K6" i="142" a="1"/>
  <c r="H17" i="161" a="1"/>
  <c r="D18" i="162" a="1"/>
  <c r="AL205" i="160" a="1"/>
  <c r="AR72" i="142" a="1"/>
  <c r="I42" i="160" a="1"/>
  <c r="E45" i="159" a="1"/>
  <c r="AR83" i="159" a="1"/>
  <c r="C41" i="163" a="1"/>
  <c r="C8" i="159" a="1"/>
  <c r="C9" i="162" a="1"/>
  <c r="I8" i="159" a="1"/>
  <c r="AQ5" i="161" a="1"/>
  <c r="M38" i="159" a="1"/>
  <c r="C17" i="158" a="1"/>
  <c r="L43" i="163" a="1"/>
  <c r="Q48" i="142" a="1"/>
  <c r="K26" i="162" a="1"/>
  <c r="L15" i="161" a="1"/>
  <c r="M46" i="142" a="1"/>
  <c r="C49" i="163" a="1"/>
  <c r="L51" i="163" a="1"/>
  <c r="G18" i="142" a="1"/>
  <c r="N38" i="159" a="1"/>
  <c r="J23" i="159" a="1"/>
  <c r="AR72" i="158" a="1"/>
  <c r="E46" i="159" a="1"/>
  <c r="F6" i="142" a="1"/>
  <c r="H44" i="158" a="1"/>
  <c r="M47" i="163" a="1"/>
  <c r="P48" i="160" a="1"/>
  <c r="P15" i="161" a="1"/>
  <c r="H5" i="161" a="1"/>
  <c r="AP138" i="160" a="1"/>
  <c r="Q41" i="160" a="1"/>
  <c r="AQ12" i="159" a="1"/>
  <c r="E23" i="163" a="1"/>
  <c r="AJ137" i="142" a="1"/>
  <c r="AJ11" i="159" a="1"/>
  <c r="AR10" i="142" a="1"/>
  <c r="D33" i="142" a="1"/>
  <c r="Q19" i="159" a="1"/>
  <c r="K12" i="163" a="1"/>
  <c r="AL77" i="159" a="1"/>
  <c r="Q19" i="163" a="1"/>
  <c r="AL74" i="142" a="1"/>
  <c r="N51" i="160" a="1"/>
  <c r="AJ5" i="161" a="1"/>
  <c r="K15" i="161" a="1"/>
  <c r="I5" i="160" a="1"/>
  <c r="H6" i="161" a="1"/>
  <c r="F15" i="161" a="1"/>
  <c r="E45" i="158" a="1"/>
  <c r="K42" i="158" a="1"/>
  <c r="F33" i="161" a="1"/>
  <c r="F13" i="159" a="1"/>
  <c r="D43" i="160" a="1"/>
  <c r="Q28" i="160" a="1"/>
  <c r="Q10" i="158" a="1"/>
  <c r="P9" i="158" a="1"/>
  <c r="E38" i="161" a="1"/>
  <c r="Q43" i="162" a="1"/>
  <c r="D22" i="142" a="1"/>
  <c r="H14" i="159" a="1"/>
  <c r="AL137" i="142" a="1"/>
  <c r="P17" i="159" a="1"/>
  <c r="AR5" i="159" a="1"/>
  <c r="G23" i="161" a="1"/>
  <c r="P16" i="159" a="1"/>
  <c r="C32" i="159" a="1"/>
  <c r="AQ12" i="160" a="1"/>
  <c r="N38" i="158" a="1"/>
  <c r="E23" i="161" a="1"/>
  <c r="F49" i="142" a="1"/>
  <c r="K39" i="162" a="1"/>
  <c r="D13" i="161" a="1"/>
  <c r="I48" i="158" a="1"/>
  <c r="F43" i="161" a="1"/>
  <c r="P22" i="159" a="1"/>
  <c r="J44" i="163" a="1"/>
  <c r="J34" i="159" a="1"/>
  <c r="N32" i="160" a="1"/>
  <c r="J41" i="163" a="1"/>
  <c r="N25" i="159" a="1"/>
  <c r="H51" i="159" a="1"/>
  <c r="E46" i="161" a="1"/>
  <c r="H16" i="161" a="1"/>
  <c r="G36" i="161" a="1"/>
  <c r="E22" i="158" a="1"/>
  <c r="F17" i="163" a="1"/>
  <c r="AO74" i="162" a="1"/>
  <c r="J19" i="158" a="1"/>
  <c r="M3" i="161" a="1"/>
  <c r="P50" i="161" a="1"/>
  <c r="Q43" i="159" a="1"/>
  <c r="AP13" i="162" a="1"/>
  <c r="P29" i="159" a="1"/>
  <c r="N36" i="159" a="1"/>
  <c r="D6" i="160" a="1"/>
  <c r="L39" i="160" a="1"/>
  <c r="N29" i="162" a="1"/>
  <c r="H23" i="158" a="1"/>
  <c r="E13" i="162" a="1"/>
  <c r="AQ141" i="142" a="1"/>
  <c r="J40" i="160" a="1"/>
  <c r="D6" i="162" a="1"/>
  <c r="N35" i="159" a="1"/>
  <c r="F39" i="159" a="1"/>
  <c r="AQ136" i="159" a="1"/>
  <c r="M24" i="159" a="1"/>
  <c r="L32" i="162" a="1"/>
  <c r="J13" i="160" a="1"/>
  <c r="M29" i="160" a="1"/>
  <c r="I40" i="160" a="1"/>
  <c r="H13" i="142" a="1"/>
  <c r="AJ73" i="162" a="1"/>
  <c r="M21" i="158" a="1"/>
  <c r="J14" i="163" a="1"/>
  <c r="I42" i="161" a="1"/>
  <c r="E39" i="159" a="1"/>
  <c r="AQ5" i="163" a="1"/>
  <c r="P3" i="161" a="1"/>
  <c r="C45" i="158" a="1"/>
  <c r="H50" i="161" a="1"/>
  <c r="L24" i="163" a="1"/>
  <c r="J27" i="158" a="1"/>
  <c r="AL82" i="159" a="1"/>
  <c r="AL135" i="160" a="1"/>
  <c r="AL140" i="159" a="1"/>
  <c r="I37" i="160" a="1"/>
  <c r="H16" i="160" a="1"/>
  <c r="M51" i="159" a="1"/>
  <c r="M2" i="159" a="1"/>
  <c r="K6" i="161" a="1"/>
  <c r="AO9" i="142" a="1"/>
  <c r="F7" i="142" a="1"/>
  <c r="C46" i="158" a="1"/>
  <c r="C34" i="160" a="1"/>
  <c r="Q50" i="162" a="1"/>
  <c r="D36" i="163" a="1"/>
  <c r="AQ5" i="159" a="1"/>
  <c r="C27" i="159" a="1"/>
  <c r="L19" i="163" a="1"/>
  <c r="Q49" i="161" a="1"/>
  <c r="E29" i="163" a="1"/>
  <c r="H4" i="163" a="1"/>
  <c r="P40" i="160" a="1"/>
  <c r="E31" i="142" a="1"/>
  <c r="F36" i="158" a="1"/>
  <c r="AL15" i="159" a="1"/>
  <c r="I26" i="142" a="1"/>
  <c r="P33" i="159" a="1"/>
  <c r="C22" i="142" a="1"/>
  <c r="Q24" i="142" a="1"/>
  <c r="H50" i="162" a="1"/>
  <c r="K17" i="161" a="1"/>
  <c r="J25" i="159" a="1"/>
  <c r="Q29" i="158" a="1"/>
  <c r="F42" i="160" a="1"/>
  <c r="C50" i="159" a="1"/>
  <c r="AL202" i="159" a="1"/>
  <c r="L8" i="163" a="1"/>
  <c r="I22" i="161" a="1"/>
  <c r="J49" i="158" a="1"/>
  <c r="C31" i="162" a="1"/>
  <c r="M43" i="142" a="1"/>
  <c r="AQ7" i="163" a="1"/>
  <c r="H12" i="160" a="1"/>
  <c r="M33" i="159" a="1"/>
  <c r="I42" i="162" a="1"/>
  <c r="D39" i="163" a="1"/>
  <c r="E11" i="142" a="1"/>
  <c r="C7" i="163" a="1"/>
  <c r="AR11" i="159" a="1"/>
  <c r="AR10" i="158" a="1"/>
  <c r="I31" i="161" a="1"/>
  <c r="L29" i="162" a="1"/>
  <c r="AQ74" i="160" a="1"/>
  <c r="E38" i="162" a="1"/>
  <c r="D13" i="142" a="1"/>
  <c r="J32" i="163" a="1"/>
  <c r="L18" i="159" a="1"/>
  <c r="AL12" i="159" a="1"/>
  <c r="AL9" i="159" a="1"/>
  <c r="AP75" i="159" a="1"/>
  <c r="Q28" i="158" a="1"/>
  <c r="D23" i="162" a="1"/>
  <c r="AR5" i="163" a="1"/>
  <c r="I25" i="158" a="1"/>
  <c r="C18" i="158" a="1"/>
  <c r="AR6" i="163" a="1"/>
  <c r="J48" i="162" a="1"/>
  <c r="E14" i="159" a="1"/>
  <c r="AL78" i="158" a="1"/>
  <c r="Q34" i="161" a="1"/>
  <c r="K18" i="159" a="1"/>
  <c r="E7" i="159" a="1"/>
  <c r="AO12" i="162" a="1"/>
  <c r="E40" i="142" a="1"/>
  <c r="F29" i="160" a="1"/>
  <c r="D22" i="158" a="1"/>
  <c r="AR72" i="162" a="1"/>
  <c r="I8" i="160" a="1"/>
  <c r="E19" i="160" a="1"/>
  <c r="D27" i="142" a="1"/>
  <c r="G25" i="161" a="1"/>
  <c r="L39" i="162" a="1"/>
  <c r="J49" i="163" a="1"/>
  <c r="J42" i="159" a="1"/>
  <c r="Q36" i="159" a="1"/>
  <c r="F22" i="158" a="1"/>
  <c r="C14" i="160" a="1"/>
  <c r="N24" i="162" a="1"/>
  <c r="AQ81" i="159" a="1"/>
  <c r="J17" i="161" a="1"/>
  <c r="C36" i="160" a="1"/>
  <c r="P32" i="163" a="1"/>
  <c r="J27" i="162" a="1"/>
  <c r="G30" i="158" a="1"/>
  <c r="AL75" i="142" a="1"/>
  <c r="G11" i="162" a="1"/>
  <c r="L48" i="163" a="1"/>
  <c r="E30" i="162" a="1"/>
  <c r="L2" i="158" a="1"/>
  <c r="D3" i="142" a="1"/>
  <c r="D29" i="161" a="1"/>
  <c r="AQ14" i="162" a="1"/>
  <c r="P15" i="158" a="1"/>
  <c r="I48" i="159" a="1"/>
  <c r="H28" i="158" a="1"/>
  <c r="D30" i="161" a="1"/>
  <c r="K34" i="160" a="1"/>
  <c r="G38" i="163" a="1"/>
  <c r="Q51" i="162" a="1"/>
  <c r="N50" i="163" a="1"/>
  <c r="H38" i="161" a="1"/>
  <c r="G51" i="158" a="1"/>
  <c r="D47" i="159" a="1"/>
  <c r="N44" i="163" a="1"/>
  <c r="L51" i="162" a="1"/>
  <c r="AL139" i="142" a="1"/>
  <c r="H36" i="159" a="1"/>
  <c r="K21" i="162" a="1"/>
  <c r="N48" i="159" a="1"/>
  <c r="F5" i="163" a="1"/>
  <c r="Q6" i="162" a="1"/>
  <c r="C12" i="162" a="1"/>
  <c r="F49" i="159" a="1"/>
  <c r="E10" i="162" a="1"/>
  <c r="H49" i="158" a="1"/>
  <c r="J3" i="159" a="1"/>
  <c r="AR9" i="162" a="1"/>
  <c r="L40" i="158" a="1"/>
  <c r="Q47" i="158" a="1"/>
  <c r="P14" i="161" a="1"/>
  <c r="J27" i="163" a="1"/>
  <c r="C23" i="162" a="1"/>
  <c r="H41" i="163" a="1"/>
  <c r="AJ6" i="160" a="1"/>
  <c r="G41" i="142" a="1"/>
  <c r="P4" i="158" a="1"/>
  <c r="C37" i="162" a="1"/>
  <c r="AP140" i="159" a="1"/>
  <c r="AJ203" i="160" a="1"/>
  <c r="J38" i="162" a="1"/>
  <c r="D9" i="161" a="1"/>
  <c r="I27" i="161" a="1"/>
  <c r="Q44" i="158" a="1"/>
  <c r="AJ5" i="158" a="1"/>
  <c r="N30" i="161" a="1"/>
  <c r="E42" i="160" a="1"/>
  <c r="L4" i="142" a="1"/>
  <c r="E16" i="161" a="1"/>
  <c r="P42" i="162" a="1"/>
  <c r="AP138" i="142" a="1"/>
  <c r="H42" i="160" a="1"/>
  <c r="G49" i="142" a="1"/>
  <c r="J12" i="162" a="1"/>
  <c r="I45" i="159" a="1"/>
  <c r="I29" i="163" a="1"/>
  <c r="E6" i="160" a="1"/>
  <c r="D31" i="163" a="1"/>
  <c r="P22" i="162" a="1"/>
  <c r="AL73" i="159" a="1"/>
  <c r="Q51" i="159" a="1"/>
  <c r="AL79" i="159" a="1"/>
  <c r="AP7" i="160" a="1"/>
  <c r="P24" i="142" a="1"/>
  <c r="J34" i="160" a="1"/>
  <c r="C33" i="163" a="1"/>
  <c r="I14" i="160" a="1"/>
  <c r="N4" i="162" a="1"/>
  <c r="N23" i="142" a="1"/>
  <c r="F50" i="163" a="1"/>
  <c r="J9" i="142" a="1"/>
  <c r="G51" i="159" a="1"/>
  <c r="AO75" i="163" a="1"/>
  <c r="J18" i="163" a="1"/>
  <c r="J16" i="162" a="1"/>
  <c r="P35" i="163" a="1"/>
  <c r="M18" i="159" a="1"/>
  <c r="P31" i="142" a="1"/>
  <c r="Q36" i="161" a="1"/>
  <c r="Q42" i="142" a="1"/>
  <c r="H42" i="158" a="1"/>
  <c r="J5" i="162" a="1"/>
  <c r="M14" i="159" a="1"/>
  <c r="AO80" i="159" a="1"/>
  <c r="AQ136" i="142" a="1"/>
  <c r="H4" i="162" a="1"/>
  <c r="P7" i="160" a="1"/>
  <c r="G12" i="158" a="1"/>
  <c r="K45" i="163" a="1"/>
  <c r="I48" i="160" a="1"/>
  <c r="AQ72" i="160" a="1"/>
  <c r="G10" i="163" a="1"/>
  <c r="E10" i="163" a="1"/>
  <c r="AO77" i="163" a="1"/>
  <c r="K22" i="163" a="1"/>
  <c r="K32" i="159" a="1"/>
  <c r="E24" i="160" a="1"/>
  <c r="D30" i="142" a="1"/>
  <c r="J6" i="142" a="1"/>
  <c r="M17" i="163" a="1"/>
  <c r="N33" i="160" a="1"/>
  <c r="Q35" i="142" a="1"/>
  <c r="H15" i="163" a="1"/>
  <c r="N47" i="159" a="1"/>
  <c r="H38" i="160" a="1"/>
  <c r="AJ8" i="160" a="1"/>
  <c r="E4" i="158" a="1"/>
  <c r="L7" i="163" a="1"/>
  <c r="AO9" i="158" a="1"/>
  <c r="F45" i="161" a="1"/>
  <c r="AL78" i="162" a="1"/>
  <c r="E4" i="161" a="1"/>
  <c r="G31" i="142" a="1"/>
  <c r="AL81" i="158" a="1"/>
  <c r="AL201" i="159" a="1"/>
  <c r="AR73" i="158" a="1"/>
  <c r="AL135" i="159" a="1"/>
  <c r="I10" i="162" a="1"/>
  <c r="P18" i="162" a="1"/>
  <c r="F40" i="158" a="1"/>
  <c r="E22" i="142" a="1"/>
  <c r="K46" i="142" a="1"/>
  <c r="AO10" i="163" a="1"/>
  <c r="H47" i="163" a="1"/>
  <c r="AP16" i="159" a="1"/>
  <c r="Q47" i="161" a="1"/>
  <c r="P6" i="160" a="1"/>
  <c r="D36" i="142" a="1"/>
  <c r="I49" i="142" a="1"/>
  <c r="D33" i="161" a="1"/>
  <c r="L46" i="158" a="1"/>
  <c r="AJ77" i="159" a="1"/>
  <c r="N47" i="163" a="1"/>
  <c r="N2" i="160" a="1"/>
  <c r="G4" i="162" a="1"/>
  <c r="I25" i="159" a="1"/>
  <c r="AQ6" i="160" a="1"/>
  <c r="Q12" i="163" a="1"/>
  <c r="P28" i="162" a="1"/>
  <c r="N21" i="142" a="1"/>
  <c r="J51" i="162" a="1"/>
  <c r="E44" i="159" a="1"/>
  <c r="G24" i="159" a="1"/>
  <c r="H48" i="142" a="1"/>
  <c r="N28" i="160" a="1"/>
  <c r="M46" i="159" a="1"/>
  <c r="I2" i="158" a="1"/>
  <c r="D8" i="160" a="1"/>
  <c r="N20" i="163" a="1"/>
  <c r="J13" i="159" a="1"/>
  <c r="AO135" i="160" a="1"/>
  <c r="D12" i="160" a="1"/>
  <c r="AL6" i="162" a="1"/>
  <c r="L30" i="162" a="1"/>
  <c r="H10" i="160" a="1"/>
  <c r="F12" i="158" a="1"/>
  <c r="H49" i="142" a="1"/>
  <c r="P41" i="142" a="1"/>
  <c r="L24" i="160" a="1"/>
  <c r="N45" i="162" a="1"/>
  <c r="AJ5" i="163" a="1"/>
  <c r="AJ136" i="159" a="1"/>
  <c r="D12" i="162" a="1"/>
  <c r="G26" i="160" a="1"/>
  <c r="J48" i="159" a="1"/>
  <c r="AR70" i="158" a="1"/>
  <c r="AL76" i="142" a="1"/>
  <c r="P12" i="163" a="1"/>
  <c r="P47" i="162" a="1"/>
  <c r="AP9" i="160" a="1"/>
  <c r="J35" i="162" a="1"/>
  <c r="E31" i="161" a="1"/>
  <c r="AJ135" i="142" a="1"/>
  <c r="AR71" i="158" a="1"/>
  <c r="D50" i="142" a="1"/>
  <c r="M34" i="161" a="1"/>
  <c r="Q12" i="142" a="1"/>
  <c r="AO205" i="160" a="1"/>
  <c r="I15" i="161" a="1"/>
  <c r="D11" i="161" a="1"/>
  <c r="AP70" i="162" a="1"/>
  <c r="J11" i="161" a="1"/>
  <c r="H23" i="160" a="1"/>
  <c r="AQ75" i="163" a="1"/>
  <c r="G18" i="161" a="1"/>
  <c r="I50" i="142" a="1"/>
  <c r="C35" i="159" a="1"/>
  <c r="K22" i="158" a="1"/>
  <c r="AL5" i="159" a="1"/>
  <c r="Q37" i="158" a="1"/>
  <c r="K33" i="163" a="1"/>
  <c r="I3" i="159" a="1"/>
  <c r="G7" i="160" a="1"/>
  <c r="P3" i="163" a="1"/>
  <c r="J51" i="160" a="1"/>
  <c r="N11" i="159" a="1"/>
  <c r="F51" i="161" a="1"/>
  <c r="D28" i="162" a="1"/>
  <c r="K40" i="163" a="1"/>
  <c r="M37" i="162" a="1"/>
  <c r="AQ75" i="142" a="1"/>
  <c r="N23" i="162" a="1"/>
  <c r="J28" i="159" a="1"/>
  <c r="N14" i="142" a="1"/>
  <c r="E45" i="160" a="1"/>
  <c r="F4" i="158" a="1"/>
  <c r="M36" i="162" a="1"/>
  <c r="C51" i="160" a="1"/>
  <c r="L44" i="162" a="1"/>
  <c r="F10" i="163" a="1"/>
  <c r="I10" i="159" a="1"/>
  <c r="G3" i="158" a="1"/>
  <c r="E27" i="142" a="1"/>
  <c r="M22" i="158" a="1"/>
  <c r="K34" i="159" a="1"/>
  <c r="H39" i="142" a="1"/>
  <c r="D37" i="161" a="1"/>
  <c r="AQ71" i="162" a="1"/>
  <c r="K22" i="162" a="1"/>
  <c r="AQ139" i="159" a="1"/>
  <c r="E7" i="163" a="1"/>
  <c r="K50" i="163" a="1"/>
  <c r="D12" i="161" a="1"/>
  <c r="N4" i="158" a="1"/>
  <c r="Q14" i="161" a="1"/>
  <c r="F43" i="160" a="1"/>
  <c r="AP13" i="159" a="1"/>
  <c r="Q9" i="162" a="1"/>
  <c r="F8" i="142" a="1"/>
  <c r="C43" i="163" a="1"/>
  <c r="N51" i="161" a="1"/>
  <c r="J18" i="158" a="1"/>
  <c r="AR12" i="159" a="1"/>
  <c r="AJ77" i="158" a="1"/>
  <c r="M17" i="159" a="1"/>
  <c r="AQ73" i="158" a="1"/>
  <c r="AL75" i="158" a="1"/>
  <c r="AR78" i="162" a="1"/>
  <c r="N24" i="142" a="1"/>
  <c r="F45" i="160" a="1"/>
  <c r="C16" i="161" a="1"/>
  <c r="C10" i="163" a="1"/>
  <c r="D37" i="162" a="1"/>
  <c r="K35" i="163" a="1"/>
  <c r="AO79" i="159" a="1"/>
  <c r="D34" i="160" a="1"/>
  <c r="K49" i="158" a="1"/>
  <c r="G50" i="142" a="1"/>
  <c r="J26" i="161" a="1"/>
  <c r="L11" i="142" a="1"/>
  <c r="I21" i="158" a="1"/>
  <c r="N35" i="158" a="1"/>
  <c r="L41" i="159" a="1"/>
  <c r="K45" i="142" a="1"/>
  <c r="C13" i="162" a="1"/>
  <c r="H18" i="142" a="1"/>
  <c r="I23" i="159" a="1"/>
  <c r="AQ74" i="142" a="1"/>
  <c r="L20" i="161" a="1"/>
  <c r="P18" i="142" a="1"/>
  <c r="D38" i="161" a="1"/>
  <c r="E47" i="142" a="1"/>
  <c r="G11" i="142" a="1"/>
  <c r="I43" i="159" a="1"/>
  <c r="AL202" i="160" a="1"/>
  <c r="H42" i="162" a="1"/>
  <c r="J50" i="159" a="1"/>
  <c r="N34" i="162" a="1"/>
  <c r="AJ10" i="142" a="1"/>
  <c r="AR8" i="159" a="1"/>
  <c r="K45" i="162" a="1"/>
  <c r="C14" i="163" a="1"/>
  <c r="I18" i="161" a="1"/>
  <c r="L36" i="158" a="1"/>
  <c r="D25" i="158" a="1"/>
  <c r="L30" i="158" a="1"/>
  <c r="F42" i="162" a="1"/>
  <c r="J45" i="159" a="1"/>
  <c r="G22" i="142" a="1"/>
  <c r="K36" i="163" a="1"/>
  <c r="L9" i="163" a="1"/>
  <c r="P36" i="142" a="1"/>
  <c r="H17" i="163" a="1"/>
  <c r="I7" i="158" a="1"/>
  <c r="J38" i="161" a="1"/>
  <c r="K15" i="158" a="1"/>
  <c r="AL14" i="162" a="1"/>
  <c r="P44" i="142" a="1"/>
  <c r="F22" i="159" a="1"/>
  <c r="F3" i="161" a="1"/>
  <c r="G35" i="159" a="1"/>
  <c r="H39" i="163" a="1"/>
  <c r="H30" i="142" a="1"/>
  <c r="C27" i="158" a="1"/>
  <c r="P42" i="161" a="1"/>
  <c r="M47" i="160" a="1"/>
  <c r="AJ138" i="160" a="1"/>
  <c r="N7" i="163" a="1"/>
  <c r="AL6" i="159" a="1"/>
  <c r="Q5" i="158" a="1"/>
  <c r="H33" i="162" a="1"/>
  <c r="H7" i="162" a="1"/>
  <c r="I21" i="160" a="1"/>
  <c r="M30" i="161" a="1"/>
  <c r="L2" i="160" a="1"/>
  <c r="L49" i="161" a="1"/>
  <c r="H2" i="162" a="1"/>
  <c r="G40" i="162" a="1"/>
  <c r="D12" i="158" a="1"/>
  <c r="G49" i="160" a="1"/>
  <c r="AR137" i="160" a="1"/>
  <c r="M33" i="161" a="1"/>
  <c r="AJ81" i="159" a="1"/>
  <c r="J41" i="159" a="1"/>
  <c r="H32" i="158" a="1"/>
  <c r="E40" i="162" a="1"/>
  <c r="C46" i="162" a="1"/>
  <c r="K24" i="160" a="1"/>
  <c r="H11" i="158" a="1"/>
  <c r="I42" i="158" a="1"/>
  <c r="I49" i="160" a="1"/>
  <c r="H3" i="160" a="1"/>
  <c r="N19" i="159" a="1"/>
  <c r="L48" i="161" a="1"/>
  <c r="AO142" i="159" a="1"/>
  <c r="I45" i="142" a="1"/>
  <c r="H20" i="161" a="1"/>
  <c r="I7" i="162" a="1"/>
  <c r="H6" i="142" a="1"/>
  <c r="M2" i="158" a="1"/>
  <c r="J6" i="160" a="1"/>
  <c r="N10" i="142" a="1"/>
  <c r="AQ11" i="159" a="1"/>
  <c r="I11" i="158" a="1"/>
  <c r="Q23" i="159" a="1"/>
  <c r="C44" i="161" a="1"/>
  <c r="L26" i="158" a="1"/>
  <c r="H7" i="158" a="1"/>
  <c r="I44" i="161" a="1"/>
  <c r="H33" i="159" a="1"/>
  <c r="N12" i="158" a="1"/>
  <c r="K22" i="142" a="1"/>
  <c r="P46" i="160" a="1"/>
  <c r="E36" i="158" a="1"/>
  <c r="L43" i="159" a="1"/>
  <c r="M26" i="162" a="1"/>
  <c r="Q42" i="161" a="1"/>
  <c r="AQ76" i="142" a="1"/>
  <c r="AP139" i="159" a="1"/>
  <c r="P15" i="162" a="1"/>
  <c r="K7" i="163" a="1"/>
  <c r="AL6" i="163" a="1"/>
  <c r="K48" i="159" a="1"/>
  <c r="M26" i="161" a="1"/>
  <c r="D46" i="161" a="1"/>
  <c r="C7" i="142" a="1"/>
  <c r="P34" i="158" a="1"/>
  <c r="L12" i="160" a="1"/>
  <c r="Q5" i="162" a="1"/>
  <c r="AO10" i="142" a="1"/>
  <c r="E51" i="159" a="1"/>
  <c r="AR140" i="159" a="1"/>
  <c r="AJ11" i="158" a="1"/>
  <c r="K5" i="163" a="1"/>
  <c r="H30" i="163" a="1"/>
  <c r="H32" i="160" a="1"/>
  <c r="D49" i="163" a="1"/>
  <c r="K11" i="162" a="1"/>
  <c r="J4" i="160" a="1"/>
  <c r="N21" i="158" a="1"/>
  <c r="F4" i="160" a="1"/>
  <c r="D2" i="160" a="1"/>
  <c r="M45" i="163" a="1"/>
  <c r="D32" i="162" a="1"/>
  <c r="AJ74" i="159" a="1"/>
  <c r="AP142" i="159" a="1"/>
  <c r="E14" i="158" a="1"/>
  <c r="L11" i="161" a="1"/>
  <c r="J35" i="160" a="1"/>
  <c r="E26" i="142" a="1"/>
  <c r="P19" i="161" a="1"/>
  <c r="H18" i="161" a="1"/>
  <c r="L29" i="161" a="1"/>
  <c r="P20" i="158" a="1"/>
  <c r="H13" i="159" a="1"/>
  <c r="AO17" i="159" a="1"/>
  <c r="I26" i="161" a="1"/>
  <c r="N17" i="159" a="1"/>
  <c r="E34" i="163" a="1"/>
  <c r="Q27" i="161" a="1"/>
  <c r="L4" i="162" a="1"/>
  <c r="AJ9" i="160" a="1"/>
  <c r="D32" i="161" a="1"/>
  <c r="F19" i="162" a="1"/>
  <c r="AP80" i="158" a="1"/>
  <c r="E29" i="160" a="1"/>
  <c r="D42" i="159" a="1"/>
  <c r="L30" i="160" a="1"/>
  <c r="H6" i="163" a="1"/>
  <c r="G6" i="161" a="1"/>
  <c r="C23" i="158" a="1"/>
  <c r="P16" i="162" a="1"/>
  <c r="L46" i="161" a="1"/>
  <c r="Q49" i="142" a="1"/>
  <c r="D44" i="159" a="1"/>
  <c r="G20" i="163" a="1"/>
  <c r="H42" i="163" a="1"/>
  <c r="H43" i="162" a="1"/>
  <c r="E28" i="158" a="1"/>
  <c r="G24" i="160" a="1"/>
  <c r="J48" i="161" a="1"/>
  <c r="E34" i="160" a="1"/>
  <c r="Q29" i="162" a="1"/>
  <c r="AQ81" i="158" a="1"/>
  <c r="G35" i="163" a="1"/>
  <c r="AP81" i="158" a="1"/>
  <c r="P8" i="158" a="1"/>
  <c r="P49" i="160" a="1"/>
  <c r="G7" i="161" a="1"/>
  <c r="AO77" i="162" a="1"/>
  <c r="G23" i="162" a="1"/>
  <c r="Q14" i="162" a="1"/>
  <c r="L12" i="163" a="1"/>
  <c r="AP141" i="159" a="1"/>
  <c r="P5" i="142" a="1"/>
  <c r="G11" i="160" a="1"/>
  <c r="C50" i="142" a="1"/>
  <c r="E17" i="158" a="1"/>
  <c r="P19" i="158" a="1"/>
  <c r="AP71" i="162" a="1"/>
  <c r="D12" i="142" a="1"/>
  <c r="Q33" i="163" a="1"/>
  <c r="AQ135" i="160" a="1"/>
  <c r="C51" i="162" a="1"/>
  <c r="D4" i="158" a="1"/>
  <c r="AR11" i="160" a="1"/>
  <c r="J18" i="161" a="1"/>
  <c r="D35" i="158" a="1"/>
  <c r="AR8" i="158" a="1"/>
  <c r="J15" i="159" a="1"/>
  <c r="I39" i="142" a="1"/>
  <c r="Q14" i="159" a="1"/>
  <c r="F25" i="160" a="1"/>
  <c r="M10" i="159" a="1"/>
  <c r="D39" i="162" a="1"/>
  <c r="G3" i="160" a="1"/>
  <c r="N19" i="162" a="1"/>
  <c r="P40" i="159" a="1"/>
  <c r="C11" i="159" a="1"/>
  <c r="H50" i="160" a="1"/>
  <c r="F13" i="142" a="1"/>
  <c r="AP73" i="159" a="1"/>
  <c r="Q29" i="160" a="1"/>
  <c r="N43" i="163" a="1"/>
  <c r="M26" i="158" a="1"/>
  <c r="AR204" i="160" a="1"/>
  <c r="P26" i="159" a="1"/>
  <c r="M15" i="142" a="1"/>
  <c r="K28" i="142" a="1"/>
  <c r="I47" i="163" a="1"/>
  <c r="K34" i="163" a="1"/>
  <c r="K38" i="163" a="1"/>
  <c r="AO138" i="159" a="1"/>
  <c r="H4" i="142" a="1"/>
  <c r="M21" i="142" a="1"/>
  <c r="P30" i="160" a="1"/>
  <c r="G34" i="159" a="1"/>
  <c r="P27" i="142" a="1"/>
  <c r="K26" i="163" a="1"/>
  <c r="M51" i="163" a="1"/>
  <c r="H27" i="162" a="1"/>
  <c r="K32" i="162" a="1"/>
  <c r="H22" i="160" a="1"/>
  <c r="L49" i="162" a="1"/>
  <c r="Q27" i="142" a="1"/>
  <c r="AQ141" i="159" a="1"/>
  <c r="C29" i="163" a="1"/>
  <c r="G31" i="160" a="1"/>
  <c r="AP6" i="160" a="1"/>
  <c r="AL13" i="162" a="1"/>
  <c r="Q33" i="162" a="1"/>
  <c r="AL200" i="160" a="1"/>
  <c r="N7" i="158" a="1"/>
  <c r="I31" i="162" a="1"/>
  <c r="I6" i="160" a="1"/>
  <c r="H13" i="161" a="1"/>
  <c r="H2" i="163" a="1"/>
  <c r="AO8" i="159" a="1"/>
  <c r="P14" i="163" a="1"/>
  <c r="G50" i="160" a="1"/>
  <c r="F31" i="159" a="1"/>
  <c r="D45" i="159" a="1"/>
  <c r="C32" i="142" a="1"/>
  <c r="Q26" i="142" a="1"/>
  <c r="C19" i="161" a="1"/>
  <c r="C29" i="159" a="1"/>
  <c r="M10" i="158" a="1"/>
  <c r="AR81" i="159" a="1"/>
  <c r="D22" i="162" a="1"/>
  <c r="C25" i="142" a="1"/>
  <c r="D38" i="162" a="1"/>
  <c r="J41" i="161" a="1"/>
  <c r="K40" i="161" a="1"/>
  <c r="D15" i="160" a="1"/>
  <c r="AO5" i="159" a="1"/>
  <c r="G9" i="161" a="1"/>
  <c r="M50" i="142" a="1"/>
  <c r="P24" i="163" a="1"/>
  <c r="P38" i="158" a="1"/>
  <c r="P10" i="142" a="1"/>
  <c r="G21" i="158" a="1"/>
  <c r="E3" i="158" a="1"/>
  <c r="G42" i="161" a="1"/>
  <c r="Q14" i="160" a="1"/>
  <c r="E13" i="159" a="1"/>
  <c r="I36" i="161" a="1"/>
  <c r="J24" i="159" a="1"/>
  <c r="AO203" i="160" a="1"/>
  <c r="AP9" i="162" a="1"/>
  <c r="AJ72" i="142" a="1"/>
  <c r="P20" i="142" a="1"/>
  <c r="D34" i="158" a="1"/>
  <c r="L45" i="142" a="1"/>
  <c r="AO210" i="160" a="1"/>
  <c r="M48" i="158" a="1"/>
  <c r="N13" i="159" a="1"/>
  <c r="E45" i="163" a="1"/>
  <c r="N17" i="163" a="1"/>
  <c r="M39" i="161" a="1"/>
  <c r="K23" i="161" a="1"/>
  <c r="J46" i="163" a="1"/>
  <c r="AO5" i="161" a="1"/>
  <c r="C41" i="159" a="1"/>
  <c r="J16" i="163" a="1"/>
  <c r="G7" i="142" a="1"/>
  <c r="AR80" i="158" a="1"/>
  <c r="N6" i="158" a="1"/>
  <c r="G8" i="158" a="1"/>
  <c r="M40" i="162" a="1"/>
  <c r="AP78" i="159" a="1"/>
  <c r="E21" i="161" a="1"/>
  <c r="L5" i="161" a="1"/>
  <c r="P24" i="158" a="1"/>
  <c r="P19" i="163" a="1"/>
  <c r="D27" i="159" a="1"/>
  <c r="F19" i="161" a="1"/>
  <c r="AO5" i="162" a="1"/>
  <c r="AJ141" i="159" a="1"/>
  <c r="M43" i="162" a="1"/>
  <c r="M5" i="142" a="1"/>
  <c r="F2" i="162" a="1"/>
  <c r="C28" i="142" a="1"/>
  <c r="L31" i="160" a="1"/>
  <c r="H12" i="163" a="1"/>
  <c r="F19" i="158" a="1"/>
  <c r="M35" i="159" a="1"/>
  <c r="Q33" i="161" a="1"/>
  <c r="L27" i="161" a="1"/>
  <c r="Q30" i="163" a="1"/>
  <c r="G24" i="163" a="1"/>
  <c r="N10" i="162" a="1"/>
  <c r="F26" i="159" a="1"/>
  <c r="C50" i="163" a="1"/>
  <c r="Q33" i="142" a="1"/>
  <c r="AJ72" i="159" a="1"/>
  <c r="AJ76" i="158" a="1"/>
  <c r="AR137" i="159" a="1"/>
  <c r="K42" i="142" a="1"/>
  <c r="N34" i="160" a="1"/>
  <c r="L43" i="161" a="1"/>
  <c r="E13" i="161" a="1"/>
  <c r="Q32" i="142" a="1"/>
  <c r="AR5" i="142" a="1"/>
  <c r="G18" i="163" a="1"/>
  <c r="N11" i="158" a="1"/>
  <c r="C2" i="162" a="1"/>
  <c r="AO140" i="159" a="1"/>
  <c r="M36" i="159" a="1"/>
  <c r="F22" i="163" a="1"/>
  <c r="AR6" i="162" a="1"/>
  <c r="L4" i="161" a="1"/>
  <c r="AR6" i="159" a="1"/>
  <c r="AR200" i="160" a="1"/>
  <c r="D10" i="161" a="1"/>
  <c r="I41" i="160" a="1"/>
  <c r="D9" i="160" a="1"/>
  <c r="I40" i="158" a="1"/>
  <c r="L51" i="142" a="1"/>
  <c r="AQ7" i="160" a="1"/>
  <c r="J19" i="160" a="1"/>
  <c r="G13" i="163" a="1"/>
  <c r="E49" i="158" a="1"/>
  <c r="AP76" i="159" a="1"/>
  <c r="D21" i="142" a="1"/>
  <c r="L38" i="159" a="1"/>
  <c r="M40" i="158" a="1"/>
  <c r="H29" i="142" a="1"/>
  <c r="N20" i="142" a="1"/>
  <c r="K38" i="160" a="1"/>
  <c r="AL203" i="160" a="1"/>
  <c r="N16" i="159" a="1"/>
  <c r="M39" i="158" a="1"/>
  <c r="K9" i="162" a="1"/>
  <c r="Q41" i="163" a="1"/>
  <c r="AO77" i="160" a="1"/>
  <c r="J9" i="160" a="1"/>
  <c r="N23" i="158" a="1"/>
  <c r="AP5" i="161" a="1"/>
  <c r="C11" i="158" a="1"/>
  <c r="J21" i="160" a="1"/>
  <c r="F49" i="160" a="1"/>
  <c r="D20" i="162" a="1"/>
  <c r="P26" i="163" a="1"/>
  <c r="N4" i="161" a="1"/>
  <c r="M29" i="162" a="1"/>
  <c r="G39" i="159" a="1"/>
  <c r="Q12" i="160" a="1"/>
  <c r="Q46" i="142" a="1"/>
  <c r="H35" i="142" a="1"/>
  <c r="Q47" i="163" a="1"/>
  <c r="M18" i="160" a="1"/>
  <c r="N18" i="142" a="1"/>
  <c r="G45" i="142" a="1"/>
  <c r="G22" i="162" a="1"/>
  <c r="F12" i="163" a="1"/>
  <c r="N44" i="159" a="1"/>
  <c r="AR75" i="142" a="1"/>
  <c r="I22" i="162" a="1"/>
  <c r="D3" i="162" a="1"/>
  <c r="D4" i="142" a="1"/>
  <c r="N42" i="160" a="1"/>
  <c r="D40" i="142" a="1"/>
  <c r="C25" i="162" a="1"/>
  <c r="E12" i="160" a="1"/>
  <c r="M19" i="142" a="1"/>
  <c r="P19" i="142" a="1"/>
  <c r="D23" i="161" a="1"/>
  <c r="C20" i="158" a="1"/>
  <c r="D35" i="160" a="1"/>
  <c r="C30" i="159" a="1"/>
  <c r="Q22" i="159" a="1"/>
  <c r="I39" i="160" a="1"/>
  <c r="F3" i="163" a="1"/>
  <c r="K41" i="163" a="1"/>
  <c r="AR5" i="160" a="1"/>
  <c r="M21" i="159" a="1"/>
  <c r="AO10" i="162" a="1"/>
  <c r="N49" i="160" a="1"/>
  <c r="AR201" i="160" a="1"/>
  <c r="AL10" i="142" a="1"/>
  <c r="D16" i="162" a="1"/>
  <c r="D20" i="158" a="1"/>
  <c r="C4" i="159" a="1"/>
  <c r="E20" i="159" a="1"/>
  <c r="L7" i="160" a="1"/>
  <c r="P37" i="161" a="1"/>
  <c r="H14" i="163" a="1"/>
  <c r="AP17" i="159" a="1"/>
  <c r="L10" i="142" a="1"/>
  <c r="P17" i="163" a="1"/>
  <c r="L28" i="160" a="1"/>
  <c r="H43" i="160" a="1"/>
  <c r="L3" i="160" a="1"/>
  <c r="E17" i="160" a="1"/>
  <c r="P14" i="159" a="1"/>
  <c r="F38" i="159" a="1"/>
  <c r="AL79" i="158" a="1"/>
  <c r="D12" i="163" a="1"/>
  <c r="D9" i="159" a="1"/>
  <c r="K18" i="142" a="1"/>
  <c r="E28" i="162" a="1"/>
  <c r="Q2" i="163" a="1"/>
  <c r="F38" i="160" a="1"/>
  <c r="F40" i="142" a="1"/>
  <c r="F40" i="142" l="1"/>
  <c r="F38" i="160"/>
  <c r="Q2" i="163"/>
  <c r="E28" i="162"/>
  <c r="K18" i="142"/>
  <c r="D9" i="159"/>
  <c r="D12" i="163"/>
  <c r="AL79" i="158"/>
  <c r="AM79" i="158" s="1"/>
  <c r="F38" i="159"/>
  <c r="P14" i="159"/>
  <c r="E17" i="160"/>
  <c r="L3" i="160"/>
  <c r="H43" i="160"/>
  <c r="L28" i="160"/>
  <c r="P17" i="163"/>
  <c r="L10" i="142"/>
  <c r="AP17" i="159"/>
  <c r="H14" i="163"/>
  <c r="P37" i="161"/>
  <c r="L7" i="160"/>
  <c r="E20" i="159"/>
  <c r="C4" i="159"/>
  <c r="D20" i="158"/>
  <c r="D16" i="162"/>
  <c r="AL10" i="142"/>
  <c r="AM10" i="142" s="1"/>
  <c r="AR201" i="160"/>
  <c r="N49" i="160"/>
  <c r="AO10" i="162"/>
  <c r="M21" i="159"/>
  <c r="AR5" i="160"/>
  <c r="K41" i="163"/>
  <c r="F3" i="163"/>
  <c r="I39" i="160"/>
  <c r="Q22" i="159"/>
  <c r="C30" i="159"/>
  <c r="D35" i="160"/>
  <c r="C20" i="158"/>
  <c r="D23" i="161"/>
  <c r="P19" i="142"/>
  <c r="M19" i="142"/>
  <c r="E12" i="160"/>
  <c r="C25" i="162"/>
  <c r="D40" i="142"/>
  <c r="N42" i="160"/>
  <c r="D4" i="142"/>
  <c r="D3" i="162"/>
  <c r="I22" i="162"/>
  <c r="AR75" i="142"/>
  <c r="N44" i="159"/>
  <c r="F12" i="163"/>
  <c r="G22" i="162"/>
  <c r="G45" i="142"/>
  <c r="N18" i="142"/>
  <c r="M18" i="160"/>
  <c r="Q47" i="163"/>
  <c r="H35" i="142"/>
  <c r="Q46" i="142"/>
  <c r="Q12" i="160"/>
  <c r="G39" i="159"/>
  <c r="M29" i="162"/>
  <c r="N4" i="161"/>
  <c r="P26" i="163"/>
  <c r="D20" i="162"/>
  <c r="F49" i="160"/>
  <c r="J21" i="160"/>
  <c r="C11" i="158"/>
  <c r="AP5" i="161"/>
  <c r="N23" i="158"/>
  <c r="J9" i="160"/>
  <c r="AO77" i="160"/>
  <c r="Q41" i="163"/>
  <c r="K9" i="162"/>
  <c r="M39" i="158"/>
  <c r="N16" i="159"/>
  <c r="AL203" i="160"/>
  <c r="AM203" i="160" s="1"/>
  <c r="K38" i="160"/>
  <c r="N20" i="142"/>
  <c r="H29" i="142"/>
  <c r="M40" i="158"/>
  <c r="L38" i="159"/>
  <c r="D21" i="142"/>
  <c r="AP76" i="159"/>
  <c r="E49" i="158"/>
  <c r="G13" i="163"/>
  <c r="J19" i="160"/>
  <c r="AQ7" i="160"/>
  <c r="L51" i="142"/>
  <c r="I40" i="158"/>
  <c r="D9" i="160"/>
  <c r="I41" i="160"/>
  <c r="D10" i="161"/>
  <c r="AR200" i="160"/>
  <c r="AR6" i="159"/>
  <c r="L4" i="161"/>
  <c r="AR6" i="162"/>
  <c r="F22" i="163"/>
  <c r="M36" i="159"/>
  <c r="AO140" i="159"/>
  <c r="C2" i="162"/>
  <c r="N11" i="158"/>
  <c r="G18" i="163"/>
  <c r="AR5" i="142"/>
  <c r="Q32" i="142"/>
  <c r="E13" i="161"/>
  <c r="L43" i="161"/>
  <c r="N34" i="160"/>
  <c r="K42" i="142"/>
  <c r="AR137" i="159"/>
  <c r="AJ76" i="158"/>
  <c r="AK76" i="158" s="1"/>
  <c r="AJ72" i="159"/>
  <c r="AK72" i="159" s="1"/>
  <c r="Q33" i="142"/>
  <c r="C50" i="163"/>
  <c r="F26" i="159"/>
  <c r="N10" i="162"/>
  <c r="G24" i="163"/>
  <c r="Q30" i="163"/>
  <c r="L27" i="161"/>
  <c r="Q33" i="161"/>
  <c r="M35" i="159"/>
  <c r="F19" i="158"/>
  <c r="H12" i="163"/>
  <c r="L31" i="160"/>
  <c r="C28" i="142"/>
  <c r="F2" i="162"/>
  <c r="M5" i="142"/>
  <c r="M43" i="162"/>
  <c r="AJ141" i="159"/>
  <c r="AK141" i="159" s="1"/>
  <c r="AO5" i="162"/>
  <c r="F19" i="161"/>
  <c r="D27" i="159"/>
  <c r="P19" i="163"/>
  <c r="P24" i="158"/>
  <c r="L5" i="161"/>
  <c r="E21" i="161"/>
  <c r="AP78" i="159"/>
  <c r="M40" i="162"/>
  <c r="G8" i="158"/>
  <c r="N6" i="158"/>
  <c r="AR80" i="158"/>
  <c r="G7" i="142"/>
  <c r="J16" i="163"/>
  <c r="C41" i="159"/>
  <c r="AO5" i="161"/>
  <c r="J46" i="163"/>
  <c r="K23" i="161"/>
  <c r="M39" i="161"/>
  <c r="N17" i="163"/>
  <c r="E45" i="163"/>
  <c r="N13" i="159"/>
  <c r="M48" i="158"/>
  <c r="AO210" i="160"/>
  <c r="L45" i="142"/>
  <c r="D34" i="158"/>
  <c r="P20" i="142"/>
  <c r="AJ72" i="142"/>
  <c r="AK72" i="142" s="1"/>
  <c r="AP9" i="162"/>
  <c r="AO203" i="160"/>
  <c r="J24" i="159"/>
  <c r="I36" i="161"/>
  <c r="E13" i="159"/>
  <c r="Q14" i="160"/>
  <c r="G42" i="161"/>
  <c r="E3" i="158"/>
  <c r="G21" i="158"/>
  <c r="P10" i="142"/>
  <c r="P38" i="158"/>
  <c r="P24" i="163"/>
  <c r="M50" i="142"/>
  <c r="G9" i="161"/>
  <c r="AO5" i="159"/>
  <c r="D15" i="160"/>
  <c r="K40" i="161"/>
  <c r="J41" i="161"/>
  <c r="D38" i="162"/>
  <c r="C25" i="142"/>
  <c r="D22" i="162"/>
  <c r="AR81" i="159"/>
  <c r="M10" i="158"/>
  <c r="C29" i="159"/>
  <c r="C19" i="161"/>
  <c r="Q26" i="142"/>
  <c r="C32" i="142"/>
  <c r="D45" i="159"/>
  <c r="F31" i="159"/>
  <c r="G50" i="160"/>
  <c r="P14" i="163"/>
  <c r="AO8" i="159"/>
  <c r="H2" i="163"/>
  <c r="H13" i="161"/>
  <c r="I6" i="160"/>
  <c r="I31" i="162"/>
  <c r="N7" i="158"/>
  <c r="AL200" i="160"/>
  <c r="AM200" i="160" s="1"/>
  <c r="Q33" i="162"/>
  <c r="AL13" i="162"/>
  <c r="AM13" i="162" s="1"/>
  <c r="AP6" i="160"/>
  <c r="G31" i="160"/>
  <c r="C29" i="163"/>
  <c r="AQ141" i="159"/>
  <c r="Q27" i="142"/>
  <c r="L49" i="162"/>
  <c r="H22" i="160"/>
  <c r="K32" i="162"/>
  <c r="H27" i="162"/>
  <c r="M51" i="163"/>
  <c r="K26" i="163"/>
  <c r="P27" i="142"/>
  <c r="G34" i="159"/>
  <c r="P30" i="160"/>
  <c r="M21" i="142"/>
  <c r="H4" i="142"/>
  <c r="AO138" i="159"/>
  <c r="K38" i="163"/>
  <c r="K34" i="163"/>
  <c r="I47" i="163"/>
  <c r="K28" i="142"/>
  <c r="M15" i="142"/>
  <c r="P26" i="159"/>
  <c r="AR204" i="160"/>
  <c r="M26" i="158"/>
  <c r="N43" i="163"/>
  <c r="Q29" i="160"/>
  <c r="AP73" i="159"/>
  <c r="F13" i="142"/>
  <c r="H50" i="160"/>
  <c r="C11" i="159"/>
  <c r="P40" i="159"/>
  <c r="N19" i="162"/>
  <c r="G3" i="160"/>
  <c r="D39" i="162"/>
  <c r="M10" i="159"/>
  <c r="F25" i="160"/>
  <c r="Q14" i="159"/>
  <c r="I39" i="142"/>
  <c r="J15" i="159"/>
  <c r="AR8" i="158"/>
  <c r="D35" i="158"/>
  <c r="J18" i="161"/>
  <c r="AR11" i="160"/>
  <c r="D4" i="158"/>
  <c r="C51" i="162"/>
  <c r="AQ135" i="160"/>
  <c r="Q33" i="163"/>
  <c r="D12" i="142"/>
  <c r="AP71" i="162"/>
  <c r="P19" i="158"/>
  <c r="E17" i="158"/>
  <c r="C50" i="142"/>
  <c r="G11" i="160"/>
  <c r="P5" i="142"/>
  <c r="AP141" i="159"/>
  <c r="L12" i="163"/>
  <c r="Q14" i="162"/>
  <c r="G23" i="162"/>
  <c r="AO77" i="162"/>
  <c r="G7" i="161"/>
  <c r="P49" i="160"/>
  <c r="P8" i="158"/>
  <c r="AP81" i="158"/>
  <c r="G35" i="163"/>
  <c r="AQ81" i="158"/>
  <c r="Q29" i="162"/>
  <c r="E34" i="160"/>
  <c r="J48" i="161"/>
  <c r="G24" i="160"/>
  <c r="E28" i="158"/>
  <c r="H43" i="162"/>
  <c r="H42" i="163"/>
  <c r="G20" i="163"/>
  <c r="D44" i="159"/>
  <c r="Q49" i="142"/>
  <c r="L46" i="161"/>
  <c r="P16" i="162"/>
  <c r="C23" i="158"/>
  <c r="G6" i="161"/>
  <c r="H6" i="163"/>
  <c r="L30" i="160"/>
  <c r="D42" i="159"/>
  <c r="E29" i="160"/>
  <c r="AP80" i="158"/>
  <c r="F19" i="162"/>
  <c r="D32" i="161"/>
  <c r="AJ9" i="160"/>
  <c r="AK9" i="160" s="1"/>
  <c r="L4" i="162"/>
  <c r="Q27" i="161"/>
  <c r="E34" i="163"/>
  <c r="N17" i="159"/>
  <c r="I26" i="161"/>
  <c r="AO17" i="159"/>
  <c r="H13" i="159"/>
  <c r="P20" i="158"/>
  <c r="L29" i="161"/>
  <c r="H18" i="161"/>
  <c r="P19" i="161"/>
  <c r="E26" i="142"/>
  <c r="J35" i="160"/>
  <c r="L11" i="161"/>
  <c r="E14" i="158"/>
  <c r="AP142" i="159"/>
  <c r="AJ74" i="159"/>
  <c r="AK74" i="159" s="1"/>
  <c r="D32" i="162"/>
  <c r="M45" i="163"/>
  <c r="D2" i="160"/>
  <c r="F4" i="160"/>
  <c r="N21" i="158"/>
  <c r="J4" i="160"/>
  <c r="K11" i="162"/>
  <c r="D49" i="163"/>
  <c r="H32" i="160"/>
  <c r="H30" i="163"/>
  <c r="K5" i="163"/>
  <c r="AJ11" i="158"/>
  <c r="AK11" i="158" s="1"/>
  <c r="AR140" i="159"/>
  <c r="E51" i="159"/>
  <c r="AO10" i="142"/>
  <c r="Q5" i="162"/>
  <c r="L12" i="160"/>
  <c r="P34" i="158"/>
  <c r="C7" i="142"/>
  <c r="D46" i="161"/>
  <c r="M26" i="161"/>
  <c r="K48" i="159"/>
  <c r="AL6" i="163"/>
  <c r="AM6" i="163" s="1"/>
  <c r="K7" i="163"/>
  <c r="P15" i="162"/>
  <c r="AP139" i="159"/>
  <c r="AQ76" i="142"/>
  <c r="Q42" i="161"/>
  <c r="M26" i="162"/>
  <c r="L43" i="159"/>
  <c r="E36" i="158"/>
  <c r="P46" i="160"/>
  <c r="K22" i="142"/>
  <c r="N12" i="158"/>
  <c r="H33" i="159"/>
  <c r="I44" i="161"/>
  <c r="H7" i="158"/>
  <c r="L26" i="158"/>
  <c r="C44" i="161"/>
  <c r="Q23" i="159"/>
  <c r="I11" i="158"/>
  <c r="AQ11" i="159"/>
  <c r="N10" i="142"/>
  <c r="J6" i="160"/>
  <c r="M2" i="158"/>
  <c r="H6" i="142"/>
  <c r="I7" i="162"/>
  <c r="H20" i="161"/>
  <c r="I45" i="142"/>
  <c r="AO142" i="159"/>
  <c r="L48" i="161"/>
  <c r="N19" i="159"/>
  <c r="H3" i="160"/>
  <c r="I49" i="160"/>
  <c r="I42" i="158"/>
  <c r="H11" i="158"/>
  <c r="K24" i="160"/>
  <c r="C46" i="162"/>
  <c r="E40" i="162"/>
  <c r="H32" i="158"/>
  <c r="J41" i="159"/>
  <c r="AJ81" i="159"/>
  <c r="AK81" i="159" s="1"/>
  <c r="M33" i="161"/>
  <c r="AR137" i="160"/>
  <c r="G49" i="160"/>
  <c r="D12" i="158"/>
  <c r="G40" i="162"/>
  <c r="H2" i="162"/>
  <c r="L49" i="161"/>
  <c r="L2" i="160"/>
  <c r="M30" i="161"/>
  <c r="I21" i="160"/>
  <c r="H7" i="162"/>
  <c r="H33" i="162"/>
  <c r="Q5" i="158"/>
  <c r="AL6" i="159"/>
  <c r="AM6" i="159" s="1"/>
  <c r="N7" i="163"/>
  <c r="AJ138" i="160"/>
  <c r="AK138" i="160" s="1"/>
  <c r="M47" i="160"/>
  <c r="P42" i="161"/>
  <c r="C27" i="158"/>
  <c r="H30" i="142"/>
  <c r="H39" i="163"/>
  <c r="G35" i="159"/>
  <c r="F3" i="161"/>
  <c r="F22" i="159"/>
  <c r="P44" i="142"/>
  <c r="AL14" i="162"/>
  <c r="AM14" i="162" s="1"/>
  <c r="K15" i="158"/>
  <c r="J38" i="161"/>
  <c r="I7" i="158"/>
  <c r="H17" i="163"/>
  <c r="P36" i="142"/>
  <c r="L9" i="163"/>
  <c r="K36" i="163"/>
  <c r="G22" i="142"/>
  <c r="J45" i="159"/>
  <c r="F42" i="162"/>
  <c r="L30" i="158"/>
  <c r="D25" i="158"/>
  <c r="L36" i="158"/>
  <c r="I18" i="161"/>
  <c r="C14" i="163"/>
  <c r="K45" i="162"/>
  <c r="AR8" i="159"/>
  <c r="AJ10" i="142"/>
  <c r="AK10" i="142" s="1"/>
  <c r="N34" i="162"/>
  <c r="J50" i="159"/>
  <c r="H42" i="162"/>
  <c r="AL202" i="160"/>
  <c r="AM202" i="160" s="1"/>
  <c r="I43" i="159"/>
  <c r="G11" i="142"/>
  <c r="E47" i="142"/>
  <c r="D38" i="161"/>
  <c r="P18" i="142"/>
  <c r="L20" i="161"/>
  <c r="AQ74" i="142"/>
  <c r="I23" i="159"/>
  <c r="H18" i="142"/>
  <c r="C13" i="162"/>
  <c r="K45" i="142"/>
  <c r="L41" i="159"/>
  <c r="N35" i="158"/>
  <c r="I21" i="158"/>
  <c r="L11" i="142"/>
  <c r="J26" i="161"/>
  <c r="G50" i="142"/>
  <c r="K49" i="158"/>
  <c r="D34" i="160"/>
  <c r="AO79" i="159"/>
  <c r="K35" i="163"/>
  <c r="D37" i="162"/>
  <c r="C10" i="163"/>
  <c r="C16" i="161"/>
  <c r="F45" i="160"/>
  <c r="N24" i="142"/>
  <c r="AR78" i="162"/>
  <c r="AL75" i="158"/>
  <c r="AM75" i="158" s="1"/>
  <c r="AQ73" i="158"/>
  <c r="M17" i="159"/>
  <c r="AJ77" i="158"/>
  <c r="AK77" i="158" s="1"/>
  <c r="AR12" i="159"/>
  <c r="J18" i="158"/>
  <c r="N51" i="161"/>
  <c r="C43" i="163"/>
  <c r="F8" i="142"/>
  <c r="Q9" i="162"/>
  <c r="AP13" i="159"/>
  <c r="F43" i="160"/>
  <c r="Q14" i="161"/>
  <c r="N4" i="158"/>
  <c r="D12" i="161"/>
  <c r="K50" i="163"/>
  <c r="E7" i="163"/>
  <c r="AQ139" i="159"/>
  <c r="K22" i="162"/>
  <c r="AQ71" i="162"/>
  <c r="D37" i="161"/>
  <c r="H39" i="142"/>
  <c r="K34" i="159"/>
  <c r="M22" i="158"/>
  <c r="E27" i="142"/>
  <c r="G3" i="158"/>
  <c r="I10" i="159"/>
  <c r="F10" i="163"/>
  <c r="L44" i="162"/>
  <c r="C51" i="160"/>
  <c r="M36" i="162"/>
  <c r="F4" i="158"/>
  <c r="E45" i="160"/>
  <c r="N14" i="142"/>
  <c r="J28" i="159"/>
  <c r="N23" i="162"/>
  <c r="AQ75" i="142"/>
  <c r="M37" i="162"/>
  <c r="K40" i="163"/>
  <c r="D28" i="162"/>
  <c r="F51" i="161"/>
  <c r="N11" i="159"/>
  <c r="J51" i="160"/>
  <c r="P3" i="163"/>
  <c r="G7" i="160"/>
  <c r="I3" i="159"/>
  <c r="K33" i="163"/>
  <c r="Q37" i="158"/>
  <c r="AL5" i="159"/>
  <c r="AM5" i="159" s="1"/>
  <c r="K22" i="158"/>
  <c r="C35" i="159"/>
  <c r="I50" i="142"/>
  <c r="G18" i="161"/>
  <c r="AQ75" i="163"/>
  <c r="H23" i="160"/>
  <c r="J11" i="161"/>
  <c r="AP70" i="162"/>
  <c r="D11" i="161"/>
  <c r="I15" i="161"/>
  <c r="AO205" i="160"/>
  <c r="Q12" i="142"/>
  <c r="M34" i="161"/>
  <c r="D50" i="142"/>
  <c r="AR71" i="158"/>
  <c r="AJ135" i="142"/>
  <c r="AK135" i="142" s="1"/>
  <c r="E31" i="161"/>
  <c r="J35" i="162"/>
  <c r="AP9" i="160"/>
  <c r="P47" i="162"/>
  <c r="P12" i="163"/>
  <c r="AL76" i="142"/>
  <c r="AM76" i="142" s="1"/>
  <c r="AR70" i="158"/>
  <c r="J48" i="159"/>
  <c r="G26" i="160"/>
  <c r="D12" i="162"/>
  <c r="AJ136" i="159"/>
  <c r="AK136" i="159" s="1"/>
  <c r="AJ5" i="163"/>
  <c r="AK5" i="163" s="1"/>
  <c r="N45" i="162"/>
  <c r="L24" i="160"/>
  <c r="P41" i="142"/>
  <c r="H49" i="142"/>
  <c r="F12" i="158"/>
  <c r="H10" i="160"/>
  <c r="L30" i="162"/>
  <c r="AL6" i="162"/>
  <c r="AM6" i="162" s="1"/>
  <c r="D12" i="160"/>
  <c r="AO135" i="160"/>
  <c r="J13" i="159"/>
  <c r="N20" i="163"/>
  <c r="D8" i="160"/>
  <c r="I2" i="158"/>
  <c r="M46" i="159"/>
  <c r="N28" i="160"/>
  <c r="H48" i="142"/>
  <c r="G24" i="159"/>
  <c r="E44" i="159"/>
  <c r="J51" i="162"/>
  <c r="N21" i="142"/>
  <c r="P28" i="162"/>
  <c r="Q12" i="163"/>
  <c r="AQ6" i="160"/>
  <c r="I25" i="159"/>
  <c r="G4" i="162"/>
  <c r="N2" i="160"/>
  <c r="N47" i="163"/>
  <c r="AJ77" i="159"/>
  <c r="AK77" i="159" s="1"/>
  <c r="L46" i="158"/>
  <c r="D33" i="161"/>
  <c r="I49" i="142"/>
  <c r="D36" i="142"/>
  <c r="P6" i="160"/>
  <c r="Q47" i="161"/>
  <c r="AP16" i="159"/>
  <c r="H47" i="163"/>
  <c r="AO10" i="163"/>
  <c r="K46" i="142"/>
  <c r="E22" i="142"/>
  <c r="F40" i="158"/>
  <c r="P18" i="162"/>
  <c r="I10" i="162"/>
  <c r="AL135" i="159"/>
  <c r="AM135" i="159" s="1"/>
  <c r="AR73" i="158"/>
  <c r="AL201" i="159"/>
  <c r="AM201" i="159" s="1"/>
  <c r="AL81" i="158"/>
  <c r="AM81" i="158" s="1"/>
  <c r="G31" i="142"/>
  <c r="E4" i="161"/>
  <c r="AL78" i="162"/>
  <c r="AM78" i="162" s="1"/>
  <c r="F45" i="161"/>
  <c r="AO9" i="158"/>
  <c r="L7" i="163"/>
  <c r="E4" i="158"/>
  <c r="AJ8" i="160"/>
  <c r="AK8" i="160" s="1"/>
  <c r="H38" i="160"/>
  <c r="N47" i="159"/>
  <c r="H15" i="163"/>
  <c r="Q35" i="142"/>
  <c r="N33" i="160"/>
  <c r="M17" i="163"/>
  <c r="J6" i="142"/>
  <c r="D30" i="142"/>
  <c r="E24" i="160"/>
  <c r="K32" i="159"/>
  <c r="K22" i="163"/>
  <c r="AO77" i="163"/>
  <c r="E10" i="163"/>
  <c r="G10" i="163"/>
  <c r="AQ72" i="160"/>
  <c r="I48" i="160"/>
  <c r="K45" i="163"/>
  <c r="G12" i="158"/>
  <c r="P7" i="160"/>
  <c r="H4" i="162"/>
  <c r="AQ136" i="142"/>
  <c r="AO80" i="159"/>
  <c r="M14" i="159"/>
  <c r="J5" i="162"/>
  <c r="H42" i="158"/>
  <c r="Q42" i="142"/>
  <c r="Q36" i="161"/>
  <c r="P31" i="142"/>
  <c r="M18" i="159"/>
  <c r="P35" i="163"/>
  <c r="J16" i="162"/>
  <c r="J18" i="163"/>
  <c r="AO75" i="163"/>
  <c r="G51" i="159"/>
  <c r="J9" i="142"/>
  <c r="F50" i="163"/>
  <c r="N23" i="142"/>
  <c r="N4" i="162"/>
  <c r="I14" i="160"/>
  <c r="C33" i="163"/>
  <c r="J34" i="160"/>
  <c r="P24" i="142"/>
  <c r="AP7" i="160"/>
  <c r="AL79" i="159"/>
  <c r="AM79" i="159" s="1"/>
  <c r="Q51" i="159"/>
  <c r="AL73" i="159"/>
  <c r="AM73" i="159" s="1"/>
  <c r="P22" i="162"/>
  <c r="D31" i="163"/>
  <c r="E6" i="160"/>
  <c r="I29" i="163"/>
  <c r="I45" i="159"/>
  <c r="J12" i="162"/>
  <c r="G49" i="142"/>
  <c r="H42" i="160"/>
  <c r="AP138" i="142"/>
  <c r="P42" i="162"/>
  <c r="E16" i="161"/>
  <c r="L4" i="142"/>
  <c r="E42" i="160"/>
  <c r="N30" i="161"/>
  <c r="AJ5" i="158"/>
  <c r="AK5" i="158" s="1"/>
  <c r="Q44" i="158"/>
  <c r="I27" i="161"/>
  <c r="D9" i="161"/>
  <c r="J38" i="162"/>
  <c r="AJ203" i="160"/>
  <c r="AK203" i="160" s="1"/>
  <c r="AP140" i="159"/>
  <c r="C37" i="162"/>
  <c r="P4" i="158"/>
  <c r="G41" i="142"/>
  <c r="AJ6" i="160"/>
  <c r="AK6" i="160" s="1"/>
  <c r="H41" i="163"/>
  <c r="C23" i="162"/>
  <c r="J27" i="163"/>
  <c r="P14" i="161"/>
  <c r="Q47" i="158"/>
  <c r="L40" i="158"/>
  <c r="AR9" i="162"/>
  <c r="J3" i="159"/>
  <c r="H49" i="158"/>
  <c r="E10" i="162"/>
  <c r="F49" i="159"/>
  <c r="C12" i="162"/>
  <c r="Q6" i="162"/>
  <c r="F5" i="163"/>
  <c r="N48" i="159"/>
  <c r="K21" i="162"/>
  <c r="H36" i="159"/>
  <c r="AL139" i="142"/>
  <c r="AM139" i="142" s="1"/>
  <c r="L51" i="162"/>
  <c r="N44" i="163"/>
  <c r="D47" i="159"/>
  <c r="G51" i="158"/>
  <c r="H38" i="161"/>
  <c r="N50" i="163"/>
  <c r="Q51" i="162"/>
  <c r="G38" i="163"/>
  <c r="K34" i="160"/>
  <c r="D30" i="161"/>
  <c r="H28" i="158"/>
  <c r="I48" i="159"/>
  <c r="P15" i="158"/>
  <c r="AQ14" i="162"/>
  <c r="D29" i="161"/>
  <c r="D3" i="142"/>
  <c r="L2" i="158"/>
  <c r="E30" i="162"/>
  <c r="L48" i="163"/>
  <c r="G11" i="162"/>
  <c r="AL75" i="142"/>
  <c r="AM75" i="142" s="1"/>
  <c r="G30" i="158"/>
  <c r="J27" i="162"/>
  <c r="P32" i="163"/>
  <c r="C36" i="160"/>
  <c r="J17" i="161"/>
  <c r="AQ81" i="159"/>
  <c r="N24" i="162"/>
  <c r="C14" i="160"/>
  <c r="F22" i="158"/>
  <c r="Q36" i="159"/>
  <c r="J42" i="159"/>
  <c r="J49" i="163"/>
  <c r="L39" i="162"/>
  <c r="G25" i="161"/>
  <c r="D27" i="142"/>
  <c r="E19" i="160"/>
  <c r="I8" i="160"/>
  <c r="AR72" i="162"/>
  <c r="D22" i="158"/>
  <c r="F29" i="160"/>
  <c r="E40" i="142"/>
  <c r="AO12" i="162"/>
  <c r="E7" i="159"/>
  <c r="K18" i="159"/>
  <c r="Q34" i="161"/>
  <c r="AL78" i="158"/>
  <c r="AM78" i="158" s="1"/>
  <c r="E14" i="159"/>
  <c r="J48" i="162"/>
  <c r="AR6" i="163"/>
  <c r="C18" i="158"/>
  <c r="I25" i="158"/>
  <c r="AR5" i="163"/>
  <c r="D23" i="162"/>
  <c r="Q28" i="158"/>
  <c r="AP75" i="159"/>
  <c r="AL9" i="159"/>
  <c r="AM9" i="159" s="1"/>
  <c r="AL12" i="159"/>
  <c r="AM12" i="159" s="1"/>
  <c r="L18" i="159"/>
  <c r="J32" i="163"/>
  <c r="D13" i="142"/>
  <c r="E38" i="162"/>
  <c r="AQ74" i="160"/>
  <c r="L29" i="162"/>
  <c r="I31" i="161"/>
  <c r="AR10" i="158"/>
  <c r="AR11" i="159"/>
  <c r="C7" i="163"/>
  <c r="E11" i="142"/>
  <c r="D39" i="163"/>
  <c r="I42" i="162"/>
  <c r="M33" i="159"/>
  <c r="H12" i="160"/>
  <c r="AQ7" i="163"/>
  <c r="M43" i="142"/>
  <c r="C31" i="162"/>
  <c r="J49" i="158"/>
  <c r="I22" i="161"/>
  <c r="L8" i="163"/>
  <c r="AL202" i="159"/>
  <c r="AM202" i="159" s="1"/>
  <c r="C50" i="159"/>
  <c r="F42" i="160"/>
  <c r="Q29" i="158"/>
  <c r="J25" i="159"/>
  <c r="K17" i="161"/>
  <c r="H50" i="162"/>
  <c r="Q24" i="142"/>
  <c r="C22" i="142"/>
  <c r="P33" i="159"/>
  <c r="I26" i="142"/>
  <c r="AL15" i="159"/>
  <c r="AM15" i="159" s="1"/>
  <c r="F36" i="158"/>
  <c r="E31" i="142"/>
  <c r="P40" i="160"/>
  <c r="H4" i="163"/>
  <c r="E29" i="163"/>
  <c r="Q49" i="161"/>
  <c r="L19" i="163"/>
  <c r="C27" i="159"/>
  <c r="AQ5" i="159"/>
  <c r="D36" i="163"/>
  <c r="Q50" i="162"/>
  <c r="C34" i="160"/>
  <c r="C46" i="158"/>
  <c r="F7" i="142"/>
  <c r="AO9" i="142"/>
  <c r="K6" i="161"/>
  <c r="M2" i="159"/>
  <c r="M51" i="159"/>
  <c r="H16" i="160"/>
  <c r="I37" i="160"/>
  <c r="AL140" i="159"/>
  <c r="AM140" i="159" s="1"/>
  <c r="AL135" i="160"/>
  <c r="AM135" i="160" s="1"/>
  <c r="AL82" i="159"/>
  <c r="AM82" i="159" s="1"/>
  <c r="J27" i="158"/>
  <c r="L24" i="163"/>
  <c r="H50" i="161"/>
  <c r="C45" i="158"/>
  <c r="P3" i="161"/>
  <c r="AQ5" i="163"/>
  <c r="E39" i="159"/>
  <c r="I42" i="161"/>
  <c r="J14" i="163"/>
  <c r="M21" i="158"/>
  <c r="AJ73" i="162"/>
  <c r="AK73" i="162" s="1"/>
  <c r="H13" i="142"/>
  <c r="I40" i="160"/>
  <c r="M29" i="160"/>
  <c r="J13" i="160"/>
  <c r="L32" i="162"/>
  <c r="M24" i="159"/>
  <c r="AQ136" i="159"/>
  <c r="F39" i="159"/>
  <c r="N35" i="159"/>
  <c r="D6" i="162"/>
  <c r="J40" i="160"/>
  <c r="AQ141" i="142"/>
  <c r="E13" i="162"/>
  <c r="H23" i="158"/>
  <c r="N29" i="162"/>
  <c r="L39" i="160"/>
  <c r="D6" i="160"/>
  <c r="N36" i="159"/>
  <c r="P29" i="159"/>
  <c r="AP13" i="162"/>
  <c r="Q43" i="159"/>
  <c r="P50" i="161"/>
  <c r="M3" i="161"/>
  <c r="J19" i="158"/>
  <c r="AO74" i="162"/>
  <c r="F17" i="163"/>
  <c r="E22" i="158"/>
  <c r="G36" i="161"/>
  <c r="H16" i="161"/>
  <c r="E46" i="161"/>
  <c r="H51" i="159"/>
  <c r="N25" i="159"/>
  <c r="J41" i="163"/>
  <c r="N32" i="160"/>
  <c r="J34" i="159"/>
  <c r="J44" i="163"/>
  <c r="P22" i="159"/>
  <c r="F43" i="161"/>
  <c r="I48" i="158"/>
  <c r="D13" i="161"/>
  <c r="K39" i="162"/>
  <c r="F49" i="142"/>
  <c r="E23" i="161"/>
  <c r="N38" i="158"/>
  <c r="AQ12" i="160"/>
  <c r="C32" i="159"/>
  <c r="P16" i="159"/>
  <c r="G23" i="161"/>
  <c r="AR5" i="159"/>
  <c r="P17" i="159"/>
  <c r="AL137" i="142"/>
  <c r="AM137" i="142" s="1"/>
  <c r="H14" i="159"/>
  <c r="D22" i="142"/>
  <c r="Q43" i="162"/>
  <c r="E38" i="161"/>
  <c r="P9" i="158"/>
  <c r="Q10" i="158"/>
  <c r="Q28" i="160"/>
  <c r="D43" i="160"/>
  <c r="F13" i="159"/>
  <c r="F33" i="161"/>
  <c r="K42" i="158"/>
  <c r="E45" i="158"/>
  <c r="F15" i="161"/>
  <c r="H6" i="161"/>
  <c r="I5" i="160"/>
  <c r="K15" i="161"/>
  <c r="AJ5" i="161"/>
  <c r="AK5" i="161" s="1"/>
  <c r="N51" i="160"/>
  <c r="AL74" i="142"/>
  <c r="AM74" i="142" s="1"/>
  <c r="Q19" i="163"/>
  <c r="AL77" i="159"/>
  <c r="AM77" i="159" s="1"/>
  <c r="K12" i="163"/>
  <c r="Q19" i="159"/>
  <c r="D33" i="142"/>
  <c r="AR10" i="142"/>
  <c r="AJ11" i="159"/>
  <c r="AK11" i="159" s="1"/>
  <c r="AJ137" i="142"/>
  <c r="AK137" i="142" s="1"/>
  <c r="E23" i="163"/>
  <c r="AQ12" i="159"/>
  <c r="Q41" i="160"/>
  <c r="AP138" i="160"/>
  <c r="H5" i="161"/>
  <c r="P15" i="161"/>
  <c r="P48" i="160"/>
  <c r="M47" i="163"/>
  <c r="H44" i="158"/>
  <c r="F6" i="142"/>
  <c r="E46" i="159"/>
  <c r="AR72" i="158"/>
  <c r="J23" i="159"/>
  <c r="N38" i="159"/>
  <c r="G18" i="142"/>
  <c r="L51" i="163"/>
  <c r="C49" i="163"/>
  <c r="M46" i="142"/>
  <c r="L15" i="161"/>
  <c r="K26" i="162"/>
  <c r="Q48" i="142"/>
  <c r="L43" i="163"/>
  <c r="C17" i="158"/>
  <c r="M38" i="159"/>
  <c r="AQ5" i="161"/>
  <c r="I8" i="159"/>
  <c r="C9" i="162"/>
  <c r="C8" i="159"/>
  <c r="C41" i="163"/>
  <c r="AR83" i="159"/>
  <c r="E45" i="159"/>
  <c r="I42" i="160"/>
  <c r="AR72" i="142"/>
  <c r="AL205" i="160"/>
  <c r="AM205" i="160" s="1"/>
  <c r="D18" i="162"/>
  <c r="H17" i="161"/>
  <c r="K6" i="142"/>
  <c r="L50" i="142"/>
  <c r="M33" i="163"/>
  <c r="C22" i="158"/>
  <c r="Q50" i="142"/>
  <c r="AJ74" i="160"/>
  <c r="AK74" i="160" s="1"/>
  <c r="H30" i="160"/>
  <c r="N44" i="162"/>
  <c r="Q18" i="159"/>
  <c r="E37" i="142"/>
  <c r="G42" i="158"/>
  <c r="AJ141" i="142"/>
  <c r="AK141" i="142" s="1"/>
  <c r="P33" i="158"/>
  <c r="H16" i="163"/>
  <c r="H22" i="159"/>
  <c r="N46" i="161"/>
  <c r="AR136" i="160"/>
  <c r="P16" i="163"/>
  <c r="AO77" i="158"/>
  <c r="AP77" i="159"/>
  <c r="I2" i="162"/>
  <c r="H42" i="142"/>
  <c r="P32" i="142"/>
  <c r="AJ202" i="160"/>
  <c r="AK202" i="160" s="1"/>
  <c r="J9" i="162"/>
  <c r="D49" i="158"/>
  <c r="C14" i="142"/>
  <c r="P24" i="161"/>
  <c r="F26" i="162"/>
  <c r="L7" i="159"/>
  <c r="C18" i="163"/>
  <c r="K51" i="142"/>
  <c r="H27" i="160"/>
  <c r="P21" i="160"/>
  <c r="Q48" i="160"/>
  <c r="C41" i="160"/>
  <c r="L35" i="158"/>
  <c r="H30" i="158"/>
  <c r="K28" i="163"/>
  <c r="M7" i="158"/>
  <c r="L6" i="163"/>
  <c r="C22" i="159"/>
  <c r="M48" i="142"/>
  <c r="C6" i="160"/>
  <c r="AL72" i="159"/>
  <c r="AM72" i="159" s="1"/>
  <c r="L5" i="142"/>
  <c r="G5" i="161"/>
  <c r="AQ71" i="159"/>
  <c r="L11" i="162"/>
  <c r="AO75" i="158"/>
  <c r="AJ75" i="160"/>
  <c r="AK75" i="160" s="1"/>
  <c r="C3" i="163"/>
  <c r="AL12" i="160"/>
  <c r="AM12" i="160" s="1"/>
  <c r="AQ72" i="142"/>
  <c r="I41" i="162"/>
  <c r="C7" i="161"/>
  <c r="G11" i="161"/>
  <c r="K13" i="161"/>
  <c r="H27" i="163"/>
  <c r="N45" i="159"/>
  <c r="H12" i="159"/>
  <c r="H27" i="161"/>
  <c r="AJ78" i="159"/>
  <c r="AK78" i="159" s="1"/>
  <c r="I30" i="159"/>
  <c r="K43" i="161"/>
  <c r="J5" i="163"/>
  <c r="L25" i="163"/>
  <c r="M12" i="142"/>
  <c r="G13" i="159"/>
  <c r="K17" i="159"/>
  <c r="P4" i="161"/>
  <c r="AO72" i="162"/>
  <c r="P41" i="159"/>
  <c r="C16" i="162"/>
  <c r="J43" i="142"/>
  <c r="K26" i="158"/>
  <c r="Q25" i="159"/>
  <c r="G26" i="163"/>
  <c r="L17" i="142"/>
  <c r="M35" i="160"/>
  <c r="N3" i="159"/>
  <c r="AO8" i="142"/>
  <c r="P6" i="142"/>
  <c r="E7" i="161"/>
  <c r="AR10" i="159"/>
  <c r="J51" i="161"/>
  <c r="Q47" i="160"/>
  <c r="C35" i="160"/>
  <c r="L12" i="162"/>
  <c r="N7" i="159"/>
  <c r="K36" i="142"/>
  <c r="F9" i="158"/>
  <c r="G35" i="161"/>
  <c r="H13" i="162"/>
  <c r="P37" i="142"/>
  <c r="K23" i="162"/>
  <c r="H44" i="159"/>
  <c r="P51" i="142"/>
  <c r="M29" i="158"/>
  <c r="Q26" i="159"/>
  <c r="AP70" i="158"/>
  <c r="AL8" i="162"/>
  <c r="AM8" i="162" s="1"/>
  <c r="C41" i="142"/>
  <c r="F36" i="162"/>
  <c r="K47" i="142"/>
  <c r="AJ70" i="162"/>
  <c r="AK70" i="162" s="1"/>
  <c r="G29" i="160"/>
  <c r="K27" i="159"/>
  <c r="G47" i="158"/>
  <c r="M40" i="142"/>
  <c r="AR71" i="142"/>
  <c r="E13" i="158"/>
  <c r="J46" i="159"/>
  <c r="D44" i="160"/>
  <c r="AP10" i="158"/>
  <c r="L49" i="163"/>
  <c r="H41" i="159"/>
  <c r="K10" i="160"/>
  <c r="E37" i="162"/>
  <c r="P39" i="160"/>
  <c r="K26" i="160"/>
  <c r="G23" i="159"/>
  <c r="L14" i="163"/>
  <c r="M49" i="163"/>
  <c r="F28" i="160"/>
  <c r="E49" i="160"/>
  <c r="AR71" i="163"/>
  <c r="I17" i="158"/>
  <c r="P29" i="161"/>
  <c r="I50" i="158"/>
  <c r="AR135" i="142"/>
  <c r="N11" i="161"/>
  <c r="C25" i="160"/>
  <c r="C40" i="142"/>
  <c r="AO74" i="160"/>
  <c r="D8" i="158"/>
  <c r="AJ71" i="160"/>
  <c r="AK71" i="160" s="1"/>
  <c r="M37" i="161"/>
  <c r="F40" i="161"/>
  <c r="G11" i="158"/>
  <c r="H4" i="161"/>
  <c r="P32" i="161"/>
  <c r="F48" i="163"/>
  <c r="H31" i="163"/>
  <c r="M42" i="142"/>
  <c r="C40" i="163"/>
  <c r="C19" i="160"/>
  <c r="C40" i="161"/>
  <c r="AJ137" i="160"/>
  <c r="AK137" i="160" s="1"/>
  <c r="G14" i="163"/>
  <c r="P37" i="158"/>
  <c r="N25" i="158"/>
  <c r="G39" i="158"/>
  <c r="C39" i="160"/>
  <c r="AR205" i="160"/>
  <c r="Q31" i="163"/>
  <c r="I16" i="158"/>
  <c r="H34" i="158"/>
  <c r="AQ140" i="159"/>
  <c r="I32" i="162"/>
  <c r="N11" i="163"/>
  <c r="N45" i="160"/>
  <c r="F12" i="162"/>
  <c r="E14" i="161"/>
  <c r="J2" i="142"/>
  <c r="L12" i="159"/>
  <c r="F5" i="160"/>
  <c r="G24" i="158"/>
  <c r="P33" i="162"/>
  <c r="AP72" i="163"/>
  <c r="F17" i="159"/>
  <c r="AJ201" i="160"/>
  <c r="AK201" i="160" s="1"/>
  <c r="M8" i="142"/>
  <c r="AQ75" i="159"/>
  <c r="AO12" i="159"/>
  <c r="F37" i="161"/>
  <c r="J31" i="142"/>
  <c r="P13" i="163"/>
  <c r="E36" i="159"/>
  <c r="N46" i="158"/>
  <c r="E32" i="163"/>
  <c r="F15" i="162"/>
  <c r="J32" i="161"/>
  <c r="E30" i="159"/>
  <c r="I49" i="159"/>
  <c r="C47" i="158"/>
  <c r="P37" i="159"/>
  <c r="J37" i="159"/>
  <c r="M38" i="161"/>
  <c r="L9" i="159"/>
  <c r="D7" i="162"/>
  <c r="M24" i="163"/>
  <c r="H31" i="160"/>
  <c r="E2" i="158"/>
  <c r="D35" i="142"/>
  <c r="J11" i="160"/>
  <c r="D25" i="161"/>
  <c r="G31" i="163"/>
  <c r="G47" i="160"/>
  <c r="J39" i="162"/>
  <c r="P10" i="162"/>
  <c r="G24" i="162"/>
  <c r="L9" i="142"/>
  <c r="K23" i="163"/>
  <c r="Q48" i="162"/>
  <c r="P45" i="159"/>
  <c r="P48" i="163"/>
  <c r="I43" i="158"/>
  <c r="C35" i="162"/>
  <c r="E9" i="162"/>
  <c r="AR11" i="162"/>
  <c r="E2" i="161"/>
  <c r="M14" i="161"/>
  <c r="AJ71" i="159"/>
  <c r="AK71" i="159" s="1"/>
  <c r="G34" i="161"/>
  <c r="AL6" i="160"/>
  <c r="AM6" i="160" s="1"/>
  <c r="K3" i="161"/>
  <c r="N44" i="158"/>
  <c r="E26" i="158"/>
  <c r="P15" i="142"/>
  <c r="P3" i="162"/>
  <c r="M38" i="162"/>
  <c r="F50" i="161"/>
  <c r="I32" i="160"/>
  <c r="N13" i="163"/>
  <c r="L14" i="142"/>
  <c r="M22" i="163"/>
  <c r="F36" i="163"/>
  <c r="D34" i="161"/>
  <c r="P40" i="142"/>
  <c r="G51" i="160"/>
  <c r="J43" i="161"/>
  <c r="AP77" i="142"/>
  <c r="Q5" i="163"/>
  <c r="AP5" i="142"/>
  <c r="AR75" i="160"/>
  <c r="G17" i="163"/>
  <c r="J36" i="158"/>
  <c r="M48" i="163"/>
  <c r="L16" i="142"/>
  <c r="F30" i="162"/>
  <c r="M4" i="158"/>
  <c r="AQ70" i="163"/>
  <c r="AL75" i="159"/>
  <c r="AM75" i="159" s="1"/>
  <c r="I37" i="159"/>
  <c r="N12" i="159"/>
  <c r="P45" i="158"/>
  <c r="M43" i="158"/>
  <c r="N47" i="142"/>
  <c r="J28" i="160"/>
  <c r="K5" i="159"/>
  <c r="E44" i="158"/>
  <c r="M41" i="160"/>
  <c r="D41" i="158"/>
  <c r="I2" i="160"/>
  <c r="Q20" i="160"/>
  <c r="I14" i="142"/>
  <c r="E47" i="162"/>
  <c r="I8" i="163"/>
  <c r="C21" i="160"/>
  <c r="N24" i="158"/>
  <c r="AR74" i="158"/>
  <c r="L8" i="161"/>
  <c r="H32" i="162"/>
  <c r="P28" i="161"/>
  <c r="M43" i="160"/>
  <c r="C28" i="160"/>
  <c r="F43" i="162"/>
  <c r="L18" i="142"/>
  <c r="I14" i="163"/>
  <c r="AR203" i="160"/>
  <c r="E6" i="159"/>
  <c r="H31" i="162"/>
  <c r="P2" i="142"/>
  <c r="AO79" i="158"/>
  <c r="N32" i="158"/>
  <c r="AQ71" i="163"/>
  <c r="K20" i="163"/>
  <c r="I48" i="161"/>
  <c r="L8" i="162"/>
  <c r="M27" i="142"/>
  <c r="H29" i="162"/>
  <c r="J10" i="161"/>
  <c r="F46" i="142"/>
  <c r="AJ210" i="160"/>
  <c r="AK210" i="160" s="1"/>
  <c r="D10" i="160"/>
  <c r="H2" i="161"/>
  <c r="AJ9" i="163"/>
  <c r="AK9" i="163" s="1"/>
  <c r="G17" i="162"/>
  <c r="K32" i="163"/>
  <c r="N48" i="163"/>
  <c r="J12" i="158"/>
  <c r="D26" i="163"/>
  <c r="L39" i="161"/>
  <c r="AR143" i="159"/>
  <c r="AR13" i="162"/>
  <c r="AR74" i="160"/>
  <c r="E50" i="142"/>
  <c r="D14" i="163"/>
  <c r="L21" i="160"/>
  <c r="N26" i="158"/>
  <c r="J8" i="159"/>
  <c r="K27" i="160"/>
  <c r="L20" i="163"/>
  <c r="D42" i="162"/>
  <c r="J43" i="158"/>
  <c r="C21" i="158"/>
  <c r="E43" i="158"/>
  <c r="P35" i="142"/>
  <c r="J40" i="162"/>
  <c r="I8" i="142"/>
  <c r="H31" i="158"/>
  <c r="K50" i="161"/>
  <c r="E33" i="161"/>
  <c r="H34" i="163"/>
  <c r="E31" i="158"/>
  <c r="J45" i="163"/>
  <c r="N40" i="163"/>
  <c r="E26" i="161"/>
  <c r="K16" i="161"/>
  <c r="Q40" i="159"/>
  <c r="J11" i="142"/>
  <c r="E42" i="161"/>
  <c r="C4" i="142"/>
  <c r="G27" i="142"/>
  <c r="D32" i="158"/>
  <c r="F51" i="159"/>
  <c r="K34" i="161"/>
  <c r="AO9" i="159"/>
  <c r="F43" i="163"/>
  <c r="J14" i="160"/>
  <c r="H43" i="163"/>
  <c r="F24" i="160"/>
  <c r="AJ8" i="142"/>
  <c r="AK8" i="142" s="1"/>
  <c r="AR74" i="142"/>
  <c r="H47" i="142"/>
  <c r="AO9" i="162"/>
  <c r="AR138" i="160"/>
  <c r="F29" i="142"/>
  <c r="M11" i="163"/>
  <c r="L13" i="142"/>
  <c r="N18" i="158"/>
  <c r="L48" i="142"/>
  <c r="E37" i="160"/>
  <c r="M41" i="158"/>
  <c r="K46" i="158"/>
  <c r="M6" i="158"/>
  <c r="P35" i="161"/>
  <c r="P8" i="159"/>
  <c r="L14" i="161"/>
  <c r="N25" i="161"/>
  <c r="P39" i="162"/>
  <c r="K7" i="142"/>
  <c r="K30" i="160"/>
  <c r="F17" i="160"/>
  <c r="H18" i="159"/>
  <c r="H50" i="158"/>
  <c r="AJ6" i="162"/>
  <c r="AK6" i="162" s="1"/>
  <c r="C46" i="161"/>
  <c r="G21" i="161"/>
  <c r="L19" i="161"/>
  <c r="L33" i="163"/>
  <c r="G17" i="158"/>
  <c r="D34" i="163"/>
  <c r="G28" i="162"/>
  <c r="G34" i="163"/>
  <c r="P4" i="162"/>
  <c r="N8" i="161"/>
  <c r="F21" i="161"/>
  <c r="P27" i="159"/>
  <c r="P36" i="159"/>
  <c r="I28" i="160"/>
  <c r="AL142" i="159"/>
  <c r="AM142" i="159" s="1"/>
  <c r="AP5" i="163"/>
  <c r="C42" i="159"/>
  <c r="AJ11" i="160"/>
  <c r="AK11" i="160" s="1"/>
  <c r="P7" i="159"/>
  <c r="M20" i="160"/>
  <c r="J30" i="160"/>
  <c r="I7" i="159"/>
  <c r="P30" i="161"/>
  <c r="H19" i="159"/>
  <c r="C41" i="158"/>
  <c r="AP74" i="159"/>
  <c r="J48" i="160"/>
  <c r="P48" i="159"/>
  <c r="Q48" i="163"/>
  <c r="M30" i="159"/>
  <c r="M29" i="163"/>
  <c r="H48" i="158"/>
  <c r="L38" i="161"/>
  <c r="C24" i="158"/>
  <c r="D46" i="163"/>
  <c r="K30" i="162"/>
  <c r="J48" i="158"/>
  <c r="H38" i="142"/>
  <c r="K12" i="160"/>
  <c r="P28" i="159"/>
  <c r="H26" i="162"/>
  <c r="I21" i="142"/>
  <c r="K51" i="163"/>
  <c r="K23" i="160"/>
  <c r="I19" i="161"/>
  <c r="AO78" i="162"/>
  <c r="L19" i="159"/>
  <c r="E16" i="163"/>
  <c r="M35" i="158"/>
  <c r="L41" i="142"/>
  <c r="AP7" i="162"/>
  <c r="AO135" i="142"/>
  <c r="F30" i="160"/>
  <c r="C18" i="160"/>
  <c r="F39" i="161"/>
  <c r="H35" i="159"/>
  <c r="J33" i="158"/>
  <c r="M11" i="142"/>
  <c r="F39" i="162"/>
  <c r="E48" i="161"/>
  <c r="F44" i="159"/>
  <c r="G38" i="142"/>
  <c r="L33" i="158"/>
  <c r="I3" i="161"/>
  <c r="F8" i="160"/>
  <c r="E16" i="160"/>
  <c r="F38" i="142"/>
  <c r="Q42" i="159"/>
  <c r="J2" i="162"/>
  <c r="F29" i="161"/>
  <c r="D8" i="162"/>
  <c r="Q40" i="162"/>
  <c r="G28" i="160"/>
  <c r="K15" i="160"/>
  <c r="L2" i="163"/>
  <c r="E4" i="163"/>
  <c r="N13" i="162"/>
  <c r="P22" i="161"/>
  <c r="H11" i="163"/>
  <c r="M29" i="142"/>
  <c r="I4" i="158"/>
  <c r="AL81" i="159"/>
  <c r="AM81" i="159" s="1"/>
  <c r="C18" i="142"/>
  <c r="AL7" i="142"/>
  <c r="AM7" i="142" s="1"/>
  <c r="Q43" i="163"/>
  <c r="I26" i="159"/>
  <c r="L27" i="163"/>
  <c r="AO18" i="159"/>
  <c r="K45" i="161"/>
  <c r="AJ76" i="160"/>
  <c r="AK76" i="160" s="1"/>
  <c r="M13" i="159"/>
  <c r="I24" i="142"/>
  <c r="J12" i="142"/>
  <c r="H3" i="159"/>
  <c r="F9" i="159"/>
  <c r="F38" i="158"/>
  <c r="N15" i="162"/>
  <c r="K44" i="161"/>
  <c r="K3" i="160"/>
  <c r="AP139" i="142"/>
  <c r="J37" i="163"/>
  <c r="F49" i="161"/>
  <c r="AP6" i="142"/>
  <c r="N5" i="160"/>
  <c r="C26" i="163"/>
  <c r="K41" i="162"/>
  <c r="C36" i="161"/>
  <c r="AJ74" i="163"/>
  <c r="AK74" i="163" s="1"/>
  <c r="J33" i="163"/>
  <c r="I9" i="158"/>
  <c r="N12" i="160"/>
  <c r="D23" i="160"/>
  <c r="D16" i="158"/>
  <c r="G6" i="158"/>
  <c r="AO70" i="160"/>
  <c r="I13" i="158"/>
  <c r="Q6" i="159"/>
  <c r="F12" i="159"/>
  <c r="K17" i="162"/>
  <c r="J45" i="160"/>
  <c r="I41" i="142"/>
  <c r="F18" i="162"/>
  <c r="C3" i="161"/>
  <c r="F41" i="161"/>
  <c r="Q7" i="163"/>
  <c r="C12" i="158"/>
  <c r="C50" i="160"/>
  <c r="E48" i="142"/>
  <c r="G33" i="162"/>
  <c r="Q46" i="159"/>
  <c r="N34" i="161"/>
  <c r="G7" i="159"/>
  <c r="F6" i="158"/>
  <c r="G8" i="163"/>
  <c r="H31" i="159"/>
  <c r="P11" i="162"/>
  <c r="H45" i="160"/>
  <c r="H36" i="163"/>
  <c r="K18" i="162"/>
  <c r="F12" i="161"/>
  <c r="Q11" i="159"/>
  <c r="AP201" i="160"/>
  <c r="J51" i="163"/>
  <c r="C32" i="160"/>
  <c r="N21" i="160"/>
  <c r="G19" i="163"/>
  <c r="F17" i="142"/>
  <c r="Q39" i="162"/>
  <c r="N6" i="160"/>
  <c r="P24" i="159"/>
  <c r="M21" i="161"/>
  <c r="AP70" i="159"/>
  <c r="E8" i="160"/>
  <c r="AL206" i="160"/>
  <c r="AM206" i="160" s="1"/>
  <c r="G42" i="163"/>
  <c r="AJ7" i="158"/>
  <c r="AK7" i="158" s="1"/>
  <c r="K16" i="142"/>
  <c r="M46" i="162"/>
  <c r="P47" i="161"/>
  <c r="K11" i="161"/>
  <c r="P29" i="163"/>
  <c r="M28" i="160"/>
  <c r="M4" i="160"/>
  <c r="M45" i="160"/>
  <c r="F51" i="160"/>
  <c r="AJ73" i="163"/>
  <c r="AK73" i="163" s="1"/>
  <c r="K11" i="160"/>
  <c r="H33" i="142"/>
  <c r="J47" i="142"/>
  <c r="E26" i="162"/>
  <c r="G31" i="158"/>
  <c r="K27" i="158"/>
  <c r="D30" i="163"/>
  <c r="AL74" i="162"/>
  <c r="AM74" i="162" s="1"/>
  <c r="N18" i="160"/>
  <c r="I48" i="142"/>
  <c r="H36" i="160"/>
  <c r="J43" i="163"/>
  <c r="L33" i="142"/>
  <c r="H51" i="162"/>
  <c r="L28" i="158"/>
  <c r="AL10" i="158"/>
  <c r="AM10" i="158" s="1"/>
  <c r="N29" i="161"/>
  <c r="D20" i="142"/>
  <c r="AP72" i="160"/>
  <c r="L51" i="160"/>
  <c r="AL70" i="142"/>
  <c r="AM70" i="142" s="1"/>
  <c r="H15" i="158"/>
  <c r="H38" i="162"/>
  <c r="E34" i="161"/>
  <c r="AP71" i="159"/>
  <c r="E17" i="142"/>
  <c r="J27" i="142"/>
  <c r="Q14" i="163"/>
  <c r="F27" i="162"/>
  <c r="E35" i="158"/>
  <c r="H24" i="161"/>
  <c r="F46" i="160"/>
  <c r="F46" i="161"/>
  <c r="J47" i="163"/>
  <c r="AQ70" i="162"/>
  <c r="H21" i="142"/>
  <c r="H46" i="158"/>
  <c r="AR10" i="162"/>
  <c r="L44" i="163"/>
  <c r="D10" i="162"/>
  <c r="K38" i="158"/>
  <c r="C34" i="142"/>
  <c r="F32" i="160"/>
  <c r="E29" i="161"/>
  <c r="AJ9" i="142"/>
  <c r="AK9" i="142" s="1"/>
  <c r="E19" i="161"/>
  <c r="K6" i="160"/>
  <c r="C49" i="142"/>
  <c r="N25" i="163"/>
  <c r="C27" i="161"/>
  <c r="N37" i="159"/>
  <c r="L46" i="159"/>
  <c r="G18" i="160"/>
  <c r="I20" i="162"/>
  <c r="F30" i="142"/>
  <c r="F30" i="161"/>
  <c r="N5" i="158"/>
  <c r="E47" i="161"/>
  <c r="H51" i="160"/>
  <c r="E32" i="158"/>
  <c r="F37" i="159"/>
  <c r="L44" i="160"/>
  <c r="AR139" i="142"/>
  <c r="J18" i="160"/>
  <c r="F39" i="142"/>
  <c r="E23" i="159"/>
  <c r="H26" i="158"/>
  <c r="AP8" i="160"/>
  <c r="F50" i="159"/>
  <c r="F39" i="163"/>
  <c r="AJ78" i="162"/>
  <c r="AK78" i="162" s="1"/>
  <c r="N30" i="163"/>
  <c r="E20" i="163"/>
  <c r="M34" i="163"/>
  <c r="G40" i="160"/>
  <c r="G5" i="158"/>
  <c r="Q11" i="160"/>
  <c r="N49" i="159"/>
  <c r="K50" i="142"/>
  <c r="G26" i="158"/>
  <c r="AR141" i="142"/>
  <c r="M37" i="160"/>
  <c r="L35" i="159"/>
  <c r="N29" i="158"/>
  <c r="I22" i="142"/>
  <c r="AO74" i="142"/>
  <c r="J38" i="163"/>
  <c r="AO82" i="159"/>
  <c r="Q43" i="142"/>
  <c r="M20" i="159"/>
  <c r="M13" i="162"/>
  <c r="F6" i="163"/>
  <c r="F20" i="163"/>
  <c r="C45" i="142"/>
  <c r="D41" i="142"/>
  <c r="L2" i="162"/>
  <c r="J5" i="158"/>
  <c r="I13" i="142"/>
  <c r="G4" i="159"/>
  <c r="N19" i="142"/>
  <c r="J15" i="142"/>
  <c r="K37" i="161"/>
  <c r="J14" i="158"/>
  <c r="C13" i="163"/>
  <c r="P6" i="162"/>
  <c r="F28" i="158"/>
  <c r="AR80" i="159"/>
  <c r="E37" i="159"/>
  <c r="J40" i="163"/>
  <c r="N7" i="162"/>
  <c r="I49" i="158"/>
  <c r="M27" i="160"/>
  <c r="C45" i="163"/>
  <c r="AR72" i="159"/>
  <c r="I29" i="161"/>
  <c r="H29" i="158"/>
  <c r="AR78" i="159"/>
  <c r="N22" i="161"/>
  <c r="E39" i="163"/>
  <c r="P5" i="159"/>
  <c r="Q28" i="159"/>
  <c r="D27" i="160"/>
  <c r="AJ79" i="158"/>
  <c r="AK79" i="158" s="1"/>
  <c r="H9" i="159"/>
  <c r="AO76" i="159"/>
  <c r="L21" i="158"/>
  <c r="J5" i="160"/>
  <c r="L49" i="142"/>
  <c r="H11" i="159"/>
  <c r="L27" i="158"/>
  <c r="K11" i="163"/>
  <c r="Q50" i="163"/>
  <c r="L42" i="142"/>
  <c r="H25" i="142"/>
  <c r="Q45" i="160"/>
  <c r="C51" i="161"/>
  <c r="F3" i="142"/>
  <c r="D41" i="163"/>
  <c r="G12" i="163"/>
  <c r="K8" i="162"/>
  <c r="J35" i="158"/>
  <c r="K41" i="142"/>
  <c r="M45" i="161"/>
  <c r="J11" i="159"/>
  <c r="G41" i="159"/>
  <c r="E33" i="162"/>
  <c r="AQ10" i="162"/>
  <c r="C15" i="162"/>
  <c r="K15" i="163"/>
  <c r="K44" i="142"/>
  <c r="Q3" i="160"/>
  <c r="J24" i="158"/>
  <c r="D34" i="162"/>
  <c r="AQ8" i="163"/>
  <c r="E39" i="142"/>
  <c r="P43" i="158"/>
  <c r="AJ10" i="160"/>
  <c r="AK10" i="160" s="1"/>
  <c r="C51" i="142"/>
  <c r="D24" i="163"/>
  <c r="K2" i="159"/>
  <c r="Q9" i="163"/>
  <c r="H6" i="162"/>
  <c r="L47" i="163"/>
  <c r="J22" i="159"/>
  <c r="H17" i="158"/>
  <c r="K16" i="160"/>
  <c r="K5" i="158"/>
  <c r="G14" i="159"/>
  <c r="C21" i="162"/>
  <c r="AL76" i="163"/>
  <c r="AM76" i="163" s="1"/>
  <c r="F23" i="162"/>
  <c r="H43" i="142"/>
  <c r="M9" i="142"/>
  <c r="C49" i="159"/>
  <c r="AL11" i="160"/>
  <c r="AM11" i="160" s="1"/>
  <c r="K15" i="162"/>
  <c r="L22" i="161"/>
  <c r="D46" i="142"/>
  <c r="I39" i="163"/>
  <c r="H40" i="161"/>
  <c r="AJ207" i="160"/>
  <c r="AK207" i="160" s="1"/>
  <c r="P13" i="160"/>
  <c r="H37" i="159"/>
  <c r="C2" i="142"/>
  <c r="D31" i="160"/>
  <c r="M8" i="161"/>
  <c r="AL70" i="159"/>
  <c r="AM70" i="159" s="1"/>
  <c r="H15" i="160"/>
  <c r="C9" i="158"/>
  <c r="J46" i="161"/>
  <c r="AL75" i="162"/>
  <c r="AM75" i="162" s="1"/>
  <c r="F49" i="162"/>
  <c r="L36" i="163"/>
  <c r="D11" i="142"/>
  <c r="L39" i="158"/>
  <c r="M33" i="158"/>
  <c r="P39" i="142"/>
  <c r="AL72" i="163"/>
  <c r="AM72" i="163" s="1"/>
  <c r="AO5" i="142"/>
  <c r="F35" i="162"/>
  <c r="G13" i="162"/>
  <c r="N31" i="163"/>
  <c r="M8" i="159"/>
  <c r="AQ209" i="160"/>
  <c r="N8" i="163"/>
  <c r="G27" i="161"/>
  <c r="I45" i="158"/>
  <c r="AJ74" i="162"/>
  <c r="AK74" i="162" s="1"/>
  <c r="N41" i="159"/>
  <c r="P44" i="160"/>
  <c r="E9" i="160"/>
  <c r="K9" i="142"/>
  <c r="P35" i="158"/>
  <c r="J30" i="162"/>
  <c r="I34" i="163"/>
  <c r="I26" i="162"/>
  <c r="N6" i="163"/>
  <c r="AQ70" i="142"/>
  <c r="L5" i="163"/>
  <c r="G36" i="163"/>
  <c r="D13" i="163"/>
  <c r="D18" i="142"/>
  <c r="L10" i="159"/>
  <c r="H28" i="161"/>
  <c r="F11" i="159"/>
  <c r="M38" i="163"/>
  <c r="AR71" i="159"/>
  <c r="H28" i="163"/>
  <c r="N43" i="159"/>
  <c r="Q18" i="160"/>
  <c r="L43" i="160"/>
  <c r="J35" i="142"/>
  <c r="L26" i="161"/>
  <c r="AP9" i="159"/>
  <c r="I41" i="163"/>
  <c r="P28" i="163"/>
  <c r="AO78" i="163"/>
  <c r="C44" i="162"/>
  <c r="J26" i="162"/>
  <c r="D18" i="160"/>
  <c r="E23" i="142"/>
  <c r="M28" i="142"/>
  <c r="M49" i="160"/>
  <c r="D15" i="161"/>
  <c r="Q42" i="162"/>
  <c r="I44" i="158"/>
  <c r="H18" i="162"/>
  <c r="AQ70" i="158"/>
  <c r="H18" i="163"/>
  <c r="AJ7" i="160"/>
  <c r="AK7" i="160" s="1"/>
  <c r="J5" i="161"/>
  <c r="H33" i="163"/>
  <c r="H10" i="163"/>
  <c r="E44" i="162"/>
  <c r="N33" i="159"/>
  <c r="I37" i="162"/>
  <c r="H40" i="160"/>
  <c r="D24" i="159"/>
  <c r="AO202" i="160"/>
  <c r="AL208" i="160"/>
  <c r="AM208" i="160" s="1"/>
  <c r="H46" i="162"/>
  <c r="F5" i="159"/>
  <c r="M17" i="142"/>
  <c r="C15" i="161"/>
  <c r="G50" i="159"/>
  <c r="G29" i="163"/>
  <c r="E38" i="158"/>
  <c r="P30" i="142"/>
  <c r="H36" i="162"/>
  <c r="I11" i="162"/>
  <c r="P31" i="159"/>
  <c r="J20" i="163"/>
  <c r="F14" i="160"/>
  <c r="L12" i="158"/>
  <c r="H32" i="161"/>
  <c r="G32" i="158"/>
  <c r="H13" i="163"/>
  <c r="G17" i="142"/>
  <c r="G5" i="163"/>
  <c r="AJ77" i="162"/>
  <c r="AK77" i="162" s="1"/>
  <c r="M24" i="160"/>
  <c r="Q20" i="158"/>
  <c r="J36" i="162"/>
  <c r="C34" i="159"/>
  <c r="J46" i="162"/>
  <c r="L32" i="161"/>
  <c r="Q46" i="160"/>
  <c r="I20" i="161"/>
  <c r="E14" i="163"/>
  <c r="AR6" i="160"/>
  <c r="D7" i="163"/>
  <c r="H41" i="142"/>
  <c r="AO74" i="158"/>
  <c r="F44" i="162"/>
  <c r="M39" i="163"/>
  <c r="F8" i="158"/>
  <c r="N21" i="159"/>
  <c r="Q25" i="160"/>
  <c r="F3" i="162"/>
  <c r="E38" i="163"/>
  <c r="G48" i="161"/>
  <c r="D24" i="162"/>
  <c r="Q32" i="163"/>
  <c r="J46" i="160"/>
  <c r="L35" i="161"/>
  <c r="N27" i="160"/>
  <c r="L4" i="160"/>
  <c r="AQ72" i="158"/>
  <c r="N24" i="163"/>
  <c r="G46" i="161"/>
  <c r="K43" i="142"/>
  <c r="I19" i="142"/>
  <c r="K28" i="161"/>
  <c r="AL9" i="160"/>
  <c r="AM9" i="160" s="1"/>
  <c r="K24" i="142"/>
  <c r="AL8" i="159"/>
  <c r="AM8" i="159" s="1"/>
  <c r="K35" i="162"/>
  <c r="AL71" i="158"/>
  <c r="AM71" i="158" s="1"/>
  <c r="M21" i="163"/>
  <c r="AJ139" i="142"/>
  <c r="AK139" i="142" s="1"/>
  <c r="P25" i="162"/>
  <c r="I18" i="163"/>
  <c r="AQ137" i="159"/>
  <c r="M31" i="142"/>
  <c r="L2" i="159"/>
  <c r="K20" i="159"/>
  <c r="AL9" i="162"/>
  <c r="AM9" i="162" s="1"/>
  <c r="K19" i="142"/>
  <c r="G28" i="163"/>
  <c r="AJ135" i="159"/>
  <c r="AK135" i="159" s="1"/>
  <c r="M47" i="158"/>
  <c r="E32" i="159"/>
  <c r="M41" i="161"/>
  <c r="J4" i="163"/>
  <c r="G38" i="159"/>
  <c r="I51" i="158"/>
  <c r="Q50" i="159"/>
  <c r="C43" i="160"/>
  <c r="H44" i="142"/>
  <c r="E17" i="161"/>
  <c r="M25" i="142"/>
  <c r="L21" i="163"/>
  <c r="F7" i="158"/>
  <c r="D25" i="162"/>
  <c r="D5" i="158"/>
  <c r="J7" i="159"/>
  <c r="K3" i="158"/>
  <c r="P6" i="161"/>
  <c r="P2" i="161"/>
  <c r="N24" i="160"/>
  <c r="I33" i="159"/>
  <c r="H28" i="159"/>
  <c r="P11" i="163"/>
  <c r="L6" i="161"/>
  <c r="N13" i="161"/>
  <c r="M45" i="159"/>
  <c r="H7" i="163"/>
  <c r="G37" i="142"/>
  <c r="D24" i="161"/>
  <c r="G13" i="160"/>
  <c r="G32" i="160"/>
  <c r="Q7" i="158"/>
  <c r="C41" i="162"/>
  <c r="AJ8" i="159"/>
  <c r="AK8" i="159" s="1"/>
  <c r="K44" i="158"/>
  <c r="K13" i="163"/>
  <c r="H12" i="161"/>
  <c r="N40" i="162"/>
  <c r="C23" i="163"/>
  <c r="P43" i="162"/>
  <c r="C40" i="162"/>
  <c r="L39" i="159"/>
  <c r="J5" i="142"/>
  <c r="I8" i="158"/>
  <c r="F27" i="158"/>
  <c r="J30" i="158"/>
  <c r="Q26" i="161"/>
  <c r="AQ9" i="159"/>
  <c r="AP5" i="159"/>
  <c r="P15" i="163"/>
  <c r="K49" i="142"/>
  <c r="G30" i="160"/>
  <c r="Q12" i="161"/>
  <c r="I2" i="159"/>
  <c r="E41" i="159"/>
  <c r="G35" i="142"/>
  <c r="J19" i="161"/>
  <c r="M45" i="158"/>
  <c r="L34" i="158"/>
  <c r="AP71" i="163"/>
  <c r="P5" i="163"/>
  <c r="Q24" i="158"/>
  <c r="E35" i="160"/>
  <c r="G6" i="163"/>
  <c r="AQ70" i="160"/>
  <c r="L51" i="161"/>
  <c r="C38" i="163"/>
  <c r="AP140" i="142"/>
  <c r="C47" i="161"/>
  <c r="C35" i="142"/>
  <c r="J42" i="158"/>
  <c r="F25" i="163"/>
  <c r="J25" i="162"/>
  <c r="F17" i="162"/>
  <c r="AP75" i="163"/>
  <c r="Q22" i="160"/>
  <c r="D47" i="160"/>
  <c r="AL8" i="163"/>
  <c r="AM8" i="163" s="1"/>
  <c r="H17" i="159"/>
  <c r="Q32" i="158"/>
  <c r="D14" i="162"/>
  <c r="L19" i="162"/>
  <c r="L34" i="162"/>
  <c r="L50" i="158"/>
  <c r="F5" i="162"/>
  <c r="P43" i="159"/>
  <c r="G45" i="161"/>
  <c r="E49" i="163"/>
  <c r="AR77" i="163"/>
  <c r="P20" i="163"/>
  <c r="F29" i="159"/>
  <c r="D47" i="161"/>
  <c r="M18" i="163"/>
  <c r="H10" i="162"/>
  <c r="H8" i="159"/>
  <c r="L21" i="162"/>
  <c r="P42" i="158"/>
  <c r="P17" i="158"/>
  <c r="Q24" i="161"/>
  <c r="H25" i="158"/>
  <c r="E8" i="158"/>
  <c r="J39" i="160"/>
  <c r="AP72" i="158"/>
  <c r="G21" i="162"/>
  <c r="E28" i="142"/>
  <c r="F26" i="161"/>
  <c r="M22" i="159"/>
  <c r="C34" i="163"/>
  <c r="L20" i="160"/>
  <c r="P51" i="160"/>
  <c r="L8" i="159"/>
  <c r="M20" i="158"/>
  <c r="L34" i="160"/>
  <c r="M32" i="159"/>
  <c r="G48" i="158"/>
  <c r="P38" i="159"/>
  <c r="P2" i="158"/>
  <c r="C38" i="161"/>
  <c r="E19" i="158"/>
  <c r="P17" i="142"/>
  <c r="G22" i="163"/>
  <c r="F33" i="163"/>
  <c r="M24" i="162"/>
  <c r="E13" i="142"/>
  <c r="P20" i="162"/>
  <c r="M5" i="163"/>
  <c r="G44" i="158"/>
  <c r="P35" i="159"/>
  <c r="E8" i="163"/>
  <c r="AP6" i="162"/>
  <c r="L34" i="163"/>
  <c r="F2" i="159"/>
  <c r="N47" i="160"/>
  <c r="I38" i="162"/>
  <c r="M28" i="162"/>
  <c r="E47" i="163"/>
  <c r="Q43" i="161"/>
  <c r="Q2" i="161"/>
  <c r="F11" i="163"/>
  <c r="AQ78" i="162"/>
  <c r="M33" i="142"/>
  <c r="C30" i="163"/>
  <c r="E6" i="162"/>
  <c r="AQ203" i="160"/>
  <c r="M9" i="160"/>
  <c r="D11" i="160"/>
  <c r="H36" i="161"/>
  <c r="AP70" i="142"/>
  <c r="L17" i="161"/>
  <c r="AJ139" i="159"/>
  <c r="AK139" i="159" s="1"/>
  <c r="I15" i="163"/>
  <c r="D50" i="163"/>
  <c r="D21" i="158"/>
  <c r="Q50" i="158"/>
  <c r="C30" i="161"/>
  <c r="N38" i="160"/>
  <c r="G12" i="161"/>
  <c r="D33" i="162"/>
  <c r="M2" i="161"/>
  <c r="Q6" i="142"/>
  <c r="F7" i="161"/>
  <c r="G8" i="160"/>
  <c r="D35" i="162"/>
  <c r="M8" i="162"/>
  <c r="Q10" i="162"/>
  <c r="D44" i="161"/>
  <c r="G30" i="161"/>
  <c r="I8" i="162"/>
  <c r="M28" i="161"/>
  <c r="D47" i="158"/>
  <c r="F24" i="162"/>
  <c r="E27" i="158"/>
  <c r="I48" i="162"/>
  <c r="K39" i="163"/>
  <c r="C15" i="160"/>
  <c r="F43" i="142"/>
  <c r="D30" i="160"/>
  <c r="C2" i="163"/>
  <c r="D15" i="158"/>
  <c r="M4" i="162"/>
  <c r="P10" i="163"/>
  <c r="D39" i="160"/>
  <c r="D35" i="161"/>
  <c r="AR76" i="158"/>
  <c r="J29" i="161"/>
  <c r="AO79" i="162"/>
  <c r="K13" i="158"/>
  <c r="E27" i="159"/>
  <c r="N41" i="142"/>
  <c r="D44" i="142"/>
  <c r="Q3" i="163"/>
  <c r="AJ8" i="162"/>
  <c r="AK8" i="162" s="1"/>
  <c r="H47" i="158"/>
  <c r="P45" i="162"/>
  <c r="J8" i="162"/>
  <c r="L12" i="161"/>
  <c r="AP71" i="160"/>
  <c r="F44" i="142"/>
  <c r="L36" i="159"/>
  <c r="F3" i="160"/>
  <c r="C29" i="158"/>
  <c r="M50" i="158"/>
  <c r="AJ72" i="163"/>
  <c r="AK72" i="163" s="1"/>
  <c r="K7" i="158"/>
  <c r="J26" i="160"/>
  <c r="K29" i="161"/>
  <c r="L42" i="163"/>
  <c r="M4" i="159"/>
  <c r="N46" i="159"/>
  <c r="I50" i="162"/>
  <c r="E15" i="162"/>
  <c r="J4" i="158"/>
  <c r="F20" i="160"/>
  <c r="J3" i="162"/>
  <c r="AQ9" i="163"/>
  <c r="M12" i="162"/>
  <c r="C34" i="158"/>
  <c r="N26" i="162"/>
  <c r="E9" i="163"/>
  <c r="I46" i="142"/>
  <c r="Q11" i="162"/>
  <c r="N25" i="142"/>
  <c r="M4" i="161"/>
  <c r="AJ204" i="160"/>
  <c r="AK204" i="160" s="1"/>
  <c r="I12" i="159"/>
  <c r="K22" i="159"/>
  <c r="K46" i="162"/>
  <c r="N48" i="142"/>
  <c r="Q31" i="159"/>
  <c r="D19" i="162"/>
  <c r="AO76" i="163"/>
  <c r="K15" i="142"/>
  <c r="L14" i="159"/>
  <c r="C37" i="161"/>
  <c r="G43" i="159"/>
  <c r="AR70" i="142"/>
  <c r="C35" i="158"/>
  <c r="F24" i="159"/>
  <c r="Q38" i="161"/>
  <c r="AQ73" i="160"/>
  <c r="AJ75" i="159"/>
  <c r="AK75" i="159" s="1"/>
  <c r="E27" i="162"/>
  <c r="N49" i="162"/>
  <c r="AP5" i="158"/>
  <c r="N32" i="162"/>
  <c r="F22" i="142"/>
  <c r="K7" i="162"/>
  <c r="F27" i="163"/>
  <c r="AO12" i="163"/>
  <c r="AL8" i="142"/>
  <c r="AM8" i="142" s="1"/>
  <c r="P38" i="160"/>
  <c r="E30" i="163"/>
  <c r="F40" i="163"/>
  <c r="M36" i="161"/>
  <c r="AJ8" i="163"/>
  <c r="AK8" i="163" s="1"/>
  <c r="K20" i="160"/>
  <c r="H29" i="163"/>
  <c r="D15" i="163"/>
  <c r="L15" i="162"/>
  <c r="D18" i="161"/>
  <c r="P7" i="163"/>
  <c r="AP13" i="163"/>
  <c r="H47" i="162"/>
  <c r="AP70" i="160"/>
  <c r="P19" i="159"/>
  <c r="F30" i="163"/>
  <c r="E34" i="142"/>
  <c r="F46" i="158"/>
  <c r="L47" i="160"/>
  <c r="F9" i="160"/>
  <c r="N50" i="142"/>
  <c r="P27" i="161"/>
  <c r="D33" i="159"/>
  <c r="H51" i="163"/>
  <c r="K50" i="162"/>
  <c r="E11" i="161"/>
  <c r="L7" i="161"/>
  <c r="K4" i="163"/>
  <c r="K41" i="158"/>
  <c r="M10" i="142"/>
  <c r="AP73" i="160"/>
  <c r="AP210" i="160"/>
  <c r="K47" i="163"/>
  <c r="M50" i="161"/>
  <c r="AJ138" i="159"/>
  <c r="AK138" i="159" s="1"/>
  <c r="I50" i="161"/>
  <c r="N38" i="142"/>
  <c r="D25" i="163"/>
  <c r="G37" i="160"/>
  <c r="L20" i="142"/>
  <c r="M2" i="142"/>
  <c r="E16" i="158"/>
  <c r="AJ7" i="142"/>
  <c r="AK7" i="142" s="1"/>
  <c r="L32" i="142"/>
  <c r="AP77" i="162"/>
  <c r="M34" i="160"/>
  <c r="C28" i="162"/>
  <c r="Q51" i="158"/>
  <c r="C17" i="142"/>
  <c r="N32" i="161"/>
  <c r="P32" i="158"/>
  <c r="E17" i="159"/>
  <c r="F18" i="158"/>
  <c r="Q8" i="160"/>
  <c r="M36" i="160"/>
  <c r="N30" i="142"/>
  <c r="G45" i="159"/>
  <c r="K44" i="162"/>
  <c r="K25" i="161"/>
  <c r="C47" i="160"/>
  <c r="L15" i="158"/>
  <c r="D11" i="162"/>
  <c r="J13" i="162"/>
  <c r="L24" i="158"/>
  <c r="Q28" i="161"/>
  <c r="AL139" i="159"/>
  <c r="AM139" i="159" s="1"/>
  <c r="P50" i="158"/>
  <c r="M4" i="142"/>
  <c r="AL74" i="160"/>
  <c r="AM74" i="160" s="1"/>
  <c r="D22" i="160"/>
  <c r="J45" i="161"/>
  <c r="AJ75" i="162"/>
  <c r="AK75" i="162" s="1"/>
  <c r="AL17" i="159"/>
  <c r="AM17" i="159" s="1"/>
  <c r="D32" i="160"/>
  <c r="AR73" i="162"/>
  <c r="F22" i="162"/>
  <c r="C33" i="161"/>
  <c r="F35" i="158"/>
  <c r="L3" i="159"/>
  <c r="Q33" i="160"/>
  <c r="C4" i="161"/>
  <c r="K19" i="160"/>
  <c r="K31" i="158"/>
  <c r="G4" i="158"/>
  <c r="K17" i="160"/>
  <c r="L40" i="161"/>
  <c r="I5" i="159"/>
  <c r="G6" i="160"/>
  <c r="M2" i="163"/>
  <c r="E9" i="159"/>
  <c r="K29" i="142"/>
  <c r="D14" i="160"/>
  <c r="N11" i="142"/>
  <c r="P30" i="162"/>
  <c r="G13" i="161"/>
  <c r="AJ12" i="160"/>
  <c r="AK12" i="160" s="1"/>
  <c r="AP83" i="159"/>
  <c r="K8" i="159"/>
  <c r="F51" i="142"/>
  <c r="K23" i="142"/>
  <c r="K38" i="142"/>
  <c r="F32" i="161"/>
  <c r="AL5" i="158"/>
  <c r="AM5" i="158" s="1"/>
  <c r="L14" i="162"/>
  <c r="K48" i="158"/>
  <c r="AP18" i="159"/>
  <c r="AQ12" i="162"/>
  <c r="C32" i="161"/>
  <c r="AL72" i="158"/>
  <c r="AM72" i="158" s="1"/>
  <c r="L9" i="160"/>
  <c r="P34" i="142"/>
  <c r="M24" i="142"/>
  <c r="P28" i="142"/>
  <c r="I23" i="142"/>
  <c r="P23" i="163"/>
  <c r="M14" i="160"/>
  <c r="F3" i="159"/>
  <c r="J22" i="161"/>
  <c r="AQ72" i="159"/>
  <c r="Q34" i="162"/>
  <c r="J48" i="142"/>
  <c r="J34" i="158"/>
  <c r="E7" i="158"/>
  <c r="AO72" i="142"/>
  <c r="N44" i="160"/>
  <c r="D36" i="162"/>
  <c r="C18" i="159"/>
  <c r="M16" i="160"/>
  <c r="J18" i="159"/>
  <c r="E35" i="159"/>
  <c r="J13" i="158"/>
  <c r="J21" i="159"/>
  <c r="AO11" i="158"/>
  <c r="G22" i="160"/>
  <c r="J3" i="161"/>
  <c r="P20" i="160"/>
  <c r="L43" i="142"/>
  <c r="N51" i="158"/>
  <c r="F27" i="142"/>
  <c r="P17" i="161"/>
  <c r="N29" i="163"/>
  <c r="F4" i="163"/>
  <c r="C33" i="159"/>
  <c r="C16" i="160"/>
  <c r="G2" i="160"/>
  <c r="F23" i="161"/>
  <c r="Q13" i="163"/>
  <c r="I30" i="142"/>
  <c r="E8" i="142"/>
  <c r="J4" i="161"/>
  <c r="L34" i="161"/>
  <c r="F10" i="161"/>
  <c r="I37" i="161"/>
  <c r="J44" i="161"/>
  <c r="AO141" i="159"/>
  <c r="AQ7" i="162"/>
  <c r="C16" i="163"/>
  <c r="AR7" i="142"/>
  <c r="AJ76" i="142"/>
  <c r="AK76" i="142" s="1"/>
  <c r="C45" i="159"/>
  <c r="H18" i="160"/>
  <c r="F6" i="160"/>
  <c r="AP79" i="159"/>
  <c r="K32" i="160"/>
  <c r="Q22" i="161"/>
  <c r="AO206" i="160"/>
  <c r="P43" i="142"/>
  <c r="AL136" i="160"/>
  <c r="AM136" i="160" s="1"/>
  <c r="N9" i="160"/>
  <c r="C42" i="161"/>
  <c r="Q17" i="162"/>
  <c r="AP135" i="142"/>
  <c r="AQ6" i="142"/>
  <c r="P8" i="142"/>
  <c r="K8" i="158"/>
  <c r="C30" i="160"/>
  <c r="I26" i="163"/>
  <c r="E18" i="163"/>
  <c r="N39" i="159"/>
  <c r="AP73" i="158"/>
  <c r="P30" i="158"/>
  <c r="K37" i="158"/>
  <c r="J29" i="142"/>
  <c r="Q45" i="162"/>
  <c r="E49" i="159"/>
  <c r="AO14" i="162"/>
  <c r="E49" i="162"/>
  <c r="J36" i="142"/>
  <c r="L13" i="162"/>
  <c r="AR73" i="163"/>
  <c r="M31" i="163"/>
  <c r="E47" i="160"/>
  <c r="AJ70" i="142"/>
  <c r="AK70" i="142" s="1"/>
  <c r="K28" i="160"/>
  <c r="F29" i="158"/>
  <c r="E15" i="142"/>
  <c r="AJ73" i="160"/>
  <c r="AK73" i="160" s="1"/>
  <c r="F35" i="163"/>
  <c r="G48" i="160"/>
  <c r="K42" i="160"/>
  <c r="J30" i="163"/>
  <c r="M26" i="163"/>
  <c r="P27" i="162"/>
  <c r="E11" i="160"/>
  <c r="AP135" i="159"/>
  <c r="P33" i="163"/>
  <c r="H51" i="158"/>
  <c r="J22" i="163"/>
  <c r="M42" i="163"/>
  <c r="D16" i="161"/>
  <c r="L22" i="159"/>
  <c r="AR210" i="160"/>
  <c r="H17" i="160"/>
  <c r="K47" i="162"/>
  <c r="M16" i="159"/>
  <c r="AO16" i="159"/>
  <c r="H9" i="162"/>
  <c r="K14" i="142"/>
  <c r="M32" i="142"/>
  <c r="N20" i="162"/>
  <c r="AL73" i="158"/>
  <c r="AM73" i="158" s="1"/>
  <c r="I20" i="160"/>
  <c r="J37" i="158"/>
  <c r="Q44" i="160"/>
  <c r="AL76" i="159"/>
  <c r="AM76" i="159" s="1"/>
  <c r="L35" i="160"/>
  <c r="Q8" i="162"/>
  <c r="L9" i="161"/>
  <c r="AJ70" i="158"/>
  <c r="AK70" i="158" s="1"/>
  <c r="M6" i="162"/>
  <c r="I35" i="161"/>
  <c r="J11" i="162"/>
  <c r="J34" i="161"/>
  <c r="K40" i="159"/>
  <c r="H16" i="158"/>
  <c r="P12" i="161"/>
  <c r="I28" i="159"/>
  <c r="I40" i="142"/>
  <c r="G47" i="142"/>
  <c r="J28" i="142"/>
  <c r="L16" i="163"/>
  <c r="L5" i="159"/>
  <c r="H45" i="162"/>
  <c r="L36" i="160"/>
  <c r="AR76" i="162"/>
  <c r="L3" i="142"/>
  <c r="J39" i="142"/>
  <c r="K50" i="158"/>
  <c r="J36" i="161"/>
  <c r="G40" i="158"/>
  <c r="E27" i="161"/>
  <c r="N8" i="160"/>
  <c r="Q30" i="158"/>
  <c r="E45" i="162"/>
  <c r="M41" i="162"/>
  <c r="J32" i="160"/>
  <c r="D2" i="158"/>
  <c r="J15" i="162"/>
  <c r="C46" i="142"/>
  <c r="N33" i="163"/>
  <c r="K33" i="158"/>
  <c r="E29" i="158"/>
  <c r="N26" i="163"/>
  <c r="AL77" i="158"/>
  <c r="AM77" i="158" s="1"/>
  <c r="N36" i="162"/>
  <c r="AL141" i="159"/>
  <c r="AM141" i="159" s="1"/>
  <c r="Q25" i="163"/>
  <c r="N14" i="161"/>
  <c r="Q49" i="162"/>
  <c r="H24" i="158"/>
  <c r="C16" i="158"/>
  <c r="L38" i="163"/>
  <c r="C12" i="159"/>
  <c r="H13" i="158"/>
  <c r="AQ10" i="142"/>
  <c r="J50" i="161"/>
  <c r="D18" i="158"/>
  <c r="N27" i="163"/>
  <c r="E36" i="142"/>
  <c r="Q23" i="158"/>
  <c r="C51" i="158"/>
  <c r="Q38" i="142"/>
  <c r="C25" i="159"/>
  <c r="H10" i="161"/>
  <c r="AO72" i="158"/>
  <c r="E20" i="161"/>
  <c r="P22" i="160"/>
  <c r="I45" i="163"/>
  <c r="AQ200" i="160"/>
  <c r="P28" i="160"/>
  <c r="C16" i="142"/>
  <c r="L16" i="159"/>
  <c r="H27" i="158"/>
  <c r="D7" i="159"/>
  <c r="E36" i="161"/>
  <c r="F47" i="142"/>
  <c r="H23" i="163"/>
  <c r="D21" i="161"/>
  <c r="L22" i="163"/>
  <c r="Q8" i="142"/>
  <c r="L3" i="158"/>
  <c r="Q35" i="163"/>
  <c r="H41" i="160"/>
  <c r="D40" i="161"/>
  <c r="AL5" i="162"/>
  <c r="AM5" i="162" s="1"/>
  <c r="E35" i="163"/>
  <c r="AP6" i="159"/>
  <c r="I40" i="159"/>
  <c r="P14" i="160"/>
  <c r="I14" i="162"/>
  <c r="G16" i="159"/>
  <c r="H45" i="161"/>
  <c r="N20" i="158"/>
  <c r="Q39" i="163"/>
  <c r="G17" i="159"/>
  <c r="E25" i="160"/>
  <c r="M16" i="163"/>
  <c r="J29" i="159"/>
  <c r="AR137" i="142"/>
  <c r="L8" i="158"/>
  <c r="H21" i="163"/>
  <c r="L44" i="159"/>
  <c r="I11" i="159"/>
  <c r="D5" i="161"/>
  <c r="C3" i="142"/>
  <c r="E40" i="159"/>
  <c r="K41" i="161"/>
  <c r="Q14" i="158"/>
  <c r="E32" i="142"/>
  <c r="D24" i="160"/>
  <c r="H29" i="160"/>
  <c r="F10" i="142"/>
  <c r="H37" i="158"/>
  <c r="H7" i="159"/>
  <c r="J49" i="160"/>
  <c r="H10" i="159"/>
  <c r="AL7" i="162"/>
  <c r="AM7" i="162" s="1"/>
  <c r="D33" i="158"/>
  <c r="AR71" i="162"/>
  <c r="Q44" i="159"/>
  <c r="D17" i="158"/>
  <c r="AQ202" i="160"/>
  <c r="AJ72" i="162"/>
  <c r="AK72" i="162" s="1"/>
  <c r="M40" i="163"/>
  <c r="G12" i="142"/>
  <c r="J28" i="162"/>
  <c r="P23" i="142"/>
  <c r="E16" i="159"/>
  <c r="G37" i="163"/>
  <c r="F14" i="158"/>
  <c r="N11" i="160"/>
  <c r="L11" i="160"/>
  <c r="N48" i="158"/>
  <c r="F19" i="160"/>
  <c r="M11" i="158"/>
  <c r="K46" i="161"/>
  <c r="F34" i="163"/>
  <c r="C5" i="159"/>
  <c r="N46" i="160"/>
  <c r="N42" i="158"/>
  <c r="G36" i="160"/>
  <c r="J10" i="158"/>
  <c r="M49" i="158"/>
  <c r="Q15" i="161"/>
  <c r="M44" i="160"/>
  <c r="AP5" i="162"/>
  <c r="AL137" i="159"/>
  <c r="AM137" i="159" s="1"/>
  <c r="K30" i="163"/>
  <c r="D42" i="142"/>
  <c r="P12" i="162"/>
  <c r="L31" i="158"/>
  <c r="F20" i="159"/>
  <c r="D19" i="163"/>
  <c r="Q33" i="159"/>
  <c r="C31" i="158"/>
  <c r="M17" i="160"/>
  <c r="P32" i="162"/>
  <c r="N38" i="163"/>
  <c r="N48" i="162"/>
  <c r="AQ80" i="158"/>
  <c r="D40" i="163"/>
  <c r="N41" i="163"/>
  <c r="K6" i="162"/>
  <c r="L18" i="163"/>
  <c r="P14" i="162"/>
  <c r="AL10" i="163"/>
  <c r="AM10" i="163" s="1"/>
  <c r="AP14" i="159"/>
  <c r="P3" i="158"/>
  <c r="J25" i="160"/>
  <c r="E21" i="142"/>
  <c r="F38" i="162"/>
  <c r="AL77" i="162"/>
  <c r="AM77" i="162" s="1"/>
  <c r="D20" i="159"/>
  <c r="Q38" i="162"/>
  <c r="AP205" i="160"/>
  <c r="I13" i="160"/>
  <c r="Q36" i="163"/>
  <c r="AQ77" i="163"/>
  <c r="Q22" i="163"/>
  <c r="C44" i="158"/>
  <c r="N23" i="161"/>
  <c r="H49" i="163"/>
  <c r="H39" i="158"/>
  <c r="I23" i="162"/>
  <c r="C3" i="160"/>
  <c r="J31" i="159"/>
  <c r="H29" i="161"/>
  <c r="E23" i="162"/>
  <c r="D48" i="142"/>
  <c r="C38" i="159"/>
  <c r="K16" i="159"/>
  <c r="J25" i="142"/>
  <c r="P13" i="159"/>
  <c r="N43" i="142"/>
  <c r="D42" i="158"/>
  <c r="E38" i="159"/>
  <c r="G9" i="158"/>
  <c r="C29" i="162"/>
  <c r="D2" i="163"/>
  <c r="I34" i="158"/>
  <c r="N12" i="142"/>
  <c r="K19" i="161"/>
  <c r="AQ142" i="159"/>
  <c r="AJ80" i="158"/>
  <c r="AK80" i="158" s="1"/>
  <c r="G23" i="142"/>
  <c r="E20" i="158"/>
  <c r="C14" i="161"/>
  <c r="M9" i="161"/>
  <c r="N26" i="160"/>
  <c r="M31" i="158"/>
  <c r="C8" i="161"/>
  <c r="L17" i="163"/>
  <c r="N3" i="162"/>
  <c r="E26" i="160"/>
  <c r="E10" i="158"/>
  <c r="Q34" i="159"/>
  <c r="P32" i="160"/>
  <c r="P49" i="161"/>
  <c r="E2" i="163"/>
  <c r="M5" i="159"/>
  <c r="I21" i="162"/>
  <c r="AR8" i="160"/>
  <c r="AQ5" i="160"/>
  <c r="J23" i="160"/>
  <c r="AO13" i="162"/>
  <c r="Q45" i="161"/>
  <c r="M29" i="161"/>
  <c r="I9" i="163"/>
  <c r="Q23" i="163"/>
  <c r="G48" i="159"/>
  <c r="H21" i="158"/>
  <c r="I5" i="162"/>
  <c r="Q13" i="162"/>
  <c r="F36" i="161"/>
  <c r="Q27" i="162"/>
  <c r="I16" i="163"/>
  <c r="L15" i="142"/>
  <c r="Q30" i="161"/>
  <c r="I6" i="161"/>
  <c r="AP74" i="142"/>
  <c r="L31" i="161"/>
  <c r="H7" i="142"/>
  <c r="Q36" i="162"/>
  <c r="Q21" i="158"/>
  <c r="P18" i="158"/>
  <c r="G46" i="160"/>
  <c r="J25" i="158"/>
  <c r="K51" i="158"/>
  <c r="K4" i="160"/>
  <c r="L42" i="159"/>
  <c r="N43" i="161"/>
  <c r="P21" i="159"/>
  <c r="H3" i="142"/>
  <c r="I33" i="162"/>
  <c r="M45" i="142"/>
  <c r="E5" i="163"/>
  <c r="M43" i="163"/>
  <c r="K9" i="163"/>
  <c r="E12" i="159"/>
  <c r="C34" i="162"/>
  <c r="F16" i="160"/>
  <c r="L10" i="163"/>
  <c r="E36" i="160"/>
  <c r="E26" i="159"/>
  <c r="Q25" i="162"/>
  <c r="F42" i="142"/>
  <c r="J22" i="142"/>
  <c r="N46" i="163"/>
  <c r="M25" i="163"/>
  <c r="D5" i="163"/>
  <c r="P22" i="163"/>
  <c r="J16" i="161"/>
  <c r="L3" i="163"/>
  <c r="K9" i="160"/>
  <c r="C42" i="160"/>
  <c r="C43" i="162"/>
  <c r="N10" i="159"/>
  <c r="AR135" i="159"/>
  <c r="AO76" i="158"/>
  <c r="E28" i="160"/>
  <c r="AQ73" i="159"/>
  <c r="J13" i="163"/>
  <c r="AL204" i="160"/>
  <c r="AM204" i="160" s="1"/>
  <c r="AR7" i="160"/>
  <c r="P20" i="161"/>
  <c r="P11" i="142"/>
  <c r="J47" i="161"/>
  <c r="N32" i="159"/>
  <c r="P13" i="142"/>
  <c r="K13" i="142"/>
  <c r="E51" i="142"/>
  <c r="F18" i="159"/>
  <c r="D36" i="161"/>
  <c r="Q8" i="161"/>
  <c r="M34" i="158"/>
  <c r="D4" i="160"/>
  <c r="K14" i="162"/>
  <c r="AR71" i="160"/>
  <c r="L30" i="161"/>
  <c r="K5" i="160"/>
  <c r="E5" i="158"/>
  <c r="M25" i="162"/>
  <c r="G50" i="161"/>
  <c r="AL80" i="159"/>
  <c r="AM80" i="159" s="1"/>
  <c r="D46" i="160"/>
  <c r="M11" i="160"/>
  <c r="P11" i="160"/>
  <c r="E17" i="163"/>
  <c r="I38" i="158"/>
  <c r="L30" i="142"/>
  <c r="F33" i="160"/>
  <c r="I20" i="163"/>
  <c r="K27" i="142"/>
  <c r="J29" i="160"/>
  <c r="C11" i="160"/>
  <c r="J47" i="160"/>
  <c r="G9" i="162"/>
  <c r="K9" i="159"/>
  <c r="E43" i="142"/>
  <c r="AJ6" i="142"/>
  <c r="AK6" i="142" s="1"/>
  <c r="M10" i="161"/>
  <c r="AO72" i="159"/>
  <c r="E11" i="158"/>
  <c r="N21" i="161"/>
  <c r="P34" i="162"/>
  <c r="P27" i="158"/>
  <c r="AQ9" i="142"/>
  <c r="AO7" i="158"/>
  <c r="M23" i="163"/>
  <c r="I19" i="159"/>
  <c r="J46" i="142"/>
  <c r="I25" i="142"/>
  <c r="I17" i="142"/>
  <c r="Q23" i="142"/>
  <c r="AO70" i="158"/>
  <c r="K37" i="142"/>
  <c r="F20" i="162"/>
  <c r="P44" i="162"/>
  <c r="G16" i="163"/>
  <c r="F6" i="159"/>
  <c r="Q50" i="161"/>
  <c r="AR12" i="163"/>
  <c r="AJ73" i="159"/>
  <c r="AK73" i="159" s="1"/>
  <c r="P31" i="162"/>
  <c r="Q41" i="161"/>
  <c r="K19" i="162"/>
  <c r="L37" i="159"/>
  <c r="Q3" i="161"/>
  <c r="J14" i="161"/>
  <c r="H47" i="159"/>
  <c r="K21" i="161"/>
  <c r="K48" i="163"/>
  <c r="P8" i="161"/>
  <c r="I39" i="159"/>
  <c r="C16" i="159"/>
  <c r="AR5" i="162"/>
  <c r="Q25" i="161"/>
  <c r="P10" i="160"/>
  <c r="J13" i="161"/>
  <c r="C25" i="163"/>
  <c r="Q28" i="142"/>
  <c r="N40" i="160"/>
  <c r="N30" i="160"/>
  <c r="N15" i="159"/>
  <c r="H4" i="160"/>
  <c r="H44" i="161"/>
  <c r="Q29" i="163"/>
  <c r="P49" i="158"/>
  <c r="AL79" i="162"/>
  <c r="AM79" i="162" s="1"/>
  <c r="AJ138" i="142"/>
  <c r="AK138" i="142" s="1"/>
  <c r="F12" i="142"/>
  <c r="G27" i="162"/>
  <c r="E24" i="163"/>
  <c r="AL73" i="160"/>
  <c r="AM73" i="160" s="1"/>
  <c r="M38" i="158"/>
  <c r="AJ75" i="142"/>
  <c r="AK75" i="142" s="1"/>
  <c r="E12" i="161"/>
  <c r="G24" i="161"/>
  <c r="H33" i="158"/>
  <c r="H24" i="163"/>
  <c r="AJ142" i="159"/>
  <c r="AK142" i="159" s="1"/>
  <c r="Q29" i="142"/>
  <c r="AP82" i="159"/>
  <c r="Q45" i="142"/>
  <c r="AL8" i="158"/>
  <c r="AM8" i="158" s="1"/>
  <c r="AP75" i="158"/>
  <c r="N9" i="163"/>
  <c r="C36" i="163"/>
  <c r="AJ206" i="160"/>
  <c r="AK206" i="160" s="1"/>
  <c r="L7" i="142"/>
  <c r="F11" i="142"/>
  <c r="C36" i="158"/>
  <c r="G3" i="163"/>
  <c r="M51" i="142"/>
  <c r="K30" i="161"/>
  <c r="H26" i="142"/>
  <c r="D26" i="159"/>
  <c r="G5" i="162"/>
  <c r="G44" i="159"/>
  <c r="M33" i="162"/>
  <c r="J26" i="163"/>
  <c r="E6" i="161"/>
  <c r="I50" i="159"/>
  <c r="H25" i="161"/>
  <c r="D19" i="161"/>
  <c r="L37" i="142"/>
  <c r="P32" i="159"/>
  <c r="N33" i="142"/>
  <c r="AP79" i="158"/>
  <c r="C6" i="159"/>
  <c r="C22" i="163"/>
  <c r="G22" i="161"/>
  <c r="D48" i="161"/>
  <c r="G16" i="142"/>
  <c r="Q15" i="162"/>
  <c r="K16" i="163"/>
  <c r="E8" i="159"/>
  <c r="J25" i="161"/>
  <c r="AQ77" i="162"/>
  <c r="I16" i="159"/>
  <c r="J47" i="159"/>
  <c r="AL74" i="159"/>
  <c r="AM74" i="159" s="1"/>
  <c r="H13" i="160"/>
  <c r="G36" i="159"/>
  <c r="AJ9" i="159"/>
  <c r="AK9" i="159" s="1"/>
  <c r="G38" i="158"/>
  <c r="G41" i="158"/>
  <c r="AQ7" i="158"/>
  <c r="F25" i="162"/>
  <c r="G43" i="158"/>
  <c r="C5" i="162"/>
  <c r="H21" i="160"/>
  <c r="G2" i="161"/>
  <c r="E3" i="159"/>
  <c r="L37" i="158"/>
  <c r="P31" i="163"/>
  <c r="I39" i="158"/>
  <c r="D31" i="161"/>
  <c r="C8" i="158"/>
  <c r="P36" i="161"/>
  <c r="I27" i="163"/>
  <c r="L29" i="142"/>
  <c r="P48" i="142"/>
  <c r="L18" i="160"/>
  <c r="J33" i="142"/>
  <c r="H23" i="159"/>
  <c r="AJ13" i="162"/>
  <c r="AK13" i="162" s="1"/>
  <c r="Q12" i="159"/>
  <c r="K39" i="142"/>
  <c r="G40" i="163"/>
  <c r="E7" i="142"/>
  <c r="M51" i="161"/>
  <c r="P5" i="162"/>
  <c r="D40" i="162"/>
  <c r="F23" i="142"/>
  <c r="E9" i="142"/>
  <c r="P46" i="162"/>
  <c r="I24" i="162"/>
  <c r="F31" i="142"/>
  <c r="J28" i="161"/>
  <c r="E42" i="162"/>
  <c r="K45" i="158"/>
  <c r="F24" i="161"/>
  <c r="Q40" i="158"/>
  <c r="M44" i="162"/>
  <c r="G36" i="142"/>
  <c r="AP5" i="160"/>
  <c r="C40" i="159"/>
  <c r="D3" i="160"/>
  <c r="I12" i="163"/>
  <c r="D28" i="159"/>
  <c r="P42" i="142"/>
  <c r="F24" i="163"/>
  <c r="D8" i="159"/>
  <c r="M36" i="142"/>
  <c r="Q30" i="142"/>
  <c r="I17" i="160"/>
  <c r="C6" i="161"/>
  <c r="L29" i="160"/>
  <c r="P43" i="161"/>
  <c r="M44" i="163"/>
  <c r="J3" i="158"/>
  <c r="H46" i="161"/>
  <c r="N48" i="161"/>
  <c r="AR5" i="158"/>
  <c r="C50" i="161"/>
  <c r="M6" i="159"/>
  <c r="AQ76" i="158"/>
  <c r="L19" i="158"/>
  <c r="D14" i="159"/>
  <c r="AP141" i="142"/>
  <c r="D28" i="163"/>
  <c r="M41" i="142"/>
  <c r="AL207" i="159"/>
  <c r="AM207" i="159" s="1"/>
  <c r="I7" i="163"/>
  <c r="Q51" i="163"/>
  <c r="J34" i="142"/>
  <c r="Q40" i="142"/>
  <c r="C12" i="142"/>
  <c r="D41" i="162"/>
  <c r="L46" i="162"/>
  <c r="H17" i="162"/>
  <c r="G9" i="142"/>
  <c r="F33" i="158"/>
  <c r="G20" i="162"/>
  <c r="L21" i="159"/>
  <c r="N2" i="163"/>
  <c r="AJ5" i="159"/>
  <c r="AK5" i="159" s="1"/>
  <c r="P46" i="161"/>
  <c r="AJ208" i="160"/>
  <c r="AK208" i="160" s="1"/>
  <c r="H43" i="158"/>
  <c r="AP75" i="142"/>
  <c r="F51" i="162"/>
  <c r="K51" i="159"/>
  <c r="L28" i="162"/>
  <c r="I46" i="162"/>
  <c r="M32" i="163"/>
  <c r="E37" i="158"/>
  <c r="G24" i="142"/>
  <c r="Q39" i="159"/>
  <c r="AJ81" i="158"/>
  <c r="AK81" i="158" s="1"/>
  <c r="E15" i="158"/>
  <c r="F36" i="142"/>
  <c r="K34" i="162"/>
  <c r="AO207" i="160"/>
  <c r="K50" i="159"/>
  <c r="AR140" i="142"/>
  <c r="AO70" i="162"/>
  <c r="H39" i="160"/>
  <c r="D22" i="163"/>
  <c r="J51" i="158"/>
  <c r="AJ76" i="163"/>
  <c r="AK76" i="163" s="1"/>
  <c r="K20" i="142"/>
  <c r="L29" i="158"/>
  <c r="D51" i="158"/>
  <c r="P36" i="160"/>
  <c r="C34" i="161"/>
  <c r="P5" i="160"/>
  <c r="AQ75" i="162"/>
  <c r="E18" i="160"/>
  <c r="K30" i="158"/>
  <c r="AL10" i="162"/>
  <c r="AM10" i="162" s="1"/>
  <c r="D37" i="163"/>
  <c r="N12" i="163"/>
  <c r="AJ6" i="159"/>
  <c r="AK6" i="159" s="1"/>
  <c r="Q34" i="142"/>
  <c r="K17" i="142"/>
  <c r="G4" i="160"/>
  <c r="Q30" i="159"/>
  <c r="M31" i="160"/>
  <c r="J6" i="159"/>
  <c r="E39" i="161"/>
  <c r="G2" i="163"/>
  <c r="J3" i="160"/>
  <c r="N3" i="160"/>
  <c r="N45" i="163"/>
  <c r="AP72" i="162"/>
  <c r="F41" i="158"/>
  <c r="C38" i="160"/>
  <c r="L41" i="158"/>
  <c r="L15" i="160"/>
  <c r="G30" i="159"/>
  <c r="C46" i="163"/>
  <c r="AJ83" i="159"/>
  <c r="AK83" i="159" s="1"/>
  <c r="F4" i="162"/>
  <c r="C10" i="162"/>
  <c r="N33" i="158"/>
  <c r="C20" i="142"/>
  <c r="D25" i="159"/>
  <c r="H33" i="160"/>
  <c r="G20" i="161"/>
  <c r="D5" i="160"/>
  <c r="P46" i="159"/>
  <c r="E42" i="159"/>
  <c r="N40" i="158"/>
  <c r="N16" i="142"/>
  <c r="L22" i="162"/>
  <c r="E38" i="160"/>
  <c r="Q32" i="159"/>
  <c r="M26" i="159"/>
  <c r="J26" i="159"/>
  <c r="G39" i="162"/>
  <c r="D18" i="163"/>
  <c r="N5" i="162"/>
  <c r="H41" i="158"/>
  <c r="AO78" i="159"/>
  <c r="F19" i="163"/>
  <c r="K5" i="162"/>
  <c r="I43" i="160"/>
  <c r="AO72" i="160"/>
  <c r="AQ206" i="160"/>
  <c r="E6" i="142"/>
  <c r="AO70" i="163"/>
  <c r="E18" i="158"/>
  <c r="F11" i="161"/>
  <c r="H44" i="162"/>
  <c r="E27" i="160"/>
  <c r="I33" i="142"/>
  <c r="L11" i="163"/>
  <c r="AL71" i="163"/>
  <c r="AM71" i="163" s="1"/>
  <c r="M17" i="161"/>
  <c r="D43" i="142"/>
  <c r="L4" i="163"/>
  <c r="E21" i="160"/>
  <c r="F22" i="161"/>
  <c r="P21" i="162"/>
  <c r="AP9" i="142"/>
  <c r="I26" i="160"/>
  <c r="G7" i="163"/>
  <c r="L45" i="163"/>
  <c r="K5" i="142"/>
  <c r="G14" i="160"/>
  <c r="D13" i="159"/>
  <c r="K11" i="159"/>
  <c r="D43" i="163"/>
  <c r="M17" i="162"/>
  <c r="K40" i="158"/>
  <c r="D45" i="162"/>
  <c r="Q3" i="142"/>
  <c r="P37" i="163"/>
  <c r="G3" i="162"/>
  <c r="N32" i="142"/>
  <c r="I19" i="163"/>
  <c r="P34" i="160"/>
  <c r="N28" i="163"/>
  <c r="F13" i="160"/>
  <c r="D21" i="160"/>
  <c r="G43" i="160"/>
  <c r="F15" i="158"/>
  <c r="G32" i="162"/>
  <c r="E15" i="163"/>
  <c r="L45" i="161"/>
  <c r="M20" i="163"/>
  <c r="D46" i="158"/>
  <c r="AP8" i="142"/>
  <c r="H23" i="161"/>
  <c r="F27" i="160"/>
  <c r="AJ10" i="162"/>
  <c r="AK10" i="162" s="1"/>
  <c r="D22" i="161"/>
  <c r="E19" i="163"/>
  <c r="J39" i="163"/>
  <c r="C47" i="159"/>
  <c r="G22" i="158"/>
  <c r="J4" i="142"/>
  <c r="L47" i="142"/>
  <c r="AL138" i="142"/>
  <c r="AM138" i="142" s="1"/>
  <c r="C22" i="160"/>
  <c r="C19" i="162"/>
  <c r="D26" i="158"/>
  <c r="AL201" i="160"/>
  <c r="AM201" i="160" s="1"/>
  <c r="Q11" i="142"/>
  <c r="P35" i="160"/>
  <c r="N22" i="163"/>
  <c r="K35" i="161"/>
  <c r="Q44" i="142"/>
  <c r="AP143" i="159"/>
  <c r="I43" i="162"/>
  <c r="AO10" i="158"/>
  <c r="G34" i="158"/>
  <c r="AO73" i="163"/>
  <c r="N31" i="142"/>
  <c r="J30" i="161"/>
  <c r="H51" i="161"/>
  <c r="I5" i="142"/>
  <c r="F23" i="163"/>
  <c r="H21" i="161"/>
  <c r="K2" i="158"/>
  <c r="C25" i="158"/>
  <c r="G35" i="158"/>
  <c r="G3" i="159"/>
  <c r="L39" i="163"/>
  <c r="I34" i="159"/>
  <c r="AP9" i="158"/>
  <c r="H11" i="160"/>
  <c r="N9" i="158"/>
  <c r="C9" i="159"/>
  <c r="H49" i="159"/>
  <c r="N5" i="163"/>
  <c r="K25" i="159"/>
  <c r="C29" i="161"/>
  <c r="F50" i="142"/>
  <c r="D31" i="142"/>
  <c r="H38" i="158"/>
  <c r="C10" i="158"/>
  <c r="AQ73" i="163"/>
  <c r="AJ6" i="163"/>
  <c r="AK6" i="163" s="1"/>
  <c r="E41" i="162"/>
  <c r="H32" i="142"/>
  <c r="N40" i="161"/>
  <c r="J4" i="159"/>
  <c r="Q11" i="163"/>
  <c r="L9" i="158"/>
  <c r="I33" i="158"/>
  <c r="I32" i="161"/>
  <c r="AR6" i="158"/>
  <c r="Q24" i="163"/>
  <c r="Q16" i="160"/>
  <c r="E44" i="163"/>
  <c r="E22" i="161"/>
  <c r="M19" i="163"/>
  <c r="P44" i="161"/>
  <c r="J7" i="158"/>
  <c r="AQ75" i="160"/>
  <c r="Q46" i="163"/>
  <c r="AQ143" i="159"/>
  <c r="M27" i="162"/>
  <c r="D47" i="142"/>
  <c r="K49" i="162"/>
  <c r="Q2" i="142"/>
  <c r="J23" i="161"/>
  <c r="F27" i="161"/>
  <c r="G26" i="159"/>
  <c r="G44" i="163"/>
  <c r="G21" i="142"/>
  <c r="AR75" i="162"/>
  <c r="K13" i="160"/>
  <c r="K47" i="159"/>
  <c r="H22" i="161"/>
  <c r="F21" i="142"/>
  <c r="AR14" i="159"/>
  <c r="M12" i="161"/>
  <c r="J17" i="142"/>
  <c r="H12" i="142"/>
  <c r="C26" i="161"/>
  <c r="H16" i="159"/>
  <c r="K18" i="163"/>
  <c r="I35" i="158"/>
  <c r="AR136" i="142"/>
  <c r="E25" i="161"/>
  <c r="P14" i="158"/>
  <c r="D49" i="142"/>
  <c r="Q17" i="158"/>
  <c r="AP12" i="162"/>
  <c r="F37" i="158"/>
  <c r="C11" i="163"/>
  <c r="E31" i="160"/>
  <c r="E14" i="142"/>
  <c r="Q38" i="160"/>
  <c r="H8" i="162"/>
  <c r="E3" i="142"/>
  <c r="F24" i="158"/>
  <c r="AR8" i="162"/>
  <c r="Q16" i="161"/>
  <c r="Q37" i="162"/>
  <c r="I19" i="160"/>
  <c r="K25" i="160"/>
  <c r="F45" i="159"/>
  <c r="AJ76" i="159"/>
  <c r="AK76" i="159" s="1"/>
  <c r="H50" i="163"/>
  <c r="P29" i="160"/>
  <c r="G50" i="162"/>
  <c r="E49" i="161"/>
  <c r="C33" i="160"/>
  <c r="Q41" i="162"/>
  <c r="E19" i="142"/>
  <c r="L9" i="162"/>
  <c r="J2" i="163"/>
  <c r="Q39" i="142"/>
  <c r="N10" i="161"/>
  <c r="K35" i="160"/>
  <c r="N42" i="142"/>
  <c r="G15" i="158"/>
  <c r="F36" i="160"/>
  <c r="F5" i="158"/>
  <c r="I11" i="142"/>
  <c r="I5" i="158"/>
  <c r="F2" i="158"/>
  <c r="K19" i="163"/>
  <c r="J50" i="160"/>
  <c r="D45" i="163"/>
  <c r="Q31" i="160"/>
  <c r="K40" i="142"/>
  <c r="AL77" i="160"/>
  <c r="AM77" i="160" s="1"/>
  <c r="K2" i="162"/>
  <c r="AP12" i="160"/>
  <c r="AO71" i="158"/>
  <c r="I10" i="158"/>
  <c r="K44" i="160"/>
  <c r="K33" i="162"/>
  <c r="C44" i="159"/>
  <c r="E14" i="162"/>
  <c r="N37" i="142"/>
  <c r="D2" i="159"/>
  <c r="AO76" i="160"/>
  <c r="D3" i="159"/>
  <c r="C32" i="158"/>
  <c r="G10" i="142"/>
  <c r="N10" i="163"/>
  <c r="AP78" i="158"/>
  <c r="G10" i="160"/>
  <c r="AP207" i="160"/>
  <c r="I6" i="163"/>
  <c r="L17" i="159"/>
  <c r="E24" i="159"/>
  <c r="F31" i="160"/>
  <c r="C26" i="158"/>
  <c r="F2" i="160"/>
  <c r="J7" i="160"/>
  <c r="D6" i="161"/>
  <c r="AQ71" i="158"/>
  <c r="N49" i="158"/>
  <c r="K21" i="159"/>
  <c r="I50" i="160"/>
  <c r="G45" i="162"/>
  <c r="AQ17" i="159"/>
  <c r="J35" i="159"/>
  <c r="M18" i="158"/>
  <c r="N3" i="158"/>
  <c r="H3" i="161"/>
  <c r="L39" i="142"/>
  <c r="K11" i="142"/>
  <c r="E33" i="158"/>
  <c r="E42" i="142"/>
  <c r="N17" i="160"/>
  <c r="E12" i="142"/>
  <c r="H40" i="163"/>
  <c r="L46" i="142"/>
  <c r="AO14" i="159"/>
  <c r="I47" i="161"/>
  <c r="N32" i="163"/>
  <c r="G17" i="160"/>
  <c r="N9" i="142"/>
  <c r="P26" i="158"/>
  <c r="K50" i="160"/>
  <c r="H30" i="162"/>
  <c r="L48" i="162"/>
  <c r="G41" i="163"/>
  <c r="N37" i="162"/>
  <c r="J9" i="163"/>
  <c r="I12" i="160"/>
  <c r="M35" i="142"/>
  <c r="D47" i="163"/>
  <c r="G50" i="158"/>
  <c r="AL80" i="158"/>
  <c r="AM80" i="158" s="1"/>
  <c r="G12" i="159"/>
  <c r="C20" i="161"/>
  <c r="C39" i="158"/>
  <c r="AO70" i="142"/>
  <c r="E33" i="142"/>
  <c r="N29" i="160"/>
  <c r="G26" i="162"/>
  <c r="I7" i="160"/>
  <c r="F51" i="158"/>
  <c r="Q27" i="159"/>
  <c r="G4" i="163"/>
  <c r="AR209" i="160"/>
  <c r="E44" i="160"/>
  <c r="D44" i="158"/>
  <c r="AL76" i="158"/>
  <c r="AM76" i="158" s="1"/>
  <c r="Q16" i="159"/>
  <c r="M16" i="158"/>
  <c r="F48" i="161"/>
  <c r="AR15" i="159"/>
  <c r="P50" i="162"/>
  <c r="C50" i="162"/>
  <c r="J8" i="160"/>
  <c r="N20" i="159"/>
  <c r="H22" i="142"/>
  <c r="AR7" i="162"/>
  <c r="D34" i="142"/>
  <c r="G29" i="158"/>
  <c r="H5" i="162"/>
  <c r="I44" i="160"/>
  <c r="F28" i="163"/>
  <c r="H9" i="142"/>
  <c r="L23" i="163"/>
  <c r="H34" i="160"/>
  <c r="K13" i="159"/>
  <c r="M30" i="162"/>
  <c r="I26" i="158"/>
  <c r="Q28" i="163"/>
  <c r="AP75" i="160"/>
  <c r="P13" i="158"/>
  <c r="AJ10" i="158"/>
  <c r="AK10" i="158" s="1"/>
  <c r="L16" i="161"/>
  <c r="H30" i="159"/>
  <c r="L47" i="158"/>
  <c r="I34" i="162"/>
  <c r="AL73" i="163"/>
  <c r="AM73" i="163" s="1"/>
  <c r="M31" i="161"/>
  <c r="N7" i="161"/>
  <c r="G19" i="160"/>
  <c r="M7" i="163"/>
  <c r="I42" i="159"/>
  <c r="F16" i="162"/>
  <c r="AQ10" i="158"/>
  <c r="N16" i="160"/>
  <c r="E5" i="142"/>
  <c r="E6" i="158"/>
  <c r="J10" i="142"/>
  <c r="J32" i="142"/>
  <c r="C47" i="142"/>
  <c r="AL71" i="162"/>
  <c r="AM71" i="162" s="1"/>
  <c r="J10" i="159"/>
  <c r="E34" i="159"/>
  <c r="K29" i="159"/>
  <c r="D39" i="159"/>
  <c r="C15" i="158"/>
  <c r="K40" i="162"/>
  <c r="F37" i="160"/>
  <c r="M12" i="163"/>
  <c r="F35" i="159"/>
  <c r="D37" i="142"/>
  <c r="P47" i="163"/>
  <c r="D29" i="158"/>
  <c r="D49" i="162"/>
  <c r="AJ77" i="142"/>
  <c r="AK77" i="142" s="1"/>
  <c r="K28" i="159"/>
  <c r="F26" i="158"/>
  <c r="D13" i="158"/>
  <c r="H9" i="161"/>
  <c r="AJ74" i="142"/>
  <c r="AK74" i="142" s="1"/>
  <c r="AO73" i="158"/>
  <c r="D32" i="163"/>
  <c r="G50" i="163"/>
  <c r="AQ78" i="159"/>
  <c r="AR76" i="159"/>
  <c r="P26" i="142"/>
  <c r="N9" i="159"/>
  <c r="F23" i="158"/>
  <c r="C45" i="160"/>
  <c r="AJ73" i="142"/>
  <c r="AK73" i="142" s="1"/>
  <c r="AQ13" i="159"/>
  <c r="C35" i="163"/>
  <c r="E3" i="162"/>
  <c r="K21" i="160"/>
  <c r="AR76" i="160"/>
  <c r="K10" i="163"/>
  <c r="E43" i="161"/>
  <c r="I16" i="160"/>
  <c r="H15" i="162"/>
  <c r="AR70" i="163"/>
  <c r="I29" i="142"/>
  <c r="J11" i="158"/>
  <c r="AR77" i="160"/>
  <c r="M14" i="142"/>
  <c r="K21" i="158"/>
  <c r="M30" i="160"/>
  <c r="I20" i="142"/>
  <c r="C49" i="160"/>
  <c r="C10" i="142"/>
  <c r="F35" i="161"/>
  <c r="AO77" i="159"/>
  <c r="G11" i="159"/>
  <c r="I20" i="159"/>
  <c r="M41" i="159"/>
  <c r="K24" i="158"/>
  <c r="F15" i="142"/>
  <c r="AL70" i="162"/>
  <c r="AM70" i="162" s="1"/>
  <c r="F31" i="163"/>
  <c r="P16" i="160"/>
  <c r="H46" i="142"/>
  <c r="I30" i="161"/>
  <c r="M28" i="159"/>
  <c r="AL8" i="160"/>
  <c r="AM8" i="160" s="1"/>
  <c r="E8" i="161"/>
  <c r="Q21" i="159"/>
  <c r="L3" i="162"/>
  <c r="M50" i="160"/>
  <c r="Q9" i="161"/>
  <c r="L41" i="163"/>
  <c r="N27" i="158"/>
  <c r="P17" i="162"/>
  <c r="C3" i="159"/>
  <c r="I23" i="161"/>
  <c r="K36" i="159"/>
  <c r="I37" i="163"/>
  <c r="M8" i="163"/>
  <c r="F46" i="163"/>
  <c r="I22" i="158"/>
  <c r="M26" i="160"/>
  <c r="C33" i="162"/>
  <c r="G49" i="163"/>
  <c r="M28" i="158"/>
  <c r="K12" i="159"/>
  <c r="C29" i="142"/>
  <c r="E46" i="162"/>
  <c r="I47" i="162"/>
  <c r="G14" i="142"/>
  <c r="H39" i="161"/>
  <c r="F34" i="142"/>
  <c r="L33" i="160"/>
  <c r="P22" i="142"/>
  <c r="H31" i="161"/>
  <c r="E50" i="163"/>
  <c r="F21" i="163"/>
  <c r="M27" i="163"/>
  <c r="P23" i="161"/>
  <c r="K3" i="159"/>
  <c r="P9" i="142"/>
  <c r="AP12" i="163"/>
  <c r="F45" i="142"/>
  <c r="F48" i="162"/>
  <c r="AO71" i="160"/>
  <c r="J39" i="161"/>
  <c r="C40" i="160"/>
  <c r="I44" i="142"/>
  <c r="H5" i="142"/>
  <c r="I8" i="161"/>
  <c r="Q21" i="142"/>
  <c r="C47" i="162"/>
  <c r="AR18" i="159"/>
  <c r="J15" i="163"/>
  <c r="J20" i="159"/>
  <c r="N39" i="162"/>
  <c r="P4" i="163"/>
  <c r="N19" i="161"/>
  <c r="I30" i="163"/>
  <c r="C31" i="161"/>
  <c r="AR75" i="159"/>
  <c r="G7" i="162"/>
  <c r="AR76" i="163"/>
  <c r="AR141" i="159"/>
  <c r="Q18" i="163"/>
  <c r="H9" i="160"/>
  <c r="L29" i="163"/>
  <c r="C15" i="159"/>
  <c r="M28" i="163"/>
  <c r="N45" i="142"/>
  <c r="AJ71" i="163"/>
  <c r="AK71" i="163" s="1"/>
  <c r="G15" i="163"/>
  <c r="I3" i="142"/>
  <c r="J33" i="160"/>
  <c r="Q17" i="161"/>
  <c r="E13" i="160"/>
  <c r="D17" i="142"/>
  <c r="C13" i="160"/>
  <c r="K25" i="163"/>
  <c r="M47" i="159"/>
  <c r="M29" i="159"/>
  <c r="G19" i="159"/>
  <c r="I44" i="163"/>
  <c r="J33" i="161"/>
  <c r="H22" i="163"/>
  <c r="G40" i="161"/>
  <c r="E9" i="158"/>
  <c r="D45" i="142"/>
  <c r="G39" i="163"/>
  <c r="C29" i="160"/>
  <c r="M5" i="162"/>
  <c r="L14" i="160"/>
  <c r="H8" i="142"/>
  <c r="N19" i="160"/>
  <c r="E20" i="160"/>
  <c r="E31" i="159"/>
  <c r="N24" i="161"/>
  <c r="AL210" i="159"/>
  <c r="AM210" i="159" s="1"/>
  <c r="D16" i="142"/>
  <c r="M7" i="159"/>
  <c r="AL78" i="163"/>
  <c r="AM78" i="163" s="1"/>
  <c r="H3" i="162"/>
  <c r="H35" i="161"/>
  <c r="C38" i="142"/>
  <c r="C17" i="163"/>
  <c r="Q24" i="160"/>
  <c r="D36" i="159"/>
  <c r="J12" i="159"/>
  <c r="I18" i="142"/>
  <c r="N41" i="161"/>
  <c r="F14" i="161"/>
  <c r="AP71" i="158"/>
  <c r="C28" i="159"/>
  <c r="P29" i="162"/>
  <c r="E2" i="162"/>
  <c r="E3" i="163"/>
  <c r="AL11" i="162"/>
  <c r="AM11" i="162" s="1"/>
  <c r="F21" i="159"/>
  <c r="K29" i="162"/>
  <c r="Q18" i="158"/>
  <c r="AP11" i="160"/>
  <c r="AJ12" i="163"/>
  <c r="AK12" i="163" s="1"/>
  <c r="N10" i="158"/>
  <c r="AJ71" i="158"/>
  <c r="AK71" i="158" s="1"/>
  <c r="D49" i="159"/>
  <c r="AR77" i="158"/>
  <c r="K47" i="160"/>
  <c r="M20" i="162"/>
  <c r="D51" i="142"/>
  <c r="J30" i="142"/>
  <c r="I21" i="161"/>
  <c r="N2" i="159"/>
  <c r="AQ13" i="163"/>
  <c r="P23" i="162"/>
  <c r="Q36" i="142"/>
  <c r="M39" i="160"/>
  <c r="D19" i="158"/>
  <c r="AO6" i="163"/>
  <c r="L11" i="159"/>
  <c r="Q21" i="160"/>
  <c r="C3" i="158"/>
  <c r="N27" i="142"/>
  <c r="C28" i="158"/>
  <c r="G16" i="160"/>
  <c r="F2" i="163"/>
  <c r="P4" i="160"/>
  <c r="J25" i="163"/>
  <c r="F6" i="162"/>
  <c r="F44" i="161"/>
  <c r="AQ74" i="158"/>
  <c r="L22" i="158"/>
  <c r="N6" i="161"/>
  <c r="C10" i="160"/>
  <c r="E3" i="160"/>
  <c r="N18" i="162"/>
  <c r="L34" i="159"/>
  <c r="AJ71" i="162"/>
  <c r="AK71" i="162" s="1"/>
  <c r="Q16" i="162"/>
  <c r="P50" i="159"/>
  <c r="E44" i="142"/>
  <c r="Q46" i="162"/>
  <c r="J15" i="161"/>
  <c r="M34" i="142"/>
  <c r="Q51" i="161"/>
  <c r="F37" i="162"/>
  <c r="N2" i="161"/>
  <c r="N42" i="159"/>
  <c r="I35" i="163"/>
  <c r="N4" i="142"/>
  <c r="L46" i="160"/>
  <c r="G48" i="163"/>
  <c r="E13" i="163"/>
  <c r="K25" i="162"/>
  <c r="K36" i="158"/>
  <c r="L46" i="163"/>
  <c r="J37" i="160"/>
  <c r="N30" i="162"/>
  <c r="C36" i="142"/>
  <c r="J42" i="163"/>
  <c r="D43" i="162"/>
  <c r="K14" i="161"/>
  <c r="H9" i="163"/>
  <c r="G35" i="160"/>
  <c r="D28" i="160"/>
  <c r="N35" i="162"/>
  <c r="AO74" i="159"/>
  <c r="E25" i="158"/>
  <c r="Q6" i="160"/>
  <c r="I22" i="160"/>
  <c r="F31" i="158"/>
  <c r="C2" i="159"/>
  <c r="AJ15" i="159"/>
  <c r="AK15" i="159" s="1"/>
  <c r="D3" i="161"/>
  <c r="H15" i="159"/>
  <c r="K25" i="142"/>
  <c r="AL210" i="160"/>
  <c r="AM210" i="160" s="1"/>
  <c r="AL204" i="159"/>
  <c r="AM204" i="159" s="1"/>
  <c r="L28" i="142"/>
  <c r="J51" i="159"/>
  <c r="I38" i="159"/>
  <c r="I4" i="159"/>
  <c r="H23" i="162"/>
  <c r="M11" i="161"/>
  <c r="H41" i="161"/>
  <c r="E22" i="160"/>
  <c r="AO136" i="160"/>
  <c r="AJ74" i="158"/>
  <c r="AK74" i="158" s="1"/>
  <c r="AP73" i="142"/>
  <c r="E34" i="162"/>
  <c r="E25" i="163"/>
  <c r="L38" i="142"/>
  <c r="K17" i="163"/>
  <c r="D21" i="162"/>
  <c r="AJ136" i="142"/>
  <c r="AK136" i="142" s="1"/>
  <c r="I22" i="159"/>
  <c r="G51" i="142"/>
  <c r="K22" i="161"/>
  <c r="H17" i="142"/>
  <c r="F16" i="142"/>
  <c r="AO74" i="163"/>
  <c r="F18" i="142"/>
  <c r="M44" i="142"/>
  <c r="D32" i="142"/>
  <c r="D8" i="142"/>
  <c r="I25" i="160"/>
  <c r="AR11" i="158"/>
  <c r="P41" i="160"/>
  <c r="J27" i="160"/>
  <c r="N51" i="159"/>
  <c r="D37" i="158"/>
  <c r="AO143" i="159"/>
  <c r="M19" i="161"/>
  <c r="N51" i="162"/>
  <c r="E7" i="162"/>
  <c r="I34" i="142"/>
  <c r="AQ78" i="163"/>
  <c r="H24" i="142"/>
  <c r="L8" i="142"/>
  <c r="L3" i="161"/>
  <c r="D38" i="159"/>
  <c r="AJ11" i="162"/>
  <c r="AK11" i="162" s="1"/>
  <c r="Q20" i="161"/>
  <c r="F39" i="160"/>
  <c r="F7" i="160"/>
  <c r="M23" i="158"/>
  <c r="M3" i="160"/>
  <c r="P21" i="142"/>
  <c r="AQ73" i="142"/>
  <c r="E18" i="162"/>
  <c r="H32" i="163"/>
  <c r="Q5" i="161"/>
  <c r="AQ5" i="158"/>
  <c r="N14" i="163"/>
  <c r="N17" i="161"/>
  <c r="G42" i="162"/>
  <c r="AR13" i="159"/>
  <c r="M40" i="160"/>
  <c r="D30" i="159"/>
  <c r="G11" i="163"/>
  <c r="G42" i="142"/>
  <c r="G49" i="158"/>
  <c r="K43" i="163"/>
  <c r="P45" i="161"/>
  <c r="I48" i="163"/>
  <c r="K4" i="159"/>
  <c r="F16" i="158"/>
  <c r="K12" i="161"/>
  <c r="M9" i="158"/>
  <c r="F19" i="142"/>
  <c r="J10" i="160"/>
  <c r="C9" i="142"/>
  <c r="I9" i="161"/>
  <c r="AR11" i="163"/>
  <c r="D5" i="142"/>
  <c r="AO7" i="160"/>
  <c r="AR77" i="159"/>
  <c r="I13" i="163"/>
  <c r="L35" i="162"/>
  <c r="D14" i="158"/>
  <c r="Q21" i="163"/>
  <c r="D4" i="161"/>
  <c r="J8" i="161"/>
  <c r="D20" i="160"/>
  <c r="L38" i="160"/>
  <c r="AJ75" i="158"/>
  <c r="AK75" i="158" s="1"/>
  <c r="G44" i="160"/>
  <c r="AL137" i="160"/>
  <c r="AM137" i="160" s="1"/>
  <c r="J29" i="158"/>
  <c r="C26" i="160"/>
  <c r="AJ79" i="162"/>
  <c r="AK79" i="162" s="1"/>
  <c r="L19" i="160"/>
  <c r="K14" i="159"/>
  <c r="C41" i="161"/>
  <c r="L22" i="142"/>
  <c r="P4" i="142"/>
  <c r="D9" i="162"/>
  <c r="N50" i="158"/>
  <c r="G14" i="158"/>
  <c r="M7" i="162"/>
  <c r="AJ5" i="162"/>
  <c r="AK5" i="162" s="1"/>
  <c r="K42" i="161"/>
  <c r="J7" i="161"/>
  <c r="L26" i="162"/>
  <c r="P26" i="160"/>
  <c r="C9" i="163"/>
  <c r="P36" i="158"/>
  <c r="E24" i="158"/>
  <c r="J42" i="162"/>
  <c r="Q7" i="159"/>
  <c r="AJ143" i="159"/>
  <c r="AK143" i="159" s="1"/>
  <c r="F9" i="163"/>
  <c r="F13" i="162"/>
  <c r="Q35" i="160"/>
  <c r="H29" i="159"/>
  <c r="M7" i="142"/>
  <c r="D15" i="142"/>
  <c r="I27" i="160"/>
  <c r="H49" i="160"/>
  <c r="N36" i="160"/>
  <c r="D50" i="159"/>
  <c r="AQ74" i="163"/>
  <c r="AJ13" i="163"/>
  <c r="AK13" i="163" s="1"/>
  <c r="AR9" i="160"/>
  <c r="P12" i="160"/>
  <c r="N35" i="142"/>
  <c r="AQ11" i="162"/>
  <c r="AL5" i="160"/>
  <c r="AM5" i="160" s="1"/>
  <c r="L4" i="159"/>
  <c r="N13" i="158"/>
  <c r="N2" i="162"/>
  <c r="K33" i="142"/>
  <c r="J50" i="163"/>
  <c r="J28" i="158"/>
  <c r="E24" i="162"/>
  <c r="E37" i="161"/>
  <c r="E51" i="158"/>
  <c r="H12" i="162"/>
  <c r="Q13" i="158"/>
  <c r="F9" i="142"/>
  <c r="N21" i="162"/>
  <c r="AO140" i="142"/>
  <c r="H14" i="142"/>
  <c r="C19" i="158"/>
  <c r="AO81" i="158"/>
  <c r="K7" i="159"/>
  <c r="H14" i="158"/>
  <c r="G5" i="159"/>
  <c r="E2" i="142"/>
  <c r="M48" i="162"/>
  <c r="AR73" i="159"/>
  <c r="L44" i="142"/>
  <c r="AO139" i="142"/>
  <c r="L40" i="162"/>
  <c r="AR77" i="162"/>
  <c r="N16" i="158"/>
  <c r="L50" i="162"/>
  <c r="AJ14" i="159"/>
  <c r="AK14" i="159" s="1"/>
  <c r="H4" i="159"/>
  <c r="Q31" i="162"/>
  <c r="P8" i="160"/>
  <c r="M32" i="161"/>
  <c r="J13" i="142"/>
  <c r="I25" i="162"/>
  <c r="I51" i="159"/>
  <c r="E23" i="158"/>
  <c r="P2" i="159"/>
  <c r="C23" i="159"/>
  <c r="K20" i="158"/>
  <c r="F7" i="162"/>
  <c r="L10" i="161"/>
  <c r="F16" i="159"/>
  <c r="H34" i="159"/>
  <c r="AL140" i="142"/>
  <c r="AM140" i="142" s="1"/>
  <c r="AP75" i="162"/>
  <c r="F42" i="163"/>
  <c r="J19" i="142"/>
  <c r="F10" i="159"/>
  <c r="N19" i="163"/>
  <c r="I13" i="162"/>
  <c r="N9" i="161"/>
  <c r="AL77" i="142"/>
  <c r="AM77" i="142" s="1"/>
  <c r="Q46" i="158"/>
  <c r="J9" i="159"/>
  <c r="E46" i="158"/>
  <c r="AQ78" i="158"/>
  <c r="E19" i="159"/>
  <c r="H14" i="160"/>
  <c r="K4" i="162"/>
  <c r="AJ6" i="158"/>
  <c r="AK6" i="158" s="1"/>
  <c r="AL76" i="162"/>
  <c r="AM76" i="162" s="1"/>
  <c r="L20" i="159"/>
  <c r="AP10" i="160"/>
  <c r="K24" i="161"/>
  <c r="M9" i="163"/>
  <c r="L36" i="162"/>
  <c r="AJ7" i="162"/>
  <c r="AK7" i="162" s="1"/>
  <c r="C38" i="162"/>
  <c r="J32" i="159"/>
  <c r="E28" i="161"/>
  <c r="G18" i="159"/>
  <c r="J48" i="163"/>
  <c r="Q39" i="160"/>
  <c r="I28" i="163"/>
  <c r="I23" i="158"/>
  <c r="AO5" i="163"/>
  <c r="K38" i="162"/>
  <c r="G46" i="158"/>
  <c r="P27" i="160"/>
  <c r="Q9" i="142"/>
  <c r="H37" i="160"/>
  <c r="G29" i="159"/>
  <c r="C6" i="163"/>
  <c r="AJ70" i="160"/>
  <c r="AK70" i="160" s="1"/>
  <c r="M25" i="159"/>
  <c r="AP200" i="160"/>
  <c r="D23" i="158"/>
  <c r="C12" i="161"/>
  <c r="N13" i="142"/>
  <c r="N35" i="163"/>
  <c r="M49" i="142"/>
  <c r="AP7" i="159"/>
  <c r="D36" i="158"/>
  <c r="AR142" i="159"/>
  <c r="E43" i="163"/>
  <c r="D50" i="160"/>
  <c r="M48" i="160"/>
  <c r="K24" i="159"/>
  <c r="M50" i="163"/>
  <c r="M50" i="162"/>
  <c r="K39" i="160"/>
  <c r="K21" i="163"/>
  <c r="AP136" i="142"/>
  <c r="F45" i="162"/>
  <c r="Q12" i="162"/>
  <c r="AO141" i="142"/>
  <c r="Q15" i="159"/>
  <c r="J39" i="158"/>
  <c r="C30" i="142"/>
  <c r="AO6" i="159"/>
  <c r="D51" i="161"/>
  <c r="H46" i="160"/>
  <c r="AP138" i="159"/>
  <c r="H25" i="160"/>
  <c r="M6" i="142"/>
  <c r="N46" i="162"/>
  <c r="Q31" i="161"/>
  <c r="N45" i="158"/>
  <c r="Q32" i="162"/>
  <c r="N7" i="142"/>
  <c r="M40" i="159"/>
  <c r="E50" i="160"/>
  <c r="AQ137" i="142"/>
  <c r="I24" i="159"/>
  <c r="J16" i="159"/>
  <c r="J37" i="161"/>
  <c r="N37" i="163"/>
  <c r="E29" i="162"/>
  <c r="H19" i="163"/>
  <c r="J17" i="159"/>
  <c r="E29" i="142"/>
  <c r="AP77" i="158"/>
  <c r="K10" i="161"/>
  <c r="D17" i="161"/>
  <c r="E33" i="159"/>
  <c r="D25" i="142"/>
  <c r="I22" i="163"/>
  <c r="C43" i="158"/>
  <c r="G51" i="162"/>
  <c r="K11" i="158"/>
  <c r="L10" i="162"/>
  <c r="D8" i="161"/>
  <c r="L35" i="163"/>
  <c r="K45" i="160"/>
  <c r="J36" i="159"/>
  <c r="F42" i="158"/>
  <c r="G4" i="142"/>
  <c r="E33" i="163"/>
  <c r="K49" i="161"/>
  <c r="M42" i="161"/>
  <c r="AQ8" i="159"/>
  <c r="AO11" i="160"/>
  <c r="N34" i="163"/>
  <c r="L33" i="161"/>
  <c r="Q12" i="158"/>
  <c r="G43" i="163"/>
  <c r="G49" i="162"/>
  <c r="AO5" i="158"/>
  <c r="G42" i="160"/>
  <c r="F50" i="160"/>
  <c r="K4" i="161"/>
  <c r="D13" i="162"/>
  <c r="Q4" i="163"/>
  <c r="K22" i="160"/>
  <c r="G23" i="158"/>
  <c r="I29" i="160"/>
  <c r="I45" i="162"/>
  <c r="L26" i="142"/>
  <c r="D41" i="160"/>
  <c r="J17" i="160"/>
  <c r="D27" i="161"/>
  <c r="Q47" i="142"/>
  <c r="P34" i="159"/>
  <c r="H6" i="158"/>
  <c r="AQ6" i="159"/>
  <c r="F31" i="162"/>
  <c r="AO76" i="162"/>
  <c r="I4" i="163"/>
  <c r="D9" i="163"/>
  <c r="Q19" i="142"/>
  <c r="N46" i="142"/>
  <c r="D47" i="162"/>
  <c r="Q40" i="163"/>
  <c r="AL143" i="159"/>
  <c r="AM143" i="159" s="1"/>
  <c r="Q26" i="160"/>
  <c r="AL72" i="142"/>
  <c r="AM72" i="142" s="1"/>
  <c r="I47" i="142"/>
  <c r="AP11" i="158"/>
  <c r="AL14" i="159"/>
  <c r="AM14" i="159" s="1"/>
  <c r="I36" i="158"/>
  <c r="D50" i="161"/>
  <c r="AQ9" i="162"/>
  <c r="D10" i="158"/>
  <c r="D20" i="163"/>
  <c r="C40" i="158"/>
  <c r="E27" i="163"/>
  <c r="K8" i="161"/>
  <c r="I46" i="163"/>
  <c r="L2" i="142"/>
  <c r="Q16" i="142"/>
  <c r="F44" i="158"/>
  <c r="AR136" i="159"/>
  <c r="D38" i="158"/>
  <c r="H22" i="162"/>
  <c r="AP9" i="163"/>
  <c r="AO83" i="159"/>
  <c r="P41" i="158"/>
  <c r="Q45" i="158"/>
  <c r="AJ136" i="160"/>
  <c r="AK136" i="160" s="1"/>
  <c r="F10" i="160"/>
  <c r="M40" i="161"/>
  <c r="AL16" i="159"/>
  <c r="AM16" i="159" s="1"/>
  <c r="H19" i="161"/>
  <c r="I46" i="161"/>
  <c r="J29" i="162"/>
  <c r="J8" i="163"/>
  <c r="H6" i="159"/>
  <c r="P24" i="162"/>
  <c r="AJ8" i="158"/>
  <c r="AK8" i="158" s="1"/>
  <c r="E48" i="163"/>
  <c r="P33" i="161"/>
  <c r="L32" i="158"/>
  <c r="AR206" i="160"/>
  <c r="D26" i="161"/>
  <c r="AQ10" i="163"/>
  <c r="J7" i="163"/>
  <c r="L19" i="142"/>
  <c r="J23" i="162"/>
  <c r="G38" i="161"/>
  <c r="AO71" i="163"/>
  <c r="D5" i="162"/>
  <c r="F26" i="163"/>
  <c r="H5" i="160"/>
  <c r="L28" i="163"/>
  <c r="G32" i="159"/>
  <c r="J49" i="159"/>
  <c r="D26" i="160"/>
  <c r="K47" i="158"/>
  <c r="AL74" i="163"/>
  <c r="AM74" i="163" s="1"/>
  <c r="H27" i="142"/>
  <c r="I45" i="161"/>
  <c r="I33" i="160"/>
  <c r="AQ82" i="159"/>
  <c r="D28" i="161"/>
  <c r="E22" i="163"/>
  <c r="E8" i="162"/>
  <c r="N18" i="159"/>
  <c r="D48" i="163"/>
  <c r="AJ205" i="160"/>
  <c r="AK205" i="160" s="1"/>
  <c r="G2" i="142"/>
  <c r="C17" i="159"/>
  <c r="N8" i="142"/>
  <c r="F36" i="159"/>
  <c r="P17" i="160"/>
  <c r="P11" i="159"/>
  <c r="AR135" i="160"/>
  <c r="AQ207" i="160"/>
  <c r="P18" i="163"/>
  <c r="E12" i="163"/>
  <c r="AL212" i="159"/>
  <c r="AM212" i="159" s="1"/>
  <c r="I4" i="160"/>
  <c r="F50" i="158"/>
  <c r="E35" i="142"/>
  <c r="L13" i="161"/>
  <c r="P47" i="160"/>
  <c r="D51" i="163"/>
  <c r="AJ16" i="159"/>
  <c r="AK16" i="159" s="1"/>
  <c r="E51" i="163"/>
  <c r="C38" i="158"/>
  <c r="Q34" i="163"/>
  <c r="K31" i="142"/>
  <c r="K35" i="142"/>
  <c r="F34" i="161"/>
  <c r="H14" i="162"/>
  <c r="AQ14" i="159"/>
  <c r="P34" i="163"/>
  <c r="AL13" i="163"/>
  <c r="AM13" i="163" s="1"/>
  <c r="K20" i="161"/>
  <c r="AL76" i="160"/>
  <c r="AM76" i="160" s="1"/>
  <c r="M43" i="161"/>
  <c r="P50" i="160"/>
  <c r="K7" i="161"/>
  <c r="G31" i="162"/>
  <c r="J15" i="160"/>
  <c r="C18" i="162"/>
  <c r="E10" i="142"/>
  <c r="H34" i="161"/>
  <c r="C47" i="163"/>
  <c r="H44" i="163"/>
  <c r="F18" i="160"/>
  <c r="E45" i="142"/>
  <c r="P4" i="159"/>
  <c r="D16" i="160"/>
  <c r="D33" i="163"/>
  <c r="AO6" i="158"/>
  <c r="K38" i="161"/>
  <c r="K31" i="163"/>
  <c r="I5" i="163"/>
  <c r="G26" i="142"/>
  <c r="AP14" i="162"/>
  <c r="F4" i="161"/>
  <c r="C23" i="160"/>
  <c r="Q17" i="160"/>
  <c r="AR82" i="159"/>
  <c r="G2" i="158"/>
  <c r="J21" i="163"/>
  <c r="G16" i="162"/>
  <c r="Q45" i="159"/>
  <c r="AJ209" i="160"/>
  <c r="AK209" i="160" s="1"/>
  <c r="I47" i="160"/>
  <c r="C27" i="163"/>
  <c r="C2" i="158"/>
  <c r="Q44" i="162"/>
  <c r="D27" i="158"/>
  <c r="D39" i="161"/>
  <c r="H51" i="142"/>
  <c r="K6" i="159"/>
  <c r="Q2" i="158"/>
  <c r="L36" i="161"/>
  <c r="L6" i="142"/>
  <c r="I15" i="158"/>
  <c r="AQ6" i="163"/>
  <c r="M14" i="163"/>
  <c r="D36" i="160"/>
  <c r="Q8" i="163"/>
  <c r="H20" i="160"/>
  <c r="G46" i="162"/>
  <c r="G19" i="161"/>
  <c r="F33" i="142"/>
  <c r="E24" i="142"/>
  <c r="C24" i="162"/>
  <c r="AJ78" i="158"/>
  <c r="AK78" i="158" s="1"/>
  <c r="N39" i="161"/>
  <c r="I12" i="142"/>
  <c r="P7" i="161"/>
  <c r="M14" i="162"/>
  <c r="I12" i="162"/>
  <c r="L48" i="158"/>
  <c r="F32" i="163"/>
  <c r="N41" i="162"/>
  <c r="F47" i="160"/>
  <c r="K26" i="161"/>
  <c r="J27" i="161"/>
  <c r="K31" i="159"/>
  <c r="P40" i="162"/>
  <c r="I41" i="161"/>
  <c r="G19" i="142"/>
  <c r="M6" i="161"/>
  <c r="D28" i="142"/>
  <c r="C14" i="158"/>
  <c r="I6" i="159"/>
  <c r="Q6" i="158"/>
  <c r="AQ8" i="158"/>
  <c r="K36" i="161"/>
  <c r="E11" i="159"/>
  <c r="P19" i="160"/>
  <c r="D7" i="158"/>
  <c r="K49" i="163"/>
  <c r="N6" i="162"/>
  <c r="AR207" i="160"/>
  <c r="C8" i="163"/>
  <c r="Q3" i="159"/>
  <c r="P7" i="158"/>
  <c r="AP209" i="160"/>
  <c r="E21" i="162"/>
  <c r="I47" i="158"/>
  <c r="P15" i="160"/>
  <c r="L15" i="163"/>
  <c r="L25" i="161"/>
  <c r="N31" i="159"/>
  <c r="E42" i="158"/>
  <c r="H19" i="142"/>
  <c r="J45" i="158"/>
  <c r="M23" i="142"/>
  <c r="P34" i="161"/>
  <c r="F37" i="163"/>
  <c r="F45" i="163"/>
  <c r="N4" i="160"/>
  <c r="AJ82" i="159"/>
  <c r="AK82" i="159" s="1"/>
  <c r="N5" i="161"/>
  <c r="G5" i="142"/>
  <c r="N42" i="163"/>
  <c r="AQ8" i="142"/>
  <c r="N31" i="158"/>
  <c r="K37" i="163"/>
  <c r="C9" i="160"/>
  <c r="D10" i="142"/>
  <c r="C36" i="159"/>
  <c r="G48" i="142"/>
  <c r="P25" i="163"/>
  <c r="G6" i="162"/>
  <c r="C24" i="159"/>
  <c r="D17" i="160"/>
  <c r="D31" i="162"/>
  <c r="G45" i="163"/>
  <c r="J18" i="162"/>
  <c r="N43" i="162"/>
  <c r="AO135" i="159"/>
  <c r="E46" i="163"/>
  <c r="AO13" i="159"/>
  <c r="D6" i="142"/>
  <c r="C12" i="163"/>
  <c r="K46" i="159"/>
  <c r="I35" i="159"/>
  <c r="N50" i="161"/>
  <c r="P43" i="163"/>
  <c r="D35" i="159"/>
  <c r="J15" i="158"/>
  <c r="J9" i="161"/>
  <c r="P5" i="158"/>
  <c r="G32" i="161"/>
  <c r="M17" i="158"/>
  <c r="F32" i="142"/>
  <c r="I40" i="163"/>
  <c r="C24" i="160"/>
  <c r="F5" i="142"/>
  <c r="C31" i="142"/>
  <c r="AO11" i="159"/>
  <c r="L8" i="160"/>
  <c r="E48" i="159"/>
  <c r="L10" i="158"/>
  <c r="C28" i="163"/>
  <c r="Q49" i="159"/>
  <c r="AO138" i="160"/>
  <c r="E31" i="162"/>
  <c r="E21" i="158"/>
  <c r="C35" i="161"/>
  <c r="N2" i="142"/>
  <c r="E30" i="158"/>
  <c r="Q41" i="158"/>
  <c r="M50" i="159"/>
  <c r="AQ6" i="158"/>
  <c r="G8" i="159"/>
  <c r="AQ80" i="159"/>
  <c r="AR10" i="160"/>
  <c r="C7" i="160"/>
  <c r="G41" i="162"/>
  <c r="G20" i="142"/>
  <c r="P51" i="159"/>
  <c r="E30" i="142"/>
  <c r="AQ71" i="142"/>
  <c r="F38" i="161"/>
  <c r="Q7" i="142"/>
  <c r="P46" i="142"/>
  <c r="G5" i="160"/>
  <c r="Q20" i="162"/>
  <c r="F47" i="161"/>
  <c r="N4" i="163"/>
  <c r="E6" i="163"/>
  <c r="M3" i="142"/>
  <c r="AL12" i="163"/>
  <c r="AM12" i="163" s="1"/>
  <c r="AP74" i="162"/>
  <c r="N49" i="142"/>
  <c r="K33" i="160"/>
  <c r="AP6" i="158"/>
  <c r="C37" i="142"/>
  <c r="F33" i="162"/>
  <c r="L13" i="159"/>
  <c r="G29" i="142"/>
  <c r="AQ72" i="163"/>
  <c r="D15" i="162"/>
  <c r="E22" i="162"/>
  <c r="I6" i="142"/>
  <c r="K8" i="160"/>
  <c r="N26" i="142"/>
  <c r="L17" i="160"/>
  <c r="D2" i="162"/>
  <c r="D7" i="160"/>
  <c r="I51" i="162"/>
  <c r="D42" i="163"/>
  <c r="L32" i="163"/>
  <c r="C3" i="162"/>
  <c r="N21" i="163"/>
  <c r="AL71" i="142"/>
  <c r="AM71" i="142" s="1"/>
  <c r="J43" i="162"/>
  <c r="L25" i="160"/>
  <c r="P13" i="161"/>
  <c r="Q45" i="163"/>
  <c r="AR75" i="163"/>
  <c r="L48" i="160"/>
  <c r="G28" i="158"/>
  <c r="N12" i="161"/>
  <c r="C24" i="142"/>
  <c r="M13" i="158"/>
  <c r="AQ9" i="158"/>
  <c r="Q27" i="158"/>
  <c r="M15" i="158"/>
  <c r="P45" i="160"/>
  <c r="Q23" i="161"/>
  <c r="AQ72" i="162"/>
  <c r="K30" i="142"/>
  <c r="E20" i="162"/>
  <c r="M25" i="160"/>
  <c r="L47" i="159"/>
  <c r="AO7" i="142"/>
  <c r="M51" i="160"/>
  <c r="H47" i="160"/>
  <c r="F14" i="142"/>
  <c r="C23" i="142"/>
  <c r="AQ70" i="159"/>
  <c r="P10" i="159"/>
  <c r="I3" i="162"/>
  <c r="K31" i="162"/>
  <c r="P11" i="161"/>
  <c r="M46" i="160"/>
  <c r="AO136" i="159"/>
  <c r="D10" i="163"/>
  <c r="E41" i="142"/>
  <c r="J20" i="158"/>
  <c r="C43" i="159"/>
  <c r="F25" i="161"/>
  <c r="K7" i="160"/>
  <c r="I6" i="158"/>
  <c r="J12" i="161"/>
  <c r="G27" i="160"/>
  <c r="E4" i="142"/>
  <c r="G34" i="162"/>
  <c r="L23" i="159"/>
  <c r="AQ79" i="159"/>
  <c r="N25" i="160"/>
  <c r="AR74" i="163"/>
  <c r="AQ73" i="162"/>
  <c r="AP136" i="159"/>
  <c r="M43" i="159"/>
  <c r="AO9" i="160"/>
  <c r="L31" i="163"/>
  <c r="G31" i="159"/>
  <c r="F34" i="162"/>
  <c r="AO77" i="142"/>
  <c r="Q46" i="161"/>
  <c r="C43" i="161"/>
  <c r="F15" i="160"/>
  <c r="G6" i="142"/>
  <c r="C13" i="159"/>
  <c r="AJ72" i="158"/>
  <c r="AK72" i="158" s="1"/>
  <c r="AO200" i="160"/>
  <c r="C49" i="162"/>
  <c r="M26" i="142"/>
  <c r="L38" i="162"/>
  <c r="D23" i="163"/>
  <c r="Q17" i="163"/>
  <c r="G28" i="142"/>
  <c r="H39" i="162"/>
  <c r="N16" i="161"/>
  <c r="Q21" i="162"/>
  <c r="G22" i="159"/>
  <c r="I34" i="160"/>
  <c r="N48" i="160"/>
  <c r="F46" i="159"/>
  <c r="N2" i="158"/>
  <c r="AP80" i="159"/>
  <c r="C22" i="162"/>
  <c r="N28" i="161"/>
  <c r="H38" i="159"/>
  <c r="G36" i="158"/>
  <c r="AQ77" i="158"/>
  <c r="L13" i="163"/>
  <c r="AO81" i="159"/>
  <c r="I27" i="142"/>
  <c r="E50" i="158"/>
  <c r="Q5" i="159"/>
  <c r="Q48" i="159"/>
  <c r="I12" i="158"/>
  <c r="J20" i="160"/>
  <c r="Q4" i="160"/>
  <c r="M6" i="160"/>
  <c r="AL207" i="160"/>
  <c r="AM207" i="160" s="1"/>
  <c r="AL138" i="160"/>
  <c r="AM138" i="160" s="1"/>
  <c r="AO9" i="163"/>
  <c r="L17" i="158"/>
  <c r="AP7" i="142"/>
  <c r="F32" i="159"/>
  <c r="J45" i="142"/>
  <c r="G13" i="142"/>
  <c r="N22" i="158"/>
  <c r="K25" i="158"/>
  <c r="H25" i="162"/>
  <c r="F20" i="142"/>
  <c r="G2" i="162"/>
  <c r="P31" i="160"/>
  <c r="K27" i="163"/>
  <c r="G20" i="158"/>
  <c r="H21" i="162"/>
  <c r="G25" i="142"/>
  <c r="D34" i="159"/>
  <c r="M3" i="158"/>
  <c r="N22" i="159"/>
  <c r="F14" i="159"/>
  <c r="Q7" i="160"/>
  <c r="AO201" i="160"/>
  <c r="E46" i="142"/>
  <c r="M39" i="162"/>
  <c r="AR70" i="159"/>
  <c r="AL136" i="142"/>
  <c r="AM136" i="142" s="1"/>
  <c r="I4" i="162"/>
  <c r="Q4" i="158"/>
  <c r="L24" i="162"/>
  <c r="Q3" i="162"/>
  <c r="Q29" i="159"/>
  <c r="E30" i="160"/>
  <c r="M10" i="162"/>
  <c r="C10" i="159"/>
  <c r="C36" i="162"/>
  <c r="F38" i="163"/>
  <c r="Q17" i="159"/>
  <c r="Q38" i="159"/>
  <c r="F35" i="142"/>
  <c r="N22" i="160"/>
  <c r="J5" i="159"/>
  <c r="H8" i="163"/>
  <c r="L50" i="163"/>
  <c r="D41" i="161"/>
  <c r="Q2" i="159"/>
  <c r="G44" i="142"/>
  <c r="K39" i="161"/>
  <c r="L33" i="162"/>
  <c r="I44" i="162"/>
  <c r="K48" i="162"/>
  <c r="M19" i="160"/>
  <c r="AL9" i="163"/>
  <c r="AM9" i="163" s="1"/>
  <c r="N12" i="162"/>
  <c r="N34" i="159"/>
  <c r="I18" i="160"/>
  <c r="AL10" i="159"/>
  <c r="AM10" i="159" s="1"/>
  <c r="N8" i="162"/>
  <c r="L27" i="162"/>
  <c r="M10" i="160"/>
  <c r="P51" i="161"/>
  <c r="K42" i="163"/>
  <c r="I51" i="142"/>
  <c r="K8" i="142"/>
  <c r="AP204" i="160"/>
  <c r="P8" i="162"/>
  <c r="I43" i="163"/>
  <c r="D51" i="160"/>
  <c r="P40" i="158"/>
  <c r="I46" i="159"/>
  <c r="M34" i="162"/>
  <c r="G33" i="142"/>
  <c r="AO75" i="159"/>
  <c r="H11" i="161"/>
  <c r="J22" i="160"/>
  <c r="N29" i="142"/>
  <c r="E16" i="142"/>
  <c r="L11" i="158"/>
  <c r="L25" i="142"/>
  <c r="F4" i="142"/>
  <c r="Q9" i="160"/>
  <c r="P8" i="163"/>
  <c r="Q49" i="158"/>
  <c r="G41" i="160"/>
  <c r="M36" i="158"/>
  <c r="M15" i="159"/>
  <c r="M25" i="158"/>
  <c r="AO8" i="158"/>
  <c r="Q3" i="158"/>
  <c r="F4" i="159"/>
  <c r="AO8" i="163"/>
  <c r="AQ138" i="160"/>
  <c r="L51" i="158"/>
  <c r="AJ76" i="162"/>
  <c r="AK76" i="162" s="1"/>
  <c r="AQ208" i="160"/>
  <c r="N33" i="162"/>
  <c r="AL12" i="162"/>
  <c r="AM12" i="162" s="1"/>
  <c r="J8" i="142"/>
  <c r="G34" i="160"/>
  <c r="AJ10" i="159"/>
  <c r="AK10" i="159" s="1"/>
  <c r="AO70" i="159"/>
  <c r="K34" i="158"/>
  <c r="AP137" i="159"/>
  <c r="Q4" i="142"/>
  <c r="N36" i="158"/>
  <c r="P25" i="142"/>
  <c r="K3" i="162"/>
  <c r="M34" i="159"/>
  <c r="AJ75" i="163"/>
  <c r="AK75" i="163" s="1"/>
  <c r="L13" i="158"/>
  <c r="P16" i="161"/>
  <c r="D51" i="159"/>
  <c r="G9" i="159"/>
  <c r="P47" i="158"/>
  <c r="J16" i="142"/>
  <c r="J40" i="158"/>
  <c r="L37" i="160"/>
  <c r="D4" i="163"/>
  <c r="G33" i="160"/>
  <c r="G8" i="161"/>
  <c r="P23" i="159"/>
  <c r="H39" i="159"/>
  <c r="I51" i="161"/>
  <c r="AP76" i="163"/>
  <c r="I15" i="162"/>
  <c r="E25" i="142"/>
  <c r="L18" i="162"/>
  <c r="P9" i="163"/>
  <c r="F17" i="161"/>
  <c r="J45" i="162"/>
  <c r="M49" i="161"/>
  <c r="N42" i="161"/>
  <c r="P18" i="160"/>
  <c r="P9" i="162"/>
  <c r="N24" i="159"/>
  <c r="G43" i="162"/>
  <c r="J31" i="163"/>
  <c r="H50" i="142"/>
  <c r="AL5" i="142"/>
  <c r="AM5" i="142" s="1"/>
  <c r="I40" i="162"/>
  <c r="H36" i="142"/>
  <c r="D19" i="159"/>
  <c r="Q35" i="161"/>
  <c r="I20" i="158"/>
  <c r="Q11" i="158"/>
  <c r="I50" i="163"/>
  <c r="C15" i="142"/>
  <c r="M38" i="160"/>
  <c r="AQ201" i="160"/>
  <c r="I15" i="142"/>
  <c r="M6" i="163"/>
  <c r="L44" i="158"/>
  <c r="I2" i="163"/>
  <c r="N23" i="160"/>
  <c r="E23" i="160"/>
  <c r="AP77" i="160"/>
  <c r="D26" i="162"/>
  <c r="M30" i="163"/>
  <c r="AL136" i="159"/>
  <c r="AM136" i="159" s="1"/>
  <c r="AL209" i="159"/>
  <c r="AM209" i="159" s="1"/>
  <c r="K32" i="158"/>
  <c r="N31" i="162"/>
  <c r="C42" i="158"/>
  <c r="D48" i="160"/>
  <c r="F6" i="161"/>
  <c r="N31" i="160"/>
  <c r="C42" i="163"/>
  <c r="I36" i="159"/>
  <c r="I29" i="158"/>
  <c r="P38" i="142"/>
  <c r="H25" i="159"/>
  <c r="J11" i="163"/>
  <c r="L33" i="159"/>
  <c r="H43" i="159"/>
  <c r="L26" i="160"/>
  <c r="P36" i="162"/>
  <c r="H24" i="162"/>
  <c r="L31" i="159"/>
  <c r="Q2" i="160"/>
  <c r="L26" i="163"/>
  <c r="F20" i="158"/>
  <c r="P9" i="160"/>
  <c r="J2" i="161"/>
  <c r="Q15" i="158"/>
  <c r="L13" i="160"/>
  <c r="H46" i="159"/>
  <c r="AL71" i="159"/>
  <c r="AM71" i="159" s="1"/>
  <c r="D48" i="159"/>
  <c r="P2" i="162"/>
  <c r="AR9" i="142"/>
  <c r="F49" i="158"/>
  <c r="K38" i="159"/>
  <c r="I35" i="162"/>
  <c r="G25" i="160"/>
  <c r="M30" i="142"/>
  <c r="AL72" i="160"/>
  <c r="AM72" i="160" s="1"/>
  <c r="AQ210" i="160"/>
  <c r="K5" i="161"/>
  <c r="I33" i="161"/>
  <c r="AP136" i="160"/>
  <c r="AR6" i="142"/>
  <c r="N20" i="161"/>
  <c r="Q43" i="158"/>
  <c r="N40" i="159"/>
  <c r="E21" i="163"/>
  <c r="E18" i="161"/>
  <c r="AQ18" i="159"/>
  <c r="AQ12" i="163"/>
  <c r="AO204" i="160"/>
  <c r="E39" i="162"/>
  <c r="G45" i="160"/>
  <c r="I32" i="158"/>
  <c r="D17" i="163"/>
  <c r="I28" i="161"/>
  <c r="I24" i="163"/>
  <c r="AJ9" i="162"/>
  <c r="AK9" i="162" s="1"/>
  <c r="G33" i="161"/>
  <c r="G21" i="160"/>
  <c r="M7" i="161"/>
  <c r="J10" i="162"/>
  <c r="H16" i="162"/>
  <c r="K51" i="160"/>
  <c r="E31" i="163"/>
  <c r="AR78" i="163"/>
  <c r="C6" i="162"/>
  <c r="N35" i="160"/>
  <c r="C8" i="160"/>
  <c r="K15" i="159"/>
  <c r="C43" i="142"/>
  <c r="AP76" i="162"/>
  <c r="J43" i="159"/>
  <c r="Q37" i="142"/>
  <c r="F46" i="162"/>
  <c r="H7" i="160"/>
  <c r="AL70" i="158"/>
  <c r="AM70" i="158" s="1"/>
  <c r="AP70" i="163"/>
  <c r="M35" i="161"/>
  <c r="E2" i="159"/>
  <c r="Q23" i="162"/>
  <c r="L47" i="162"/>
  <c r="G47" i="161"/>
  <c r="P35" i="162"/>
  <c r="I33" i="163"/>
  <c r="C22" i="161"/>
  <c r="N50" i="160"/>
  <c r="P50" i="163"/>
  <c r="C4" i="162"/>
  <c r="P14" i="142"/>
  <c r="K17" i="158"/>
  <c r="P18" i="161"/>
  <c r="N28" i="158"/>
  <c r="I37" i="158"/>
  <c r="G14" i="161"/>
  <c r="D29" i="162"/>
  <c r="AO139" i="159"/>
  <c r="G51" i="161"/>
  <c r="P42" i="160"/>
  <c r="AQ5" i="162"/>
  <c r="F17" i="158"/>
  <c r="N44" i="161"/>
  <c r="J14" i="142"/>
  <c r="AP78" i="162"/>
  <c r="I2" i="142"/>
  <c r="D15" i="159"/>
  <c r="K6" i="163"/>
  <c r="J19" i="162"/>
  <c r="Q30" i="160"/>
  <c r="F41" i="160"/>
  <c r="I13" i="161"/>
  <c r="E35" i="161"/>
  <c r="L6" i="159"/>
  <c r="Q19" i="158"/>
  <c r="E32" i="160"/>
  <c r="D19" i="142"/>
  <c r="I28" i="142"/>
  <c r="I18" i="159"/>
  <c r="M18" i="162"/>
  <c r="G7" i="158"/>
  <c r="K19" i="158"/>
  <c r="J44" i="162"/>
  <c r="AR74" i="159"/>
  <c r="E10" i="160"/>
  <c r="E46" i="160"/>
  <c r="AQ15" i="159"/>
  <c r="K32" i="161"/>
  <c r="I17" i="162"/>
  <c r="K37" i="162"/>
  <c r="J36" i="160"/>
  <c r="E10" i="161"/>
  <c r="Q15" i="163"/>
  <c r="AO10" i="159"/>
  <c r="H15" i="161"/>
  <c r="L22" i="160"/>
  <c r="G26" i="161"/>
  <c r="K37" i="159"/>
  <c r="J49" i="162"/>
  <c r="P45" i="142"/>
  <c r="G25" i="162"/>
  <c r="K10" i="159"/>
  <c r="N33" i="161"/>
  <c r="C5" i="163"/>
  <c r="Q13" i="160"/>
  <c r="F47" i="159"/>
  <c r="G10" i="161"/>
  <c r="P41" i="162"/>
  <c r="AL138" i="159"/>
  <c r="AM138" i="159" s="1"/>
  <c r="L34" i="142"/>
  <c r="Q22" i="158"/>
  <c r="E40" i="158"/>
  <c r="AL18" i="159"/>
  <c r="AM18" i="159" s="1"/>
  <c r="N8" i="158"/>
  <c r="N22" i="142"/>
  <c r="J38" i="159"/>
  <c r="E50" i="161"/>
  <c r="I38" i="163"/>
  <c r="F19" i="159"/>
  <c r="L14" i="158"/>
  <c r="AQ135" i="142"/>
  <c r="AQ76" i="160"/>
  <c r="I44" i="159"/>
  <c r="L27" i="160"/>
  <c r="N5" i="159"/>
  <c r="N34" i="142"/>
  <c r="AR7" i="158"/>
  <c r="H16" i="142"/>
  <c r="N50" i="159"/>
  <c r="C18" i="161"/>
  <c r="M15" i="162"/>
  <c r="C11" i="142"/>
  <c r="D2" i="142"/>
  <c r="L23" i="162"/>
  <c r="F47" i="163"/>
  <c r="H26" i="163"/>
  <c r="L47" i="161"/>
  <c r="P9" i="159"/>
  <c r="D16" i="159"/>
  <c r="F43" i="159"/>
  <c r="L42" i="162"/>
  <c r="K43" i="158"/>
  <c r="F3" i="158"/>
  <c r="H5" i="158"/>
  <c r="Q32" i="161"/>
  <c r="P44" i="163"/>
  <c r="P49" i="162"/>
  <c r="E5" i="160"/>
  <c r="AP77" i="163"/>
  <c r="J3" i="142"/>
  <c r="C37" i="159"/>
  <c r="D29" i="159"/>
  <c r="I37" i="142"/>
  <c r="G8" i="162"/>
  <c r="L32" i="159"/>
  <c r="P28" i="158"/>
  <c r="D31" i="159"/>
  <c r="J20" i="162"/>
  <c r="M38" i="142"/>
  <c r="G33" i="158"/>
  <c r="AJ13" i="159"/>
  <c r="AK13" i="159" s="1"/>
  <c r="M42" i="158"/>
  <c r="G15" i="160"/>
  <c r="H2" i="158"/>
  <c r="F21" i="158"/>
  <c r="L16" i="162"/>
  <c r="AO80" i="158"/>
  <c r="H42" i="159"/>
  <c r="I25" i="161"/>
  <c r="G32" i="163"/>
  <c r="G47" i="159"/>
  <c r="K43" i="162"/>
  <c r="J24" i="163"/>
  <c r="I14" i="159"/>
  <c r="M49" i="159"/>
  <c r="AJ200" i="160"/>
  <c r="AK200" i="160" s="1"/>
  <c r="E40" i="163"/>
  <c r="H11" i="142"/>
  <c r="G3" i="142"/>
  <c r="M21" i="162"/>
  <c r="N51" i="142"/>
  <c r="AQ5" i="142"/>
  <c r="F16" i="161"/>
  <c r="P27" i="163"/>
  <c r="L40" i="159"/>
  <c r="K30" i="159"/>
  <c r="Q26" i="158"/>
  <c r="M31" i="162"/>
  <c r="AP10" i="142"/>
  <c r="M30" i="158"/>
  <c r="C4" i="160"/>
  <c r="H40" i="142"/>
  <c r="F26" i="142"/>
  <c r="F40" i="159"/>
  <c r="P40" i="161"/>
  <c r="G20" i="160"/>
  <c r="P21" i="158"/>
  <c r="C19" i="159"/>
  <c r="Q51" i="160"/>
  <c r="M32" i="158"/>
  <c r="C46" i="160"/>
  <c r="AL73" i="142"/>
  <c r="AM73" i="142" s="1"/>
  <c r="D6" i="158"/>
  <c r="AQ74" i="159"/>
  <c r="Q8" i="158"/>
  <c r="J19" i="163"/>
  <c r="I45" i="160"/>
  <c r="M16" i="161"/>
  <c r="AO208" i="160"/>
  <c r="D45" i="158"/>
  <c r="M51" i="158"/>
  <c r="K4" i="158"/>
  <c r="I21" i="163"/>
  <c r="F42" i="159"/>
  <c r="AJ77" i="160"/>
  <c r="AK77" i="160" s="1"/>
  <c r="N31" i="161"/>
  <c r="L6" i="162"/>
  <c r="D22" i="159"/>
  <c r="Q48" i="158"/>
  <c r="P29" i="142"/>
  <c r="F21" i="162"/>
  <c r="H27" i="159"/>
  <c r="H6" i="160"/>
  <c r="J44" i="160"/>
  <c r="J47" i="162"/>
  <c r="G27" i="163"/>
  <c r="L15" i="159"/>
  <c r="AQ6" i="162"/>
  <c r="L27" i="142"/>
  <c r="AR70" i="160"/>
  <c r="P49" i="142"/>
  <c r="G43" i="161"/>
  <c r="L40" i="163"/>
  <c r="M15" i="161"/>
  <c r="I12" i="161"/>
  <c r="G48" i="162"/>
  <c r="F47" i="162"/>
  <c r="J10" i="163"/>
  <c r="H31" i="142"/>
  <c r="F51" i="163"/>
  <c r="I11" i="160"/>
  <c r="G12" i="162"/>
  <c r="J33" i="159"/>
  <c r="M27" i="161"/>
  <c r="AR9" i="158"/>
  <c r="Q28" i="162"/>
  <c r="L23" i="142"/>
  <c r="L49" i="159"/>
  <c r="J17" i="163"/>
  <c r="K23" i="159"/>
  <c r="AL209" i="160"/>
  <c r="AM209" i="160" s="1"/>
  <c r="H44" i="160"/>
  <c r="N37" i="158"/>
  <c r="N27" i="161"/>
  <c r="M24" i="158"/>
  <c r="G28" i="161"/>
  <c r="AQ7" i="159"/>
  <c r="H36" i="158"/>
  <c r="P30" i="163"/>
  <c r="J14" i="159"/>
  <c r="H25" i="163"/>
  <c r="M13" i="163"/>
  <c r="N14" i="158"/>
  <c r="J24" i="142"/>
  <c r="P22" i="158"/>
  <c r="K42" i="159"/>
  <c r="C31" i="163"/>
  <c r="F29" i="162"/>
  <c r="P7" i="142"/>
  <c r="M24" i="161"/>
  <c r="C11" i="162"/>
  <c r="I4" i="142"/>
  <c r="J12" i="163"/>
  <c r="J24" i="162"/>
  <c r="H12" i="158"/>
  <c r="L31" i="142"/>
  <c r="K20" i="162"/>
  <c r="C44" i="142"/>
  <c r="C42" i="162"/>
  <c r="E33" i="160"/>
  <c r="M23" i="159"/>
  <c r="E35" i="162"/>
  <c r="M51" i="162"/>
  <c r="I32" i="163"/>
  <c r="I10" i="163"/>
  <c r="L40" i="160"/>
  <c r="E12" i="162"/>
  <c r="J37" i="162"/>
  <c r="P51" i="163"/>
  <c r="G18" i="158"/>
  <c r="J42" i="142"/>
  <c r="C51" i="159"/>
  <c r="D37" i="159"/>
  <c r="P42" i="163"/>
  <c r="D2" i="161"/>
  <c r="C21" i="161"/>
  <c r="D42" i="160"/>
  <c r="AL9" i="142"/>
  <c r="AM9" i="142" s="1"/>
  <c r="H21" i="159"/>
  <c r="G12" i="160"/>
  <c r="E38" i="142"/>
  <c r="G13" i="158"/>
  <c r="P21" i="161"/>
  <c r="AQ77" i="142"/>
  <c r="AP135" i="160"/>
  <c r="H9" i="158"/>
  <c r="Q35" i="159"/>
  <c r="J23" i="158"/>
  <c r="H34" i="162"/>
  <c r="Q25" i="142"/>
  <c r="I40" i="161"/>
  <c r="G4" i="161"/>
  <c r="J23" i="163"/>
  <c r="D39" i="158"/>
  <c r="I41" i="159"/>
  <c r="F40" i="160"/>
  <c r="D44" i="162"/>
  <c r="M20" i="142"/>
  <c r="M47" i="161"/>
  <c r="Q20" i="142"/>
  <c r="J4" i="162"/>
  <c r="J22" i="158"/>
  <c r="I27" i="162"/>
  <c r="D27" i="162"/>
  <c r="E14" i="160"/>
  <c r="P38" i="161"/>
  <c r="H28" i="162"/>
  <c r="AO76" i="142"/>
  <c r="C8" i="162"/>
  <c r="M48" i="161"/>
  <c r="M44" i="158"/>
  <c r="D38" i="163"/>
  <c r="I30" i="158"/>
  <c r="N14" i="160"/>
  <c r="K2" i="163"/>
  <c r="M27" i="159"/>
  <c r="AR81" i="158"/>
  <c r="C30" i="158"/>
  <c r="AQ75" i="158"/>
  <c r="M33" i="160"/>
  <c r="N47" i="162"/>
  <c r="E25" i="162"/>
  <c r="N45" i="161"/>
  <c r="Q49" i="163"/>
  <c r="M36" i="163"/>
  <c r="M37" i="158"/>
  <c r="P18" i="159"/>
  <c r="C46" i="159"/>
  <c r="P41" i="163"/>
  <c r="P44" i="158"/>
  <c r="Q10" i="160"/>
  <c r="I32" i="142"/>
  <c r="N15" i="160"/>
  <c r="N36" i="161"/>
  <c r="Q15" i="142"/>
  <c r="J24" i="160"/>
  <c r="AR16" i="159"/>
  <c r="N27" i="162"/>
  <c r="F23" i="159"/>
  <c r="K21" i="142"/>
  <c r="H7" i="161"/>
  <c r="AO15" i="159"/>
  <c r="I41" i="158"/>
  <c r="AP72" i="142"/>
  <c r="E41" i="160"/>
  <c r="J17" i="158"/>
  <c r="AP11" i="159"/>
  <c r="H24" i="160"/>
  <c r="C17" i="161"/>
  <c r="AR70" i="162"/>
  <c r="Q36" i="158"/>
  <c r="Q18" i="162"/>
  <c r="AO7" i="159"/>
  <c r="Q25" i="158"/>
  <c r="L35" i="142"/>
  <c r="P33" i="160"/>
  <c r="AR76" i="142"/>
  <c r="I3" i="160"/>
  <c r="C45" i="161"/>
  <c r="N39" i="163"/>
  <c r="C51" i="163"/>
  <c r="H10" i="142"/>
  <c r="K48" i="160"/>
  <c r="F48" i="142"/>
  <c r="M39" i="159"/>
  <c r="C26" i="162"/>
  <c r="E2" i="160"/>
  <c r="G16" i="161"/>
  <c r="K18" i="158"/>
  <c r="AP76" i="142"/>
  <c r="I46" i="158"/>
  <c r="L45" i="160"/>
  <c r="E48" i="162"/>
  <c r="N18" i="163"/>
  <c r="AR202" i="160"/>
  <c r="G21" i="163"/>
  <c r="E41" i="161"/>
  <c r="K44" i="159"/>
  <c r="P3" i="160"/>
  <c r="G44" i="161"/>
  <c r="J38" i="158"/>
  <c r="F25" i="158"/>
  <c r="M2" i="160"/>
  <c r="I31" i="160"/>
  <c r="P19" i="162"/>
  <c r="AP7" i="163"/>
  <c r="J35" i="163"/>
  <c r="P5" i="161"/>
  <c r="P48" i="161"/>
  <c r="K12" i="158"/>
  <c r="F10" i="158"/>
  <c r="Q24" i="162"/>
  <c r="N49" i="163"/>
  <c r="F50" i="162"/>
  <c r="F28" i="162"/>
  <c r="J38" i="142"/>
  <c r="Q50" i="160"/>
  <c r="M46" i="158"/>
  <c r="D20" i="161"/>
  <c r="H37" i="142"/>
  <c r="F31" i="161"/>
  <c r="G46" i="142"/>
  <c r="H45" i="159"/>
  <c r="AJ12" i="162"/>
  <c r="AK12" i="162" s="1"/>
  <c r="N8" i="159"/>
  <c r="M8" i="158"/>
  <c r="G39" i="160"/>
  <c r="F13" i="158"/>
  <c r="H3" i="158"/>
  <c r="AR10" i="163"/>
  <c r="K39" i="158"/>
  <c r="G36" i="162"/>
  <c r="G8" i="142"/>
  <c r="AP6" i="163"/>
  <c r="G46" i="163"/>
  <c r="N7" i="160"/>
  <c r="K13" i="162"/>
  <c r="AR7" i="159"/>
  <c r="J31" i="158"/>
  <c r="F35" i="160"/>
  <c r="K29" i="158"/>
  <c r="J6" i="161"/>
  <c r="L21" i="161"/>
  <c r="J2" i="158"/>
  <c r="F32" i="162"/>
  <c r="D42" i="161"/>
  <c r="L41" i="162"/>
  <c r="I19" i="162"/>
  <c r="Q10" i="163"/>
  <c r="Q37" i="161"/>
  <c r="AO71" i="162"/>
  <c r="K26" i="159"/>
  <c r="AQ140" i="142"/>
  <c r="H48" i="160"/>
  <c r="N19" i="158"/>
  <c r="I35" i="160"/>
  <c r="F11" i="160"/>
  <c r="AQ136" i="160"/>
  <c r="H19" i="158"/>
  <c r="D9" i="158"/>
  <c r="I43" i="161"/>
  <c r="K37" i="160"/>
  <c r="H40" i="158"/>
  <c r="J20" i="142"/>
  <c r="E41" i="158"/>
  <c r="P44" i="159"/>
  <c r="G30" i="163"/>
  <c r="F9" i="161"/>
  <c r="K33" i="161"/>
  <c r="P29" i="158"/>
  <c r="M22" i="160"/>
  <c r="AP79" i="162"/>
  <c r="AQ76" i="163"/>
  <c r="G33" i="159"/>
  <c r="I42" i="142"/>
  <c r="J29" i="163"/>
  <c r="J23" i="142"/>
  <c r="K35" i="158"/>
  <c r="N42" i="162"/>
  <c r="Q6" i="161"/>
  <c r="E48" i="160"/>
  <c r="Q13" i="142"/>
  <c r="AO10" i="160"/>
  <c r="H35" i="160"/>
  <c r="L25" i="162"/>
  <c r="K4" i="142"/>
  <c r="C13" i="142"/>
  <c r="N17" i="158"/>
  <c r="K12" i="162"/>
  <c r="AJ10" i="163"/>
  <c r="AK10" i="163" s="1"/>
  <c r="E28" i="163"/>
  <c r="H37" i="162"/>
  <c r="C39" i="163"/>
  <c r="AJ7" i="159"/>
  <c r="AK7" i="159" s="1"/>
  <c r="P38" i="162"/>
  <c r="H11" i="162"/>
  <c r="Q27" i="160"/>
  <c r="K36" i="162"/>
  <c r="H23" i="142"/>
  <c r="H28" i="142"/>
  <c r="C21" i="159"/>
  <c r="AL11" i="163"/>
  <c r="AM11" i="163" s="1"/>
  <c r="D14" i="161"/>
  <c r="G9" i="163"/>
  <c r="G19" i="158"/>
  <c r="P23" i="158"/>
  <c r="C7" i="159"/>
  <c r="J28" i="163"/>
  <c r="Q39" i="158"/>
  <c r="AJ78" i="163"/>
  <c r="AK78" i="163" s="1"/>
  <c r="E50" i="159"/>
  <c r="AP15" i="159"/>
  <c r="G18" i="162"/>
  <c r="Q21" i="161"/>
  <c r="F30" i="158"/>
  <c r="K18" i="161"/>
  <c r="D11" i="163"/>
  <c r="F2" i="142"/>
  <c r="J44" i="158"/>
  <c r="N6" i="142"/>
  <c r="E15" i="159"/>
  <c r="F48" i="158"/>
  <c r="I14" i="161"/>
  <c r="I13" i="159"/>
  <c r="I49" i="161"/>
  <c r="N34" i="158"/>
  <c r="F34" i="158"/>
  <c r="N13" i="160"/>
  <c r="AQ79" i="162"/>
  <c r="I6" i="162"/>
  <c r="D6" i="163"/>
  <c r="J37" i="142"/>
  <c r="C25" i="161"/>
  <c r="K40" i="160"/>
  <c r="H18" i="158"/>
  <c r="N47" i="158"/>
  <c r="C50" i="158"/>
  <c r="P9" i="161"/>
  <c r="P12" i="158"/>
  <c r="G47" i="162"/>
  <c r="P3" i="142"/>
  <c r="C27" i="142"/>
  <c r="L5" i="160"/>
  <c r="AL135" i="142"/>
  <c r="AM135" i="142" s="1"/>
  <c r="AR8" i="142"/>
  <c r="D38" i="160"/>
  <c r="N15" i="158"/>
  <c r="G49" i="161"/>
  <c r="L43" i="162"/>
  <c r="AO11" i="163"/>
  <c r="AR208" i="160"/>
  <c r="D50" i="158"/>
  <c r="D29" i="160"/>
  <c r="M37" i="163"/>
  <c r="D45" i="160"/>
  <c r="C39" i="162"/>
  <c r="E30" i="161"/>
  <c r="D3" i="158"/>
  <c r="AR12" i="162"/>
  <c r="L24" i="161"/>
  <c r="I38" i="160"/>
  <c r="J50" i="142"/>
  <c r="K46" i="163"/>
  <c r="H48" i="159"/>
  <c r="E36" i="162"/>
  <c r="G21" i="159"/>
  <c r="L6" i="160"/>
  <c r="Q19" i="160"/>
  <c r="F15" i="159"/>
  <c r="AR78" i="158"/>
  <c r="G20" i="159"/>
  <c r="P47" i="142"/>
  <c r="AP10" i="163"/>
  <c r="Q33" i="158"/>
  <c r="Q42" i="158"/>
  <c r="G37" i="158"/>
  <c r="C32" i="162"/>
  <c r="N18" i="161"/>
  <c r="AP8" i="159"/>
  <c r="K6" i="158"/>
  <c r="G2" i="159"/>
  <c r="Q10" i="142"/>
  <c r="G15" i="162"/>
  <c r="K44" i="163"/>
  <c r="AR74" i="162"/>
  <c r="N23" i="163"/>
  <c r="D48" i="158"/>
  <c r="P12" i="159"/>
  <c r="G39" i="161"/>
  <c r="N36" i="142"/>
  <c r="N15" i="142"/>
  <c r="AJ70" i="163"/>
  <c r="AK70" i="163" s="1"/>
  <c r="P39" i="163"/>
  <c r="K47" i="161"/>
  <c r="AL13" i="159"/>
  <c r="AM13" i="159" s="1"/>
  <c r="H2" i="160"/>
  <c r="J27" i="159"/>
  <c r="L23" i="160"/>
  <c r="AR8" i="163"/>
  <c r="Q40" i="161"/>
  <c r="I17" i="159"/>
  <c r="AP78" i="163"/>
  <c r="J3" i="163"/>
  <c r="H15" i="142"/>
  <c r="H19" i="162"/>
  <c r="H20" i="163"/>
  <c r="F41" i="159"/>
  <c r="I36" i="163"/>
  <c r="AP7" i="158"/>
  <c r="Q31" i="142"/>
  <c r="N38" i="162"/>
  <c r="M5" i="161"/>
  <c r="C37" i="163"/>
  <c r="N51" i="163"/>
  <c r="D9" i="142"/>
  <c r="L4" i="158"/>
  <c r="Q11" i="161"/>
  <c r="J17" i="162"/>
  <c r="M11" i="159"/>
  <c r="K14" i="163"/>
  <c r="AO6" i="160"/>
  <c r="Q47" i="159"/>
  <c r="M44" i="161"/>
  <c r="I17" i="161"/>
  <c r="AO138" i="142"/>
  <c r="M19" i="159"/>
  <c r="L29" i="159"/>
  <c r="H45" i="158"/>
  <c r="L45" i="162"/>
  <c r="I31" i="159"/>
  <c r="G15" i="142"/>
  <c r="M5" i="160"/>
  <c r="Q47" i="162"/>
  <c r="G43" i="142"/>
  <c r="L2" i="161"/>
  <c r="D50" i="162"/>
  <c r="I5" i="161"/>
  <c r="J14" i="162"/>
  <c r="L38" i="158"/>
  <c r="AJ5" i="142"/>
  <c r="AK5" i="142" s="1"/>
  <c r="P48" i="158"/>
  <c r="N35" i="161"/>
  <c r="E40" i="161"/>
  <c r="P7" i="162"/>
  <c r="M11" i="162"/>
  <c r="Q15" i="160"/>
  <c r="K24" i="163"/>
  <c r="P25" i="158"/>
  <c r="L24" i="142"/>
  <c r="K32" i="142"/>
  <c r="C19" i="142"/>
  <c r="J40" i="142"/>
  <c r="G23" i="160"/>
  <c r="D24" i="142"/>
  <c r="E18" i="159"/>
  <c r="F16" i="163"/>
  <c r="G41" i="161"/>
  <c r="H5" i="159"/>
  <c r="G3" i="161"/>
  <c r="C24" i="161"/>
  <c r="F8" i="159"/>
  <c r="I10" i="161"/>
  <c r="AL78" i="159"/>
  <c r="AM78" i="159" s="1"/>
  <c r="P43" i="160"/>
  <c r="H50" i="159"/>
  <c r="Q44" i="163"/>
  <c r="AQ13" i="162"/>
  <c r="Q27" i="163"/>
  <c r="H37" i="163"/>
  <c r="AL11" i="159"/>
  <c r="AM11" i="159" s="1"/>
  <c r="I27" i="158"/>
  <c r="N16" i="162"/>
  <c r="AQ138" i="159"/>
  <c r="AJ7" i="163"/>
  <c r="AK7" i="163" s="1"/>
  <c r="D26" i="142"/>
  <c r="E34" i="158"/>
  <c r="P15" i="159"/>
  <c r="K12" i="142"/>
  <c r="F21" i="160"/>
  <c r="P12" i="142"/>
  <c r="L42" i="160"/>
  <c r="J31" i="160"/>
  <c r="Q22" i="162"/>
  <c r="L45" i="159"/>
  <c r="G30" i="162"/>
  <c r="K31" i="160"/>
  <c r="P30" i="159"/>
  <c r="J46" i="158"/>
  <c r="L16" i="158"/>
  <c r="AR73" i="160"/>
  <c r="M32" i="162"/>
  <c r="C30" i="162"/>
  <c r="M27" i="158"/>
  <c r="AR12" i="160"/>
  <c r="H48" i="161"/>
  <c r="AQ74" i="162"/>
  <c r="J30" i="159"/>
  <c r="F8" i="161"/>
  <c r="Q29" i="161"/>
  <c r="AR73" i="142"/>
  <c r="E7" i="160"/>
  <c r="K39" i="159"/>
  <c r="AQ137" i="160"/>
  <c r="E12" i="158"/>
  <c r="M18" i="161"/>
  <c r="I29" i="162"/>
  <c r="M35" i="162"/>
  <c r="AO71" i="142"/>
  <c r="K51" i="161"/>
  <c r="J33" i="162"/>
  <c r="P31" i="158"/>
  <c r="N3" i="163"/>
  <c r="H38" i="163"/>
  <c r="F11" i="162"/>
  <c r="AQ76" i="162"/>
  <c r="AJ70" i="159"/>
  <c r="AK70" i="159" s="1"/>
  <c r="C44" i="160"/>
  <c r="AQ7" i="142"/>
  <c r="M23" i="161"/>
  <c r="P37" i="162"/>
  <c r="M10" i="163"/>
  <c r="J42" i="161"/>
  <c r="P51" i="162"/>
  <c r="L16" i="160"/>
  <c r="D43" i="161"/>
  <c r="AJ77" i="163"/>
  <c r="AK77" i="163" s="1"/>
  <c r="Q2" i="162"/>
  <c r="C19" i="163"/>
  <c r="C2" i="160"/>
  <c r="D35" i="163"/>
  <c r="G17" i="161"/>
  <c r="AJ135" i="160"/>
  <c r="AK135" i="160" s="1"/>
  <c r="L18" i="158"/>
  <c r="Q5" i="142"/>
  <c r="H30" i="161"/>
  <c r="Q19" i="162"/>
  <c r="J44" i="159"/>
  <c r="Q51" i="142"/>
  <c r="L28" i="161"/>
  <c r="AO5" i="160"/>
  <c r="M9" i="159"/>
  <c r="D30" i="162"/>
  <c r="I47" i="159"/>
  <c r="Q40" i="160"/>
  <c r="L23" i="158"/>
  <c r="P26" i="162"/>
  <c r="I24" i="160"/>
  <c r="I38" i="142"/>
  <c r="J6" i="163"/>
  <c r="G10" i="159"/>
  <c r="C39" i="159"/>
  <c r="K9" i="161"/>
  <c r="AO13" i="163"/>
  <c r="K29" i="163"/>
  <c r="AO75" i="162"/>
  <c r="P45" i="163"/>
  <c r="Q16" i="158"/>
  <c r="P6" i="159"/>
  <c r="I30" i="160"/>
  <c r="AR13" i="163"/>
  <c r="J18" i="142"/>
  <c r="C49" i="161"/>
  <c r="L43" i="158"/>
  <c r="AQ138" i="142"/>
  <c r="AP8" i="163"/>
  <c r="K27" i="162"/>
  <c r="F11" i="158"/>
  <c r="P39" i="161"/>
  <c r="M37" i="142"/>
  <c r="E15" i="160"/>
  <c r="H26" i="161"/>
  <c r="G15" i="159"/>
  <c r="AL9" i="158"/>
  <c r="AM9" i="158" s="1"/>
  <c r="I11" i="163"/>
  <c r="C4" i="158"/>
  <c r="G14" i="162"/>
  <c r="Q14" i="142"/>
  <c r="I17" i="163"/>
  <c r="C28" i="161"/>
  <c r="AQ79" i="158"/>
  <c r="Q41" i="159"/>
  <c r="Q10" i="159"/>
  <c r="H46" i="163"/>
  <c r="G29" i="162"/>
  <c r="AP11" i="163"/>
  <c r="I21" i="159"/>
  <c r="J40" i="159"/>
  <c r="E24" i="161"/>
  <c r="F20" i="161"/>
  <c r="F10" i="162"/>
  <c r="N39" i="142"/>
  <c r="H10" i="158"/>
  <c r="J21" i="162"/>
  <c r="M3" i="162"/>
  <c r="Q26" i="163"/>
  <c r="J49" i="142"/>
  <c r="AO136" i="142"/>
  <c r="M31" i="159"/>
  <c r="J6" i="158"/>
  <c r="G19" i="162"/>
  <c r="F34" i="160"/>
  <c r="F18" i="161"/>
  <c r="I9" i="159"/>
  <c r="AR14" i="162"/>
  <c r="M12" i="160"/>
  <c r="C48" i="160"/>
  <c r="J34" i="162"/>
  <c r="H24" i="159"/>
  <c r="K10" i="162"/>
  <c r="AL11" i="158"/>
  <c r="AM11" i="158" s="1"/>
  <c r="N14" i="159"/>
  <c r="M14" i="158"/>
  <c r="N47" i="161"/>
  <c r="F14" i="162"/>
  <c r="L51" i="159"/>
  <c r="AO137" i="159"/>
  <c r="AL70" i="160"/>
  <c r="AM70" i="160" s="1"/>
  <c r="L27" i="159"/>
  <c r="M39" i="142"/>
  <c r="D17" i="162"/>
  <c r="AP10" i="162"/>
  <c r="C49" i="158"/>
  <c r="I36" i="142"/>
  <c r="I23" i="163"/>
  <c r="Q42" i="163"/>
  <c r="Q35" i="158"/>
  <c r="AJ137" i="159"/>
  <c r="AK137" i="159" s="1"/>
  <c r="P13" i="162"/>
  <c r="N22" i="162"/>
  <c r="C39" i="161"/>
  <c r="N38" i="161"/>
  <c r="L37" i="163"/>
  <c r="Q8" i="159"/>
  <c r="F8" i="163"/>
  <c r="D37" i="160"/>
  <c r="F5" i="161"/>
  <c r="Q37" i="159"/>
  <c r="AQ77" i="159"/>
  <c r="Q13" i="159"/>
  <c r="K14" i="158"/>
  <c r="AQ204" i="160"/>
  <c r="E29" i="159"/>
  <c r="I3" i="158"/>
  <c r="AO12" i="160"/>
  <c r="G27" i="159"/>
  <c r="E28" i="159"/>
  <c r="E25" i="159"/>
  <c r="M22" i="162"/>
  <c r="Q26" i="162"/>
  <c r="D6" i="159"/>
  <c r="E32" i="161"/>
  <c r="H48" i="162"/>
  <c r="M25" i="161"/>
  <c r="F45" i="158"/>
  <c r="I32" i="159"/>
  <c r="L30" i="159"/>
  <c r="N28" i="162"/>
  <c r="L44" i="161"/>
  <c r="M23" i="162"/>
  <c r="M21" i="160"/>
  <c r="AR138" i="142"/>
  <c r="K48" i="161"/>
  <c r="H48" i="163"/>
  <c r="AR5" i="161"/>
  <c r="N30" i="158"/>
  <c r="AL7" i="159"/>
  <c r="AM7" i="159" s="1"/>
  <c r="L20" i="158"/>
  <c r="Q10" i="161"/>
  <c r="J7" i="142"/>
  <c r="H35" i="158"/>
  <c r="G29" i="161"/>
  <c r="C27" i="162"/>
  <c r="K33" i="159"/>
  <c r="AR139" i="159"/>
  <c r="I51" i="163"/>
  <c r="AJ80" i="159"/>
  <c r="AK80" i="159" s="1"/>
  <c r="D41" i="159"/>
  <c r="D17" i="159"/>
  <c r="E10" i="159"/>
  <c r="G31" i="161"/>
  <c r="I38" i="161"/>
  <c r="AL6" i="158"/>
  <c r="AM6" i="158" s="1"/>
  <c r="D43" i="159"/>
  <c r="AL6" i="142"/>
  <c r="AM6" i="142" s="1"/>
  <c r="F39" i="158"/>
  <c r="F41" i="163"/>
  <c r="I14" i="158"/>
  <c r="M35" i="163"/>
  <c r="F44" i="160"/>
  <c r="AQ83" i="159"/>
  <c r="N11" i="162"/>
  <c r="N29" i="159"/>
  <c r="M7" i="160"/>
  <c r="J22" i="162"/>
  <c r="C13" i="161"/>
  <c r="AP74" i="163"/>
  <c r="M2" i="162"/>
  <c r="N26" i="161"/>
  <c r="I16" i="142"/>
  <c r="M47" i="162"/>
  <c r="N28" i="159"/>
  <c r="L5" i="162"/>
  <c r="E18" i="142"/>
  <c r="I2" i="161"/>
  <c r="AO7" i="162"/>
  <c r="H26" i="160"/>
  <c r="J32" i="158"/>
  <c r="P24" i="160"/>
  <c r="AQ11" i="158"/>
  <c r="J36" i="163"/>
  <c r="L50" i="159"/>
  <c r="AJ71" i="142"/>
  <c r="AK71" i="142" s="1"/>
  <c r="P48" i="162"/>
  <c r="AQ8" i="160"/>
  <c r="E11" i="163"/>
  <c r="N20" i="160"/>
  <c r="D46" i="159"/>
  <c r="G44" i="162"/>
  <c r="Q48" i="161"/>
  <c r="J24" i="161"/>
  <c r="E4" i="159"/>
  <c r="AQ8" i="162"/>
  <c r="Q34" i="158"/>
  <c r="D30" i="158"/>
  <c r="N27" i="159"/>
  <c r="AP8" i="162"/>
  <c r="AJ73" i="158"/>
  <c r="AK73" i="158" s="1"/>
  <c r="E43" i="160"/>
  <c r="P39" i="158"/>
  <c r="AP8" i="158"/>
  <c r="D11" i="158"/>
  <c r="H47" i="161"/>
  <c r="AO73" i="159"/>
  <c r="AL83" i="159"/>
  <c r="AM83" i="159" s="1"/>
  <c r="P6" i="158"/>
  <c r="M49" i="162"/>
  <c r="J21" i="142"/>
  <c r="E37" i="163"/>
  <c r="E16" i="162"/>
  <c r="AP11" i="162"/>
  <c r="C5" i="142"/>
  <c r="G25" i="158"/>
  <c r="I24" i="158"/>
  <c r="I9" i="160"/>
  <c r="L7" i="158"/>
  <c r="E5" i="159"/>
  <c r="AL70" i="163"/>
  <c r="AM70" i="163" s="1"/>
  <c r="N43" i="158"/>
  <c r="AJ11" i="163"/>
  <c r="AK11" i="163" s="1"/>
  <c r="P2" i="163"/>
  <c r="Q38" i="158"/>
  <c r="D10" i="159"/>
  <c r="P23" i="160"/>
  <c r="F41" i="162"/>
  <c r="P51" i="158"/>
  <c r="AO137" i="160"/>
  <c r="F40" i="162"/>
  <c r="AO73" i="160"/>
  <c r="C6" i="158"/>
  <c r="N41" i="158"/>
  <c r="L50" i="160"/>
  <c r="K23" i="158"/>
  <c r="L23" i="161"/>
  <c r="D14" i="142"/>
  <c r="K51" i="162"/>
  <c r="G28" i="159"/>
  <c r="I25" i="163"/>
  <c r="P49" i="163"/>
  <c r="C20" i="159"/>
  <c r="C21" i="163"/>
  <c r="G40" i="142"/>
  <c r="C31" i="160"/>
  <c r="I19" i="158"/>
  <c r="H2" i="142"/>
  <c r="N40" i="142"/>
  <c r="E4" i="162"/>
  <c r="AP137" i="142"/>
  <c r="E5" i="161"/>
  <c r="C20" i="160"/>
  <c r="L17" i="162"/>
  <c r="D16" i="163"/>
  <c r="K36" i="160"/>
  <c r="P50" i="142"/>
  <c r="M42" i="159"/>
  <c r="AR79" i="158"/>
  <c r="AL75" i="160"/>
  <c r="AM75" i="160" s="1"/>
  <c r="L41" i="160"/>
  <c r="H26" i="159"/>
  <c r="K2" i="161"/>
  <c r="H19" i="160"/>
  <c r="F28" i="142"/>
  <c r="P25" i="160"/>
  <c r="K10" i="142"/>
  <c r="J35" i="161"/>
  <c r="C14" i="162"/>
  <c r="J20" i="161"/>
  <c r="C44" i="163"/>
  <c r="F15" i="163"/>
  <c r="F7" i="159"/>
  <c r="F34" i="159"/>
  <c r="H22" i="158"/>
  <c r="C32" i="163"/>
  <c r="L41" i="161"/>
  <c r="AR75" i="158"/>
  <c r="D18" i="159"/>
  <c r="C9" i="161"/>
  <c r="AR72" i="160"/>
  <c r="K28" i="158"/>
  <c r="E40" i="160"/>
  <c r="D11" i="159"/>
  <c r="N26" i="159"/>
  <c r="N37" i="161"/>
  <c r="G15" i="161"/>
  <c r="C12" i="160"/>
  <c r="Q7" i="162"/>
  <c r="D12" i="159"/>
  <c r="J42" i="160"/>
  <c r="C20" i="162"/>
  <c r="I49" i="162"/>
  <c r="H34" i="142"/>
  <c r="G10" i="158"/>
  <c r="M22" i="142"/>
  <c r="L28" i="159"/>
  <c r="F48" i="159"/>
  <c r="L25" i="159"/>
  <c r="C48" i="161"/>
  <c r="L6" i="158"/>
  <c r="E9" i="161"/>
  <c r="N50" i="162"/>
  <c r="AP10" i="159"/>
  <c r="K18" i="160"/>
  <c r="M18" i="142"/>
  <c r="G42" i="159"/>
  <c r="E49" i="142"/>
  <c r="M45" i="162"/>
  <c r="AR17" i="159"/>
  <c r="J31" i="161"/>
  <c r="E51" i="160"/>
  <c r="L42" i="158"/>
  <c r="E3" i="161"/>
  <c r="F49" i="163"/>
  <c r="Q20" i="163"/>
  <c r="K29" i="160"/>
  <c r="F27" i="159"/>
  <c r="H8" i="161"/>
  <c r="Q16" i="163"/>
  <c r="L40" i="142"/>
  <c r="Q36" i="160"/>
  <c r="L32" i="160"/>
  <c r="D40" i="159"/>
  <c r="D19" i="160"/>
  <c r="AQ9" i="160"/>
  <c r="E48" i="158"/>
  <c r="I31" i="158"/>
  <c r="G33" i="163"/>
  <c r="D45" i="161"/>
  <c r="H2" i="159"/>
  <c r="J38" i="160"/>
  <c r="H35" i="163"/>
  <c r="K34" i="142"/>
  <c r="Q39" i="161"/>
  <c r="AP73" i="163"/>
  <c r="AL77" i="163"/>
  <c r="AM77" i="163" s="1"/>
  <c r="N15" i="163"/>
  <c r="E15" i="161"/>
  <c r="G37" i="159"/>
  <c r="J50" i="158"/>
  <c r="AO73" i="162"/>
  <c r="Q49" i="160"/>
  <c r="D51" i="162"/>
  <c r="M16" i="142"/>
  <c r="C21" i="142"/>
  <c r="D4" i="159"/>
  <c r="AR138" i="159"/>
  <c r="P16" i="142"/>
  <c r="F13" i="161"/>
  <c r="G32" i="142"/>
  <c r="N23" i="159"/>
  <c r="F2" i="161"/>
  <c r="C17" i="160"/>
  <c r="K49" i="159"/>
  <c r="J26" i="158"/>
  <c r="N43" i="160"/>
  <c r="L37" i="161"/>
  <c r="I10" i="142"/>
  <c r="I31" i="142"/>
  <c r="P20" i="159"/>
  <c r="Q32" i="160"/>
  <c r="Q18" i="161"/>
  <c r="K31" i="161"/>
  <c r="F25" i="142"/>
  <c r="K3" i="142"/>
  <c r="K27" i="161"/>
  <c r="L20" i="162"/>
  <c r="H41" i="162"/>
  <c r="AJ14" i="162"/>
  <c r="AK14" i="162" s="1"/>
  <c r="AL7" i="158"/>
  <c r="AM7" i="158" s="1"/>
  <c r="L26" i="159"/>
  <c r="K2" i="142"/>
  <c r="K42" i="162"/>
  <c r="AP71" i="142"/>
  <c r="E26" i="163"/>
  <c r="E42" i="163"/>
  <c r="AP76" i="160"/>
  <c r="I30" i="162"/>
  <c r="AO78" i="158"/>
  <c r="G49" i="159"/>
  <c r="AJ9" i="158"/>
  <c r="AK9" i="158" s="1"/>
  <c r="H14" i="161"/>
  <c r="P41" i="161"/>
  <c r="F37" i="142"/>
  <c r="E32" i="162"/>
  <c r="D13" i="160"/>
  <c r="C11" i="161"/>
  <c r="K2" i="160"/>
  <c r="H8" i="160"/>
  <c r="J26" i="142"/>
  <c r="C5" i="161"/>
  <c r="J16" i="160"/>
  <c r="J50" i="162"/>
  <c r="J51" i="142"/>
  <c r="E4" i="160"/>
  <c r="J41" i="158"/>
  <c r="D7" i="142"/>
  <c r="M13" i="142"/>
  <c r="M13" i="160"/>
  <c r="I43" i="142"/>
  <c r="E22" i="159"/>
  <c r="G51" i="163"/>
  <c r="C10" i="161"/>
  <c r="J32" i="162"/>
  <c r="L18" i="161"/>
  <c r="P11" i="158"/>
  <c r="I31" i="163"/>
  <c r="AL7" i="160"/>
  <c r="AM7" i="160" s="1"/>
  <c r="K14" i="160"/>
  <c r="AQ16" i="159"/>
  <c r="K49" i="160"/>
  <c r="AR79" i="159"/>
  <c r="Q38" i="163"/>
  <c r="G16" i="158"/>
  <c r="G9" i="160"/>
  <c r="C14" i="159"/>
  <c r="L24" i="159"/>
  <c r="N41" i="160"/>
  <c r="G30" i="142"/>
  <c r="I9" i="142"/>
  <c r="L49" i="158"/>
  <c r="J41" i="142"/>
  <c r="I16" i="162"/>
  <c r="K3" i="163"/>
  <c r="AP208" i="160"/>
  <c r="K41" i="160"/>
  <c r="AO8" i="162"/>
  <c r="F48" i="160"/>
  <c r="H28" i="160"/>
  <c r="K26" i="142"/>
  <c r="Q18" i="142"/>
  <c r="D3" i="163"/>
  <c r="AO11" i="162"/>
  <c r="J41" i="160"/>
  <c r="L12" i="142"/>
  <c r="G37" i="162"/>
  <c r="H20" i="162"/>
  <c r="F42" i="161"/>
  <c r="E45" i="161"/>
  <c r="E51" i="162"/>
  <c r="C45" i="162"/>
  <c r="M15" i="160"/>
  <c r="AP137" i="160"/>
  <c r="M12" i="158"/>
  <c r="N39" i="158"/>
  <c r="F47" i="158"/>
  <c r="AJ12" i="159"/>
  <c r="AK12" i="159" s="1"/>
  <c r="AR7" i="163"/>
  <c r="N49" i="161"/>
  <c r="H3" i="163"/>
  <c r="M5" i="158"/>
  <c r="Q9" i="158"/>
  <c r="Q7" i="161"/>
  <c r="G25" i="163"/>
  <c r="J21" i="158"/>
  <c r="K16" i="158"/>
  <c r="K41" i="159"/>
  <c r="I42" i="163"/>
  <c r="I51" i="160"/>
  <c r="C48" i="142"/>
  <c r="C26" i="142"/>
  <c r="D27" i="163"/>
  <c r="N15" i="161"/>
  <c r="D48" i="162"/>
  <c r="H20" i="159"/>
  <c r="E36" i="163"/>
  <c r="E21" i="159"/>
  <c r="E47" i="158"/>
  <c r="J44" i="142"/>
  <c r="N4" i="159"/>
  <c r="J43" i="160"/>
  <c r="L25" i="158"/>
  <c r="I24" i="161"/>
  <c r="Q13" i="161"/>
  <c r="D31" i="158"/>
  <c r="AR79" i="162"/>
  <c r="N6" i="159"/>
  <c r="C23" i="161"/>
  <c r="M46" i="163"/>
  <c r="H8" i="158"/>
  <c r="AL5" i="163"/>
  <c r="AM5" i="163" s="1"/>
  <c r="M22" i="161"/>
  <c r="AQ11" i="163"/>
  <c r="G46" i="159"/>
  <c r="I28" i="162"/>
  <c r="M4" i="163"/>
  <c r="I39" i="162"/>
  <c r="AJ79" i="159"/>
  <c r="AK79" i="159" s="1"/>
  <c r="I36" i="162"/>
  <c r="E11" i="162"/>
  <c r="I27" i="159"/>
  <c r="F41" i="142"/>
  <c r="AQ10" i="160"/>
  <c r="K35" i="159"/>
  <c r="F28" i="159"/>
  <c r="K46" i="160"/>
  <c r="N39" i="160"/>
  <c r="K48" i="142"/>
  <c r="Q31" i="158"/>
  <c r="M12" i="159"/>
  <c r="AP74" i="160"/>
  <c r="M3" i="159"/>
  <c r="D23" i="159"/>
  <c r="C13" i="158"/>
  <c r="I35" i="142"/>
  <c r="H37" i="161"/>
  <c r="AJ5" i="160"/>
  <c r="AK5" i="160" s="1"/>
  <c r="H4" i="158"/>
  <c r="Q19" i="161"/>
  <c r="M46" i="161"/>
  <c r="M48" i="159"/>
  <c r="I29" i="159"/>
  <c r="AJ140" i="142"/>
  <c r="AK140" i="142" s="1"/>
  <c r="E51" i="161"/>
  <c r="C20" i="163"/>
  <c r="C15" i="163"/>
  <c r="C5" i="160"/>
  <c r="AQ139" i="142"/>
  <c r="N3" i="161"/>
  <c r="I18" i="158"/>
  <c r="AR72" i="163"/>
  <c r="AP76" i="158"/>
  <c r="P39" i="159"/>
  <c r="N28" i="142"/>
  <c r="E43" i="162"/>
  <c r="H42" i="161"/>
  <c r="M20" i="161"/>
  <c r="I36" i="160"/>
  <c r="M23" i="160"/>
  <c r="M41" i="163"/>
  <c r="P38" i="163"/>
  <c r="I15" i="160"/>
  <c r="AQ11" i="160"/>
  <c r="P40" i="163"/>
  <c r="E17" i="162"/>
  <c r="AO75" i="142"/>
  <c r="J6" i="162"/>
  <c r="F23" i="160"/>
  <c r="D49" i="161"/>
  <c r="G45" i="158"/>
  <c r="N16" i="163"/>
  <c r="I9" i="162"/>
  <c r="D33" i="160"/>
  <c r="P21" i="163"/>
  <c r="L36" i="142"/>
  <c r="E41" i="163"/>
  <c r="F28" i="161"/>
  <c r="H45" i="163"/>
  <c r="AJ140" i="159"/>
  <c r="AK140" i="159" s="1"/>
  <c r="J49" i="161"/>
  <c r="AL72" i="162"/>
  <c r="AM72" i="162" s="1"/>
  <c r="AJ72" i="160"/>
  <c r="AK72" i="160" s="1"/>
  <c r="D49" i="160"/>
  <c r="AL5" i="161"/>
  <c r="AM5" i="161" s="1"/>
  <c r="G38" i="162"/>
  <c r="F22" i="160"/>
  <c r="D25" i="160"/>
  <c r="AL141" i="142"/>
  <c r="AM141" i="142" s="1"/>
  <c r="D38" i="142"/>
  <c r="D7" i="161"/>
  <c r="D32" i="159"/>
  <c r="D40" i="160"/>
  <c r="M42" i="160"/>
  <c r="I3" i="163"/>
  <c r="L31" i="162"/>
  <c r="F29" i="163"/>
  <c r="L49" i="160"/>
  <c r="Q4" i="159"/>
  <c r="C48" i="163"/>
  <c r="G37" i="161"/>
  <c r="D44" i="163"/>
  <c r="G10" i="162"/>
  <c r="L7" i="162"/>
  <c r="AL7" i="163"/>
  <c r="AM7" i="163" s="1"/>
  <c r="L5" i="158"/>
  <c r="P10" i="158"/>
  <c r="AQ76" i="159"/>
  <c r="AL73" i="162"/>
  <c r="AM73" i="162" s="1"/>
  <c r="H49" i="162"/>
  <c r="G25" i="159"/>
  <c r="Q9" i="159"/>
  <c r="E47" i="159"/>
  <c r="J8" i="158"/>
  <c r="J2" i="159"/>
  <c r="I7" i="142"/>
  <c r="H20" i="142"/>
  <c r="F26" i="160"/>
  <c r="N17" i="162"/>
  <c r="J34" i="163"/>
  <c r="Q17" i="142"/>
  <c r="I15" i="159"/>
  <c r="M32" i="160"/>
  <c r="I11" i="161"/>
  <c r="I16" i="161"/>
  <c r="M8" i="160"/>
  <c r="F13" i="163"/>
  <c r="N36" i="163"/>
  <c r="F44" i="163"/>
  <c r="F9" i="162"/>
  <c r="H40" i="159"/>
  <c r="J19" i="159"/>
  <c r="AL200" i="159"/>
  <c r="AM200" i="159" s="1"/>
  <c r="J9" i="158"/>
  <c r="Q41" i="142"/>
  <c r="E20" i="142"/>
  <c r="C7" i="162"/>
  <c r="AJ18" i="159"/>
  <c r="AK18" i="159" s="1"/>
  <c r="C37" i="160"/>
  <c r="G39" i="142"/>
  <c r="P46" i="158"/>
  <c r="P3" i="159"/>
  <c r="M37" i="159"/>
  <c r="I46" i="160"/>
  <c r="AO6" i="162"/>
  <c r="G38" i="160"/>
  <c r="Q24" i="159"/>
  <c r="N9" i="162"/>
  <c r="I23" i="160"/>
  <c r="I49" i="163"/>
  <c r="H45" i="142"/>
  <c r="G27" i="158"/>
  <c r="AQ135" i="159"/>
  <c r="C17" i="162"/>
  <c r="Q37" i="163"/>
  <c r="D46" i="162"/>
  <c r="P46" i="163"/>
  <c r="M15" i="163"/>
  <c r="AO73" i="142"/>
  <c r="P25" i="161"/>
  <c r="P16" i="158"/>
  <c r="AP81" i="159"/>
  <c r="P42" i="159"/>
  <c r="L10" i="160"/>
  <c r="Q4" i="161"/>
  <c r="AO137" i="142"/>
  <c r="C39" i="142"/>
  <c r="J16" i="158"/>
  <c r="F25" i="159"/>
  <c r="AL74" i="158"/>
  <c r="AM74" i="158" s="1"/>
  <c r="AJ17" i="159"/>
  <c r="AK17" i="159" s="1"/>
  <c r="AQ205" i="160"/>
  <c r="J12" i="160"/>
  <c r="AR9" i="163"/>
  <c r="AO8" i="160"/>
  <c r="AR9" i="159"/>
  <c r="F8" i="162"/>
  <c r="F18" i="163"/>
  <c r="N5" i="142"/>
  <c r="AP203" i="160"/>
  <c r="D39" i="142"/>
  <c r="AL75" i="163"/>
  <c r="AM75" i="163" s="1"/>
  <c r="P33" i="142"/>
  <c r="D29" i="142"/>
  <c r="D40" i="158"/>
  <c r="K9" i="158"/>
  <c r="D23" i="142"/>
  <c r="D24" i="158"/>
  <c r="J2" i="160"/>
  <c r="C33" i="158"/>
  <c r="J21" i="161"/>
  <c r="K43" i="160"/>
  <c r="N17" i="142"/>
  <c r="AL10" i="160"/>
  <c r="AM10" i="160" s="1"/>
  <c r="K45" i="159"/>
  <c r="N14" i="162"/>
  <c r="AP72" i="159"/>
  <c r="I4" i="161"/>
  <c r="C7" i="158"/>
  <c r="Q44" i="161"/>
  <c r="G47" i="163"/>
  <c r="G35" i="162"/>
  <c r="D5" i="159"/>
  <c r="D8" i="163"/>
  <c r="I34" i="161"/>
  <c r="P49" i="159"/>
  <c r="C37" i="158"/>
  <c r="H35" i="162"/>
  <c r="M47" i="142"/>
  <c r="N3" i="142"/>
  <c r="L37" i="162"/>
  <c r="AL71" i="160"/>
  <c r="AM71" i="160" s="1"/>
  <c r="C31" i="159"/>
  <c r="AO209" i="160"/>
  <c r="F32" i="158"/>
  <c r="C8" i="142"/>
  <c r="E19" i="162"/>
  <c r="F14" i="163"/>
  <c r="Q35" i="162"/>
  <c r="N30" i="159"/>
  <c r="Q30" i="162"/>
  <c r="C48" i="159"/>
  <c r="E44" i="161"/>
  <c r="G40" i="159"/>
  <c r="M3" i="163"/>
  <c r="C24" i="163"/>
  <c r="C48" i="162"/>
  <c r="C5" i="158"/>
  <c r="N44" i="142"/>
  <c r="P26" i="161"/>
  <c r="M44" i="159"/>
  <c r="J40" i="161"/>
  <c r="P6" i="163"/>
  <c r="AP74" i="158"/>
  <c r="Q23" i="160"/>
  <c r="L30" i="163"/>
  <c r="J41" i="162"/>
  <c r="D43" i="158"/>
  <c r="AQ10" i="159"/>
  <c r="F33" i="159"/>
  <c r="AQ77" i="160"/>
  <c r="Q22" i="142"/>
  <c r="H32" i="159"/>
  <c r="P10" i="161"/>
  <c r="I10" i="160"/>
  <c r="P36" i="163"/>
  <c r="D21" i="163"/>
  <c r="M19" i="162"/>
  <c r="K24" i="162"/>
  <c r="C27" i="160"/>
  <c r="M16" i="162"/>
  <c r="C33" i="142"/>
  <c r="D29" i="163"/>
  <c r="C48" i="158"/>
  <c r="I18" i="162"/>
  <c r="F43" i="158"/>
  <c r="K43" i="159"/>
  <c r="L50" i="161"/>
  <c r="F30" i="159"/>
  <c r="K16" i="162"/>
  <c r="I7" i="161"/>
  <c r="Q43" i="160"/>
  <c r="P37" i="160"/>
  <c r="Q42" i="160"/>
  <c r="K19" i="159"/>
  <c r="N10" i="160"/>
  <c r="L48" i="159"/>
  <c r="H49" i="161"/>
  <c r="AO75" i="160"/>
  <c r="H20" i="158"/>
  <c r="D28" i="158"/>
  <c r="AR77" i="142"/>
  <c r="J39" i="159"/>
  <c r="L21" i="142"/>
  <c r="AO6" i="142"/>
  <c r="K10" i="158"/>
  <c r="I28" i="158"/>
  <c r="E39" i="158"/>
  <c r="P47" i="159"/>
  <c r="K8" i="163"/>
  <c r="M9" i="162"/>
  <c r="F24" i="142"/>
  <c r="G23" i="163"/>
  <c r="Q37" i="160"/>
  <c r="E5" i="162"/>
  <c r="E39" i="160"/>
  <c r="AO71" i="159"/>
  <c r="H43" i="161"/>
  <c r="AO7" i="163"/>
  <c r="E50" i="162"/>
  <c r="C2" i="161"/>
  <c r="D21" i="159"/>
  <c r="F12" i="160"/>
  <c r="N37" i="160"/>
  <c r="Q5" i="160"/>
  <c r="AP202" i="160"/>
  <c r="L45" i="158"/>
  <c r="I39" i="161"/>
  <c r="AP12" i="159"/>
  <c r="M19" i="158"/>
  <c r="Q20" i="159"/>
  <c r="AP206" i="160"/>
  <c r="Q34" i="160"/>
  <c r="C26" i="159"/>
  <c r="K28" i="162"/>
  <c r="J31" i="162"/>
  <c r="J7" i="162"/>
  <c r="M13" i="161"/>
  <c r="D4" i="162"/>
  <c r="C4" i="163"/>
  <c r="AP73" i="162"/>
  <c r="M42" i="162"/>
  <c r="J47" i="158"/>
  <c r="C6" i="142"/>
  <c r="AQ71" i="160"/>
  <c r="C42" i="142"/>
  <c r="AO72" i="163"/>
  <c r="G34" i="142"/>
  <c r="P31" i="161"/>
  <c r="E43" i="159"/>
  <c r="H5" i="163"/>
  <c r="N25" i="162"/>
  <c r="P25" i="159"/>
  <c r="L42" i="161"/>
  <c r="Q4" i="162"/>
  <c r="H40" i="162"/>
  <c r="H33" i="161"/>
  <c r="U81" i="159"/>
  <c r="U140" i="159"/>
  <c r="U72" i="162"/>
  <c r="U72" i="158"/>
  <c r="U13" i="162"/>
  <c r="U7" i="160"/>
  <c r="U5" i="162"/>
  <c r="U70" i="163"/>
  <c r="U76" i="163"/>
  <c r="U142" i="159"/>
  <c r="U201" i="160"/>
  <c r="U12" i="159"/>
  <c r="U136" i="160"/>
  <c r="U74" i="160"/>
  <c r="U78" i="159"/>
  <c r="U5" i="158"/>
  <c r="U15" i="159"/>
  <c r="U76" i="159"/>
  <c r="U141" i="159"/>
  <c r="U13" i="159"/>
  <c r="U206" i="160"/>
  <c r="U75" i="163"/>
  <c r="U78" i="163"/>
  <c r="U202" i="160"/>
  <c r="U79" i="159"/>
  <c r="U79" i="162"/>
  <c r="U17" i="159"/>
  <c r="U80" i="158"/>
  <c r="U204" i="160"/>
  <c r="U10" i="142"/>
  <c r="U83" i="159"/>
  <c r="U138" i="160"/>
  <c r="U10" i="162"/>
  <c r="U70" i="142"/>
  <c r="U8" i="160"/>
  <c r="U135" i="159"/>
  <c r="U12" i="163" a="1"/>
  <c r="U8" i="162"/>
  <c r="U209" i="160"/>
  <c r="U11" i="163" a="1"/>
  <c r="U135" i="160"/>
  <c r="U82" i="159"/>
  <c r="U207" i="160"/>
  <c r="U6" i="142"/>
  <c r="U74" i="159"/>
  <c r="U73" i="142"/>
  <c r="U14" i="162"/>
  <c r="U75" i="158"/>
  <c r="U9" i="159"/>
  <c r="U77" i="142"/>
  <c r="U200" i="160"/>
  <c r="U137" i="159"/>
  <c r="U8" i="158"/>
  <c r="U137" i="160"/>
  <c r="U6" i="163" a="1"/>
  <c r="U10" i="158"/>
  <c r="U135" i="142"/>
  <c r="U205" i="160"/>
  <c r="U11" i="162"/>
  <c r="U139" i="142"/>
  <c r="U73" i="162"/>
  <c r="U71" i="162"/>
  <c r="U140" i="142"/>
  <c r="U6" i="158"/>
  <c r="U76" i="160"/>
  <c r="U77" i="160"/>
  <c r="U11" i="158"/>
  <c r="U77" i="162"/>
  <c r="U74" i="163"/>
  <c r="U70" i="159"/>
  <c r="U9" i="158"/>
  <c r="U16" i="159"/>
  <c r="U138" i="142"/>
  <c r="U72" i="160"/>
  <c r="U7" i="163" a="1"/>
  <c r="U6" i="159"/>
  <c r="U8" i="159"/>
  <c r="U78" i="162"/>
  <c r="U71" i="158"/>
  <c r="U70" i="158"/>
  <c r="U11" i="159"/>
  <c r="U75" i="160"/>
  <c r="U210" i="160"/>
  <c r="U14" i="159"/>
  <c r="U136" i="142"/>
  <c r="U9" i="160"/>
  <c r="U136" i="159"/>
  <c r="U70" i="160"/>
  <c r="U10" i="163" a="1"/>
  <c r="U7" i="159"/>
  <c r="U12" i="160"/>
  <c r="U7" i="158"/>
  <c r="U208" i="160"/>
  <c r="U8" i="163" a="1"/>
  <c r="U5" i="160"/>
  <c r="U5" i="142"/>
  <c r="U72" i="142"/>
  <c r="U10" i="159"/>
  <c r="U141" i="142"/>
  <c r="U76" i="162"/>
  <c r="U77" i="159"/>
  <c r="U10" i="160"/>
  <c r="U12" i="162"/>
  <c r="U6" i="162"/>
  <c r="U11" i="160"/>
  <c r="U73" i="158"/>
  <c r="U9" i="162"/>
  <c r="U5" i="163" a="1"/>
  <c r="U74" i="158"/>
  <c r="U72" i="159"/>
  <c r="U6" i="160"/>
  <c r="U76" i="158"/>
  <c r="U7" i="142"/>
  <c r="U73" i="163"/>
  <c r="U71" i="160"/>
  <c r="U18" i="159"/>
  <c r="U75" i="159"/>
  <c r="U13" i="163" a="1"/>
  <c r="U5" i="161"/>
  <c r="U72" i="163"/>
  <c r="U70" i="162"/>
  <c r="U78" i="158"/>
  <c r="U73" i="160"/>
  <c r="U139" i="159"/>
  <c r="U138" i="159"/>
  <c r="U9" i="163" a="1"/>
  <c r="U75" i="142"/>
  <c r="U5" i="159"/>
  <c r="U71" i="142"/>
  <c r="U71" i="163"/>
  <c r="U203" i="160"/>
  <c r="U143" i="159"/>
  <c r="U74" i="142"/>
  <c r="U80" i="159"/>
  <c r="U71" i="159"/>
  <c r="U77" i="163"/>
  <c r="U137" i="142"/>
  <c r="U75" i="162"/>
  <c r="U7" i="162"/>
  <c r="U77" i="158"/>
  <c r="U73" i="159"/>
  <c r="U9" i="142"/>
  <c r="U81" i="158"/>
  <c r="U76" i="142"/>
  <c r="U8" i="142"/>
  <c r="U74" i="162"/>
  <c r="U79" i="158"/>
  <c r="T30" i="159" l="1"/>
  <c r="U9" i="163"/>
  <c r="T95" i="162"/>
  <c r="T30" i="161"/>
  <c r="U13" i="163"/>
  <c r="U5" i="163"/>
  <c r="T30" i="142"/>
  <c r="T30" i="160"/>
  <c r="U8" i="163"/>
  <c r="U10" i="163"/>
  <c r="T95" i="160"/>
  <c r="T95" i="158"/>
  <c r="U7" i="163"/>
  <c r="T95" i="159"/>
  <c r="T160" i="142"/>
  <c r="U6" i="163"/>
  <c r="T225" i="160"/>
  <c r="T160" i="160"/>
  <c r="U11" i="163"/>
  <c r="U12" i="163"/>
  <c r="T160" i="159"/>
  <c r="T95" i="142"/>
  <c r="T30" i="158"/>
  <c r="T95" i="163"/>
  <c r="T30" i="162"/>
  <c r="T30" i="16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tc={D38C0B49-330A-4C63-8397-97700A9959F3}</author>
  </authors>
  <commentList>
    <comment ref="AW9" authorId="0" shapeId="0" xr:uid="{D38C0B49-330A-4C63-8397-97700A9959F3}">
      <text>
        <t>[對話串註解]
您的 Excel 版本可讓您讀取此對話串註解; 但若以較新的 Excel 版本開啟此檔案，將會移除對它進行的所有編輯。深入了解: https://go.microsoft.com/fwlink/?linkid=870924。
註解:
    For ZTSL6471S max vbias update</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4917054-70CA-4FC1-9A0D-84F512720782}" keepAlive="1" name="查詢 - ASIC" description="與活頁簿中 'ASIC' 查詢的連接。" type="5" refreshedVersion="8" background="1" saveData="1">
    <dbPr connection="Provider=Microsoft.Mashup.OleDb.1;Data Source=$Workbook$;Location=ASIC;Extended Properties=&quot;&quot;" command="SELECT * FROM [ASIC]"/>
  </connection>
  <connection id="2" xr16:uid="{69434F59-8885-4B0D-A624-0238B41FC92F}" keepAlive="1" name="查詢 - Check" description="與活頁簿中 'Check' 查詢的連接。" type="5" refreshedVersion="8" background="1" saveData="1">
    <dbPr connection="Provider=Microsoft.Mashup.OleDb.1;Data Source=$Workbook$;Location=Check;Extended Properties=&quot;&quot;" command="SELECT * FROM [Check]"/>
  </connection>
  <connection id="3" xr16:uid="{7BC5A8A6-00E5-4455-9A2C-2C7AF59D42FA}" keepAlive="1" name="查詢 - MPN" description="與活頁簿中 'MPN' 查詢的連接。" type="5" refreshedVersion="8" background="1" saveData="1">
    <dbPr connection="Provider=Microsoft.Mashup.OleDb.1;Data Source=$Workbook$;Location=MPN;Extended Properties=&quot;&quot;" command="SELECT * FROM [MPN]"/>
  </connection>
  <connection id="4" xr16:uid="{B8AFB81D-4C6D-4C22-B383-6CB836888039}" keepAlive="1" name="查詢 - Sensor" description="與活頁簿中 'Sensor' 查詢的連接。" type="5" refreshedVersion="8" background="1" saveData="1">
    <dbPr connection="Provider=Microsoft.Mashup.OleDb.1;Data Source=$Workbook$;Location=Sensor;Extended Properties=&quot;&quot;" command="SELECT * FROM [Sensor]"/>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<sst xmlns="http://schemas.openxmlformats.org/spreadsheetml/2006/main" count="34373" uniqueCount="1341">
  <si>
    <t>ASIC</t>
  </si>
  <si>
    <t>Phase</t>
    <phoneticPr fontId="1" type="noConversion"/>
  </si>
  <si>
    <t>Remark</t>
  </si>
  <si>
    <t>Spec</t>
    <phoneticPr fontId="1" type="noConversion"/>
  </si>
  <si>
    <t>Vendor</t>
  </si>
  <si>
    <t>BOM Type</t>
  </si>
  <si>
    <t>Sensor</t>
  </si>
  <si>
    <t>Vbias</t>
  </si>
  <si>
    <t>Config</t>
  </si>
  <si>
    <t>Real vbias</t>
    <phoneticPr fontId="1" type="noConversion"/>
  </si>
  <si>
    <t>MPN</t>
    <phoneticPr fontId="1" type="noConversion"/>
  </si>
  <si>
    <t>Fix bit</t>
    <phoneticPr fontId="1" type="noConversion"/>
  </si>
  <si>
    <t>Com MPN</t>
    <phoneticPr fontId="1" type="noConversion"/>
  </si>
  <si>
    <t>Sensor</t>
    <phoneticPr fontId="1" type="noConversion"/>
  </si>
  <si>
    <t>Vbias</t>
    <phoneticPr fontId="1" type="noConversion"/>
  </si>
  <si>
    <t>Trim mode</t>
    <phoneticPr fontId="1" type="noConversion"/>
  </si>
  <si>
    <t>ASIC bom</t>
    <phoneticPr fontId="1" type="noConversion"/>
  </si>
  <si>
    <t>Sensor bom</t>
    <phoneticPr fontId="1" type="noConversion"/>
  </si>
  <si>
    <t>Asic</t>
    <phoneticPr fontId="1" type="noConversion"/>
  </si>
  <si>
    <t>Asic Vbias</t>
    <phoneticPr fontId="1" type="noConversion"/>
  </si>
  <si>
    <t>limit sensor sens</t>
    <phoneticPr fontId="1" type="noConversion"/>
  </si>
  <si>
    <t>phase</t>
    <phoneticPr fontId="1" type="noConversion"/>
  </si>
  <si>
    <t>Change times</t>
    <phoneticPr fontId="1" type="noConversion"/>
  </si>
  <si>
    <t>Fix bits</t>
  </si>
  <si>
    <t>Vendor</t>
    <phoneticPr fontId="1" type="noConversion"/>
  </si>
  <si>
    <t>Loop Gain</t>
  </si>
  <si>
    <t>Normal</t>
  </si>
  <si>
    <t>4803G</t>
  </si>
  <si>
    <t>2258G</t>
  </si>
  <si>
    <t>4803K</t>
  </si>
  <si>
    <t>2258K</t>
  </si>
  <si>
    <t>4804D</t>
  </si>
  <si>
    <t>2322D</t>
  </si>
  <si>
    <t>4804WA</t>
  </si>
  <si>
    <t>M379WA</t>
  </si>
  <si>
    <t>4804WB</t>
  </si>
  <si>
    <t>M379WB</t>
  </si>
  <si>
    <t>4804WE</t>
  </si>
  <si>
    <t>M804WE</t>
  </si>
  <si>
    <t>4804WF</t>
  </si>
  <si>
    <t>M804WF</t>
  </si>
  <si>
    <t>4804WG</t>
  </si>
  <si>
    <t>M804WG</t>
  </si>
  <si>
    <t>4805YB</t>
  </si>
  <si>
    <t>G805YB</t>
  </si>
  <si>
    <t>4806YA</t>
  </si>
  <si>
    <t>006YA</t>
  </si>
  <si>
    <t>4807ZA</t>
  </si>
  <si>
    <t>304ZA</t>
  </si>
  <si>
    <t>4814ZB</t>
  </si>
  <si>
    <t>008ZB</t>
  </si>
  <si>
    <t>2309A</t>
  </si>
  <si>
    <t>2309B</t>
  </si>
  <si>
    <t>2309C</t>
  </si>
  <si>
    <t>2309D</t>
  </si>
  <si>
    <t>4832ZA</t>
  </si>
  <si>
    <t>M402ZA</t>
  </si>
  <si>
    <t>4832ZB</t>
  </si>
  <si>
    <t>M402ZB</t>
  </si>
  <si>
    <t>4832ZD</t>
  </si>
  <si>
    <t>M402ZD</t>
  </si>
  <si>
    <t>2321B</t>
  </si>
  <si>
    <t>M841YC</t>
  </si>
  <si>
    <t>4841YD</t>
  </si>
  <si>
    <t>M841YD</t>
  </si>
  <si>
    <t>4841YE</t>
  </si>
  <si>
    <t>M841YE</t>
  </si>
  <si>
    <t>M842ZA</t>
  </si>
  <si>
    <t>4842ZB</t>
  </si>
  <si>
    <t>M842ZB</t>
  </si>
  <si>
    <t>4843ZB</t>
  </si>
  <si>
    <t>010ZB</t>
  </si>
  <si>
    <t>4843ZD</t>
  </si>
  <si>
    <t>010ZD</t>
  </si>
  <si>
    <t>4901I</t>
  </si>
  <si>
    <t>2212I</t>
  </si>
  <si>
    <t>4902I</t>
  </si>
  <si>
    <t>2263I</t>
  </si>
  <si>
    <t>4903YA</t>
  </si>
  <si>
    <t>2295A</t>
  </si>
  <si>
    <t>4903YF</t>
  </si>
  <si>
    <t>2295F</t>
  </si>
  <si>
    <t>2295I</t>
  </si>
  <si>
    <t>4903YJ</t>
  </si>
  <si>
    <t>2295J</t>
  </si>
  <si>
    <t>4903YL</t>
  </si>
  <si>
    <t>2295L</t>
  </si>
  <si>
    <t>2328B</t>
  </si>
  <si>
    <t>4904YC</t>
  </si>
  <si>
    <t>T904YC</t>
  </si>
  <si>
    <t>4904YD</t>
  </si>
  <si>
    <t>T904YD</t>
  </si>
  <si>
    <t>4904YE</t>
  </si>
  <si>
    <t>T904YE</t>
  </si>
  <si>
    <t>4904YF</t>
  </si>
  <si>
    <t>T904YF</t>
  </si>
  <si>
    <t>4904YG</t>
  </si>
  <si>
    <t>T904YG</t>
  </si>
  <si>
    <t>4905XA</t>
  </si>
  <si>
    <t>M394XA</t>
  </si>
  <si>
    <t>4905XAB</t>
  </si>
  <si>
    <t>4905XB</t>
  </si>
  <si>
    <t>M394XB</t>
  </si>
  <si>
    <t>4905XC</t>
  </si>
  <si>
    <t>M394XC</t>
  </si>
  <si>
    <t>4905XD</t>
  </si>
  <si>
    <t>M394XD</t>
  </si>
  <si>
    <t>4905XE</t>
  </si>
  <si>
    <t>M394XE</t>
  </si>
  <si>
    <t>4905XF</t>
  </si>
  <si>
    <t>M394XF</t>
  </si>
  <si>
    <t>4905XG</t>
  </si>
  <si>
    <t>M394XG</t>
  </si>
  <si>
    <t>4907YA</t>
  </si>
  <si>
    <t>2356A</t>
  </si>
  <si>
    <t>4907YB</t>
  </si>
  <si>
    <t>2356B</t>
  </si>
  <si>
    <t>4908XA</t>
  </si>
  <si>
    <t>M395XA</t>
  </si>
  <si>
    <t>4908XB</t>
  </si>
  <si>
    <t>M395XB</t>
  </si>
  <si>
    <t>4908YC</t>
  </si>
  <si>
    <t>M395YC</t>
  </si>
  <si>
    <t>4908YD</t>
  </si>
  <si>
    <t>M395YD</t>
  </si>
  <si>
    <t>4908YE</t>
  </si>
  <si>
    <t>M395YE</t>
  </si>
  <si>
    <t>4908YF</t>
  </si>
  <si>
    <t>M395YF</t>
  </si>
  <si>
    <t>4908YG</t>
  </si>
  <si>
    <t>M395YG</t>
  </si>
  <si>
    <t>4908YH</t>
  </si>
  <si>
    <t>M395YH</t>
  </si>
  <si>
    <t>4918ZA</t>
  </si>
  <si>
    <t>303ZA</t>
  </si>
  <si>
    <t>4918ZB</t>
  </si>
  <si>
    <t>303ZB</t>
  </si>
  <si>
    <t>4921YB</t>
  </si>
  <si>
    <t>2317B</t>
  </si>
  <si>
    <t>4921YC</t>
  </si>
  <si>
    <t>G317YC</t>
  </si>
  <si>
    <t>4921YD</t>
  </si>
  <si>
    <t>G317YD</t>
  </si>
  <si>
    <t>4922ZA</t>
  </si>
  <si>
    <t>001ZA</t>
  </si>
  <si>
    <t>4922ZB</t>
  </si>
  <si>
    <t>001ZB</t>
  </si>
  <si>
    <t>4922ZD</t>
  </si>
  <si>
    <t>001ZD</t>
  </si>
  <si>
    <t>4941YA</t>
  </si>
  <si>
    <t>007YA</t>
  </si>
  <si>
    <t>4941YB</t>
  </si>
  <si>
    <t>007YB</t>
  </si>
  <si>
    <t>4814ZD</t>
  </si>
  <si>
    <t>008ZD</t>
  </si>
  <si>
    <t>4909ZA</t>
  </si>
  <si>
    <t>026ZA</t>
  </si>
  <si>
    <t>4941XA</t>
  </si>
  <si>
    <t>032XA</t>
  </si>
  <si>
    <t>4918ZD</t>
  </si>
  <si>
    <t>303ZD</t>
  </si>
  <si>
    <t>4841YI</t>
  </si>
  <si>
    <t>M841YI</t>
  </si>
  <si>
    <t>4807ZC</t>
  </si>
  <si>
    <t>304ZC</t>
  </si>
  <si>
    <t>4909ZC</t>
  </si>
  <si>
    <t>026ZC</t>
  </si>
  <si>
    <t>MPN</t>
  </si>
  <si>
    <t>TYPE1</t>
  </si>
  <si>
    <t>TYPE2</t>
  </si>
  <si>
    <t>TEST SPEC</t>
  </si>
  <si>
    <t>Phase</t>
  </si>
  <si>
    <t>ZTS6031</t>
  </si>
  <si>
    <t>DMIC</t>
  </si>
  <si>
    <t>F</t>
  </si>
  <si>
    <t>Outphase</t>
  </si>
  <si>
    <t>ZTS6031ACE</t>
  </si>
  <si>
    <t>ZTS6031M</t>
  </si>
  <si>
    <t>ZTS6031MK</t>
  </si>
  <si>
    <t>ZTS6041</t>
  </si>
  <si>
    <t>ZTS6131</t>
  </si>
  <si>
    <t>ZTS6131E</t>
  </si>
  <si>
    <t>ZTS6131-K_singel cavity</t>
  </si>
  <si>
    <t>ZTS6134</t>
  </si>
  <si>
    <t>ZTS6134S</t>
  </si>
  <si>
    <t>Inphase</t>
  </si>
  <si>
    <t>ZTS6144</t>
  </si>
  <si>
    <t>ZTS6156SE26</t>
  </si>
  <si>
    <t>AMIC</t>
  </si>
  <si>
    <t>B</t>
  </si>
  <si>
    <t>Default</t>
  </si>
  <si>
    <t>ZTS6231</t>
  </si>
  <si>
    <t>ZTS6231-K-low driver-bit22</t>
  </si>
  <si>
    <t>ZTS6233</t>
  </si>
  <si>
    <t>ZTS6234</t>
  </si>
  <si>
    <t>ZTS6235</t>
  </si>
  <si>
    <t>ZTS6236</t>
  </si>
  <si>
    <t>ZTS6431E</t>
  </si>
  <si>
    <t>ZTS6531C</t>
  </si>
  <si>
    <t>ZTS6531S</t>
  </si>
  <si>
    <t>ZTS6531SA</t>
  </si>
  <si>
    <t>ZTS6531S-C</t>
  </si>
  <si>
    <t>ZTS6531S-H</t>
  </si>
  <si>
    <t>ZTS6531S-P</t>
  </si>
  <si>
    <t>ZTS6534</t>
  </si>
  <si>
    <t>ZTS6534C</t>
  </si>
  <si>
    <t>ZTS6534SE</t>
  </si>
  <si>
    <t>ZTS6534SE-1uF</t>
  </si>
  <si>
    <t>ZTS6538</t>
  </si>
  <si>
    <t>ZTS6538SE</t>
  </si>
  <si>
    <t>ZTS6541</t>
  </si>
  <si>
    <t>ZTS6544SE</t>
  </si>
  <si>
    <t>ZTS6548</t>
  </si>
  <si>
    <t>ZTS6572S</t>
  </si>
  <si>
    <t>ZTS6572SE</t>
  </si>
  <si>
    <t>ZTS6572S-H</t>
  </si>
  <si>
    <t>ZTS6575</t>
  </si>
  <si>
    <t>ZTS6575D</t>
  </si>
  <si>
    <t>ZTS6575SE</t>
  </si>
  <si>
    <t>ZTS6577</t>
  </si>
  <si>
    <t>ZTS6577SE</t>
  </si>
  <si>
    <t>ZTS6631</t>
  </si>
  <si>
    <t>ZTS6631S</t>
  </si>
  <si>
    <t>ZTS6672</t>
  </si>
  <si>
    <t>ZTS6672S</t>
  </si>
  <si>
    <t>ZTS6731</t>
  </si>
  <si>
    <t>ZTS6735</t>
  </si>
  <si>
    <t>ZTS6771S</t>
  </si>
  <si>
    <t>ZTS6777</t>
  </si>
  <si>
    <t>ZTS6831E</t>
  </si>
  <si>
    <t>ZTS6872S</t>
  </si>
  <si>
    <t>ZTS6872SA</t>
  </si>
  <si>
    <t>ZTS6872SE</t>
  </si>
  <si>
    <t>ZTS6877S</t>
  </si>
  <si>
    <t>ZTSL6538</t>
  </si>
  <si>
    <t>ZTSL6577</t>
  </si>
  <si>
    <t>ZTSL6577-1.8V-2.4M</t>
  </si>
  <si>
    <t>ZTSL6872S</t>
  </si>
  <si>
    <t>ZTSM6577</t>
  </si>
  <si>
    <t>ZTSQ6872S</t>
  </si>
  <si>
    <t>ZTS6531S-B-lowdriver</t>
  </si>
  <si>
    <t>ZTS6234B</t>
  </si>
  <si>
    <t>ZTS6534SAC</t>
  </si>
  <si>
    <t>ZTS6734</t>
  </si>
  <si>
    <t>ZTS6131S</t>
  </si>
  <si>
    <t>ZTS6534SA</t>
  </si>
  <si>
    <t>ZTS6134D</t>
  </si>
  <si>
    <t>ZTS6544SE-K</t>
  </si>
  <si>
    <t>ZTS6534M</t>
  </si>
  <si>
    <t>ZTS6534F</t>
  </si>
  <si>
    <t>ZTS6534B</t>
  </si>
  <si>
    <t>ZTS6231C</t>
  </si>
  <si>
    <t>ZTS6531SB</t>
  </si>
  <si>
    <t>ZTS6534SB</t>
  </si>
  <si>
    <t>ZTSQ6872SE</t>
  </si>
  <si>
    <t>-</t>
  </si>
  <si>
    <t>ZTS6011F</t>
  </si>
  <si>
    <t>ZTS6011M</t>
  </si>
  <si>
    <t>ZTS6015-lowiq</t>
  </si>
  <si>
    <t>ZTS6015C</t>
  </si>
  <si>
    <t>ZTS6015H</t>
  </si>
  <si>
    <t>ZTS6015S-normaliq</t>
  </si>
  <si>
    <t>ZTS6015S-lowiq</t>
  </si>
  <si>
    <t>ZTS6017</t>
  </si>
  <si>
    <t>ZTS6017H</t>
  </si>
  <si>
    <t>ZTS6021</t>
  </si>
  <si>
    <t>ZTS6032</t>
  </si>
  <si>
    <t>ZTS6032M</t>
  </si>
  <si>
    <t>ZTS6051</t>
  </si>
  <si>
    <t>ZTS6051E</t>
  </si>
  <si>
    <t>ZTS6051MH</t>
  </si>
  <si>
    <t>ZTS6053</t>
  </si>
  <si>
    <t>ZTS6053S</t>
  </si>
  <si>
    <t>ZTS6054</t>
  </si>
  <si>
    <t>ZTS6055_low power</t>
  </si>
  <si>
    <t>ZTS6056</t>
  </si>
  <si>
    <t>ZTS6056S</t>
  </si>
  <si>
    <t>ZTS6058</t>
  </si>
  <si>
    <t>ZTS6117</t>
  </si>
  <si>
    <t>ZTS6117H</t>
  </si>
  <si>
    <t>ZTS6117S</t>
  </si>
  <si>
    <t>ZTS6117SE</t>
  </si>
  <si>
    <t>ZTS6127</t>
  </si>
  <si>
    <t>ZTS6155</t>
  </si>
  <si>
    <t>ZTS6156</t>
  </si>
  <si>
    <t>ZTS6156H</t>
  </si>
  <si>
    <t>ZTS6156SE</t>
  </si>
  <si>
    <t>ZTS6177</t>
  </si>
  <si>
    <t>ZTS6211E</t>
  </si>
  <si>
    <t>ZTS6211E-M</t>
  </si>
  <si>
    <t>ZTS6213</t>
  </si>
  <si>
    <t>ZTS6213S</t>
  </si>
  <si>
    <t>ZTS6216</t>
  </si>
  <si>
    <t>ZTS6216C</t>
  </si>
  <si>
    <t>ZTS6217</t>
  </si>
  <si>
    <t>ZTS6232LT</t>
  </si>
  <si>
    <t>ZTS6266</t>
  </si>
  <si>
    <t>ZTS6311</t>
  </si>
  <si>
    <t>ZTS6411</t>
  </si>
  <si>
    <t>ZTS6411E</t>
  </si>
  <si>
    <t>ZTS6514</t>
  </si>
  <si>
    <t>ZTS6516</t>
  </si>
  <si>
    <t>ZTS6516E</t>
  </si>
  <si>
    <t>ZTS6531</t>
  </si>
  <si>
    <t>ZTS6535S</t>
  </si>
  <si>
    <t>ZTS6538S</t>
  </si>
  <si>
    <t>ZTS6554</t>
  </si>
  <si>
    <t>ZTS6554S</t>
  </si>
  <si>
    <t>ZTS6554SE</t>
  </si>
  <si>
    <t>ZTS6556</t>
  </si>
  <si>
    <t>ZTS6556SE</t>
  </si>
  <si>
    <t>ZTS6572</t>
  </si>
  <si>
    <t>ZTS6572E46</t>
  </si>
  <si>
    <t>ZTS6572SH</t>
  </si>
  <si>
    <t>ZTS6572T</t>
  </si>
  <si>
    <t>ZTS6573</t>
  </si>
  <si>
    <t>ZTS6577S</t>
  </si>
  <si>
    <t>ZTS6615</t>
  </si>
  <si>
    <t>ZTS6618</t>
  </si>
  <si>
    <t>ZTS6618P</t>
  </si>
  <si>
    <t>ZTS6631H</t>
  </si>
  <si>
    <t>ZTS6654</t>
  </si>
  <si>
    <t>ZTS6654-G-lowiq</t>
  </si>
  <si>
    <t>ZTS6658</t>
  </si>
  <si>
    <t>ZTS6672H</t>
  </si>
  <si>
    <t>ZTS6753</t>
  </si>
  <si>
    <t>ZTS6756S</t>
  </si>
  <si>
    <t>ZTS6756SE</t>
  </si>
  <si>
    <t>ZTS6851</t>
  </si>
  <si>
    <t>ZTS6853</t>
  </si>
  <si>
    <t>ZTS6856</t>
  </si>
  <si>
    <t>ZTS6856E</t>
  </si>
  <si>
    <t>ZTS6856S</t>
  </si>
  <si>
    <t>ZTS6856SE</t>
  </si>
  <si>
    <t>ZTS6856SEO</t>
  </si>
  <si>
    <t>ZTS6872</t>
  </si>
  <si>
    <t>ZTS6872A</t>
  </si>
  <si>
    <t>ZTS6872C</t>
  </si>
  <si>
    <t>ZTSL6538S</t>
  </si>
  <si>
    <t>ZTSL6538SE</t>
  </si>
  <si>
    <t>ZTSL6777S</t>
  </si>
  <si>
    <t>ZTSL6872C</t>
  </si>
  <si>
    <t>ZTSQ6813</t>
  </si>
  <si>
    <t>ZTS6572-CH</t>
  </si>
  <si>
    <t>ZTS6872CE-37</t>
  </si>
  <si>
    <t>ZTS6015-normaliq</t>
  </si>
  <si>
    <t>ZTS6872E</t>
  </si>
  <si>
    <t>ZTS6054L</t>
  </si>
  <si>
    <t>ZTS6752</t>
  </si>
  <si>
    <t>ZTS6654S</t>
  </si>
  <si>
    <t>ZTS6856SR</t>
  </si>
  <si>
    <t>ZTSL6574S</t>
  </si>
  <si>
    <t>ZTS6856SR-377</t>
  </si>
  <si>
    <t>ZTS6853S</t>
  </si>
  <si>
    <t>ZTS6015</t>
  </si>
  <si>
    <t>ZTSL6574L</t>
  </si>
  <si>
    <t>ZTS6554SRE</t>
  </si>
  <si>
    <t>ZTSL6572</t>
  </si>
  <si>
    <t>ZTS6772S</t>
  </si>
  <si>
    <t>ZTS6856A</t>
  </si>
  <si>
    <t>ZTSL6771</t>
  </si>
  <si>
    <t>ZTS6856SL</t>
  </si>
  <si>
    <t>ZTSQ6872C</t>
  </si>
  <si>
    <t>ZTSQ6811</t>
  </si>
  <si>
    <t>N005A</t>
  </si>
  <si>
    <t>N002A</t>
  </si>
  <si>
    <t>2410A</t>
  </si>
  <si>
    <t>3004_V11</t>
  </si>
  <si>
    <t>2227F</t>
  </si>
  <si>
    <t>3004_V10</t>
  </si>
  <si>
    <t>2301A</t>
  </si>
  <si>
    <t>3004CL</t>
  </si>
  <si>
    <t>2227H</t>
  </si>
  <si>
    <t>3004G</t>
  </si>
  <si>
    <t>2227G</t>
  </si>
  <si>
    <t>3006CH</t>
  </si>
  <si>
    <t>2282C</t>
  </si>
  <si>
    <t>3006HW-A</t>
  </si>
  <si>
    <t>2282A</t>
  </si>
  <si>
    <t>3006HW-D</t>
  </si>
  <si>
    <t>2282D</t>
  </si>
  <si>
    <t>3007CL</t>
  </si>
  <si>
    <t>2283E</t>
  </si>
  <si>
    <t>3007AL</t>
  </si>
  <si>
    <t>2283D</t>
  </si>
  <si>
    <t>3007L</t>
  </si>
  <si>
    <t>2283C</t>
  </si>
  <si>
    <t>3016AH</t>
  </si>
  <si>
    <t>2406B</t>
  </si>
  <si>
    <t>3016HW</t>
  </si>
  <si>
    <t>2406A</t>
  </si>
  <si>
    <t>3018AH</t>
  </si>
  <si>
    <t>2391A</t>
  </si>
  <si>
    <t>3018BH</t>
  </si>
  <si>
    <t>2391B</t>
  </si>
  <si>
    <t>1188A</t>
  </si>
  <si>
    <t>N009A</t>
  </si>
  <si>
    <t>N007A</t>
  </si>
  <si>
    <t>N006A</t>
  </si>
  <si>
    <t>2101L</t>
  </si>
  <si>
    <t>N014A</t>
  </si>
  <si>
    <t>2101M</t>
  </si>
  <si>
    <t>N014B</t>
  </si>
  <si>
    <t>2181L</t>
  </si>
  <si>
    <t>N010A</t>
  </si>
  <si>
    <t>N025A</t>
  </si>
  <si>
    <t>2145M</t>
  </si>
  <si>
    <t>N026A</t>
  </si>
  <si>
    <t>1101DAV</t>
  </si>
  <si>
    <t>1101AV</t>
  </si>
  <si>
    <t>3015AW</t>
  </si>
  <si>
    <t>N019A</t>
  </si>
  <si>
    <t>1102LAZ</t>
  </si>
  <si>
    <t>1101LAZ</t>
  </si>
  <si>
    <t>GG01-TS</t>
  </si>
  <si>
    <t>N016B</t>
  </si>
  <si>
    <t>1101LAV</t>
  </si>
  <si>
    <t>1101HAV</t>
  </si>
  <si>
    <t>1102HAZ</t>
  </si>
  <si>
    <t>1102LAV</t>
  </si>
  <si>
    <t>N22LAV</t>
  </si>
  <si>
    <t>1101WAHA</t>
  </si>
  <si>
    <t>1102LDV</t>
  </si>
  <si>
    <t>N22LDV</t>
  </si>
  <si>
    <t>Assy Type</t>
  </si>
  <si>
    <t>BOM Type Code</t>
  </si>
  <si>
    <t>Trim mode</t>
  </si>
  <si>
    <t>Phase type</t>
  </si>
  <si>
    <t>Test mode</t>
  </si>
  <si>
    <t>Test mode Code</t>
  </si>
  <si>
    <t>MP</t>
  </si>
  <si>
    <t>M</t>
  </si>
  <si>
    <t>VB</t>
  </si>
  <si>
    <t>HELE</t>
  </si>
  <si>
    <t>Pre trim</t>
  </si>
  <si>
    <t>P</t>
  </si>
  <si>
    <t>FIX</t>
  </si>
  <si>
    <t>SMC</t>
  </si>
  <si>
    <t>Test Mode</t>
  </si>
  <si>
    <t>Test</t>
  </si>
  <si>
    <t>Rework</t>
  </si>
  <si>
    <t>E</t>
  </si>
  <si>
    <t>VM</t>
  </si>
  <si>
    <t>SMC_NI</t>
  </si>
  <si>
    <t>Clock Mode</t>
  </si>
  <si>
    <t>Sample</t>
  </si>
  <si>
    <t>S</t>
  </si>
  <si>
    <t>TFC</t>
  </si>
  <si>
    <t>Vbias Mode</t>
  </si>
  <si>
    <t>TR</t>
  </si>
  <si>
    <t>CPC</t>
  </si>
  <si>
    <t>Vbias&amp;Test Mode</t>
  </si>
  <si>
    <t>VT</t>
  </si>
  <si>
    <t>PR</t>
  </si>
  <si>
    <t>銷售</t>
  </si>
  <si>
    <t>ASIC BOM</t>
  </si>
  <si>
    <t>4804xa</t>
  </si>
  <si>
    <t>2322A</t>
  </si>
  <si>
    <t>4807ZB</t>
  </si>
  <si>
    <t>304ZB</t>
  </si>
  <si>
    <t>4807ZE</t>
  </si>
  <si>
    <t>304ZE</t>
  </si>
  <si>
    <t>4814ZC</t>
  </si>
  <si>
    <t>008ZC</t>
  </si>
  <si>
    <t>4831ya</t>
  </si>
  <si>
    <t>4831yb</t>
  </si>
  <si>
    <t>4831yc</t>
  </si>
  <si>
    <t>4831yd</t>
  </si>
  <si>
    <t>4841ya</t>
  </si>
  <si>
    <t>4841yc</t>
  </si>
  <si>
    <t>4841YG</t>
  </si>
  <si>
    <t>M841YG</t>
  </si>
  <si>
    <t>4841YH</t>
  </si>
  <si>
    <t>M841YH</t>
  </si>
  <si>
    <t>4842za</t>
  </si>
  <si>
    <t>4857ZA</t>
  </si>
  <si>
    <t>306ZA</t>
  </si>
  <si>
    <t>4903yi</t>
  </si>
  <si>
    <t>4904yb</t>
  </si>
  <si>
    <t>4909ZB</t>
  </si>
  <si>
    <t>026ZB</t>
  </si>
  <si>
    <t>4918ZC</t>
  </si>
  <si>
    <t>303ZC</t>
  </si>
  <si>
    <t>4918ZE</t>
  </si>
  <si>
    <t>303ZE</t>
  </si>
  <si>
    <t>4918ZF</t>
  </si>
  <si>
    <t>303ZF</t>
  </si>
  <si>
    <t>4919ZA</t>
  </si>
  <si>
    <t>309ZA</t>
  </si>
  <si>
    <t>4919ZB</t>
  </si>
  <si>
    <t>309ZB</t>
  </si>
  <si>
    <t>4941ZA</t>
  </si>
  <si>
    <t>004ZA</t>
  </si>
  <si>
    <t>4942ZB</t>
  </si>
  <si>
    <t>033ZB</t>
  </si>
  <si>
    <t>4942ZC</t>
  </si>
  <si>
    <t>033ZC</t>
  </si>
  <si>
    <t>4942ZD</t>
  </si>
  <si>
    <t>033ZD</t>
  </si>
  <si>
    <t>4958ZA</t>
  </si>
  <si>
    <t>305ZA</t>
  </si>
  <si>
    <t>4804XC</t>
  </si>
  <si>
    <t>2322C</t>
  </si>
  <si>
    <t>4805YA</t>
  </si>
  <si>
    <t>G805YA</t>
  </si>
  <si>
    <t>4805ZB</t>
  </si>
  <si>
    <t>G381ZB</t>
  </si>
  <si>
    <t>4814ZA</t>
  </si>
  <si>
    <t>008ZA</t>
  </si>
  <si>
    <t>4840ZB</t>
  </si>
  <si>
    <t>002ZB</t>
  </si>
  <si>
    <t>4841yb</t>
  </si>
  <si>
    <t>2321C</t>
  </si>
  <si>
    <t>4841za</t>
  </si>
  <si>
    <t>2321A</t>
  </si>
  <si>
    <t>4843ZC</t>
  </si>
  <si>
    <t>010ZC</t>
  </si>
  <si>
    <t>4843ZE</t>
  </si>
  <si>
    <t>M402ZE</t>
  </si>
  <si>
    <t>4903yg</t>
  </si>
  <si>
    <t>2295G</t>
  </si>
  <si>
    <t>4903yh</t>
  </si>
  <si>
    <t>2295H</t>
  </si>
  <si>
    <t>4904_v6</t>
  </si>
  <si>
    <t>2281A</t>
  </si>
  <si>
    <t>4904v7</t>
  </si>
  <si>
    <t>2281C</t>
  </si>
  <si>
    <t>4904ya</t>
  </si>
  <si>
    <t>2328A</t>
  </si>
  <si>
    <t>4904YH</t>
  </si>
  <si>
    <t>T904YH</t>
  </si>
  <si>
    <t>4906ya</t>
  </si>
  <si>
    <t>2318A</t>
  </si>
  <si>
    <t>4906yb</t>
  </si>
  <si>
    <t>2318B</t>
  </si>
  <si>
    <t>4907za</t>
  </si>
  <si>
    <t>2327A</t>
  </si>
  <si>
    <t>4908YA</t>
  </si>
  <si>
    <t>M395YA</t>
  </si>
  <si>
    <t>4908YB</t>
  </si>
  <si>
    <t>M395YB</t>
  </si>
  <si>
    <t>4908za</t>
  </si>
  <si>
    <t>M395ZA</t>
  </si>
  <si>
    <t>0.95vcm</t>
  </si>
  <si>
    <t>Loop Gain Function</t>
    <phoneticPr fontId="1" type="noConversion"/>
  </si>
  <si>
    <t>Loop Gain</t>
    <phoneticPr fontId="1" type="noConversion"/>
  </si>
  <si>
    <t xml:space="preserve">ZTS6155SE_low power </t>
  </si>
  <si>
    <t>Sensor BOM</t>
  </si>
  <si>
    <t>non</t>
    <phoneticPr fontId="1" type="noConversion"/>
  </si>
  <si>
    <t>Clock</t>
  </si>
  <si>
    <t>bit15</t>
  </si>
  <si>
    <t>bit14</t>
  </si>
  <si>
    <t>bit13</t>
  </si>
  <si>
    <t>Vbias CODE</t>
  </si>
  <si>
    <t>6.68V(6.88V)</t>
  </si>
  <si>
    <t>7.52V(7.74V)</t>
  </si>
  <si>
    <t>8.36V(8.6V)</t>
  </si>
  <si>
    <t>9.21V(9.46V)</t>
  </si>
  <si>
    <t>10.05V(10.3V)</t>
  </si>
  <si>
    <t>10.91V(11.18V)</t>
  </si>
  <si>
    <t>11.75V(12V)</t>
  </si>
  <si>
    <t>12.65V(12.9V)</t>
  </si>
  <si>
    <t>-</t>
    <phoneticPr fontId="1" type="noConversion"/>
  </si>
  <si>
    <t>Gain</t>
  </si>
  <si>
    <t>bit12</t>
  </si>
  <si>
    <t>bit10</t>
  </si>
  <si>
    <t>bit18</t>
  </si>
  <si>
    <t>bit21</t>
  </si>
  <si>
    <t>Gain CODE</t>
  </si>
  <si>
    <t>Vbg</t>
  </si>
  <si>
    <t>Vbg CODE</t>
  </si>
  <si>
    <t>bit23</t>
  </si>
  <si>
    <t>Vcp CODE</t>
  </si>
  <si>
    <t>Sensor Ratio</t>
    <phoneticPr fontId="1" type="noConversion"/>
  </si>
  <si>
    <t>Trim Code</t>
  </si>
  <si>
    <t>Vcm CODE</t>
  </si>
  <si>
    <t>Full</t>
  </si>
  <si>
    <t>Vcm</t>
  </si>
  <si>
    <t>0.8vcm</t>
  </si>
  <si>
    <t>0.75vcm</t>
  </si>
  <si>
    <t>13V</t>
  </si>
  <si>
    <t>14V</t>
  </si>
  <si>
    <t>15V</t>
  </si>
  <si>
    <t>16V</t>
  </si>
  <si>
    <t>10V</t>
  </si>
  <si>
    <t>default</t>
  </si>
  <si>
    <t>11V</t>
  </si>
  <si>
    <t>12V</t>
  </si>
  <si>
    <t>Vbias Select</t>
    <phoneticPr fontId="1" type="noConversion"/>
  </si>
  <si>
    <t>1.8V-3.072MHz</t>
    <phoneticPr fontId="1" type="noConversion"/>
  </si>
  <si>
    <t>Test spec</t>
    <phoneticPr fontId="1" type="noConversion"/>
  </si>
  <si>
    <t>Total Gain</t>
    <phoneticPr fontId="1" type="noConversion"/>
  </si>
  <si>
    <t>Config</t>
    <phoneticPr fontId="1" type="noConversion"/>
  </si>
  <si>
    <t>Initial
Sns L</t>
    <phoneticPr fontId="1" type="noConversion"/>
  </si>
  <si>
    <t>Initial
Sns U</t>
    <phoneticPr fontId="1" type="noConversion"/>
  </si>
  <si>
    <t>Trim
Sns L</t>
    <phoneticPr fontId="1" type="noConversion"/>
  </si>
  <si>
    <t>Trim
Sns U</t>
    <phoneticPr fontId="1" type="noConversion"/>
  </si>
  <si>
    <t>Initial
Sensor S L</t>
    <phoneticPr fontId="1" type="noConversion"/>
  </si>
  <si>
    <t>Initial 
Sensor S U</t>
    <phoneticPr fontId="1" type="noConversion"/>
  </si>
  <si>
    <t>Trim 
Sensor S L</t>
    <phoneticPr fontId="1" type="noConversion"/>
  </si>
  <si>
    <t>Trim 
Sensor S U</t>
    <phoneticPr fontId="1" type="noConversion"/>
  </si>
  <si>
    <t>Sensor Ref</t>
    <phoneticPr fontId="1" type="noConversion"/>
  </si>
  <si>
    <t>Gain Ref</t>
    <phoneticPr fontId="1" type="noConversion"/>
  </si>
  <si>
    <t>gain check</t>
    <phoneticPr fontId="1" type="noConversion"/>
  </si>
  <si>
    <t>Vbias select</t>
    <phoneticPr fontId="1" type="noConversion"/>
  </si>
  <si>
    <t>Test condition</t>
    <phoneticPr fontId="1" type="noConversion"/>
  </si>
  <si>
    <t>CPC</t>
    <phoneticPr fontId="1" type="noConversion"/>
  </si>
  <si>
    <t>Vcp(x)</t>
    <phoneticPr fontId="1" type="noConversion"/>
  </si>
  <si>
    <t>Vbg(%)</t>
    <phoneticPr fontId="1" type="noConversion"/>
  </si>
  <si>
    <t>Vcm Gain</t>
  </si>
  <si>
    <t>non</t>
  </si>
  <si>
    <t>Vcp</t>
    <phoneticPr fontId="1" type="noConversion"/>
  </si>
  <si>
    <t>Bits</t>
  </si>
  <si>
    <t>Fuction</t>
  </si>
  <si>
    <t>decr.</t>
  </si>
  <si>
    <t>bit41</t>
  </si>
  <si>
    <t>adc ibias , only for lowiq&amp;nor iq , hiq iq無效</t>
  </si>
  <si>
    <t>bit40</t>
  </si>
  <si>
    <t>動態範圍切換功能,當highspl 切換會lowspl, holdtime=160ms for 3.072M(from 12ms)</t>
  </si>
  <si>
    <t>bit39,38</t>
  </si>
  <si>
    <t>Bit37</t>
  </si>
  <si>
    <t>clk_contdet</t>
  </si>
  <si>
    <t>Bit36,16</t>
  </si>
  <si>
    <t>Bit35</t>
  </si>
  <si>
    <t>Bit34</t>
  </si>
  <si>
    <t>Bit31,22</t>
  </si>
  <si>
    <t>haacmode</t>
  </si>
  <si>
    <t>Bit30</t>
  </si>
  <si>
    <t>Bit28,27</t>
  </si>
  <si>
    <t>Bit26</t>
  </si>
  <si>
    <t>Bit25</t>
  </si>
  <si>
    <t>phase</t>
  </si>
  <si>
    <t>Bit24</t>
  </si>
  <si>
    <t>dec_adciq</t>
  </si>
  <si>
    <t>Bit20</t>
  </si>
  <si>
    <t>Bit19</t>
  </si>
  <si>
    <t>Bit17</t>
  </si>
  <si>
    <t>Bit16</t>
  </si>
  <si>
    <t>nosel_voutp</t>
  </si>
  <si>
    <t>Bit11</t>
  </si>
  <si>
    <t>Bit9</t>
  </si>
  <si>
    <t>10：lrconfig(47K_GNDorVDD for sel_lowv(0.6vcm)</t>
    <phoneticPr fontId="1" type="noConversion"/>
  </si>
  <si>
    <t>00 : fixed 1.8vmode---Fixed 0.8vcm , for 1.8V used</t>
    <phoneticPr fontId="1" type="noConversion"/>
  </si>
  <si>
    <t>01 : sel_lowv(direct_vadc2+0.6vcm)---Fixed 0.6vcm , for 1.2V used</t>
    <phoneticPr fontId="1" type="noConversion"/>
  </si>
  <si>
    <t>11 : vdd_detect for 0.6vcm))</t>
    <phoneticPr fontId="1" type="noConversion"/>
  </si>
  <si>
    <t>設置10時，(如不需要0.6vcm,即1.2vdd case時)</t>
    <phoneticPr fontId="1" type="noConversion"/>
  </si>
  <si>
    <t>設置00時，不論LR是否串接47k，皆不影響特性</t>
    <phoneticPr fontId="1" type="noConversion"/>
  </si>
  <si>
    <t>00 : 4xdacr_stg2</t>
    <phoneticPr fontId="1" type="noConversion"/>
  </si>
  <si>
    <t>01 : 3xdacrin_stg2</t>
    <phoneticPr fontId="1" type="noConversion"/>
  </si>
  <si>
    <t>10 : 2xdacrin_stg1</t>
    <phoneticPr fontId="1" type="noConversion"/>
  </si>
  <si>
    <t>11 : 2xadcrin&amp;en_maxadcintcap(1000)</t>
    <phoneticPr fontId="1" type="noConversion"/>
  </si>
  <si>
    <t>extend_lowiq=0 會增加adc bw, 所以配上2xR snr 穩定，4xR adc 量化雜訊比2xR要大</t>
    <phoneticPr fontId="1" type="noConversion"/>
  </si>
  <si>
    <t>如果不是adc量化雜訊dominant則 4XR &amp; 2xR無差異</t>
    <phoneticPr fontId="1" type="noConversion"/>
  </si>
  <si>
    <t>2xadcrin&amp;en_maxadcintcap(1000)  --此時adc modulator gain太大了所以震盪(這個與bw &amp; iq也無關了)。</t>
    <phoneticPr fontId="1" type="noConversion"/>
  </si>
  <si>
    <t>通常使用en_diglpf&lt;0&gt; bit33，基準頻率會把clk 分為9檔，9檔歸入4種diglpf 設置</t>
    <phoneticPr fontId="1" type="noConversion"/>
  </si>
  <si>
    <t>00:fast; 01:faster; 10:slow; 11:nor</t>
    <phoneticPr fontId="1" type="noConversion"/>
  </si>
  <si>
    <t>0 : dec_inttime 45%</t>
    <phoneticPr fontId="1" type="noConversion"/>
  </si>
  <si>
    <t>sel_hclk1</t>
    <phoneticPr fontId="1" type="noConversion"/>
  </si>
  <si>
    <t>1 : fixed_inttime ( 100duty)</t>
    <phoneticPr fontId="1" type="noConversion"/>
  </si>
  <si>
    <t>0:0.867x_adciq; 1:0.67x_adciq</t>
    <phoneticPr fontId="1" type="noConversion"/>
  </si>
  <si>
    <t>enb_lowibias :  0:0.8x_ibias; 1:1x_ibias</t>
    <phoneticPr fontId="1" type="noConversion"/>
  </si>
  <si>
    <t>0 : dis_adcclamp 1 : en_adcclamp</t>
    <phoneticPr fontId="1" type="noConversion"/>
  </si>
  <si>
    <t>inc_bw</t>
    <phoneticPr fontId="1" type="noConversion"/>
  </si>
  <si>
    <t>使能adc_reset功能(從飽和中恢復能力),與auto_afebst無關</t>
    <phoneticPr fontId="1" type="noConversion"/>
  </si>
  <si>
    <t>adc &amp; 一些控制電流的iq 在hiq or noriq時恢復為正常值</t>
    <phoneticPr fontId="1" type="noConversion"/>
  </si>
  <si>
    <t>extend_lowiq=1是指直到hiq(2.822M)，adc &amp; 一些控制電流的iq才會恢復為正常值</t>
    <phoneticPr fontId="1" type="noConversion"/>
  </si>
  <si>
    <t>一些控制電流的iq   --對vn沒有影響；adc iq對vn有影響</t>
    <phoneticPr fontId="1" type="noConversion"/>
  </si>
  <si>
    <t>增加+0.5xadcampiq</t>
    <phoneticPr fontId="1" type="noConversion"/>
  </si>
  <si>
    <t>是增加afe amp 電流與其他項無關聯</t>
    <phoneticPr fontId="1" type="noConversion"/>
  </si>
  <si>
    <t>sel_clamphdiode</t>
    <phoneticPr fontId="1" type="noConversion"/>
  </si>
  <si>
    <t>en_0d75xadciq</t>
    <phoneticPr fontId="1" type="noConversion"/>
  </si>
  <si>
    <t>longht_spl</t>
    <phoneticPr fontId="1" type="noConversion"/>
  </si>
  <si>
    <t>Bit32</t>
    <phoneticPr fontId="1" type="noConversion"/>
  </si>
  <si>
    <t>Bit29</t>
    <phoneticPr fontId="1" type="noConversion"/>
  </si>
  <si>
    <t>Bit33</t>
    <phoneticPr fontId="1" type="noConversion"/>
  </si>
  <si>
    <t>adcamp_iq&lt;4&gt;</t>
    <phoneticPr fontId="1" type="noConversion"/>
  </si>
  <si>
    <t>0 : inphase 1 : outphase</t>
    <phoneticPr fontId="1" type="noConversion"/>
  </si>
  <si>
    <t>en_dighpf</t>
    <phoneticPr fontId="1" type="noConversion"/>
  </si>
  <si>
    <t>inc_afeiq</t>
    <phoneticPr fontId="1" type="noConversion"/>
  </si>
  <si>
    <t>4xR,2xR是改變了adc modulator 環路Gain(即量化雜訊2xR低)，當選擇2xR時，如果adc bw不夠，snr反向下降</t>
  </si>
  <si>
    <t>clk頻率上升後adc modulator gain下降，所以2xadcrin&amp;en_maxadcintcap(1000) 對2.048M,2.4M有效果</t>
  </si>
  <si>
    <t>en_diglpf&lt;1&gt; 5U,5U,3U,3U</t>
  </si>
  <si>
    <t>00:-37dB,-21dB , 01:-37dB,-27dB</t>
  </si>
  <si>
    <t>10:-37dB(normode,lowiqmode)</t>
  </si>
  <si>
    <t>11:-26dB,-26dB(normode,lowiqmode)</t>
  </si>
  <si>
    <t>0: dos=+15m,+30m   (lr=0,1);</t>
  </si>
  <si>
    <t>1: dos=-1.67m*gain,0   (lr=0,1)</t>
  </si>
  <si>
    <t>增加晶片所有block bias 1,0.8x</t>
  </si>
  <si>
    <t>0:voutp,preo flip; 1:fixed preo</t>
  </si>
  <si>
    <t>改變了bw , extend_iq=0對2.048M,2.4M 有優化</t>
  </si>
  <si>
    <t>400~500</t>
    <phoneticPr fontId="1" type="noConversion"/>
  </si>
  <si>
    <t>Current (uA)</t>
    <phoneticPr fontId="1" type="noConversion"/>
  </si>
  <si>
    <t>Item</t>
    <phoneticPr fontId="1" type="noConversion"/>
  </si>
  <si>
    <t>Test +/- spec</t>
    <phoneticPr fontId="1" type="noConversion"/>
  </si>
  <si>
    <t>Unit</t>
    <phoneticPr fontId="1" type="noConversion"/>
  </si>
  <si>
    <t>dBFS</t>
  </si>
  <si>
    <t>Change date</t>
    <phoneticPr fontId="1" type="noConversion"/>
  </si>
  <si>
    <t>Config Line</t>
    <phoneticPr fontId="1" type="noConversion"/>
  </si>
  <si>
    <t>選擇配置 :</t>
    <phoneticPr fontId="1" type="noConversion"/>
  </si>
  <si>
    <t>配置</t>
    <phoneticPr fontId="1" type="noConversion"/>
  </si>
  <si>
    <t>必燒Bit</t>
    <phoneticPr fontId="1" type="noConversion"/>
  </si>
  <si>
    <t>說明</t>
    <phoneticPr fontId="1" type="noConversion"/>
  </si>
  <si>
    <t>en_diglpf&lt;0&gt; 4U,4U,2U,2U</t>
    <phoneticPr fontId="1" type="noConversion"/>
  </si>
  <si>
    <t>extend_lowiq , 0 : loweriq_mode afelowiq . 1 : lowiq,noriq afelowiq</t>
    <phoneticPr fontId="1" type="noConversion"/>
  </si>
  <si>
    <t>Normal : 0.7</t>
  </si>
  <si>
    <t>FT mode</t>
    <phoneticPr fontId="1" type="noConversion"/>
  </si>
  <si>
    <t>12.65V(12.9V)</t>
    <phoneticPr fontId="1" type="noConversion"/>
  </si>
  <si>
    <t>06 70 Vbias</t>
    <phoneticPr fontId="1" type="noConversion"/>
  </si>
  <si>
    <t>06 50 Vbias</t>
    <phoneticPr fontId="1" type="noConversion"/>
  </si>
  <si>
    <t>Gain</t>
    <phoneticPr fontId="1" type="noConversion"/>
  </si>
  <si>
    <t>Vcm</t>
    <phoneticPr fontId="1" type="noConversion"/>
  </si>
  <si>
    <t>Vbg</t>
    <phoneticPr fontId="1" type="noConversion"/>
  </si>
  <si>
    <t>bit8</t>
    <phoneticPr fontId="1" type="noConversion"/>
  </si>
  <si>
    <t>Config
(Ctrl+f : 增益匯出)</t>
    <phoneticPr fontId="1" type="noConversion"/>
  </si>
  <si>
    <t>Save Time</t>
    <phoneticPr fontId="1" type="noConversion"/>
  </si>
  <si>
    <t>FT Sens Spec</t>
    <phoneticPr fontId="1" type="noConversion"/>
  </si>
  <si>
    <t>RangeA</t>
    <phoneticPr fontId="1" type="noConversion"/>
  </si>
  <si>
    <t>RangeB</t>
    <phoneticPr fontId="1" type="noConversion"/>
  </si>
  <si>
    <t>VBA使用請勿移動位置</t>
    <phoneticPr fontId="1" type="noConversion"/>
  </si>
  <si>
    <t>FT Cur vdc Spec</t>
    <phoneticPr fontId="1" type="noConversion"/>
  </si>
  <si>
    <t>FW Setting</t>
    <phoneticPr fontId="1" type="noConversion"/>
  </si>
  <si>
    <t>FW Fuction</t>
    <phoneticPr fontId="1" type="noConversion"/>
  </si>
  <si>
    <t>Current &amp; VDC</t>
    <phoneticPr fontId="1" type="noConversion"/>
  </si>
  <si>
    <t>vbias</t>
    <phoneticPr fontId="1" type="noConversion"/>
  </si>
  <si>
    <t>Type</t>
  </si>
  <si>
    <t>Value</t>
  </si>
  <si>
    <t xml:space="preserve"> 更新cmd : _x000D_
2025/09/05  14:16</t>
    <phoneticPr fontId="1" type="noConversion"/>
  </si>
  <si>
    <t>For Dell 豪恩配置</t>
    <phoneticPr fontId="1" type="noConversion"/>
  </si>
  <si>
    <t>最小電流檔</t>
    <phoneticPr fontId="1" type="noConversion"/>
  </si>
  <si>
    <t>次小電流檔(bit24=0)</t>
    <phoneticPr fontId="1" type="noConversion"/>
  </si>
  <si>
    <t>最大電流檔(bit24=0,bit41=0)</t>
    <phoneticPr fontId="1" type="noConversion"/>
  </si>
  <si>
    <t>其他配置</t>
    <phoneticPr fontId="1" type="noConversion"/>
  </si>
  <si>
    <t>1.8V-3.072M/1.6M最小電流檔配置,37both,lpf</t>
    <phoneticPr fontId="1" type="noConversion"/>
  </si>
  <si>
    <t>1.2V-3.072M/1.6M最小電流檔配置,37both,lpf</t>
    <phoneticPr fontId="1" type="noConversion"/>
  </si>
  <si>
    <t>1.2V/1.8V-3.072M/1.6M最小電流檔配置,37both,lpf</t>
    <phoneticPr fontId="1" type="noConversion"/>
  </si>
  <si>
    <t>1.2V-3.072M/1.6M次小電流檔配置,37/21both,lpf</t>
    <phoneticPr fontId="1" type="noConversion"/>
  </si>
  <si>
    <t>1.2V/1.8V-3.072M/1.6M_最大電流檔,26both,lpf,vcp</t>
  </si>
  <si>
    <t>1.2V/1.8V-3.072M/1.6M_最大電流檔,26both,lpf,vcp</t>
    <phoneticPr fontId="1" type="noConversion"/>
  </si>
  <si>
    <r>
      <t>Bit35,34,26,20,19,17,11,9,</t>
    </r>
    <r>
      <rPr>
        <b/>
        <sz val="12"/>
        <color rgb="FFFF0000"/>
        <rFont val="微軟正黑體"/>
        <family val="2"/>
        <charset val="136"/>
      </rPr>
      <t>41,33,31,24</t>
    </r>
    <phoneticPr fontId="1" type="noConversion"/>
  </si>
  <si>
    <r>
      <t>Bit40,35,34,26,20,19,17,11,9,</t>
    </r>
    <r>
      <rPr>
        <b/>
        <sz val="12"/>
        <color rgb="FFFF0000"/>
        <rFont val="微軟正黑體"/>
        <family val="2"/>
        <charset val="136"/>
      </rPr>
      <t>41,33,31,24</t>
    </r>
    <phoneticPr fontId="1" type="noConversion"/>
  </si>
  <si>
    <r>
      <t>Bit40,35,34,26,20,19,17,11,9,</t>
    </r>
    <r>
      <rPr>
        <b/>
        <sz val="12"/>
        <color rgb="FFFF0000"/>
        <rFont val="微軟正黑體"/>
        <family val="2"/>
        <charset val="136"/>
      </rPr>
      <t>41,38,33,31,30,24</t>
    </r>
    <phoneticPr fontId="1" type="noConversion"/>
  </si>
  <si>
    <r>
      <t>Bit40,35,34,26,20,19,17,11,9,</t>
    </r>
    <r>
      <rPr>
        <b/>
        <sz val="12"/>
        <color rgb="FFFF0000"/>
        <rFont val="微軟正黑體"/>
        <family val="2"/>
        <charset val="136"/>
      </rPr>
      <t>41,39,38,33,31,30,24</t>
    </r>
    <phoneticPr fontId="1" type="noConversion"/>
  </si>
  <si>
    <r>
      <t>Bit40,35,34,26,20,19,17,11,9,</t>
    </r>
    <r>
      <rPr>
        <b/>
        <sz val="12"/>
        <color rgb="FFFF0000"/>
        <rFont val="微軟正黑體"/>
        <family val="2"/>
        <charset val="136"/>
      </rPr>
      <t>41,33,31</t>
    </r>
    <phoneticPr fontId="1" type="noConversion"/>
  </si>
  <si>
    <r>
      <t>Bit40,35,34,26,20,19,17,11,9,</t>
    </r>
    <r>
      <rPr>
        <b/>
        <sz val="12"/>
        <color rgb="FFFF0000"/>
        <rFont val="微軟正黑體"/>
        <family val="2"/>
        <charset val="136"/>
      </rPr>
      <t>41,38,33,31,30</t>
    </r>
    <phoneticPr fontId="1" type="noConversion"/>
  </si>
  <si>
    <r>
      <t>Bit40,35,34,26,20,19,17,11,9,</t>
    </r>
    <r>
      <rPr>
        <b/>
        <sz val="12"/>
        <color rgb="FFFF0000"/>
        <rFont val="微軟正黑體"/>
        <family val="2"/>
        <charset val="136"/>
      </rPr>
      <t>41,39,38,33,31,30</t>
    </r>
    <phoneticPr fontId="1" type="noConversion"/>
  </si>
  <si>
    <r>
      <t>Bit40,35,34,26,20,19,17,11,9,</t>
    </r>
    <r>
      <rPr>
        <b/>
        <sz val="12"/>
        <color rgb="FFFF0000"/>
        <rFont val="微軟正黑體"/>
        <family val="2"/>
        <charset val="136"/>
      </rPr>
      <t>41,38,33,30</t>
    </r>
    <phoneticPr fontId="1" type="noConversion"/>
  </si>
  <si>
    <r>
      <t>Bit40,35,34,26,20,19,17,11,9,</t>
    </r>
    <r>
      <rPr>
        <b/>
        <sz val="12"/>
        <color rgb="FFFF0000"/>
        <rFont val="微軟正黑體"/>
        <family val="2"/>
        <charset val="136"/>
      </rPr>
      <t>33,31</t>
    </r>
    <phoneticPr fontId="1" type="noConversion"/>
  </si>
  <si>
    <r>
      <t>Bit40,35,34,26,20,19,17,11,9,</t>
    </r>
    <r>
      <rPr>
        <b/>
        <sz val="12"/>
        <color rgb="FFFF0000"/>
        <rFont val="微軟正黑體"/>
        <family val="2"/>
        <charset val="136"/>
      </rPr>
      <t>38,33,31,30</t>
    </r>
    <phoneticPr fontId="1" type="noConversion"/>
  </si>
  <si>
    <r>
      <t>Bit40,35,34,26,20,19,17,11,9,</t>
    </r>
    <r>
      <rPr>
        <b/>
        <sz val="12"/>
        <color rgb="FFFF0000"/>
        <rFont val="微軟正黑體"/>
        <family val="2"/>
        <charset val="136"/>
      </rPr>
      <t>39,38,33,31,30</t>
    </r>
    <phoneticPr fontId="1" type="noConversion"/>
  </si>
  <si>
    <r>
      <t>Bit40,35,34,26,20,19,17,11,9,</t>
    </r>
    <r>
      <rPr>
        <b/>
        <sz val="12"/>
        <color rgb="FFFF0000"/>
        <rFont val="微軟正黑體"/>
        <family val="2"/>
        <charset val="136"/>
      </rPr>
      <t>39,38,33,31,22,30,23</t>
    </r>
    <phoneticPr fontId="1" type="noConversion"/>
  </si>
  <si>
    <t>1.8V-3.072M/1.6M最小電流檔配置,37both,lpf_豪恩</t>
  </si>
  <si>
    <t>1.8V-3.072M/1.6M最小電流檔配置,37both,lpf_豪恩</t>
    <phoneticPr fontId="1" type="noConversion"/>
  </si>
  <si>
    <t>longht_spl,sel_clamphdiode,+0.5xadcampiq,fixed_inttime,low offset,1x_ibias,en_adcclamp,inc_bw,extend_lowiq,en_0d75xadciq,en_diglpf,fast,-37both,0.67x_adciq</t>
  </si>
  <si>
    <t>longht_spl,sel_clamphdiode,+0.5xadcampiq,fixed_inttime,low offset,1x_ibias,en_adcclamp,inc_bw,extend_lowiq,en_0d75xadciq,en_diglpf,fast,37both,0.67x_adciq,sel_lowv,inc_afeiq</t>
  </si>
  <si>
    <t>longht_spl,sel_clamphdiode,+0.5xadcampiq,fixed_inttime,low offset,1x_ibias,en_adcclamp,inc_bw,extend_lowiq,en_0d75xadciq,en_diglpf,fast,37both,0.67x_adciq,vdd_detect,inc_afeiq</t>
  </si>
  <si>
    <t>sel_clamphdiode,+0.5xadcampiq,fixed_inttime,low offset,1x_ibias,en_adcclamp,inc_bw,extend_lowiq,en_0d75xadciq,en_diglpf,fast,-37both,0.67x_adciq</t>
  </si>
  <si>
    <t>longht_spl,sel_clamphdiode,+0.5xadcampiq,fixed_inttime,low offset,1x_ibias,en_adcclamp,inc_bw,extend_lowiq,en_0d75xadciq,en_diglpf,fast,-37both,0.867x_adciq</t>
  </si>
  <si>
    <t>longht_spl,sel_clamphdiode,+0.5xadcampiq,fixed_inttime,low offset,1x_ibias,en_adcclamp,inc_bw,extend_lowiq,en_0d75xadciq,en_diglpf,fast,37both,0.867x_adciq,sel_lowv,inc_afeiq</t>
  </si>
  <si>
    <t>longht_spl,sel_clamphdiode,+0.5xadcampiq,fixed_inttime,low offset,1x_ibias,en_adcclamp,inc_bw,extend_lowiq,en_0d75xadciq,en_diglpf,fast,37/21,0.867x_adciq,sel_lowv,inc_afeiq</t>
  </si>
  <si>
    <t>longht_spl,sel_clamphdiode,+0.5xadcampiq,fixed_inttime,low offset,1x_ibias,en_adcclamp,inc_bw,extend_lowiq,en_0d75xadciq,en_diglpf,fast,37both,0.867x_adciq,vdd_detect,inc_afeiq</t>
  </si>
  <si>
    <t>longht_spl,sel_clamphdiode,+0.5xadcampiq,fixed_inttime,low offset,1x_ibias,en_adcclamp,inc_bw,extend_lowiq,en_diglpf,fast,-37both,0.867x_adciq</t>
  </si>
  <si>
    <t>longht_spl,sel_clamphdiode,+0.5xadcampiq,fixed_inttime,low offset,1x_ibias,en_adcclamp,inc_bw,extend_lowiq,en_diglpf,fast,37both,0.867x_adciq,sel_lowv,inc_afeiq</t>
  </si>
  <si>
    <t>longht_spl,sel_clamphdiode,+0.5xadcampiq,fixed_inttime,low offset,1x_ibias,en_adcclamp,inc_bw,extend_lowiq,en_diglpf,fast,37both,0.867x_adciq,vdd_detect,inc_afeiq</t>
  </si>
  <si>
    <t>longht_spl,sel_clamphdiode,+0.5xadcampiq,fixed_inttime,low offset,1x_ibias,en_adcclamp,inc_bw,extend_lowiq,en_diglpf,fast,26both,0.867x_adciq,vdd_detect,inc_afeiq,1.056xvcp</t>
  </si>
  <si>
    <t>Only(0.75vcm)</t>
  </si>
  <si>
    <t>Only(0.75vcm)</t>
    <phoneticPr fontId="1" type="noConversion"/>
  </si>
  <si>
    <t>Only(1.0556x)</t>
  </si>
  <si>
    <t>Only(1.0556x)</t>
    <phoneticPr fontId="1" type="noConversion"/>
  </si>
  <si>
    <t>1.2V_極致小電流,37both,dislpf</t>
  </si>
  <si>
    <t>ZTSL6777SE</t>
  </si>
  <si>
    <r>
      <t>Bit40,34,20,19,17,11,9,</t>
    </r>
    <r>
      <rPr>
        <b/>
        <sz val="12"/>
        <color rgb="FFFF0000"/>
        <rFont val="微軟正黑體"/>
        <family val="2"/>
        <charset val="136"/>
      </rPr>
      <t>41,38,31,27,24,12,</t>
    </r>
    <phoneticPr fontId="1" type="noConversion"/>
  </si>
  <si>
    <r>
      <t>longht_spl,+0.5xadcampiq,low offset,1x_ibias,inc_bw,extend_lowiq,</t>
    </r>
    <r>
      <rPr>
        <b/>
        <sz val="12"/>
        <color rgb="FFFF0000"/>
        <rFont val="微軟正黑體"/>
        <family val="2"/>
        <charset val="136"/>
      </rPr>
      <t>en_0d75xadciq,sel_lowv,37both,faster,0.867x_adciq,0dB_adcgain</t>
    </r>
    <phoneticPr fontId="1" type="noConversion"/>
  </si>
  <si>
    <t xml:space="preserve"> ctrl+g 更新cmd : _x000D_
2025/10/29  17:41</t>
    <phoneticPr fontId="1" type="noConversion"/>
  </si>
  <si>
    <t>VoutDC&amp;Remark</t>
    <phoneticPr fontId="1" type="noConversion"/>
  </si>
  <si>
    <t>增益燒錄bit12</t>
    <phoneticPr fontId="1" type="noConversion"/>
  </si>
  <si>
    <t>Config
(Ctrl+h : 增益匯出)</t>
    <phoneticPr fontId="1" type="noConversion"/>
  </si>
  <si>
    <t>ZTSL6471S</t>
  </si>
  <si>
    <t>1103LAZZ</t>
  </si>
  <si>
    <t>26both mode</t>
    <phoneticPr fontId="1" type="noConversion"/>
  </si>
  <si>
    <t>Normal mode</t>
  </si>
  <si>
    <t>MAX VBIAS 12.9V+1.056x</t>
    <phoneticPr fontId="1" type="noConversion"/>
  </si>
  <si>
    <t>Full Gain</t>
  </si>
  <si>
    <t>Full Gain</t>
    <phoneticPr fontId="1" type="noConversion"/>
  </si>
  <si>
    <t>00</t>
  </si>
  <si>
    <t>01</t>
  </si>
  <si>
    <t>02</t>
  </si>
  <si>
    <t>03</t>
  </si>
  <si>
    <t>04</t>
  </si>
  <si>
    <t>05</t>
  </si>
  <si>
    <t>06</t>
  </si>
  <si>
    <t>07</t>
  </si>
  <si>
    <t>0A</t>
  </si>
  <si>
    <t>0B</t>
  </si>
  <si>
    <t>0C</t>
  </si>
  <si>
    <t>0D</t>
  </si>
  <si>
    <t>0E</t>
  </si>
  <si>
    <t>0F</t>
  </si>
  <si>
    <t xml:space="preserve"> ctrl+g 更新cmd : _x000D_
2025/10/29  19:38</t>
    <phoneticPr fontId="1" type="noConversion"/>
  </si>
  <si>
    <t>800~1100</t>
    <phoneticPr fontId="1" type="noConversion"/>
  </si>
  <si>
    <t>10V</t>
    <phoneticPr fontId="1" type="noConversion"/>
  </si>
  <si>
    <t>TestMode</t>
  </si>
  <si>
    <t>Auto</t>
  </si>
  <si>
    <t>Space</t>
    <phoneticPr fontId="1" type="noConversion"/>
  </si>
  <si>
    <t>Config2</t>
    <phoneticPr fontId="1" type="noConversion"/>
  </si>
  <si>
    <t>1.2V_極致小電流,37both,dislpf(使用此配置需確認)</t>
    <phoneticPr fontId="1" type="noConversion"/>
  </si>
  <si>
    <t>10</t>
  </si>
  <si>
    <t>20</t>
  </si>
  <si>
    <t>30</t>
  </si>
  <si>
    <t>40</t>
  </si>
  <si>
    <t>50</t>
  </si>
  <si>
    <t>60</t>
  </si>
  <si>
    <t>70</t>
  </si>
  <si>
    <t>bit9</t>
  </si>
  <si>
    <t>08</t>
  </si>
  <si>
    <t>bit8</t>
  </si>
  <si>
    <t>bit25</t>
  </si>
  <si>
    <t>0.875vcm</t>
  </si>
  <si>
    <t>80</t>
  </si>
  <si>
    <t>X</t>
  </si>
  <si>
    <t>dec_dacr4dB</t>
    <phoneticPr fontId="1" type="noConversion"/>
  </si>
  <si>
    <t>26both mode : 6.7</t>
  </si>
  <si>
    <t>Normal : -0.415</t>
  </si>
  <si>
    <t>350~600</t>
    <phoneticPr fontId="1" type="noConversion"/>
  </si>
  <si>
    <t>0 : 1xidacr</t>
    <phoneticPr fontId="1" type="noConversion"/>
  </si>
  <si>
    <t>dec_dacr4db</t>
    <phoneticPr fontId="1" type="noConversion"/>
  </si>
  <si>
    <t>bit41</t>
    <phoneticPr fontId="1" type="noConversion"/>
  </si>
  <si>
    <t>bit40</t>
    <phoneticPr fontId="1" type="noConversion"/>
  </si>
  <si>
    <t>bit39</t>
    <phoneticPr fontId="1" type="noConversion"/>
  </si>
  <si>
    <t>0 : 1x inttime</t>
    <phoneticPr fontId="1" type="noConversion"/>
  </si>
  <si>
    <t>1 : 7/6x inttime[+16.7%]</t>
    <phoneticPr fontId="1" type="noConversion"/>
  </si>
  <si>
    <t>1 : 6/9idacr[-3.52dB]</t>
    <phoneticPr fontId="1" type="noConversion"/>
  </si>
  <si>
    <t>bit38</t>
    <phoneticPr fontId="1" type="noConversion"/>
  </si>
  <si>
    <t>0 : fixed 1.8vmode---Fixed 0.8vcm , for 1.8V used</t>
    <phoneticPr fontId="1" type="noConversion"/>
  </si>
  <si>
    <t>1 : sel_lowv(direct_vadc2+0.6vcm)---Fixed 0.6vcm , for 1.2V used</t>
    <phoneticPr fontId="1" type="noConversion"/>
  </si>
  <si>
    <t>sel_config</t>
    <phoneticPr fontId="1" type="noConversion"/>
  </si>
  <si>
    <t>Bit37</t>
    <phoneticPr fontId="1" type="noConversion"/>
  </si>
  <si>
    <t>Bit36</t>
    <phoneticPr fontId="1" type="noConversion"/>
  </si>
  <si>
    <t>en_decstg2rin</t>
    <phoneticPr fontId="1" type="noConversion"/>
  </si>
  <si>
    <t>0 : 1xstg2R</t>
    <phoneticPr fontId="1" type="noConversion"/>
  </si>
  <si>
    <t>1 : 0.7xstg2R)[if hiq_mode=1&amp;dec_dacr4db]</t>
    <phoneticPr fontId="1" type="noConversion"/>
  </si>
  <si>
    <t>這是指當燒錄此功能後，需要滿足兩個條件時才會切換0.7xstg2R</t>
    <phoneticPr fontId="1" type="noConversion"/>
  </si>
  <si>
    <t>adc stg2輸入電阻，實測發現對adc vn影響不大</t>
    <phoneticPr fontId="1" type="noConversion"/>
  </si>
  <si>
    <t>if hiq_mode=1&amp;dec_dacr4db</t>
    <phoneticPr fontId="1" type="noConversion"/>
  </si>
  <si>
    <t>Bit35</t>
    <phoneticPr fontId="1" type="noConversion"/>
  </si>
  <si>
    <t>0 : disable</t>
    <phoneticPr fontId="1" type="noConversion"/>
  </si>
  <si>
    <t>1 : mic_in vpp range increase(1.02vpp to 1.759vpp)</t>
    <phoneticPr fontId="1" type="noConversion"/>
  </si>
  <si>
    <t>micin限幅用</t>
    <phoneticPr fontId="1" type="noConversion"/>
  </si>
  <si>
    <t>adcamp_iq&lt;4&gt;增加+0.5xadcampiq</t>
    <phoneticPr fontId="1" type="noConversion"/>
  </si>
  <si>
    <t>Bit34</t>
    <phoneticPr fontId="1" type="noConversion"/>
  </si>
  <si>
    <t>en_diglpf&lt;0&gt; 4U/3U/2U/2U</t>
    <phoneticPr fontId="1" type="noConversion"/>
  </si>
  <si>
    <t>基準頻率會把clk 分為9檔，9檔歸入4種diglpf 設置</t>
    <phoneticPr fontId="1" type="noConversion"/>
  </si>
  <si>
    <t>00:-37dB,-19dB , 01:-37dB,-25dB</t>
    <phoneticPr fontId="1" type="noConversion"/>
  </si>
  <si>
    <t>dec_dacr4db , 設置時，不可設置100duty)</t>
    <phoneticPr fontId="1" type="noConversion"/>
  </si>
  <si>
    <t>Bit30</t>
    <phoneticPr fontId="1" type="noConversion"/>
  </si>
  <si>
    <t>0 : nor_afeiq[0.75xunit/1.25xunit(outp&amp;n)]</t>
    <phoneticPr fontId="1" type="noConversion"/>
  </si>
  <si>
    <t>1 : outp+0.5u*0.37;outn+0.5u*0.37[1.25xunit/1.75xunit(outp&amp;n)]</t>
    <phoneticPr fontId="1" type="noConversion"/>
  </si>
  <si>
    <t>inc_afeiq , 是增加afe amp 電流與其他項無關聯</t>
    <phoneticPr fontId="1" type="noConversion"/>
  </si>
  <si>
    <t>ana_vos , 微調offset dc</t>
    <phoneticPr fontId="1" type="noConversion"/>
  </si>
  <si>
    <t>0:-0.53m*gain</t>
    <phoneticPr fontId="1" type="noConversion"/>
  </si>
  <si>
    <t>1:+0.91m*gain--noriq</t>
    <phoneticPr fontId="1" type="noConversion"/>
  </si>
  <si>
    <t>Bit28,27</t>
    <phoneticPr fontId="1" type="noConversion"/>
  </si>
  <si>
    <t>00 : fast</t>
    <phoneticPr fontId="1" type="noConversion"/>
  </si>
  <si>
    <t>01 : faster</t>
    <phoneticPr fontId="1" type="noConversion"/>
  </si>
  <si>
    <t>10 : slow</t>
    <phoneticPr fontId="1" type="noConversion"/>
  </si>
  <si>
    <t>11 : nor</t>
    <phoneticPr fontId="1" type="noConversion"/>
  </si>
  <si>
    <t>osc_trim2</t>
    <phoneticPr fontId="1" type="noConversion"/>
  </si>
  <si>
    <t>Bit26</t>
    <phoneticPr fontId="1" type="noConversion"/>
  </si>
  <si>
    <t>0 : 0.867x_adciq</t>
    <phoneticPr fontId="1" type="noConversion"/>
  </si>
  <si>
    <t>1 : 0.67x_adciq</t>
    <phoneticPr fontId="1" type="noConversion"/>
  </si>
  <si>
    <t>Bit20</t>
    <phoneticPr fontId="1" type="noConversion"/>
  </si>
  <si>
    <t>0 : dos=+30m/+15m(lr=0/1) , lr=1 fixed +15mfs_digvos</t>
    <phoneticPr fontId="1" type="noConversion"/>
  </si>
  <si>
    <t>1 :dos=ana_vos/ana_vos(lr=0/1) , lr=1 fixed +15mfs_digvos</t>
    <phoneticPr fontId="1" type="noConversion"/>
  </si>
  <si>
    <t xml:space="preserve">dis_doutvos=0  , lr=0:+30m; lr=1:+15mfs </t>
    <phoneticPr fontId="1" type="noConversion"/>
  </si>
  <si>
    <t>en_dighpf=1 , dis_doutvos=0 , lr=0:0mfs; lr=1:0mfs</t>
    <phoneticPr fontId="1" type="noConversion"/>
  </si>
  <si>
    <t>dis_doutvos=1 , lr=0:0mfs; lr=1:+15mfs</t>
    <phoneticPr fontId="1" type="noConversion"/>
  </si>
  <si>
    <t>en_dighpf = 1 , dis_doutvos=1 , lr=0: 0mfs; lr=1:+15mfs</t>
    <phoneticPr fontId="1" type="noConversion"/>
  </si>
  <si>
    <t>Bit17</t>
    <phoneticPr fontId="1" type="noConversion"/>
  </si>
  <si>
    <t>en_adcclamp</t>
    <phoneticPr fontId="1" type="noConversion"/>
  </si>
  <si>
    <t>inc_vadc</t>
    <phoneticPr fontId="1" type="noConversion"/>
  </si>
  <si>
    <t>0 : 1.36v_VADC</t>
    <phoneticPr fontId="1" type="noConversion"/>
  </si>
  <si>
    <t>1 : 1.56v_VADC</t>
    <phoneticPr fontId="1" type="noConversion"/>
  </si>
  <si>
    <t>inc0.5xadcampiq_hiqmode</t>
    <phoneticPr fontId="1" type="noConversion"/>
  </si>
  <si>
    <t>Bit11</t>
    <phoneticPr fontId="1" type="noConversion"/>
  </si>
  <si>
    <r>
      <t>Bit35,34,26,20,19,17,11,</t>
    </r>
    <r>
      <rPr>
        <b/>
        <sz val="12"/>
        <color rgb="FFFF0000"/>
        <rFont val="微軟正黑體"/>
        <family val="2"/>
        <charset val="136"/>
      </rPr>
      <t>41,33,31,24</t>
    </r>
    <phoneticPr fontId="1" type="noConversion"/>
  </si>
  <si>
    <r>
      <t>Bit35,34,26,20,19,17,11,</t>
    </r>
    <r>
      <rPr>
        <b/>
        <sz val="12"/>
        <color rgb="FFFF0000"/>
        <rFont val="微軟正黑體"/>
        <family val="2"/>
        <charset val="136"/>
      </rPr>
      <t>33,30</t>
    </r>
    <phoneticPr fontId="1" type="noConversion"/>
  </si>
  <si>
    <t>1.8V-3.072M/1.6M小電流檔配置,37both,lpf</t>
  </si>
  <si>
    <t>1.8V-3.072M/1.6M小電流檔配置,37both,lpf</t>
    <phoneticPr fontId="1" type="noConversion"/>
  </si>
  <si>
    <t>1.8V-3.072M/1.6M大電流檔配置,37/21,lpf</t>
  </si>
  <si>
    <t>1.8V-3.072M/1.6M大電流檔配置,37/21,lpf</t>
    <phoneticPr fontId="1" type="noConversion"/>
  </si>
  <si>
    <t>update:_x000D_
2025/11/01  12:14</t>
    <phoneticPr fontId="1" type="noConversion"/>
  </si>
  <si>
    <t>當設置dec_dacr時(low adc gain) , 不可設置100duty</t>
    <phoneticPr fontId="1" type="noConversion"/>
  </si>
  <si>
    <t>7.6V(7.42V)</t>
  </si>
  <si>
    <t>8.5V(8.26V)</t>
  </si>
  <si>
    <t>9.4V(9.08V)</t>
  </si>
  <si>
    <t>10.3V(9.92V)</t>
  </si>
  <si>
    <t>11.2V(10.76V)</t>
  </si>
  <si>
    <t>12V(11.61V)</t>
  </si>
  <si>
    <t>12.9V(12.44V)</t>
  </si>
  <si>
    <t>13.8V(13.34V)</t>
  </si>
  <si>
    <t>High Gain</t>
  </si>
  <si>
    <t>High Gain</t>
    <phoneticPr fontId="1" type="noConversion"/>
  </si>
  <si>
    <t>High(2~4dB)</t>
  </si>
  <si>
    <t>High(2~4dB)</t>
    <phoneticPr fontId="1" type="noConversion"/>
  </si>
  <si>
    <t>Normal(1~3dB)</t>
  </si>
  <si>
    <t>Normal(1~3dB)</t>
    <phoneticPr fontId="1" type="noConversion"/>
  </si>
  <si>
    <t>Full(1~7dB)</t>
  </si>
  <si>
    <t>Full(1~7dB)</t>
    <phoneticPr fontId="1" type="noConversion"/>
  </si>
  <si>
    <t>All(1~13dB)</t>
  </si>
  <si>
    <t>All(1~13dB)</t>
    <phoneticPr fontId="1" type="noConversion"/>
  </si>
  <si>
    <t>ZTSL6777S-L(長延時)</t>
  </si>
  <si>
    <t>ZTSL6777S-R(短延時)</t>
  </si>
  <si>
    <t>4942ZE</t>
  </si>
  <si>
    <t>720~900</t>
    <phoneticPr fontId="1" type="noConversion"/>
  </si>
  <si>
    <t>Normal : 0.428</t>
  </si>
  <si>
    <t>For豪恩_長延時配置_印字3A9</t>
    <phoneticPr fontId="1" type="noConversion"/>
  </si>
  <si>
    <t>For豪恩_短延時配置_印字3AT</t>
    <phoneticPr fontId="1" type="noConversion"/>
  </si>
  <si>
    <t>400~650</t>
    <phoneticPr fontId="1" type="noConversion"/>
  </si>
  <si>
    <t>inc_inlowsplvth</t>
    <phoneticPr fontId="1" type="noConversion"/>
  </si>
  <si>
    <t>0 : 35.5mfs_vth</t>
    <phoneticPr fontId="1" type="noConversion"/>
  </si>
  <si>
    <t>1 : 80mfs_vth</t>
    <phoneticPr fontId="1" type="noConversion"/>
  </si>
  <si>
    <t>enb_autovb</t>
    <phoneticPr fontId="1" type="noConversion"/>
  </si>
  <si>
    <t>0 : auto_afebs</t>
    <phoneticPr fontId="1" type="noConversion"/>
  </si>
  <si>
    <t>1 : fixed afebst</t>
    <phoneticPr fontId="1" type="noConversion"/>
  </si>
  <si>
    <t>10:-37dB(normode,lowiqmode)</t>
    <phoneticPr fontId="1" type="noConversion"/>
  </si>
  <si>
    <t>11:-26dB,-26dB(normode,lowiqmode)</t>
    <phoneticPr fontId="1" type="noConversion"/>
  </si>
  <si>
    <t>sel_micinvos</t>
    <phoneticPr fontId="1" type="noConversion"/>
  </si>
  <si>
    <t>00 : 500mvos(clamph_dio)</t>
    <phoneticPr fontId="1" type="noConversion"/>
  </si>
  <si>
    <t>01 : 52.9mv</t>
    <phoneticPr fontId="1" type="noConversion"/>
  </si>
  <si>
    <t>10 : 720mvos(hclamph_d)</t>
    <phoneticPr fontId="1" type="noConversion"/>
  </si>
  <si>
    <t>11 : 820mvos(hclamph_d)</t>
    <phoneticPr fontId="1" type="noConversion"/>
  </si>
  <si>
    <t>Bit34,35</t>
    <phoneticPr fontId="1" type="noConversion"/>
  </si>
  <si>
    <t>en_secdrv</t>
    <phoneticPr fontId="1" type="noConversion"/>
  </si>
  <si>
    <t>0:nor_drv</t>
    <phoneticPr fontId="1" type="noConversion"/>
  </si>
  <si>
    <t>1:stong_drv</t>
    <phoneticPr fontId="1" type="noConversion"/>
  </si>
  <si>
    <t>0.8x_ibias; 1:1x_ibias)[based 0.75x]</t>
    <phoneticPr fontId="1" type="noConversion"/>
  </si>
  <si>
    <t>Bit16</t>
    <phoneticPr fontId="1" type="noConversion"/>
  </si>
  <si>
    <t>sel_clamphdiode,+0.5xadcampi,100duty,low offset,1x_ibias,en_adcclamp,inc0.5xadcampiq_hiqmode,en_0d75xadciq,en_diglpf,37both,0.67x_adciq</t>
    <phoneticPr fontId="1" type="noConversion"/>
  </si>
  <si>
    <t>sel_clamphdiode,+0.5xadcampi,100duty,low offset,1x_ibias,en_adcclamp,inc0.5xadcampiq_hiqmode,en_diglpf,inc_afeiq,,0.867x_adciq</t>
    <phoneticPr fontId="1" type="noConversion"/>
  </si>
  <si>
    <t>nosel_voutp</t>
    <phoneticPr fontId="1" type="noConversion"/>
  </si>
  <si>
    <t>0 : voutp/preo flip , sel_voutp in highspl_noriq_haac</t>
    <phoneticPr fontId="1" type="noConversion"/>
  </si>
  <si>
    <t>1:fixed preo , use prei in noriq_haac(haac+inc preiq)</t>
    <phoneticPr fontId="1" type="noConversion"/>
  </si>
  <si>
    <t>en_highsnr(0: ; 1:inc_afepreo&amp;ampiq[if hiq_mode=1])</t>
    <phoneticPr fontId="1" type="noConversion"/>
  </si>
  <si>
    <r>
      <t>Bit30,26,19,17</t>
    </r>
    <r>
      <rPr>
        <b/>
        <sz val="12"/>
        <color rgb="FFFF0000"/>
        <rFont val="微軟正黑體"/>
        <family val="2"/>
        <charset val="136"/>
      </rPr>
      <t>,41,33,29,11</t>
    </r>
    <phoneticPr fontId="1" type="noConversion"/>
  </si>
  <si>
    <r>
      <t>Bit30,26,19,17</t>
    </r>
    <r>
      <rPr>
        <b/>
        <sz val="12"/>
        <color rgb="FFFF0000"/>
        <rFont val="微軟正黑體"/>
        <family val="2"/>
        <charset val="136"/>
      </rPr>
      <t>,41,35,33,29,24,11</t>
    </r>
    <phoneticPr fontId="1" type="noConversion"/>
  </si>
  <si>
    <t>If micvos = 01 (bit34,35) , fix 1.36V , bit16失效</t>
    <phoneticPr fontId="1" type="noConversion"/>
  </si>
  <si>
    <t>bit16 = 0 , micvos=00/10/11 , fix 1.36V_Vadc</t>
    <phoneticPr fontId="1" type="noConversion"/>
  </si>
  <si>
    <r>
      <t>bit30,26,19,17</t>
    </r>
    <r>
      <rPr>
        <b/>
        <sz val="12"/>
        <color rgb="FFFF0000"/>
        <rFont val="微軟正黑體"/>
        <family val="2"/>
        <charset val="136"/>
      </rPr>
      <t>,41,35,33,29,24,20</t>
    </r>
    <phoneticPr fontId="1" type="noConversion"/>
  </si>
  <si>
    <t>inc_afeiq , 100duty , 1x_ibias , nosel_voutp , longht_spl , 500mvos(clamph_dio) , 1.36v_VADC , en_diglpf , stong_drv , en_highsnr</t>
    <phoneticPr fontId="1" type="noConversion"/>
  </si>
  <si>
    <t>inc_afeiq , 100duty , 1x_ibias , nosel_voutp , longht_spl , 52.9micvos , 1.36v_VADC , en_diglpf , stong_drv , 0.67x_adciq , en_highsnr</t>
  </si>
  <si>
    <t>inc_afeiq , 100duty , 1x_ibias , nosel_voutp , longht_spl , 80mfs_vth , 720mvos(hclamph_dio) , 1.56v_VADC , en_diglpf , 0.67x_adciq</t>
  </si>
  <si>
    <t>inc_afeiq , 100duty , 1x_ibias , nosel_voutp , longht_spl , 52.9micvos , 1.36v_VADC , en_diglpf , stong_drv , 0.67x_adciq , lowoffset</t>
  </si>
  <si>
    <r>
      <t>Bit30,26,19,17</t>
    </r>
    <r>
      <rPr>
        <b/>
        <sz val="12"/>
        <color rgb="FFFF0000"/>
        <rFont val="微軟正黑體"/>
        <family val="2"/>
        <charset val="136"/>
      </rPr>
      <t>,41,39,34,16,33,24</t>
    </r>
    <phoneticPr fontId="1" type="noConversion"/>
  </si>
  <si>
    <r>
      <t>bit26,19,17</t>
    </r>
    <r>
      <rPr>
        <b/>
        <sz val="12"/>
        <color rgb="FFFF0000"/>
        <rFont val="微軟正黑體"/>
        <family val="2"/>
        <charset val="136"/>
      </rPr>
      <t>,39,34,16,33,31,24,20</t>
    </r>
    <phoneticPr fontId="1" type="noConversion"/>
  </si>
  <si>
    <r>
      <t>bit26,19,17</t>
    </r>
    <r>
      <rPr>
        <b/>
        <sz val="12"/>
        <color rgb="FFFF0000"/>
        <rFont val="微軟正黑體"/>
        <family val="2"/>
        <charset val="136"/>
      </rPr>
      <t>,39,34,16,33,31,24,20,41</t>
    </r>
    <phoneticPr fontId="1" type="noConversion"/>
  </si>
  <si>
    <t>100duty , 1x_ibias , nosel_voutp , 80mfs_vth , 720mvos(hclamph_dio) , 1.56v_VADC , en_diglpf , 37both , 0.67x_adciq ,  lowoffset , longht_spl</t>
    <phoneticPr fontId="1" type="noConversion"/>
  </si>
  <si>
    <t>100duty , 1x_ibias , nosel_voutp , 80mfs_vth , 720mvos(hclamph_dio) , 1.56v_VADC , en_diglpf , 37both , 0.67x_adciq ,  lowoffset</t>
    <phoneticPr fontId="1" type="noConversion"/>
  </si>
  <si>
    <t>通用配置   , endiglpf ,highSNR , NormalOffset (1.2V-3M:480uA , 1.8V-3M:520uA)</t>
    <phoneticPr fontId="1" type="noConversion"/>
  </si>
  <si>
    <t>Beats配置 , endiglpf ,highSNR , NormalOffset (1.2V-3M:680uA , 1.8V-3M:780uA)</t>
    <phoneticPr fontId="1" type="noConversion"/>
  </si>
  <si>
    <t>Dell配置   , endiglpf ,dis_highSNR , NormalOffset (1.8V-3M:500uA)</t>
    <phoneticPr fontId="1" type="noConversion"/>
  </si>
  <si>
    <t>For 豪恩長延時配置,LowOffset</t>
  </si>
  <si>
    <t>For 豪恩長延時配置,LowOffset</t>
    <phoneticPr fontId="1" type="noConversion"/>
  </si>
  <si>
    <t>For 豪恩短延時配置,LowOffset</t>
  </si>
  <si>
    <t>For 豪恩短延時配置,LowOffset</t>
    <phoneticPr fontId="1" type="noConversion"/>
  </si>
  <si>
    <t>通用配置   , endiglpf , dis_highSNR , LowOffset  (1.8V-3M:450uA)</t>
  </si>
  <si>
    <t>通用配置   , endiglpf , dis_highSNR , LowOffset  (1.8V-3M:450uA)</t>
    <phoneticPr fontId="1" type="noConversion"/>
  </si>
  <si>
    <t>9V</t>
  </si>
  <si>
    <t>9.6V</t>
  </si>
  <si>
    <t>10.2V</t>
  </si>
  <si>
    <t>10.8V</t>
  </si>
  <si>
    <t>11.4V</t>
  </si>
  <si>
    <t>12.6V</t>
  </si>
  <si>
    <t>13.2V</t>
  </si>
  <si>
    <t>bit7</t>
  </si>
  <si>
    <t>bit6</t>
  </si>
  <si>
    <t>bit5</t>
  </si>
  <si>
    <t>09</t>
  </si>
  <si>
    <t>無vout電容(&lt;1nF)</t>
  </si>
  <si>
    <t>無vout電容(&lt;1nF)</t>
    <phoneticPr fontId="1" type="noConversion"/>
  </si>
  <si>
    <t>有Vout電容(&gt;1nF)</t>
  </si>
  <si>
    <t>有Vout電容(&gt;1nF)</t>
    <phoneticPr fontId="1" type="noConversion"/>
  </si>
  <si>
    <t>Bit2</t>
    <phoneticPr fontId="1" type="noConversion"/>
  </si>
  <si>
    <t>inc_iqo</t>
    <phoneticPr fontId="1" type="noConversion"/>
  </si>
  <si>
    <t>0:0.7v_por(y); 1:1.3v_por</t>
    <phoneticPr fontId="1" type="noConversion"/>
  </si>
  <si>
    <t>sel_hpor</t>
    <phoneticPr fontId="1" type="noConversion"/>
  </si>
  <si>
    <t>decb_ampiq</t>
    <phoneticPr fontId="1" type="noConversion"/>
  </si>
  <si>
    <t>(0:low_ampiq(0.5x); 1:normal_ampiq)</t>
    <phoneticPr fontId="1" type="noConversion"/>
  </si>
  <si>
    <t>Bit10</t>
    <phoneticPr fontId="1" type="noConversion"/>
  </si>
  <si>
    <t>Bit13</t>
    <phoneticPr fontId="1" type="noConversion"/>
  </si>
  <si>
    <t>password2 &amp; inc_iqo</t>
    <phoneticPr fontId="1" type="noConversion"/>
  </si>
  <si>
    <t>inc_iqo &amp; (0:0001101 pw; 1:1110010 pw)</t>
    <phoneticPr fontId="1" type="noConversion"/>
  </si>
  <si>
    <t>NormalMode</t>
  </si>
  <si>
    <t>3.3V</t>
    <phoneticPr fontId="1" type="noConversion"/>
  </si>
  <si>
    <t>20~50</t>
    <phoneticPr fontId="1" type="noConversion"/>
  </si>
  <si>
    <t>Normal : 0</t>
  </si>
  <si>
    <t>dBV</t>
    <phoneticPr fontId="1" type="noConversion"/>
  </si>
  <si>
    <t>Vcm0</t>
  </si>
  <si>
    <t>Vcm0</t>
    <phoneticPr fontId="1" type="noConversion"/>
  </si>
  <si>
    <t>-0.9</t>
  </si>
  <si>
    <t>-0.3</t>
  </si>
  <si>
    <t>Sensor初感過高</t>
    <phoneticPr fontId="1" type="noConversion"/>
  </si>
  <si>
    <t>規格為-35,但此ASIC無Gain，需下降至-37生產</t>
  </si>
  <si>
    <t>Sensor初感過高,Low pullinout沒有對地電容</t>
    <phoneticPr fontId="1" type="noConversion"/>
  </si>
  <si>
    <t>生產時重新配置</t>
  </si>
  <si>
    <t>dec_bufiq(0:2x_bufiq;1:1x_bufamp)</t>
    <phoneticPr fontId="1" type="noConversion"/>
  </si>
  <si>
    <t>7.8V</t>
  </si>
  <si>
    <t>8.4V</t>
  </si>
  <si>
    <t>update:_x000D_
2025/11/01  15:44</t>
    <phoneticPr fontId="1" type="noConversion"/>
  </si>
  <si>
    <t>17V</t>
  </si>
  <si>
    <t>13.8V</t>
  </si>
  <si>
    <t xml:space="preserve"> ctrl+g 更新cmd : _x000D_
2025/11/01  16:49</t>
    <phoneticPr fontId="1" type="noConversion"/>
  </si>
  <si>
    <t xml:space="preserve"> ctrl+g 更新cmd : _x000D_
2025/11/01  16:50</t>
    <phoneticPr fontId="1" type="noConversion"/>
  </si>
  <si>
    <t>bit16 = 1 , micvos=00/10/11 , 0 : 1.36v_VADC , 1 : 1.78v_VADC</t>
    <phoneticPr fontId="1" type="noConversion"/>
  </si>
  <si>
    <t>ampiq 對vn會有影響，4942ZE當時要求3.072M snr能提升，所以就把ampiq也增加了</t>
    <phoneticPr fontId="1" type="noConversion"/>
  </si>
  <si>
    <t>最近的一個case 4958zb--通過testbit ampiq上升可以改善snr total0.2~0.3dB</t>
    <phoneticPr fontId="1" type="noConversion"/>
  </si>
  <si>
    <t>所以afe_ampiq 是會影響total vn的</t>
    <phoneticPr fontId="1" type="noConversion"/>
  </si>
  <si>
    <t xml:space="preserve"> 更新cmd :_x000D_
2025/09/05  14:16</t>
    <phoneticPr fontId="1" type="noConversion"/>
  </si>
  <si>
    <t>dis_doutvos=0  , lr=0:+30m; lr=1:+15mfs</t>
    <phoneticPr fontId="1" type="noConversion"/>
  </si>
  <si>
    <t>即nosel_voutp=1時 use preo as input of gainstage_outn</t>
    <phoneticPr fontId="1" type="noConversion"/>
  </si>
  <si>
    <r>
      <t>Bit30,26,19,17</t>
    </r>
    <r>
      <rPr>
        <b/>
        <sz val="12"/>
        <color rgb="FFFF0000"/>
        <rFont val="微軟正黑體"/>
        <family val="2"/>
        <charset val="136"/>
      </rPr>
      <t>,41,35,29,24</t>
    </r>
    <phoneticPr fontId="1" type="noConversion"/>
  </si>
  <si>
    <t>1.2V-3.072MHz</t>
    <phoneticPr fontId="1" type="noConversion"/>
  </si>
  <si>
    <t>通用配置(low SNR) , dis_diglpf ,dis_highSNR , NormalOffset (1.2V-3M:410uA , 1.8V-3M:450uA)</t>
    <phoneticPr fontId="1" type="noConversion"/>
  </si>
  <si>
    <t>通用配置(low SNR) , dis_diglpf ,dis_highSNR , NormalOffset (1.2V-3M:410uA , 1.8V-3M:450uA)</t>
  </si>
  <si>
    <t>update:_x000D_
2025/11/17  19:58</t>
    <phoneticPr fontId="1" type="noConversion"/>
  </si>
  <si>
    <t>Bit41/35/34/33/31/26/24/20/19/17/11/9</t>
    <phoneticPr fontId="1" type="noConversion"/>
  </si>
  <si>
    <t>update:_x000D_
2025/11/18  09:36</t>
    <phoneticPr fontId="1" type="noConversion"/>
  </si>
  <si>
    <t>For MTK</t>
    <phoneticPr fontId="1" type="noConversion"/>
  </si>
  <si>
    <t>update:_x000D_
2025/11/18  22:29</t>
    <phoneticPr fontId="1" type="noConversion"/>
  </si>
  <si>
    <t>有Vout電容(&gt;1nF),sel_diocpfil</t>
  </si>
  <si>
    <t>有Vout電容(&gt;1nF),sel_diocpfil</t>
    <phoneticPr fontId="1" type="noConversion"/>
  </si>
  <si>
    <t>Bit4,2</t>
    <phoneticPr fontId="1" type="noConversion"/>
  </si>
  <si>
    <t>Bit4</t>
    <phoneticPr fontId="1" type="noConversion"/>
  </si>
  <si>
    <t>inc_iqo,sel_diocpfil</t>
    <phoneticPr fontId="1" type="noConversion"/>
  </si>
  <si>
    <t>sel_diocpfil</t>
    <phoneticPr fontId="1" type="noConversion"/>
  </si>
  <si>
    <t>dec_bufiq</t>
    <phoneticPr fontId="1" type="noConversion"/>
  </si>
  <si>
    <t xml:space="preserve">0 : dis_diocpfil , 1 : sel_diocpfil </t>
    <phoneticPr fontId="1" type="noConversion"/>
  </si>
  <si>
    <t>Bit3</t>
    <phoneticPr fontId="1" type="noConversion"/>
  </si>
  <si>
    <t>inc_ampiq</t>
    <phoneticPr fontId="1" type="noConversion"/>
  </si>
  <si>
    <t>(0:noriq: 1:1.5xampiq)</t>
    <phoneticPr fontId="1" type="noConversion"/>
  </si>
  <si>
    <t>實際生產改為-38+/-1，因為客戶有黏膜問題</t>
    <phoneticPr fontId="1" type="noConversion"/>
  </si>
  <si>
    <t>ZTS6554S-E372</t>
  </si>
  <si>
    <t>ZTS6526-E372</t>
  </si>
  <si>
    <t>ZTS6526-E365</t>
  </si>
  <si>
    <t>ZTS6556S-E367</t>
  </si>
  <si>
    <t>ZTS6556S-E37</t>
  </si>
  <si>
    <t>ZTS6554-E38</t>
  </si>
  <si>
    <t>ZTS6516E-E38</t>
  </si>
  <si>
    <t>ZTS6556SE-E375</t>
  </si>
  <si>
    <t xml:space="preserve"> 02 0E 85 1A 1B 20</t>
    <phoneticPr fontId="1" type="noConversion"/>
  </si>
  <si>
    <t>實際生產改為-38+/-1，因為客戶有黏膜問題，初感高配置</t>
    <phoneticPr fontId="1" type="noConversion"/>
  </si>
  <si>
    <t>0 : low_ampiq(0.5x*0.75x) ; 1 : normal_ampiq(0.75x)</t>
    <phoneticPr fontId="1" type="noConversion"/>
  </si>
  <si>
    <t>dis_vos</t>
    <phoneticPr fontId="1" type="noConversion"/>
  </si>
  <si>
    <t>0:500mvoutdc , 1:450mvoutdc</t>
    <phoneticPr fontId="1" type="noConversion"/>
  </si>
  <si>
    <t>(0:noriq: 1:1.33xampiq)</t>
    <phoneticPr fontId="1" type="noConversion"/>
  </si>
  <si>
    <t>dec_micinvos</t>
    <phoneticPr fontId="1" type="noConversion"/>
  </si>
  <si>
    <t>0:550mvoutdc , 1:500mvoutdc</t>
    <phoneticPr fontId="1" type="noConversion"/>
  </si>
  <si>
    <t>1x_bufamp , 1.33xampiq , 500mvoutdc</t>
    <phoneticPr fontId="1" type="noConversion"/>
  </si>
  <si>
    <t>Bit13, 3, 2</t>
    <phoneticPr fontId="1" type="noConversion"/>
  </si>
  <si>
    <t>18uA_Vout0.5V</t>
  </si>
  <si>
    <t>18uA_Vout0.5V</t>
    <phoneticPr fontId="1" type="noConversion"/>
  </si>
  <si>
    <t>ZTS6554SL-3.3nF</t>
  </si>
  <si>
    <t>4843ZF</t>
  </si>
  <si>
    <t>4843ZI</t>
  </si>
  <si>
    <t>0.9V</t>
    <phoneticPr fontId="1" type="noConversion"/>
  </si>
  <si>
    <t>15~25</t>
    <phoneticPr fontId="1" type="noConversion"/>
  </si>
  <si>
    <t>0.4V~0.5V</t>
    <phoneticPr fontId="1" type="noConversion"/>
  </si>
  <si>
    <t>bit2</t>
  </si>
  <si>
    <t>88</t>
  </si>
  <si>
    <t>Low Vbg</t>
  </si>
  <si>
    <t>Low Vbg</t>
    <phoneticPr fontId="1" type="noConversion"/>
  </si>
  <si>
    <t>Full</t>
    <phoneticPr fontId="1" type="noConversion"/>
  </si>
  <si>
    <t>ZTS6554SH-3.3nF</t>
  </si>
  <si>
    <t>0.5V~0.7V</t>
    <phoneticPr fontId="1" type="noConversion"/>
  </si>
  <si>
    <t>不可使用0dBgain，因在low_ampiq下，若要保持一致電流需要固定&gt;0dB</t>
    <phoneticPr fontId="1" type="noConversion"/>
  </si>
  <si>
    <t>18uA , 0.47Vmicinvos 配置 ,GN送樣，不可使用&gt;+5.13% vbg</t>
    <phoneticPr fontId="1" type="noConversion"/>
  </si>
  <si>
    <t>25~31</t>
    <phoneticPr fontId="1" type="noConversion"/>
  </si>
  <si>
    <t>sel_2amp</t>
    <phoneticPr fontId="1" type="noConversion"/>
  </si>
  <si>
    <t>0 : low_ampiq(0.5x*0.75x)  ,1 : normal_ampiq(0.75x)</t>
    <phoneticPr fontId="1" type="noConversion"/>
  </si>
  <si>
    <t>0 : inn_ac,450mv , 1 : inn_preamp,630mv</t>
    <phoneticPr fontId="1" type="noConversion"/>
  </si>
  <si>
    <t>sel_2amp , 1.33xampiq</t>
    <phoneticPr fontId="1" type="noConversion"/>
  </si>
  <si>
    <t>Bit4,3</t>
    <phoneticPr fontId="1" type="noConversion"/>
  </si>
  <si>
    <t>0.6Vdc,30uA</t>
  </si>
  <si>
    <t>0.6Vdc,30uA</t>
    <phoneticPr fontId="1" type="noConversion"/>
  </si>
  <si>
    <t>bit4</t>
  </si>
  <si>
    <t>bit3</t>
  </si>
  <si>
    <t>90</t>
  </si>
  <si>
    <t>Normal : 1</t>
  </si>
  <si>
    <t>M13.2 : add trim range  M13.1 : add power discharge after trim</t>
    <phoneticPr fontId="1" type="noConversion"/>
  </si>
  <si>
    <t>default</t>
    <phoneticPr fontId="1" type="noConversion"/>
  </si>
  <si>
    <t>70~150</t>
    <phoneticPr fontId="1" type="noConversion"/>
  </si>
  <si>
    <t>HELE FW 更改vbias code 2</t>
    <phoneticPr fontId="1" type="noConversion"/>
  </si>
  <si>
    <t>ANC機種，改初感-39以下</t>
    <phoneticPr fontId="1" type="noConversion"/>
  </si>
  <si>
    <t>1.71</t>
  </si>
  <si>
    <t>ANC機種，改初感-39</t>
    <phoneticPr fontId="1" type="noConversion"/>
  </si>
  <si>
    <t>4.59</t>
  </si>
  <si>
    <t>此ASIC無SV ,  錄後E/F偏檔，回收時只使用EQC複測回收，回收D檔入庫</t>
    <phoneticPr fontId="1" type="noConversion"/>
  </si>
  <si>
    <t>lowiq</t>
  </si>
  <si>
    <t>lowiq</t>
    <phoneticPr fontId="1" type="noConversion"/>
  </si>
  <si>
    <t>bit13</t>
    <phoneticPr fontId="1" type="noConversion"/>
  </si>
  <si>
    <t>100~200</t>
    <phoneticPr fontId="1" type="noConversion"/>
  </si>
  <si>
    <t>ZTA4093(yk)csp</t>
  </si>
  <si>
    <t>ZTS6526</t>
  </si>
  <si>
    <t>ZTS6554-4843</t>
  </si>
  <si>
    <t>ZTS6554S-4843</t>
  </si>
  <si>
    <t>ZTS6554SE-4843</t>
  </si>
  <si>
    <t>ZTS6556-4843</t>
  </si>
  <si>
    <t>ZTS6556S</t>
  </si>
  <si>
    <t>ZTS6556S-4843</t>
  </si>
  <si>
    <t>ZTS6556SE-4843</t>
  </si>
  <si>
    <t>ZTSL6872C-4941y*</t>
  </si>
  <si>
    <t>ZTS6554SH</t>
  </si>
  <si>
    <t>Mode</t>
  </si>
  <si>
    <t>4804WG-4903YK</t>
  </si>
  <si>
    <t>M804WG-2295Kcsp</t>
  </si>
  <si>
    <t>check</t>
  </si>
  <si>
    <t>4804WG-4904C-csp</t>
  </si>
  <si>
    <t>M804WG_T904Ecsp</t>
  </si>
  <si>
    <t>4909ZC-dacr</t>
  </si>
  <si>
    <t>Dacr</t>
  </si>
  <si>
    <t>Dacr+0.95vcm</t>
  </si>
  <si>
    <t>2295Kcsp</t>
  </si>
  <si>
    <t>ZTSL6577-4941YA</t>
  </si>
  <si>
    <t>ZTS2100</t>
  </si>
  <si>
    <t>ZTS2110</t>
  </si>
  <si>
    <t>ZTS2180</t>
  </si>
  <si>
    <t>ZTS2290</t>
  </si>
  <si>
    <t>ZTS2240</t>
  </si>
  <si>
    <t>N024A</t>
  </si>
  <si>
    <t>N039A</t>
  </si>
  <si>
    <t>N034A</t>
  </si>
  <si>
    <t>N045A</t>
  </si>
  <si>
    <t>N038A</t>
  </si>
  <si>
    <t>N22HA</t>
  </si>
  <si>
    <t>N028A</t>
  </si>
  <si>
    <t>Config Function1</t>
  </si>
  <si>
    <t>Config Function2</t>
  </si>
  <si>
    <t>Full Vbias</t>
  </si>
  <si>
    <t>Signel</t>
  </si>
  <si>
    <t>High Vbias</t>
  </si>
  <si>
    <t>High</t>
  </si>
  <si>
    <t>Low Gain</t>
  </si>
  <si>
    <t>Low</t>
  </si>
  <si>
    <t>Low Vbias</t>
  </si>
  <si>
    <t>Mix</t>
  </si>
  <si>
    <t>6211E FB Mic，固定10V生產</t>
  </si>
  <si>
    <t>M4.4客戶產測氣密測試有黏膜，M4.5之後版本統一下降Vbias</t>
  </si>
  <si>
    <t>降低初感-43+/-1</t>
  </si>
  <si>
    <t>傳音防水機種，固定降Vbias 10V燒錄驗證</t>
  </si>
  <si>
    <t>ANC機種，初感降低-39</t>
  </si>
  <si>
    <t>MP</t>
    <phoneticPr fontId="1" type="noConversion"/>
  </si>
  <si>
    <t>4804WF</t>
    <phoneticPr fontId="1" type="noConversion"/>
  </si>
  <si>
    <t>12V</t>
    <phoneticPr fontId="1" type="noConversion"/>
  </si>
  <si>
    <t>Auto</t>
    <phoneticPr fontId="1" type="noConversion"/>
  </si>
  <si>
    <t>NormalMode</t>
    <phoneticPr fontId="1" type="noConversion"/>
  </si>
  <si>
    <t>11V</t>
    <phoneticPr fontId="1" type="noConversion"/>
  </si>
  <si>
    <t>HELE</t>
    <phoneticPr fontId="1" type="noConversion"/>
  </si>
  <si>
    <t>3004_V11</t>
    <phoneticPr fontId="1" type="noConversion"/>
  </si>
  <si>
    <t>14V</t>
    <phoneticPr fontId="1" type="noConversion"/>
  </si>
  <si>
    <t>FIX</t>
    <phoneticPr fontId="1" type="noConversion"/>
  </si>
  <si>
    <t>3018AH</t>
    <phoneticPr fontId="1" type="noConversion"/>
  </si>
  <si>
    <t>3004CL</t>
    <phoneticPr fontId="1" type="noConversion"/>
  </si>
  <si>
    <t>3006HW-A</t>
    <phoneticPr fontId="1" type="noConversion"/>
  </si>
  <si>
    <t>9V</t>
    <phoneticPr fontId="1" type="noConversion"/>
  </si>
  <si>
    <t>PR</t>
    <phoneticPr fontId="1" type="noConversion"/>
  </si>
  <si>
    <t>TFC</t>
    <phoneticPr fontId="1" type="noConversion"/>
  </si>
  <si>
    <t>ZTS2100</t>
    <phoneticPr fontId="1" type="noConversion"/>
  </si>
  <si>
    <t>3004G</t>
    <phoneticPr fontId="1" type="noConversion"/>
  </si>
  <si>
    <t>3004_V10</t>
    <phoneticPr fontId="1" type="noConversion"/>
  </si>
  <si>
    <t>GG01-TS</t>
    <phoneticPr fontId="1" type="noConversion"/>
  </si>
  <si>
    <t>1101LAV</t>
    <phoneticPr fontId="1" type="noConversion"/>
  </si>
  <si>
    <t>ZTS6856SE</t>
    <phoneticPr fontId="1" type="noConversion"/>
  </si>
  <si>
    <t>ZTS6053</t>
    <phoneticPr fontId="1" type="noConversion"/>
  </si>
  <si>
    <t>ZTS6411E</t>
    <phoneticPr fontId="1" type="noConversion"/>
  </si>
  <si>
    <t>ZTS6856S</t>
    <phoneticPr fontId="1" type="noConversion"/>
  </si>
  <si>
    <t>ZTS6011M</t>
    <phoneticPr fontId="1" type="noConversion"/>
  </si>
  <si>
    <t>ZTS6051MH</t>
    <phoneticPr fontId="1" type="noConversion"/>
  </si>
  <si>
    <t>ZTS6856SR</t>
    <phoneticPr fontId="1" type="noConversion"/>
  </si>
  <si>
    <t>ZTS6211E</t>
    <phoneticPr fontId="1" type="noConversion"/>
  </si>
  <si>
    <t>ZTS6058</t>
    <phoneticPr fontId="1" type="noConversion"/>
  </si>
  <si>
    <t>ZTS6853</t>
    <phoneticPr fontId="1" type="noConversion"/>
  </si>
  <si>
    <t>ZTS6011F</t>
    <phoneticPr fontId="1" type="noConversion"/>
  </si>
  <si>
    <t>ZTS6216</t>
    <phoneticPr fontId="1" type="noConversion"/>
  </si>
  <si>
    <t>ZTS6015-normaliq</t>
    <phoneticPr fontId="1" type="noConversion"/>
  </si>
  <si>
    <t>ZTS6117SE</t>
    <phoneticPr fontId="1" type="noConversion"/>
  </si>
  <si>
    <t>ZTS6117</t>
    <phoneticPr fontId="1" type="noConversion"/>
  </si>
  <si>
    <t>ZTS6266</t>
    <phoneticPr fontId="1" type="noConversion"/>
  </si>
  <si>
    <t>ZTS6856SW</t>
    <phoneticPr fontId="1" type="noConversion"/>
  </si>
  <si>
    <t>ZTS6015-lowiq</t>
    <phoneticPr fontId="1" type="noConversion"/>
  </si>
  <si>
    <t>ZTS6411</t>
    <phoneticPr fontId="1" type="noConversion"/>
  </si>
  <si>
    <t>ZTS6156SE</t>
    <phoneticPr fontId="1" type="noConversion"/>
  </si>
  <si>
    <t xml:space="preserve">ZTS6155SE_low power </t>
    <phoneticPr fontId="1" type="noConversion"/>
  </si>
  <si>
    <t>ZTS6127</t>
    <phoneticPr fontId="1" type="noConversion"/>
  </si>
  <si>
    <t>ZTS6056</t>
    <phoneticPr fontId="1" type="noConversion"/>
  </si>
  <si>
    <t>ZTS6055_low power</t>
    <phoneticPr fontId="1" type="noConversion"/>
  </si>
  <si>
    <t>Vbias CODE2</t>
  </si>
  <si>
    <t>bit11</t>
  </si>
  <si>
    <t>C0</t>
  </si>
  <si>
    <t>Bit18</t>
    <phoneticPr fontId="1" type="noConversion"/>
  </si>
  <si>
    <t>Bit19</t>
    <phoneticPr fontId="1" type="noConversion"/>
  </si>
  <si>
    <t>Bit24</t>
    <phoneticPr fontId="1" type="noConversion"/>
  </si>
  <si>
    <t>Bit42</t>
    <phoneticPr fontId="1" type="noConversion"/>
  </si>
  <si>
    <t>Bit43</t>
    <phoneticPr fontId="1" type="noConversion"/>
  </si>
  <si>
    <t>Space</t>
  </si>
  <si>
    <t>Config2</t>
  </si>
  <si>
    <t>Vbias CODE</t>
    <phoneticPr fontId="1" type="noConversion"/>
  </si>
  <si>
    <t>bit16/18/19/24/42/43/36/37</t>
  </si>
  <si>
    <t>vad input source selletion</t>
  </si>
  <si>
    <t>sel_vadin</t>
    <phoneticPr fontId="1" type="noConversion"/>
  </si>
  <si>
    <t>Setting</t>
    <phoneticPr fontId="1" type="noConversion"/>
  </si>
  <si>
    <t>0 : sel preo</t>
    <phoneticPr fontId="1" type="noConversion"/>
  </si>
  <si>
    <t>1 : sel vout</t>
    <phoneticPr fontId="1" type="noConversion"/>
  </si>
  <si>
    <t>0 : 1x preiq</t>
    <phoneticPr fontId="1" type="noConversion"/>
  </si>
  <si>
    <t>dec_preiq</t>
  </si>
  <si>
    <t>1 : 0.8x preiq</t>
    <phoneticPr fontId="1" type="noConversion"/>
  </si>
  <si>
    <t>0 : 1x ampiq</t>
    <phoneticPr fontId="1" type="noConversion"/>
  </si>
  <si>
    <t>dec_ampiq</t>
  </si>
  <si>
    <t>1 : 2/3x ampiq</t>
    <phoneticPr fontId="1" type="noConversion"/>
  </si>
  <si>
    <t>osc frequency trim ，328k</t>
    <phoneticPr fontId="1" type="noConversion"/>
  </si>
  <si>
    <t>0 : 1x cmpiq</t>
    <phoneticPr fontId="1" type="noConversion"/>
  </si>
  <si>
    <t>dec_cmpiq</t>
  </si>
  <si>
    <t>1 : 0.5x cmpq</t>
    <phoneticPr fontId="1" type="noConversion"/>
  </si>
  <si>
    <t>0 : 1x vadampiq;</t>
    <phoneticPr fontId="1" type="noConversion"/>
  </si>
  <si>
    <t>dec_vadampiq</t>
  </si>
  <si>
    <t>1 : 0.5x vadampiq</t>
    <phoneticPr fontId="1" type="noConversion"/>
  </si>
  <si>
    <t>Setting</t>
  </si>
  <si>
    <t>N/A</t>
  </si>
  <si>
    <t>(power delay test sensitivity)取五張大工單數據調整每階增益</t>
    <phoneticPr fontId="1" type="noConversion"/>
  </si>
  <si>
    <t>Bit12</t>
    <phoneticPr fontId="1" type="noConversion"/>
  </si>
  <si>
    <t>0:1x_iqo;1:3x_iqo</t>
    <phoneticPr fontId="1" type="noConversion"/>
  </si>
  <si>
    <t>bit12</t>
    <phoneticPr fontId="1" type="noConversion"/>
  </si>
  <si>
    <t>Normal : 2</t>
  </si>
  <si>
    <t>2021/02/02 : 同批次有pullin10 &amp; 11V。調整混合增益</t>
    <phoneticPr fontId="1" type="noConversion"/>
  </si>
  <si>
    <t>for Low pullin</t>
    <phoneticPr fontId="1" type="noConversion"/>
  </si>
  <si>
    <t>-4.32</t>
  </si>
  <si>
    <t>-3.83</t>
  </si>
  <si>
    <t>-3.25</t>
  </si>
  <si>
    <t>-2.75</t>
  </si>
  <si>
    <t>-2.25</t>
  </si>
  <si>
    <t>-1.5</t>
  </si>
  <si>
    <t>-1</t>
  </si>
  <si>
    <t>-0.08</t>
  </si>
  <si>
    <t>0.37</t>
  </si>
  <si>
    <t>-7.46</t>
  </si>
  <si>
    <t>-6.74</t>
  </si>
  <si>
    <t>-5.91</t>
  </si>
  <si>
    <t>-5.26</t>
  </si>
  <si>
    <t>-4.54</t>
  </si>
  <si>
    <t>-3.86</t>
  </si>
  <si>
    <t>-3.15</t>
  </si>
  <si>
    <t>2.45</t>
  </si>
  <si>
    <t>因2180pullin常落在10V，故必須燒錄vbg降低vbias再測試，增益內不可寫其他vbg選項</t>
    <phoneticPr fontId="1" type="noConversion"/>
  </si>
  <si>
    <t>驗證OSP封裝簡易配置</t>
    <phoneticPr fontId="1" type="noConversion"/>
  </si>
  <si>
    <t xml:space="preserve">update:
2026/01/20 </t>
    <phoneticPr fontId="1" type="noConversion"/>
  </si>
  <si>
    <t>0.634V (1.8V), 0.626V (3.3V)</t>
    <phoneticPr fontId="1" type="noConversion"/>
  </si>
  <si>
    <t>0.653V (1.8V), 0.652V (3.3V)</t>
    <phoneticPr fontId="1" type="noConversion"/>
  </si>
  <si>
    <t>0.648V (1.8V), 0.647V (3.3V)</t>
    <phoneticPr fontId="1" type="noConversion"/>
  </si>
  <si>
    <t>0.623V (1.3V), 0.622V (3.3V)</t>
    <phoneticPr fontId="1" type="noConversion"/>
  </si>
  <si>
    <t>0.65V (1.3V), 0.647V (3.3V)</t>
    <phoneticPr fontId="1" type="noConversion"/>
  </si>
  <si>
    <t>0.64V (1.8V), 0.638V (3.3V)</t>
    <phoneticPr fontId="1" type="noConversion"/>
  </si>
  <si>
    <t>0.649V (1.8V), 0.648V (3.3V)</t>
    <phoneticPr fontId="1" type="noConversion"/>
  </si>
  <si>
    <t>0.656V (1.8V), 0.655V (3.3V)</t>
    <phoneticPr fontId="1" type="noConversion"/>
  </si>
  <si>
    <t>4805YC</t>
    <phoneticPr fontId="1" type="noConversion"/>
  </si>
  <si>
    <t>0.71V (1.8V), 0.7127V (3.3V)</t>
    <phoneticPr fontId="1" type="noConversion"/>
  </si>
  <si>
    <t>ZTS6213</t>
    <phoneticPr fontId="1" type="noConversion"/>
  </si>
  <si>
    <t>ZTS6856SW</t>
  </si>
  <si>
    <t>B</t>
    <phoneticPr fontId="1" type="noConversion"/>
  </si>
  <si>
    <t>ZTS6155</t>
    <phoneticPr fontId="1" type="noConversion"/>
  </si>
  <si>
    <t>update:
2026/01/20</t>
    <phoneticPr fontId="1" type="noConversion"/>
  </si>
  <si>
    <t>6211E FB Mic，固定10V生產</t>
    <phoneticPr fontId="1" type="noConversion"/>
  </si>
  <si>
    <t>8V</t>
  </si>
  <si>
    <t>7V</t>
  </si>
  <si>
    <t>bit0</t>
  </si>
  <si>
    <t>bit1</t>
  </si>
  <si>
    <t>N/A</t>
    <phoneticPr fontId="1" type="noConversion"/>
  </si>
  <si>
    <t>降低初感-41</t>
    <phoneticPr fontId="1" type="noConversion"/>
  </si>
  <si>
    <t>bit6</t>
    <phoneticPr fontId="1" type="noConversion"/>
  </si>
  <si>
    <t>70~100</t>
    <phoneticPr fontId="1" type="noConversion"/>
  </si>
  <si>
    <t>TR</t>
    <phoneticPr fontId="1" type="noConversion"/>
  </si>
  <si>
    <t>ZTS6856SEO</t>
    <phoneticPr fontId="1" type="noConversion"/>
  </si>
  <si>
    <t>4807ZA</t>
    <phoneticPr fontId="1" type="noConversion"/>
  </si>
  <si>
    <t>2181L</t>
    <phoneticPr fontId="1" type="noConversion"/>
  </si>
  <si>
    <t>ZTS6117S</t>
    <phoneticPr fontId="1" type="noConversion"/>
  </si>
  <si>
    <t>ZTS2180</t>
    <phoneticPr fontId="1" type="noConversion"/>
  </si>
  <si>
    <t>兼容高pullin的配置</t>
  </si>
  <si>
    <t>ZTS6216C</t>
    <phoneticPr fontId="1" type="noConversion"/>
  </si>
  <si>
    <t>ZTS6051E</t>
    <phoneticPr fontId="1" type="noConversion"/>
  </si>
  <si>
    <t>Vbias跨階偏高，燒錄一些IR check</t>
  </si>
  <si>
    <t>ZTS6851</t>
    <phoneticPr fontId="1" type="noConversion"/>
  </si>
  <si>
    <t>ZTS6756SE</t>
    <phoneticPr fontId="1" type="noConversion"/>
  </si>
  <si>
    <t>2101L</t>
    <phoneticPr fontId="1" type="noConversion"/>
  </si>
  <si>
    <t>初感 : -37~-39</t>
  </si>
  <si>
    <t>ZTS6856</t>
    <phoneticPr fontId="1" type="noConversion"/>
  </si>
  <si>
    <t>7V</t>
    <phoneticPr fontId="1" type="noConversion"/>
  </si>
  <si>
    <t>初感-41.5，SNR 64.5
預估抓-42.3~-40</t>
  </si>
  <si>
    <t>ZTS6856E</t>
    <phoneticPr fontId="1" type="noConversion"/>
  </si>
  <si>
    <t>因其他工單ZTS6856初感過高，燒錄不到-42，要ZTS6856E</t>
  </si>
  <si>
    <t>ZTS6054</t>
    <phoneticPr fontId="1" type="noConversion"/>
  </si>
  <si>
    <t>ZTS2110</t>
    <phoneticPr fontId="1" type="noConversion"/>
  </si>
  <si>
    <t>放寬</t>
  </si>
  <si>
    <t>1101WAHA</t>
    <phoneticPr fontId="1" type="noConversion"/>
  </si>
  <si>
    <t>CP vbias max Bin1+ Bin21(16.5V~15.3V)
ANC機種，初感降低-39
2024/12/30 : mail通知降低電流生產</t>
  </si>
  <si>
    <t>TestMode</t>
    <phoneticPr fontId="1" type="noConversion"/>
  </si>
  <si>
    <t>For 高Pullin</t>
  </si>
  <si>
    <t>ZTS6054L</t>
    <phoneticPr fontId="1" type="noConversion"/>
  </si>
  <si>
    <t>ASIC存在高Vbias Vn , fix 10V trim</t>
  </si>
  <si>
    <t>ZTS6156_lowiq</t>
    <phoneticPr fontId="1" type="noConversion"/>
  </si>
  <si>
    <t>CP vbias max Bin1+21</t>
  </si>
  <si>
    <t>ZTS6156SE_lowiq</t>
    <phoneticPr fontId="1" type="noConversion"/>
  </si>
  <si>
    <t>1101HAV</t>
    <phoneticPr fontId="1" type="noConversion"/>
  </si>
  <si>
    <t>ZTS6856B</t>
    <phoneticPr fontId="1" type="noConversion"/>
  </si>
  <si>
    <t>驗證按壓PASS，以及低電流配置Bit7 , 10x uA</t>
    <phoneticPr fontId="1" type="noConversion"/>
  </si>
  <si>
    <t>bit17</t>
  </si>
  <si>
    <t>Bit11,15</t>
  </si>
  <si>
    <t>Bit11,15</t>
    <phoneticPr fontId="1" type="noConversion"/>
  </si>
  <si>
    <t>Bit15</t>
  </si>
  <si>
    <t>Bit15</t>
    <phoneticPr fontId="1" type="noConversion"/>
  </si>
  <si>
    <t>Bit11,14,15</t>
  </si>
  <si>
    <t>Bit11,14,15</t>
    <phoneticPr fontId="1" type="noConversion"/>
  </si>
  <si>
    <t>Bit11,13,15</t>
  </si>
  <si>
    <t>Bit11,13,15</t>
    <phoneticPr fontId="1" type="noConversion"/>
  </si>
  <si>
    <t>一、mod_sel = 00 ( nor_slvl ) : clamph 1diode , clampl 1diode ;  micindc 0v ( 50mv ? )/0.3v --sel_larR=0,pud_in2=1,pud_in3=0 主要是針對micin電平 ( 之前客戶低頻打火機聲音導致micin DC偏移 )</t>
  </si>
  <si>
    <t>二、mod_sel = 01 ( hi_slvl ( anc ) ) : clamph 2diode , clampl 2diode ; micindc 0.3v/0.65v -- sel_larR=1,pud_in2=0,pud_in3=1 主要是針對micin電平 ( 之前客戶低頻打火機聲音導致micin DC偏移 ) + AOP可到128dB如果用户不需要AOP，则选择mode_sel=00 时micin会控制得的更好</t>
  </si>
  <si>
    <t>三、mod_sel=10 ( hier_slvl ( haac ) ) : clamph 1diode + larR,clampl 1diode ; micindc 0v ( 50mv ? ) / 0.3v --sel_larR=1,pud_in2=1,pud_in3=0 ，類似之前4804w*的做法</t>
  </si>
  <si>
    <t>四、 
mod_sel=11(&amp; sel_micinvos=0):
   vdd_monitor : &lt;2.2v clamph 2diode , clampl 2diode ; micindc 0.3v ;
   vdd_monitor : &gt;2.3v clamph 2diode,clampl 2diode ; micindc 0.65v ;--sel_larR=1,pud_in2=0,pud_in3=1
 -- mode_sel=11 :sel_micinvos=0 always monitor vdd(add hysteresis)
                               sel_micinvos=1 precharge2 fedge load vdd value; 
会根据vdd 情况自动设置micin dc值--类似infinien的amic 这类功能 vout_dc可变
infinien amic 1.8vdd, vout_dc=0.7v; 2.7vdd vout_dc=1.1v</t>
  </si>
  <si>
    <t>Mode sel 10 : bit11，設置outphase不可設置bit11</t>
    <phoneticPr fontId="1" type="noConversion"/>
  </si>
  <si>
    <t>en cp fil: bit15</t>
    <phoneticPr fontId="1" type="noConversion"/>
  </si>
  <si>
    <t>outphase : bit16，設置outphase不可設置bit11</t>
    <phoneticPr fontId="1" type="noConversion"/>
  </si>
  <si>
    <t>Mode Sel 00 : 快速響應模式，不燒錄bit11</t>
    <phoneticPr fontId="1" type="noConversion"/>
  </si>
  <si>
    <t>開啟LPF ( Rfil &amp; inc_preiq ) : bit14</t>
    <phoneticPr fontId="1" type="noConversion"/>
  </si>
  <si>
    <t>sel_diocpfil</t>
  </si>
  <si>
    <t>Gain-inphase</t>
  </si>
  <si>
    <t>Gain-inphase</t>
    <phoneticPr fontId="1" type="noConversion"/>
  </si>
  <si>
    <t>Gain-outphase</t>
  </si>
  <si>
    <t>Gain-outphase</t>
    <phoneticPr fontId="1" type="noConversion"/>
  </si>
  <si>
    <t>100~170</t>
    <phoneticPr fontId="1" type="noConversion"/>
  </si>
  <si>
    <t>RangeC</t>
    <phoneticPr fontId="1" type="noConversion"/>
  </si>
  <si>
    <t>CP vbias max Bin1+ Bin21(16.5V~15.3V)
ANC機種，初感降低-39
2024/12/30 : mail通知降低電流生產</t>
    <phoneticPr fontId="1" type="noConversion"/>
  </si>
  <si>
    <t>50~100</t>
    <phoneticPr fontId="1" type="noConversion"/>
  </si>
  <si>
    <t>ZTS6156_lowiq</t>
  </si>
  <si>
    <t>AMIC</t>
    <phoneticPr fontId="1" type="noConversion"/>
  </si>
  <si>
    <t>ZTS6156SE_lowiq</t>
  </si>
  <si>
    <t>ZTS6856B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</si>
</sst>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
    <numFmt numFmtId="177" formatCode="0.00_ "/>
    <numFmt numFmtId="178" formatCode="0.0_ "/>
    <numFmt numFmtId="179" formatCode="0.000%"/>
    <numFmt numFmtId="180" formatCode="0.000"/>
    <numFmt numFmtId="181" formatCode="0.000_ "/>
  </numFmts>
  <fonts count="18" x14ac:knownFonts="1">
    <font>
      <sz val="12"/>
      <color theme="1"/>
      <name val="新細明體"/>
      <family val="2"/>
      <scheme val="minor"/>
    </font>
    <font>
      <sz val="9"/>
      <name val="新細明體"/>
      <family val="3"/>
      <charset val="136"/>
      <scheme val="minor"/>
    </font>
    <font>
      <sz val="11"/>
      <color theme="1"/>
      <name val="Tahoma"/>
      <family val="2"/>
      <charset val="134"/>
    </font>
    <font>
      <sz val="12"/>
      <name val="微軟正黑體"/>
      <family val="2"/>
      <charset val="136"/>
    </font>
    <font>
      <sz val="12"/>
      <color theme="1"/>
      <name val="新細明體"/>
      <family val="2"/>
      <scheme val="minor"/>
    </font>
    <font>
      <b/>
      <sz val="12"/>
      <name val="微軟正黑體"/>
      <family val="2"/>
      <charset val="136"/>
    </font>
    <font>
      <b/>
      <sz val="11"/>
      <name val="微軟正黑體"/>
      <family val="2"/>
      <charset val="136"/>
    </font>
    <font>
      <b/>
      <sz val="11"/>
      <color rgb="FF0000FF"/>
      <name val="微軟正黑體"/>
      <family val="2"/>
      <charset val="136"/>
    </font>
    <font>
      <b/>
      <sz val="10"/>
      <name val="微軟正黑體"/>
      <family val="2"/>
      <charset val="136"/>
    </font>
    <font>
      <b/>
      <sz val="12"/>
      <color rgb="FF0000FF"/>
      <name val="微軟正黑體"/>
      <family val="2"/>
      <charset val="136"/>
    </font>
    <font>
      <b/>
      <sz val="12"/>
      <color rgb="FFFF0000"/>
      <name val="微軟正黑體"/>
      <family val="2"/>
      <charset val="136"/>
    </font>
    <font>
      <b/>
      <sz val="12"/>
      <color theme="0" tint="-0.499984740745262"/>
      <name val="微軟正黑體"/>
      <family val="2"/>
      <charset val="136"/>
    </font>
    <font>
      <u/>
      <sz val="12"/>
      <color theme="10"/>
      <name val="新細明體"/>
      <family val="2"/>
      <scheme val="minor"/>
    </font>
    <font>
      <b/>
      <sz val="18"/>
      <name val="微軟正黑體"/>
      <family val="2"/>
      <charset val="136"/>
    </font>
    <font>
      <b/>
      <sz val="16"/>
      <color rgb="FF0000FF"/>
      <name val="微軟正黑體"/>
      <family val="2"/>
      <charset val="136"/>
    </font>
    <font>
      <b/>
      <sz val="8"/>
      <name val="微軟正黑體"/>
      <family val="2"/>
      <charset val="136"/>
    </font>
    <font>
      <b/>
      <sz val="14"/>
      <name val="微軟正黑體"/>
      <family val="2"/>
      <charset val="136"/>
    </font>
    <font>
      <b/>
      <sz val="12"/>
      <color theme="1"/>
      <name val="微軟正黑體"/>
      <family val="2"/>
      <charset val="136"/>
    </font>
  </fonts>
  <fills count="12">
    <fill>
      <patternFill patternType="none"/>
    </fill>
    <fill>
      <patternFill patternType="gray125"/>
    </fill>
    <fill>
      <patternFill patternType="solid">
        <fgColor rgb="FFE6F5E6"/>
        <bgColor indexed="64"/>
      </patternFill>
    </fill>
    <fill>
      <patternFill patternType="solid">
        <fgColor rgb="FFE6F5EB"/>
        <bgColor indexed="64"/>
      </patternFill>
    </fill>
    <fill>
      <patternFill patternType="solid">
        <fgColor rgb="FF71FFFF"/>
        <bgColor indexed="64"/>
      </patternFill>
    </fill>
    <fill>
      <patternFill patternType="solid">
        <fgColor theme="9" tint="0.59999389629810485"/>
        <bgColor indexed="64"/>
      </patternFill>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rgb="FFFFFF00"/>
        <bgColor indexed="64"/>
      </patternFill>
    </fill>
    <fill>
      <patternFill patternType="solid">
        <fgColor theme="2"/>
        <bgColor indexed="64"/>
      </patternFill>
    </fill>
  </fills>
  <borders count="10">
    <border>
      <left/>
      <right/>
      <top/>
      <bottom/>
      <diagonal/>
    </border>
    <border>
      <left/>
      <right/>
      <top style="thin">
        <color indexed="64"/>
      </top>
      <bottom/>
      <diagonal/>
    </border>
    <border>
      <left/>
      <right/>
      <top/>
      <bottom style="double">
        <color indexed="64"/>
      </bottom>
      <diagonal/>
    </border>
    <border>
      <left/>
      <right style="hair">
        <color auto="1"/>
      </right>
      <top/>
      <bottom style="hair">
        <color auto="1"/>
      </bottom>
      <diagonal/>
    </border>
    <border>
      <left/>
      <right style="hair">
        <color auto="1"/>
      </right>
      <top/>
      <bottom/>
      <diagonal/>
    </border>
    <border>
      <left style="hair">
        <color auto="1"/>
      </left>
      <right style="hair">
        <color auto="1"/>
      </right>
      <top style="hair">
        <color auto="1"/>
      </top>
      <bottom style="hair">
        <color auto="1"/>
      </bottom>
      <diagonal/>
    </border>
    <border>
      <left/>
      <right/>
      <top style="hair">
        <color auto="1"/>
      </top>
      <bottom style="hair">
        <color auto="1"/>
      </bottom>
      <diagonal/>
    </border>
    <border>
      <left/>
      <right style="hair">
        <color auto="1"/>
      </right>
      <top style="hair">
        <color auto="1"/>
      </top>
      <bottom/>
      <diagonal/>
    </border>
    <border>
      <left style="hair">
        <color auto="1"/>
      </left>
      <right style="hair">
        <color auto="1"/>
      </right>
      <top style="hair">
        <color auto="1"/>
      </top>
      <bottom/>
      <diagonal/>
    </border>
    <border>
      <left style="hair">
        <color auto="1"/>
      </left>
      <right style="hair">
        <color auto="1"/>
      </right>
      <top/>
      <bottom/>
      <diagonal/>
    </border>
  </borders>
  <cellStyleXfs count="4">
    <xf numFmtId="0" fontId="0" fillId="0" borderId="0"/>
    <xf numFmtId="0" fontId="2" fillId="0" borderId="0"/>
    <xf numFmtId="9" fontId="4" fillId="0" borderId="0" applyFont="0" applyFill="0" applyBorder="0" applyAlignment="0" applyProtection="0">
      <alignment vertical="center"/>
    </xf>
    <xf numFmtId="0" fontId="12" fillId="0" borderId="0" applyNumberFormat="0" applyFill="0" applyBorder="0" applyAlignment="0" applyProtection="0"/>
  </cellStyleXfs>
  <cellXfs count="124">
    <xf numFmtId="0" fontId="0" fillId="0" borderId="0" xfId="0"/>
    <xf numFmtId="0" fontId="3" fillId="3" borderId="0" xfId="0" applyFont="1" applyFill="1" applyAlignment="1">
      <alignment horizontal="center"/>
    </xf>
    <xf numFmtId="0" fontId="6" fillId="6" borderId="0" xfId="0" applyFont="1" applyFill="1" applyAlignment="1" applyProtection="1">
      <alignment horizontal="center" vertical="center"/>
      <protection hidden="1"/>
    </xf>
    <xf numFmtId="0" fontId="7" fillId="6" borderId="0" xfId="0" applyFont="1" applyFill="1" applyAlignment="1" applyProtection="1">
      <alignment horizontal="center" vertical="center"/>
      <protection hidden="1"/>
    </xf>
    <xf numFmtId="176" fontId="6" fillId="6" borderId="0" xfId="0" applyNumberFormat="1" applyFont="1" applyFill="1" applyAlignment="1" applyProtection="1">
      <alignment horizontal="center" vertical="center"/>
      <protection hidden="1"/>
    </xf>
    <xf numFmtId="0" fontId="5" fillId="2" borderId="0" xfId="0" applyFont="1" applyFill="1" applyAlignment="1">
      <alignment horizontal="center" vertical="center"/>
    </xf>
    <xf numFmtId="0" fontId="5" fillId="5" borderId="0" xfId="0" applyFont="1" applyFill="1" applyAlignment="1">
      <alignment horizontal="center" vertical="center"/>
    </xf>
    <xf numFmtId="0" fontId="5" fillId="2" borderId="0" xfId="0" applyFont="1" applyFill="1" applyAlignment="1">
      <alignment horizontal="left" vertical="center"/>
    </xf>
    <xf numFmtId="0" fontId="5" fillId="2" borderId="0" xfId="0" applyFont="1" applyFill="1" applyAlignment="1">
      <alignment horizontal="center" vertical="center" wrapText="1"/>
    </xf>
    <xf numFmtId="0" fontId="5" fillId="4" borderId="1" xfId="0" applyFont="1" applyFill="1" applyBorder="1" applyAlignment="1">
      <alignment horizontal="center" vertical="center"/>
    </xf>
    <xf numFmtId="0" fontId="5" fillId="6"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6" borderId="0" xfId="0" applyFont="1" applyFill="1" applyAlignment="1">
      <alignment horizontal="center" vertical="center"/>
    </xf>
    <xf numFmtId="0" fontId="5" fillId="2" borderId="3" xfId="0" applyFont="1" applyFill="1" applyBorder="1" applyAlignment="1">
      <alignment horizontal="center" vertical="center"/>
    </xf>
    <xf numFmtId="176" fontId="5" fillId="2" borderId="0" xfId="0" applyNumberFormat="1" applyFont="1" applyFill="1" applyAlignment="1">
      <alignment horizontal="center" vertical="center"/>
    </xf>
    <xf numFmtId="0" fontId="9" fillId="6" borderId="0" xfId="0" applyFont="1" applyFill="1" applyAlignment="1">
      <alignment horizontal="left" vertical="center"/>
    </xf>
    <xf numFmtId="0" fontId="5" fillId="6" borderId="0" xfId="0" applyFont="1" applyFill="1" applyAlignment="1">
      <alignment vertical="center"/>
    </xf>
    <xf numFmtId="0" fontId="9" fillId="9" borderId="0" xfId="0" applyFont="1" applyFill="1" applyAlignment="1">
      <alignment horizontal="left" vertical="center"/>
    </xf>
    <xf numFmtId="0" fontId="5" fillId="9" borderId="0" xfId="0" applyFont="1" applyFill="1" applyAlignment="1">
      <alignment vertical="center"/>
    </xf>
    <xf numFmtId="0" fontId="5" fillId="2" borderId="0" xfId="0" applyFont="1" applyFill="1" applyAlignment="1">
      <alignment vertical="center" wrapText="1"/>
    </xf>
    <xf numFmtId="0" fontId="5" fillId="4" borderId="0" xfId="0" applyFont="1" applyFill="1" applyAlignment="1">
      <alignment horizontal="center" vertical="center"/>
    </xf>
    <xf numFmtId="179" fontId="5" fillId="2" borderId="0" xfId="2" applyNumberFormat="1" applyFont="1" applyFill="1" applyAlignment="1" applyProtection="1">
      <alignment horizontal="center" vertical="center"/>
    </xf>
    <xf numFmtId="0" fontId="5" fillId="2" borderId="3" xfId="0" applyFont="1" applyFill="1" applyBorder="1" applyAlignment="1">
      <alignment vertical="center"/>
    </xf>
    <xf numFmtId="0" fontId="5" fillId="9" borderId="0" xfId="0" applyFont="1" applyFill="1" applyAlignment="1">
      <alignment vertical="center" wrapText="1"/>
    </xf>
    <xf numFmtId="0" fontId="5" fillId="2" borderId="0" xfId="0" applyFont="1" applyFill="1" applyAlignment="1">
      <alignment vertical="center"/>
    </xf>
    <xf numFmtId="0" fontId="5" fillId="2" borderId="4" xfId="0" applyFont="1" applyFill="1" applyBorder="1" applyAlignment="1">
      <alignment vertical="center"/>
    </xf>
    <xf numFmtId="0" fontId="5" fillId="9" borderId="0" xfId="0" applyFont="1" applyFill="1" applyAlignment="1">
      <alignment horizontal="left" vertical="center"/>
    </xf>
    <xf numFmtId="0" fontId="5" fillId="2" borderId="3" xfId="0" applyFont="1" applyFill="1" applyBorder="1" applyAlignment="1">
      <alignment vertical="center" wrapText="1"/>
    </xf>
    <xf numFmtId="14" fontId="9" fillId="6" borderId="0" xfId="0" applyNumberFormat="1" applyFont="1" applyFill="1" applyAlignment="1">
      <alignment horizontal="left" vertical="center"/>
    </xf>
    <xf numFmtId="0" fontId="5" fillId="2" borderId="2" xfId="0" applyFont="1" applyFill="1" applyBorder="1" applyAlignment="1">
      <alignment horizontal="center" vertical="center"/>
    </xf>
    <xf numFmtId="0" fontId="5" fillId="4" borderId="2" xfId="0" applyFont="1" applyFill="1" applyBorder="1" applyAlignment="1">
      <alignment horizontal="center" vertical="center"/>
    </xf>
    <xf numFmtId="0" fontId="13" fillId="2" borderId="0" xfId="0" applyFont="1" applyFill="1" applyAlignment="1">
      <alignment horizontal="center" vertical="center"/>
    </xf>
    <xf numFmtId="0" fontId="14" fillId="2" borderId="0" xfId="0" applyFont="1" applyFill="1" applyAlignment="1">
      <alignment horizontal="center" vertical="center"/>
    </xf>
    <xf numFmtId="0" fontId="5" fillId="2" borderId="5" xfId="0" applyFont="1" applyFill="1" applyBorder="1" applyAlignment="1">
      <alignment horizontal="center" vertical="center"/>
    </xf>
    <xf numFmtId="0" fontId="5" fillId="5" borderId="0" xfId="0" applyFont="1" applyFill="1" applyAlignment="1">
      <alignment vertical="center"/>
    </xf>
    <xf numFmtId="0" fontId="8" fillId="2" borderId="5" xfId="0" applyFont="1" applyFill="1" applyBorder="1" applyAlignment="1">
      <alignment horizontal="center" vertical="center" wrapText="1"/>
    </xf>
    <xf numFmtId="0" fontId="5" fillId="3" borderId="5" xfId="0" applyFont="1" applyFill="1" applyBorder="1" applyAlignment="1">
      <alignment horizontal="center" vertical="center"/>
    </xf>
    <xf numFmtId="180" fontId="10" fillId="6" borderId="5" xfId="0" applyNumberFormat="1" applyFont="1" applyFill="1" applyBorder="1" applyAlignment="1">
      <alignment horizontal="center" vertical="center"/>
    </xf>
    <xf numFmtId="180" fontId="11" fillId="6" borderId="5" xfId="0" applyNumberFormat="1" applyFont="1" applyFill="1" applyBorder="1" applyAlignment="1">
      <alignment horizontal="center" vertical="center"/>
    </xf>
    <xf numFmtId="0" fontId="9" fillId="6" borderId="5" xfId="0" applyFont="1" applyFill="1" applyBorder="1" applyAlignment="1">
      <alignment horizontal="left" vertical="center"/>
    </xf>
    <xf numFmtId="0" fontId="9" fillId="6" borderId="5" xfId="0" applyFont="1" applyFill="1" applyBorder="1" applyAlignment="1">
      <alignment horizontal="center" vertical="center"/>
    </xf>
    <xf numFmtId="179" fontId="9" fillId="6" borderId="5" xfId="2" applyNumberFormat="1" applyFont="1" applyFill="1" applyBorder="1" applyAlignment="1" applyProtection="1">
      <alignment horizontal="center" vertical="center"/>
    </xf>
    <xf numFmtId="2" fontId="9" fillId="6" borderId="5" xfId="0" applyNumberFormat="1" applyFont="1" applyFill="1" applyBorder="1" applyAlignment="1">
      <alignment horizontal="center" vertical="center"/>
    </xf>
    <xf numFmtId="177" fontId="5" fillId="7" borderId="5" xfId="0" applyNumberFormat="1" applyFont="1" applyFill="1" applyBorder="1" applyAlignment="1">
      <alignment horizontal="center" vertical="center"/>
    </xf>
    <xf numFmtId="177" fontId="5" fillId="3" borderId="5" xfId="0" applyNumberFormat="1" applyFont="1" applyFill="1" applyBorder="1" applyAlignment="1">
      <alignment horizontal="center" vertical="center"/>
    </xf>
    <xf numFmtId="178" fontId="5" fillId="3" borderId="5" xfId="0" applyNumberFormat="1" applyFont="1" applyFill="1" applyBorder="1" applyAlignment="1">
      <alignment horizontal="center" vertical="center"/>
    </xf>
    <xf numFmtId="180" fontId="12" fillId="6" borderId="5" xfId="3" applyNumberFormat="1" applyFill="1" applyBorder="1" applyAlignment="1" applyProtection="1">
      <alignment horizontal="center" vertical="center"/>
    </xf>
    <xf numFmtId="2" fontId="5" fillId="8" borderId="5" xfId="0" applyNumberFormat="1" applyFont="1" applyFill="1" applyBorder="1" applyAlignment="1">
      <alignment horizontal="center" vertical="center"/>
    </xf>
    <xf numFmtId="180" fontId="9" fillId="3" borderId="5" xfId="0" applyNumberFormat="1" applyFont="1" applyFill="1" applyBorder="1" applyAlignment="1">
      <alignment horizontal="center" vertical="center"/>
    </xf>
    <xf numFmtId="177" fontId="5" fillId="8" borderId="5" xfId="0" applyNumberFormat="1" applyFont="1" applyFill="1" applyBorder="1" applyAlignment="1">
      <alignment horizontal="center" vertical="center"/>
    </xf>
    <xf numFmtId="0" fontId="8" fillId="2" borderId="0" xfId="0" applyFont="1" applyFill="1" applyAlignment="1">
      <alignment horizontal="center"/>
    </xf>
    <xf numFmtId="0" fontId="15" fillId="2" borderId="0" xfId="0" applyFont="1" applyFill="1" applyAlignment="1">
      <alignment horizontal="center" wrapText="1"/>
    </xf>
    <xf numFmtId="0" fontId="6" fillId="2" borderId="5" xfId="0" applyFont="1" applyFill="1" applyBorder="1" applyAlignment="1">
      <alignment horizontal="center" vertical="center" wrapText="1"/>
    </xf>
    <xf numFmtId="22" fontId="3" fillId="3" borderId="0" xfId="0" applyNumberFormat="1" applyFont="1" applyFill="1" applyAlignment="1">
      <alignment horizontal="center"/>
    </xf>
    <xf numFmtId="0" fontId="15" fillId="2" borderId="0" xfId="0" applyFont="1" applyFill="1" applyAlignment="1">
      <alignment horizontal="left" vertical="center" wrapText="1"/>
    </xf>
    <xf numFmtId="181" fontId="5" fillId="3" borderId="5" xfId="0" applyNumberFormat="1" applyFont="1" applyFill="1" applyBorder="1" applyAlignment="1">
      <alignment horizontal="center" vertical="center"/>
    </xf>
    <xf numFmtId="0" fontId="15" fillId="2" borderId="5" xfId="0" applyFont="1" applyFill="1" applyBorder="1" applyAlignment="1">
      <alignment horizontal="center" vertical="center" wrapText="1"/>
    </xf>
    <xf numFmtId="0" fontId="6" fillId="2" borderId="0" xfId="0" applyFont="1" applyFill="1" applyAlignment="1">
      <alignment horizontal="center"/>
    </xf>
    <xf numFmtId="176" fontId="5" fillId="2" borderId="6" xfId="0" applyNumberFormat="1" applyFont="1" applyFill="1" applyBorder="1" applyAlignment="1">
      <alignment horizontal="center" vertical="center"/>
    </xf>
    <xf numFmtId="0" fontId="8" fillId="2" borderId="6" xfId="0" applyFont="1" applyFill="1" applyBorder="1" applyAlignment="1">
      <alignment horizontal="center" vertical="center"/>
    </xf>
    <xf numFmtId="0" fontId="8" fillId="2" borderId="6" xfId="0" applyFont="1" applyFill="1" applyBorder="1" applyAlignment="1">
      <alignment horizontal="left" vertical="center" wrapText="1"/>
    </xf>
    <xf numFmtId="0" fontId="16" fillId="2" borderId="6" xfId="0" applyFont="1" applyFill="1" applyBorder="1" applyAlignment="1">
      <alignment horizontal="center" vertical="center"/>
    </xf>
    <xf numFmtId="0" fontId="5" fillId="2" borderId="6" xfId="0" applyFont="1" applyFill="1" applyBorder="1" applyAlignment="1">
      <alignment horizontal="center" vertical="center" wrapText="1"/>
    </xf>
    <xf numFmtId="0" fontId="9" fillId="2" borderId="6" xfId="0" applyFont="1" applyFill="1" applyBorder="1" applyAlignment="1">
      <alignment horizontal="center" vertical="center"/>
    </xf>
    <xf numFmtId="0" fontId="8" fillId="2" borderId="6" xfId="0" applyFont="1" applyFill="1" applyBorder="1" applyAlignment="1">
      <alignment horizontal="left" vertical="center"/>
    </xf>
    <xf numFmtId="0" fontId="5" fillId="6" borderId="0" xfId="0" applyFont="1" applyFill="1" applyAlignment="1">
      <alignment horizontal="left" vertical="center"/>
    </xf>
    <xf numFmtId="0" fontId="10" fillId="2" borderId="3" xfId="0" applyFont="1" applyFill="1" applyBorder="1" applyAlignment="1">
      <alignment vertical="center"/>
    </xf>
    <xf numFmtId="0" fontId="3" fillId="3" borderId="0" xfId="0" applyFont="1" applyFill="1" applyAlignment="1">
      <alignment horizontal="left"/>
    </xf>
    <xf numFmtId="0" fontId="11" fillId="6" borderId="5" xfId="0" applyFont="1" applyFill="1" applyBorder="1" applyAlignment="1">
      <alignment horizontal="center" vertical="center"/>
    </xf>
    <xf numFmtId="2" fontId="11" fillId="6" borderId="5" xfId="0" applyNumberFormat="1" applyFont="1" applyFill="1" applyBorder="1" applyAlignment="1">
      <alignment horizontal="center" vertical="center"/>
    </xf>
    <xf numFmtId="14" fontId="5" fillId="2" borderId="0" xfId="0" applyNumberFormat="1" applyFont="1" applyFill="1" applyAlignment="1">
      <alignment horizontal="center" vertical="center"/>
    </xf>
    <xf numFmtId="180" fontId="5" fillId="3" borderId="5" xfId="0" applyNumberFormat="1" applyFont="1" applyFill="1" applyBorder="1" applyAlignment="1">
      <alignment horizontal="center" vertical="center"/>
    </xf>
    <xf numFmtId="0" fontId="5" fillId="10" borderId="0" xfId="0" applyFont="1" applyFill="1" applyAlignment="1">
      <alignment horizontal="center" vertical="center"/>
    </xf>
    <xf numFmtId="0" fontId="5" fillId="3" borderId="0" xfId="0" applyFont="1" applyFill="1" applyAlignment="1">
      <alignment horizontal="left" vertical="center"/>
    </xf>
    <xf numFmtId="0" fontId="5" fillId="10" borderId="2" xfId="0" applyFont="1" applyFill="1" applyBorder="1" applyAlignment="1">
      <alignment horizontal="center" vertical="center"/>
    </xf>
    <xf numFmtId="0" fontId="16" fillId="3" borderId="6" xfId="0" applyFont="1" applyFill="1" applyBorder="1" applyAlignment="1">
      <alignment horizontal="center" vertical="center"/>
    </xf>
    <xf numFmtId="0" fontId="8" fillId="3" borderId="6" xfId="0" applyFont="1" applyFill="1" applyBorder="1" applyAlignment="1">
      <alignment horizontal="left" vertical="center"/>
    </xf>
    <xf numFmtId="0" fontId="5" fillId="2" borderId="7" xfId="0" applyFont="1" applyFill="1" applyBorder="1" applyAlignment="1">
      <alignment vertical="center"/>
    </xf>
    <xf numFmtId="0" fontId="5" fillId="2" borderId="8" xfId="0" applyFont="1" applyFill="1" applyBorder="1" applyAlignment="1">
      <alignment vertical="center"/>
    </xf>
    <xf numFmtId="0" fontId="5" fillId="3" borderId="0" xfId="0" applyFont="1" applyFill="1" applyAlignment="1">
      <alignment vertical="center" wrapText="1"/>
    </xf>
    <xf numFmtId="0" fontId="5" fillId="2" borderId="9" xfId="0" applyFont="1" applyFill="1" applyBorder="1" applyAlignment="1">
      <alignment vertical="center"/>
    </xf>
    <xf numFmtId="0" fontId="5" fillId="3" borderId="0" xfId="0" applyFont="1" applyFill="1" applyAlignment="1">
      <alignment horizontal="center" vertical="center"/>
    </xf>
    <xf numFmtId="0" fontId="17" fillId="3" borderId="0" xfId="0" applyFont="1" applyFill="1" applyAlignment="1">
      <alignment horizontal="left" vertical="center"/>
    </xf>
    <xf numFmtId="0" fontId="16" fillId="2" borderId="6" xfId="0" applyFont="1" applyFill="1" applyBorder="1" applyAlignment="1" applyProtection="1">
      <alignment horizontal="center" vertical="center"/>
      <protection locked="0"/>
    </xf>
    <xf numFmtId="0" fontId="5" fillId="2" borderId="6" xfId="0" applyFont="1" applyFill="1" applyBorder="1" applyAlignment="1" applyProtection="1">
      <alignment horizontal="center" vertical="center" wrapText="1"/>
      <protection locked="0"/>
    </xf>
    <xf numFmtId="0" fontId="5" fillId="5" borderId="0" xfId="0" applyFont="1" applyFill="1" applyAlignment="1" applyProtection="1">
      <alignment vertical="center"/>
      <protection locked="0"/>
    </xf>
    <xf numFmtId="0" fontId="5" fillId="2" borderId="0" xfId="0" applyFont="1" applyFill="1" applyAlignment="1" applyProtection="1">
      <alignment horizontal="left" vertical="center"/>
      <protection locked="0"/>
    </xf>
    <xf numFmtId="0" fontId="5" fillId="6" borderId="0" xfId="0" applyFont="1" applyFill="1" applyAlignment="1" applyProtection="1">
      <alignment horizontal="center" vertical="center"/>
      <protection locked="0"/>
    </xf>
    <xf numFmtId="0" fontId="5" fillId="2" borderId="0" xfId="0" applyFont="1" applyFill="1" applyAlignment="1" applyProtection="1">
      <alignment horizontal="center" vertical="center"/>
      <protection locked="0"/>
    </xf>
    <xf numFmtId="0" fontId="5" fillId="4" borderId="1" xfId="0" applyFont="1" applyFill="1" applyBorder="1" applyAlignment="1" applyProtection="1">
      <alignment horizontal="center" vertical="center"/>
      <protection locked="0"/>
    </xf>
    <xf numFmtId="0" fontId="5" fillId="6" borderId="1" xfId="0" applyFont="1" applyFill="1" applyBorder="1" applyAlignment="1" applyProtection="1">
      <alignment horizontal="center" vertical="center"/>
      <protection locked="0"/>
    </xf>
    <xf numFmtId="0" fontId="5" fillId="2" borderId="1" xfId="0" applyFont="1" applyFill="1" applyBorder="1" applyAlignment="1" applyProtection="1">
      <alignment horizontal="center" vertical="center"/>
      <protection locked="0"/>
    </xf>
    <xf numFmtId="0" fontId="5" fillId="3" borderId="0" xfId="0" applyFont="1" applyFill="1" applyAlignment="1" applyProtection="1">
      <alignment horizontal="center" vertical="center"/>
      <protection locked="0"/>
    </xf>
    <xf numFmtId="0" fontId="5" fillId="2" borderId="3" xfId="0" applyFont="1" applyFill="1" applyBorder="1" applyAlignment="1" applyProtection="1">
      <alignment horizontal="center" vertical="center"/>
      <protection locked="0"/>
    </xf>
    <xf numFmtId="0" fontId="5" fillId="4" borderId="0" xfId="0" applyFont="1" applyFill="1" applyAlignment="1" applyProtection="1">
      <alignment horizontal="center" vertical="center"/>
      <protection locked="0"/>
    </xf>
    <xf numFmtId="176" fontId="5" fillId="2" borderId="6" xfId="0" applyNumberFormat="1" applyFont="1" applyFill="1" applyBorder="1" applyAlignment="1" applyProtection="1">
      <alignment horizontal="center" vertical="center"/>
      <protection locked="0"/>
    </xf>
    <xf numFmtId="0" fontId="9" fillId="2" borderId="6" xfId="0" applyFont="1" applyFill="1" applyBorder="1" applyAlignment="1" applyProtection="1">
      <alignment horizontal="center" vertical="center"/>
      <protection locked="0"/>
    </xf>
    <xf numFmtId="0" fontId="8" fillId="2" borderId="6" xfId="0" applyFont="1" applyFill="1" applyBorder="1" applyAlignment="1" applyProtection="1">
      <alignment horizontal="center" vertical="center"/>
      <protection locked="0"/>
    </xf>
    <xf numFmtId="0" fontId="8" fillId="2" borderId="6" xfId="0" applyFont="1" applyFill="1" applyBorder="1" applyAlignment="1" applyProtection="1">
      <alignment horizontal="left" vertical="center" wrapText="1"/>
      <protection locked="0"/>
    </xf>
    <xf numFmtId="0" fontId="8" fillId="2" borderId="6" xfId="0" applyFont="1" applyFill="1" applyBorder="1" applyAlignment="1" applyProtection="1">
      <alignment horizontal="left" vertical="center"/>
      <protection locked="0"/>
    </xf>
    <xf numFmtId="176" fontId="5" fillId="2" borderId="0" xfId="0" applyNumberFormat="1" applyFont="1" applyFill="1" applyAlignment="1" applyProtection="1">
      <alignment horizontal="center" vertical="center"/>
      <protection locked="0"/>
    </xf>
    <xf numFmtId="179" fontId="5" fillId="2" borderId="0" xfId="2" applyNumberFormat="1" applyFont="1" applyFill="1" applyAlignment="1" applyProtection="1">
      <alignment horizontal="center" vertical="center"/>
      <protection locked="0"/>
    </xf>
    <xf numFmtId="0" fontId="5" fillId="2" borderId="3" xfId="0" applyFont="1" applyFill="1" applyBorder="1" applyAlignment="1" applyProtection="1">
      <alignment vertical="center"/>
      <protection locked="0"/>
    </xf>
    <xf numFmtId="0" fontId="17" fillId="2" borderId="3" xfId="0" applyFont="1" applyFill="1" applyBorder="1" applyAlignment="1" applyProtection="1">
      <alignment vertical="center"/>
      <protection locked="0"/>
    </xf>
    <xf numFmtId="0" fontId="14" fillId="2" borderId="0" xfId="0" applyFont="1" applyFill="1" applyAlignment="1" applyProtection="1">
      <alignment horizontal="center" vertical="center"/>
      <protection locked="0"/>
    </xf>
    <xf numFmtId="0" fontId="5" fillId="2" borderId="0" xfId="0" applyFont="1" applyFill="1" applyAlignment="1" applyProtection="1">
      <alignment vertical="center"/>
      <protection locked="0"/>
    </xf>
    <xf numFmtId="0" fontId="17" fillId="2" borderId="0" xfId="0" applyFont="1" applyFill="1" applyAlignment="1" applyProtection="1">
      <alignment horizontal="left" vertical="center"/>
      <protection locked="0"/>
    </xf>
    <xf numFmtId="0" fontId="5" fillId="2" borderId="2" xfId="0" applyFont="1" applyFill="1" applyBorder="1" applyAlignment="1" applyProtection="1">
      <alignment horizontal="center" vertical="center"/>
      <protection locked="0"/>
    </xf>
    <xf numFmtId="0" fontId="5" fillId="4" borderId="2" xfId="0" applyFont="1" applyFill="1" applyBorder="1" applyAlignment="1" applyProtection="1">
      <alignment horizontal="center" vertical="center"/>
      <protection locked="0"/>
    </xf>
    <xf numFmtId="0" fontId="5" fillId="5" borderId="0" xfId="0" applyFont="1" applyFill="1" applyAlignment="1" applyProtection="1">
      <alignment horizontal="center" vertical="center"/>
      <protection locked="0"/>
    </xf>
    <xf numFmtId="0" fontId="8" fillId="3" borderId="5" xfId="0" applyFont="1" applyFill="1" applyBorder="1" applyAlignment="1">
      <alignment horizontal="center" vertical="center" wrapText="1"/>
    </xf>
    <xf numFmtId="0" fontId="9" fillId="6" borderId="0" xfId="0" applyFont="1" applyFill="1" applyAlignment="1">
      <alignment horizontal="left" vertical="center" wrapText="1"/>
    </xf>
    <xf numFmtId="0" fontId="5" fillId="3" borderId="3" xfId="0" applyFont="1" applyFill="1" applyBorder="1" applyAlignment="1">
      <alignment horizontal="center" vertical="center"/>
    </xf>
    <xf numFmtId="0" fontId="5" fillId="3" borderId="3" xfId="0" applyFont="1" applyFill="1" applyBorder="1" applyAlignment="1">
      <alignment vertical="center"/>
    </xf>
    <xf numFmtId="0" fontId="5" fillId="3" borderId="2" xfId="0" applyFont="1" applyFill="1" applyBorder="1" applyAlignment="1">
      <alignment horizontal="center" vertical="center"/>
    </xf>
    <xf numFmtId="0" fontId="5" fillId="6" borderId="0" xfId="0" applyFont="1" applyFill="1" applyAlignment="1">
      <alignment vertical="center" wrapText="1"/>
    </xf>
    <xf numFmtId="0" fontId="6" fillId="11" borderId="0" xfId="0" applyFont="1" applyFill="1" applyAlignment="1" applyProtection="1">
      <alignment horizontal="left" vertical="center"/>
      <protection hidden="1"/>
    </xf>
    <xf numFmtId="0" fontId="6" fillId="11" borderId="0" xfId="0" applyFont="1" applyFill="1" applyAlignment="1" applyProtection="1">
      <alignment horizontal="center" vertical="center"/>
      <protection hidden="1"/>
    </xf>
    <xf numFmtId="0" fontId="5" fillId="3" borderId="1" xfId="0" applyFont="1" applyFill="1" applyBorder="1" applyAlignment="1">
      <alignment horizontal="center" vertical="center"/>
    </xf>
    <xf numFmtId="176" fontId="5" fillId="3" borderId="0" xfId="0" applyNumberFormat="1" applyFont="1" applyFill="1" applyAlignment="1">
      <alignment horizontal="center" vertical="center"/>
    </xf>
    <xf numFmtId="0" fontId="5" fillId="10" borderId="5" xfId="0" applyFont="1" applyFill="1" applyBorder="1" applyAlignment="1">
      <alignment horizontal="center" vertical="center"/>
    </xf>
    <xf numFmtId="0" fontId="5" fillId="10" borderId="0" xfId="0" applyFont="1" applyFill="1" applyAlignment="1">
      <alignment vertical="center" wrapText="1"/>
    </xf>
    <xf numFmtId="0" fontId="3" fillId="3" borderId="0" xfId="0" applyNumberFormat="1" applyFont="1" applyFill="1" applyAlignment="1">
      <alignment horizontal="left"/>
    </xf>
    <xf numFmtId="0" fontId="3" fillId="3" borderId="0" xfId="0" applyNumberFormat="1" applyFont="1" applyFill="1" applyAlignment="1">
      <alignment horizontal="center"/>
    </xf>
  </cellXfs>
  <cellStyles count="4">
    <cellStyle name="一般" xfId="0" builtinId="0"/>
    <cellStyle name="一般 2" xfId="1" xr:uid="{00000000-0005-0000-0000-000001000000}"/>
    <cellStyle name="百分比" xfId="2" builtinId="5"/>
    <cellStyle name="超連結" xfId="3" builtinId="8"/>
  </cellStyles>
  <dxfs count="127">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b/>
        <i val="0"/>
        <strike val="0"/>
        <color theme="1"/>
      </font>
      <fill>
        <gradientFill degree="45">
          <stop position="0">
            <color theme="8" tint="0.80001220740379042"/>
          </stop>
          <stop position="1">
            <color theme="0"/>
          </stop>
        </gradientFill>
      </fill>
    </dxf>
    <dxf>
      <font>
        <b/>
        <i val="0"/>
        <strike val="0"/>
        <color theme="1"/>
      </font>
      <fill>
        <gradientFill type="path">
          <stop position="0">
            <color theme="0" tint="-0.49803155613879818"/>
          </stop>
          <stop position="1">
            <color theme="0" tint="-0.25098422193060094"/>
          </stop>
        </gradientFill>
      </fill>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numFmt numFmtId="0" formatCode="General"/>
    </dxf>
    <dxf>
      <font>
        <b val="0"/>
        <strike val="0"/>
        <outline val="0"/>
        <shadow val="0"/>
        <u val="none"/>
        <vertAlign val="baseline"/>
        <sz val="12"/>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strike val="0"/>
        <outline val="0"/>
        <shadow val="0"/>
        <u val="none"/>
        <vertAlign val="baseline"/>
        <sz val="12"/>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strike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b val="0"/>
        <strike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left" vertical="bottom" textRotation="0" wrapText="0" indent="0" justifyLastLine="0" shrinkToFit="0" readingOrder="0"/>
    </dxf>
    <dxf>
      <font>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s>
  <tableStyles count="0" defaultTableStyle="TableStyleMedium2" defaultPivotStyle="PivotStyleMedium9"/>
  <colors>
    <mruColors>
      <color rgb="FFE6F5EB"/>
      <color rgb="FF0000FF"/>
      <color rgb="FF71FFFF"/>
      <color rgb="FFE6F5E6"/>
      <color rgb="FFFFFFF4"/>
      <color rgb="FF505050"/>
      <color rgb="FF00FF00"/>
      <color rgb="FFB5FDE0"/>
      <color rgb="FFB46400"/>
      <color rgb="FF1E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17/10/relationships/person" Target="persons/person.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emf"/><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emf"/></Relationships>
</file>

<file path=xl/drawings/_rels/drawing4.xml.rels><?xml version="1.0" encoding="UTF-8" standalone="yes"?>
<Relationships xmlns="http://schemas.openxmlformats.org/package/2006/relationships"><Relationship Id="rId1" Type="http://schemas.openxmlformats.org/officeDocument/2006/relationships/image" Target="../media/image7.emf"/></Relationships>
</file>

<file path=xl/drawings/_rels/drawing5.xml.rels><?xml version="1.0" encoding="UTF-8" standalone="yes"?>
<Relationships xmlns="http://schemas.openxmlformats.org/package/2006/relationships"><Relationship Id="rId1" Type="http://schemas.openxmlformats.org/officeDocument/2006/relationships/image" Target="../media/image7.emf"/></Relationships>
</file>

<file path=xl/drawings/_rels/drawing6.xml.rels><?xml version="1.0" encoding="UTF-8" standalone="yes"?>
<Relationships xmlns="http://schemas.openxmlformats.org/package/2006/relationships"><Relationship Id="rId1" Type="http://schemas.openxmlformats.org/officeDocument/2006/relationships/image" Target="../media/image7.emf"/></Relationships>
</file>

<file path=xl/drawings/_rels/drawing7.x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3.png"/></Relationships>
</file>

<file path=xl/drawings/drawing1.xml><?xml version="1.0" encoding="utf-8"?>
<xdr:wsDr xmlns:xdr="http://schemas.openxmlformats.org/drawingml/2006/spreadsheetDrawing" xmlns:a="http://schemas.openxmlformats.org/drawingml/2006/main">
  <xdr:oneCellAnchor>
    <xdr:from>
      <xdr:col>132</xdr:col>
      <xdr:colOff>1469571</xdr:colOff>
      <xdr:row>13</xdr:row>
      <xdr:rowOff>190500</xdr:rowOff>
    </xdr:from>
    <xdr:ext cx="10880868" cy="1851933"/>
    <xdr:pic>
      <xdr:nvPicPr>
        <xdr:cNvPr id="2" name="圖片 1">
          <a:extLst>
            <a:ext uri="{FF2B5EF4-FFF2-40B4-BE49-F238E27FC236}">
              <a16:creationId xmlns:a16="http://schemas.microsoft.com/office/drawing/2014/main" id="{7F2BC92B-6649-4DC9-9266-1A2FABB6FA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3125371" y="5181600"/>
          <a:ext cx="10880868" cy="18519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127</xdr:col>
      <xdr:colOff>639536</xdr:colOff>
      <xdr:row>20</xdr:row>
      <xdr:rowOff>306566</xdr:rowOff>
    </xdr:from>
    <xdr:ext cx="19648715" cy="3988960"/>
    <xdr:pic>
      <xdr:nvPicPr>
        <xdr:cNvPr id="3" name="圖片 2">
          <a:extLst>
            <a:ext uri="{FF2B5EF4-FFF2-40B4-BE49-F238E27FC236}">
              <a16:creationId xmlns:a16="http://schemas.microsoft.com/office/drawing/2014/main" id="{0743A6F0-8F4B-47E5-A459-041B845E0B4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1474936" y="7964666"/>
          <a:ext cx="19648715" cy="398896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106</xdr:col>
      <xdr:colOff>1020536</xdr:colOff>
      <xdr:row>8</xdr:row>
      <xdr:rowOff>95250</xdr:rowOff>
    </xdr:from>
    <xdr:to>
      <xdr:col>115</xdr:col>
      <xdr:colOff>607060</xdr:colOff>
      <xdr:row>12</xdr:row>
      <xdr:rowOff>314107</xdr:rowOff>
    </xdr:to>
    <xdr:pic>
      <xdr:nvPicPr>
        <xdr:cNvPr id="4" name="圖片 3">
          <a:extLst>
            <a:ext uri="{FF2B5EF4-FFF2-40B4-BE49-F238E27FC236}">
              <a16:creationId xmlns:a16="http://schemas.microsoft.com/office/drawing/2014/main" id="{75B90BE4-BD86-4754-B56D-2F686324E88C}"/>
            </a:ext>
          </a:extLst>
        </xdr:cNvPr>
        <xdr:cNvPicPr>
          <a:picLocks noChangeAspect="1"/>
        </xdr:cNvPicPr>
      </xdr:nvPicPr>
      <xdr:blipFill>
        <a:blip xmlns:r="http://schemas.openxmlformats.org/officeDocument/2006/relationships" r:embed="rId3"/>
        <a:stretch>
          <a:fillRect/>
        </a:stretch>
      </xdr:blipFill>
      <xdr:spPr>
        <a:xfrm>
          <a:off x="107405261" y="3181350"/>
          <a:ext cx="9425848" cy="1742857"/>
        </a:xfrm>
        <a:prstGeom prst="rect">
          <a:avLst/>
        </a:prstGeom>
      </xdr:spPr>
    </xdr:pic>
    <xdr:clientData/>
  </xdr:twoCellAnchor>
  <xdr:oneCellAnchor>
    <xdr:from>
      <xdr:col>106</xdr:col>
      <xdr:colOff>1336384</xdr:colOff>
      <xdr:row>11</xdr:row>
      <xdr:rowOff>176783</xdr:rowOff>
    </xdr:from>
    <xdr:ext cx="184731" cy="937629"/>
    <xdr:sp macro="" textlink="">
      <xdr:nvSpPr>
        <xdr:cNvPr id="5" name="矩形 4">
          <a:extLst>
            <a:ext uri="{FF2B5EF4-FFF2-40B4-BE49-F238E27FC236}">
              <a16:creationId xmlns:a16="http://schemas.microsoft.com/office/drawing/2014/main" id="{F488B76D-52E3-424F-AB87-6E3A3A26DECA}"/>
            </a:ext>
          </a:extLst>
        </xdr:cNvPr>
        <xdr:cNvSpPr/>
      </xdr:nvSpPr>
      <xdr:spPr>
        <a:xfrm>
          <a:off x="107721109" y="4405883"/>
          <a:ext cx="184731" cy="937629"/>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106</xdr:col>
      <xdr:colOff>1020536</xdr:colOff>
      <xdr:row>8</xdr:row>
      <xdr:rowOff>95250</xdr:rowOff>
    </xdr:from>
    <xdr:to>
      <xdr:col>115</xdr:col>
      <xdr:colOff>607060</xdr:colOff>
      <xdr:row>12</xdr:row>
      <xdr:rowOff>314107</xdr:rowOff>
    </xdr:to>
    <xdr:pic>
      <xdr:nvPicPr>
        <xdr:cNvPr id="2" name="圖片 1">
          <a:extLst>
            <a:ext uri="{FF2B5EF4-FFF2-40B4-BE49-F238E27FC236}">
              <a16:creationId xmlns:a16="http://schemas.microsoft.com/office/drawing/2014/main" id="{79BE5106-048C-4C32-9859-D8245DEB4C00}"/>
            </a:ext>
          </a:extLst>
        </xdr:cNvPr>
        <xdr:cNvPicPr>
          <a:picLocks noChangeAspect="1"/>
        </xdr:cNvPicPr>
      </xdr:nvPicPr>
      <xdr:blipFill>
        <a:blip xmlns:r="http://schemas.openxmlformats.org/officeDocument/2006/relationships" r:embed="rId1"/>
        <a:stretch>
          <a:fillRect/>
        </a:stretch>
      </xdr:blipFill>
      <xdr:spPr>
        <a:xfrm>
          <a:off x="108214886" y="3181350"/>
          <a:ext cx="9425849" cy="1742857"/>
        </a:xfrm>
        <a:prstGeom prst="rect">
          <a:avLst/>
        </a:prstGeom>
      </xdr:spPr>
    </xdr:pic>
    <xdr:clientData/>
  </xdr:twoCellAnchor>
  <xdr:oneCellAnchor>
    <xdr:from>
      <xdr:col>106</xdr:col>
      <xdr:colOff>1336384</xdr:colOff>
      <xdr:row>11</xdr:row>
      <xdr:rowOff>176783</xdr:rowOff>
    </xdr:from>
    <xdr:ext cx="184731" cy="937629"/>
    <xdr:sp macro="" textlink="">
      <xdr:nvSpPr>
        <xdr:cNvPr id="3" name="矩形 2">
          <a:extLst>
            <a:ext uri="{FF2B5EF4-FFF2-40B4-BE49-F238E27FC236}">
              <a16:creationId xmlns:a16="http://schemas.microsoft.com/office/drawing/2014/main" id="{CB83490C-2E2B-48E8-B0A5-CBABD7FE9C90}"/>
            </a:ext>
          </a:extLst>
        </xdr:cNvPr>
        <xdr:cNvSpPr/>
      </xdr:nvSpPr>
      <xdr:spPr>
        <a:xfrm>
          <a:off x="108530734" y="4405883"/>
          <a:ext cx="184731" cy="937629"/>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127</xdr:col>
      <xdr:colOff>1741715</xdr:colOff>
      <xdr:row>9</xdr:row>
      <xdr:rowOff>163286</xdr:rowOff>
    </xdr:from>
    <xdr:to>
      <xdr:col>129</xdr:col>
      <xdr:colOff>4421413</xdr:colOff>
      <xdr:row>17</xdr:row>
      <xdr:rowOff>220524</xdr:rowOff>
    </xdr:to>
    <xdr:pic>
      <xdr:nvPicPr>
        <xdr:cNvPr id="2" name="圖片 1">
          <a:extLst>
            <a:ext uri="{FF2B5EF4-FFF2-40B4-BE49-F238E27FC236}">
              <a16:creationId xmlns:a16="http://schemas.microsoft.com/office/drawing/2014/main" id="{8321B88E-2A45-4322-9961-53859B0C32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445251" y="3633107"/>
          <a:ext cx="8938984" cy="31052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127</xdr:col>
      <xdr:colOff>0</xdr:colOff>
      <xdr:row>20</xdr:row>
      <xdr:rowOff>0</xdr:rowOff>
    </xdr:from>
    <xdr:to>
      <xdr:col>128</xdr:col>
      <xdr:colOff>1863533</xdr:colOff>
      <xdr:row>22</xdr:row>
      <xdr:rowOff>180066</xdr:rowOff>
    </xdr:to>
    <xdr:pic>
      <xdr:nvPicPr>
        <xdr:cNvPr id="3" name="圖片 2">
          <a:extLst>
            <a:ext uri="{FF2B5EF4-FFF2-40B4-BE49-F238E27FC236}">
              <a16:creationId xmlns:a16="http://schemas.microsoft.com/office/drawing/2014/main" id="{D175496F-9795-46D8-AE22-0AC62D47C7C8}"/>
            </a:ext>
          </a:extLst>
        </xdr:cNvPr>
        <xdr:cNvPicPr>
          <a:picLocks noChangeAspect="1"/>
        </xdr:cNvPicPr>
      </xdr:nvPicPr>
      <xdr:blipFill>
        <a:blip xmlns:r="http://schemas.openxmlformats.org/officeDocument/2006/relationships" r:embed="rId2"/>
        <a:stretch>
          <a:fillRect/>
        </a:stretch>
      </xdr:blipFill>
      <xdr:spPr>
        <a:xfrm>
          <a:off x="131703536" y="7660821"/>
          <a:ext cx="6149783" cy="942066"/>
        </a:xfrm>
        <a:prstGeom prst="rect">
          <a:avLst/>
        </a:prstGeom>
      </xdr:spPr>
    </xdr:pic>
    <xdr:clientData/>
  </xdr:twoCellAnchor>
  <xdr:twoCellAnchor editAs="oneCell">
    <xdr:from>
      <xdr:col>129</xdr:col>
      <xdr:colOff>4721678</xdr:colOff>
      <xdr:row>4</xdr:row>
      <xdr:rowOff>244928</xdr:rowOff>
    </xdr:from>
    <xdr:to>
      <xdr:col>129</xdr:col>
      <xdr:colOff>11235964</xdr:colOff>
      <xdr:row>12</xdr:row>
      <xdr:rowOff>73118</xdr:rowOff>
    </xdr:to>
    <xdr:pic>
      <xdr:nvPicPr>
        <xdr:cNvPr id="4" name="圖片 3">
          <a:extLst>
            <a:ext uri="{FF2B5EF4-FFF2-40B4-BE49-F238E27FC236}">
              <a16:creationId xmlns:a16="http://schemas.microsoft.com/office/drawing/2014/main" id="{CF7B0C1A-5BD1-B985-C7C5-6F169632E080}"/>
            </a:ext>
          </a:extLst>
        </xdr:cNvPr>
        <xdr:cNvPicPr>
          <a:picLocks noChangeAspect="1"/>
        </xdr:cNvPicPr>
      </xdr:nvPicPr>
      <xdr:blipFill>
        <a:blip xmlns:r="http://schemas.openxmlformats.org/officeDocument/2006/relationships" r:embed="rId3"/>
        <a:stretch>
          <a:fillRect/>
        </a:stretch>
      </xdr:blipFill>
      <xdr:spPr>
        <a:xfrm>
          <a:off x="142684499" y="1809749"/>
          <a:ext cx="6514286" cy="287619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127</xdr:col>
      <xdr:colOff>258537</xdr:colOff>
      <xdr:row>11</xdr:row>
      <xdr:rowOff>68035</xdr:rowOff>
    </xdr:from>
    <xdr:to>
      <xdr:col>129</xdr:col>
      <xdr:colOff>2567772</xdr:colOff>
      <xdr:row>14</xdr:row>
      <xdr:rowOff>335407</xdr:rowOff>
    </xdr:to>
    <xdr:pic>
      <xdr:nvPicPr>
        <xdr:cNvPr id="2" name="圖片 1">
          <a:extLst>
            <a:ext uri="{FF2B5EF4-FFF2-40B4-BE49-F238E27FC236}">
              <a16:creationId xmlns:a16="http://schemas.microsoft.com/office/drawing/2014/main" id="{06016576-C348-4E3B-87E6-EAF3E159D7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1458608" y="4299856"/>
          <a:ext cx="8568521" cy="14103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127</xdr:col>
      <xdr:colOff>258537</xdr:colOff>
      <xdr:row>11</xdr:row>
      <xdr:rowOff>68035</xdr:rowOff>
    </xdr:from>
    <xdr:to>
      <xdr:col>129</xdr:col>
      <xdr:colOff>2567772</xdr:colOff>
      <xdr:row>14</xdr:row>
      <xdr:rowOff>335407</xdr:rowOff>
    </xdr:to>
    <xdr:pic>
      <xdr:nvPicPr>
        <xdr:cNvPr id="2" name="圖片 1">
          <a:extLst>
            <a:ext uri="{FF2B5EF4-FFF2-40B4-BE49-F238E27FC236}">
              <a16:creationId xmlns:a16="http://schemas.microsoft.com/office/drawing/2014/main" id="{29C21805-DB91-4811-A808-ABD8B3208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1093937" y="4297135"/>
          <a:ext cx="8567160" cy="14103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131</xdr:col>
      <xdr:colOff>0</xdr:colOff>
      <xdr:row>12</xdr:row>
      <xdr:rowOff>1</xdr:rowOff>
    </xdr:from>
    <xdr:to>
      <xdr:col>133</xdr:col>
      <xdr:colOff>1088</xdr:colOff>
      <xdr:row>14</xdr:row>
      <xdr:rowOff>330357</xdr:rowOff>
    </xdr:to>
    <xdr:pic>
      <xdr:nvPicPr>
        <xdr:cNvPr id="3" name="圖片 2">
          <a:extLst>
            <a:ext uri="{FF2B5EF4-FFF2-40B4-BE49-F238E27FC236}">
              <a16:creationId xmlns:a16="http://schemas.microsoft.com/office/drawing/2014/main" id="{2BBC6EA7-0565-4526-BE8D-42CBBD2C72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284200" y="4610101"/>
          <a:ext cx="6629400" cy="10923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131</xdr:col>
      <xdr:colOff>0</xdr:colOff>
      <xdr:row>12</xdr:row>
      <xdr:rowOff>0</xdr:rowOff>
    </xdr:from>
    <xdr:to>
      <xdr:col>133</xdr:col>
      <xdr:colOff>1153886</xdr:colOff>
      <xdr:row>17</xdr:row>
      <xdr:rowOff>23521</xdr:rowOff>
    </xdr:to>
    <xdr:pic>
      <xdr:nvPicPr>
        <xdr:cNvPr id="4" name="圖片 3">
          <a:extLst>
            <a:ext uri="{FF2B5EF4-FFF2-40B4-BE49-F238E27FC236}">
              <a16:creationId xmlns:a16="http://schemas.microsoft.com/office/drawing/2014/main" id="{7E405787-426A-4E01-AB01-584B2F1E57A7}"/>
            </a:ext>
          </a:extLst>
        </xdr:cNvPr>
        <xdr:cNvPicPr>
          <a:picLocks noChangeAspect="1"/>
        </xdr:cNvPicPr>
      </xdr:nvPicPr>
      <xdr:blipFill>
        <a:blip xmlns:r="http://schemas.openxmlformats.org/officeDocument/2006/relationships" r:embed="rId1"/>
        <a:stretch>
          <a:fillRect/>
        </a:stretch>
      </xdr:blipFill>
      <xdr:spPr>
        <a:xfrm>
          <a:off x="126426686" y="4582886"/>
          <a:ext cx="7282543" cy="1928521"/>
        </a:xfrm>
        <a:prstGeom prst="rect">
          <a:avLst/>
        </a:prstGeom>
      </xdr:spPr>
    </xdr:pic>
    <xdr:clientData/>
  </xdr:twoCellAnchor>
  <xdr:twoCellAnchor editAs="oneCell">
    <xdr:from>
      <xdr:col>131</xdr:col>
      <xdr:colOff>0</xdr:colOff>
      <xdr:row>18</xdr:row>
      <xdr:rowOff>2</xdr:rowOff>
    </xdr:from>
    <xdr:to>
      <xdr:col>133</xdr:col>
      <xdr:colOff>1763486</xdr:colOff>
      <xdr:row>23</xdr:row>
      <xdr:rowOff>34664</xdr:rowOff>
    </xdr:to>
    <xdr:pic>
      <xdr:nvPicPr>
        <xdr:cNvPr id="5" name="圖片 4">
          <a:extLst>
            <a:ext uri="{FF2B5EF4-FFF2-40B4-BE49-F238E27FC236}">
              <a16:creationId xmlns:a16="http://schemas.microsoft.com/office/drawing/2014/main" id="{1463CF39-50D0-47B1-9CE2-B936B688F3C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6426686" y="6868888"/>
          <a:ext cx="7892143" cy="19396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131</xdr:col>
      <xdr:colOff>0</xdr:colOff>
      <xdr:row>24</xdr:row>
      <xdr:rowOff>0</xdr:rowOff>
    </xdr:from>
    <xdr:to>
      <xdr:col>133</xdr:col>
      <xdr:colOff>1197428</xdr:colOff>
      <xdr:row>27</xdr:row>
      <xdr:rowOff>154531</xdr:rowOff>
    </xdr:to>
    <xdr:pic>
      <xdr:nvPicPr>
        <xdr:cNvPr id="6" name="圖片 5">
          <a:extLst>
            <a:ext uri="{FF2B5EF4-FFF2-40B4-BE49-F238E27FC236}">
              <a16:creationId xmlns:a16="http://schemas.microsoft.com/office/drawing/2014/main" id="{1501B7BE-E8FA-435D-9068-88279E01145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6426686" y="9154886"/>
          <a:ext cx="7326085" cy="12975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131</xdr:col>
      <xdr:colOff>0</xdr:colOff>
      <xdr:row>12</xdr:row>
      <xdr:rowOff>0</xdr:rowOff>
    </xdr:from>
    <xdr:to>
      <xdr:col>133</xdr:col>
      <xdr:colOff>1676400</xdr:colOff>
      <xdr:row>17</xdr:row>
      <xdr:rowOff>42411</xdr:rowOff>
    </xdr:to>
    <xdr:pic>
      <xdr:nvPicPr>
        <xdr:cNvPr id="5" name="圖片 4">
          <a:extLst>
            <a:ext uri="{FF2B5EF4-FFF2-40B4-BE49-F238E27FC236}">
              <a16:creationId xmlns:a16="http://schemas.microsoft.com/office/drawing/2014/main" id="{0B830016-F265-4003-8137-8F6C2A4864A8}"/>
            </a:ext>
          </a:extLst>
        </xdr:cNvPr>
        <xdr:cNvPicPr>
          <a:picLocks noChangeAspect="1"/>
        </xdr:cNvPicPr>
      </xdr:nvPicPr>
      <xdr:blipFill>
        <a:blip xmlns:r="http://schemas.openxmlformats.org/officeDocument/2006/relationships" r:embed="rId1"/>
        <a:stretch>
          <a:fillRect/>
        </a:stretch>
      </xdr:blipFill>
      <xdr:spPr>
        <a:xfrm>
          <a:off x="128099127" y="4668982"/>
          <a:ext cx="7813964" cy="198204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127</xdr:col>
      <xdr:colOff>163286</xdr:colOff>
      <xdr:row>33</xdr:row>
      <xdr:rowOff>299357</xdr:rowOff>
    </xdr:from>
    <xdr:to>
      <xdr:col>129</xdr:col>
      <xdr:colOff>8695394</xdr:colOff>
      <xdr:row>54</xdr:row>
      <xdr:rowOff>120559</xdr:rowOff>
    </xdr:to>
    <xdr:pic>
      <xdr:nvPicPr>
        <xdr:cNvPr id="6" name="圖片 5">
          <a:extLst>
            <a:ext uri="{FF2B5EF4-FFF2-40B4-BE49-F238E27FC236}">
              <a16:creationId xmlns:a16="http://schemas.microsoft.com/office/drawing/2014/main" id="{A4F96129-57D1-449A-8123-0CC02CEA34F9}"/>
            </a:ext>
          </a:extLst>
        </xdr:cNvPr>
        <xdr:cNvPicPr>
          <a:picLocks noChangeAspect="1"/>
        </xdr:cNvPicPr>
      </xdr:nvPicPr>
      <xdr:blipFill>
        <a:blip xmlns:r="http://schemas.openxmlformats.org/officeDocument/2006/relationships" r:embed="rId1"/>
        <a:stretch>
          <a:fillRect/>
        </a:stretch>
      </xdr:blipFill>
      <xdr:spPr>
        <a:xfrm>
          <a:off x="130533322" y="12913178"/>
          <a:ext cx="16902406" cy="7824107"/>
        </a:xfrm>
        <a:prstGeom prst="rect">
          <a:avLst/>
        </a:prstGeom>
      </xdr:spPr>
    </xdr:pic>
    <xdr:clientData/>
  </xdr:twoCellAnchor>
  <xdr:twoCellAnchor editAs="oneCell">
    <xdr:from>
      <xdr:col>21</xdr:col>
      <xdr:colOff>0</xdr:colOff>
      <xdr:row>67</xdr:row>
      <xdr:rowOff>0</xdr:rowOff>
    </xdr:from>
    <xdr:to>
      <xdr:col>22</xdr:col>
      <xdr:colOff>830857</xdr:colOff>
      <xdr:row>67</xdr:row>
      <xdr:rowOff>366019</xdr:rowOff>
    </xdr:to>
    <xdr:pic>
      <xdr:nvPicPr>
        <xdr:cNvPr id="7" name="圖片 6">
          <a:extLst>
            <a:ext uri="{FF2B5EF4-FFF2-40B4-BE49-F238E27FC236}">
              <a16:creationId xmlns:a16="http://schemas.microsoft.com/office/drawing/2014/main" id="{EF836657-5397-49DC-B866-DAF676635611}"/>
            </a:ext>
          </a:extLst>
        </xdr:cNvPr>
        <xdr:cNvPicPr>
          <a:picLocks noChangeAspect="1"/>
        </xdr:cNvPicPr>
      </xdr:nvPicPr>
      <xdr:blipFill>
        <a:blip xmlns:r="http://schemas.openxmlformats.org/officeDocument/2006/relationships" r:embed="rId2"/>
        <a:stretch>
          <a:fillRect/>
        </a:stretch>
      </xdr:blipFill>
      <xdr:spPr>
        <a:xfrm>
          <a:off x="39724853" y="25560618"/>
          <a:ext cx="1826275" cy="36220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127</xdr:col>
      <xdr:colOff>369794</xdr:colOff>
      <xdr:row>30</xdr:row>
      <xdr:rowOff>235324</xdr:rowOff>
    </xdr:from>
    <xdr:to>
      <xdr:col>128</xdr:col>
      <xdr:colOff>3243104</xdr:colOff>
      <xdr:row>45</xdr:row>
      <xdr:rowOff>226595</xdr:rowOff>
    </xdr:to>
    <xdr:pic>
      <xdr:nvPicPr>
        <xdr:cNvPr id="3" name="圖片 2">
          <a:extLst>
            <a:ext uri="{FF2B5EF4-FFF2-40B4-BE49-F238E27FC236}">
              <a16:creationId xmlns:a16="http://schemas.microsoft.com/office/drawing/2014/main" id="{7DE4DDF0-1A50-4B2D-B4BC-233EBD5C5F15}"/>
            </a:ext>
          </a:extLst>
        </xdr:cNvPr>
        <xdr:cNvPicPr>
          <a:picLocks noChangeAspect="1"/>
        </xdr:cNvPicPr>
      </xdr:nvPicPr>
      <xdr:blipFill>
        <a:blip xmlns:r="http://schemas.openxmlformats.org/officeDocument/2006/relationships" r:embed="rId1"/>
        <a:stretch>
          <a:fillRect/>
        </a:stretch>
      </xdr:blipFill>
      <xdr:spPr>
        <a:xfrm>
          <a:off x="133092265" y="11698942"/>
          <a:ext cx="11312555" cy="5706271"/>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莊珅赫" id="{84DA43FA-2706-4E49-BE0F-5686A105B625}" userId="莊珅赫" providerId="Non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外部資料_3" connectionId="3" xr16:uid="{0E99B9FC-1E6C-4EC3-B744-3DBDF51DCB10}" autoFormatId="16" applyNumberFormats="0" applyBorderFormats="0" applyFontFormats="0" applyPatternFormats="0" applyAlignmentFormats="0" applyWidthHeightFormats="0">
  <queryTableRefresh nextId="6">
    <queryTableFields count="5">
      <queryTableField id="1" name="MPN" tableColumnId="1"/>
      <queryTableField id="2" name="TYPE1" tableColumnId="2"/>
      <queryTableField id="3" name="TYPE2" tableColumnId="3"/>
      <queryTableField id="4" name="TEST SPEC" tableColumnId="4"/>
      <queryTableField id="5" name="Phase"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外部資料_1" connectionId="1" xr16:uid="{014D21A9-7B4B-4388-872C-0B6100A084A9}" autoFormatId="16" applyNumberFormats="0" applyBorderFormats="0" applyFontFormats="0" applyPatternFormats="0" applyAlignmentFormats="0" applyWidthHeightFormats="0">
  <queryTableRefresh nextId="8">
    <queryTableFields count="4">
      <queryTableField id="1" name="ASIC" tableColumnId="1"/>
      <queryTableField id="2" name="ASIC BOM" tableColumnId="2"/>
      <queryTableField id="6" name="Mode" tableColumnId="3"/>
      <queryTableField id="7" name="Loop Gain" tableColumnId="4"/>
    </queryTableFields>
    <queryTableDeletedFields count="2">
      <deletedField name="Loop Gain"/>
      <deletedField name="Mod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外部資料_4" connectionId="4" xr16:uid="{3B4857B3-B8A4-4773-A44D-6ED9DD32C0BC}" autoFormatId="16" applyNumberFormats="0" applyBorderFormats="0" applyFontFormats="0" applyPatternFormats="0" applyAlignmentFormats="0" applyWidthHeightFormats="0">
  <queryTableRefresh nextId="3">
    <queryTableFields count="2">
      <queryTableField id="1" name="Sensor" tableColumnId="1"/>
      <queryTableField id="2" name="Sensor BOM"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外部資料_2" connectionId="2" xr16:uid="{25065A1C-29AF-4E7F-9526-001560D041A2}" autoFormatId="16" applyNumberFormats="0" applyBorderFormats="0" applyFontFormats="0" applyPatternFormats="0" applyAlignmentFormats="0" applyWidthHeightFormats="0">
  <queryTableRefresh nextId="23">
    <queryTableFields count="10">
      <queryTableField id="9" name="BOM Type" tableColumnId="9"/>
      <queryTableField id="10" name="BOM Type Code" tableColumnId="10"/>
      <queryTableField id="11" name="Trim mode" tableColumnId="11"/>
      <queryTableField id="12" name="Vendor" tableColumnId="12"/>
      <queryTableField id="13" name="Assy Type" tableColumnId="13"/>
      <queryTableField id="14" name="Phase type" tableColumnId="14"/>
      <queryTableField id="15" name="Test mode" tableColumnId="15"/>
      <queryTableField id="16" name="Test mode Code" tableColumnId="16"/>
      <queryTableField id="21" name="Config Function1" tableColumnId="1"/>
      <queryTableField id="22" name="Config Function2" tableColumnId="2"/>
    </queryTableFields>
    <queryTableDeletedFields count="2">
      <deletedField name="Config Function1"/>
      <deletedField name="Config Function2"/>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39CF0EE-1A44-43B1-9288-A519C8FED524}" name="MPN" displayName="MPN" ref="A1:E205" tableType="queryTable" totalsRowShown="0" headerRowDxfId="126" dataDxfId="125">
  <autoFilter ref="A1:E205" xr:uid="{639CF0EE-1A44-43B1-9288-A519C8FED524}"/>
  <sortState xmlns:xlrd2="http://schemas.microsoft.com/office/spreadsheetml/2017/richdata2" ref="A2:E205">
    <sortCondition ref="A1:A205"/>
  </sortState>
  <tableColumns count="5">
    <tableColumn id="1" xr3:uid="{3078D30C-0F34-44E6-A618-8846A4FACA7F}" uniqueName="1" name="MPN" queryTableFieldId="1" dataDxfId="124"/>
    <tableColumn id="2" xr3:uid="{BD17E004-4807-49C8-8B6B-BF86D1954355}" uniqueName="2" name="TYPE1" queryTableFieldId="2" dataDxfId="123"/>
    <tableColumn id="3" xr3:uid="{B821AE2A-DE34-438F-8087-8FD5ECB11FA9}" uniqueName="3" name="TYPE2" queryTableFieldId="3" dataDxfId="122"/>
    <tableColumn id="4" xr3:uid="{25DBE28B-C193-4992-8A12-1A039EF69D90}" uniqueName="4" name="TEST SPEC" queryTableFieldId="4" dataDxfId="121"/>
    <tableColumn id="5" xr3:uid="{FF5E5385-9D33-452E-B88E-3F4312B3D411}" uniqueName="5" name="Phase" queryTableFieldId="5" dataDxfId="12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D39F050-A540-43BC-B76E-9BEF984C00B3}" name="ASIC" displayName="ASIC" ref="A1:D124" tableType="queryTable" totalsRowShown="0" headerRowDxfId="119" dataDxfId="118">
  <autoFilter ref="A1:D124" xr:uid="{9D39F050-A540-43BC-B76E-9BEF984C00B3}"/>
  <sortState xmlns:xlrd2="http://schemas.microsoft.com/office/spreadsheetml/2017/richdata2" ref="A2:D124">
    <sortCondition ref="A1:A124"/>
  </sortState>
  <tableColumns count="4">
    <tableColumn id="1" xr3:uid="{28978D23-5CF6-47C9-B434-09C1CCFBAA1C}" uniqueName="1" name="ASIC" queryTableFieldId="1" dataDxfId="117"/>
    <tableColumn id="2" xr3:uid="{46D06104-EABA-4657-B61C-C2C0DA073849}" uniqueName="2" name="ASIC BOM" queryTableFieldId="2" dataDxfId="116"/>
    <tableColumn id="3" xr3:uid="{7E3DDEDE-E033-487B-BDF5-209DF5B55ABA}" uniqueName="3" name="Mode" queryTableFieldId="6" dataDxfId="115"/>
    <tableColumn id="4" xr3:uid="{5676ABC0-FFCA-4EF4-90B2-13CED0B9DF15}" uniqueName="4" name="Loop Gain" queryTableFieldId="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EC0B9F-2A1F-458D-B04A-C27A36E0300E}" name="Sensor" displayName="Sensor" ref="A1:B40" tableType="queryTable" totalsRowShown="0" headerRowDxfId="114">
  <autoFilter ref="A1:B40" xr:uid="{1BEC0B9F-2A1F-458D-B04A-C27A36E0300E}"/>
  <sortState xmlns:xlrd2="http://schemas.microsoft.com/office/spreadsheetml/2017/richdata2" ref="A2:B40">
    <sortCondition ref="A1:A40"/>
  </sortState>
  <tableColumns count="2">
    <tableColumn id="1" xr3:uid="{B0F0EADF-DBEE-4BBF-A2A3-5C6C74A268CD}" uniqueName="1" name="Sensor" queryTableFieldId="1" dataDxfId="113"/>
    <tableColumn id="2" xr3:uid="{45A71067-12C4-4AF5-AF00-0AE6BF5BAC8D}" uniqueName="2" name="Sensor BOM" queryTableFieldId="2" dataDxfId="11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166361F-387E-4D12-894B-372ACF0E73E6}" name="Check" displayName="Check" ref="A1:J15" tableType="queryTable" totalsRowShown="0" headerRowDxfId="111" dataDxfId="110">
  <autoFilter ref="A1:J15" xr:uid="{D166361F-387E-4D12-894B-372ACF0E73E6}"/>
  <tableColumns count="10">
    <tableColumn id="9" xr3:uid="{A3F69B14-D408-4436-A865-502714DC0F77}" uniqueName="9" name="BOM Type" queryTableFieldId="9" dataDxfId="109"/>
    <tableColumn id="10" xr3:uid="{68781F59-D1FA-4625-A88E-885E024EBD0B}" uniqueName="10" name="BOM Type Code" queryTableFieldId="10" dataDxfId="108"/>
    <tableColumn id="11" xr3:uid="{74962EDA-FFE4-4C19-9327-00C43A047F1F}" uniqueName="11" name="Trim mode" queryTableFieldId="11" dataDxfId="107"/>
    <tableColumn id="12" xr3:uid="{7D1D3AB4-A7C9-423D-A39A-0160C5FB6B27}" uniqueName="12" name="Vendor" queryTableFieldId="12" dataDxfId="106"/>
    <tableColumn id="13" xr3:uid="{0661D038-3470-41BF-8A27-7FB4E73E28F5}" uniqueName="13" name="Assy Type" queryTableFieldId="13" dataDxfId="105"/>
    <tableColumn id="14" xr3:uid="{C8831522-7A69-45CC-A317-0F326C23B90F}" uniqueName="14" name="Phase type" queryTableFieldId="14" dataDxfId="104"/>
    <tableColumn id="15" xr3:uid="{33E000AB-9008-4D25-9A80-DA63235195FF}" uniqueName="15" name="Test mode" queryTableFieldId="15" dataDxfId="103"/>
    <tableColumn id="16" xr3:uid="{EB341843-D2C3-44C2-839C-FB568678D84E}" uniqueName="16" name="Test mode Code" queryTableFieldId="16" dataDxfId="102"/>
    <tableColumn id="1" xr3:uid="{509A7D26-7801-456C-B878-DADAC0B42309}" uniqueName="1" name="Config Function1" queryTableFieldId="21"/>
    <tableColumn id="2" xr3:uid="{A6383F49-DD52-43B5-B832-8A9D70C4504C}" uniqueName="2" name="Config Function2" queryTableFieldId="22"/>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W9" dT="2025-10-29T11:40:29.05" personId="{84DA43FA-2706-4E49-BE0F-5686A105B625}" id="{D38C0B49-330A-4C63-8397-97700A9959F3}">
    <text>For ZTSL6471S max vbias update</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15.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9FD28-22ED-4728-9A34-21A474880F91}">
  <sheetPr codeName="工作表2"/>
  <dimension ref="A1:E205"/>
  <sheetViews>
    <sheetView topLeftCell="A157" workbookViewId="0">
      <selection activeCell="E166" sqref="E166"/>
    </sheetView>
  </sheetViews>
  <sheetFormatPr defaultColWidth="9" defaultRowHeight="15.75" x14ac:dyDescent="0.25"/>
  <cols>
    <col min="1" max="1" width="29.375" style="1" bestFit="1" customWidth="1"/>
    <col min="2" max="3" width="11.75" style="1" bestFit="1" customWidth="1"/>
    <col min="4" max="4" width="15.75" style="1" bestFit="1" customWidth="1"/>
    <col min="5" max="5" width="11.5" style="1" bestFit="1" customWidth="1"/>
    <col min="6" max="16384" width="9" style="1"/>
  </cols>
  <sheetData>
    <row r="1" spans="1:5" x14ac:dyDescent="0.25">
      <c r="A1" s="1" t="s">
        <v>167</v>
      </c>
      <c r="B1" s="1" t="s">
        <v>168</v>
      </c>
      <c r="C1" s="1" t="s">
        <v>169</v>
      </c>
      <c r="D1" s="1" t="s">
        <v>170</v>
      </c>
      <c r="E1" s="1" t="s">
        <v>171</v>
      </c>
    </row>
    <row r="2" spans="1:5" x14ac:dyDescent="0.25">
      <c r="A2" s="67" t="s">
        <v>1099</v>
      </c>
      <c r="B2" s="1" t="s">
        <v>173</v>
      </c>
      <c r="C2" s="1" t="s">
        <v>189</v>
      </c>
      <c r="D2" s="1" t="s">
        <v>255</v>
      </c>
      <c r="E2" s="1" t="s">
        <v>185</v>
      </c>
    </row>
    <row r="3" spans="1:5" x14ac:dyDescent="0.25">
      <c r="A3" s="67" t="s">
        <v>256</v>
      </c>
      <c r="B3" s="1" t="s">
        <v>188</v>
      </c>
      <c r="C3" s="1" t="s">
        <v>174</v>
      </c>
      <c r="D3" s="1">
        <v>-42</v>
      </c>
      <c r="E3" s="1" t="s">
        <v>190</v>
      </c>
    </row>
    <row r="4" spans="1:5" x14ac:dyDescent="0.25">
      <c r="A4" s="67" t="s">
        <v>257</v>
      </c>
      <c r="B4" s="1" t="s">
        <v>188</v>
      </c>
      <c r="C4" s="1" t="s">
        <v>174</v>
      </c>
      <c r="D4" s="1">
        <v>-42</v>
      </c>
      <c r="E4" s="1" t="s">
        <v>190</v>
      </c>
    </row>
    <row r="5" spans="1:5" x14ac:dyDescent="0.25">
      <c r="A5" s="67" t="s">
        <v>354</v>
      </c>
      <c r="B5" s="1" t="s">
        <v>188</v>
      </c>
      <c r="C5" s="1" t="s">
        <v>174</v>
      </c>
      <c r="D5" s="1">
        <v>-42</v>
      </c>
      <c r="E5" s="1" t="s">
        <v>190</v>
      </c>
    </row>
    <row r="6" spans="1:5" x14ac:dyDescent="0.25">
      <c r="A6" s="67" t="s">
        <v>259</v>
      </c>
      <c r="B6" s="1" t="s">
        <v>188</v>
      </c>
      <c r="C6" s="1" t="s">
        <v>174</v>
      </c>
      <c r="D6" s="1">
        <v>-42</v>
      </c>
      <c r="E6" s="1" t="s">
        <v>190</v>
      </c>
    </row>
    <row r="7" spans="1:5" x14ac:dyDescent="0.25">
      <c r="A7" s="67" t="s">
        <v>260</v>
      </c>
      <c r="B7" s="1" t="s">
        <v>188</v>
      </c>
      <c r="C7" s="1" t="s">
        <v>174</v>
      </c>
      <c r="D7" s="1">
        <v>-38</v>
      </c>
      <c r="E7" s="1" t="s">
        <v>190</v>
      </c>
    </row>
    <row r="8" spans="1:5" x14ac:dyDescent="0.25">
      <c r="A8" s="67" t="s">
        <v>258</v>
      </c>
      <c r="B8" s="1" t="s">
        <v>188</v>
      </c>
      <c r="C8" s="1" t="s">
        <v>174</v>
      </c>
      <c r="D8" s="1">
        <v>-42</v>
      </c>
      <c r="E8" s="1" t="s">
        <v>190</v>
      </c>
    </row>
    <row r="9" spans="1:5" x14ac:dyDescent="0.25">
      <c r="A9" s="67" t="s">
        <v>345</v>
      </c>
      <c r="B9" s="1" t="s">
        <v>188</v>
      </c>
      <c r="C9" s="1" t="s">
        <v>174</v>
      </c>
      <c r="D9" s="1">
        <v>-42</v>
      </c>
      <c r="E9" s="1" t="s">
        <v>190</v>
      </c>
    </row>
    <row r="10" spans="1:5" x14ac:dyDescent="0.25">
      <c r="A10" s="67" t="s">
        <v>262</v>
      </c>
      <c r="B10" s="1" t="s">
        <v>188</v>
      </c>
      <c r="C10" s="1" t="s">
        <v>174</v>
      </c>
      <c r="D10" s="1">
        <v>-42</v>
      </c>
      <c r="E10" s="1" t="s">
        <v>190</v>
      </c>
    </row>
    <row r="11" spans="1:5" x14ac:dyDescent="0.25">
      <c r="A11" s="67" t="s">
        <v>261</v>
      </c>
      <c r="B11" s="1" t="s">
        <v>188</v>
      </c>
      <c r="C11" s="1" t="s">
        <v>174</v>
      </c>
      <c r="D11" s="1">
        <v>-42</v>
      </c>
      <c r="E11" s="1" t="s">
        <v>190</v>
      </c>
    </row>
    <row r="12" spans="1:5" x14ac:dyDescent="0.25">
      <c r="A12" s="67" t="s">
        <v>263</v>
      </c>
      <c r="B12" s="1" t="s">
        <v>188</v>
      </c>
      <c r="C12" s="1" t="s">
        <v>174</v>
      </c>
      <c r="D12" s="1">
        <v>-42</v>
      </c>
      <c r="E12" s="1" t="s">
        <v>190</v>
      </c>
    </row>
    <row r="13" spans="1:5" x14ac:dyDescent="0.25">
      <c r="A13" s="67" t="s">
        <v>264</v>
      </c>
      <c r="B13" s="1" t="s">
        <v>188</v>
      </c>
      <c r="C13" s="1" t="s">
        <v>174</v>
      </c>
      <c r="D13" s="1">
        <v>-38</v>
      </c>
      <c r="E13" s="1" t="s">
        <v>190</v>
      </c>
    </row>
    <row r="14" spans="1:5" x14ac:dyDescent="0.25">
      <c r="A14" s="67" t="s">
        <v>265</v>
      </c>
      <c r="B14" s="1" t="s">
        <v>188</v>
      </c>
      <c r="C14" s="1" t="s">
        <v>174</v>
      </c>
      <c r="D14" s="1">
        <v>-42</v>
      </c>
      <c r="E14" s="1" t="s">
        <v>190</v>
      </c>
    </row>
    <row r="15" spans="1:5" x14ac:dyDescent="0.25">
      <c r="A15" s="67" t="s">
        <v>172</v>
      </c>
      <c r="B15" s="1" t="s">
        <v>173</v>
      </c>
      <c r="C15" s="1" t="s">
        <v>174</v>
      </c>
      <c r="D15" s="1">
        <v>-26</v>
      </c>
      <c r="E15" s="1" t="s">
        <v>175</v>
      </c>
    </row>
    <row r="16" spans="1:5" x14ac:dyDescent="0.25">
      <c r="A16" s="67" t="s">
        <v>176</v>
      </c>
      <c r="B16" s="1" t="s">
        <v>173</v>
      </c>
      <c r="C16" s="1" t="s">
        <v>174</v>
      </c>
      <c r="D16" s="1">
        <v>-26</v>
      </c>
      <c r="E16" s="1" t="s">
        <v>175</v>
      </c>
    </row>
    <row r="17" spans="1:5" x14ac:dyDescent="0.25">
      <c r="A17" s="67" t="s">
        <v>177</v>
      </c>
      <c r="B17" s="1" t="s">
        <v>173</v>
      </c>
      <c r="C17" s="1" t="s">
        <v>174</v>
      </c>
      <c r="D17" s="1">
        <v>-26</v>
      </c>
      <c r="E17" s="1" t="s">
        <v>175</v>
      </c>
    </row>
    <row r="18" spans="1:5" x14ac:dyDescent="0.25">
      <c r="A18" s="67" t="s">
        <v>178</v>
      </c>
      <c r="B18" s="1" t="s">
        <v>173</v>
      </c>
      <c r="C18" s="1" t="s">
        <v>174</v>
      </c>
      <c r="D18" s="1">
        <v>-26</v>
      </c>
      <c r="E18" s="1" t="s">
        <v>175</v>
      </c>
    </row>
    <row r="19" spans="1:5" x14ac:dyDescent="0.25">
      <c r="A19" s="67" t="s">
        <v>266</v>
      </c>
      <c r="B19" s="1" t="s">
        <v>173</v>
      </c>
      <c r="C19" s="1" t="s">
        <v>174</v>
      </c>
      <c r="D19" s="1">
        <v>-22</v>
      </c>
      <c r="E19" s="1" t="s">
        <v>175</v>
      </c>
    </row>
    <row r="20" spans="1:5" x14ac:dyDescent="0.25">
      <c r="A20" s="67" t="s">
        <v>267</v>
      </c>
      <c r="B20" s="1" t="s">
        <v>173</v>
      </c>
      <c r="C20" s="1" t="s">
        <v>174</v>
      </c>
      <c r="D20" s="1">
        <v>-22</v>
      </c>
      <c r="E20" s="1" t="s">
        <v>175</v>
      </c>
    </row>
    <row r="21" spans="1:5" x14ac:dyDescent="0.25">
      <c r="A21" s="67" t="s">
        <v>179</v>
      </c>
      <c r="B21" s="1" t="s">
        <v>173</v>
      </c>
      <c r="C21" s="1" t="s">
        <v>174</v>
      </c>
      <c r="D21" s="1">
        <v>-26</v>
      </c>
      <c r="E21" s="1" t="s">
        <v>175</v>
      </c>
    </row>
    <row r="22" spans="1:5" x14ac:dyDescent="0.25">
      <c r="A22" s="67" t="s">
        <v>268</v>
      </c>
      <c r="B22" s="1" t="s">
        <v>188</v>
      </c>
      <c r="C22" s="1" t="s">
        <v>189</v>
      </c>
      <c r="D22" s="1">
        <v>-38</v>
      </c>
      <c r="E22" s="1" t="s">
        <v>190</v>
      </c>
    </row>
    <row r="23" spans="1:5" x14ac:dyDescent="0.25">
      <c r="A23" s="67" t="s">
        <v>269</v>
      </c>
      <c r="B23" s="1" t="s">
        <v>188</v>
      </c>
      <c r="C23" s="1" t="s">
        <v>189</v>
      </c>
      <c r="D23" s="1">
        <v>-38</v>
      </c>
      <c r="E23" s="1" t="s">
        <v>190</v>
      </c>
    </row>
    <row r="24" spans="1:5" x14ac:dyDescent="0.25">
      <c r="A24" s="67" t="s">
        <v>270</v>
      </c>
      <c r="B24" s="1" t="s">
        <v>188</v>
      </c>
      <c r="C24" s="1" t="s">
        <v>189</v>
      </c>
      <c r="D24" s="1">
        <v>-38</v>
      </c>
      <c r="E24" s="1" t="s">
        <v>190</v>
      </c>
    </row>
    <row r="25" spans="1:5" x14ac:dyDescent="0.25">
      <c r="A25" s="67" t="s">
        <v>271</v>
      </c>
      <c r="B25" s="1" t="s">
        <v>188</v>
      </c>
      <c r="C25" s="1" t="s">
        <v>189</v>
      </c>
      <c r="D25" s="1">
        <v>-38</v>
      </c>
      <c r="E25" s="1" t="s">
        <v>190</v>
      </c>
    </row>
    <row r="26" spans="1:5" x14ac:dyDescent="0.25">
      <c r="A26" s="67" t="s">
        <v>272</v>
      </c>
      <c r="B26" s="1" t="s">
        <v>188</v>
      </c>
      <c r="C26" s="1" t="s">
        <v>189</v>
      </c>
      <c r="D26" s="1">
        <v>-38</v>
      </c>
      <c r="E26" s="1" t="s">
        <v>190</v>
      </c>
    </row>
    <row r="27" spans="1:5" x14ac:dyDescent="0.25">
      <c r="A27" s="67" t="s">
        <v>273</v>
      </c>
      <c r="B27" s="1" t="s">
        <v>188</v>
      </c>
      <c r="C27" s="1" t="s">
        <v>189</v>
      </c>
      <c r="D27" s="1">
        <v>-38</v>
      </c>
      <c r="E27" s="1" t="s">
        <v>190</v>
      </c>
    </row>
    <row r="28" spans="1:5" x14ac:dyDescent="0.25">
      <c r="A28" s="67" t="s">
        <v>347</v>
      </c>
      <c r="B28" s="1" t="s">
        <v>188</v>
      </c>
      <c r="C28" s="1" t="s">
        <v>189</v>
      </c>
      <c r="D28" s="1">
        <v>-42</v>
      </c>
      <c r="E28" s="1" t="s">
        <v>190</v>
      </c>
    </row>
    <row r="29" spans="1:5" x14ac:dyDescent="0.25">
      <c r="A29" s="67" t="s">
        <v>274</v>
      </c>
      <c r="B29" s="1" t="s">
        <v>188</v>
      </c>
      <c r="C29" s="1" t="s">
        <v>189</v>
      </c>
      <c r="D29" s="1">
        <v>-38</v>
      </c>
      <c r="E29" s="1" t="s">
        <v>190</v>
      </c>
    </row>
    <row r="30" spans="1:5" x14ac:dyDescent="0.25">
      <c r="A30" s="67" t="s">
        <v>275</v>
      </c>
      <c r="B30" s="1" t="s">
        <v>188</v>
      </c>
      <c r="C30" s="1" t="s">
        <v>189</v>
      </c>
      <c r="D30" s="1">
        <v>-38</v>
      </c>
      <c r="E30" s="1" t="s">
        <v>190</v>
      </c>
    </row>
    <row r="31" spans="1:5" x14ac:dyDescent="0.25">
      <c r="A31" s="67" t="s">
        <v>276</v>
      </c>
      <c r="B31" s="1" t="s">
        <v>188</v>
      </c>
      <c r="C31" s="1" t="s">
        <v>189</v>
      </c>
      <c r="D31" s="1">
        <v>-38</v>
      </c>
      <c r="E31" s="1" t="s">
        <v>190</v>
      </c>
    </row>
    <row r="32" spans="1:5" x14ac:dyDescent="0.25">
      <c r="A32" s="67" t="s">
        <v>277</v>
      </c>
      <c r="B32" s="1" t="s">
        <v>188</v>
      </c>
      <c r="C32" s="1" t="s">
        <v>189</v>
      </c>
      <c r="D32" s="1">
        <v>-38</v>
      </c>
      <c r="E32" s="1" t="s">
        <v>190</v>
      </c>
    </row>
    <row r="33" spans="1:5" x14ac:dyDescent="0.25">
      <c r="A33" s="67" t="s">
        <v>278</v>
      </c>
      <c r="B33" s="1" t="s">
        <v>188</v>
      </c>
      <c r="C33" s="1" t="s">
        <v>174</v>
      </c>
      <c r="D33" s="1">
        <v>-42</v>
      </c>
      <c r="E33" s="1" t="s">
        <v>190</v>
      </c>
    </row>
    <row r="34" spans="1:5" x14ac:dyDescent="0.25">
      <c r="A34" s="67" t="s">
        <v>279</v>
      </c>
      <c r="B34" s="1" t="s">
        <v>188</v>
      </c>
      <c r="C34" s="1" t="s">
        <v>174</v>
      </c>
      <c r="D34" s="1">
        <v>-38</v>
      </c>
      <c r="E34" s="1" t="s">
        <v>190</v>
      </c>
    </row>
    <row r="35" spans="1:5" x14ac:dyDescent="0.25">
      <c r="A35" s="67" t="s">
        <v>280</v>
      </c>
      <c r="B35" s="1" t="s">
        <v>188</v>
      </c>
      <c r="C35" s="1" t="s">
        <v>174</v>
      </c>
      <c r="D35" s="1">
        <v>-38</v>
      </c>
      <c r="E35" s="1" t="s">
        <v>190</v>
      </c>
    </row>
    <row r="36" spans="1:5" x14ac:dyDescent="0.25">
      <c r="A36" s="67" t="s">
        <v>281</v>
      </c>
      <c r="B36" s="1" t="s">
        <v>188</v>
      </c>
      <c r="C36" s="1" t="s">
        <v>174</v>
      </c>
      <c r="D36" s="1">
        <v>-38</v>
      </c>
      <c r="E36" s="1" t="s">
        <v>190</v>
      </c>
    </row>
    <row r="37" spans="1:5" x14ac:dyDescent="0.25">
      <c r="A37" s="67" t="s">
        <v>282</v>
      </c>
      <c r="B37" s="1" t="s">
        <v>188</v>
      </c>
      <c r="C37" s="1" t="s">
        <v>174</v>
      </c>
      <c r="D37" s="1">
        <v>-38</v>
      </c>
      <c r="E37" s="1" t="s">
        <v>190</v>
      </c>
    </row>
    <row r="38" spans="1:5" x14ac:dyDescent="0.25">
      <c r="A38" s="67" t="s">
        <v>180</v>
      </c>
      <c r="B38" s="1" t="s">
        <v>173</v>
      </c>
      <c r="C38" s="1" t="s">
        <v>174</v>
      </c>
      <c r="D38" s="1">
        <v>-26</v>
      </c>
      <c r="E38" s="1" t="s">
        <v>175</v>
      </c>
    </row>
    <row r="39" spans="1:5" x14ac:dyDescent="0.25">
      <c r="A39" s="67" t="s">
        <v>181</v>
      </c>
      <c r="B39" s="1" t="s">
        <v>173</v>
      </c>
      <c r="C39" s="1" t="s">
        <v>174</v>
      </c>
      <c r="D39" s="1">
        <v>-26</v>
      </c>
      <c r="E39" s="1" t="s">
        <v>175</v>
      </c>
    </row>
    <row r="40" spans="1:5" x14ac:dyDescent="0.25">
      <c r="A40" s="67" t="s">
        <v>182</v>
      </c>
      <c r="B40" s="1" t="s">
        <v>173</v>
      </c>
      <c r="C40" s="1" t="s">
        <v>174</v>
      </c>
      <c r="D40" s="1">
        <v>-26</v>
      </c>
      <c r="E40" s="1" t="s">
        <v>175</v>
      </c>
    </row>
    <row r="41" spans="1:5" x14ac:dyDescent="0.25">
      <c r="A41" s="67" t="s">
        <v>244</v>
      </c>
      <c r="B41" s="1" t="s">
        <v>173</v>
      </c>
      <c r="C41" s="1" t="s">
        <v>174</v>
      </c>
      <c r="D41" s="1">
        <v>-26</v>
      </c>
      <c r="E41" s="1" t="s">
        <v>175</v>
      </c>
    </row>
    <row r="42" spans="1:5" x14ac:dyDescent="0.25">
      <c r="A42" s="67" t="s">
        <v>183</v>
      </c>
      <c r="B42" s="1" t="s">
        <v>173</v>
      </c>
      <c r="C42" s="1" t="s">
        <v>174</v>
      </c>
      <c r="D42" s="1">
        <v>-26</v>
      </c>
      <c r="E42" s="1" t="s">
        <v>175</v>
      </c>
    </row>
    <row r="43" spans="1:5" x14ac:dyDescent="0.25">
      <c r="A43" s="67" t="s">
        <v>246</v>
      </c>
      <c r="B43" s="1" t="s">
        <v>173</v>
      </c>
      <c r="C43" s="1" t="s">
        <v>174</v>
      </c>
      <c r="D43" s="1">
        <v>-26</v>
      </c>
      <c r="E43" s="1" t="s">
        <v>175</v>
      </c>
    </row>
    <row r="44" spans="1:5" x14ac:dyDescent="0.25">
      <c r="A44" s="67" t="s">
        <v>184</v>
      </c>
      <c r="B44" s="1" t="s">
        <v>173</v>
      </c>
      <c r="C44" s="1" t="s">
        <v>174</v>
      </c>
      <c r="D44" s="1">
        <v>-26</v>
      </c>
      <c r="E44" s="1" t="s">
        <v>185</v>
      </c>
    </row>
    <row r="45" spans="1:5" x14ac:dyDescent="0.25">
      <c r="A45" s="67" t="s">
        <v>186</v>
      </c>
      <c r="B45" s="1" t="s">
        <v>173</v>
      </c>
      <c r="C45" s="1" t="s">
        <v>174</v>
      </c>
      <c r="D45" s="1">
        <v>-26</v>
      </c>
      <c r="E45" s="1" t="s">
        <v>175</v>
      </c>
    </row>
    <row r="46" spans="1:5" x14ac:dyDescent="0.25">
      <c r="A46" s="67" t="s">
        <v>283</v>
      </c>
      <c r="B46" s="1" t="s">
        <v>188</v>
      </c>
      <c r="C46" s="1" t="s">
        <v>189</v>
      </c>
      <c r="D46" s="1">
        <v>-38</v>
      </c>
      <c r="E46" s="1" t="s">
        <v>190</v>
      </c>
    </row>
    <row r="47" spans="1:5" x14ac:dyDescent="0.25">
      <c r="A47" s="67" t="s">
        <v>546</v>
      </c>
      <c r="B47" s="1" t="s">
        <v>188</v>
      </c>
      <c r="C47" s="1" t="s">
        <v>189</v>
      </c>
      <c r="D47" s="1">
        <v>-38</v>
      </c>
      <c r="E47" s="1" t="s">
        <v>190</v>
      </c>
    </row>
    <row r="48" spans="1:5" x14ac:dyDescent="0.25">
      <c r="A48" s="67" t="s">
        <v>284</v>
      </c>
      <c r="B48" s="1" t="s">
        <v>188</v>
      </c>
      <c r="C48" s="1" t="s">
        <v>189</v>
      </c>
      <c r="D48" s="1">
        <v>-38</v>
      </c>
      <c r="E48" s="1" t="s">
        <v>190</v>
      </c>
    </row>
    <row r="49" spans="1:5" x14ac:dyDescent="0.25">
      <c r="A49" s="67" t="s">
        <v>285</v>
      </c>
      <c r="B49" s="1" t="s">
        <v>188</v>
      </c>
      <c r="C49" s="1" t="s">
        <v>189</v>
      </c>
      <c r="D49" s="1">
        <v>-38</v>
      </c>
      <c r="E49" s="1" t="s">
        <v>190</v>
      </c>
    </row>
    <row r="50" spans="1:5" x14ac:dyDescent="0.25">
      <c r="A50" s="67" t="s">
        <v>286</v>
      </c>
      <c r="B50" s="1" t="s">
        <v>188</v>
      </c>
      <c r="C50" s="1" t="s">
        <v>189</v>
      </c>
      <c r="D50" s="1">
        <v>-38</v>
      </c>
      <c r="E50" s="1" t="s">
        <v>190</v>
      </c>
    </row>
    <row r="51" spans="1:5" x14ac:dyDescent="0.25">
      <c r="A51" s="67" t="s">
        <v>187</v>
      </c>
      <c r="B51" s="1" t="s">
        <v>188</v>
      </c>
      <c r="C51" s="1" t="s">
        <v>189</v>
      </c>
      <c r="D51" s="1">
        <v>-26</v>
      </c>
      <c r="E51" s="1" t="s">
        <v>190</v>
      </c>
    </row>
    <row r="52" spans="1:5" x14ac:dyDescent="0.25">
      <c r="A52" s="122" t="s">
        <v>1339</v>
      </c>
      <c r="B52" s="123" t="s">
        <v>1338</v>
      </c>
      <c r="C52" s="123" t="s">
        <v>1264</v>
      </c>
      <c r="D52" s="1">
        <v>-38</v>
      </c>
      <c r="E52" s="1" t="s">
        <v>190</v>
      </c>
    </row>
    <row r="53" spans="1:5" x14ac:dyDescent="0.25">
      <c r="A53" s="122" t="s">
        <v>1337</v>
      </c>
      <c r="B53" s="123" t="s">
        <v>1338</v>
      </c>
      <c r="C53" s="123" t="s">
        <v>1264</v>
      </c>
      <c r="D53" s="1">
        <v>-38</v>
      </c>
      <c r="E53" s="1" t="s">
        <v>190</v>
      </c>
    </row>
    <row r="54" spans="1:5" x14ac:dyDescent="0.25">
      <c r="A54" s="67" t="s">
        <v>287</v>
      </c>
      <c r="B54" s="1" t="s">
        <v>173</v>
      </c>
      <c r="C54" s="1" t="s">
        <v>189</v>
      </c>
      <c r="D54" s="1">
        <v>-37</v>
      </c>
      <c r="E54" s="1" t="s">
        <v>185</v>
      </c>
    </row>
    <row r="55" spans="1:5" x14ac:dyDescent="0.25">
      <c r="A55" s="67" t="s">
        <v>288</v>
      </c>
      <c r="B55" s="1" t="s">
        <v>188</v>
      </c>
      <c r="C55" s="1" t="s">
        <v>189</v>
      </c>
      <c r="D55" s="1">
        <v>-38</v>
      </c>
      <c r="E55" s="1" t="s">
        <v>190</v>
      </c>
    </row>
    <row r="56" spans="1:5" x14ac:dyDescent="0.25">
      <c r="A56" s="67" t="s">
        <v>289</v>
      </c>
      <c r="B56" s="1" t="s">
        <v>188</v>
      </c>
      <c r="C56" s="1" t="s">
        <v>189</v>
      </c>
      <c r="D56" s="1">
        <v>-38</v>
      </c>
      <c r="E56" s="1" t="s">
        <v>190</v>
      </c>
    </row>
    <row r="57" spans="1:5" x14ac:dyDescent="0.25">
      <c r="A57" s="67" t="s">
        <v>290</v>
      </c>
      <c r="B57" s="1" t="s">
        <v>188</v>
      </c>
      <c r="C57" s="1" t="s">
        <v>189</v>
      </c>
      <c r="D57" s="1">
        <v>-38</v>
      </c>
      <c r="E57" s="1" t="s">
        <v>190</v>
      </c>
    </row>
    <row r="58" spans="1:5" x14ac:dyDescent="0.25">
      <c r="A58" s="67" t="s">
        <v>291</v>
      </c>
      <c r="B58" s="1" t="s">
        <v>188</v>
      </c>
      <c r="C58" s="1" t="s">
        <v>189</v>
      </c>
      <c r="D58" s="1">
        <v>-38</v>
      </c>
      <c r="E58" s="1" t="s">
        <v>190</v>
      </c>
    </row>
    <row r="59" spans="1:5" x14ac:dyDescent="0.25">
      <c r="A59" s="67" t="s">
        <v>292</v>
      </c>
      <c r="B59" s="1" t="s">
        <v>188</v>
      </c>
      <c r="C59" s="1" t="s">
        <v>189</v>
      </c>
      <c r="D59" s="1">
        <v>-38</v>
      </c>
      <c r="E59" s="1" t="s">
        <v>190</v>
      </c>
    </row>
    <row r="60" spans="1:5" x14ac:dyDescent="0.25">
      <c r="A60" s="67" t="s">
        <v>293</v>
      </c>
      <c r="B60" s="1" t="s">
        <v>188</v>
      </c>
      <c r="C60" s="1" t="s">
        <v>189</v>
      </c>
      <c r="D60" s="1">
        <v>-38</v>
      </c>
      <c r="E60" s="1" t="s">
        <v>190</v>
      </c>
    </row>
    <row r="61" spans="1:5" x14ac:dyDescent="0.25">
      <c r="A61" s="67" t="s">
        <v>294</v>
      </c>
      <c r="B61" s="1" t="s">
        <v>188</v>
      </c>
      <c r="C61" s="1" t="s">
        <v>189</v>
      </c>
      <c r="D61" s="1">
        <v>-38</v>
      </c>
      <c r="E61" s="1" t="s">
        <v>190</v>
      </c>
    </row>
    <row r="62" spans="1:5" x14ac:dyDescent="0.25">
      <c r="A62" s="67" t="s">
        <v>191</v>
      </c>
      <c r="B62" s="1" t="s">
        <v>173</v>
      </c>
      <c r="C62" s="1" t="s">
        <v>189</v>
      </c>
      <c r="D62" s="1">
        <v>-26</v>
      </c>
      <c r="E62" s="1" t="s">
        <v>185</v>
      </c>
    </row>
    <row r="63" spans="1:5" x14ac:dyDescent="0.25">
      <c r="A63" s="67" t="s">
        <v>251</v>
      </c>
      <c r="B63" s="1" t="s">
        <v>173</v>
      </c>
      <c r="C63" s="1" t="s">
        <v>189</v>
      </c>
      <c r="D63" s="1">
        <v>-26</v>
      </c>
      <c r="E63" s="1" t="s">
        <v>185</v>
      </c>
    </row>
    <row r="64" spans="1:5" x14ac:dyDescent="0.25">
      <c r="A64" s="67" t="s">
        <v>192</v>
      </c>
      <c r="B64" s="1" t="s">
        <v>173</v>
      </c>
      <c r="C64" s="1" t="s">
        <v>189</v>
      </c>
      <c r="D64" s="1">
        <v>-26</v>
      </c>
      <c r="E64" s="1" t="s">
        <v>185</v>
      </c>
    </row>
    <row r="65" spans="1:5" x14ac:dyDescent="0.25">
      <c r="A65" s="67" t="s">
        <v>295</v>
      </c>
      <c r="B65" s="1" t="s">
        <v>173</v>
      </c>
      <c r="C65" s="1" t="s">
        <v>189</v>
      </c>
      <c r="D65" s="1">
        <v>-22</v>
      </c>
      <c r="E65" s="1" t="s">
        <v>185</v>
      </c>
    </row>
    <row r="66" spans="1:5" x14ac:dyDescent="0.25">
      <c r="A66" s="67" t="s">
        <v>193</v>
      </c>
      <c r="B66" s="1" t="s">
        <v>173</v>
      </c>
      <c r="C66" s="1" t="s">
        <v>189</v>
      </c>
      <c r="D66" s="1">
        <v>-26</v>
      </c>
      <c r="E66" s="1" t="s">
        <v>185</v>
      </c>
    </row>
    <row r="67" spans="1:5" x14ac:dyDescent="0.25">
      <c r="A67" s="67" t="s">
        <v>194</v>
      </c>
      <c r="B67" s="1" t="s">
        <v>173</v>
      </c>
      <c r="C67" s="1" t="s">
        <v>189</v>
      </c>
      <c r="D67" s="1">
        <v>-26</v>
      </c>
      <c r="E67" s="1" t="s">
        <v>185</v>
      </c>
    </row>
    <row r="68" spans="1:5" x14ac:dyDescent="0.25">
      <c r="A68" s="67" t="s">
        <v>241</v>
      </c>
      <c r="B68" s="1" t="s">
        <v>173</v>
      </c>
      <c r="C68" s="1" t="s">
        <v>189</v>
      </c>
      <c r="D68" s="1">
        <v>-26</v>
      </c>
      <c r="E68" s="1" t="s">
        <v>185</v>
      </c>
    </row>
    <row r="69" spans="1:5" x14ac:dyDescent="0.25">
      <c r="A69" s="67" t="s">
        <v>195</v>
      </c>
      <c r="B69" s="1" t="s">
        <v>173</v>
      </c>
      <c r="C69" s="1" t="s">
        <v>189</v>
      </c>
      <c r="D69" s="1">
        <v>-26</v>
      </c>
      <c r="E69" s="1" t="s">
        <v>185</v>
      </c>
    </row>
    <row r="70" spans="1:5" x14ac:dyDescent="0.25">
      <c r="A70" s="67" t="s">
        <v>196</v>
      </c>
      <c r="B70" s="1" t="s">
        <v>173</v>
      </c>
      <c r="C70" s="1" t="s">
        <v>189</v>
      </c>
      <c r="D70" s="1">
        <v>-26</v>
      </c>
      <c r="E70" s="1" t="s">
        <v>185</v>
      </c>
    </row>
    <row r="71" spans="1:5" x14ac:dyDescent="0.25">
      <c r="A71" s="67" t="s">
        <v>296</v>
      </c>
      <c r="B71" s="1" t="s">
        <v>188</v>
      </c>
      <c r="C71" s="1" t="s">
        <v>189</v>
      </c>
      <c r="D71" s="1">
        <v>-38</v>
      </c>
      <c r="E71" s="1" t="s">
        <v>190</v>
      </c>
    </row>
    <row r="72" spans="1:5" x14ac:dyDescent="0.25">
      <c r="A72" s="67" t="s">
        <v>297</v>
      </c>
      <c r="B72" s="1" t="s">
        <v>188</v>
      </c>
      <c r="C72" s="1" t="s">
        <v>174</v>
      </c>
      <c r="D72" s="1">
        <v>-44</v>
      </c>
      <c r="E72" s="1" t="s">
        <v>190</v>
      </c>
    </row>
    <row r="73" spans="1:5" x14ac:dyDescent="0.25">
      <c r="A73" s="67" t="s">
        <v>298</v>
      </c>
      <c r="B73" s="1" t="s">
        <v>188</v>
      </c>
      <c r="C73" s="1" t="s">
        <v>174</v>
      </c>
      <c r="D73" s="1">
        <v>-42</v>
      </c>
      <c r="E73" s="1" t="s">
        <v>190</v>
      </c>
    </row>
    <row r="74" spans="1:5" x14ac:dyDescent="0.25">
      <c r="A74" s="67" t="s">
        <v>299</v>
      </c>
      <c r="B74" s="1" t="s">
        <v>188</v>
      </c>
      <c r="C74" s="1" t="s">
        <v>189</v>
      </c>
      <c r="D74" s="1">
        <v>-38</v>
      </c>
      <c r="E74" s="1" t="s">
        <v>190</v>
      </c>
    </row>
    <row r="75" spans="1:5" x14ac:dyDescent="0.25">
      <c r="A75" s="67" t="s">
        <v>197</v>
      </c>
      <c r="B75" s="1" t="s">
        <v>173</v>
      </c>
      <c r="C75" s="1" t="s">
        <v>189</v>
      </c>
      <c r="D75" s="1">
        <v>-26</v>
      </c>
      <c r="E75" s="1" t="s">
        <v>185</v>
      </c>
    </row>
    <row r="76" spans="1:5" x14ac:dyDescent="0.25">
      <c r="A76" s="67" t="s">
        <v>300</v>
      </c>
      <c r="B76" s="1" t="s">
        <v>188</v>
      </c>
      <c r="C76" s="1" t="s">
        <v>174</v>
      </c>
      <c r="D76" s="1">
        <v>-38</v>
      </c>
      <c r="E76" s="1" t="s">
        <v>190</v>
      </c>
    </row>
    <row r="77" spans="1:5" x14ac:dyDescent="0.25">
      <c r="A77" s="67" t="s">
        <v>301</v>
      </c>
      <c r="B77" s="1" t="s">
        <v>188</v>
      </c>
      <c r="C77" s="1" t="s">
        <v>189</v>
      </c>
      <c r="D77" s="1">
        <v>-35</v>
      </c>
      <c r="E77" s="1" t="s">
        <v>190</v>
      </c>
    </row>
    <row r="78" spans="1:5" x14ac:dyDescent="0.25">
      <c r="A78" s="67" t="s">
        <v>302</v>
      </c>
      <c r="B78" s="1" t="s">
        <v>188</v>
      </c>
      <c r="C78" s="1" t="s">
        <v>189</v>
      </c>
      <c r="D78" s="1">
        <v>-35</v>
      </c>
      <c r="E78" s="1" t="s">
        <v>190</v>
      </c>
    </row>
    <row r="79" spans="1:5" x14ac:dyDescent="0.25">
      <c r="A79" s="67" t="s">
        <v>1100</v>
      </c>
      <c r="B79" s="1" t="s">
        <v>188</v>
      </c>
      <c r="C79" s="1" t="s">
        <v>189</v>
      </c>
      <c r="D79" s="1">
        <v>-38</v>
      </c>
      <c r="E79" s="1" t="s">
        <v>190</v>
      </c>
    </row>
    <row r="80" spans="1:5" x14ac:dyDescent="0.25">
      <c r="A80" s="67" t="s">
        <v>303</v>
      </c>
      <c r="B80" s="1" t="s">
        <v>173</v>
      </c>
      <c r="C80" s="1" t="s">
        <v>189</v>
      </c>
      <c r="D80" s="1">
        <v>-37</v>
      </c>
      <c r="E80" s="1" t="s">
        <v>185</v>
      </c>
    </row>
    <row r="81" spans="1:5" x14ac:dyDescent="0.25">
      <c r="A81" s="67" t="s">
        <v>198</v>
      </c>
      <c r="B81" s="1" t="s">
        <v>173</v>
      </c>
      <c r="C81" s="1" t="s">
        <v>174</v>
      </c>
      <c r="D81" s="1">
        <v>-26</v>
      </c>
      <c r="E81" s="1" t="s">
        <v>175</v>
      </c>
    </row>
    <row r="82" spans="1:5" x14ac:dyDescent="0.25">
      <c r="A82" s="67" t="s">
        <v>199</v>
      </c>
      <c r="B82" s="1" t="s">
        <v>173</v>
      </c>
      <c r="C82" s="1" t="s">
        <v>189</v>
      </c>
      <c r="D82" s="1">
        <v>-26</v>
      </c>
      <c r="E82" s="1" t="s">
        <v>185</v>
      </c>
    </row>
    <row r="83" spans="1:5" x14ac:dyDescent="0.25">
      <c r="A83" s="67" t="s">
        <v>200</v>
      </c>
      <c r="B83" s="1" t="s">
        <v>173</v>
      </c>
      <c r="C83" s="1" t="s">
        <v>189</v>
      </c>
      <c r="D83" s="1">
        <v>-26</v>
      </c>
      <c r="E83" s="1" t="s">
        <v>185</v>
      </c>
    </row>
    <row r="84" spans="1:5" x14ac:dyDescent="0.25">
      <c r="A84" s="67" t="s">
        <v>252</v>
      </c>
      <c r="B84" s="1" t="s">
        <v>173</v>
      </c>
      <c r="C84" s="1" t="s">
        <v>189</v>
      </c>
      <c r="D84" s="1">
        <v>-26</v>
      </c>
      <c r="E84" s="1" t="s">
        <v>185</v>
      </c>
    </row>
    <row r="85" spans="1:5" x14ac:dyDescent="0.25">
      <c r="A85" s="67" t="s">
        <v>240</v>
      </c>
      <c r="B85" s="1" t="s">
        <v>173</v>
      </c>
      <c r="C85" s="1" t="s">
        <v>189</v>
      </c>
      <c r="D85" s="1">
        <v>-26</v>
      </c>
      <c r="E85" s="1" t="s">
        <v>185</v>
      </c>
    </row>
    <row r="86" spans="1:5" x14ac:dyDescent="0.25">
      <c r="A86" s="67" t="s">
        <v>201</v>
      </c>
      <c r="B86" s="1" t="s">
        <v>173</v>
      </c>
      <c r="C86" s="1" t="s">
        <v>189</v>
      </c>
      <c r="D86" s="1">
        <v>-26</v>
      </c>
      <c r="E86" s="1" t="s">
        <v>185</v>
      </c>
    </row>
    <row r="87" spans="1:5" x14ac:dyDescent="0.25">
      <c r="A87" s="67" t="s">
        <v>202</v>
      </c>
      <c r="B87" s="1" t="s">
        <v>173</v>
      </c>
      <c r="C87" s="1" t="s">
        <v>189</v>
      </c>
      <c r="D87" s="1">
        <v>-26</v>
      </c>
      <c r="E87" s="1" t="s">
        <v>185</v>
      </c>
    </row>
    <row r="88" spans="1:5" x14ac:dyDescent="0.25">
      <c r="A88" s="67" t="s">
        <v>203</v>
      </c>
      <c r="B88" s="1" t="s">
        <v>173</v>
      </c>
      <c r="C88" s="1" t="s">
        <v>189</v>
      </c>
      <c r="D88" s="1">
        <v>-26</v>
      </c>
      <c r="E88" s="1" t="s">
        <v>185</v>
      </c>
    </row>
    <row r="89" spans="1:5" x14ac:dyDescent="0.25">
      <c r="A89" s="67" t="s">
        <v>204</v>
      </c>
      <c r="B89" s="1" t="s">
        <v>173</v>
      </c>
      <c r="C89" s="1" t="s">
        <v>174</v>
      </c>
      <c r="D89" s="1">
        <v>-26</v>
      </c>
      <c r="E89" s="1" t="s">
        <v>175</v>
      </c>
    </row>
    <row r="90" spans="1:5" x14ac:dyDescent="0.25">
      <c r="A90" s="67" t="s">
        <v>250</v>
      </c>
      <c r="B90" s="1" t="s">
        <v>173</v>
      </c>
      <c r="C90" s="1" t="s">
        <v>174</v>
      </c>
      <c r="D90" s="1">
        <v>-26</v>
      </c>
      <c r="E90" s="1" t="s">
        <v>175</v>
      </c>
    </row>
    <row r="91" spans="1:5" x14ac:dyDescent="0.25">
      <c r="A91" s="67" t="s">
        <v>205</v>
      </c>
      <c r="B91" s="1" t="s">
        <v>173</v>
      </c>
      <c r="C91" s="1" t="s">
        <v>174</v>
      </c>
      <c r="D91" s="1">
        <v>-26</v>
      </c>
      <c r="E91" s="1" t="s">
        <v>175</v>
      </c>
    </row>
    <row r="92" spans="1:5" x14ac:dyDescent="0.25">
      <c r="A92" s="67" t="s">
        <v>249</v>
      </c>
      <c r="B92" s="1" t="s">
        <v>173</v>
      </c>
      <c r="C92" s="1" t="s">
        <v>174</v>
      </c>
      <c r="D92" s="1">
        <v>-26</v>
      </c>
      <c r="E92" s="1" t="s">
        <v>175</v>
      </c>
    </row>
    <row r="93" spans="1:5" x14ac:dyDescent="0.25">
      <c r="A93" s="67" t="s">
        <v>248</v>
      </c>
      <c r="B93" s="1" t="s">
        <v>173</v>
      </c>
      <c r="C93" s="1" t="s">
        <v>174</v>
      </c>
      <c r="D93" s="1">
        <v>-26</v>
      </c>
      <c r="E93" s="1" t="s">
        <v>175</v>
      </c>
    </row>
    <row r="94" spans="1:5" x14ac:dyDescent="0.25">
      <c r="A94" s="67" t="s">
        <v>245</v>
      </c>
      <c r="B94" s="1" t="s">
        <v>173</v>
      </c>
      <c r="C94" s="1" t="s">
        <v>189</v>
      </c>
      <c r="D94" s="1">
        <v>-26</v>
      </c>
      <c r="E94" s="1" t="s">
        <v>185</v>
      </c>
    </row>
    <row r="95" spans="1:5" x14ac:dyDescent="0.25">
      <c r="A95" s="67" t="s">
        <v>242</v>
      </c>
      <c r="B95" s="1" t="s">
        <v>173</v>
      </c>
      <c r="C95" s="1" t="s">
        <v>189</v>
      </c>
      <c r="D95" s="1">
        <v>-26</v>
      </c>
      <c r="E95" s="1" t="s">
        <v>185</v>
      </c>
    </row>
    <row r="96" spans="1:5" x14ac:dyDescent="0.25">
      <c r="A96" s="67" t="s">
        <v>253</v>
      </c>
      <c r="B96" s="1" t="s">
        <v>173</v>
      </c>
      <c r="C96" s="1" t="s">
        <v>189</v>
      </c>
      <c r="D96" s="1">
        <v>-26</v>
      </c>
      <c r="E96" s="1" t="s">
        <v>185</v>
      </c>
    </row>
    <row r="97" spans="1:5" x14ac:dyDescent="0.25">
      <c r="A97" s="67" t="s">
        <v>206</v>
      </c>
      <c r="B97" s="1" t="s">
        <v>173</v>
      </c>
      <c r="C97" s="1" t="s">
        <v>189</v>
      </c>
      <c r="D97" s="1">
        <v>-26</v>
      </c>
      <c r="E97" s="1" t="s">
        <v>185</v>
      </c>
    </row>
    <row r="98" spans="1:5" x14ac:dyDescent="0.25">
      <c r="A98" s="67" t="s">
        <v>207</v>
      </c>
      <c r="B98" s="1" t="s">
        <v>173</v>
      </c>
      <c r="C98" s="1" t="s">
        <v>189</v>
      </c>
      <c r="D98" s="1">
        <v>-26</v>
      </c>
      <c r="E98" s="1" t="s">
        <v>185</v>
      </c>
    </row>
    <row r="99" spans="1:5" x14ac:dyDescent="0.25">
      <c r="A99" s="67" t="s">
        <v>304</v>
      </c>
      <c r="B99" s="1" t="s">
        <v>173</v>
      </c>
      <c r="C99" s="1" t="s">
        <v>189</v>
      </c>
      <c r="D99" s="1">
        <v>-37</v>
      </c>
      <c r="E99" s="1" t="s">
        <v>185</v>
      </c>
    </row>
    <row r="100" spans="1:5" x14ac:dyDescent="0.25">
      <c r="A100" s="67" t="s">
        <v>208</v>
      </c>
      <c r="B100" s="1" t="s">
        <v>173</v>
      </c>
      <c r="C100" s="1" t="s">
        <v>174</v>
      </c>
      <c r="D100" s="1">
        <v>-26</v>
      </c>
      <c r="E100" s="1" t="s">
        <v>175</v>
      </c>
    </row>
    <row r="101" spans="1:5" x14ac:dyDescent="0.25">
      <c r="A101" s="67" t="s">
        <v>305</v>
      </c>
      <c r="B101" s="1" t="s">
        <v>173</v>
      </c>
      <c r="C101" s="1" t="s">
        <v>174</v>
      </c>
      <c r="D101" s="1">
        <v>-37</v>
      </c>
      <c r="E101" s="1" t="s">
        <v>175</v>
      </c>
    </row>
    <row r="102" spans="1:5" x14ac:dyDescent="0.25">
      <c r="A102" s="67" t="s">
        <v>209</v>
      </c>
      <c r="B102" s="1" t="s">
        <v>173</v>
      </c>
      <c r="C102" s="1" t="s">
        <v>174</v>
      </c>
      <c r="D102" s="1">
        <v>-26</v>
      </c>
      <c r="E102" s="1" t="s">
        <v>175</v>
      </c>
    </row>
    <row r="103" spans="1:5" x14ac:dyDescent="0.25">
      <c r="A103" s="67" t="s">
        <v>210</v>
      </c>
      <c r="B103" s="1" t="s">
        <v>173</v>
      </c>
      <c r="C103" s="1" t="s">
        <v>174</v>
      </c>
      <c r="D103" s="1">
        <v>-26</v>
      </c>
      <c r="E103" s="1" t="s">
        <v>175</v>
      </c>
    </row>
    <row r="104" spans="1:5" x14ac:dyDescent="0.25">
      <c r="A104" s="67" t="s">
        <v>211</v>
      </c>
      <c r="B104" s="1" t="s">
        <v>173</v>
      </c>
      <c r="C104" s="1" t="s">
        <v>174</v>
      </c>
      <c r="D104" s="1">
        <v>-26</v>
      </c>
      <c r="E104" s="1" t="s">
        <v>175</v>
      </c>
    </row>
    <row r="105" spans="1:5" x14ac:dyDescent="0.25">
      <c r="A105" s="67" t="s">
        <v>247</v>
      </c>
      <c r="B105" s="1" t="s">
        <v>173</v>
      </c>
      <c r="C105" s="1" t="s">
        <v>174</v>
      </c>
      <c r="D105" s="1">
        <v>-26</v>
      </c>
      <c r="E105" s="1" t="s">
        <v>175</v>
      </c>
    </row>
    <row r="106" spans="1:5" x14ac:dyDescent="0.25">
      <c r="A106" s="67" t="s">
        <v>212</v>
      </c>
      <c r="B106" s="1" t="s">
        <v>173</v>
      </c>
      <c r="C106" s="1" t="s">
        <v>174</v>
      </c>
      <c r="D106" s="1">
        <v>-26</v>
      </c>
      <c r="E106" s="1" t="s">
        <v>175</v>
      </c>
    </row>
    <row r="107" spans="1:5" x14ac:dyDescent="0.25">
      <c r="A107" s="67" t="s">
        <v>306</v>
      </c>
      <c r="B107" s="1" t="s">
        <v>188</v>
      </c>
      <c r="C107" s="1" t="s">
        <v>189</v>
      </c>
      <c r="D107" s="1">
        <v>-35</v>
      </c>
      <c r="E107" s="1" t="s">
        <v>190</v>
      </c>
    </row>
    <row r="108" spans="1:5" x14ac:dyDescent="0.25">
      <c r="A108" s="67" t="s">
        <v>1101</v>
      </c>
      <c r="B108" s="1" t="s">
        <v>188</v>
      </c>
      <c r="C108" s="1" t="s">
        <v>189</v>
      </c>
      <c r="D108" s="1">
        <v>-38</v>
      </c>
      <c r="E108" s="1" t="s">
        <v>190</v>
      </c>
    </row>
    <row r="109" spans="1:5" x14ac:dyDescent="0.25">
      <c r="A109" s="67" t="s">
        <v>307</v>
      </c>
      <c r="B109" s="1" t="s">
        <v>188</v>
      </c>
      <c r="C109" s="1" t="s">
        <v>189</v>
      </c>
      <c r="D109" s="1">
        <v>-35</v>
      </c>
      <c r="E109" s="1" t="s">
        <v>190</v>
      </c>
    </row>
    <row r="110" spans="1:5" x14ac:dyDescent="0.25">
      <c r="A110" s="67" t="s">
        <v>1102</v>
      </c>
      <c r="B110" s="1" t="s">
        <v>188</v>
      </c>
      <c r="C110" s="1" t="s">
        <v>189</v>
      </c>
      <c r="D110" s="1">
        <v>-38</v>
      </c>
      <c r="E110" s="1" t="s">
        <v>190</v>
      </c>
    </row>
    <row r="111" spans="1:5" x14ac:dyDescent="0.25">
      <c r="A111" s="67" t="s">
        <v>308</v>
      </c>
      <c r="B111" s="1" t="s">
        <v>188</v>
      </c>
      <c r="C111" s="1" t="s">
        <v>189</v>
      </c>
      <c r="D111" s="1">
        <v>-35</v>
      </c>
      <c r="E111" s="1" t="s">
        <v>190</v>
      </c>
    </row>
    <row r="112" spans="1:5" x14ac:dyDescent="0.25">
      <c r="A112" s="67" t="s">
        <v>1103</v>
      </c>
      <c r="B112" s="1" t="s">
        <v>188</v>
      </c>
      <c r="C112" s="1" t="s">
        <v>189</v>
      </c>
      <c r="D112" s="1">
        <v>-38</v>
      </c>
      <c r="E112" s="1" t="s">
        <v>190</v>
      </c>
    </row>
    <row r="113" spans="1:5" x14ac:dyDescent="0.25">
      <c r="A113" s="67" t="s">
        <v>1109</v>
      </c>
      <c r="B113" s="1" t="s">
        <v>188</v>
      </c>
      <c r="C113" s="1" t="s">
        <v>189</v>
      </c>
      <c r="D113" s="1">
        <v>-36</v>
      </c>
      <c r="E113" s="1" t="s">
        <v>185</v>
      </c>
    </row>
    <row r="114" spans="1:5" x14ac:dyDescent="0.25">
      <c r="A114" s="67" t="s">
        <v>356</v>
      </c>
      <c r="B114" s="1" t="s">
        <v>188</v>
      </c>
      <c r="C114" s="1" t="s">
        <v>189</v>
      </c>
      <c r="D114" s="1">
        <v>-35</v>
      </c>
      <c r="E114" s="1" t="s">
        <v>190</v>
      </c>
    </row>
    <row r="115" spans="1:5" x14ac:dyDescent="0.25">
      <c r="A115" s="67" t="s">
        <v>309</v>
      </c>
      <c r="B115" s="1" t="s">
        <v>188</v>
      </c>
      <c r="C115" s="1" t="s">
        <v>189</v>
      </c>
      <c r="D115" s="1">
        <v>-35</v>
      </c>
      <c r="E115" s="1" t="s">
        <v>190</v>
      </c>
    </row>
    <row r="116" spans="1:5" x14ac:dyDescent="0.25">
      <c r="A116" s="67" t="s">
        <v>1104</v>
      </c>
      <c r="B116" s="1" t="s">
        <v>188</v>
      </c>
      <c r="C116" s="1" t="s">
        <v>189</v>
      </c>
      <c r="D116" s="1">
        <v>-38</v>
      </c>
      <c r="E116" s="1" t="s">
        <v>190</v>
      </c>
    </row>
    <row r="117" spans="1:5" x14ac:dyDescent="0.25">
      <c r="A117" s="67" t="s">
        <v>1105</v>
      </c>
      <c r="B117" s="1" t="s">
        <v>188</v>
      </c>
      <c r="C117" s="1" t="s">
        <v>189</v>
      </c>
      <c r="D117" s="1">
        <v>-37</v>
      </c>
      <c r="E117" s="1" t="s">
        <v>190</v>
      </c>
    </row>
    <row r="118" spans="1:5" x14ac:dyDescent="0.25">
      <c r="A118" s="67" t="s">
        <v>1106</v>
      </c>
      <c r="B118" s="1" t="s">
        <v>188</v>
      </c>
      <c r="C118" s="1" t="s">
        <v>189</v>
      </c>
      <c r="D118" s="1">
        <v>-38</v>
      </c>
      <c r="E118" s="1" t="s">
        <v>190</v>
      </c>
    </row>
    <row r="119" spans="1:5" x14ac:dyDescent="0.25">
      <c r="A119" s="67" t="s">
        <v>310</v>
      </c>
      <c r="B119" s="1" t="s">
        <v>188</v>
      </c>
      <c r="C119" s="1" t="s">
        <v>189</v>
      </c>
      <c r="D119" s="1">
        <v>-35</v>
      </c>
      <c r="E119" s="1" t="s">
        <v>190</v>
      </c>
    </row>
    <row r="120" spans="1:5" x14ac:dyDescent="0.25">
      <c r="A120" s="67" t="s">
        <v>1107</v>
      </c>
      <c r="B120" s="1" t="s">
        <v>188</v>
      </c>
      <c r="C120" s="1" t="s">
        <v>189</v>
      </c>
      <c r="D120" s="1">
        <v>-38</v>
      </c>
      <c r="E120" s="1" t="s">
        <v>190</v>
      </c>
    </row>
    <row r="121" spans="1:5" x14ac:dyDescent="0.25">
      <c r="A121" s="67" t="s">
        <v>311</v>
      </c>
      <c r="B121" s="1" t="s">
        <v>173</v>
      </c>
      <c r="C121" s="1" t="s">
        <v>189</v>
      </c>
      <c r="D121" s="1">
        <v>-37</v>
      </c>
      <c r="E121" s="1" t="s">
        <v>185</v>
      </c>
    </row>
    <row r="122" spans="1:5" x14ac:dyDescent="0.25">
      <c r="A122" s="67" t="s">
        <v>343</v>
      </c>
      <c r="B122" s="1" t="s">
        <v>173</v>
      </c>
      <c r="C122" s="1" t="s">
        <v>189</v>
      </c>
      <c r="D122" s="1">
        <v>-37</v>
      </c>
      <c r="E122" s="1" t="s">
        <v>185</v>
      </c>
    </row>
    <row r="123" spans="1:5" x14ac:dyDescent="0.25">
      <c r="A123" s="67" t="s">
        <v>312</v>
      </c>
      <c r="B123" s="1" t="s">
        <v>173</v>
      </c>
      <c r="C123" s="1" t="s">
        <v>189</v>
      </c>
      <c r="D123" s="1">
        <v>-46</v>
      </c>
      <c r="E123" s="1" t="s">
        <v>185</v>
      </c>
    </row>
    <row r="124" spans="1:5" x14ac:dyDescent="0.25">
      <c r="A124" s="67" t="s">
        <v>213</v>
      </c>
      <c r="B124" s="1" t="s">
        <v>173</v>
      </c>
      <c r="C124" s="1" t="s">
        <v>189</v>
      </c>
      <c r="D124" s="1">
        <v>-26</v>
      </c>
      <c r="E124" s="1" t="s">
        <v>185</v>
      </c>
    </row>
    <row r="125" spans="1:5" x14ac:dyDescent="0.25">
      <c r="A125" s="67" t="s">
        <v>214</v>
      </c>
      <c r="B125" s="1" t="s">
        <v>173</v>
      </c>
      <c r="C125" s="1" t="s">
        <v>189</v>
      </c>
      <c r="D125" s="1">
        <v>-26</v>
      </c>
      <c r="E125" s="1" t="s">
        <v>185</v>
      </c>
    </row>
    <row r="126" spans="1:5" x14ac:dyDescent="0.25">
      <c r="A126" s="67" t="s">
        <v>313</v>
      </c>
      <c r="B126" s="1" t="s">
        <v>173</v>
      </c>
      <c r="C126" s="1" t="s">
        <v>189</v>
      </c>
      <c r="D126" s="1">
        <v>-22</v>
      </c>
      <c r="E126" s="1" t="s">
        <v>185</v>
      </c>
    </row>
    <row r="127" spans="1:5" x14ac:dyDescent="0.25">
      <c r="A127" s="67" t="s">
        <v>215</v>
      </c>
      <c r="B127" s="1" t="s">
        <v>173</v>
      </c>
      <c r="C127" s="1" t="s">
        <v>189</v>
      </c>
      <c r="D127" s="1">
        <v>-26</v>
      </c>
      <c r="E127" s="1" t="s">
        <v>185</v>
      </c>
    </row>
    <row r="128" spans="1:5" x14ac:dyDescent="0.25">
      <c r="A128" s="67" t="s">
        <v>314</v>
      </c>
      <c r="B128" s="1" t="s">
        <v>173</v>
      </c>
      <c r="C128" s="1" t="s">
        <v>189</v>
      </c>
      <c r="D128" s="1">
        <v>-37</v>
      </c>
      <c r="E128" s="1" t="s">
        <v>185</v>
      </c>
    </row>
    <row r="129" spans="1:5" x14ac:dyDescent="0.25">
      <c r="A129" s="67" t="s">
        <v>315</v>
      </c>
      <c r="B129" s="1" t="s">
        <v>173</v>
      </c>
      <c r="C129" s="1" t="s">
        <v>189</v>
      </c>
      <c r="D129" s="1">
        <v>-41</v>
      </c>
      <c r="E129" s="1" t="s">
        <v>185</v>
      </c>
    </row>
    <row r="130" spans="1:5" x14ac:dyDescent="0.25">
      <c r="A130" s="67" t="s">
        <v>216</v>
      </c>
      <c r="B130" s="1" t="s">
        <v>173</v>
      </c>
      <c r="C130" s="1" t="s">
        <v>189</v>
      </c>
      <c r="D130" s="1">
        <v>-26</v>
      </c>
      <c r="E130" s="1" t="s">
        <v>185</v>
      </c>
    </row>
    <row r="131" spans="1:5" x14ac:dyDescent="0.25">
      <c r="A131" s="67" t="s">
        <v>217</v>
      </c>
      <c r="B131" s="1" t="s">
        <v>173</v>
      </c>
      <c r="C131" s="1" t="s">
        <v>189</v>
      </c>
      <c r="D131" s="1">
        <v>-26</v>
      </c>
      <c r="E131" s="1" t="s">
        <v>185</v>
      </c>
    </row>
    <row r="132" spans="1:5" x14ac:dyDescent="0.25">
      <c r="A132" s="67" t="s">
        <v>218</v>
      </c>
      <c r="B132" s="1" t="s">
        <v>173</v>
      </c>
      <c r="C132" s="1" t="s">
        <v>189</v>
      </c>
      <c r="D132" s="1">
        <v>-26</v>
      </c>
      <c r="E132" s="1" t="s">
        <v>185</v>
      </c>
    </row>
    <row r="133" spans="1:5" x14ac:dyDescent="0.25">
      <c r="A133" s="67" t="s">
        <v>219</v>
      </c>
      <c r="B133" s="1" t="s">
        <v>173</v>
      </c>
      <c r="C133" s="1" t="s">
        <v>189</v>
      </c>
      <c r="D133" s="1">
        <v>-26</v>
      </c>
      <c r="E133" s="1" t="s">
        <v>185</v>
      </c>
    </row>
    <row r="134" spans="1:5" x14ac:dyDescent="0.25">
      <c r="A134" s="67" t="s">
        <v>316</v>
      </c>
      <c r="B134" s="1" t="s">
        <v>173</v>
      </c>
      <c r="C134" s="1" t="s">
        <v>189</v>
      </c>
      <c r="D134" s="1">
        <v>-37</v>
      </c>
      <c r="E134" s="1" t="s">
        <v>185</v>
      </c>
    </row>
    <row r="135" spans="1:5" x14ac:dyDescent="0.25">
      <c r="A135" s="67" t="s">
        <v>220</v>
      </c>
      <c r="B135" s="1" t="s">
        <v>173</v>
      </c>
      <c r="C135" s="1" t="s">
        <v>189</v>
      </c>
      <c r="D135" s="1">
        <v>-26</v>
      </c>
      <c r="E135" s="1" t="s">
        <v>185</v>
      </c>
    </row>
    <row r="136" spans="1:5" x14ac:dyDescent="0.25">
      <c r="A136" s="67" t="s">
        <v>317</v>
      </c>
      <c r="B136" s="1" t="s">
        <v>188</v>
      </c>
      <c r="C136" s="1" t="s">
        <v>174</v>
      </c>
      <c r="D136" s="1">
        <v>-42</v>
      </c>
      <c r="E136" s="1" t="s">
        <v>190</v>
      </c>
    </row>
    <row r="137" spans="1:5" x14ac:dyDescent="0.25">
      <c r="A137" s="67" t="s">
        <v>318</v>
      </c>
      <c r="B137" s="1" t="s">
        <v>188</v>
      </c>
      <c r="C137" s="1" t="s">
        <v>174</v>
      </c>
      <c r="D137" s="1">
        <v>-42</v>
      </c>
      <c r="E137" s="1" t="s">
        <v>190</v>
      </c>
    </row>
    <row r="138" spans="1:5" x14ac:dyDescent="0.25">
      <c r="A138" s="67" t="s">
        <v>319</v>
      </c>
      <c r="B138" s="1" t="s">
        <v>188</v>
      </c>
      <c r="C138" s="1" t="s">
        <v>174</v>
      </c>
      <c r="D138" s="1">
        <v>-42</v>
      </c>
      <c r="E138" s="1" t="s">
        <v>190</v>
      </c>
    </row>
    <row r="139" spans="1:5" x14ac:dyDescent="0.25">
      <c r="A139" s="67" t="s">
        <v>221</v>
      </c>
      <c r="B139" s="1" t="s">
        <v>173</v>
      </c>
      <c r="C139" s="1" t="s">
        <v>189</v>
      </c>
      <c r="D139" s="1">
        <v>-26</v>
      </c>
      <c r="E139" s="1" t="s">
        <v>185</v>
      </c>
    </row>
    <row r="140" spans="1:5" x14ac:dyDescent="0.25">
      <c r="A140" s="67" t="s">
        <v>320</v>
      </c>
      <c r="B140" s="1" t="s">
        <v>173</v>
      </c>
      <c r="C140" s="1" t="s">
        <v>189</v>
      </c>
      <c r="D140" s="1">
        <v>-37</v>
      </c>
      <c r="E140" s="1" t="s">
        <v>185</v>
      </c>
    </row>
    <row r="141" spans="1:5" x14ac:dyDescent="0.25">
      <c r="A141" s="67" t="s">
        <v>222</v>
      </c>
      <c r="B141" s="1" t="s">
        <v>173</v>
      </c>
      <c r="C141" s="1" t="s">
        <v>189</v>
      </c>
      <c r="D141" s="1">
        <v>-26</v>
      </c>
      <c r="E141" s="1" t="s">
        <v>185</v>
      </c>
    </row>
    <row r="142" spans="1:5" x14ac:dyDescent="0.25">
      <c r="A142" s="67" t="s">
        <v>321</v>
      </c>
      <c r="B142" s="1" t="s">
        <v>188</v>
      </c>
      <c r="C142" s="1" t="s">
        <v>189</v>
      </c>
      <c r="D142" s="1">
        <v>-38</v>
      </c>
      <c r="E142" s="1" t="s">
        <v>190</v>
      </c>
    </row>
    <row r="143" spans="1:5" x14ac:dyDescent="0.25">
      <c r="A143" s="67" t="s">
        <v>322</v>
      </c>
      <c r="B143" s="1" t="s">
        <v>188</v>
      </c>
      <c r="C143" s="1" t="s">
        <v>189</v>
      </c>
      <c r="D143" s="1">
        <v>-38</v>
      </c>
      <c r="E143" s="1" t="s">
        <v>190</v>
      </c>
    </row>
    <row r="144" spans="1:5" x14ac:dyDescent="0.25">
      <c r="A144" s="67" t="s">
        <v>349</v>
      </c>
      <c r="B144" s="1" t="s">
        <v>188</v>
      </c>
      <c r="C144" s="1" t="s">
        <v>189</v>
      </c>
      <c r="D144" s="1">
        <v>-38</v>
      </c>
      <c r="E144" s="1" t="s">
        <v>190</v>
      </c>
    </row>
    <row r="145" spans="1:5" x14ac:dyDescent="0.25">
      <c r="A145" s="67" t="s">
        <v>323</v>
      </c>
      <c r="B145" s="1" t="s">
        <v>188</v>
      </c>
      <c r="C145" s="1" t="s">
        <v>189</v>
      </c>
      <c r="D145" s="1">
        <v>-42</v>
      </c>
      <c r="E145" s="1" t="s">
        <v>190</v>
      </c>
    </row>
    <row r="146" spans="1:5" x14ac:dyDescent="0.25">
      <c r="A146" s="67" t="s">
        <v>223</v>
      </c>
      <c r="B146" s="1" t="s">
        <v>173</v>
      </c>
      <c r="C146" s="1" t="s">
        <v>189</v>
      </c>
      <c r="D146" s="1">
        <v>-26</v>
      </c>
      <c r="E146" s="1" t="s">
        <v>185</v>
      </c>
    </row>
    <row r="147" spans="1:5" x14ac:dyDescent="0.25">
      <c r="A147" s="67" t="s">
        <v>324</v>
      </c>
      <c r="B147" s="1" t="s">
        <v>173</v>
      </c>
      <c r="C147" s="1" t="s">
        <v>189</v>
      </c>
      <c r="D147" s="1">
        <v>-37</v>
      </c>
      <c r="E147" s="1" t="s">
        <v>185</v>
      </c>
    </row>
    <row r="148" spans="1:5" x14ac:dyDescent="0.25">
      <c r="A148" s="67" t="s">
        <v>224</v>
      </c>
      <c r="B148" s="1" t="s">
        <v>173</v>
      </c>
      <c r="C148" s="1" t="s">
        <v>189</v>
      </c>
      <c r="D148" s="1">
        <v>-26</v>
      </c>
      <c r="E148" s="1" t="s">
        <v>185</v>
      </c>
    </row>
    <row r="149" spans="1:5" x14ac:dyDescent="0.25">
      <c r="A149" s="67" t="s">
        <v>225</v>
      </c>
      <c r="B149" s="1" t="s">
        <v>173</v>
      </c>
      <c r="C149" s="1" t="s">
        <v>189</v>
      </c>
      <c r="D149" s="1">
        <v>-26</v>
      </c>
      <c r="E149" s="1" t="s">
        <v>185</v>
      </c>
    </row>
    <row r="150" spans="1:5" x14ac:dyDescent="0.25">
      <c r="A150" s="67" t="s">
        <v>225</v>
      </c>
      <c r="B150" s="1" t="s">
        <v>173</v>
      </c>
      <c r="C150" s="1" t="s">
        <v>189</v>
      </c>
      <c r="D150" s="1">
        <v>-26</v>
      </c>
      <c r="E150" s="1" t="s">
        <v>185</v>
      </c>
    </row>
    <row r="151" spans="1:5" x14ac:dyDescent="0.25">
      <c r="A151" s="67" t="s">
        <v>243</v>
      </c>
      <c r="B151" s="1" t="s">
        <v>173</v>
      </c>
      <c r="C151" s="1" t="s">
        <v>189</v>
      </c>
      <c r="D151" s="1">
        <v>-26</v>
      </c>
      <c r="E151" s="1" t="s">
        <v>185</v>
      </c>
    </row>
    <row r="152" spans="1:5" x14ac:dyDescent="0.25">
      <c r="A152" s="67" t="s">
        <v>226</v>
      </c>
      <c r="B152" s="1" t="s">
        <v>173</v>
      </c>
      <c r="C152" s="1" t="s">
        <v>189</v>
      </c>
      <c r="D152" s="1">
        <v>-26</v>
      </c>
      <c r="E152" s="1" t="s">
        <v>185</v>
      </c>
    </row>
    <row r="153" spans="1:5" x14ac:dyDescent="0.25">
      <c r="A153" s="67" t="s">
        <v>348</v>
      </c>
      <c r="B153" s="1" t="s">
        <v>188</v>
      </c>
      <c r="C153" s="1" t="s">
        <v>189</v>
      </c>
      <c r="D153" s="1">
        <v>-34.700000000000003</v>
      </c>
      <c r="E153" s="1" t="s">
        <v>190</v>
      </c>
    </row>
    <row r="154" spans="1:5" x14ac:dyDescent="0.25">
      <c r="A154" s="67" t="s">
        <v>325</v>
      </c>
      <c r="B154" s="1" t="s">
        <v>188</v>
      </c>
      <c r="C154" s="1" t="s">
        <v>189</v>
      </c>
      <c r="D154" s="1">
        <v>-38</v>
      </c>
      <c r="E154" s="1" t="s">
        <v>190</v>
      </c>
    </row>
    <row r="155" spans="1:5" x14ac:dyDescent="0.25">
      <c r="A155" s="67" t="s">
        <v>326</v>
      </c>
      <c r="B155" s="1" t="s">
        <v>188</v>
      </c>
      <c r="C155" s="1" t="s">
        <v>189</v>
      </c>
      <c r="D155" s="1">
        <v>-38</v>
      </c>
      <c r="E155" s="1" t="s">
        <v>190</v>
      </c>
    </row>
    <row r="156" spans="1:5" x14ac:dyDescent="0.25">
      <c r="A156" s="67" t="s">
        <v>327</v>
      </c>
      <c r="B156" s="1" t="s">
        <v>188</v>
      </c>
      <c r="C156" s="1" t="s">
        <v>189</v>
      </c>
      <c r="D156" s="1">
        <v>-38</v>
      </c>
      <c r="E156" s="1" t="s">
        <v>190</v>
      </c>
    </row>
    <row r="157" spans="1:5" x14ac:dyDescent="0.25">
      <c r="A157" s="67" t="s">
        <v>227</v>
      </c>
      <c r="B157" s="1" t="s">
        <v>173</v>
      </c>
      <c r="C157" s="1" t="s">
        <v>189</v>
      </c>
      <c r="D157" s="1">
        <v>-26</v>
      </c>
      <c r="E157" s="1" t="s">
        <v>185</v>
      </c>
    </row>
    <row r="158" spans="1:5" x14ac:dyDescent="0.25">
      <c r="A158" s="67" t="s">
        <v>358</v>
      </c>
      <c r="B158" s="1" t="s">
        <v>173</v>
      </c>
      <c r="C158" s="1" t="s">
        <v>189</v>
      </c>
      <c r="D158" s="1">
        <v>-37</v>
      </c>
      <c r="E158" s="1" t="s">
        <v>185</v>
      </c>
    </row>
    <row r="159" spans="1:5" x14ac:dyDescent="0.25">
      <c r="A159" s="67" t="s">
        <v>228</v>
      </c>
      <c r="B159" s="1" t="s">
        <v>173</v>
      </c>
      <c r="C159" s="1" t="s">
        <v>189</v>
      </c>
      <c r="D159" s="1">
        <v>-26</v>
      </c>
      <c r="E159" s="1" t="s">
        <v>185</v>
      </c>
    </row>
    <row r="160" spans="1:5" x14ac:dyDescent="0.25">
      <c r="A160" s="67" t="s">
        <v>229</v>
      </c>
      <c r="B160" s="1" t="s">
        <v>173</v>
      </c>
      <c r="C160" s="1" t="s">
        <v>189</v>
      </c>
      <c r="D160" s="1">
        <v>-26</v>
      </c>
      <c r="E160" s="1" t="s">
        <v>185</v>
      </c>
    </row>
    <row r="161" spans="1:5" x14ac:dyDescent="0.25">
      <c r="A161" s="67" t="s">
        <v>328</v>
      </c>
      <c r="B161" s="1" t="s">
        <v>188</v>
      </c>
      <c r="C161" s="1" t="s">
        <v>189</v>
      </c>
      <c r="D161" s="1">
        <v>-38</v>
      </c>
      <c r="E161" s="1" t="s">
        <v>190</v>
      </c>
    </row>
    <row r="162" spans="1:5" x14ac:dyDescent="0.25">
      <c r="A162" s="67" t="s">
        <v>329</v>
      </c>
      <c r="B162" s="1" t="s">
        <v>188</v>
      </c>
      <c r="C162" s="1" t="s">
        <v>189</v>
      </c>
      <c r="D162" s="1">
        <v>-38</v>
      </c>
      <c r="E162" s="1" t="s">
        <v>190</v>
      </c>
    </row>
    <row r="163" spans="1:5" x14ac:dyDescent="0.25">
      <c r="A163" s="67" t="s">
        <v>353</v>
      </c>
      <c r="B163" s="1" t="s">
        <v>188</v>
      </c>
      <c r="C163" s="1" t="s">
        <v>189</v>
      </c>
      <c r="D163" s="1">
        <v>-25.8</v>
      </c>
      <c r="E163" s="1" t="s">
        <v>190</v>
      </c>
    </row>
    <row r="164" spans="1:5" x14ac:dyDescent="0.25">
      <c r="A164" s="67" t="s">
        <v>330</v>
      </c>
      <c r="B164" s="1" t="s">
        <v>188</v>
      </c>
      <c r="C164" s="1" t="s">
        <v>189</v>
      </c>
      <c r="D164" s="1">
        <v>-42</v>
      </c>
      <c r="E164" s="1" t="s">
        <v>190</v>
      </c>
    </row>
    <row r="165" spans="1:5" x14ac:dyDescent="0.25">
      <c r="A165" s="67" t="s">
        <v>359</v>
      </c>
      <c r="B165" s="1" t="s">
        <v>188</v>
      </c>
      <c r="C165" s="1" t="s">
        <v>189</v>
      </c>
      <c r="D165" s="1">
        <v>-38</v>
      </c>
      <c r="E165" s="1" t="s">
        <v>185</v>
      </c>
    </row>
    <row r="166" spans="1:5" x14ac:dyDescent="0.25">
      <c r="A166" s="122" t="s">
        <v>1340</v>
      </c>
      <c r="B166" s="123" t="s">
        <v>188</v>
      </c>
      <c r="C166" s="123" t="s">
        <v>189</v>
      </c>
      <c r="D166" s="1">
        <v>-38</v>
      </c>
      <c r="E166" s="123" t="s">
        <v>190</v>
      </c>
    </row>
    <row r="167" spans="1:5" x14ac:dyDescent="0.25">
      <c r="A167" s="67" t="s">
        <v>331</v>
      </c>
      <c r="B167" s="1" t="s">
        <v>188</v>
      </c>
      <c r="C167" s="1" t="s">
        <v>189</v>
      </c>
      <c r="D167" s="1">
        <v>-40</v>
      </c>
      <c r="E167" s="1" t="s">
        <v>190</v>
      </c>
    </row>
    <row r="168" spans="1:5" x14ac:dyDescent="0.25">
      <c r="A168" s="67" t="s">
        <v>332</v>
      </c>
      <c r="B168" s="1" t="s">
        <v>188</v>
      </c>
      <c r="C168" s="1" t="s">
        <v>189</v>
      </c>
      <c r="D168" s="1">
        <v>-38</v>
      </c>
      <c r="E168" s="1" t="s">
        <v>190</v>
      </c>
    </row>
    <row r="169" spans="1:5" x14ac:dyDescent="0.25">
      <c r="A169" s="67" t="s">
        <v>333</v>
      </c>
      <c r="B169" s="1" t="s">
        <v>188</v>
      </c>
      <c r="C169" s="1" t="s">
        <v>189</v>
      </c>
      <c r="D169" s="1">
        <v>-38</v>
      </c>
      <c r="E169" s="1" t="s">
        <v>190</v>
      </c>
    </row>
    <row r="170" spans="1:5" x14ac:dyDescent="0.25">
      <c r="A170" s="67" t="s">
        <v>1263</v>
      </c>
      <c r="B170" s="1" t="s">
        <v>188</v>
      </c>
      <c r="C170" s="1" t="s">
        <v>1264</v>
      </c>
      <c r="D170" s="1">
        <v>-38</v>
      </c>
      <c r="E170" s="1" t="s">
        <v>190</v>
      </c>
    </row>
    <row r="171" spans="1:5" x14ac:dyDescent="0.25">
      <c r="A171" s="67" t="s">
        <v>334</v>
      </c>
      <c r="B171" s="1" t="s">
        <v>188</v>
      </c>
      <c r="C171" s="1" t="s">
        <v>189</v>
      </c>
      <c r="D171" s="1">
        <v>-38</v>
      </c>
      <c r="E171" s="1" t="s">
        <v>190</v>
      </c>
    </row>
    <row r="172" spans="1:5" x14ac:dyDescent="0.25">
      <c r="A172" s="67" t="s">
        <v>361</v>
      </c>
      <c r="B172" s="1" t="s">
        <v>188</v>
      </c>
      <c r="C172" s="1" t="s">
        <v>189</v>
      </c>
      <c r="D172" s="1">
        <v>-38</v>
      </c>
      <c r="E172" s="1" t="s">
        <v>190</v>
      </c>
    </row>
    <row r="173" spans="1:5" x14ac:dyDescent="0.25">
      <c r="A173" s="67" t="s">
        <v>350</v>
      </c>
      <c r="B173" s="1" t="s">
        <v>188</v>
      </c>
      <c r="C173" s="1" t="s">
        <v>189</v>
      </c>
      <c r="D173" s="1">
        <v>-38</v>
      </c>
      <c r="E173" s="1" t="s">
        <v>190</v>
      </c>
    </row>
    <row r="174" spans="1:5" x14ac:dyDescent="0.25">
      <c r="A174" s="67" t="s">
        <v>352</v>
      </c>
      <c r="B174" s="1" t="s">
        <v>188</v>
      </c>
      <c r="C174" s="1" t="s">
        <v>189</v>
      </c>
      <c r="D174" s="1">
        <v>-37.700000000000003</v>
      </c>
      <c r="E174" s="1" t="s">
        <v>190</v>
      </c>
    </row>
    <row r="175" spans="1:5" x14ac:dyDescent="0.25">
      <c r="A175" s="67" t="s">
        <v>335</v>
      </c>
      <c r="B175" s="1" t="s">
        <v>173</v>
      </c>
      <c r="C175" s="1" t="s">
        <v>189</v>
      </c>
      <c r="D175" s="1">
        <v>-37</v>
      </c>
      <c r="E175" s="1" t="s">
        <v>185</v>
      </c>
    </row>
    <row r="176" spans="1:5" x14ac:dyDescent="0.25">
      <c r="A176" s="67" t="s">
        <v>336</v>
      </c>
      <c r="B176" s="1" t="s">
        <v>173</v>
      </c>
      <c r="C176" s="1" t="s">
        <v>189</v>
      </c>
      <c r="D176" s="1">
        <v>-35</v>
      </c>
      <c r="E176" s="1" t="s">
        <v>185</v>
      </c>
    </row>
    <row r="177" spans="1:5" x14ac:dyDescent="0.25">
      <c r="A177" s="67" t="s">
        <v>337</v>
      </c>
      <c r="B177" s="1" t="s">
        <v>173</v>
      </c>
      <c r="C177" s="1" t="s">
        <v>189</v>
      </c>
      <c r="D177" s="1">
        <v>-37</v>
      </c>
      <c r="E177" s="1" t="s">
        <v>185</v>
      </c>
    </row>
    <row r="178" spans="1:5" x14ac:dyDescent="0.25">
      <c r="A178" s="67" t="s">
        <v>344</v>
      </c>
      <c r="B178" s="1" t="s">
        <v>173</v>
      </c>
      <c r="C178" s="1" t="s">
        <v>189</v>
      </c>
      <c r="D178" s="1">
        <v>-37</v>
      </c>
      <c r="E178" s="1" t="s">
        <v>185</v>
      </c>
    </row>
    <row r="179" spans="1:5" x14ac:dyDescent="0.25">
      <c r="A179" s="67" t="s">
        <v>346</v>
      </c>
      <c r="B179" s="1" t="s">
        <v>173</v>
      </c>
      <c r="C179" s="1" t="s">
        <v>189</v>
      </c>
      <c r="D179" s="1">
        <v>-35</v>
      </c>
      <c r="E179" s="1" t="s">
        <v>185</v>
      </c>
    </row>
    <row r="180" spans="1:5" x14ac:dyDescent="0.25">
      <c r="A180" s="67" t="s">
        <v>230</v>
      </c>
      <c r="B180" s="1" t="s">
        <v>173</v>
      </c>
      <c r="C180" s="1" t="s">
        <v>189</v>
      </c>
      <c r="D180" s="1">
        <v>-26</v>
      </c>
      <c r="E180" s="1" t="s">
        <v>185</v>
      </c>
    </row>
    <row r="181" spans="1:5" x14ac:dyDescent="0.25">
      <c r="A181" s="67" t="s">
        <v>231</v>
      </c>
      <c r="B181" s="1" t="s">
        <v>173</v>
      </c>
      <c r="C181" s="1" t="s">
        <v>189</v>
      </c>
      <c r="D181" s="1">
        <v>-26</v>
      </c>
      <c r="E181" s="1" t="s">
        <v>185</v>
      </c>
    </row>
    <row r="182" spans="1:5" x14ac:dyDescent="0.25">
      <c r="A182" s="67" t="s">
        <v>232</v>
      </c>
      <c r="B182" s="1" t="s">
        <v>173</v>
      </c>
      <c r="C182" s="1" t="s">
        <v>189</v>
      </c>
      <c r="D182" s="1">
        <v>-26</v>
      </c>
      <c r="E182" s="1" t="s">
        <v>185</v>
      </c>
    </row>
    <row r="183" spans="1:5" x14ac:dyDescent="0.25">
      <c r="A183" s="67" t="s">
        <v>233</v>
      </c>
      <c r="B183" s="1" t="s">
        <v>173</v>
      </c>
      <c r="C183" s="1" t="s">
        <v>189</v>
      </c>
      <c r="D183" s="1">
        <v>-37</v>
      </c>
      <c r="E183" s="1" t="s">
        <v>185</v>
      </c>
    </row>
    <row r="184" spans="1:5" x14ac:dyDescent="0.25">
      <c r="A184" s="67" t="s">
        <v>233</v>
      </c>
      <c r="B184" s="1" t="s">
        <v>173</v>
      </c>
      <c r="C184" s="1" t="s">
        <v>189</v>
      </c>
      <c r="D184" s="1">
        <v>-26</v>
      </c>
      <c r="E184" s="1" t="s">
        <v>185</v>
      </c>
    </row>
    <row r="185" spans="1:5" x14ac:dyDescent="0.25">
      <c r="A185" s="67" t="s">
        <v>234</v>
      </c>
      <c r="B185" s="1" t="s">
        <v>173</v>
      </c>
      <c r="C185" s="1" t="s">
        <v>174</v>
      </c>
      <c r="D185" s="1">
        <v>-26</v>
      </c>
      <c r="E185" s="1" t="s">
        <v>175</v>
      </c>
    </row>
    <row r="186" spans="1:5" x14ac:dyDescent="0.25">
      <c r="A186" s="67" t="s">
        <v>338</v>
      </c>
      <c r="B186" s="1" t="s">
        <v>173</v>
      </c>
      <c r="C186" s="1" t="s">
        <v>174</v>
      </c>
      <c r="D186" s="1">
        <v>-37</v>
      </c>
      <c r="E186" s="1" t="s">
        <v>175</v>
      </c>
    </row>
    <row r="187" spans="1:5" x14ac:dyDescent="0.25">
      <c r="A187" s="67" t="s">
        <v>339</v>
      </c>
      <c r="B187" s="1" t="s">
        <v>173</v>
      </c>
      <c r="C187" s="1" t="s">
        <v>174</v>
      </c>
      <c r="D187" s="1">
        <v>-29</v>
      </c>
      <c r="E187" s="1" t="s">
        <v>175</v>
      </c>
    </row>
    <row r="188" spans="1:5" x14ac:dyDescent="0.25">
      <c r="A188" s="67" t="s">
        <v>339</v>
      </c>
      <c r="B188" s="1" t="s">
        <v>173</v>
      </c>
      <c r="C188" s="1" t="s">
        <v>174</v>
      </c>
      <c r="D188" s="1">
        <v>-29</v>
      </c>
      <c r="E188" s="1" t="s">
        <v>185</v>
      </c>
    </row>
    <row r="189" spans="1:5" x14ac:dyDescent="0.25">
      <c r="A189" s="67" t="s">
        <v>357</v>
      </c>
      <c r="B189" s="1" t="s">
        <v>173</v>
      </c>
      <c r="C189" s="1" t="s">
        <v>189</v>
      </c>
      <c r="D189" s="1">
        <v>-37</v>
      </c>
      <c r="E189" s="1" t="s">
        <v>185</v>
      </c>
    </row>
    <row r="190" spans="1:5" x14ac:dyDescent="0.25">
      <c r="A190" s="67" t="s">
        <v>355</v>
      </c>
      <c r="B190" s="1" t="s">
        <v>173</v>
      </c>
      <c r="C190" s="1" t="s">
        <v>189</v>
      </c>
      <c r="D190" s="1">
        <v>-35</v>
      </c>
      <c r="E190" s="1" t="s">
        <v>185</v>
      </c>
    </row>
    <row r="191" spans="1:5" x14ac:dyDescent="0.25">
      <c r="A191" s="67" t="s">
        <v>351</v>
      </c>
      <c r="B191" s="1" t="s">
        <v>173</v>
      </c>
      <c r="C191" s="1" t="s">
        <v>189</v>
      </c>
      <c r="D191" s="1">
        <v>-35</v>
      </c>
      <c r="E191" s="1" t="s">
        <v>185</v>
      </c>
    </row>
    <row r="192" spans="1:5" x14ac:dyDescent="0.25">
      <c r="A192" s="67" t="s">
        <v>235</v>
      </c>
      <c r="B192" s="1" t="s">
        <v>173</v>
      </c>
      <c r="C192" s="1" t="s">
        <v>189</v>
      </c>
      <c r="D192" s="1">
        <v>-26</v>
      </c>
      <c r="E192" s="1" t="s">
        <v>185</v>
      </c>
    </row>
    <row r="193" spans="1:5" x14ac:dyDescent="0.25">
      <c r="A193" s="67" t="s">
        <v>236</v>
      </c>
      <c r="B193" s="1" t="s">
        <v>173</v>
      </c>
      <c r="C193" s="1" t="s">
        <v>189</v>
      </c>
      <c r="D193" s="1">
        <v>-26</v>
      </c>
      <c r="E193" s="1" t="s">
        <v>185</v>
      </c>
    </row>
    <row r="194" spans="1:5" x14ac:dyDescent="0.25">
      <c r="A194" s="67" t="s">
        <v>360</v>
      </c>
      <c r="B194" s="1" t="s">
        <v>173</v>
      </c>
      <c r="C194" s="1" t="s">
        <v>189</v>
      </c>
      <c r="D194" s="1">
        <v>-36</v>
      </c>
      <c r="E194" s="1" t="s">
        <v>185</v>
      </c>
    </row>
    <row r="195" spans="1:5" x14ac:dyDescent="0.25">
      <c r="A195" s="67" t="s">
        <v>340</v>
      </c>
      <c r="B195" s="1" t="s">
        <v>173</v>
      </c>
      <c r="C195" s="1" t="s">
        <v>189</v>
      </c>
      <c r="D195" s="1">
        <v>-35</v>
      </c>
      <c r="E195" s="1" t="s">
        <v>185</v>
      </c>
    </row>
    <row r="196" spans="1:5" x14ac:dyDescent="0.25">
      <c r="A196" s="67" t="s">
        <v>340</v>
      </c>
      <c r="B196" s="1" t="s">
        <v>173</v>
      </c>
      <c r="C196" s="1" t="s">
        <v>189</v>
      </c>
      <c r="D196" s="1">
        <v>-37</v>
      </c>
      <c r="E196" s="1" t="s">
        <v>185</v>
      </c>
    </row>
    <row r="197" spans="1:5" x14ac:dyDescent="0.25">
      <c r="A197" s="67" t="s">
        <v>341</v>
      </c>
      <c r="B197" s="1" t="s">
        <v>173</v>
      </c>
      <c r="C197" s="1" t="s">
        <v>189</v>
      </c>
      <c r="D197" s="1">
        <v>-37</v>
      </c>
      <c r="E197" s="1" t="s">
        <v>185</v>
      </c>
    </row>
    <row r="198" spans="1:5" x14ac:dyDescent="0.25">
      <c r="A198" s="67" t="s">
        <v>1108</v>
      </c>
      <c r="B198" s="1" t="s">
        <v>173</v>
      </c>
      <c r="C198" s="1" t="s">
        <v>189</v>
      </c>
      <c r="D198" s="1">
        <v>-26</v>
      </c>
      <c r="E198" s="1" t="s">
        <v>185</v>
      </c>
    </row>
    <row r="199" spans="1:5" x14ac:dyDescent="0.25">
      <c r="A199" s="67" t="s">
        <v>237</v>
      </c>
      <c r="B199" s="1" t="s">
        <v>173</v>
      </c>
      <c r="C199" s="1" t="s">
        <v>189</v>
      </c>
      <c r="D199" s="1">
        <v>-26</v>
      </c>
      <c r="E199" s="1" t="s">
        <v>185</v>
      </c>
    </row>
    <row r="200" spans="1:5" x14ac:dyDescent="0.25">
      <c r="A200" s="67" t="s">
        <v>238</v>
      </c>
      <c r="B200" s="1" t="s">
        <v>173</v>
      </c>
      <c r="C200" s="1" t="s">
        <v>189</v>
      </c>
      <c r="D200" s="1">
        <v>-26</v>
      </c>
      <c r="E200" s="1" t="s">
        <v>185</v>
      </c>
    </row>
    <row r="201" spans="1:5" x14ac:dyDescent="0.25">
      <c r="A201" s="67" t="s">
        <v>363</v>
      </c>
      <c r="B201" s="1" t="s">
        <v>188</v>
      </c>
      <c r="C201" s="1" t="s">
        <v>174</v>
      </c>
      <c r="D201" s="1">
        <v>-42</v>
      </c>
      <c r="E201" s="1" t="s">
        <v>190</v>
      </c>
    </row>
    <row r="202" spans="1:5" x14ac:dyDescent="0.25">
      <c r="A202" s="67" t="s">
        <v>342</v>
      </c>
      <c r="B202" s="1" t="s">
        <v>188</v>
      </c>
      <c r="C202" s="1" t="s">
        <v>189</v>
      </c>
      <c r="D202" s="1">
        <v>-38</v>
      </c>
      <c r="E202" s="1" t="s">
        <v>190</v>
      </c>
    </row>
    <row r="203" spans="1:5" x14ac:dyDescent="0.25">
      <c r="A203" s="67" t="s">
        <v>362</v>
      </c>
      <c r="B203" s="1" t="s">
        <v>173</v>
      </c>
      <c r="C203" s="1" t="s">
        <v>189</v>
      </c>
      <c r="D203" s="1">
        <v>-37</v>
      </c>
      <c r="E203" s="1" t="s">
        <v>185</v>
      </c>
    </row>
    <row r="204" spans="1:5" x14ac:dyDescent="0.25">
      <c r="A204" s="67" t="s">
        <v>239</v>
      </c>
      <c r="B204" s="1" t="s">
        <v>173</v>
      </c>
      <c r="C204" s="1" t="s">
        <v>189</v>
      </c>
      <c r="D204" s="1">
        <v>-26</v>
      </c>
      <c r="E204" s="1" t="s">
        <v>185</v>
      </c>
    </row>
    <row r="205" spans="1:5" x14ac:dyDescent="0.25">
      <c r="A205" s="67" t="s">
        <v>254</v>
      </c>
      <c r="B205" s="1" t="s">
        <v>173</v>
      </c>
      <c r="C205" s="1" t="s">
        <v>189</v>
      </c>
      <c r="D205" s="1">
        <v>-26</v>
      </c>
      <c r="E205" s="1" t="s">
        <v>185</v>
      </c>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E24D4-BFC4-4394-A1CB-30FA252DB63B}">
  <sheetPr codeName="工作表3"/>
  <dimension ref="A1:D124"/>
  <sheetViews>
    <sheetView topLeftCell="A34" workbookViewId="0">
      <selection activeCell="A43" sqref="A43"/>
    </sheetView>
  </sheetViews>
  <sheetFormatPr defaultColWidth="9" defaultRowHeight="15.75" x14ac:dyDescent="0.25"/>
  <cols>
    <col min="1" max="1" width="21.625" style="1" bestFit="1" customWidth="1"/>
    <col min="2" max="2" width="21.375" style="1" bestFit="1" customWidth="1"/>
    <col min="3" max="3" width="13.5" style="1" bestFit="1" customWidth="1"/>
    <col min="4" max="4" width="13.375" style="1" bestFit="1" customWidth="1"/>
    <col min="5" max="5" width="23.375" style="1" bestFit="1" customWidth="1"/>
    <col min="6" max="16384" width="9" style="1"/>
  </cols>
  <sheetData>
    <row r="1" spans="1:4" ht="16.5" x14ac:dyDescent="0.25">
      <c r="A1" s="1" t="s">
        <v>0</v>
      </c>
      <c r="B1" s="1" t="s">
        <v>455</v>
      </c>
      <c r="C1" t="s">
        <v>1110</v>
      </c>
      <c r="D1" t="s">
        <v>25</v>
      </c>
    </row>
    <row r="2" spans="1:4" ht="16.5" x14ac:dyDescent="0.25">
      <c r="A2" s="1" t="s">
        <v>27</v>
      </c>
      <c r="B2" s="1" t="s">
        <v>28</v>
      </c>
      <c r="C2" t="s">
        <v>26</v>
      </c>
      <c r="D2">
        <v>0</v>
      </c>
    </row>
    <row r="3" spans="1:4" ht="16.5" x14ac:dyDescent="0.25">
      <c r="A3" s="1" t="s">
        <v>29</v>
      </c>
      <c r="B3" s="1" t="s">
        <v>30</v>
      </c>
      <c r="C3" t="s">
        <v>26</v>
      </c>
      <c r="D3">
        <v>1</v>
      </c>
    </row>
    <row r="4" spans="1:4" ht="16.5" x14ac:dyDescent="0.25">
      <c r="A4" s="1" t="s">
        <v>31</v>
      </c>
      <c r="B4" s="1" t="s">
        <v>32</v>
      </c>
      <c r="C4" t="s">
        <v>26</v>
      </c>
      <c r="D4">
        <v>0</v>
      </c>
    </row>
    <row r="5" spans="1:4" ht="16.5" x14ac:dyDescent="0.25">
      <c r="A5" s="1" t="s">
        <v>33</v>
      </c>
      <c r="B5" s="1" t="s">
        <v>34</v>
      </c>
      <c r="C5" t="s">
        <v>26</v>
      </c>
      <c r="D5">
        <v>0</v>
      </c>
    </row>
    <row r="6" spans="1:4" ht="16.5" x14ac:dyDescent="0.25">
      <c r="A6" s="1" t="s">
        <v>35</v>
      </c>
      <c r="B6" s="1" t="s">
        <v>36</v>
      </c>
      <c r="C6" t="s">
        <v>26</v>
      </c>
      <c r="D6">
        <v>0</v>
      </c>
    </row>
    <row r="7" spans="1:4" ht="16.5" x14ac:dyDescent="0.25">
      <c r="A7" s="1" t="s">
        <v>37</v>
      </c>
      <c r="B7" s="1" t="s">
        <v>38</v>
      </c>
      <c r="C7" t="s">
        <v>26</v>
      </c>
      <c r="D7">
        <v>3.5</v>
      </c>
    </row>
    <row r="8" spans="1:4" ht="16.5" x14ac:dyDescent="0.25">
      <c r="A8" s="1" t="s">
        <v>39</v>
      </c>
      <c r="B8" s="1" t="s">
        <v>40</v>
      </c>
      <c r="C8" t="s">
        <v>26</v>
      </c>
      <c r="D8">
        <v>0</v>
      </c>
    </row>
    <row r="9" spans="1:4" ht="16.5" x14ac:dyDescent="0.25">
      <c r="A9" s="1" t="s">
        <v>41</v>
      </c>
      <c r="B9" s="1" t="s">
        <v>42</v>
      </c>
      <c r="C9" t="s">
        <v>26</v>
      </c>
      <c r="D9">
        <v>2</v>
      </c>
    </row>
    <row r="10" spans="1:4" ht="16.5" x14ac:dyDescent="0.25">
      <c r="A10" s="1" t="s">
        <v>1111</v>
      </c>
      <c r="B10" s="1" t="s">
        <v>1112</v>
      </c>
      <c r="C10" t="s">
        <v>1113</v>
      </c>
      <c r="D10" t="s">
        <v>1113</v>
      </c>
    </row>
    <row r="11" spans="1:4" ht="16.5" x14ac:dyDescent="0.25">
      <c r="A11" s="1" t="s">
        <v>1114</v>
      </c>
      <c r="B11" s="1" t="s">
        <v>1115</v>
      </c>
      <c r="C11" t="s">
        <v>1113</v>
      </c>
      <c r="D11" t="s">
        <v>1113</v>
      </c>
    </row>
    <row r="12" spans="1:4" ht="16.5" x14ac:dyDescent="0.25">
      <c r="A12" s="1" t="s">
        <v>456</v>
      </c>
      <c r="B12" s="1" t="s">
        <v>457</v>
      </c>
      <c r="C12" t="s">
        <v>26</v>
      </c>
      <c r="D12">
        <v>0</v>
      </c>
    </row>
    <row r="13" spans="1:4" ht="16.5" x14ac:dyDescent="0.25">
      <c r="A13" s="1" t="s">
        <v>501</v>
      </c>
      <c r="B13" s="1" t="s">
        <v>502</v>
      </c>
      <c r="C13" t="s">
        <v>1113</v>
      </c>
      <c r="D13" t="s">
        <v>1113</v>
      </c>
    </row>
    <row r="14" spans="1:4" ht="16.5" x14ac:dyDescent="0.25">
      <c r="A14" s="1" t="s">
        <v>503</v>
      </c>
      <c r="B14" s="1" t="s">
        <v>504</v>
      </c>
      <c r="C14" t="s">
        <v>1113</v>
      </c>
      <c r="D14" t="s">
        <v>1113</v>
      </c>
    </row>
    <row r="15" spans="1:4" ht="16.5" x14ac:dyDescent="0.25">
      <c r="A15" s="1" t="s">
        <v>43</v>
      </c>
      <c r="B15" s="1" t="s">
        <v>44</v>
      </c>
      <c r="C15" t="s">
        <v>26</v>
      </c>
      <c r="D15">
        <v>0</v>
      </c>
    </row>
    <row r="16" spans="1:4" ht="16.5" x14ac:dyDescent="0.25">
      <c r="A16" s="1" t="s">
        <v>505</v>
      </c>
      <c r="B16" s="1" t="s">
        <v>506</v>
      </c>
      <c r="C16" t="s">
        <v>1113</v>
      </c>
      <c r="D16" t="s">
        <v>1113</v>
      </c>
    </row>
    <row r="17" spans="1:4" ht="16.5" x14ac:dyDescent="0.25">
      <c r="A17" s="1" t="s">
        <v>45</v>
      </c>
      <c r="B17" s="1" t="s">
        <v>46</v>
      </c>
      <c r="C17" t="s">
        <v>26</v>
      </c>
      <c r="D17">
        <v>2</v>
      </c>
    </row>
    <row r="18" spans="1:4" ht="16.5" x14ac:dyDescent="0.25">
      <c r="A18" s="1" t="s">
        <v>47</v>
      </c>
      <c r="B18" s="1" t="s">
        <v>48</v>
      </c>
      <c r="C18" t="s">
        <v>26</v>
      </c>
      <c r="D18">
        <v>0</v>
      </c>
    </row>
    <row r="19" spans="1:4" ht="16.5" x14ac:dyDescent="0.25">
      <c r="A19" s="1" t="s">
        <v>458</v>
      </c>
      <c r="B19" s="1" t="s">
        <v>459</v>
      </c>
      <c r="C19" t="s">
        <v>26</v>
      </c>
      <c r="D19">
        <v>0</v>
      </c>
    </row>
    <row r="20" spans="1:4" ht="16.5" x14ac:dyDescent="0.25">
      <c r="A20" s="1" t="s">
        <v>163</v>
      </c>
      <c r="B20" s="1" t="s">
        <v>164</v>
      </c>
      <c r="C20" t="s">
        <v>26</v>
      </c>
      <c r="D20">
        <v>0</v>
      </c>
    </row>
    <row r="21" spans="1:4" ht="16.5" x14ac:dyDescent="0.25">
      <c r="A21" s="1" t="s">
        <v>460</v>
      </c>
      <c r="B21" s="1" t="s">
        <v>461</v>
      </c>
      <c r="C21" t="s">
        <v>26</v>
      </c>
      <c r="D21">
        <v>0</v>
      </c>
    </row>
    <row r="22" spans="1:4" ht="16.5" x14ac:dyDescent="0.25">
      <c r="A22" s="1" t="s">
        <v>507</v>
      </c>
      <c r="B22" s="1" t="s">
        <v>508</v>
      </c>
      <c r="C22" t="s">
        <v>1113</v>
      </c>
      <c r="D22" t="s">
        <v>1113</v>
      </c>
    </row>
    <row r="23" spans="1:4" ht="16.5" x14ac:dyDescent="0.25">
      <c r="A23" s="1" t="s">
        <v>49</v>
      </c>
      <c r="B23" s="1" t="s">
        <v>50</v>
      </c>
      <c r="C23" t="s">
        <v>26</v>
      </c>
      <c r="D23">
        <v>2</v>
      </c>
    </row>
    <row r="24" spans="1:4" ht="16.5" x14ac:dyDescent="0.25">
      <c r="A24" s="1" t="s">
        <v>462</v>
      </c>
      <c r="B24" s="1" t="s">
        <v>463</v>
      </c>
      <c r="C24" t="s">
        <v>26</v>
      </c>
      <c r="D24">
        <v>2</v>
      </c>
    </row>
    <row r="25" spans="1:4" ht="16.5" x14ac:dyDescent="0.25">
      <c r="A25" s="1" t="s">
        <v>153</v>
      </c>
      <c r="B25" s="1" t="s">
        <v>154</v>
      </c>
      <c r="C25" t="s">
        <v>26</v>
      </c>
      <c r="D25">
        <v>2</v>
      </c>
    </row>
    <row r="26" spans="1:4" ht="16.5" x14ac:dyDescent="0.25">
      <c r="A26" s="1" t="s">
        <v>464</v>
      </c>
      <c r="B26" s="1" t="s">
        <v>51</v>
      </c>
      <c r="C26" t="s">
        <v>26</v>
      </c>
      <c r="D26">
        <v>0</v>
      </c>
    </row>
    <row r="27" spans="1:4" ht="16.5" x14ac:dyDescent="0.25">
      <c r="A27" s="1" t="s">
        <v>465</v>
      </c>
      <c r="B27" s="1" t="s">
        <v>52</v>
      </c>
      <c r="C27" t="s">
        <v>26</v>
      </c>
      <c r="D27">
        <v>0</v>
      </c>
    </row>
    <row r="28" spans="1:4" ht="16.5" x14ac:dyDescent="0.25">
      <c r="A28" s="1" t="s">
        <v>466</v>
      </c>
      <c r="B28" s="1" t="s">
        <v>53</v>
      </c>
      <c r="C28" t="s">
        <v>26</v>
      </c>
      <c r="D28">
        <v>0</v>
      </c>
    </row>
    <row r="29" spans="1:4" ht="16.5" x14ac:dyDescent="0.25">
      <c r="A29" s="1" t="s">
        <v>467</v>
      </c>
      <c r="B29" s="1" t="s">
        <v>54</v>
      </c>
      <c r="C29" t="s">
        <v>26</v>
      </c>
      <c r="D29">
        <v>0</v>
      </c>
    </row>
    <row r="30" spans="1:4" ht="16.5" x14ac:dyDescent="0.25">
      <c r="A30" s="1" t="s">
        <v>55</v>
      </c>
      <c r="B30" s="1" t="s">
        <v>56</v>
      </c>
      <c r="C30" t="s">
        <v>26</v>
      </c>
      <c r="D30">
        <v>6.3</v>
      </c>
    </row>
    <row r="31" spans="1:4" ht="16.5" x14ac:dyDescent="0.25">
      <c r="A31" s="1" t="s">
        <v>57</v>
      </c>
      <c r="B31" s="1" t="s">
        <v>58</v>
      </c>
      <c r="C31" t="s">
        <v>26</v>
      </c>
      <c r="D31">
        <v>6.3</v>
      </c>
    </row>
    <row r="32" spans="1:4" ht="16.5" x14ac:dyDescent="0.25">
      <c r="A32" s="1" t="s">
        <v>59</v>
      </c>
      <c r="B32" s="1" t="s">
        <v>60</v>
      </c>
      <c r="C32" t="s">
        <v>26</v>
      </c>
      <c r="D32">
        <v>6.3</v>
      </c>
    </row>
    <row r="33" spans="1:4" ht="16.5" x14ac:dyDescent="0.25">
      <c r="A33" s="1" t="s">
        <v>509</v>
      </c>
      <c r="B33" s="1" t="s">
        <v>510</v>
      </c>
      <c r="C33" t="s">
        <v>1113</v>
      </c>
      <c r="D33" t="s">
        <v>1113</v>
      </c>
    </row>
    <row r="34" spans="1:4" ht="16.5" x14ac:dyDescent="0.25">
      <c r="A34" s="1" t="s">
        <v>468</v>
      </c>
      <c r="B34" s="1" t="s">
        <v>61</v>
      </c>
      <c r="C34" t="s">
        <v>26</v>
      </c>
      <c r="D34">
        <v>0</v>
      </c>
    </row>
    <row r="35" spans="1:4" ht="16.5" x14ac:dyDescent="0.25">
      <c r="A35" s="1" t="s">
        <v>511</v>
      </c>
      <c r="B35" s="1" t="s">
        <v>512</v>
      </c>
      <c r="C35" t="s">
        <v>1113</v>
      </c>
      <c r="D35" t="s">
        <v>1113</v>
      </c>
    </row>
    <row r="36" spans="1:4" ht="16.5" x14ac:dyDescent="0.25">
      <c r="A36" s="1" t="s">
        <v>469</v>
      </c>
      <c r="B36" s="1" t="s">
        <v>62</v>
      </c>
      <c r="C36" t="s">
        <v>26</v>
      </c>
      <c r="D36">
        <v>0</v>
      </c>
    </row>
    <row r="37" spans="1:4" ht="16.5" x14ac:dyDescent="0.25">
      <c r="A37" s="1" t="s">
        <v>63</v>
      </c>
      <c r="B37" s="1" t="s">
        <v>64</v>
      </c>
      <c r="C37" t="s">
        <v>26</v>
      </c>
      <c r="D37">
        <v>0</v>
      </c>
    </row>
    <row r="38" spans="1:4" ht="16.5" x14ac:dyDescent="0.25">
      <c r="A38" s="1" t="s">
        <v>65</v>
      </c>
      <c r="B38" s="1" t="s">
        <v>66</v>
      </c>
      <c r="C38" t="s">
        <v>26</v>
      </c>
      <c r="D38">
        <v>0</v>
      </c>
    </row>
    <row r="39" spans="1:4" ht="16.5" x14ac:dyDescent="0.25">
      <c r="A39" s="1" t="s">
        <v>470</v>
      </c>
      <c r="B39" s="1" t="s">
        <v>471</v>
      </c>
      <c r="C39" t="s">
        <v>26</v>
      </c>
      <c r="D39">
        <v>0</v>
      </c>
    </row>
    <row r="40" spans="1:4" ht="16.5" x14ac:dyDescent="0.25">
      <c r="A40" s="1" t="s">
        <v>472</v>
      </c>
      <c r="B40" s="1" t="s">
        <v>473</v>
      </c>
      <c r="C40" t="s">
        <v>26</v>
      </c>
      <c r="D40">
        <v>0</v>
      </c>
    </row>
    <row r="41" spans="1:4" ht="16.5" x14ac:dyDescent="0.25">
      <c r="A41" s="1" t="s">
        <v>161</v>
      </c>
      <c r="B41" s="1" t="s">
        <v>162</v>
      </c>
      <c r="C41" t="s">
        <v>26</v>
      </c>
      <c r="D41">
        <v>0</v>
      </c>
    </row>
    <row r="42" spans="1:4" ht="16.5" x14ac:dyDescent="0.25">
      <c r="A42" s="1" t="s">
        <v>513</v>
      </c>
      <c r="B42" s="1" t="s">
        <v>514</v>
      </c>
      <c r="C42" t="s">
        <v>1113</v>
      </c>
      <c r="D42" t="s">
        <v>1113</v>
      </c>
    </row>
    <row r="43" spans="1:4" ht="16.5" x14ac:dyDescent="0.25">
      <c r="A43" s="1" t="s">
        <v>474</v>
      </c>
      <c r="B43" s="1" t="s">
        <v>67</v>
      </c>
      <c r="C43" t="s">
        <v>26</v>
      </c>
      <c r="D43">
        <v>0</v>
      </c>
    </row>
    <row r="44" spans="1:4" ht="16.5" x14ac:dyDescent="0.25">
      <c r="A44" s="1" t="s">
        <v>68</v>
      </c>
      <c r="B44" s="1" t="s">
        <v>69</v>
      </c>
      <c r="C44" t="s">
        <v>26</v>
      </c>
      <c r="D44">
        <v>0</v>
      </c>
    </row>
    <row r="45" spans="1:4" ht="16.5" x14ac:dyDescent="0.25">
      <c r="A45" s="1" t="s">
        <v>70</v>
      </c>
      <c r="B45" s="1" t="s">
        <v>71</v>
      </c>
      <c r="C45" t="s">
        <v>26</v>
      </c>
      <c r="D45">
        <v>0</v>
      </c>
    </row>
    <row r="46" spans="1:4" ht="16.5" x14ac:dyDescent="0.25">
      <c r="A46" s="1" t="s">
        <v>515</v>
      </c>
      <c r="B46" s="1" t="s">
        <v>516</v>
      </c>
      <c r="C46" t="s">
        <v>1113</v>
      </c>
      <c r="D46" t="s">
        <v>1113</v>
      </c>
    </row>
    <row r="47" spans="1:4" ht="16.5" x14ac:dyDescent="0.25">
      <c r="A47" s="1" t="s">
        <v>72</v>
      </c>
      <c r="B47" s="1" t="s">
        <v>73</v>
      </c>
      <c r="C47" t="s">
        <v>26</v>
      </c>
      <c r="D47">
        <v>0</v>
      </c>
    </row>
    <row r="48" spans="1:4" ht="16.5" x14ac:dyDescent="0.25">
      <c r="A48" s="1" t="s">
        <v>517</v>
      </c>
      <c r="B48" s="1" t="s">
        <v>518</v>
      </c>
      <c r="C48" t="s">
        <v>1113</v>
      </c>
      <c r="D48" t="s">
        <v>1113</v>
      </c>
    </row>
    <row r="49" spans="1:4" ht="16.5" x14ac:dyDescent="0.25">
      <c r="A49" s="1" t="s">
        <v>475</v>
      </c>
      <c r="B49" s="1" t="s">
        <v>476</v>
      </c>
      <c r="C49" t="s">
        <v>26</v>
      </c>
      <c r="D49">
        <v>0</v>
      </c>
    </row>
    <row r="50" spans="1:4" ht="16.5" x14ac:dyDescent="0.25">
      <c r="A50" s="1" t="s">
        <v>74</v>
      </c>
      <c r="B50" s="1" t="s">
        <v>75</v>
      </c>
      <c r="C50" t="s">
        <v>26</v>
      </c>
      <c r="D50">
        <v>16.149999999999999</v>
      </c>
    </row>
    <row r="51" spans="1:4" ht="16.5" x14ac:dyDescent="0.25">
      <c r="A51" s="1" t="s">
        <v>76</v>
      </c>
      <c r="B51" s="1" t="s">
        <v>77</v>
      </c>
      <c r="C51" t="s">
        <v>26</v>
      </c>
      <c r="D51">
        <v>15.3</v>
      </c>
    </row>
    <row r="52" spans="1:4" ht="16.5" x14ac:dyDescent="0.25">
      <c r="A52" s="1" t="s">
        <v>78</v>
      </c>
      <c r="B52" s="1" t="s">
        <v>79</v>
      </c>
      <c r="C52" t="s">
        <v>26</v>
      </c>
      <c r="D52">
        <v>14.1</v>
      </c>
    </row>
    <row r="53" spans="1:4" ht="16.5" x14ac:dyDescent="0.25">
      <c r="A53" s="1" t="s">
        <v>80</v>
      </c>
      <c r="B53" s="1" t="s">
        <v>81</v>
      </c>
      <c r="C53" t="s">
        <v>26</v>
      </c>
      <c r="D53">
        <v>14.1</v>
      </c>
    </row>
    <row r="54" spans="1:4" ht="16.5" x14ac:dyDescent="0.25">
      <c r="A54" s="1" t="s">
        <v>519</v>
      </c>
      <c r="B54" s="1" t="s">
        <v>520</v>
      </c>
      <c r="C54" t="s">
        <v>1113</v>
      </c>
      <c r="D54" t="s">
        <v>1113</v>
      </c>
    </row>
    <row r="55" spans="1:4" ht="16.5" x14ac:dyDescent="0.25">
      <c r="A55" s="1" t="s">
        <v>521</v>
      </c>
      <c r="B55" s="1" t="s">
        <v>522</v>
      </c>
      <c r="C55" t="s">
        <v>1113</v>
      </c>
      <c r="D55" t="s">
        <v>1113</v>
      </c>
    </row>
    <row r="56" spans="1:4" ht="16.5" x14ac:dyDescent="0.25">
      <c r="A56" s="1" t="s">
        <v>477</v>
      </c>
      <c r="B56" s="1" t="s">
        <v>82</v>
      </c>
      <c r="C56" t="s">
        <v>26</v>
      </c>
      <c r="D56">
        <v>8.1</v>
      </c>
    </row>
    <row r="57" spans="1:4" ht="16.5" x14ac:dyDescent="0.25">
      <c r="A57" s="1" t="s">
        <v>83</v>
      </c>
      <c r="B57" s="1" t="s">
        <v>84</v>
      </c>
      <c r="C57" t="s">
        <v>26</v>
      </c>
      <c r="D57">
        <v>8.1</v>
      </c>
    </row>
    <row r="58" spans="1:4" ht="16.5" x14ac:dyDescent="0.25">
      <c r="A58" s="1" t="s">
        <v>85</v>
      </c>
      <c r="B58" s="1" t="s">
        <v>86</v>
      </c>
      <c r="C58" t="s">
        <v>26</v>
      </c>
      <c r="D58">
        <v>11.1</v>
      </c>
    </row>
    <row r="59" spans="1:4" ht="16.5" x14ac:dyDescent="0.25">
      <c r="A59" s="1" t="s">
        <v>523</v>
      </c>
      <c r="B59" s="1" t="s">
        <v>524</v>
      </c>
      <c r="C59" t="s">
        <v>1113</v>
      </c>
      <c r="D59" t="s">
        <v>1113</v>
      </c>
    </row>
    <row r="60" spans="1:4" ht="16.5" x14ac:dyDescent="0.25">
      <c r="A60" s="1" t="s">
        <v>525</v>
      </c>
      <c r="B60" s="1" t="s">
        <v>526</v>
      </c>
      <c r="C60" t="s">
        <v>1113</v>
      </c>
      <c r="D60" t="s">
        <v>1113</v>
      </c>
    </row>
    <row r="61" spans="1:4" ht="16.5" x14ac:dyDescent="0.25">
      <c r="A61" s="1" t="s">
        <v>527</v>
      </c>
      <c r="B61" s="1" t="s">
        <v>528</v>
      </c>
      <c r="C61" t="s">
        <v>1113</v>
      </c>
      <c r="D61" t="s">
        <v>1113</v>
      </c>
    </row>
    <row r="62" spans="1:4" ht="16.5" x14ac:dyDescent="0.25">
      <c r="A62" s="1" t="s">
        <v>478</v>
      </c>
      <c r="B62" s="1" t="s">
        <v>87</v>
      </c>
      <c r="C62" t="s">
        <v>26</v>
      </c>
      <c r="D62">
        <v>11.2</v>
      </c>
    </row>
    <row r="63" spans="1:4" ht="16.5" x14ac:dyDescent="0.25">
      <c r="A63" s="1" t="s">
        <v>88</v>
      </c>
      <c r="B63" s="1" t="s">
        <v>89</v>
      </c>
      <c r="C63" t="s">
        <v>26</v>
      </c>
      <c r="D63">
        <v>11.2</v>
      </c>
    </row>
    <row r="64" spans="1:4" ht="16.5" x14ac:dyDescent="0.25">
      <c r="A64" s="1" t="s">
        <v>90</v>
      </c>
      <c r="B64" s="1" t="s">
        <v>91</v>
      </c>
      <c r="C64" t="s">
        <v>26</v>
      </c>
      <c r="D64">
        <v>11.2</v>
      </c>
    </row>
    <row r="65" spans="1:4" ht="16.5" x14ac:dyDescent="0.25">
      <c r="A65" s="1" t="s">
        <v>92</v>
      </c>
      <c r="B65" s="1" t="s">
        <v>93</v>
      </c>
      <c r="C65" t="s">
        <v>26</v>
      </c>
      <c r="D65">
        <v>13.1</v>
      </c>
    </row>
    <row r="66" spans="1:4" ht="16.5" x14ac:dyDescent="0.25">
      <c r="A66" s="1" t="s">
        <v>94</v>
      </c>
      <c r="B66" s="1" t="s">
        <v>95</v>
      </c>
      <c r="C66" t="s">
        <v>26</v>
      </c>
      <c r="D66">
        <v>11.8</v>
      </c>
    </row>
    <row r="67" spans="1:4" ht="16.5" x14ac:dyDescent="0.25">
      <c r="A67" s="1" t="s">
        <v>96</v>
      </c>
      <c r="B67" s="1" t="s">
        <v>97</v>
      </c>
      <c r="C67" t="s">
        <v>26</v>
      </c>
      <c r="D67">
        <v>11.1</v>
      </c>
    </row>
    <row r="68" spans="1:4" ht="16.5" x14ac:dyDescent="0.25">
      <c r="A68" s="1" t="s">
        <v>529</v>
      </c>
      <c r="B68" s="1" t="s">
        <v>530</v>
      </c>
      <c r="C68" t="s">
        <v>1113</v>
      </c>
      <c r="D68" t="s">
        <v>1113</v>
      </c>
    </row>
    <row r="69" spans="1:4" ht="16.5" x14ac:dyDescent="0.25">
      <c r="A69" s="1" t="s">
        <v>98</v>
      </c>
      <c r="B69" s="1" t="s">
        <v>99</v>
      </c>
      <c r="C69" t="s">
        <v>26</v>
      </c>
      <c r="D69">
        <v>4.5</v>
      </c>
    </row>
    <row r="70" spans="1:4" ht="16.5" x14ac:dyDescent="0.25">
      <c r="A70" s="1" t="s">
        <v>100</v>
      </c>
      <c r="B70" s="1" t="s">
        <v>99</v>
      </c>
      <c r="C70" t="s">
        <v>26</v>
      </c>
      <c r="D70">
        <v>-1.5</v>
      </c>
    </row>
    <row r="71" spans="1:4" ht="16.5" x14ac:dyDescent="0.25">
      <c r="A71" s="1" t="s">
        <v>101</v>
      </c>
      <c r="B71" s="1" t="s">
        <v>102</v>
      </c>
      <c r="C71" t="s">
        <v>26</v>
      </c>
      <c r="D71">
        <v>-1.5</v>
      </c>
    </row>
    <row r="72" spans="1:4" ht="16.5" x14ac:dyDescent="0.25">
      <c r="A72" s="1" t="s">
        <v>103</v>
      </c>
      <c r="B72" s="1" t="s">
        <v>104</v>
      </c>
      <c r="C72" t="s">
        <v>26</v>
      </c>
      <c r="D72">
        <v>-0.1</v>
      </c>
    </row>
    <row r="73" spans="1:4" ht="16.5" x14ac:dyDescent="0.25">
      <c r="A73" s="1" t="s">
        <v>105</v>
      </c>
      <c r="B73" s="1" t="s">
        <v>106</v>
      </c>
      <c r="C73" t="s">
        <v>26</v>
      </c>
      <c r="D73">
        <v>-0.1</v>
      </c>
    </row>
    <row r="74" spans="1:4" ht="16.5" x14ac:dyDescent="0.25">
      <c r="A74" s="1" t="s">
        <v>107</v>
      </c>
      <c r="B74" s="1" t="s">
        <v>108</v>
      </c>
      <c r="C74" t="s">
        <v>26</v>
      </c>
      <c r="D74">
        <v>-0.1</v>
      </c>
    </row>
    <row r="75" spans="1:4" ht="16.5" x14ac:dyDescent="0.25">
      <c r="A75" s="1" t="s">
        <v>109</v>
      </c>
      <c r="B75" s="1" t="s">
        <v>110</v>
      </c>
      <c r="C75" t="s">
        <v>26</v>
      </c>
      <c r="D75">
        <v>-0.1</v>
      </c>
    </row>
    <row r="76" spans="1:4" ht="16.5" x14ac:dyDescent="0.25">
      <c r="A76" s="1" t="s">
        <v>111</v>
      </c>
      <c r="B76" s="1" t="s">
        <v>112</v>
      </c>
      <c r="C76" t="s">
        <v>26</v>
      </c>
      <c r="D76">
        <v>-0.15</v>
      </c>
    </row>
    <row r="77" spans="1:4" ht="16.5" x14ac:dyDescent="0.25">
      <c r="A77" s="1" t="s">
        <v>531</v>
      </c>
      <c r="B77" s="1" t="s">
        <v>532</v>
      </c>
      <c r="C77" t="s">
        <v>1113</v>
      </c>
      <c r="D77" t="s">
        <v>1113</v>
      </c>
    </row>
    <row r="78" spans="1:4" ht="16.5" x14ac:dyDescent="0.25">
      <c r="A78" s="1" t="s">
        <v>533</v>
      </c>
      <c r="B78" s="1" t="s">
        <v>534</v>
      </c>
      <c r="C78" t="s">
        <v>1113</v>
      </c>
      <c r="D78" t="s">
        <v>1113</v>
      </c>
    </row>
    <row r="79" spans="1:4" ht="16.5" x14ac:dyDescent="0.25">
      <c r="A79" s="1" t="s">
        <v>113</v>
      </c>
      <c r="B79" s="1" t="s">
        <v>114</v>
      </c>
      <c r="C79" t="s">
        <v>26</v>
      </c>
      <c r="D79">
        <v>10.15</v>
      </c>
    </row>
    <row r="80" spans="1:4" ht="16.5" x14ac:dyDescent="0.25">
      <c r="A80" s="1" t="s">
        <v>115</v>
      </c>
      <c r="B80" s="1" t="s">
        <v>116</v>
      </c>
      <c r="C80" t="s">
        <v>26</v>
      </c>
      <c r="D80">
        <v>11.1</v>
      </c>
    </row>
    <row r="81" spans="1:4" ht="16.5" x14ac:dyDescent="0.25">
      <c r="A81" s="1" t="s">
        <v>535</v>
      </c>
      <c r="B81" s="1" t="s">
        <v>536</v>
      </c>
      <c r="C81" t="s">
        <v>1113</v>
      </c>
      <c r="D81" t="s">
        <v>1113</v>
      </c>
    </row>
    <row r="82" spans="1:4" ht="16.5" x14ac:dyDescent="0.25">
      <c r="A82" s="1" t="s">
        <v>117</v>
      </c>
      <c r="B82" s="1" t="s">
        <v>118</v>
      </c>
      <c r="C82" t="s">
        <v>26</v>
      </c>
      <c r="D82">
        <v>11.97</v>
      </c>
    </row>
    <row r="83" spans="1:4" ht="16.5" x14ac:dyDescent="0.25">
      <c r="A83" s="1" t="s">
        <v>119</v>
      </c>
      <c r="B83" s="1" t="s">
        <v>120</v>
      </c>
      <c r="C83" t="s">
        <v>26</v>
      </c>
      <c r="D83">
        <v>11.96</v>
      </c>
    </row>
    <row r="84" spans="1:4" ht="16.5" x14ac:dyDescent="0.25">
      <c r="A84" s="1" t="s">
        <v>537</v>
      </c>
      <c r="B84" s="1" t="s">
        <v>538</v>
      </c>
      <c r="C84" t="s">
        <v>1113</v>
      </c>
      <c r="D84" t="s">
        <v>1113</v>
      </c>
    </row>
    <row r="85" spans="1:4" ht="16.5" x14ac:dyDescent="0.25">
      <c r="A85" s="1" t="s">
        <v>539</v>
      </c>
      <c r="B85" s="1" t="s">
        <v>540</v>
      </c>
      <c r="C85" t="s">
        <v>1113</v>
      </c>
      <c r="D85" t="s">
        <v>1113</v>
      </c>
    </row>
    <row r="86" spans="1:4" ht="16.5" x14ac:dyDescent="0.25">
      <c r="A86" s="1" t="s">
        <v>121</v>
      </c>
      <c r="B86" s="1" t="s">
        <v>122</v>
      </c>
      <c r="C86" t="s">
        <v>26</v>
      </c>
      <c r="D86">
        <v>11.2</v>
      </c>
    </row>
    <row r="87" spans="1:4" ht="16.5" x14ac:dyDescent="0.25">
      <c r="A87" s="1" t="s">
        <v>123</v>
      </c>
      <c r="B87" s="1" t="s">
        <v>124</v>
      </c>
      <c r="C87" t="s">
        <v>26</v>
      </c>
      <c r="D87">
        <v>11.2</v>
      </c>
    </row>
    <row r="88" spans="1:4" ht="16.5" x14ac:dyDescent="0.25">
      <c r="A88" s="1" t="s">
        <v>125</v>
      </c>
      <c r="B88" s="1" t="s">
        <v>126</v>
      </c>
      <c r="C88" t="s">
        <v>26</v>
      </c>
      <c r="D88">
        <v>11.2</v>
      </c>
    </row>
    <row r="89" spans="1:4" ht="16.5" x14ac:dyDescent="0.25">
      <c r="A89" s="1" t="s">
        <v>127</v>
      </c>
      <c r="B89" s="1" t="s">
        <v>128</v>
      </c>
      <c r="C89" t="s">
        <v>26</v>
      </c>
      <c r="D89">
        <v>12.12</v>
      </c>
    </row>
    <row r="90" spans="1:4" ht="16.5" x14ac:dyDescent="0.25">
      <c r="A90" s="1" t="s">
        <v>129</v>
      </c>
      <c r="B90" s="1" t="s">
        <v>130</v>
      </c>
      <c r="C90" t="s">
        <v>26</v>
      </c>
      <c r="D90">
        <v>11.8</v>
      </c>
    </row>
    <row r="91" spans="1:4" ht="16.5" x14ac:dyDescent="0.25">
      <c r="A91" s="1" t="s">
        <v>131</v>
      </c>
      <c r="B91" s="1" t="s">
        <v>132</v>
      </c>
      <c r="C91" t="s">
        <v>26</v>
      </c>
      <c r="D91">
        <v>12.2</v>
      </c>
    </row>
    <row r="92" spans="1:4" ht="16.5" x14ac:dyDescent="0.25">
      <c r="A92" s="1" t="s">
        <v>541</v>
      </c>
      <c r="B92" s="1" t="s">
        <v>542</v>
      </c>
      <c r="C92" t="s">
        <v>1113</v>
      </c>
      <c r="D92" t="s">
        <v>1113</v>
      </c>
    </row>
    <row r="93" spans="1:4" ht="16.5" x14ac:dyDescent="0.25">
      <c r="A93" s="1" t="s">
        <v>155</v>
      </c>
      <c r="B93" s="1" t="s">
        <v>156</v>
      </c>
      <c r="C93" t="s">
        <v>26</v>
      </c>
      <c r="D93">
        <v>0.3</v>
      </c>
    </row>
    <row r="94" spans="1:4" ht="16.5" x14ac:dyDescent="0.25">
      <c r="A94" s="1" t="s">
        <v>479</v>
      </c>
      <c r="B94" s="1" t="s">
        <v>480</v>
      </c>
      <c r="C94" t="s">
        <v>26</v>
      </c>
      <c r="D94">
        <v>0.14000000000000001</v>
      </c>
    </row>
    <row r="95" spans="1:4" ht="16.5" x14ac:dyDescent="0.25">
      <c r="A95" s="1" t="s">
        <v>165</v>
      </c>
      <c r="B95" s="1" t="s">
        <v>166</v>
      </c>
      <c r="C95" t="s">
        <v>26</v>
      </c>
      <c r="D95">
        <v>0.3</v>
      </c>
    </row>
    <row r="96" spans="1:4" ht="16.5" x14ac:dyDescent="0.25">
      <c r="A96" s="1" t="s">
        <v>1116</v>
      </c>
      <c r="B96" s="1" t="s">
        <v>166</v>
      </c>
      <c r="C96" t="s">
        <v>1117</v>
      </c>
      <c r="D96">
        <v>-4.8499999999999996</v>
      </c>
    </row>
    <row r="97" spans="1:4" ht="16.5" x14ac:dyDescent="0.25">
      <c r="A97" s="1" t="s">
        <v>133</v>
      </c>
      <c r="B97" s="1" t="s">
        <v>134</v>
      </c>
      <c r="C97" t="s">
        <v>26</v>
      </c>
      <c r="D97">
        <v>11.91</v>
      </c>
    </row>
    <row r="98" spans="1:4" ht="16.5" x14ac:dyDescent="0.25">
      <c r="A98" s="1" t="s">
        <v>135</v>
      </c>
      <c r="B98" s="1" t="s">
        <v>136</v>
      </c>
      <c r="C98" t="s">
        <v>26</v>
      </c>
      <c r="D98">
        <v>11.88</v>
      </c>
    </row>
    <row r="99" spans="1:4" ht="16.5" x14ac:dyDescent="0.25">
      <c r="A99" s="1" t="s">
        <v>481</v>
      </c>
      <c r="B99" s="1" t="s">
        <v>482</v>
      </c>
      <c r="C99" t="s">
        <v>26</v>
      </c>
      <c r="D99">
        <v>11.88</v>
      </c>
    </row>
    <row r="100" spans="1:4" ht="16.5" x14ac:dyDescent="0.25">
      <c r="A100" s="1" t="s">
        <v>159</v>
      </c>
      <c r="B100" s="1" t="s">
        <v>160</v>
      </c>
      <c r="C100" t="s">
        <v>26</v>
      </c>
      <c r="D100">
        <v>11.917</v>
      </c>
    </row>
    <row r="101" spans="1:4" ht="16.5" x14ac:dyDescent="0.25">
      <c r="A101" s="1" t="s">
        <v>483</v>
      </c>
      <c r="B101" s="1" t="s">
        <v>484</v>
      </c>
      <c r="C101" t="s">
        <v>26</v>
      </c>
      <c r="D101">
        <v>11.81</v>
      </c>
    </row>
    <row r="102" spans="1:4" ht="16.5" x14ac:dyDescent="0.25">
      <c r="A102" s="1" t="s">
        <v>485</v>
      </c>
      <c r="B102" s="1" t="s">
        <v>486</v>
      </c>
      <c r="C102" t="s">
        <v>26</v>
      </c>
      <c r="D102">
        <v>11.88</v>
      </c>
    </row>
    <row r="103" spans="1:4" ht="16.5" x14ac:dyDescent="0.25">
      <c r="A103" s="1" t="s">
        <v>487</v>
      </c>
      <c r="B103" s="1" t="s">
        <v>488</v>
      </c>
      <c r="C103" t="s">
        <v>26</v>
      </c>
      <c r="D103">
        <v>1.25</v>
      </c>
    </row>
    <row r="104" spans="1:4" ht="16.5" x14ac:dyDescent="0.25">
      <c r="A104" s="1" t="s">
        <v>489</v>
      </c>
      <c r="B104" s="1" t="s">
        <v>490</v>
      </c>
      <c r="C104" t="s">
        <v>26</v>
      </c>
      <c r="D104">
        <v>0.215</v>
      </c>
    </row>
    <row r="105" spans="1:4" ht="16.5" x14ac:dyDescent="0.25">
      <c r="A105" s="1" t="s">
        <v>137</v>
      </c>
      <c r="B105" s="1" t="s">
        <v>138</v>
      </c>
      <c r="C105" t="s">
        <v>26</v>
      </c>
      <c r="D105">
        <v>12.8</v>
      </c>
    </row>
    <row r="106" spans="1:4" ht="16.5" x14ac:dyDescent="0.25">
      <c r="A106" s="1" t="s">
        <v>139</v>
      </c>
      <c r="B106" s="1" t="s">
        <v>140</v>
      </c>
      <c r="C106" t="s">
        <v>26</v>
      </c>
      <c r="D106">
        <v>12.8</v>
      </c>
    </row>
    <row r="107" spans="1:4" ht="16.5" x14ac:dyDescent="0.25">
      <c r="A107" s="1" t="s">
        <v>141</v>
      </c>
      <c r="B107" s="1" t="s">
        <v>142</v>
      </c>
      <c r="C107" t="s">
        <v>26</v>
      </c>
      <c r="D107">
        <v>12.8</v>
      </c>
    </row>
    <row r="108" spans="1:4" ht="16.5" x14ac:dyDescent="0.25">
      <c r="A108" s="1" t="s">
        <v>143</v>
      </c>
      <c r="B108" s="1" t="s">
        <v>144</v>
      </c>
      <c r="C108" t="s">
        <v>26</v>
      </c>
      <c r="D108">
        <v>12.8</v>
      </c>
    </row>
    <row r="109" spans="1:4" ht="16.5" x14ac:dyDescent="0.25">
      <c r="A109" s="1" t="s">
        <v>145</v>
      </c>
      <c r="B109" s="1" t="s">
        <v>146</v>
      </c>
      <c r="C109" t="s">
        <v>26</v>
      </c>
      <c r="D109">
        <v>12</v>
      </c>
    </row>
    <row r="110" spans="1:4" ht="16.5" x14ac:dyDescent="0.25">
      <c r="A110" s="1" t="s">
        <v>147</v>
      </c>
      <c r="B110" s="1" t="s">
        <v>148</v>
      </c>
      <c r="C110" t="s">
        <v>26</v>
      </c>
      <c r="D110">
        <v>12</v>
      </c>
    </row>
    <row r="111" spans="1:4" ht="16.5" x14ac:dyDescent="0.25">
      <c r="A111" s="1" t="s">
        <v>157</v>
      </c>
      <c r="B111" s="1" t="s">
        <v>158</v>
      </c>
      <c r="C111" t="s">
        <v>26</v>
      </c>
      <c r="D111">
        <v>12.5</v>
      </c>
    </row>
    <row r="112" spans="1:4" ht="16.5" x14ac:dyDescent="0.25">
      <c r="A112" s="1" t="s">
        <v>149</v>
      </c>
      <c r="B112" s="1" t="s">
        <v>150</v>
      </c>
      <c r="C112" t="s">
        <v>26</v>
      </c>
      <c r="D112">
        <v>11.25</v>
      </c>
    </row>
    <row r="113" spans="1:4" ht="16.5" x14ac:dyDescent="0.25">
      <c r="A113" s="1" t="s">
        <v>151</v>
      </c>
      <c r="B113" s="1" t="s">
        <v>152</v>
      </c>
      <c r="C113" t="s">
        <v>26</v>
      </c>
      <c r="D113">
        <v>11.5</v>
      </c>
    </row>
    <row r="114" spans="1:4" ht="16.5" x14ac:dyDescent="0.25">
      <c r="A114" s="1" t="s">
        <v>491</v>
      </c>
      <c r="B114" s="1" t="s">
        <v>492</v>
      </c>
      <c r="C114" t="s">
        <v>26</v>
      </c>
      <c r="D114" t="s">
        <v>1113</v>
      </c>
    </row>
    <row r="115" spans="1:4" ht="16.5" x14ac:dyDescent="0.25">
      <c r="A115" s="1" t="s">
        <v>493</v>
      </c>
      <c r="B115" s="1" t="s">
        <v>494</v>
      </c>
      <c r="C115" t="s">
        <v>26</v>
      </c>
      <c r="D115">
        <v>0.7</v>
      </c>
    </row>
    <row r="116" spans="1:4" ht="16.5" x14ac:dyDescent="0.25">
      <c r="A116" s="1" t="s">
        <v>495</v>
      </c>
      <c r="B116" s="1" t="s">
        <v>496</v>
      </c>
      <c r="C116" t="s">
        <v>26</v>
      </c>
      <c r="D116">
        <v>0.7</v>
      </c>
    </row>
    <row r="117" spans="1:4" ht="16.5" x14ac:dyDescent="0.25">
      <c r="A117" s="1" t="s">
        <v>497</v>
      </c>
      <c r="B117" s="1" t="s">
        <v>498</v>
      </c>
      <c r="C117" t="s">
        <v>26</v>
      </c>
      <c r="D117">
        <v>-0.41499999999999998</v>
      </c>
    </row>
    <row r="118" spans="1:4" ht="16.5" x14ac:dyDescent="0.25">
      <c r="A118" s="1" t="s">
        <v>497</v>
      </c>
      <c r="B118" s="1" t="s">
        <v>498</v>
      </c>
      <c r="C118" t="s">
        <v>1117</v>
      </c>
      <c r="D118">
        <v>-3.6150000000000002</v>
      </c>
    </row>
    <row r="119" spans="1:4" ht="16.5" x14ac:dyDescent="0.25">
      <c r="A119" s="1" t="s">
        <v>497</v>
      </c>
      <c r="B119" s="1" t="s">
        <v>498</v>
      </c>
      <c r="C119" t="s">
        <v>543</v>
      </c>
      <c r="D119">
        <v>-1.45</v>
      </c>
    </row>
    <row r="120" spans="1:4" ht="16.5" x14ac:dyDescent="0.25">
      <c r="A120" s="1" t="s">
        <v>497</v>
      </c>
      <c r="B120" s="1" t="s">
        <v>498</v>
      </c>
      <c r="C120" t="s">
        <v>1118</v>
      </c>
      <c r="D120">
        <v>-4.6500000000000004</v>
      </c>
    </row>
    <row r="121" spans="1:4" ht="16.5" x14ac:dyDescent="0.25">
      <c r="A121" s="1" t="s">
        <v>499</v>
      </c>
      <c r="B121" s="1" t="s">
        <v>500</v>
      </c>
      <c r="C121" t="s">
        <v>26</v>
      </c>
      <c r="D121">
        <v>11.88</v>
      </c>
    </row>
    <row r="122" spans="1:4" ht="16.5" x14ac:dyDescent="0.25">
      <c r="A122" s="1" t="s">
        <v>1113</v>
      </c>
      <c r="B122" s="1" t="s">
        <v>1113</v>
      </c>
      <c r="C122" t="s">
        <v>1113</v>
      </c>
      <c r="D122" t="s">
        <v>1113</v>
      </c>
    </row>
    <row r="123" spans="1:4" ht="16.5" x14ac:dyDescent="0.25">
      <c r="A123" s="1" t="s">
        <v>1099</v>
      </c>
      <c r="B123" s="1" t="s">
        <v>1119</v>
      </c>
      <c r="C123" t="s">
        <v>1113</v>
      </c>
      <c r="D123" t="s">
        <v>1113</v>
      </c>
    </row>
    <row r="124" spans="1:4" ht="16.5" x14ac:dyDescent="0.25">
      <c r="A124" s="1" t="s">
        <v>1120</v>
      </c>
      <c r="B124" s="1" t="s">
        <v>150</v>
      </c>
      <c r="C124" t="s">
        <v>1113</v>
      </c>
      <c r="D124" t="s">
        <v>1113</v>
      </c>
    </row>
  </sheetData>
  <phoneticPr fontId="1"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50977-4703-468A-8C20-B87AC2C81FC4}">
  <sheetPr codeName="工作表4"/>
  <dimension ref="A1:B40"/>
  <sheetViews>
    <sheetView topLeftCell="A35" workbookViewId="0">
      <selection activeCell="B41" sqref="B41"/>
    </sheetView>
  </sheetViews>
  <sheetFormatPr defaultColWidth="9" defaultRowHeight="15.75" x14ac:dyDescent="0.25"/>
  <cols>
    <col min="1" max="1" width="12.75" style="1" bestFit="1" customWidth="1"/>
    <col min="2" max="2" width="18" style="1" bestFit="1" customWidth="1"/>
    <col min="3" max="3" width="15.875" style="1" bestFit="1" customWidth="1"/>
    <col min="4" max="4" width="15.5" style="1" bestFit="1" customWidth="1"/>
    <col min="5" max="5" width="23.375" style="1" bestFit="1" customWidth="1"/>
    <col min="6" max="16384" width="9" style="1"/>
  </cols>
  <sheetData>
    <row r="1" spans="1:2" x14ac:dyDescent="0.25">
      <c r="A1" s="1" t="s">
        <v>6</v>
      </c>
      <c r="B1" s="1" t="s">
        <v>547</v>
      </c>
    </row>
    <row r="2" spans="1:2" x14ac:dyDescent="0.25">
      <c r="A2" s="1">
        <v>2145</v>
      </c>
      <c r="B2" s="1" t="s">
        <v>1126</v>
      </c>
    </row>
    <row r="3" spans="1:2" x14ac:dyDescent="0.25">
      <c r="A3" s="1">
        <v>2221</v>
      </c>
      <c r="B3" s="1" t="s">
        <v>396</v>
      </c>
    </row>
    <row r="4" spans="1:2" x14ac:dyDescent="0.25">
      <c r="A4" s="1">
        <v>3002</v>
      </c>
      <c r="B4" s="1" t="s">
        <v>395</v>
      </c>
    </row>
    <row r="5" spans="1:2" x14ac:dyDescent="0.25">
      <c r="A5" s="1">
        <v>3021</v>
      </c>
      <c r="B5" s="1" t="s">
        <v>405</v>
      </c>
    </row>
    <row r="6" spans="1:2" x14ac:dyDescent="0.25">
      <c r="A6" s="1" t="s">
        <v>409</v>
      </c>
      <c r="B6" s="1" t="s">
        <v>1128</v>
      </c>
    </row>
    <row r="7" spans="1:2" x14ac:dyDescent="0.25">
      <c r="A7" s="1" t="s">
        <v>408</v>
      </c>
      <c r="B7" s="1" t="s">
        <v>1127</v>
      </c>
    </row>
    <row r="8" spans="1:2" x14ac:dyDescent="0.25">
      <c r="A8" s="1" t="s">
        <v>417</v>
      </c>
      <c r="B8" s="1" t="s">
        <v>1128</v>
      </c>
    </row>
    <row r="9" spans="1:2" x14ac:dyDescent="0.25">
      <c r="A9" s="1" t="s">
        <v>416</v>
      </c>
      <c r="B9" s="1" t="s">
        <v>1127</v>
      </c>
    </row>
    <row r="10" spans="1:2" x14ac:dyDescent="0.25">
      <c r="A10" s="1" t="s">
        <v>413</v>
      </c>
      <c r="B10" s="1" t="s">
        <v>1130</v>
      </c>
    </row>
    <row r="11" spans="1:2" x14ac:dyDescent="0.25">
      <c r="A11" s="1" t="s">
        <v>421</v>
      </c>
      <c r="B11" s="1" t="s">
        <v>1132</v>
      </c>
    </row>
    <row r="12" spans="1:2" x14ac:dyDescent="0.25">
      <c r="A12" s="1" t="s">
        <v>418</v>
      </c>
      <c r="B12" s="1" t="s">
        <v>1131</v>
      </c>
    </row>
    <row r="13" spans="1:2" x14ac:dyDescent="0.25">
      <c r="A13" s="1" t="s">
        <v>419</v>
      </c>
      <c r="B13" s="1" t="s">
        <v>420</v>
      </c>
    </row>
    <row r="14" spans="1:2" x14ac:dyDescent="0.25">
      <c r="A14" s="1" t="s">
        <v>412</v>
      </c>
      <c r="B14" s="1" t="s">
        <v>1129</v>
      </c>
    </row>
    <row r="15" spans="1:2" x14ac:dyDescent="0.25">
      <c r="A15" s="1" t="s">
        <v>422</v>
      </c>
      <c r="B15" s="1" t="s">
        <v>423</v>
      </c>
    </row>
    <row r="16" spans="1:2" x14ac:dyDescent="0.25">
      <c r="A16" s="1" t="s">
        <v>399</v>
      </c>
      <c r="B16" s="1" t="s">
        <v>400</v>
      </c>
    </row>
    <row r="17" spans="1:2" x14ac:dyDescent="0.25">
      <c r="A17" s="1" t="s">
        <v>401</v>
      </c>
      <c r="B17" s="1" t="s">
        <v>402</v>
      </c>
    </row>
    <row r="18" spans="1:2" x14ac:dyDescent="0.25">
      <c r="A18" s="1" t="s">
        <v>406</v>
      </c>
      <c r="B18" s="1" t="s">
        <v>407</v>
      </c>
    </row>
    <row r="19" spans="1:2" x14ac:dyDescent="0.25">
      <c r="A19" s="1" t="s">
        <v>403</v>
      </c>
      <c r="B19" s="1" t="s">
        <v>404</v>
      </c>
    </row>
    <row r="20" spans="1:2" x14ac:dyDescent="0.25">
      <c r="A20" s="1" t="s">
        <v>369</v>
      </c>
      <c r="B20" s="1" t="s">
        <v>370</v>
      </c>
    </row>
    <row r="21" spans="1:2" x14ac:dyDescent="0.25">
      <c r="A21" s="1" t="s">
        <v>367</v>
      </c>
      <c r="B21" s="1" t="s">
        <v>368</v>
      </c>
    </row>
    <row r="22" spans="1:2" x14ac:dyDescent="0.25">
      <c r="A22" s="1" t="s">
        <v>371</v>
      </c>
      <c r="B22" s="1" t="s">
        <v>372</v>
      </c>
    </row>
    <row r="23" spans="1:2" x14ac:dyDescent="0.25">
      <c r="A23" s="1" t="s">
        <v>373</v>
      </c>
      <c r="B23" s="1" t="s">
        <v>374</v>
      </c>
    </row>
    <row r="24" spans="1:2" x14ac:dyDescent="0.25">
      <c r="A24" s="1" t="s">
        <v>375</v>
      </c>
      <c r="B24" s="1" t="s">
        <v>376</v>
      </c>
    </row>
    <row r="25" spans="1:2" x14ac:dyDescent="0.25">
      <c r="A25" s="1" t="s">
        <v>377</v>
      </c>
      <c r="B25" s="1" t="s">
        <v>378</v>
      </c>
    </row>
    <row r="26" spans="1:2" x14ac:dyDescent="0.25">
      <c r="A26" s="1" t="s">
        <v>379</v>
      </c>
      <c r="B26" s="1" t="s">
        <v>380</v>
      </c>
    </row>
    <row r="27" spans="1:2" x14ac:dyDescent="0.25">
      <c r="A27" s="1" t="s">
        <v>383</v>
      </c>
      <c r="B27" s="1" t="s">
        <v>384</v>
      </c>
    </row>
    <row r="28" spans="1:2" x14ac:dyDescent="0.25">
      <c r="A28" s="1" t="s">
        <v>381</v>
      </c>
      <c r="B28" s="1" t="s">
        <v>382</v>
      </c>
    </row>
    <row r="29" spans="1:2" x14ac:dyDescent="0.25">
      <c r="A29" s="1" t="s">
        <v>385</v>
      </c>
      <c r="B29" s="1" t="s">
        <v>386</v>
      </c>
    </row>
    <row r="30" spans="1:2" x14ac:dyDescent="0.25">
      <c r="A30" s="1" t="s">
        <v>410</v>
      </c>
      <c r="B30" s="1" t="s">
        <v>411</v>
      </c>
    </row>
    <row r="31" spans="1:2" x14ac:dyDescent="0.25">
      <c r="A31" s="1" t="s">
        <v>387</v>
      </c>
      <c r="B31" s="1" t="s">
        <v>388</v>
      </c>
    </row>
    <row r="32" spans="1:2" x14ac:dyDescent="0.25">
      <c r="A32" s="1" t="s">
        <v>389</v>
      </c>
      <c r="B32" s="1" t="s">
        <v>390</v>
      </c>
    </row>
    <row r="33" spans="1:2" x14ac:dyDescent="0.25">
      <c r="A33" s="1" t="s">
        <v>391</v>
      </c>
      <c r="B33" s="1" t="s">
        <v>392</v>
      </c>
    </row>
    <row r="34" spans="1:2" x14ac:dyDescent="0.25">
      <c r="A34" s="1" t="s">
        <v>393</v>
      </c>
      <c r="B34" s="1" t="s">
        <v>394</v>
      </c>
    </row>
    <row r="35" spans="1:2" x14ac:dyDescent="0.25">
      <c r="A35" s="1" t="s">
        <v>414</v>
      </c>
      <c r="B35" s="1" t="s">
        <v>415</v>
      </c>
    </row>
    <row r="36" spans="1:2" x14ac:dyDescent="0.25">
      <c r="A36" s="1" t="s">
        <v>1121</v>
      </c>
      <c r="B36" s="1" t="s">
        <v>364</v>
      </c>
    </row>
    <row r="37" spans="1:2" x14ac:dyDescent="0.25">
      <c r="A37" s="1" t="s">
        <v>1122</v>
      </c>
      <c r="B37" s="1" t="s">
        <v>365</v>
      </c>
    </row>
    <row r="38" spans="1:2" x14ac:dyDescent="0.25">
      <c r="A38" s="1" t="s">
        <v>1123</v>
      </c>
      <c r="B38" s="1" t="s">
        <v>366</v>
      </c>
    </row>
    <row r="39" spans="1:2" x14ac:dyDescent="0.25">
      <c r="A39" s="1" t="s">
        <v>1125</v>
      </c>
      <c r="B39" s="1" t="s">
        <v>398</v>
      </c>
    </row>
    <row r="40" spans="1:2" x14ac:dyDescent="0.25">
      <c r="A40" s="1" t="s">
        <v>1124</v>
      </c>
      <c r="B40" s="1" t="s">
        <v>397</v>
      </c>
    </row>
  </sheetData>
  <phoneticPr fontId="1"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7C36E-7743-4B88-B6A5-DC236817E806}">
  <sheetPr codeName="工作表5"/>
  <dimension ref="A1:M15"/>
  <sheetViews>
    <sheetView workbookViewId="0">
      <selection activeCell="AB4" sqref="AB4"/>
    </sheetView>
  </sheetViews>
  <sheetFormatPr defaultColWidth="9" defaultRowHeight="15.75" x14ac:dyDescent="0.25"/>
  <cols>
    <col min="1" max="1" width="15.875" style="1" bestFit="1" customWidth="1"/>
    <col min="2" max="2" width="22" style="1" bestFit="1" customWidth="1"/>
    <col min="3" max="3" width="16.125" style="1" bestFit="1" customWidth="1"/>
    <col min="4" max="4" width="12.75" style="1" bestFit="1" customWidth="1"/>
    <col min="5" max="5" width="15.625" style="1" bestFit="1" customWidth="1"/>
    <col min="6" max="6" width="16.5" style="1" bestFit="1" customWidth="1"/>
    <col min="7" max="7" width="19.375" style="1" bestFit="1" customWidth="1"/>
    <col min="8" max="8" width="22" style="1" bestFit="1" customWidth="1"/>
    <col min="9" max="10" width="20.25" style="1" bestFit="1" customWidth="1"/>
    <col min="11" max="11" width="9" style="1"/>
    <col min="12" max="12" width="13.875" style="1" customWidth="1"/>
    <col min="13" max="13" width="23.125" style="1" customWidth="1"/>
    <col min="14" max="16384" width="9" style="1"/>
  </cols>
  <sheetData>
    <row r="1" spans="1:13" ht="16.5" x14ac:dyDescent="0.25">
      <c r="A1" s="1" t="s">
        <v>5</v>
      </c>
      <c r="B1" s="1" t="s">
        <v>425</v>
      </c>
      <c r="C1" s="1" t="s">
        <v>426</v>
      </c>
      <c r="D1" s="1" t="s">
        <v>4</v>
      </c>
      <c r="E1" s="1" t="s">
        <v>424</v>
      </c>
      <c r="F1" s="1" t="s">
        <v>427</v>
      </c>
      <c r="G1" s="1" t="s">
        <v>428</v>
      </c>
      <c r="H1" s="1" t="s">
        <v>429</v>
      </c>
      <c r="I1" t="s">
        <v>1133</v>
      </c>
      <c r="J1" t="s">
        <v>1134</v>
      </c>
      <c r="L1" s="1" t="s">
        <v>714</v>
      </c>
      <c r="M1" s="53">
        <v>45993.900833333333</v>
      </c>
    </row>
    <row r="2" spans="1:13" ht="16.5" x14ac:dyDescent="0.25">
      <c r="A2" s="1" t="s">
        <v>430</v>
      </c>
      <c r="B2" s="1" t="s">
        <v>431</v>
      </c>
      <c r="C2" s="1" t="s">
        <v>432</v>
      </c>
      <c r="D2" s="1" t="s">
        <v>433</v>
      </c>
      <c r="E2" s="1" t="s">
        <v>189</v>
      </c>
      <c r="F2" s="1" t="s">
        <v>175</v>
      </c>
      <c r="G2" s="1" t="s">
        <v>26</v>
      </c>
      <c r="H2" s="1" t="s">
        <v>26</v>
      </c>
      <c r="I2" t="s">
        <v>26</v>
      </c>
      <c r="J2" t="s">
        <v>1135</v>
      </c>
    </row>
    <row r="3" spans="1:13" ht="16.5" x14ac:dyDescent="0.25">
      <c r="A3" s="1" t="s">
        <v>434</v>
      </c>
      <c r="B3" s="1" t="s">
        <v>435</v>
      </c>
      <c r="C3" s="1" t="s">
        <v>436</v>
      </c>
      <c r="D3" s="1" t="s">
        <v>437</v>
      </c>
      <c r="E3" s="1" t="s">
        <v>174</v>
      </c>
      <c r="F3" s="1" t="s">
        <v>185</v>
      </c>
      <c r="G3" s="1" t="s">
        <v>438</v>
      </c>
      <c r="H3" s="1" t="s">
        <v>439</v>
      </c>
      <c r="I3" t="s">
        <v>899</v>
      </c>
      <c r="J3" t="s">
        <v>1136</v>
      </c>
    </row>
    <row r="4" spans="1:13" ht="16.5" x14ac:dyDescent="0.25">
      <c r="A4" s="1" t="s">
        <v>440</v>
      </c>
      <c r="B4" s="1" t="s">
        <v>441</v>
      </c>
      <c r="D4" s="1" t="s">
        <v>443</v>
      </c>
      <c r="F4" s="1" t="s">
        <v>190</v>
      </c>
      <c r="G4" s="1" t="s">
        <v>444</v>
      </c>
      <c r="H4" s="1" t="s">
        <v>549</v>
      </c>
      <c r="I4" t="s">
        <v>1137</v>
      </c>
      <c r="J4" t="s">
        <v>1138</v>
      </c>
    </row>
    <row r="5" spans="1:13" ht="16.5" x14ac:dyDescent="0.25">
      <c r="A5" s="1" t="s">
        <v>445</v>
      </c>
      <c r="B5" s="1" t="s">
        <v>446</v>
      </c>
      <c r="D5" s="1" t="s">
        <v>447</v>
      </c>
      <c r="G5" s="1" t="s">
        <v>448</v>
      </c>
      <c r="H5" s="1" t="s">
        <v>442</v>
      </c>
      <c r="I5" t="s">
        <v>1139</v>
      </c>
      <c r="J5" t="s">
        <v>1140</v>
      </c>
    </row>
    <row r="6" spans="1:13" ht="16.5" x14ac:dyDescent="0.25">
      <c r="A6" s="1" t="s">
        <v>449</v>
      </c>
      <c r="B6" s="1" t="s">
        <v>449</v>
      </c>
      <c r="D6" s="1" t="s">
        <v>450</v>
      </c>
      <c r="G6" s="1" t="s">
        <v>451</v>
      </c>
      <c r="H6" s="1" t="s">
        <v>452</v>
      </c>
      <c r="I6" t="s">
        <v>1141</v>
      </c>
      <c r="J6" t="s">
        <v>1142</v>
      </c>
    </row>
    <row r="7" spans="1:13" ht="16.5" x14ac:dyDescent="0.25">
      <c r="A7" s="1" t="s">
        <v>453</v>
      </c>
      <c r="B7" s="1" t="s">
        <v>453</v>
      </c>
      <c r="D7" s="1" t="s">
        <v>454</v>
      </c>
      <c r="I7" t="s">
        <v>255</v>
      </c>
      <c r="J7" t="s">
        <v>610</v>
      </c>
    </row>
    <row r="8" spans="1:13" ht="16.5" x14ac:dyDescent="0.25">
      <c r="I8"/>
      <c r="J8"/>
    </row>
    <row r="9" spans="1:13" ht="16.5" x14ac:dyDescent="0.25">
      <c r="I9"/>
      <c r="J9"/>
    </row>
    <row r="10" spans="1:13" ht="16.5" x14ac:dyDescent="0.25">
      <c r="I10"/>
      <c r="J10"/>
    </row>
    <row r="11" spans="1:13" ht="16.5" x14ac:dyDescent="0.25">
      <c r="I11"/>
      <c r="J11"/>
    </row>
    <row r="12" spans="1:13" ht="16.5" x14ac:dyDescent="0.25">
      <c r="I12"/>
      <c r="J12"/>
    </row>
    <row r="13" spans="1:13" ht="16.5" x14ac:dyDescent="0.25">
      <c r="I13"/>
      <c r="J13"/>
    </row>
    <row r="14" spans="1:13" ht="16.5" x14ac:dyDescent="0.25">
      <c r="I14"/>
      <c r="J14"/>
    </row>
    <row r="15" spans="1:13" ht="16.5" x14ac:dyDescent="0.25">
      <c r="I15"/>
      <c r="J15"/>
    </row>
  </sheetData>
  <phoneticPr fontId="1"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92FEC-4FA3-4C69-AAE9-671AD0835233}">
  <sheetPr codeName="工作表15"/>
  <dimension ref="A1:EE651"/>
  <sheetViews>
    <sheetView topLeftCell="P1" zoomScale="55" zoomScaleNormal="55" workbookViewId="0">
      <selection activeCell="P13" sqref="P13"/>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585</v>
      </c>
      <c r="V1" s="12"/>
      <c r="W1" s="65"/>
      <c r="X1" s="12"/>
      <c r="Y1" s="7" t="str">
        <f>VLOOKUP(U1,$DX$1:$DZ$21,3,FALSE)</f>
        <v>-</v>
      </c>
      <c r="AD1" s="8"/>
      <c r="AT1" s="34"/>
      <c r="AU1" s="5" t="s">
        <v>588</v>
      </c>
      <c r="AV1" s="5" t="s">
        <v>433</v>
      </c>
      <c r="AW1" s="5" t="s">
        <v>437</v>
      </c>
      <c r="AX1" s="5" t="s">
        <v>447</v>
      </c>
      <c r="AY1" s="5" t="s">
        <v>450</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565</v>
      </c>
      <c r="BO1" s="11" t="s">
        <v>974</v>
      </c>
      <c r="BP1" s="11" t="s">
        <v>1082</v>
      </c>
      <c r="BQ1" s="11" t="s">
        <v>1083</v>
      </c>
      <c r="BR1" s="11" t="s">
        <v>255</v>
      </c>
      <c r="BS1" s="11" t="s">
        <v>255</v>
      </c>
      <c r="BT1" s="11" t="s">
        <v>255</v>
      </c>
      <c r="BU1" s="12" t="s">
        <v>576</v>
      </c>
      <c r="BV1" s="10" t="s">
        <v>255</v>
      </c>
      <c r="BW1" s="10" t="s">
        <v>255</v>
      </c>
      <c r="BX1" s="9"/>
      <c r="BY1" s="11" t="s">
        <v>608</v>
      </c>
      <c r="BZ1" s="11" t="s">
        <v>812</v>
      </c>
      <c r="CA1" s="11" t="s">
        <v>564</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15V</v>
      </c>
      <c r="D2" s="59" t="str" cm="1">
        <f t="array" aca="1" ref="D2" ca="1">BoxVal($A2,2,COLUMN(INDIRECT("T"&amp;($A2-1)*65+2)),1)</f>
        <v>CPC</v>
      </c>
      <c r="E2" s="59" t="str" cm="1">
        <f t="array" aca="1" ref="E2" ca="1">BoxVal($A2,3,COLUMN(INDIRECT("T"&amp;($A2-1)*65+2)),1)</f>
        <v>MP</v>
      </c>
      <c r="F2" s="59" t="str" cm="1">
        <f t="array" aca="1" ref="F2" ca="1">BoxVal($A2,16,COLUMN(INDIRECT("T"&amp;($A2-1)*65+2)),1)</f>
        <v>non</v>
      </c>
      <c r="G2" s="59" t="str" cm="1">
        <f t="array" aca="1" ref="G2" ca="1">BoxVal($A2,4,COLUMN(INDIRECT("T"&amp;($A2-1)*65+2)),1)</f>
        <v>ZTS6015</v>
      </c>
      <c r="H2" s="59" t="str" cm="1">
        <f t="array" aca="1" ref="H2" ca="1">BoxVal($A2,5,COLUMN(INDIRECT("T"&amp;($A2-1)*65+2)),1)</f>
        <v>4803K</v>
      </c>
      <c r="I2" s="59" t="str" cm="1">
        <f t="array" aca="1" ref="I2" ca="1">BoxVal($A2,6,COLUMN(INDIRECT("T"&amp;($A2-1)*65+2)),1)</f>
        <v>3006HW-A</v>
      </c>
      <c r="J2" s="59" t="str" cm="1">
        <f t="array" aca="1" ref="J2" ca="1">BoxVal($A2,21,COLUMN(INDIRECT("T"&amp;($A2-1)*65+2)),1)</f>
        <v>15V_NormalMode</v>
      </c>
      <c r="K2" s="59" t="str" cm="1">
        <f t="array" aca="1" ref="K2" ca="1">BoxVal($A2,25,COLUMN(INDIRECT("T"&amp;($A2-1)*65+2)),1)</f>
        <v>Default</v>
      </c>
      <c r="L2" s="60" t="str" cm="1">
        <f t="array" aca="1" ref="L2" ca="1">BoxVal($A2,32,COLUMN(INDIRECT("T"&amp;($A2-1)*65+2)),1)</f>
        <v>3.3V : 70~150 (uA)
Vdc&amp;Remark: -</v>
      </c>
      <c r="M2" s="59" t="str" cm="1">
        <f t="array" aca="1" ref="M2" ca="1">BoxVal($A2,31,COLUMN(INDIRECT("T"&amp;($A2-1)*65+2)),1)</f>
        <v>-42+/-0.8 dBV</v>
      </c>
      <c r="N2" s="59" t="str" cm="1">
        <f t="array" aca="1" ref="N2" ca="1">BoxVal($A2,12,COLUMN(INDIRECT("T"&amp;($A2-1)*65+2)),1)</f>
        <v>Normal</v>
      </c>
      <c r="O2" s="64" t="str" cm="1">
        <f t="array" ref="O2">BoxVal($A2,2,COLUMN(V3),1)</f>
        <v>-</v>
      </c>
      <c r="P2" s="64" t="str" cm="1">
        <f t="array" aca="1" ref="P2" ca="1">BoxVal($A2,2,COLUMN(INDIRECT("AB"&amp;($A2-1)*65+2)),1)</f>
        <v>15V_NormalMode_42dB_2258K_2282A_395_415_ZTS6015_MP1.0</v>
      </c>
      <c r="Q2" s="64" t="str" cm="1">
        <f t="array" aca="1" ref="Q2" ca="1">BoxVal($A2,2,COLUMN(INDIRECT("AJ"&amp;($A2-1)*65+2)),1)</f>
        <v/>
      </c>
      <c r="R2" s="34"/>
      <c r="S2" s="7" t="s">
        <v>24</v>
      </c>
      <c r="T2" s="15" t="s">
        <v>450</v>
      </c>
      <c r="U2" s="5" t="s">
        <v>23</v>
      </c>
      <c r="V2" s="7" t="str">
        <f>VLOOKUP(U1,$DX$1:$DZ$21,2,FALSE)</f>
        <v>-</v>
      </c>
      <c r="W2" s="19"/>
      <c r="X2" s="19"/>
      <c r="Y2" s="19"/>
      <c r="Z2" s="19"/>
      <c r="AA2" s="5" t="s">
        <v>592</v>
      </c>
      <c r="AB2" s="26" t="str">
        <f>T21&amp;"_"&amp;ABS(T19)&amp;"dB_"&amp;T23&amp;"_"&amp;T24&amp;"_"&amp;GetAbsMaxMinText(AF5:AG64)&amp;"_"&amp;T4&amp;"_"&amp;T3&amp;S1&amp;"."&amp;T27</f>
        <v>15V_NormalMode_42dB_2258K_2282A_395_415_ZTS6015_MP1.0</v>
      </c>
      <c r="AC2" s="18"/>
      <c r="AD2" s="18"/>
      <c r="AE2" s="18"/>
      <c r="AF2" s="18"/>
      <c r="AG2" s="18"/>
      <c r="AH2" s="19"/>
      <c r="AI2" s="19" t="s">
        <v>2</v>
      </c>
      <c r="AJ2" s="16"/>
      <c r="AK2" s="16"/>
      <c r="AL2" s="16"/>
      <c r="AM2" s="16"/>
      <c r="AN2" s="16"/>
      <c r="AO2" s="16"/>
      <c r="AP2" s="16"/>
      <c r="AQ2" s="16"/>
      <c r="AR2" s="16"/>
      <c r="AS2" s="16"/>
      <c r="AT2" s="34"/>
      <c r="AU2" s="14" t="s">
        <v>582</v>
      </c>
      <c r="AV2" s="5" t="s">
        <v>582</v>
      </c>
      <c r="AW2" s="5" t="s">
        <v>582</v>
      </c>
      <c r="AX2" s="5" t="s">
        <v>582</v>
      </c>
      <c r="AY2" s="5" t="s">
        <v>582</v>
      </c>
      <c r="AZ2" s="5" t="s">
        <v>255</v>
      </c>
      <c r="BB2" s="14" t="s">
        <v>582</v>
      </c>
      <c r="BC2" s="5">
        <v>0</v>
      </c>
      <c r="BD2" s="5">
        <v>0</v>
      </c>
      <c r="BE2" s="5">
        <v>1</v>
      </c>
      <c r="BF2" s="14"/>
      <c r="BG2" s="14"/>
      <c r="BH2" s="14"/>
      <c r="BI2" s="14" t="s">
        <v>811</v>
      </c>
      <c r="BJ2" s="14" t="s">
        <v>562</v>
      </c>
      <c r="BK2" s="14" t="s">
        <v>562</v>
      </c>
      <c r="BM2" s="5">
        <v>-3</v>
      </c>
      <c r="BN2" s="5">
        <v>0</v>
      </c>
      <c r="BO2" s="5">
        <v>0</v>
      </c>
      <c r="BP2" s="5">
        <v>0</v>
      </c>
      <c r="BQ2" s="5">
        <v>1</v>
      </c>
      <c r="BU2" s="14" t="s">
        <v>784</v>
      </c>
      <c r="BV2" s="14" t="s">
        <v>562</v>
      </c>
      <c r="BW2" s="14" t="s">
        <v>562</v>
      </c>
      <c r="BY2" s="21">
        <v>0</v>
      </c>
      <c r="BZ2" s="5">
        <v>0</v>
      </c>
      <c r="CA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1087</v>
      </c>
      <c r="DY2" s="22" t="s">
        <v>562</v>
      </c>
      <c r="DZ2" s="22" t="s">
        <v>562</v>
      </c>
      <c r="EB2" s="22"/>
      <c r="EC2" s="22"/>
      <c r="ED2" s="22"/>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581</v>
      </c>
      <c r="AV3" s="5" t="s">
        <v>581</v>
      </c>
      <c r="AW3" s="5" t="s">
        <v>581</v>
      </c>
      <c r="AX3" s="5" t="s">
        <v>581</v>
      </c>
      <c r="AY3" s="5" t="s">
        <v>581</v>
      </c>
      <c r="AZ3" s="5" t="s">
        <v>255</v>
      </c>
      <c r="BB3" s="14" t="s">
        <v>581</v>
      </c>
      <c r="BC3" s="5">
        <v>1</v>
      </c>
      <c r="BD3" s="5">
        <v>0</v>
      </c>
      <c r="BE3" s="5">
        <v>1</v>
      </c>
      <c r="BF3" s="14"/>
      <c r="BG3" s="14"/>
      <c r="BH3" s="14"/>
      <c r="BI3" s="14" t="s">
        <v>810</v>
      </c>
      <c r="BJ3" s="14" t="s">
        <v>562</v>
      </c>
      <c r="BK3" s="14" t="s">
        <v>562</v>
      </c>
      <c r="BM3" s="5">
        <v>-2</v>
      </c>
      <c r="BN3" s="5">
        <v>0</v>
      </c>
      <c r="BO3" s="5">
        <v>0</v>
      </c>
      <c r="BP3" s="5">
        <v>1</v>
      </c>
      <c r="BQ3" s="5">
        <v>0</v>
      </c>
      <c r="BU3" s="14" t="s">
        <v>785</v>
      </c>
      <c r="BV3" s="14" t="s">
        <v>562</v>
      </c>
      <c r="BW3" s="14" t="s">
        <v>562</v>
      </c>
      <c r="BY3" s="21">
        <v>-9.2999999999999999E-2</v>
      </c>
      <c r="BZ3" s="5">
        <v>1</v>
      </c>
      <c r="CA3" s="5">
        <v>0</v>
      </c>
      <c r="CF3" s="14" t="s">
        <v>817</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c r="DY3" s="22"/>
      <c r="DZ3" s="22"/>
      <c r="EB3" s="22"/>
      <c r="EC3" s="22"/>
      <c r="ED3" s="22"/>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354</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t="s">
        <v>726</v>
      </c>
      <c r="AT4" s="34"/>
      <c r="AU4" s="14" t="s">
        <v>580</v>
      </c>
      <c r="AV4" s="5" t="s">
        <v>580</v>
      </c>
      <c r="AW4" s="5" t="s">
        <v>580</v>
      </c>
      <c r="AX4" s="5" t="s">
        <v>580</v>
      </c>
      <c r="AY4" s="5" t="s">
        <v>580</v>
      </c>
      <c r="AZ4" s="5" t="s">
        <v>255</v>
      </c>
      <c r="BB4" s="14" t="s">
        <v>580</v>
      </c>
      <c r="BC4" s="5">
        <v>0</v>
      </c>
      <c r="BD4" s="5">
        <v>1</v>
      </c>
      <c r="BE4" s="5">
        <v>0</v>
      </c>
      <c r="BF4" s="14"/>
      <c r="BG4" s="14"/>
      <c r="BH4" s="14"/>
      <c r="BI4" s="14" t="s">
        <v>809</v>
      </c>
      <c r="BJ4" s="14" t="s">
        <v>562</v>
      </c>
      <c r="BK4" s="14" t="s">
        <v>562</v>
      </c>
      <c r="BM4" s="5">
        <v>-1</v>
      </c>
      <c r="BN4" s="5">
        <v>0</v>
      </c>
      <c r="BO4" s="5">
        <v>1</v>
      </c>
      <c r="BP4" s="5">
        <v>0</v>
      </c>
      <c r="BQ4" s="5">
        <v>0</v>
      </c>
      <c r="BU4" s="14" t="s">
        <v>786</v>
      </c>
      <c r="BV4" s="14" t="s">
        <v>562</v>
      </c>
      <c r="BW4" s="14" t="s">
        <v>562</v>
      </c>
      <c r="BY4" s="21">
        <v>5.6000000000000001E-2</v>
      </c>
      <c r="BZ4" s="5">
        <v>0</v>
      </c>
      <c r="CA4" s="5">
        <v>1</v>
      </c>
      <c r="CF4" s="14" t="s">
        <v>805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c r="EC4" s="22"/>
      <c r="ED4" s="22"/>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29</v>
      </c>
      <c r="U5" s="36" t="str">
        <f t="shared" ref="U5:U6" ca="1" si="1">ConfigCode($AA5,$AN5,$AO5,$AP5,$AQ5,$AR5,$AF5,$AG5,2)</f>
        <v>0x02=-40.50,-39.50;</v>
      </c>
      <c r="V5" s="37"/>
      <c r="W5" s="37"/>
      <c r="X5" s="68"/>
      <c r="Y5" s="68"/>
      <c r="Z5" s="55">
        <f ca="1" xml:space="preserve">
N("vbias,vlookup vbias range")+
VLOOKUP($AA5,INDIRECT(BoxVal(ROW($AA5),34,COLUMN(T1))),2,FALSE)+
N("gain")+
$AB5+
N("vcm")+
VLOOKUP($AC5,$CT$1:$DC$31,7,FALSE)+
N("(vbias*vcp*vbg-vbias)*sensor ratio")+
VbiasCal($AA5,$AD5,$AE5,BoxVal(ROW($AC5),18,COLUMN($T$22)))+
N("vbias ref+gain ref")+
$V5+$W5</f>
        <v>-2</v>
      </c>
      <c r="AA5" s="39" t="s">
        <v>582</v>
      </c>
      <c r="AB5" s="40">
        <v>-2</v>
      </c>
      <c r="AC5" s="40" t="s">
        <v>995</v>
      </c>
      <c r="AD5" s="40">
        <v>1</v>
      </c>
      <c r="AE5" s="41">
        <v>0</v>
      </c>
      <c r="AF5" s="42">
        <v>-40.5</v>
      </c>
      <c r="AG5" s="42">
        <v>-39.5</v>
      </c>
      <c r="AH5" s="43">
        <f ca="1">$AF5+$Z5</f>
        <v>-42.5</v>
      </c>
      <c r="AI5" s="43">
        <f ca="1">$AG5+$Z5</f>
        <v>-41.5</v>
      </c>
      <c r="AJ5" s="44" t="e" cm="1">
        <f t="array" aca="1" ref="AJ5" ca="1" xml:space="preserve">
N("initial sens-loopgain")+
$AF5-BoxVal(ROW($AA5),26,COLUMN(INDIRECT("T"&amp;(INT(ROW($AA22)/65))*65+2)))</f>
        <v>#N/A</v>
      </c>
      <c r="AK5" s="44" t="e">
        <f t="shared" ref="AK5:AK6" ca="1" si="2">AJ5+(AG5-AF5)</f>
        <v>#N/A</v>
      </c>
      <c r="AL5" s="44" t="e" cm="1">
        <f t="array" aca="1" ref="AL5" ca="1" xml:space="preserve">
N("initial sens-loopgain-gain-gain ref-vcm")+
$AH5-
BoxVal(ROW($AA5),26,COLUMN(INDIRECT("T"&amp;(INT(ROW($AA22)/65))*65+2)))-
$AB5-
$W5-
IFERROR(VLOOKUP($AC5,$CT$1:$DC$31,7,FALSE),0)</f>
        <v>#N/A</v>
      </c>
      <c r="AM5" s="44" t="e">
        <f t="shared" ref="AM5:AM6" ca="1" si="3">AL5+(AG5-AF5)</f>
        <v>#N/A</v>
      </c>
      <c r="AN5" s="36" t="str">
        <f t="shared" ref="AN5:AN6" ca="1" si="4">IF(BoxVal(ROW(AA5),9,COLUMN(T3))="FIX","00",ManualLookup(AA5,BoxVal(ROW(AA5),4,COLUMN(AN3)),INDIRECT(DN$3)))</f>
        <v>00</v>
      </c>
      <c r="AO5" s="36" t="str" cm="1">
        <f t="array" aca="1" ref="AO5" ca="1">ManualLookup(AB5,BoxVal(ROW(AB5),4,COLUMN(AO3)),INDIRECT(DO$3))</f>
        <v>02</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587</v>
      </c>
      <c r="AV5" s="5" t="s">
        <v>587</v>
      </c>
      <c r="AW5" s="5" t="s">
        <v>587</v>
      </c>
      <c r="AX5" s="5" t="s">
        <v>587</v>
      </c>
      <c r="AY5" s="5" t="s">
        <v>587</v>
      </c>
      <c r="AZ5" s="5" t="s">
        <v>255</v>
      </c>
      <c r="BB5" s="14" t="s">
        <v>587</v>
      </c>
      <c r="BC5" s="5">
        <v>0</v>
      </c>
      <c r="BD5" s="5">
        <v>1</v>
      </c>
      <c r="BE5" s="5">
        <v>1</v>
      </c>
      <c r="BF5" s="14"/>
      <c r="BG5" s="14"/>
      <c r="BH5" s="14"/>
      <c r="BI5" s="14" t="s">
        <v>808</v>
      </c>
      <c r="BJ5" s="14" t="s">
        <v>562</v>
      </c>
      <c r="BK5" s="14" t="s">
        <v>562</v>
      </c>
      <c r="BM5" s="5">
        <v>-0.5</v>
      </c>
      <c r="BN5" s="5">
        <v>0</v>
      </c>
      <c r="BO5" s="5">
        <v>0</v>
      </c>
      <c r="BP5" s="5">
        <v>1</v>
      </c>
      <c r="BQ5" s="5">
        <v>1</v>
      </c>
      <c r="BU5" s="14" t="s">
        <v>787</v>
      </c>
      <c r="BV5" s="14" t="s">
        <v>562</v>
      </c>
      <c r="BW5" s="14" t="s">
        <v>562</v>
      </c>
      <c r="BY5" s="21">
        <v>-3.6999999999999998E-2</v>
      </c>
      <c r="BZ5" s="5">
        <v>1</v>
      </c>
      <c r="CA5" s="5">
        <v>1</v>
      </c>
      <c r="CF5" s="14" t="s">
        <v>1084</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377</v>
      </c>
      <c r="U6" s="36" t="str">
        <f t="shared" ca="1" si="1"/>
        <v>0x03=-41.50,-40.50;</v>
      </c>
      <c r="V6" s="37"/>
      <c r="W6" s="37"/>
      <c r="X6" s="68"/>
      <c r="Y6" s="68"/>
      <c r="Z6" s="55">
        <f ca="1" xml:space="preserve">
N("vbias,vlookup vbias range")+
VLOOKUP($AA6,INDIRECT(BoxVal(ROW($AA6),34,COLUMN(T2))),2,FALSE)+
N("gain")+
$AB6+
N("vcm")+
VLOOKUP($AC6,$CT$1:$DC$31,7,FALSE)+
N("(vbias*vcp*vbg-vbias)*sensor ratio")+
VbiasCal($AA6,$AD6,$AE6,BoxVal(ROW($AC6),18,COLUMN($T$22)))+
N("vbias ref+gain ref")+
$V6+$W6</f>
        <v>-1</v>
      </c>
      <c r="AA6" s="39" t="s">
        <v>582</v>
      </c>
      <c r="AB6" s="40">
        <v>-1</v>
      </c>
      <c r="AC6" s="40" t="s">
        <v>995</v>
      </c>
      <c r="AD6" s="40">
        <v>1</v>
      </c>
      <c r="AE6" s="41">
        <v>0</v>
      </c>
      <c r="AF6" s="42">
        <v>-41.5</v>
      </c>
      <c r="AG6" s="47">
        <f>AF5</f>
        <v>-40.5</v>
      </c>
      <c r="AH6" s="43">
        <f t="shared" ref="AH6" ca="1" si="5">$AF6+$Z6</f>
        <v>-42.5</v>
      </c>
      <c r="AI6" s="43">
        <f t="shared" ref="AI6" ca="1" si="6">$AG6+$Z6</f>
        <v>-41.5</v>
      </c>
      <c r="AJ6" s="44" t="e" cm="1">
        <f t="array" aca="1" ref="AJ6" ca="1" xml:space="preserve">
N("initial sens-loopgain")+
$AF6-BoxVal(ROW($AA6),26,COLUMN(INDIRECT("T"&amp;(INT(ROW($AA23)/65))*65+2)))</f>
        <v>#N/A</v>
      </c>
      <c r="AK6" s="44" t="e">
        <f t="shared" ca="1" si="2"/>
        <v>#N/A</v>
      </c>
      <c r="AL6" s="44" t="e" cm="1">
        <f t="array" aca="1" ref="AL6" ca="1" xml:space="preserve">
N("initial sens-loopgain-gain-gain ref-vcm")+
$AH6-
BoxVal(ROW($AA6),26,COLUMN(INDIRECT("T"&amp;(INT(ROW($AA23)/65))*65+2)))-
$AB6-
$W6-
IFERROR(VLOOKUP($AC6,$CT$1:$DC$31,7,FALSE),0)</f>
        <v>#N/A</v>
      </c>
      <c r="AM6" s="44" t="e">
        <f t="shared" ca="1" si="3"/>
        <v>#N/A</v>
      </c>
      <c r="AN6" s="36" t="str">
        <f t="shared" ca="1" si="4"/>
        <v>00</v>
      </c>
      <c r="AO6" s="36" t="str" cm="1">
        <f t="array" aca="1" ref="AO6" ca="1">ManualLookup(AB6,BoxVal(ROW(AB6),4,COLUMN(AO4)),INDIRECT(DO$3))</f>
        <v>03</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586</v>
      </c>
      <c r="AV6" s="5" t="s">
        <v>586</v>
      </c>
      <c r="AW6" s="5" t="s">
        <v>586</v>
      </c>
      <c r="AX6" s="5" t="s">
        <v>586</v>
      </c>
      <c r="AY6" s="5" t="s">
        <v>586</v>
      </c>
      <c r="AZ6" s="5" t="s">
        <v>255</v>
      </c>
      <c r="BB6" s="14" t="s">
        <v>586</v>
      </c>
      <c r="BC6" s="5">
        <v>1</v>
      </c>
      <c r="BD6" s="5">
        <v>0</v>
      </c>
      <c r="BE6" s="5">
        <v>0</v>
      </c>
      <c r="BF6" s="14"/>
      <c r="BG6" s="14"/>
      <c r="BH6" s="14"/>
      <c r="BI6" s="14" t="s">
        <v>807</v>
      </c>
      <c r="BJ6" s="14" t="s">
        <v>562</v>
      </c>
      <c r="BK6" s="14" t="s">
        <v>562</v>
      </c>
      <c r="BM6" s="5">
        <v>0</v>
      </c>
      <c r="BN6" s="5">
        <v>0</v>
      </c>
      <c r="BO6" s="5">
        <v>0</v>
      </c>
      <c r="BP6" s="5">
        <v>0</v>
      </c>
      <c r="BQ6" s="5">
        <v>0</v>
      </c>
      <c r="BU6" s="14" t="s">
        <v>783</v>
      </c>
      <c r="BV6" s="14" t="s">
        <v>562</v>
      </c>
      <c r="BW6" s="14" t="s">
        <v>562</v>
      </c>
      <c r="BY6" s="21" t="s">
        <v>436</v>
      </c>
      <c r="BZ6" s="5">
        <v>0</v>
      </c>
      <c r="CA6" s="5">
        <v>0</v>
      </c>
      <c r="CF6" s="14">
        <v>0</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c r="V7" s="37"/>
      <c r="W7" s="37"/>
      <c r="X7" s="68"/>
      <c r="Y7" s="68"/>
      <c r="Z7" s="55"/>
      <c r="AA7" s="39"/>
      <c r="AB7" s="40"/>
      <c r="AC7" s="40"/>
      <c r="AD7" s="40"/>
      <c r="AE7" s="41"/>
      <c r="AF7" s="42"/>
      <c r="AG7" s="47"/>
      <c r="AH7" s="43"/>
      <c r="AI7" s="43"/>
      <c r="AJ7" s="44"/>
      <c r="AK7" s="44"/>
      <c r="AL7" s="44"/>
      <c r="AM7" s="44"/>
      <c r="AN7" s="36"/>
      <c r="AO7" s="36"/>
      <c r="AP7" s="36"/>
      <c r="AQ7" s="36"/>
      <c r="AR7" s="36"/>
      <c r="AS7" s="36"/>
      <c r="AT7" s="34"/>
      <c r="AU7" s="14" t="s">
        <v>584</v>
      </c>
      <c r="AV7" s="5" t="s">
        <v>584</v>
      </c>
      <c r="AW7" s="5" t="s">
        <v>585</v>
      </c>
      <c r="AX7" s="5" t="s">
        <v>585</v>
      </c>
      <c r="AY7" s="5" t="s">
        <v>585</v>
      </c>
      <c r="AZ7" s="5" t="s">
        <v>255</v>
      </c>
      <c r="BB7" s="14" t="s">
        <v>584</v>
      </c>
      <c r="BC7" s="5">
        <v>0</v>
      </c>
      <c r="BD7" s="5">
        <v>0</v>
      </c>
      <c r="BE7" s="5">
        <v>0</v>
      </c>
      <c r="BF7" s="14"/>
      <c r="BG7" s="14"/>
      <c r="BH7" s="14"/>
      <c r="BI7" s="14" t="s">
        <v>783</v>
      </c>
      <c r="BJ7" s="14" t="s">
        <v>562</v>
      </c>
      <c r="BK7" s="14" t="s">
        <v>562</v>
      </c>
      <c r="BM7" s="5">
        <v>0.5</v>
      </c>
      <c r="BN7" s="5">
        <v>0</v>
      </c>
      <c r="BO7" s="5">
        <v>1</v>
      </c>
      <c r="BP7" s="5">
        <v>0</v>
      </c>
      <c r="BQ7" s="5">
        <v>1</v>
      </c>
      <c r="BU7" s="14" t="s">
        <v>788</v>
      </c>
      <c r="BV7" s="14" t="s">
        <v>562</v>
      </c>
      <c r="BW7" s="14"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582</v>
      </c>
      <c r="U8" s="36"/>
      <c r="V8" s="37"/>
      <c r="W8" s="37"/>
      <c r="X8" s="68"/>
      <c r="Y8" s="68"/>
      <c r="Z8" s="55"/>
      <c r="AA8" s="39"/>
      <c r="AB8" s="40"/>
      <c r="AC8" s="40"/>
      <c r="AD8" s="40"/>
      <c r="AE8" s="41"/>
      <c r="AF8" s="42"/>
      <c r="AG8" s="47"/>
      <c r="AH8" s="43"/>
      <c r="AI8" s="43"/>
      <c r="AJ8" s="44"/>
      <c r="AK8" s="44"/>
      <c r="AL8" s="44"/>
      <c r="AM8" s="44"/>
      <c r="AN8" s="36"/>
      <c r="AO8" s="36"/>
      <c r="AP8" s="36"/>
      <c r="AQ8" s="36"/>
      <c r="AR8" s="36"/>
      <c r="AS8" s="36"/>
      <c r="AT8" s="34"/>
      <c r="AU8" s="14" t="s">
        <v>436</v>
      </c>
      <c r="AV8" s="14" t="s">
        <v>562</v>
      </c>
      <c r="AW8" s="5" t="s">
        <v>255</v>
      </c>
      <c r="AX8" s="5" t="s">
        <v>255</v>
      </c>
      <c r="AY8" s="5" t="s">
        <v>255</v>
      </c>
      <c r="AZ8" s="5" t="s">
        <v>255</v>
      </c>
      <c r="BB8" s="14" t="s">
        <v>436</v>
      </c>
      <c r="BC8" s="5">
        <v>0</v>
      </c>
      <c r="BD8" s="5">
        <v>0</v>
      </c>
      <c r="BE8" s="5">
        <v>0</v>
      </c>
      <c r="BF8" s="14"/>
      <c r="BG8" s="14"/>
      <c r="BH8" s="14"/>
      <c r="BI8" s="14" t="s">
        <v>783</v>
      </c>
      <c r="BJ8" s="14" t="s">
        <v>562</v>
      </c>
      <c r="BK8" s="14" t="s">
        <v>562</v>
      </c>
      <c r="BM8" s="5">
        <v>1</v>
      </c>
      <c r="BN8" s="5">
        <v>0</v>
      </c>
      <c r="BO8" s="5">
        <v>1</v>
      </c>
      <c r="BP8" s="5">
        <v>1</v>
      </c>
      <c r="BQ8" s="5">
        <v>0</v>
      </c>
      <c r="BU8" s="14" t="s">
        <v>789</v>
      </c>
      <c r="BV8" s="14" t="s">
        <v>562</v>
      </c>
      <c r="BW8" s="14"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c r="V9" s="37"/>
      <c r="W9" s="37"/>
      <c r="X9" s="68"/>
      <c r="Y9" s="68"/>
      <c r="Z9" s="55"/>
      <c r="AA9" s="39"/>
      <c r="AB9" s="40"/>
      <c r="AC9" s="40"/>
      <c r="AD9" s="40"/>
      <c r="AE9" s="41"/>
      <c r="AF9" s="42"/>
      <c r="AG9" s="47"/>
      <c r="AH9" s="43"/>
      <c r="AI9" s="43"/>
      <c r="AJ9" s="44"/>
      <c r="AK9" s="44"/>
      <c r="AL9" s="44"/>
      <c r="AM9" s="44"/>
      <c r="AN9" s="36"/>
      <c r="AO9" s="36"/>
      <c r="AP9" s="36"/>
      <c r="AQ9" s="36"/>
      <c r="AR9" s="36"/>
      <c r="AS9" s="36"/>
      <c r="AT9" s="34"/>
      <c r="AU9" s="14" t="s">
        <v>562</v>
      </c>
      <c r="AV9" s="14" t="s">
        <v>562</v>
      </c>
      <c r="AW9" s="5" t="s">
        <v>255</v>
      </c>
      <c r="AX9" s="5" t="s">
        <v>255</v>
      </c>
      <c r="AY9" s="5" t="s">
        <v>255</v>
      </c>
      <c r="AZ9" s="5" t="s">
        <v>255</v>
      </c>
      <c r="BB9" s="14" t="s">
        <v>802</v>
      </c>
      <c r="BF9" s="14"/>
      <c r="BG9" s="14"/>
      <c r="BH9" s="14"/>
      <c r="BI9" s="14" t="s">
        <v>562</v>
      </c>
      <c r="BJ9" s="14" t="s">
        <v>562</v>
      </c>
      <c r="BK9" s="14" t="s">
        <v>562</v>
      </c>
      <c r="BM9" s="5">
        <v>1.5</v>
      </c>
      <c r="BN9" s="5">
        <v>0</v>
      </c>
      <c r="BO9" s="5">
        <v>1</v>
      </c>
      <c r="BP9" s="5">
        <v>1</v>
      </c>
      <c r="BQ9" s="5">
        <v>1</v>
      </c>
      <c r="BU9" s="14" t="s">
        <v>790</v>
      </c>
      <c r="BV9" s="14" t="s">
        <v>562</v>
      </c>
      <c r="BW9" s="14"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c r="V10" s="37"/>
      <c r="W10" s="37"/>
      <c r="X10" s="68"/>
      <c r="Y10" s="68"/>
      <c r="Z10" s="55"/>
      <c r="AA10" s="39"/>
      <c r="AB10" s="40"/>
      <c r="AC10" s="40"/>
      <c r="AD10" s="40"/>
      <c r="AE10" s="41"/>
      <c r="AF10" s="42"/>
      <c r="AG10" s="47"/>
      <c r="AH10" s="43"/>
      <c r="AI10" s="43"/>
      <c r="AJ10" s="44"/>
      <c r="AK10" s="44"/>
      <c r="AL10" s="44"/>
      <c r="AM10" s="44"/>
      <c r="AN10" s="36"/>
      <c r="AO10" s="36"/>
      <c r="AP10" s="36"/>
      <c r="AQ10" s="36"/>
      <c r="AR10" s="36"/>
      <c r="AS10" s="36"/>
      <c r="AT10" s="34"/>
      <c r="AU10" s="14" t="s">
        <v>562</v>
      </c>
      <c r="AV10" s="14" t="s">
        <v>562</v>
      </c>
      <c r="AW10" s="5" t="s">
        <v>255</v>
      </c>
      <c r="AX10" s="5" t="s">
        <v>255</v>
      </c>
      <c r="AY10" s="5" t="s">
        <v>255</v>
      </c>
      <c r="AZ10" s="5" t="s">
        <v>255</v>
      </c>
      <c r="BB10" s="14" t="s">
        <v>803</v>
      </c>
      <c r="BF10" s="14"/>
      <c r="BG10" s="14"/>
      <c r="BH10" s="14"/>
      <c r="BI10" s="14" t="s">
        <v>562</v>
      </c>
      <c r="BJ10" s="14" t="s">
        <v>562</v>
      </c>
      <c r="BK10" s="14" t="s">
        <v>562</v>
      </c>
      <c r="BM10" s="5">
        <v>2.5</v>
      </c>
      <c r="BN10" s="5">
        <v>1</v>
      </c>
      <c r="BO10" s="5">
        <v>0</v>
      </c>
      <c r="BP10" s="5">
        <v>0</v>
      </c>
      <c r="BQ10" s="5">
        <v>0</v>
      </c>
      <c r="BU10" s="14" t="s">
        <v>813</v>
      </c>
      <c r="BV10" s="14" t="s">
        <v>562</v>
      </c>
      <c r="BW10" s="14"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c r="V11" s="37"/>
      <c r="W11" s="37"/>
      <c r="X11" s="68"/>
      <c r="Y11" s="68"/>
      <c r="Z11" s="55"/>
      <c r="AA11" s="39"/>
      <c r="AB11" s="40"/>
      <c r="AC11" s="40"/>
      <c r="AD11" s="40"/>
      <c r="AE11" s="41"/>
      <c r="AF11" s="42"/>
      <c r="AG11" s="47"/>
      <c r="AH11" s="43"/>
      <c r="AI11" s="43"/>
      <c r="AJ11" s="44"/>
      <c r="AK11" s="44"/>
      <c r="AL11" s="44"/>
      <c r="AM11" s="44"/>
      <c r="AN11" s="36"/>
      <c r="AO11" s="36"/>
      <c r="AP11" s="36"/>
      <c r="AQ11" s="36"/>
      <c r="AR11" s="36"/>
      <c r="AS11" s="36"/>
      <c r="AT11" s="34"/>
      <c r="AU11" s="14" t="s">
        <v>562</v>
      </c>
      <c r="AV11" s="14" t="s">
        <v>562</v>
      </c>
      <c r="AW11" s="14" t="s">
        <v>562</v>
      </c>
      <c r="AX11" s="5" t="s">
        <v>255</v>
      </c>
      <c r="AY11" s="5" t="s">
        <v>255</v>
      </c>
      <c r="AZ11" s="5" t="s">
        <v>255</v>
      </c>
      <c r="BB11" s="14" t="s">
        <v>562</v>
      </c>
      <c r="BC11" s="14"/>
      <c r="BD11" s="14"/>
      <c r="BE11" s="14"/>
      <c r="BF11" s="14"/>
      <c r="BG11" s="14"/>
      <c r="BH11" s="14"/>
      <c r="BI11" s="14" t="s">
        <v>562</v>
      </c>
      <c r="BJ11" s="14" t="s">
        <v>562</v>
      </c>
      <c r="BK11" s="14" t="s">
        <v>562</v>
      </c>
      <c r="BM11" s="5">
        <v>3.5</v>
      </c>
      <c r="BN11" s="5">
        <v>1</v>
      </c>
      <c r="BO11" s="5">
        <v>0</v>
      </c>
      <c r="BP11" s="5">
        <v>0</v>
      </c>
      <c r="BQ11" s="5">
        <v>1</v>
      </c>
      <c r="BU11" s="14" t="s">
        <v>975</v>
      </c>
      <c r="BV11" s="14" t="s">
        <v>562</v>
      </c>
      <c r="BW11" s="14"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68"/>
      <c r="Y12" s="68"/>
      <c r="Z12" s="55"/>
      <c r="AA12" s="39"/>
      <c r="AB12" s="40"/>
      <c r="AC12" s="40"/>
      <c r="AD12" s="40"/>
      <c r="AE12" s="41"/>
      <c r="AF12" s="42"/>
      <c r="AG12" s="47"/>
      <c r="AH12" s="43"/>
      <c r="AI12" s="43"/>
      <c r="AJ12" s="44"/>
      <c r="AK12" s="44"/>
      <c r="AL12" s="44"/>
      <c r="AM12" s="44"/>
      <c r="AN12" s="36"/>
      <c r="AO12" s="36"/>
      <c r="AP12" s="36"/>
      <c r="AQ12" s="36"/>
      <c r="AR12" s="36"/>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4.5</v>
      </c>
      <c r="BN12" s="5">
        <v>1</v>
      </c>
      <c r="BO12" s="5">
        <v>0</v>
      </c>
      <c r="BP12" s="5">
        <v>1</v>
      </c>
      <c r="BQ12" s="5">
        <v>0</v>
      </c>
      <c r="BU12" s="14" t="s">
        <v>791</v>
      </c>
      <c r="BV12" s="14" t="s">
        <v>562</v>
      </c>
      <c r="BW12" s="14"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55"/>
      <c r="AA13" s="39"/>
      <c r="AB13" s="40"/>
      <c r="AC13" s="40"/>
      <c r="AD13" s="40"/>
      <c r="AE13" s="41"/>
      <c r="AF13" s="42"/>
      <c r="AG13" s="47"/>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5.5</v>
      </c>
      <c r="BN13" s="5">
        <v>1</v>
      </c>
      <c r="BO13" s="5">
        <v>0</v>
      </c>
      <c r="BP13" s="5">
        <v>1</v>
      </c>
      <c r="BQ13" s="5">
        <v>1</v>
      </c>
      <c r="BU13" s="14" t="s">
        <v>792</v>
      </c>
      <c r="BV13" s="14" t="s">
        <v>562</v>
      </c>
      <c r="BW13" s="14"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1088</v>
      </c>
      <c r="U14" s="36"/>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6.5</v>
      </c>
      <c r="BN14" s="5">
        <v>1</v>
      </c>
      <c r="BO14" s="5">
        <v>1</v>
      </c>
      <c r="BP14" s="5">
        <v>0</v>
      </c>
      <c r="BQ14" s="5">
        <v>0</v>
      </c>
      <c r="BU14" s="14" t="s">
        <v>793</v>
      </c>
      <c r="BV14" s="14" t="s">
        <v>562</v>
      </c>
      <c r="BW14" s="14"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1085</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9.5</v>
      </c>
      <c r="BN15" s="5">
        <v>1</v>
      </c>
      <c r="BO15" s="5">
        <v>1</v>
      </c>
      <c r="BP15" s="5">
        <v>0</v>
      </c>
      <c r="BQ15" s="5">
        <v>1</v>
      </c>
      <c r="BU15" s="14" t="s">
        <v>794</v>
      </c>
      <c r="BV15" s="14" t="s">
        <v>562</v>
      </c>
      <c r="BW15" s="14"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14</v>
      </c>
      <c r="BN16" s="5">
        <v>1</v>
      </c>
      <c r="BO16" s="5">
        <v>1</v>
      </c>
      <c r="BP16" s="5">
        <v>1</v>
      </c>
      <c r="BQ16" s="5">
        <v>0</v>
      </c>
      <c r="BU16" s="5" t="s">
        <v>795</v>
      </c>
      <c r="BV16" s="14" t="s">
        <v>562</v>
      </c>
      <c r="BW16" s="5"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19</v>
      </c>
      <c r="BN17" s="5">
        <v>1</v>
      </c>
      <c r="BO17" s="5">
        <v>1</v>
      </c>
      <c r="BP17" s="5">
        <v>1</v>
      </c>
      <c r="BQ17" s="5">
        <v>1</v>
      </c>
      <c r="BU17" s="5" t="s">
        <v>796</v>
      </c>
      <c r="BV17" s="14" t="s">
        <v>562</v>
      </c>
      <c r="BW17" s="5"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VLOOKUP(T4,MPN!$A$1:$E$1000,4,FALSE)</f>
        <v>-42</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15V_NormalMode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VLOOKUP($T4,MPN!$A$1:$E$500,2,FALSE)</f>
        <v>AMIC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2258K</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2282A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VLOOKUP($T4,MPN!$A$1:$E$500,5,FALSE)</f>
        <v>Default</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t="e">
        <f>VLOOKUP(T15,$DT$1:$DV$31,3,FALSE)</f>
        <v>#N/A</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44756</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2</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-42+/-0.8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70~150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15V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13V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12V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FIX</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Space</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Config2</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5"/>
    </row>
    <row r="67" spans="19:45" ht="30" customHeight="1" x14ac:dyDescent="0.25">
      <c r="S67" s="5"/>
    </row>
    <row r="68" spans="19:45" ht="30" customHeight="1" x14ac:dyDescent="0.25">
      <c r="S68" s="5"/>
    </row>
    <row r="69" spans="19:45" ht="30" customHeight="1" x14ac:dyDescent="0.25">
      <c r="S69" s="5"/>
    </row>
    <row r="70" spans="19:45" ht="30" customHeight="1" x14ac:dyDescent="0.25">
      <c r="S70" s="5"/>
    </row>
    <row r="71" spans="19:45" ht="30" customHeight="1" x14ac:dyDescent="0.25">
      <c r="S71" s="5"/>
    </row>
    <row r="72" spans="19:45" ht="30" customHeight="1" x14ac:dyDescent="0.25">
      <c r="S72" s="5"/>
    </row>
    <row r="73" spans="19:45" ht="30" customHeight="1" x14ac:dyDescent="0.25">
      <c r="S73" s="5"/>
    </row>
    <row r="74" spans="19:45" ht="30" customHeight="1" x14ac:dyDescent="0.25">
      <c r="S74" s="5"/>
    </row>
    <row r="75" spans="19:45" ht="30" customHeight="1" x14ac:dyDescent="0.25">
      <c r="S75" s="5"/>
    </row>
    <row r="76" spans="19:45" ht="30" customHeight="1" x14ac:dyDescent="0.25">
      <c r="S76" s="5"/>
    </row>
    <row r="77" spans="19:45" ht="30" customHeight="1" x14ac:dyDescent="0.25">
      <c r="S77" s="5"/>
    </row>
    <row r="78" spans="19:45" ht="30" customHeight="1" x14ac:dyDescent="0.25">
      <c r="S78" s="5"/>
    </row>
    <row r="79" spans="19:45" ht="30" customHeight="1" x14ac:dyDescent="0.25">
      <c r="S79" s="5"/>
    </row>
    <row r="80" spans="19:45" ht="30" customHeight="1" x14ac:dyDescent="0.25">
      <c r="S80" s="5"/>
    </row>
    <row r="81" spans="19:19" ht="30" customHeight="1" x14ac:dyDescent="0.25">
      <c r="S81" s="5"/>
    </row>
    <row r="82" spans="19:19" ht="30" customHeight="1" x14ac:dyDescent="0.25">
      <c r="S82" s="5"/>
    </row>
    <row r="83" spans="19:19" ht="30" customHeight="1" x14ac:dyDescent="0.25">
      <c r="S83" s="5"/>
    </row>
    <row r="84" spans="19:19" ht="30" customHeight="1" x14ac:dyDescent="0.25">
      <c r="S84" s="5"/>
    </row>
    <row r="85" spans="19:19" ht="30" customHeight="1" x14ac:dyDescent="0.25">
      <c r="S85" s="5"/>
    </row>
    <row r="86" spans="19:19" ht="30" customHeight="1" x14ac:dyDescent="0.25">
      <c r="S86" s="5"/>
    </row>
    <row r="87" spans="19:19" ht="30" customHeight="1" x14ac:dyDescent="0.25">
      <c r="S87" s="5"/>
    </row>
    <row r="88" spans="19:19" ht="30" customHeight="1" x14ac:dyDescent="0.25">
      <c r="S88" s="5"/>
    </row>
    <row r="89" spans="19:19" ht="30" customHeight="1" x14ac:dyDescent="0.25">
      <c r="S89" s="5"/>
    </row>
    <row r="90" spans="19:19" ht="30" customHeight="1" x14ac:dyDescent="0.25">
      <c r="S90" s="5"/>
    </row>
    <row r="91" spans="19:19" ht="30" customHeight="1" x14ac:dyDescent="0.25">
      <c r="S91" s="5"/>
    </row>
    <row r="92" spans="19:19" ht="30" customHeight="1" x14ac:dyDescent="0.25">
      <c r="S92" s="5"/>
    </row>
    <row r="93" spans="19:19" ht="30" customHeight="1" x14ac:dyDescent="0.25">
      <c r="S93" s="5"/>
    </row>
    <row r="94" spans="19:19" ht="30" customHeight="1" x14ac:dyDescent="0.25">
      <c r="S94" s="5"/>
    </row>
    <row r="95" spans="19:19" ht="30" customHeight="1" x14ac:dyDescent="0.25">
      <c r="S95" s="5"/>
    </row>
    <row r="96" spans="19:19" ht="30" customHeight="1" x14ac:dyDescent="0.25">
      <c r="S96" s="5"/>
    </row>
    <row r="97" spans="19:19" ht="30" customHeight="1" x14ac:dyDescent="0.25">
      <c r="S97" s="5"/>
    </row>
    <row r="98" spans="19:19" ht="30" customHeight="1" x14ac:dyDescent="0.25">
      <c r="S98" s="5"/>
    </row>
    <row r="99" spans="19:19" ht="30" customHeight="1" x14ac:dyDescent="0.25">
      <c r="S99" s="5"/>
    </row>
    <row r="100" spans="19:19" ht="30" customHeight="1" x14ac:dyDescent="0.25">
      <c r="S100" s="5"/>
    </row>
    <row r="101" spans="19:19" ht="30" customHeight="1" x14ac:dyDescent="0.25">
      <c r="S101" s="5"/>
    </row>
    <row r="102" spans="19:19" ht="30" customHeight="1" x14ac:dyDescent="0.25">
      <c r="S102" s="5"/>
    </row>
    <row r="103" spans="19:19" ht="30" customHeight="1" x14ac:dyDescent="0.25">
      <c r="S103" s="5"/>
    </row>
    <row r="104" spans="19:19" ht="30" customHeight="1" x14ac:dyDescent="0.25">
      <c r="S104" s="5"/>
    </row>
    <row r="105" spans="19:19" ht="30" customHeight="1" x14ac:dyDescent="0.25">
      <c r="S105" s="5"/>
    </row>
    <row r="106" spans="19:19" ht="30" customHeight="1" x14ac:dyDescent="0.25">
      <c r="S106" s="5"/>
    </row>
    <row r="107" spans="19:19" ht="30" customHeight="1" x14ac:dyDescent="0.25">
      <c r="S107" s="5"/>
    </row>
    <row r="108" spans="19:19" ht="30" customHeight="1" x14ac:dyDescent="0.25">
      <c r="S108" s="5"/>
    </row>
    <row r="109" spans="19:19" ht="30" customHeight="1" x14ac:dyDescent="0.25">
      <c r="S109" s="5"/>
    </row>
    <row r="110" spans="19:19" ht="30" customHeight="1" x14ac:dyDescent="0.25">
      <c r="S110" s="5"/>
    </row>
    <row r="111" spans="19:19" ht="30" customHeight="1" x14ac:dyDescent="0.25">
      <c r="S111" s="5"/>
    </row>
    <row r="112" spans="19:19" ht="30" customHeight="1" x14ac:dyDescent="0.25">
      <c r="S112" s="5"/>
    </row>
    <row r="113" spans="19:19" ht="30" customHeight="1" x14ac:dyDescent="0.25">
      <c r="S113" s="5"/>
    </row>
    <row r="114" spans="19:19" ht="30" customHeight="1" x14ac:dyDescent="0.25">
      <c r="S114" s="5"/>
    </row>
    <row r="115" spans="19:19" ht="30" customHeight="1" x14ac:dyDescent="0.25">
      <c r="S115" s="5"/>
    </row>
    <row r="116" spans="19:19" ht="30" customHeight="1" x14ac:dyDescent="0.25">
      <c r="S116" s="5"/>
    </row>
    <row r="117" spans="19:19" ht="30" customHeight="1" x14ac:dyDescent="0.25">
      <c r="S117" s="5"/>
    </row>
    <row r="118" spans="19:19" ht="30" customHeight="1" x14ac:dyDescent="0.25">
      <c r="S118" s="5"/>
    </row>
    <row r="119" spans="19:19" ht="30" customHeight="1" x14ac:dyDescent="0.25">
      <c r="S119" s="5"/>
    </row>
    <row r="120" spans="19:19" ht="30" customHeight="1" x14ac:dyDescent="0.25">
      <c r="S120" s="5"/>
    </row>
    <row r="121" spans="19:19" ht="30" customHeight="1" x14ac:dyDescent="0.25">
      <c r="S121" s="5"/>
    </row>
    <row r="122" spans="19:19" ht="30" customHeight="1" x14ac:dyDescent="0.25">
      <c r="S122" s="5"/>
    </row>
    <row r="123" spans="19:19" ht="30" customHeight="1" x14ac:dyDescent="0.25">
      <c r="S123" s="5"/>
    </row>
    <row r="124" spans="19:19" ht="30" customHeight="1" x14ac:dyDescent="0.25">
      <c r="S124" s="5"/>
    </row>
    <row r="125" spans="19:19" ht="30" customHeight="1" x14ac:dyDescent="0.25">
      <c r="S125" s="5"/>
    </row>
    <row r="126" spans="19:19" ht="30" customHeight="1" x14ac:dyDescent="0.25">
      <c r="S126" s="5"/>
    </row>
    <row r="127" spans="19:19" ht="30" customHeight="1" x14ac:dyDescent="0.25">
      <c r="S127" s="5"/>
    </row>
    <row r="128" spans="19:19" ht="30" customHeight="1" x14ac:dyDescent="0.25">
      <c r="S128" s="5"/>
    </row>
    <row r="129" spans="19:19" ht="30" customHeight="1" x14ac:dyDescent="0.25">
      <c r="S129" s="5"/>
    </row>
    <row r="130" spans="19:19" ht="30" customHeight="1" x14ac:dyDescent="0.25">
      <c r="S130" s="5"/>
    </row>
    <row r="131" spans="19:19" ht="30" customHeight="1" x14ac:dyDescent="0.25">
      <c r="S131" s="5"/>
    </row>
    <row r="132" spans="19:19" ht="30" customHeight="1" x14ac:dyDescent="0.25">
      <c r="S132" s="5"/>
    </row>
    <row r="133" spans="19:19" ht="30" customHeight="1" x14ac:dyDescent="0.25">
      <c r="S133" s="5"/>
    </row>
    <row r="134" spans="19:19" ht="30" customHeight="1" x14ac:dyDescent="0.25">
      <c r="S134" s="5"/>
    </row>
    <row r="135" spans="19:19" ht="30" customHeight="1" x14ac:dyDescent="0.25">
      <c r="S135" s="5"/>
    </row>
    <row r="136" spans="19:19" ht="30" customHeight="1" x14ac:dyDescent="0.25">
      <c r="S136" s="5"/>
    </row>
    <row r="137" spans="19:19" ht="30" customHeight="1" x14ac:dyDescent="0.25">
      <c r="S137" s="5"/>
    </row>
    <row r="138" spans="19:19" ht="30" customHeight="1" x14ac:dyDescent="0.25">
      <c r="S138" s="5"/>
    </row>
    <row r="139" spans="19:19" ht="30" customHeight="1" x14ac:dyDescent="0.25">
      <c r="S139" s="5"/>
    </row>
    <row r="140" spans="19:19" ht="30" customHeight="1" x14ac:dyDescent="0.25">
      <c r="S140" s="5"/>
    </row>
    <row r="141" spans="19:19" ht="30" customHeight="1" x14ac:dyDescent="0.25">
      <c r="S141" s="5"/>
    </row>
    <row r="142" spans="19:19" ht="30" customHeight="1" x14ac:dyDescent="0.25">
      <c r="S142" s="5"/>
    </row>
    <row r="143" spans="19:19" ht="30" customHeight="1" x14ac:dyDescent="0.25">
      <c r="S143" s="5"/>
    </row>
    <row r="144" spans="19:19" ht="30" customHeight="1" x14ac:dyDescent="0.25">
      <c r="S144" s="5"/>
    </row>
    <row r="145" spans="19:19" ht="30" customHeight="1" x14ac:dyDescent="0.25">
      <c r="S145" s="5"/>
    </row>
    <row r="146" spans="19:19" ht="30" customHeight="1" x14ac:dyDescent="0.25">
      <c r="S146" s="5"/>
    </row>
    <row r="147" spans="19:19" ht="30" customHeight="1" x14ac:dyDescent="0.25">
      <c r="S147" s="5"/>
    </row>
    <row r="148" spans="19:19" ht="30" customHeight="1" x14ac:dyDescent="0.25">
      <c r="S148" s="5"/>
    </row>
    <row r="149" spans="19:19" ht="30" customHeight="1" x14ac:dyDescent="0.25">
      <c r="S149" s="5"/>
    </row>
    <row r="150" spans="19:19" ht="30" customHeight="1" x14ac:dyDescent="0.25">
      <c r="S150" s="5"/>
    </row>
    <row r="151" spans="19:19" ht="30" customHeight="1" x14ac:dyDescent="0.25">
      <c r="S151" s="5"/>
    </row>
    <row r="152" spans="19:19" ht="30" customHeight="1" x14ac:dyDescent="0.25">
      <c r="S152" s="5"/>
    </row>
    <row r="153" spans="19:19" ht="30" customHeight="1" x14ac:dyDescent="0.25">
      <c r="S153" s="5"/>
    </row>
    <row r="154" spans="19:19" ht="30" customHeight="1" x14ac:dyDescent="0.25">
      <c r="S154" s="5"/>
    </row>
    <row r="155" spans="19:19" ht="30" customHeight="1" x14ac:dyDescent="0.25">
      <c r="S155" s="5"/>
    </row>
    <row r="156" spans="19:19" ht="30" customHeight="1" x14ac:dyDescent="0.25">
      <c r="S156" s="5"/>
    </row>
    <row r="157" spans="19:19" ht="30" customHeight="1" x14ac:dyDescent="0.25">
      <c r="S157" s="5"/>
    </row>
    <row r="158" spans="19:19" ht="30" customHeight="1" x14ac:dyDescent="0.25">
      <c r="S158" s="5"/>
    </row>
    <row r="159" spans="19:19" ht="30" customHeight="1" x14ac:dyDescent="0.25">
      <c r="S159" s="5"/>
    </row>
    <row r="160" spans="19:19" ht="30" customHeight="1" x14ac:dyDescent="0.25">
      <c r="S160" s="5"/>
    </row>
    <row r="161" spans="19:19" ht="30" customHeight="1" x14ac:dyDescent="0.25">
      <c r="S161" s="5"/>
    </row>
    <row r="162" spans="19:19" ht="30" customHeight="1" x14ac:dyDescent="0.25">
      <c r="S162" s="5"/>
    </row>
    <row r="163" spans="19:19" ht="30" customHeight="1" x14ac:dyDescent="0.25">
      <c r="S163" s="5"/>
    </row>
    <row r="164" spans="19:19" ht="30" customHeight="1" x14ac:dyDescent="0.25">
      <c r="S164" s="5"/>
    </row>
    <row r="165" spans="19:19" ht="30" customHeight="1" x14ac:dyDescent="0.25">
      <c r="S165" s="5"/>
    </row>
    <row r="166" spans="19:19" ht="30" customHeight="1" x14ac:dyDescent="0.25">
      <c r="S166" s="5"/>
    </row>
    <row r="167" spans="19:19" ht="30" customHeight="1" x14ac:dyDescent="0.25">
      <c r="S167" s="5"/>
    </row>
    <row r="168" spans="19:19" ht="30" customHeight="1" x14ac:dyDescent="0.25">
      <c r="S168" s="5"/>
    </row>
    <row r="169" spans="19:19" ht="30" customHeight="1" x14ac:dyDescent="0.25">
      <c r="S169" s="5"/>
    </row>
    <row r="170" spans="19:19" ht="30" customHeight="1" x14ac:dyDescent="0.25">
      <c r="S170" s="5"/>
    </row>
    <row r="171" spans="19:19" ht="30" customHeight="1" x14ac:dyDescent="0.25">
      <c r="S171" s="5"/>
    </row>
    <row r="172" spans="19:19" ht="30" customHeight="1" x14ac:dyDescent="0.25">
      <c r="S172" s="5"/>
    </row>
    <row r="173" spans="19:19" ht="30" customHeight="1" x14ac:dyDescent="0.25">
      <c r="S173" s="5"/>
    </row>
    <row r="174" spans="19:19" ht="30" customHeight="1" x14ac:dyDescent="0.25">
      <c r="S174" s="5"/>
    </row>
    <row r="175" spans="19:19" ht="30" customHeight="1" x14ac:dyDescent="0.25">
      <c r="S175" s="5"/>
    </row>
    <row r="176" spans="19:19" ht="30" customHeight="1" x14ac:dyDescent="0.25">
      <c r="S176" s="5"/>
    </row>
    <row r="177" spans="19:19" ht="30" customHeight="1" x14ac:dyDescent="0.25">
      <c r="S177" s="5"/>
    </row>
    <row r="178" spans="19:19" ht="30" customHeight="1" x14ac:dyDescent="0.25">
      <c r="S178" s="5"/>
    </row>
    <row r="179" spans="19:19" ht="30" customHeight="1" x14ac:dyDescent="0.25">
      <c r="S179" s="5"/>
    </row>
    <row r="180" spans="19:19" ht="30" customHeight="1" x14ac:dyDescent="0.25">
      <c r="S180" s="5"/>
    </row>
    <row r="181" spans="19:19" ht="30" customHeight="1" x14ac:dyDescent="0.25">
      <c r="S181" s="5"/>
    </row>
    <row r="182" spans="19:19" ht="30" customHeight="1" x14ac:dyDescent="0.25">
      <c r="S182" s="5"/>
    </row>
    <row r="183" spans="19:19" ht="30" customHeight="1" x14ac:dyDescent="0.25">
      <c r="S183" s="5"/>
    </row>
    <row r="184" spans="19:19" ht="30" customHeight="1" x14ac:dyDescent="0.25">
      <c r="S184" s="5"/>
    </row>
    <row r="185" spans="19:19" ht="30" customHeight="1" x14ac:dyDescent="0.25">
      <c r="S185" s="5"/>
    </row>
    <row r="186" spans="19:19" ht="30" customHeight="1" x14ac:dyDescent="0.25">
      <c r="S186" s="5"/>
    </row>
    <row r="187" spans="19:19" ht="30" customHeight="1" x14ac:dyDescent="0.25">
      <c r="S187" s="5"/>
    </row>
    <row r="188" spans="19:19" ht="30" customHeight="1" x14ac:dyDescent="0.25">
      <c r="S188" s="5"/>
    </row>
    <row r="189" spans="19:19" ht="30" customHeight="1" x14ac:dyDescent="0.25">
      <c r="S189" s="5"/>
    </row>
    <row r="190" spans="19:19" ht="30" customHeight="1" x14ac:dyDescent="0.25">
      <c r="S190" s="5"/>
    </row>
    <row r="191" spans="19:19" ht="30" customHeight="1" x14ac:dyDescent="0.25">
      <c r="S191" s="5"/>
    </row>
    <row r="192" spans="19:19" ht="30" customHeight="1" x14ac:dyDescent="0.25">
      <c r="S192" s="5"/>
    </row>
    <row r="193" spans="19:19" ht="30" customHeight="1" x14ac:dyDescent="0.25">
      <c r="S193" s="5"/>
    </row>
    <row r="194" spans="19:19" ht="30" customHeight="1" x14ac:dyDescent="0.25">
      <c r="S194" s="5"/>
    </row>
    <row r="195" spans="19:19" ht="30" customHeight="1" x14ac:dyDescent="0.25">
      <c r="S195" s="5"/>
    </row>
    <row r="196" spans="19:19" ht="30" customHeight="1" x14ac:dyDescent="0.25">
      <c r="S196" s="5"/>
    </row>
    <row r="197" spans="19:19" ht="30" customHeight="1" x14ac:dyDescent="0.25">
      <c r="S197" s="5"/>
    </row>
    <row r="198" spans="19:19" ht="30" customHeight="1" x14ac:dyDescent="0.25">
      <c r="S198" s="5"/>
    </row>
    <row r="199" spans="19:19" ht="30" customHeight="1" x14ac:dyDescent="0.25">
      <c r="S199" s="5"/>
    </row>
    <row r="200" spans="19:19" ht="30" customHeight="1" x14ac:dyDescent="0.25">
      <c r="S200" s="5"/>
    </row>
    <row r="201" spans="19:19" ht="30" customHeight="1" x14ac:dyDescent="0.25">
      <c r="S201" s="5"/>
    </row>
    <row r="202" spans="19:19" ht="30" customHeight="1" x14ac:dyDescent="0.25">
      <c r="S202" s="5"/>
    </row>
    <row r="203" spans="19:19" ht="30" customHeight="1" x14ac:dyDescent="0.25">
      <c r="S203" s="5"/>
    </row>
    <row r="204" spans="19:19" ht="30" customHeight="1" x14ac:dyDescent="0.25">
      <c r="S204" s="5"/>
    </row>
    <row r="205" spans="19:19" ht="30" customHeight="1" x14ac:dyDescent="0.25">
      <c r="S205" s="5"/>
    </row>
    <row r="206" spans="19:19" ht="30" customHeight="1" x14ac:dyDescent="0.25">
      <c r="S206" s="5"/>
    </row>
    <row r="207" spans="19:19" ht="30" customHeight="1" x14ac:dyDescent="0.25">
      <c r="S207" s="5"/>
    </row>
    <row r="208" spans="19:19" ht="30" customHeight="1" x14ac:dyDescent="0.25">
      <c r="S208" s="5"/>
    </row>
    <row r="209" spans="19:19" ht="30" customHeight="1" x14ac:dyDescent="0.25">
      <c r="S209" s="5"/>
    </row>
    <row r="210" spans="19:19" ht="30" customHeight="1" x14ac:dyDescent="0.25">
      <c r="S210" s="5"/>
    </row>
    <row r="211" spans="19:19" ht="30" customHeight="1" x14ac:dyDescent="0.25">
      <c r="S211" s="5"/>
    </row>
    <row r="212" spans="19:19" ht="30" customHeight="1" x14ac:dyDescent="0.25">
      <c r="S212" s="5"/>
    </row>
    <row r="213" spans="19:19" ht="30" customHeight="1" x14ac:dyDescent="0.25">
      <c r="S213" s="5"/>
    </row>
    <row r="214" spans="19:19" ht="30" customHeight="1" x14ac:dyDescent="0.25">
      <c r="S214" s="5"/>
    </row>
    <row r="215" spans="19:19" ht="30" customHeight="1" x14ac:dyDescent="0.25">
      <c r="S215" s="5"/>
    </row>
    <row r="216" spans="19:19" ht="30" customHeight="1" x14ac:dyDescent="0.25">
      <c r="S216" s="5"/>
    </row>
    <row r="217" spans="19:19" ht="30" customHeight="1" x14ac:dyDescent="0.25">
      <c r="S217" s="5"/>
    </row>
    <row r="218" spans="19:19" ht="30" customHeight="1" x14ac:dyDescent="0.25">
      <c r="S218" s="5"/>
    </row>
    <row r="219" spans="19:19" ht="30" customHeight="1" x14ac:dyDescent="0.25">
      <c r="S219" s="5"/>
    </row>
    <row r="220" spans="19:19" ht="30" customHeight="1" x14ac:dyDescent="0.25">
      <c r="S220" s="5"/>
    </row>
    <row r="221" spans="19:19" ht="30" customHeight="1" x14ac:dyDescent="0.25">
      <c r="S221" s="5"/>
    </row>
    <row r="222" spans="19:19" ht="30" customHeight="1" x14ac:dyDescent="0.25">
      <c r="S222" s="5"/>
    </row>
    <row r="223" spans="19:19" ht="30" customHeight="1" x14ac:dyDescent="0.25">
      <c r="S223" s="5"/>
    </row>
    <row r="224" spans="19:19" ht="30" customHeight="1" x14ac:dyDescent="0.25">
      <c r="S224" s="5"/>
    </row>
    <row r="225" spans="19:19" ht="30" customHeight="1" x14ac:dyDescent="0.25">
      <c r="S225" s="5"/>
    </row>
    <row r="226" spans="19:19" ht="30" customHeight="1" x14ac:dyDescent="0.25">
      <c r="S226" s="5"/>
    </row>
    <row r="227" spans="19:19" ht="30" customHeight="1" x14ac:dyDescent="0.25">
      <c r="S227" s="5"/>
    </row>
    <row r="228" spans="19:19" ht="30" customHeight="1" x14ac:dyDescent="0.25">
      <c r="S228" s="5"/>
    </row>
    <row r="229" spans="19:19" ht="30" customHeight="1" x14ac:dyDescent="0.25">
      <c r="S229" s="5"/>
    </row>
    <row r="230" spans="19:19" ht="30" customHeight="1" x14ac:dyDescent="0.25">
      <c r="S230" s="5"/>
    </row>
    <row r="231" spans="19:19" ht="30" customHeight="1" x14ac:dyDescent="0.25">
      <c r="S231" s="5"/>
    </row>
    <row r="232" spans="19:19" ht="30" customHeight="1" x14ac:dyDescent="0.25">
      <c r="S232" s="5"/>
    </row>
    <row r="233" spans="19:19" ht="30" customHeight="1" x14ac:dyDescent="0.25">
      <c r="S233" s="5"/>
    </row>
    <row r="234" spans="19:19" ht="30" customHeight="1" x14ac:dyDescent="0.25">
      <c r="S234" s="5"/>
    </row>
    <row r="235" spans="19:19" ht="30" customHeight="1" x14ac:dyDescent="0.25">
      <c r="S235" s="5"/>
    </row>
    <row r="236" spans="19:19" ht="30" customHeight="1" x14ac:dyDescent="0.25">
      <c r="S236" s="5"/>
    </row>
    <row r="237" spans="19:19" ht="30" customHeight="1" x14ac:dyDescent="0.25">
      <c r="S237" s="5"/>
    </row>
    <row r="238" spans="19:19" ht="30" customHeight="1" x14ac:dyDescent="0.25">
      <c r="S238" s="5"/>
    </row>
    <row r="239" spans="19:19" ht="30" customHeight="1" x14ac:dyDescent="0.25">
      <c r="S239" s="5"/>
    </row>
    <row r="240" spans="19:19" ht="30" customHeight="1" x14ac:dyDescent="0.25">
      <c r="S240" s="5"/>
    </row>
    <row r="241" spans="19:19" ht="30" customHeight="1" x14ac:dyDescent="0.25">
      <c r="S241" s="5"/>
    </row>
    <row r="242" spans="19:19" ht="30" customHeight="1" x14ac:dyDescent="0.25">
      <c r="S242" s="5"/>
    </row>
    <row r="243" spans="19:19" ht="30" customHeight="1" x14ac:dyDescent="0.25">
      <c r="S243" s="5"/>
    </row>
    <row r="244" spans="19:19" ht="30" customHeight="1" x14ac:dyDescent="0.25">
      <c r="S244" s="5"/>
    </row>
    <row r="245" spans="19:19" ht="30" customHeight="1" x14ac:dyDescent="0.25">
      <c r="S245" s="5"/>
    </row>
    <row r="246" spans="19:19" ht="30" customHeight="1" x14ac:dyDescent="0.25">
      <c r="S246" s="5"/>
    </row>
    <row r="247" spans="19:19" ht="30" customHeight="1" x14ac:dyDescent="0.25">
      <c r="S247" s="5"/>
    </row>
    <row r="248" spans="19:19" ht="30" customHeight="1" x14ac:dyDescent="0.25">
      <c r="S248" s="5"/>
    </row>
    <row r="249" spans="19:19" ht="30" customHeight="1" x14ac:dyDescent="0.25">
      <c r="S249" s="5"/>
    </row>
    <row r="250" spans="19:19" ht="30" customHeight="1" x14ac:dyDescent="0.25">
      <c r="S250" s="5"/>
    </row>
    <row r="251" spans="19:19" ht="30" customHeight="1" x14ac:dyDescent="0.25">
      <c r="S251" s="5"/>
    </row>
    <row r="252" spans="19:19" ht="30" customHeight="1" x14ac:dyDescent="0.25">
      <c r="S252" s="5"/>
    </row>
    <row r="253" spans="19:19" ht="30" customHeight="1" x14ac:dyDescent="0.25">
      <c r="S253" s="5"/>
    </row>
    <row r="254" spans="19:19" ht="30" customHeight="1" x14ac:dyDescent="0.25">
      <c r="S254" s="5"/>
    </row>
    <row r="255" spans="19:19" ht="30" customHeight="1" x14ac:dyDescent="0.25">
      <c r="S255" s="5"/>
    </row>
    <row r="256" spans="19:19" ht="30" customHeight="1" x14ac:dyDescent="0.25">
      <c r="S256" s="5"/>
    </row>
    <row r="257" spans="19:19" ht="30" customHeight="1" x14ac:dyDescent="0.25">
      <c r="S257" s="5"/>
    </row>
    <row r="258" spans="19:19" ht="30" customHeight="1" x14ac:dyDescent="0.25">
      <c r="S258" s="5"/>
    </row>
    <row r="259" spans="19:19" ht="30" customHeight="1" x14ac:dyDescent="0.25">
      <c r="S259" s="5"/>
    </row>
    <row r="260" spans="19:19" ht="30" customHeight="1" x14ac:dyDescent="0.25">
      <c r="S260" s="5"/>
    </row>
    <row r="261" spans="19:19" ht="30" customHeight="1" x14ac:dyDescent="0.25">
      <c r="S261" s="5"/>
    </row>
    <row r="262" spans="19:19" ht="30" customHeight="1" x14ac:dyDescent="0.25">
      <c r="S262" s="5"/>
    </row>
    <row r="263" spans="19:19" ht="30" customHeight="1" x14ac:dyDescent="0.25">
      <c r="S263" s="5"/>
    </row>
    <row r="264" spans="19:19" ht="30" customHeight="1" x14ac:dyDescent="0.25">
      <c r="S264" s="5"/>
    </row>
    <row r="265" spans="19:19" ht="30" customHeight="1" x14ac:dyDescent="0.25">
      <c r="S265" s="5"/>
    </row>
    <row r="266" spans="19:19" ht="30" customHeight="1" x14ac:dyDescent="0.25">
      <c r="S266" s="5"/>
    </row>
    <row r="267" spans="19:19" ht="30" customHeight="1" x14ac:dyDescent="0.25">
      <c r="S267" s="5"/>
    </row>
    <row r="268" spans="19:19" ht="30" customHeight="1" x14ac:dyDescent="0.25">
      <c r="S268" s="5"/>
    </row>
    <row r="269" spans="19:19" ht="30" customHeight="1" x14ac:dyDescent="0.25">
      <c r="S269" s="5"/>
    </row>
    <row r="270" spans="19:19" ht="30" customHeight="1" x14ac:dyDescent="0.25">
      <c r="S270" s="5"/>
    </row>
    <row r="271" spans="19:19" ht="30" customHeight="1" x14ac:dyDescent="0.25">
      <c r="S271" s="5"/>
    </row>
    <row r="272" spans="19:19" ht="30" customHeight="1" x14ac:dyDescent="0.25">
      <c r="S272" s="5"/>
    </row>
    <row r="273" spans="19:19" ht="30" customHeight="1" x14ac:dyDescent="0.25">
      <c r="S273" s="5"/>
    </row>
    <row r="274" spans="19:19" ht="30" customHeight="1" x14ac:dyDescent="0.25">
      <c r="S274" s="5"/>
    </row>
    <row r="275" spans="19:19" ht="30" customHeight="1" x14ac:dyDescent="0.25">
      <c r="S275" s="5"/>
    </row>
    <row r="276" spans="19:19" ht="30" customHeight="1" x14ac:dyDescent="0.25">
      <c r="S276" s="5"/>
    </row>
    <row r="277" spans="19:19" ht="30" customHeight="1" x14ac:dyDescent="0.25">
      <c r="S277" s="5"/>
    </row>
    <row r="278" spans="19:19" ht="30" customHeight="1" x14ac:dyDescent="0.25">
      <c r="S278" s="5"/>
    </row>
    <row r="279" spans="19:19" ht="30" customHeight="1" x14ac:dyDescent="0.25">
      <c r="S279" s="5"/>
    </row>
    <row r="280" spans="19:19" ht="30" customHeight="1" x14ac:dyDescent="0.25">
      <c r="S280" s="5"/>
    </row>
    <row r="281" spans="19:19" ht="30" customHeight="1" x14ac:dyDescent="0.25">
      <c r="S281" s="5"/>
    </row>
    <row r="282" spans="19:19" ht="30" customHeight="1" x14ac:dyDescent="0.25">
      <c r="S282" s="5"/>
    </row>
    <row r="283" spans="19:19" ht="30" customHeight="1" x14ac:dyDescent="0.25">
      <c r="S283" s="5"/>
    </row>
    <row r="284" spans="19:19" ht="30" customHeight="1" x14ac:dyDescent="0.25">
      <c r="S284" s="5"/>
    </row>
    <row r="285" spans="19:19" ht="30" customHeight="1" x14ac:dyDescent="0.25">
      <c r="S285" s="5"/>
    </row>
    <row r="286" spans="19:19" ht="30" customHeight="1" x14ac:dyDescent="0.25">
      <c r="S286" s="5"/>
    </row>
    <row r="287" spans="19:19" ht="30" customHeight="1" x14ac:dyDescent="0.25">
      <c r="S287" s="5"/>
    </row>
    <row r="288" spans="19:19" ht="30" customHeight="1" x14ac:dyDescent="0.25">
      <c r="S288" s="5"/>
    </row>
    <row r="289" spans="19:19" ht="30" customHeight="1" x14ac:dyDescent="0.25">
      <c r="S289" s="5"/>
    </row>
    <row r="290" spans="19:19" ht="30" customHeight="1" x14ac:dyDescent="0.25">
      <c r="S290" s="5"/>
    </row>
    <row r="291" spans="19:19" ht="30" customHeight="1" x14ac:dyDescent="0.25">
      <c r="S291" s="5"/>
    </row>
    <row r="292" spans="19:19" ht="30" customHeight="1" x14ac:dyDescent="0.25">
      <c r="S292" s="5"/>
    </row>
    <row r="293" spans="19:19" ht="30" customHeight="1" x14ac:dyDescent="0.25">
      <c r="S293" s="5"/>
    </row>
    <row r="294" spans="19:19" ht="30" customHeight="1" x14ac:dyDescent="0.25">
      <c r="S294" s="5"/>
    </row>
    <row r="295" spans="19:19" ht="30" customHeight="1" x14ac:dyDescent="0.25">
      <c r="S295" s="5"/>
    </row>
    <row r="296" spans="19:19" ht="30" customHeight="1" x14ac:dyDescent="0.25">
      <c r="S296" s="5"/>
    </row>
    <row r="297" spans="19:19" ht="30" customHeight="1" x14ac:dyDescent="0.25">
      <c r="S297" s="5"/>
    </row>
    <row r="298" spans="19:19" ht="30" customHeight="1" x14ac:dyDescent="0.25">
      <c r="S298" s="5"/>
    </row>
    <row r="299" spans="19:19" ht="30" customHeight="1" x14ac:dyDescent="0.25">
      <c r="S299" s="5"/>
    </row>
    <row r="300" spans="19:19" ht="30" customHeight="1" x14ac:dyDescent="0.25">
      <c r="S300" s="5"/>
    </row>
    <row r="301" spans="19:19" ht="30" customHeight="1" x14ac:dyDescent="0.25">
      <c r="S301" s="5"/>
    </row>
    <row r="302" spans="19:19" ht="30" customHeight="1" x14ac:dyDescent="0.25">
      <c r="S302" s="5"/>
    </row>
    <row r="303" spans="19:19" ht="30" customHeight="1" x14ac:dyDescent="0.25">
      <c r="S303" s="5"/>
    </row>
    <row r="304" spans="19:19" ht="30" customHeight="1" x14ac:dyDescent="0.25">
      <c r="S304" s="5"/>
    </row>
    <row r="305" spans="19:19" ht="30" customHeight="1" x14ac:dyDescent="0.25">
      <c r="S305" s="5"/>
    </row>
    <row r="306" spans="19:19" ht="30" customHeight="1" x14ac:dyDescent="0.25">
      <c r="S306" s="5"/>
    </row>
    <row r="307" spans="19:19" ht="30" customHeight="1" x14ac:dyDescent="0.25">
      <c r="S307" s="5"/>
    </row>
    <row r="308" spans="19:19" ht="30" customHeight="1" x14ac:dyDescent="0.25">
      <c r="S308" s="5"/>
    </row>
    <row r="309" spans="19:19" ht="30" customHeight="1" x14ac:dyDescent="0.25">
      <c r="S309" s="5"/>
    </row>
    <row r="310" spans="19:19" ht="30" customHeight="1" x14ac:dyDescent="0.25">
      <c r="S310" s="5"/>
    </row>
    <row r="311" spans="19:19" ht="30" customHeight="1" x14ac:dyDescent="0.25">
      <c r="S311" s="5"/>
    </row>
    <row r="312" spans="19:19" ht="30" customHeight="1" x14ac:dyDescent="0.25">
      <c r="S312" s="5"/>
    </row>
    <row r="313" spans="19:19" ht="30" customHeight="1" x14ac:dyDescent="0.25">
      <c r="S313" s="5"/>
    </row>
    <row r="314" spans="19:19" ht="30" customHeight="1" x14ac:dyDescent="0.25">
      <c r="S314" s="5"/>
    </row>
    <row r="315" spans="19:19" ht="30" customHeight="1" x14ac:dyDescent="0.25">
      <c r="S315" s="5"/>
    </row>
    <row r="316" spans="19:19" ht="30" customHeight="1" x14ac:dyDescent="0.25">
      <c r="S316" s="5"/>
    </row>
    <row r="317" spans="19:19" ht="30" customHeight="1" x14ac:dyDescent="0.25">
      <c r="S317" s="5"/>
    </row>
    <row r="318" spans="19:19" ht="30" customHeight="1" x14ac:dyDescent="0.25">
      <c r="S318" s="5"/>
    </row>
    <row r="319" spans="19:19" ht="30" customHeight="1" x14ac:dyDescent="0.25">
      <c r="S319" s="5"/>
    </row>
    <row r="320" spans="19:19" ht="30" customHeight="1" x14ac:dyDescent="0.25">
      <c r="S320" s="5"/>
    </row>
    <row r="321" spans="19:19" ht="30" customHeight="1" x14ac:dyDescent="0.25">
      <c r="S321" s="5"/>
    </row>
    <row r="322" spans="19:19" ht="30" customHeight="1" x14ac:dyDescent="0.25">
      <c r="S322" s="5"/>
    </row>
    <row r="323" spans="19:19" ht="30" customHeight="1" x14ac:dyDescent="0.25">
      <c r="S323" s="5"/>
    </row>
    <row r="324" spans="19:19" ht="30" customHeight="1" x14ac:dyDescent="0.25">
      <c r="S324" s="5"/>
    </row>
    <row r="325" spans="19:19" ht="30" customHeight="1" x14ac:dyDescent="0.25">
      <c r="S325" s="5"/>
    </row>
    <row r="326" spans="19:19" ht="30" customHeight="1" x14ac:dyDescent="0.25">
      <c r="S326" s="5"/>
    </row>
    <row r="327" spans="19:19" ht="30" customHeight="1" x14ac:dyDescent="0.25">
      <c r="S327" s="5"/>
    </row>
    <row r="328" spans="19:19" ht="30" customHeight="1" x14ac:dyDescent="0.25">
      <c r="S328" s="5"/>
    </row>
    <row r="329" spans="19:19" ht="30" customHeight="1" x14ac:dyDescent="0.25">
      <c r="S329" s="5"/>
    </row>
    <row r="330" spans="19:19" ht="30" customHeight="1" x14ac:dyDescent="0.25">
      <c r="S330" s="5"/>
    </row>
    <row r="331" spans="19:19" ht="30" customHeight="1" x14ac:dyDescent="0.25">
      <c r="S331" s="5"/>
    </row>
    <row r="332" spans="19:19" ht="30" customHeight="1" x14ac:dyDescent="0.25">
      <c r="S332" s="5"/>
    </row>
    <row r="333" spans="19:19" ht="30" customHeight="1" x14ac:dyDescent="0.25">
      <c r="S333" s="5"/>
    </row>
    <row r="334" spans="19:19" ht="30" customHeight="1" x14ac:dyDescent="0.25">
      <c r="S334" s="5"/>
    </row>
    <row r="335" spans="19:19" ht="30" customHeight="1" x14ac:dyDescent="0.25">
      <c r="S335" s="5"/>
    </row>
    <row r="336" spans="19:19" ht="30" customHeight="1" x14ac:dyDescent="0.25">
      <c r="S336" s="5"/>
    </row>
    <row r="337" spans="19:19" ht="30" customHeight="1" x14ac:dyDescent="0.25">
      <c r="S337" s="5"/>
    </row>
    <row r="338" spans="19:19" ht="30" customHeight="1" x14ac:dyDescent="0.25">
      <c r="S338" s="5"/>
    </row>
    <row r="339" spans="19:19" ht="30" customHeight="1" x14ac:dyDescent="0.25">
      <c r="S339" s="5"/>
    </row>
    <row r="340" spans="19:19" ht="30" customHeight="1" x14ac:dyDescent="0.25">
      <c r="S340" s="5"/>
    </row>
    <row r="341" spans="19:19" ht="30" customHeight="1" x14ac:dyDescent="0.25">
      <c r="S341" s="5"/>
    </row>
    <row r="342" spans="19:19" ht="30" customHeight="1" x14ac:dyDescent="0.25">
      <c r="S342" s="5"/>
    </row>
    <row r="343" spans="19:19" ht="30" customHeight="1" x14ac:dyDescent="0.25">
      <c r="S343" s="5"/>
    </row>
    <row r="344" spans="19:19" ht="30" customHeight="1" x14ac:dyDescent="0.25">
      <c r="S344" s="5"/>
    </row>
    <row r="345" spans="19:19" ht="30" customHeight="1" x14ac:dyDescent="0.25">
      <c r="S345" s="5"/>
    </row>
    <row r="346" spans="19:19" ht="30" customHeight="1" x14ac:dyDescent="0.25">
      <c r="S346" s="5"/>
    </row>
    <row r="347" spans="19:19" ht="30" customHeight="1" x14ac:dyDescent="0.25">
      <c r="S347" s="5"/>
    </row>
    <row r="348" spans="19:19" ht="30" customHeight="1" x14ac:dyDescent="0.25">
      <c r="S348" s="5"/>
    </row>
    <row r="349" spans="19:19" ht="30" customHeight="1" x14ac:dyDescent="0.25">
      <c r="S349" s="5"/>
    </row>
    <row r="350" spans="19:19" ht="30" customHeight="1" x14ac:dyDescent="0.25">
      <c r="S350" s="5"/>
    </row>
    <row r="351" spans="19:19" ht="30" customHeight="1" x14ac:dyDescent="0.25">
      <c r="S351" s="5"/>
    </row>
    <row r="352" spans="19:19" ht="30" customHeight="1" x14ac:dyDescent="0.25">
      <c r="S352" s="5"/>
    </row>
    <row r="353" spans="19:19" ht="30" customHeight="1" x14ac:dyDescent="0.25">
      <c r="S353" s="5"/>
    </row>
    <row r="354" spans="19:19" ht="30" customHeight="1" x14ac:dyDescent="0.25">
      <c r="S354" s="5"/>
    </row>
    <row r="355" spans="19:19" ht="30" customHeight="1" x14ac:dyDescent="0.25">
      <c r="S355" s="5"/>
    </row>
    <row r="356" spans="19:19" ht="30" customHeight="1" x14ac:dyDescent="0.25">
      <c r="S356" s="5"/>
    </row>
    <row r="357" spans="19:19" ht="30" customHeight="1" x14ac:dyDescent="0.25">
      <c r="S357" s="5"/>
    </row>
    <row r="358" spans="19:19" ht="30" customHeight="1" x14ac:dyDescent="0.25">
      <c r="S358" s="5"/>
    </row>
    <row r="359" spans="19:19" ht="30" customHeight="1" x14ac:dyDescent="0.25">
      <c r="S359" s="5"/>
    </row>
    <row r="360" spans="19:19" ht="30" customHeight="1" x14ac:dyDescent="0.25">
      <c r="S360" s="5"/>
    </row>
    <row r="361" spans="19:19" ht="30" customHeight="1" x14ac:dyDescent="0.25">
      <c r="S361" s="5"/>
    </row>
    <row r="362" spans="19:19" ht="30" customHeight="1" x14ac:dyDescent="0.25">
      <c r="S362" s="5"/>
    </row>
    <row r="363" spans="19:19" ht="30" customHeight="1" x14ac:dyDescent="0.25">
      <c r="S363" s="5"/>
    </row>
    <row r="364" spans="19:19" ht="30" customHeight="1" x14ac:dyDescent="0.25">
      <c r="S364" s="5"/>
    </row>
    <row r="365" spans="19:19" ht="30" customHeight="1" x14ac:dyDescent="0.25">
      <c r="S365" s="5"/>
    </row>
    <row r="366" spans="19:19" ht="30" customHeight="1" x14ac:dyDescent="0.25">
      <c r="S366" s="5"/>
    </row>
    <row r="367" spans="19:19" ht="30" customHeight="1" x14ac:dyDescent="0.25">
      <c r="S367" s="5"/>
    </row>
    <row r="368" spans="19:19" ht="30" customHeight="1" x14ac:dyDescent="0.25">
      <c r="S368" s="5"/>
    </row>
    <row r="369" spans="19:19" ht="30" customHeight="1" x14ac:dyDescent="0.25">
      <c r="S369" s="5"/>
    </row>
    <row r="370" spans="19:19" ht="30" customHeight="1" x14ac:dyDescent="0.25">
      <c r="S370" s="5"/>
    </row>
    <row r="371" spans="19:19" ht="30" customHeight="1" x14ac:dyDescent="0.25">
      <c r="S371" s="5"/>
    </row>
    <row r="372" spans="19:19" ht="30" customHeight="1" x14ac:dyDescent="0.25">
      <c r="S372" s="5"/>
    </row>
    <row r="373" spans="19:19" ht="30" customHeight="1" x14ac:dyDescent="0.25">
      <c r="S373" s="5"/>
    </row>
    <row r="374" spans="19:19" ht="30" customHeight="1" x14ac:dyDescent="0.25">
      <c r="S374" s="5"/>
    </row>
    <row r="375" spans="19:19" ht="30" customHeight="1" x14ac:dyDescent="0.25">
      <c r="S375" s="5"/>
    </row>
    <row r="376" spans="19:19" ht="30" customHeight="1" x14ac:dyDescent="0.25">
      <c r="S376" s="5"/>
    </row>
    <row r="377" spans="19:19" ht="30" customHeight="1" x14ac:dyDescent="0.25">
      <c r="S377" s="5"/>
    </row>
    <row r="378" spans="19:19" ht="30" customHeight="1" x14ac:dyDescent="0.25">
      <c r="S378" s="5"/>
    </row>
    <row r="379" spans="19:19" ht="30" customHeight="1" x14ac:dyDescent="0.25">
      <c r="S379" s="5"/>
    </row>
    <row r="380" spans="19:19" ht="30" customHeight="1" x14ac:dyDescent="0.25">
      <c r="S380" s="5"/>
    </row>
    <row r="381" spans="19:19" ht="30" customHeight="1" x14ac:dyDescent="0.25">
      <c r="S381" s="5"/>
    </row>
    <row r="382" spans="19:19" ht="30" customHeight="1" x14ac:dyDescent="0.25">
      <c r="S382" s="5"/>
    </row>
    <row r="383" spans="19:19" ht="30" customHeight="1" x14ac:dyDescent="0.25">
      <c r="S383" s="5"/>
    </row>
    <row r="384" spans="19:19" ht="30" customHeight="1" x14ac:dyDescent="0.25">
      <c r="S384" s="5"/>
    </row>
    <row r="385" spans="19:19" ht="30" customHeight="1" x14ac:dyDescent="0.25">
      <c r="S385" s="5"/>
    </row>
    <row r="386" spans="19:19" ht="30" customHeight="1" x14ac:dyDescent="0.25">
      <c r="S386" s="5"/>
    </row>
    <row r="387" spans="19:19" ht="30" customHeight="1" x14ac:dyDescent="0.25">
      <c r="S387" s="5"/>
    </row>
    <row r="388" spans="19:19" ht="30" customHeight="1" x14ac:dyDescent="0.25">
      <c r="S388" s="5"/>
    </row>
    <row r="389" spans="19:19" ht="30" customHeight="1" x14ac:dyDescent="0.25">
      <c r="S389" s="5"/>
    </row>
    <row r="390" spans="19:19" ht="30" customHeight="1" x14ac:dyDescent="0.25">
      <c r="S390" s="5"/>
    </row>
    <row r="391" spans="19:19" ht="30" customHeight="1" x14ac:dyDescent="0.25">
      <c r="S391" s="5"/>
    </row>
    <row r="392" spans="19:19" ht="30" customHeight="1" x14ac:dyDescent="0.25">
      <c r="S392" s="5"/>
    </row>
    <row r="393" spans="19:19" ht="30" customHeight="1" x14ac:dyDescent="0.25">
      <c r="S393" s="5"/>
    </row>
    <row r="394" spans="19:19" ht="30" customHeight="1" x14ac:dyDescent="0.25">
      <c r="S394" s="5"/>
    </row>
    <row r="395" spans="19:19" ht="30" customHeight="1" x14ac:dyDescent="0.25">
      <c r="S395" s="5"/>
    </row>
    <row r="396" spans="19:19" ht="30" customHeight="1" x14ac:dyDescent="0.25">
      <c r="S396" s="5"/>
    </row>
    <row r="397" spans="19:19" ht="30" customHeight="1" x14ac:dyDescent="0.25">
      <c r="S397" s="5"/>
    </row>
    <row r="398" spans="19:19" ht="30" customHeight="1" x14ac:dyDescent="0.25">
      <c r="S398" s="5"/>
    </row>
    <row r="399" spans="19:19" ht="30" customHeight="1" x14ac:dyDescent="0.25">
      <c r="S399" s="5"/>
    </row>
    <row r="400" spans="19:19" ht="30" customHeight="1" x14ac:dyDescent="0.25">
      <c r="S400" s="5"/>
    </row>
    <row r="401" spans="19:19" ht="30" customHeight="1" x14ac:dyDescent="0.25">
      <c r="S401" s="5"/>
    </row>
    <row r="402" spans="19:19" ht="30" customHeight="1" x14ac:dyDescent="0.25">
      <c r="S402" s="5"/>
    </row>
    <row r="403" spans="19:19" ht="30" customHeight="1" x14ac:dyDescent="0.25">
      <c r="S403" s="5"/>
    </row>
    <row r="404" spans="19:19" ht="30" customHeight="1" x14ac:dyDescent="0.25">
      <c r="S404" s="5"/>
    </row>
    <row r="405" spans="19:19" ht="30" customHeight="1" x14ac:dyDescent="0.25">
      <c r="S405" s="5"/>
    </row>
    <row r="406" spans="19:19" ht="30" customHeight="1" x14ac:dyDescent="0.25">
      <c r="S406" s="5"/>
    </row>
    <row r="407" spans="19:19" ht="30" customHeight="1" x14ac:dyDescent="0.25">
      <c r="S407" s="5"/>
    </row>
    <row r="408" spans="19:19" ht="30" customHeight="1" x14ac:dyDescent="0.25">
      <c r="S408" s="5"/>
    </row>
    <row r="409" spans="19:19" ht="30" customHeight="1" x14ac:dyDescent="0.25">
      <c r="S409" s="5"/>
    </row>
    <row r="410" spans="19:19" ht="30" customHeight="1" x14ac:dyDescent="0.25">
      <c r="S410" s="5"/>
    </row>
    <row r="411" spans="19:19" ht="30" customHeight="1" x14ac:dyDescent="0.25">
      <c r="S411" s="5"/>
    </row>
    <row r="412" spans="19:19" ht="30" customHeight="1" x14ac:dyDescent="0.25">
      <c r="S412" s="5"/>
    </row>
    <row r="413" spans="19:19" ht="30" customHeight="1" x14ac:dyDescent="0.25">
      <c r="S413" s="5"/>
    </row>
    <row r="414" spans="19:19" ht="30" customHeight="1" x14ac:dyDescent="0.25">
      <c r="S414" s="5"/>
    </row>
    <row r="415" spans="19:19" ht="30" customHeight="1" x14ac:dyDescent="0.25">
      <c r="S415" s="5"/>
    </row>
    <row r="416" spans="19:19" ht="30" customHeight="1" x14ac:dyDescent="0.25">
      <c r="S416" s="5"/>
    </row>
    <row r="417" spans="19:19" ht="30" customHeight="1" x14ac:dyDescent="0.25">
      <c r="S417" s="5"/>
    </row>
    <row r="418" spans="19:19" ht="30" customHeight="1" x14ac:dyDescent="0.25">
      <c r="S418" s="5"/>
    </row>
    <row r="419" spans="19:19" ht="30" customHeight="1" x14ac:dyDescent="0.25">
      <c r="S419" s="5"/>
    </row>
    <row r="420" spans="19:19" ht="30" customHeight="1" x14ac:dyDescent="0.25">
      <c r="S420" s="5"/>
    </row>
    <row r="421" spans="19:19" ht="30" customHeight="1" x14ac:dyDescent="0.25">
      <c r="S421" s="5"/>
    </row>
    <row r="422" spans="19:19" ht="30" customHeight="1" x14ac:dyDescent="0.25">
      <c r="S422" s="5"/>
    </row>
    <row r="423" spans="19:19" ht="30" customHeight="1" x14ac:dyDescent="0.25">
      <c r="S423" s="5"/>
    </row>
    <row r="424" spans="19:19" ht="30" customHeight="1" x14ac:dyDescent="0.25">
      <c r="S424" s="5"/>
    </row>
    <row r="425" spans="19:19" ht="30" customHeight="1" x14ac:dyDescent="0.25">
      <c r="S425" s="5"/>
    </row>
    <row r="426" spans="19:19" ht="30" customHeight="1" x14ac:dyDescent="0.25">
      <c r="S426" s="5"/>
    </row>
    <row r="427" spans="19:19" ht="30" customHeight="1" x14ac:dyDescent="0.25">
      <c r="S427" s="5"/>
    </row>
    <row r="428" spans="19:19" ht="30" customHeight="1" x14ac:dyDescent="0.25">
      <c r="S428" s="5"/>
    </row>
    <row r="429" spans="19:19" ht="30" customHeight="1" x14ac:dyDescent="0.25">
      <c r="S429" s="5"/>
    </row>
    <row r="430" spans="19:19" ht="30" customHeight="1" x14ac:dyDescent="0.25">
      <c r="S430" s="5"/>
    </row>
    <row r="431" spans="19:19" ht="30" customHeight="1" x14ac:dyDescent="0.25">
      <c r="S431" s="5"/>
    </row>
    <row r="432" spans="19:19" ht="30" customHeight="1" x14ac:dyDescent="0.25">
      <c r="S432" s="5"/>
    </row>
    <row r="433" spans="19:19" ht="30" customHeight="1" x14ac:dyDescent="0.25">
      <c r="S433" s="5"/>
    </row>
    <row r="434" spans="19:19" ht="30" customHeight="1" x14ac:dyDescent="0.25">
      <c r="S434" s="5"/>
    </row>
    <row r="435" spans="19:19" ht="30" customHeight="1" x14ac:dyDescent="0.25">
      <c r="S435" s="5"/>
    </row>
    <row r="436" spans="19:19" ht="30" customHeight="1" x14ac:dyDescent="0.25">
      <c r="S436" s="5"/>
    </row>
    <row r="437" spans="19:19" ht="30" customHeight="1" x14ac:dyDescent="0.25">
      <c r="S437" s="5"/>
    </row>
    <row r="438" spans="19:19" ht="30" customHeight="1" x14ac:dyDescent="0.25">
      <c r="S438" s="5"/>
    </row>
    <row r="439" spans="19:19" ht="30" customHeight="1" x14ac:dyDescent="0.25">
      <c r="S439" s="5"/>
    </row>
    <row r="440" spans="19:19" ht="30" customHeight="1" x14ac:dyDescent="0.25">
      <c r="S440" s="5"/>
    </row>
    <row r="441" spans="19:19" ht="30" customHeight="1" x14ac:dyDescent="0.25">
      <c r="S441" s="5"/>
    </row>
    <row r="442" spans="19:19" ht="30" customHeight="1" x14ac:dyDescent="0.25">
      <c r="S442" s="5"/>
    </row>
    <row r="443" spans="19:19" ht="30" customHeight="1" x14ac:dyDescent="0.25">
      <c r="S443" s="5"/>
    </row>
    <row r="444" spans="19:19" ht="30" customHeight="1" x14ac:dyDescent="0.25">
      <c r="S444" s="5"/>
    </row>
    <row r="445" spans="19:19" ht="30" customHeight="1" x14ac:dyDescent="0.25">
      <c r="S445" s="5"/>
    </row>
    <row r="446" spans="19:19" ht="30" customHeight="1" x14ac:dyDescent="0.25">
      <c r="S446" s="5"/>
    </row>
    <row r="447" spans="19:19" ht="30" customHeight="1" x14ac:dyDescent="0.25">
      <c r="S447" s="5"/>
    </row>
    <row r="448" spans="19:19" ht="30" customHeight="1" x14ac:dyDescent="0.25">
      <c r="S448" s="5"/>
    </row>
    <row r="449" spans="19:19" ht="30" customHeight="1" x14ac:dyDescent="0.25">
      <c r="S449" s="5"/>
    </row>
    <row r="450" spans="19:19" ht="30" customHeight="1" x14ac:dyDescent="0.25">
      <c r="S450" s="5"/>
    </row>
    <row r="451" spans="19:19" ht="30" customHeight="1" x14ac:dyDescent="0.25">
      <c r="S451" s="5"/>
    </row>
    <row r="452" spans="19:19" ht="30" customHeight="1" x14ac:dyDescent="0.25">
      <c r="S452" s="5"/>
    </row>
    <row r="453" spans="19:19" ht="30" customHeight="1" x14ac:dyDescent="0.25">
      <c r="S453" s="5"/>
    </row>
    <row r="454" spans="19:19" ht="30" customHeight="1" x14ac:dyDescent="0.25">
      <c r="S454" s="5"/>
    </row>
    <row r="455" spans="19:19" ht="30" customHeight="1" x14ac:dyDescent="0.25">
      <c r="S455" s="5"/>
    </row>
    <row r="456" spans="19:19" ht="30" customHeight="1" x14ac:dyDescent="0.25">
      <c r="S456" s="5"/>
    </row>
    <row r="457" spans="19:19" ht="30" customHeight="1" x14ac:dyDescent="0.25">
      <c r="S457" s="5"/>
    </row>
    <row r="458" spans="19:19" ht="30" customHeight="1" x14ac:dyDescent="0.25">
      <c r="S458" s="5"/>
    </row>
    <row r="459" spans="19:19" ht="30" customHeight="1" x14ac:dyDescent="0.25">
      <c r="S459" s="5"/>
    </row>
    <row r="460" spans="19:19" ht="30" customHeight="1" x14ac:dyDescent="0.25">
      <c r="S460" s="5"/>
    </row>
    <row r="461" spans="19:19" ht="30" customHeight="1" x14ac:dyDescent="0.25">
      <c r="S461" s="5"/>
    </row>
    <row r="462" spans="19:19" ht="30" customHeight="1" x14ac:dyDescent="0.25">
      <c r="S462" s="5"/>
    </row>
    <row r="463" spans="19:19" ht="30" customHeight="1" x14ac:dyDescent="0.25">
      <c r="S463" s="5"/>
    </row>
    <row r="464" spans="19:19" ht="30" customHeight="1" x14ac:dyDescent="0.25">
      <c r="S464" s="5"/>
    </row>
    <row r="465" spans="19:19" ht="30" customHeight="1" x14ac:dyDescent="0.25">
      <c r="S465" s="5"/>
    </row>
    <row r="466" spans="19:19" ht="30" customHeight="1" x14ac:dyDescent="0.25">
      <c r="S466" s="5"/>
    </row>
    <row r="467" spans="19:19" ht="30" customHeight="1" x14ac:dyDescent="0.25">
      <c r="S467" s="5"/>
    </row>
    <row r="468" spans="19:19" ht="30" customHeight="1" x14ac:dyDescent="0.25">
      <c r="S468" s="5"/>
    </row>
    <row r="469" spans="19:19" ht="30" customHeight="1" x14ac:dyDescent="0.25">
      <c r="S469" s="5"/>
    </row>
    <row r="470" spans="19:19" ht="30" customHeight="1" x14ac:dyDescent="0.25">
      <c r="S470" s="5"/>
    </row>
    <row r="471" spans="19:19" ht="30" customHeight="1" x14ac:dyDescent="0.25">
      <c r="S471" s="5"/>
    </row>
    <row r="472" spans="19:19" ht="30" customHeight="1" x14ac:dyDescent="0.25">
      <c r="S472" s="5"/>
    </row>
    <row r="473" spans="19:19" ht="30" customHeight="1" x14ac:dyDescent="0.25">
      <c r="S473" s="5"/>
    </row>
    <row r="474" spans="19:19" ht="30" customHeight="1" x14ac:dyDescent="0.25">
      <c r="S474" s="5"/>
    </row>
    <row r="475" spans="19:19" ht="30" customHeight="1" x14ac:dyDescent="0.25">
      <c r="S475" s="5"/>
    </row>
    <row r="476" spans="19:19" ht="30" customHeight="1" x14ac:dyDescent="0.25">
      <c r="S476" s="5"/>
    </row>
    <row r="477" spans="19:19" ht="30" customHeight="1" x14ac:dyDescent="0.25">
      <c r="S477" s="5"/>
    </row>
    <row r="478" spans="19:19" ht="30" customHeight="1" x14ac:dyDescent="0.25">
      <c r="S478" s="5"/>
    </row>
    <row r="479" spans="19:19" ht="30" customHeight="1" x14ac:dyDescent="0.25">
      <c r="S479" s="5"/>
    </row>
    <row r="480" spans="19:19" ht="30" customHeight="1" x14ac:dyDescent="0.25">
      <c r="S480" s="5"/>
    </row>
    <row r="481" spans="19:19" ht="30" customHeight="1" x14ac:dyDescent="0.25">
      <c r="S481" s="5"/>
    </row>
    <row r="482" spans="19:19" ht="30" customHeight="1" x14ac:dyDescent="0.25">
      <c r="S482" s="5"/>
    </row>
    <row r="483" spans="19:19" ht="30" customHeight="1" x14ac:dyDescent="0.25">
      <c r="S483" s="5"/>
    </row>
    <row r="484" spans="19:19" ht="30" customHeight="1" x14ac:dyDescent="0.25">
      <c r="S484" s="5"/>
    </row>
    <row r="485" spans="19:19" ht="30" customHeight="1" x14ac:dyDescent="0.25">
      <c r="S485" s="5"/>
    </row>
    <row r="486" spans="19:19" ht="30" customHeight="1" x14ac:dyDescent="0.25">
      <c r="S486" s="5"/>
    </row>
    <row r="487" spans="19:19" ht="30" customHeight="1" x14ac:dyDescent="0.25">
      <c r="S487" s="5"/>
    </row>
    <row r="488" spans="19:19" ht="30" customHeight="1" x14ac:dyDescent="0.25">
      <c r="S488" s="5"/>
    </row>
    <row r="489" spans="19:19" ht="30" customHeight="1" x14ac:dyDescent="0.25">
      <c r="S489" s="5"/>
    </row>
    <row r="490" spans="19:19" ht="30" customHeight="1" x14ac:dyDescent="0.25">
      <c r="S490" s="5"/>
    </row>
    <row r="491" spans="19:19" ht="30" customHeight="1" x14ac:dyDescent="0.25">
      <c r="S491" s="5"/>
    </row>
    <row r="492" spans="19:19" ht="30" customHeight="1" x14ac:dyDescent="0.25">
      <c r="S492" s="5"/>
    </row>
    <row r="493" spans="19:19" ht="30" customHeight="1" x14ac:dyDescent="0.25">
      <c r="S493" s="5"/>
    </row>
    <row r="494" spans="19:19" ht="30" customHeight="1" x14ac:dyDescent="0.25">
      <c r="S494" s="5"/>
    </row>
    <row r="495" spans="19:19" ht="30" customHeight="1" x14ac:dyDescent="0.25">
      <c r="S495" s="5"/>
    </row>
    <row r="496" spans="19:19" ht="30" customHeight="1" x14ac:dyDescent="0.25">
      <c r="S496" s="5"/>
    </row>
    <row r="497" spans="19:19" ht="30" customHeight="1" x14ac:dyDescent="0.25">
      <c r="S497" s="5"/>
    </row>
    <row r="498" spans="19:19" ht="30" customHeight="1" x14ac:dyDescent="0.25">
      <c r="S498" s="5"/>
    </row>
    <row r="499" spans="19:19" ht="30" customHeight="1" x14ac:dyDescent="0.25">
      <c r="S499" s="5"/>
    </row>
    <row r="500" spans="19:19" ht="30" customHeight="1" x14ac:dyDescent="0.25">
      <c r="S500" s="5"/>
    </row>
    <row r="501" spans="19:19" ht="30" customHeight="1" x14ac:dyDescent="0.25">
      <c r="S501" s="5"/>
    </row>
    <row r="502" spans="19:19" ht="30" customHeight="1" x14ac:dyDescent="0.25">
      <c r="S502" s="5"/>
    </row>
    <row r="503" spans="19:19" ht="30" customHeight="1" x14ac:dyDescent="0.25">
      <c r="S503" s="5"/>
    </row>
    <row r="504" spans="19:19" ht="30" customHeight="1" x14ac:dyDescent="0.25">
      <c r="S504" s="5"/>
    </row>
    <row r="505" spans="19:19" ht="30" customHeight="1" x14ac:dyDescent="0.25">
      <c r="S505" s="5"/>
    </row>
    <row r="506" spans="19:19" ht="30" customHeight="1" x14ac:dyDescent="0.25">
      <c r="S506" s="5"/>
    </row>
    <row r="507" spans="19:19" ht="30" customHeight="1" x14ac:dyDescent="0.25">
      <c r="S507" s="5"/>
    </row>
    <row r="508" spans="19:19" ht="30" customHeight="1" x14ac:dyDescent="0.25">
      <c r="S508" s="5"/>
    </row>
    <row r="509" spans="19:19" ht="30" customHeight="1" x14ac:dyDescent="0.25">
      <c r="S509" s="5"/>
    </row>
    <row r="510" spans="19:19" ht="30" customHeight="1" x14ac:dyDescent="0.25">
      <c r="S510" s="5"/>
    </row>
    <row r="511" spans="19:19" ht="30" customHeight="1" x14ac:dyDescent="0.25">
      <c r="S511" s="5"/>
    </row>
    <row r="512" spans="19:19" ht="30" customHeight="1" x14ac:dyDescent="0.25">
      <c r="S512" s="5"/>
    </row>
    <row r="513" spans="19:19" ht="30" customHeight="1" x14ac:dyDescent="0.25">
      <c r="S513" s="5"/>
    </row>
    <row r="514" spans="19:19" ht="30" customHeight="1" x14ac:dyDescent="0.25">
      <c r="S514" s="5"/>
    </row>
    <row r="515" spans="19:19" ht="30" customHeight="1" x14ac:dyDescent="0.25">
      <c r="S515" s="5"/>
    </row>
    <row r="516" spans="19:19" ht="30" customHeight="1" x14ac:dyDescent="0.25">
      <c r="S516" s="5"/>
    </row>
    <row r="517" spans="19:19" ht="30" customHeight="1" x14ac:dyDescent="0.25">
      <c r="S517" s="5"/>
    </row>
    <row r="518" spans="19:19" ht="30" customHeight="1" x14ac:dyDescent="0.25">
      <c r="S518" s="5"/>
    </row>
    <row r="519" spans="19:19" ht="30" customHeight="1" x14ac:dyDescent="0.25">
      <c r="S519" s="5"/>
    </row>
    <row r="520" spans="19:19" ht="30" customHeight="1" x14ac:dyDescent="0.25">
      <c r="S520" s="5"/>
    </row>
    <row r="521" spans="19:19" ht="30" customHeight="1" x14ac:dyDescent="0.25">
      <c r="S521" s="5"/>
    </row>
    <row r="522" spans="19:19" ht="30" customHeight="1" x14ac:dyDescent="0.25">
      <c r="S522" s="5"/>
    </row>
    <row r="523" spans="19:19" ht="30" customHeight="1" x14ac:dyDescent="0.25">
      <c r="S523" s="5"/>
    </row>
    <row r="524" spans="19:19" ht="30" customHeight="1" x14ac:dyDescent="0.25">
      <c r="S524" s="5"/>
    </row>
    <row r="525" spans="19:19" ht="30" customHeight="1" x14ac:dyDescent="0.25">
      <c r="S525" s="5"/>
    </row>
    <row r="526" spans="19:19" ht="30" customHeight="1" x14ac:dyDescent="0.25">
      <c r="S526" s="5"/>
    </row>
    <row r="527" spans="19:19" ht="30" customHeight="1" x14ac:dyDescent="0.25">
      <c r="S527" s="5"/>
    </row>
    <row r="528" spans="19:19" ht="30" customHeight="1" x14ac:dyDescent="0.25">
      <c r="S528" s="5"/>
    </row>
    <row r="529" spans="19:19" ht="30" customHeight="1" x14ac:dyDescent="0.25">
      <c r="S529" s="5"/>
    </row>
    <row r="530" spans="19:19" ht="30" customHeight="1" x14ac:dyDescent="0.25">
      <c r="S530" s="5"/>
    </row>
    <row r="531" spans="19:19" ht="30" customHeight="1" x14ac:dyDescent="0.25">
      <c r="S531" s="5"/>
    </row>
    <row r="532" spans="19:19" ht="30" customHeight="1" x14ac:dyDescent="0.25">
      <c r="S532" s="5"/>
    </row>
    <row r="533" spans="19:19" ht="30" customHeight="1" x14ac:dyDescent="0.25">
      <c r="S533" s="5"/>
    </row>
    <row r="534" spans="19:19" ht="30" customHeight="1" x14ac:dyDescent="0.25">
      <c r="S534" s="5"/>
    </row>
    <row r="535" spans="19:19" ht="30" customHeight="1" x14ac:dyDescent="0.25">
      <c r="S535" s="5"/>
    </row>
    <row r="536" spans="19:19" ht="30" customHeight="1" x14ac:dyDescent="0.25">
      <c r="S536" s="5"/>
    </row>
    <row r="537" spans="19:19" ht="30" customHeight="1" x14ac:dyDescent="0.25">
      <c r="S537" s="5"/>
    </row>
    <row r="538" spans="19:19" ht="30" customHeight="1" x14ac:dyDescent="0.25">
      <c r="S538" s="5"/>
    </row>
    <row r="539" spans="19:19" ht="30" customHeight="1" x14ac:dyDescent="0.25">
      <c r="S539" s="5"/>
    </row>
    <row r="540" spans="19:19" ht="30" customHeight="1" x14ac:dyDescent="0.25">
      <c r="S540" s="5"/>
    </row>
    <row r="541" spans="19:19" ht="30" customHeight="1" x14ac:dyDescent="0.25">
      <c r="S541" s="5"/>
    </row>
    <row r="542" spans="19:19" ht="30" customHeight="1" x14ac:dyDescent="0.25">
      <c r="S542" s="5"/>
    </row>
    <row r="543" spans="19:19" ht="30" customHeight="1" x14ac:dyDescent="0.25">
      <c r="S543" s="5"/>
    </row>
    <row r="544" spans="19:19" ht="30" customHeight="1" x14ac:dyDescent="0.25">
      <c r="S544" s="5"/>
    </row>
    <row r="545" spans="19:19" ht="30" customHeight="1" x14ac:dyDescent="0.25">
      <c r="S545" s="5"/>
    </row>
    <row r="546" spans="19:19" ht="30" customHeight="1" x14ac:dyDescent="0.25">
      <c r="S546" s="5"/>
    </row>
    <row r="547" spans="19:19" ht="30" customHeight="1" x14ac:dyDescent="0.25">
      <c r="S547" s="5"/>
    </row>
    <row r="548" spans="19:19" ht="30" customHeight="1" x14ac:dyDescent="0.25">
      <c r="S548" s="5"/>
    </row>
    <row r="549" spans="19:19" ht="30" customHeight="1" x14ac:dyDescent="0.25">
      <c r="S549" s="5"/>
    </row>
    <row r="550" spans="19:19" ht="30" customHeight="1" x14ac:dyDescent="0.25">
      <c r="S550" s="5"/>
    </row>
    <row r="551" spans="19:19" ht="30" customHeight="1" x14ac:dyDescent="0.25">
      <c r="S551" s="5"/>
    </row>
    <row r="552" spans="19:19" ht="30" customHeight="1" x14ac:dyDescent="0.25">
      <c r="S552" s="5"/>
    </row>
    <row r="553" spans="19:19" ht="30" customHeight="1" x14ac:dyDescent="0.25">
      <c r="S553" s="5"/>
    </row>
    <row r="554" spans="19:19" ht="30" customHeight="1" x14ac:dyDescent="0.25">
      <c r="S554" s="5"/>
    </row>
    <row r="555" spans="19:19" ht="30" customHeight="1" x14ac:dyDescent="0.25">
      <c r="S555" s="5"/>
    </row>
    <row r="556" spans="19:19" ht="30" customHeight="1" x14ac:dyDescent="0.25">
      <c r="S556" s="5"/>
    </row>
    <row r="557" spans="19:19" ht="30" customHeight="1" x14ac:dyDescent="0.25">
      <c r="S557" s="5"/>
    </row>
    <row r="558" spans="19:19" ht="30" customHeight="1" x14ac:dyDescent="0.25">
      <c r="S558" s="5"/>
    </row>
    <row r="559" spans="19:19" ht="30" customHeight="1" x14ac:dyDescent="0.25">
      <c r="S559" s="5"/>
    </row>
    <row r="560" spans="19:19" ht="30" customHeight="1" x14ac:dyDescent="0.25">
      <c r="S560" s="5"/>
    </row>
    <row r="561" spans="19:19" ht="30" customHeight="1" x14ac:dyDescent="0.25">
      <c r="S561" s="5"/>
    </row>
    <row r="562" spans="19:19" ht="30" customHeight="1" x14ac:dyDescent="0.25">
      <c r="S562" s="5"/>
    </row>
    <row r="563" spans="19:19" ht="30" customHeight="1" x14ac:dyDescent="0.25">
      <c r="S563" s="5"/>
    </row>
    <row r="564" spans="19:19" ht="30" customHeight="1" x14ac:dyDescent="0.25">
      <c r="S564" s="5"/>
    </row>
    <row r="565" spans="19:19" ht="30" customHeight="1" x14ac:dyDescent="0.25">
      <c r="S565" s="5"/>
    </row>
    <row r="566" spans="19:19" ht="30" customHeight="1" x14ac:dyDescent="0.25">
      <c r="S566" s="5"/>
    </row>
    <row r="567" spans="19:19" ht="30" customHeight="1" x14ac:dyDescent="0.25">
      <c r="S567" s="5"/>
    </row>
    <row r="568" spans="19:19" ht="30" customHeight="1" x14ac:dyDescent="0.25">
      <c r="S568" s="5"/>
    </row>
    <row r="569" spans="19:19" ht="30" customHeight="1" x14ac:dyDescent="0.25">
      <c r="S569" s="5"/>
    </row>
    <row r="570" spans="19:19" ht="30" customHeight="1" x14ac:dyDescent="0.25">
      <c r="S570" s="5"/>
    </row>
    <row r="571" spans="19:19" ht="30" customHeight="1" x14ac:dyDescent="0.25">
      <c r="S571" s="5"/>
    </row>
    <row r="572" spans="19:19" ht="30" customHeight="1" x14ac:dyDescent="0.25">
      <c r="S572" s="5"/>
    </row>
    <row r="573" spans="19:19" ht="30" customHeight="1" x14ac:dyDescent="0.25">
      <c r="S573" s="5"/>
    </row>
    <row r="574" spans="19:19" ht="30" customHeight="1" x14ac:dyDescent="0.25">
      <c r="S574" s="5"/>
    </row>
    <row r="575" spans="19:19" ht="30" customHeight="1" x14ac:dyDescent="0.25">
      <c r="S575" s="5"/>
    </row>
    <row r="576" spans="19:19" ht="30" customHeight="1" x14ac:dyDescent="0.25">
      <c r="S576" s="5"/>
    </row>
    <row r="577" spans="19:19" ht="30" customHeight="1" x14ac:dyDescent="0.25">
      <c r="S577" s="5"/>
    </row>
    <row r="578" spans="19:19" ht="30" customHeight="1" x14ac:dyDescent="0.25">
      <c r="S578" s="5"/>
    </row>
    <row r="579" spans="19:19" ht="30" customHeight="1" x14ac:dyDescent="0.25">
      <c r="S579" s="5"/>
    </row>
    <row r="580" spans="19:19" ht="30" customHeight="1" x14ac:dyDescent="0.25">
      <c r="S580" s="5"/>
    </row>
    <row r="581" spans="19:19" ht="30" customHeight="1" x14ac:dyDescent="0.25">
      <c r="S581" s="5"/>
    </row>
    <row r="582" spans="19:19" ht="30" customHeight="1" x14ac:dyDescent="0.25">
      <c r="S582" s="5"/>
    </row>
    <row r="583" spans="19:19" ht="30" customHeight="1" x14ac:dyDescent="0.25">
      <c r="S583" s="5"/>
    </row>
    <row r="584" spans="19:19" ht="30" customHeight="1" x14ac:dyDescent="0.25">
      <c r="S584" s="5"/>
    </row>
    <row r="585" spans="19:19" ht="30" customHeight="1" x14ac:dyDescent="0.25">
      <c r="S585" s="5"/>
    </row>
    <row r="586" spans="19:19" ht="30" customHeight="1" x14ac:dyDescent="0.25">
      <c r="S586" s="5"/>
    </row>
    <row r="587" spans="19:19" ht="30" customHeight="1" x14ac:dyDescent="0.25">
      <c r="S587" s="5"/>
    </row>
    <row r="588" spans="19:19" ht="30" customHeight="1" x14ac:dyDescent="0.25">
      <c r="S588" s="5"/>
    </row>
    <row r="589" spans="19:19" ht="30" customHeight="1" x14ac:dyDescent="0.25">
      <c r="S589" s="5"/>
    </row>
    <row r="590" spans="19:19" ht="30" customHeight="1" x14ac:dyDescent="0.25">
      <c r="S590" s="5"/>
    </row>
    <row r="591" spans="19:19" ht="30" customHeight="1" x14ac:dyDescent="0.25">
      <c r="S591" s="5"/>
    </row>
    <row r="592" spans="19:19" ht="30" customHeight="1" x14ac:dyDescent="0.25">
      <c r="S592" s="5"/>
    </row>
    <row r="593" spans="19:19" ht="30" customHeight="1" x14ac:dyDescent="0.25">
      <c r="S593" s="5"/>
    </row>
    <row r="594" spans="19:19" ht="30" customHeight="1" x14ac:dyDescent="0.25">
      <c r="S594" s="5"/>
    </row>
    <row r="595" spans="19:19" ht="30" customHeight="1" x14ac:dyDescent="0.25">
      <c r="S595" s="5"/>
    </row>
    <row r="596" spans="19:19" ht="30" customHeight="1" x14ac:dyDescent="0.25">
      <c r="S596" s="5"/>
    </row>
    <row r="597" spans="19:19" ht="30" customHeight="1" x14ac:dyDescent="0.25">
      <c r="S597" s="5"/>
    </row>
    <row r="598" spans="19:19" ht="30" customHeight="1" x14ac:dyDescent="0.25">
      <c r="S598" s="5"/>
    </row>
    <row r="599" spans="19:19" ht="30" customHeight="1" x14ac:dyDescent="0.25">
      <c r="S599" s="5"/>
    </row>
    <row r="600" spans="19:19" ht="30" customHeight="1" x14ac:dyDescent="0.25">
      <c r="S600" s="5"/>
    </row>
    <row r="601" spans="19:19" ht="30" customHeight="1" x14ac:dyDescent="0.25">
      <c r="S601" s="5"/>
    </row>
    <row r="602" spans="19:19" ht="30" customHeight="1" x14ac:dyDescent="0.25">
      <c r="S602" s="5"/>
    </row>
    <row r="603" spans="19:19" ht="30" customHeight="1" x14ac:dyDescent="0.25">
      <c r="S603" s="5"/>
    </row>
    <row r="604" spans="19:19" ht="30" customHeight="1" x14ac:dyDescent="0.25">
      <c r="S604" s="5"/>
    </row>
    <row r="605" spans="19:19" ht="30" customHeight="1" x14ac:dyDescent="0.25">
      <c r="S605" s="5"/>
    </row>
    <row r="606" spans="19:19" ht="30" customHeight="1" x14ac:dyDescent="0.25">
      <c r="S606" s="5"/>
    </row>
    <row r="607" spans="19:19" ht="30" customHeight="1" x14ac:dyDescent="0.25">
      <c r="S607" s="5"/>
    </row>
    <row r="608" spans="19:19" ht="30" customHeight="1" x14ac:dyDescent="0.25">
      <c r="S608" s="5"/>
    </row>
    <row r="609" spans="19:19" ht="30" customHeight="1" x14ac:dyDescent="0.25">
      <c r="S609" s="5"/>
    </row>
    <row r="610" spans="19:19" ht="30" customHeight="1" x14ac:dyDescent="0.25">
      <c r="S610" s="5"/>
    </row>
    <row r="611" spans="19:19" ht="30" customHeight="1" x14ac:dyDescent="0.25">
      <c r="S611" s="5"/>
    </row>
    <row r="612" spans="19:19" ht="30" customHeight="1" x14ac:dyDescent="0.25">
      <c r="S612" s="5"/>
    </row>
    <row r="613" spans="19:19" ht="30" customHeight="1" x14ac:dyDescent="0.25">
      <c r="S613" s="5"/>
    </row>
    <row r="614" spans="19:19" ht="30" customHeight="1" x14ac:dyDescent="0.25">
      <c r="S614" s="5"/>
    </row>
    <row r="615" spans="19:19" ht="30" customHeight="1" x14ac:dyDescent="0.25">
      <c r="S615" s="5"/>
    </row>
    <row r="616" spans="19:19" ht="30" customHeight="1" x14ac:dyDescent="0.25">
      <c r="S616" s="5"/>
    </row>
    <row r="617" spans="19:19" ht="30" customHeight="1" x14ac:dyDescent="0.25">
      <c r="S617" s="5"/>
    </row>
    <row r="618" spans="19:19" ht="30" customHeight="1" x14ac:dyDescent="0.25">
      <c r="S618" s="5"/>
    </row>
    <row r="619" spans="19:19" ht="30" customHeight="1" x14ac:dyDescent="0.25">
      <c r="S619" s="5"/>
    </row>
    <row r="620" spans="19:19" ht="30" customHeight="1" x14ac:dyDescent="0.25">
      <c r="S620" s="5"/>
    </row>
    <row r="621" spans="19:19" ht="30" customHeight="1" x14ac:dyDescent="0.25">
      <c r="S621" s="5"/>
    </row>
    <row r="622" spans="19:19" ht="30" customHeight="1" x14ac:dyDescent="0.25">
      <c r="S622" s="5"/>
    </row>
    <row r="623" spans="19:19" ht="30" customHeight="1" x14ac:dyDescent="0.25">
      <c r="S623" s="5"/>
    </row>
    <row r="624" spans="19:19" ht="30" customHeight="1" x14ac:dyDescent="0.25">
      <c r="S624" s="5"/>
    </row>
    <row r="625" spans="19:19" ht="30" customHeight="1" x14ac:dyDescent="0.25">
      <c r="S625" s="5"/>
    </row>
    <row r="626" spans="19:19" ht="30" customHeight="1" x14ac:dyDescent="0.25">
      <c r="S626" s="5"/>
    </row>
    <row r="627" spans="19:19" ht="30" customHeight="1" x14ac:dyDescent="0.25">
      <c r="S627" s="5"/>
    </row>
    <row r="628" spans="19:19" ht="30" customHeight="1" x14ac:dyDescent="0.25">
      <c r="S628" s="5"/>
    </row>
    <row r="629" spans="19:19" ht="30" customHeight="1" x14ac:dyDescent="0.25">
      <c r="S629" s="5"/>
    </row>
    <row r="630" spans="19:19" ht="30" customHeight="1" x14ac:dyDescent="0.25">
      <c r="S630" s="5"/>
    </row>
    <row r="631" spans="19:19" ht="30" customHeight="1" x14ac:dyDescent="0.25">
      <c r="S631" s="5"/>
    </row>
    <row r="632" spans="19:19" ht="30" customHeight="1" x14ac:dyDescent="0.25">
      <c r="S632" s="5"/>
    </row>
    <row r="633" spans="19:19" ht="30" customHeight="1" x14ac:dyDescent="0.25">
      <c r="S633" s="5"/>
    </row>
    <row r="634" spans="19:19" ht="30" customHeight="1" x14ac:dyDescent="0.25">
      <c r="S634" s="5"/>
    </row>
    <row r="635" spans="19:19" ht="30" customHeight="1" x14ac:dyDescent="0.25">
      <c r="S635" s="5"/>
    </row>
    <row r="636" spans="19:19" ht="30" customHeight="1" x14ac:dyDescent="0.25">
      <c r="S636" s="5"/>
    </row>
    <row r="637" spans="19:19" ht="30" customHeight="1" x14ac:dyDescent="0.25">
      <c r="S637" s="5"/>
    </row>
    <row r="638" spans="19:19" ht="30" customHeight="1" x14ac:dyDescent="0.25">
      <c r="S638" s="5"/>
    </row>
    <row r="639" spans="19:19" ht="30" customHeight="1" x14ac:dyDescent="0.25">
      <c r="S639" s="5"/>
    </row>
    <row r="640" spans="19:19" ht="30" customHeight="1" x14ac:dyDescent="0.25">
      <c r="S640" s="5"/>
    </row>
    <row r="641" spans="19:19" ht="30" customHeight="1" x14ac:dyDescent="0.25">
      <c r="S641" s="5"/>
    </row>
    <row r="642" spans="19:19" ht="30" customHeight="1" x14ac:dyDescent="0.25">
      <c r="S642" s="5"/>
    </row>
    <row r="643" spans="19:19" ht="30" customHeight="1" x14ac:dyDescent="0.25">
      <c r="S643" s="5"/>
    </row>
    <row r="644" spans="19:19" ht="30" customHeight="1" x14ac:dyDescent="0.25">
      <c r="S644" s="5"/>
    </row>
    <row r="645" spans="19:19" ht="30" customHeight="1" x14ac:dyDescent="0.25">
      <c r="S645" s="5"/>
    </row>
    <row r="646" spans="19:19" ht="30" customHeight="1" x14ac:dyDescent="0.25">
      <c r="S646" s="5"/>
    </row>
    <row r="647" spans="19:19" ht="30" customHeight="1" x14ac:dyDescent="0.25">
      <c r="S647" s="5"/>
    </row>
    <row r="648" spans="19:19" ht="30" customHeight="1" x14ac:dyDescent="0.25">
      <c r="S648" s="5"/>
    </row>
    <row r="649" spans="19:19" ht="30" customHeight="1" x14ac:dyDescent="0.25">
      <c r="S649" s="5"/>
    </row>
    <row r="650" spans="19:19" ht="30" customHeight="1" x14ac:dyDescent="0.25">
      <c r="S650" s="5"/>
    </row>
    <row r="651" spans="19:19" ht="30" customHeight="1" x14ac:dyDescent="0.25">
      <c r="S651" s="5"/>
    </row>
  </sheetData>
  <phoneticPr fontId="1" type="noConversion"/>
  <dataValidations count="16">
    <dataValidation type="list" allowBlank="1" showInputMessage="1" showErrorMessage="1" sqref="T9" xr:uid="{6BB6FC9E-B454-4595-99EB-2240EFF463FA}">
      <formula1>"Auto,FIX"</formula1>
    </dataValidation>
    <dataValidation type="list" allowBlank="1" showInputMessage="1" showErrorMessage="1" sqref="T10" xr:uid="{6F7588F9-907A-4937-9506-88F2249C878C}">
      <formula1>"NormalMode,TestMode,VBMode,VBTMode,ClockMode"</formula1>
    </dataValidation>
    <dataValidation type="list" allowBlank="1" showInputMessage="1" showErrorMessage="1" sqref="T15" xr:uid="{372CAE55-3E47-4506-BA68-9146F7E86A95}">
      <formula1>$DT$1:$DT$31</formula1>
    </dataValidation>
    <dataValidation type="list" allowBlank="1" showInputMessage="1" showErrorMessage="1" sqref="U1" xr:uid="{0F382921-3D5E-4EEC-B983-42DAD5310193}">
      <formula1>$DX$2:$DX$21</formula1>
    </dataValidation>
    <dataValidation type="list" allowBlank="1" showInputMessage="1" showErrorMessage="1" sqref="DB1:DC1" xr:uid="{0407286D-7BCA-4103-8E01-231A11F73FEF}">
      <formula1>$DH$2:$DH$31</formula1>
    </dataValidation>
    <dataValidation type="list" allowBlank="1" showInputMessage="1" showErrorMessage="1" sqref="CQ1:CR1" xr:uid="{8211262B-95A5-492C-8AA3-F2E423D7D37E}">
      <formula1>$DI$2:$DI$31</formula1>
    </dataValidation>
    <dataValidation type="list" allowBlank="1" showInputMessage="1" showErrorMessage="1" sqref="CF1:CH1 BU1 CP1 DA1" xr:uid="{82A10A0C-8621-427E-BF5E-528830F82324}">
      <formula1>$DJ$2:$DJ$31</formula1>
    </dataValidation>
    <dataValidation type="list" allowBlank="1" showInputMessage="1" showErrorMessage="1" sqref="BV1:BW1" xr:uid="{1527BB4D-945D-46BC-A225-EEFCD455A0EA}">
      <formula1>$DG$2:$DG$31</formula1>
    </dataValidation>
    <dataValidation type="list" allowBlank="1" showInputMessage="1" showErrorMessage="1" sqref="BI1:BK1" xr:uid="{90F52B2D-9506-4770-840E-815BBC24129F}">
      <formula1>$DF$2:$DF$31</formula1>
    </dataValidation>
    <dataValidation type="list" allowBlank="1" showInputMessage="1" showErrorMessage="1" sqref="T8" xr:uid="{B47463E9-06A1-4FF2-A316-6A536DED7543}">
      <formula1>$AU$2:$AU$31</formula1>
    </dataValidation>
    <dataValidation type="list" allowBlank="1" showInputMessage="1" showErrorMessage="1" sqref="AE5:AE64" xr:uid="{F74809D9-F598-4089-9E87-4254889E4B25}">
      <formula1>$BY$2:$BY$31</formula1>
    </dataValidation>
    <dataValidation type="list" allowBlank="1" showInputMessage="1" showErrorMessage="1" sqref="AD5:AD64" xr:uid="{8DB47116-E2F0-431F-89ED-CED0DBC14D9B}">
      <formula1>$CJ$2:$CJ$31</formula1>
    </dataValidation>
    <dataValidation type="list" allowBlank="1" showInputMessage="1" showErrorMessage="1" sqref="AC5:AC64" xr:uid="{AAA4E72D-D020-48C7-8952-C5B40FCE1899}">
      <formula1>$CT$2:$CT$31</formula1>
    </dataValidation>
    <dataValidation type="list" allowBlank="1" showInputMessage="1" showErrorMessage="1" sqref="AB5:AB64" xr:uid="{1DCAD6A6-AAEA-4DD6-8F73-61C8FE13BBA8}">
      <formula1>$BM$2:$BM$31</formula1>
    </dataValidation>
    <dataValidation type="list" allowBlank="1" showInputMessage="1" showErrorMessage="1" sqref="AA5:AA64" xr:uid="{CEE9A3C8-A787-473E-BFBD-004E96C2F465}">
      <formula1>$BB$2:$BB$31</formula1>
    </dataValidation>
    <dataValidation type="list" allowBlank="1" showInputMessage="1" showErrorMessage="1" sqref="T12" xr:uid="{914543F3-784D-4542-9B82-847D6E8FE72B}">
      <formula1>$DE$2:$DE$31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6433A4B4-1381-465C-A7B9-0FBCD6AC32CC}">
          <x14:formula1>
            <xm:f>'Check'!$A$2:$A$15</xm:f>
          </x14:formula1>
          <xm:sqref>T3</xm:sqref>
        </x14:dataValidation>
        <x14:dataValidation type="list" allowBlank="1" showInputMessage="1" showErrorMessage="1" xr:uid="{FE2865EB-D78B-4178-A327-753BBEF933B0}">
          <x14:formula1>
            <xm:f>Sensor!$A$1:$A$200</xm:f>
          </x14:formula1>
          <xm:sqref>T6</xm:sqref>
        </x14:dataValidation>
        <x14:dataValidation type="list" allowBlank="1" showInputMessage="1" showErrorMessage="1" xr:uid="{9C4B6686-F2AB-4015-8183-0A4BB55F3EF7}">
          <x14:formula1>
            <xm:f>'Check'!$D$2:$D$15</xm:f>
          </x14:formula1>
          <xm:sqref>T2</xm:sqref>
        </x14:dataValidation>
        <x14:dataValidation type="list" allowBlank="1" showInputMessage="1" showErrorMessage="1" xr:uid="{EBD7257E-A78A-4567-AAB0-77A1819A0549}">
          <x14:formula1>
            <xm:f>MPN!$A$1:$A$500</xm:f>
          </x14:formula1>
          <xm:sqref>T4</xm:sqref>
        </x14:dataValidation>
        <x14:dataValidation type="list" allowBlank="1" showInputMessage="1" showErrorMessage="1" xr:uid="{4ACD51B0-20D6-41C7-BA61-2DEC8862E039}">
          <x14:formula1>
            <xm:f>ASIC!$A$2:$A$200</xm:f>
          </x14:formula1>
          <xm:sqref>T5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6A865-1AF7-4335-B698-B63EFA3D5A50}">
  <sheetPr codeName="工作表14"/>
  <dimension ref="A1:EE651"/>
  <sheetViews>
    <sheetView zoomScale="70" zoomScaleNormal="70" workbookViewId="0">
      <selection activeCell="AJ457" sqref="AJ457"/>
    </sheetView>
  </sheetViews>
  <sheetFormatPr defaultColWidth="8.875" defaultRowHeight="30" customHeight="1" x14ac:dyDescent="0.25"/>
  <cols>
    <col min="1" max="1" width="14.625" style="88" customWidth="1"/>
    <col min="2" max="2" width="21" style="88"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94" customWidth="1"/>
    <col min="136" max="141" width="10.75" style="88" customWidth="1"/>
    <col min="142" max="150" width="8.75" style="88" customWidth="1"/>
    <col min="151" max="16384" width="8.875" style="88"/>
  </cols>
  <sheetData>
    <row r="1" spans="1:134" ht="33" x14ac:dyDescent="0.25">
      <c r="A1" s="83" t="s">
        <v>692</v>
      </c>
      <c r="B1" s="84"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973</v>
      </c>
      <c r="V1" s="12"/>
      <c r="W1" s="65"/>
      <c r="X1" s="12"/>
      <c r="Y1" s="7">
        <f>VLOOKUP(U1,$DX$1:$DZ$21,3,FALSE)</f>
        <v>0</v>
      </c>
      <c r="AD1" s="8"/>
      <c r="AT1" s="34"/>
      <c r="AU1" s="5" t="s">
        <v>588</v>
      </c>
      <c r="AV1" s="5" t="s">
        <v>433</v>
      </c>
      <c r="AW1" s="5" t="s">
        <v>437</v>
      </c>
      <c r="AX1" s="5" t="s">
        <v>447</v>
      </c>
      <c r="AY1" s="5" t="s">
        <v>450</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565</v>
      </c>
      <c r="BO1" s="11" t="s">
        <v>974</v>
      </c>
      <c r="BP1" s="11" t="s">
        <v>1082</v>
      </c>
      <c r="BQ1" s="11" t="s">
        <v>1083</v>
      </c>
      <c r="BR1" s="11" t="s">
        <v>255</v>
      </c>
      <c r="BS1" s="11" t="s">
        <v>255</v>
      </c>
      <c r="BT1" s="11" t="s">
        <v>255</v>
      </c>
      <c r="BU1" s="12" t="s">
        <v>576</v>
      </c>
      <c r="BV1" s="10" t="s">
        <v>255</v>
      </c>
      <c r="BW1" s="10" t="s">
        <v>255</v>
      </c>
      <c r="BX1" s="9"/>
      <c r="BY1" s="11" t="s">
        <v>608</v>
      </c>
      <c r="BZ1" s="11" t="s">
        <v>812</v>
      </c>
      <c r="CA1" s="11" t="s">
        <v>564</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95">
        <v>1</v>
      </c>
      <c r="B2" s="96" t="str">
        <f t="shared" ref="B2:B51" si="0">HYPERLINK("#AG" &amp; (($A2 - 1) * 65 + 10), "=Block" &amp; $A2 &amp;"==")</f>
        <v>=Block1==</v>
      </c>
      <c r="C2" s="59" t="str" cm="1">
        <f t="array" aca="1" ref="C2" ca="1">BoxVal($A2,8,COLUMN(INDIRECT("T"&amp;($A2-1)*65+2)),1)</f>
        <v>15V</v>
      </c>
      <c r="D2" s="59" t="str" cm="1">
        <f t="array" aca="1" ref="D2" ca="1">BoxVal($A2,2,COLUMN(INDIRECT("T"&amp;($A2-1)*65+2)),1)</f>
        <v>CPC</v>
      </c>
      <c r="E2" s="59" t="str" cm="1">
        <f t="array" aca="1" ref="E2" ca="1">BoxVal($A2,3,COLUMN(INDIRECT("T"&amp;($A2-1)*65+2)),1)</f>
        <v>MP</v>
      </c>
      <c r="F2" s="59" t="str" cm="1">
        <f t="array" aca="1" ref="F2" ca="1">BoxVal($A2,16,COLUMN(INDIRECT("T"&amp;($A2-1)*65+2)),1)</f>
        <v>non</v>
      </c>
      <c r="G2" s="59" t="str" cm="1">
        <f t="array" aca="1" ref="G2" ca="1">BoxVal($A2,4,COLUMN(INDIRECT("T"&amp;($A2-1)*65+2)),1)</f>
        <v>ZTS6015</v>
      </c>
      <c r="H2" s="59" t="str" cm="1">
        <f t="array" aca="1" ref="H2" ca="1">BoxVal($A2,5,COLUMN(INDIRECT("T"&amp;($A2-1)*65+2)),1)</f>
        <v>4803K</v>
      </c>
      <c r="I2" s="59" t="str" cm="1">
        <f t="array" aca="1" ref="I2" ca="1">BoxVal($A2,6,COLUMN(INDIRECT("T"&amp;($A2-1)*65+2)),1)</f>
        <v>3006HW-A</v>
      </c>
      <c r="J2" s="59" t="str" cm="1">
        <f t="array" aca="1" ref="J2" ca="1">BoxVal($A2,21,COLUMN(INDIRECT("T"&amp;($A2-1)*65+2)),1)</f>
        <v>15V_NormalMode</v>
      </c>
      <c r="K2" s="59" t="str" cm="1">
        <f t="array" aca="1" ref="K2" ca="1">BoxVal($A2,25,COLUMN(INDIRECT("T"&amp;($A2-1)*65+2)),1)</f>
        <v>Default</v>
      </c>
      <c r="L2" s="60" t="str" cm="1">
        <f t="array" aca="1" ref="L2" ca="1">BoxVal($A2,32,COLUMN(INDIRECT("T"&amp;($A2-1)*65+2)),1)</f>
        <v>3.3V : 70~100 (uA)
Vdc&amp;Remark: -</v>
      </c>
      <c r="M2" s="59" t="str" cm="1">
        <f t="array" aca="1" ref="M2" ca="1">BoxVal($A2,31,COLUMN(INDIRECT("T"&amp;($A2-1)*65+2)),1)</f>
        <v>-42+/-0.8 dBV</v>
      </c>
      <c r="N2" s="59" t="str" cm="1">
        <f t="array" aca="1" ref="N2" ca="1">BoxVal($A2,12,COLUMN(INDIRECT("T"&amp;($A2-1)*65+2)),1)</f>
        <v>Normal</v>
      </c>
      <c r="O2" s="64" t="str" cm="1">
        <f t="array" ref="O2">BoxVal($A2,2,COLUMN(V3),1)</f>
        <v>bit6</v>
      </c>
      <c r="P2" s="64" t="str" cm="1">
        <f t="array" aca="1" ref="P2" ca="1">BoxVal($A2,2,COLUMN(INDIRECT("AB"&amp;($A2-1)*65+2)),1)</f>
        <v>15V_NormalMode_42dB_2258K_2282A_395_480_ZTS6015_MP1.0</v>
      </c>
      <c r="Q2" s="64" t="str" cm="1">
        <f t="array" aca="1" ref="Q2" ca="1">BoxVal($A2,2,COLUMN(INDIRECT("AJ"&amp;($A2-1)*65+2)),1)</f>
        <v>M13.2 : add trim range  M13.1 : add power discharge after trim</v>
      </c>
      <c r="R2" s="34"/>
      <c r="S2" s="7" t="s">
        <v>24</v>
      </c>
      <c r="T2" s="15" t="s">
        <v>450</v>
      </c>
      <c r="U2" s="5" t="s">
        <v>23</v>
      </c>
      <c r="V2" s="7" t="str">
        <f>VLOOKUP(U1,$DX$1:$DZ$21,2,FALSE)</f>
        <v>bit6</v>
      </c>
      <c r="W2" s="19"/>
      <c r="X2" s="19"/>
      <c r="Y2" s="19"/>
      <c r="Z2" s="19"/>
      <c r="AA2" s="5" t="s">
        <v>592</v>
      </c>
      <c r="AB2" s="26" t="str">
        <f>T21&amp;"_"&amp;ABS(T19)&amp;"dB_"&amp;T23&amp;"_"&amp;T24&amp;"_"&amp;GetAbsMaxMinText(AF5:AG64)&amp;"_"&amp;T4&amp;"_"&amp;T3&amp;S1&amp;"."&amp;T27</f>
        <v>15V_NormalMode_42dB_2258K_2282A_395_480_ZTS6015_MP1.0</v>
      </c>
      <c r="AC2" s="18"/>
      <c r="AD2" s="18"/>
      <c r="AE2" s="18"/>
      <c r="AF2" s="18"/>
      <c r="AG2" s="18"/>
      <c r="AH2" s="19"/>
      <c r="AI2" s="19" t="s">
        <v>2</v>
      </c>
      <c r="AJ2" s="16" t="s">
        <v>1086</v>
      </c>
      <c r="AK2" s="16"/>
      <c r="AL2" s="16"/>
      <c r="AM2" s="16"/>
      <c r="AN2" s="16"/>
      <c r="AO2" s="16"/>
      <c r="AP2" s="16"/>
      <c r="AQ2" s="16"/>
      <c r="AR2" s="16"/>
      <c r="AS2" s="16"/>
      <c r="AT2" s="34"/>
      <c r="AU2" s="14" t="s">
        <v>582</v>
      </c>
      <c r="AV2" s="5" t="s">
        <v>582</v>
      </c>
      <c r="AW2" s="5" t="s">
        <v>582</v>
      </c>
      <c r="AX2" s="5" t="s">
        <v>582</v>
      </c>
      <c r="AY2" s="5" t="s">
        <v>582</v>
      </c>
      <c r="AZ2" s="5" t="s">
        <v>255</v>
      </c>
      <c r="BB2" s="14" t="s">
        <v>582</v>
      </c>
      <c r="BC2" s="5">
        <v>0</v>
      </c>
      <c r="BD2" s="5">
        <v>0</v>
      </c>
      <c r="BE2" s="5">
        <v>1</v>
      </c>
      <c r="BF2" s="14"/>
      <c r="BG2" s="14"/>
      <c r="BH2" s="14"/>
      <c r="BI2" s="14" t="s">
        <v>811</v>
      </c>
      <c r="BJ2" s="14" t="s">
        <v>562</v>
      </c>
      <c r="BK2" s="14" t="s">
        <v>562</v>
      </c>
      <c r="BM2" s="5">
        <v>-3</v>
      </c>
      <c r="BN2" s="5">
        <v>0</v>
      </c>
      <c r="BO2" s="5">
        <v>0</v>
      </c>
      <c r="BP2" s="5">
        <v>0</v>
      </c>
      <c r="BQ2" s="5">
        <v>1</v>
      </c>
      <c r="BU2" s="14" t="s">
        <v>784</v>
      </c>
      <c r="BV2" s="14" t="s">
        <v>562</v>
      </c>
      <c r="BW2" s="14" t="s">
        <v>562</v>
      </c>
      <c r="BY2" s="21">
        <v>0</v>
      </c>
      <c r="BZ2" s="5">
        <v>0</v>
      </c>
      <c r="CA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1</v>
      </c>
      <c r="DU2" s="5" t="s">
        <v>26</v>
      </c>
      <c r="DV2" s="5">
        <v>1</v>
      </c>
      <c r="DX2" s="22" t="s">
        <v>1087</v>
      </c>
      <c r="DY2" s="22" t="s">
        <v>562</v>
      </c>
      <c r="DZ2" s="22" t="s">
        <v>562</v>
      </c>
      <c r="EB2" s="22"/>
      <c r="EC2" s="22"/>
      <c r="ED2" s="22"/>
    </row>
    <row r="3" spans="1:134" ht="30" customHeight="1" x14ac:dyDescent="0.25">
      <c r="A3" s="95">
        <v>2</v>
      </c>
      <c r="B3" s="96" t="str">
        <f t="shared" si="0"/>
        <v>=Block2==</v>
      </c>
      <c r="C3" s="59" t="str" cm="1">
        <f t="array" aca="1" ref="C3" ca="1">BoxVal($A3,8,COLUMN(INDIRECT("T"&amp;($A3-1)*65+2)),1)</f>
        <v>10V</v>
      </c>
      <c r="D3" s="59" t="str" cm="1">
        <f t="array" aca="1" ref="D3" ca="1">BoxVal($A3,2,COLUMN(INDIRECT("T"&amp;($A3-1)*65+2)),1)</f>
        <v>HELE</v>
      </c>
      <c r="E3" s="59" t="str" cm="1">
        <f t="array" aca="1" ref="E3" ca="1">BoxVal($A3,3,COLUMN(INDIRECT("T"&amp;($A3-1)*65+2)),1)</f>
        <v>MP</v>
      </c>
      <c r="F3" s="59" t="str" cm="1">
        <f t="array" aca="1" ref="F3" ca="1">BoxVal($A3,16,COLUMN(INDIRECT("T"&amp;($A3-1)*65+2)),1)</f>
        <v>non</v>
      </c>
      <c r="G3" s="59" t="str" cm="1">
        <f t="array" aca="1" ref="G3" ca="1">BoxVal($A3,4,COLUMN(INDIRECT("T"&amp;($A3-1)*65+2)),1)</f>
        <v>ZTS6411</v>
      </c>
      <c r="H3" s="59" t="str" cm="1">
        <f t="array" aca="1" ref="H3" ca="1">BoxVal($A3,5,COLUMN(INDIRECT("T"&amp;($A3-1)*65+2)),1)</f>
        <v>4803K</v>
      </c>
      <c r="I3" s="59" t="str" cm="1">
        <f t="array" aca="1" ref="I3" ca="1">BoxVal($A3,6,COLUMN(INDIRECT("T"&amp;($A3-1)*65+2)),1)</f>
        <v>3004_V11</v>
      </c>
      <c r="J3" s="59" t="str" cm="1">
        <f t="array" aca="1" ref="J3" ca="1">BoxVal($A3,21,COLUMN(INDIRECT("T"&amp;($A3-1)*65+2)),1)</f>
        <v>10V_NormalMode</v>
      </c>
      <c r="K3" s="59" t="str" cm="1">
        <f t="array" aca="1" ref="K3" ca="1">BoxVal($A3,25,COLUMN(INDIRECT("T"&amp;($A3-1)*65+2)),1)</f>
        <v>Default</v>
      </c>
      <c r="L3" s="60" t="str" cm="1">
        <f t="array" aca="1" ref="L3" ca="1">BoxVal($A3,32,COLUMN(INDIRECT("T"&amp;($A3-1)*65+2)),1)</f>
        <v>3.3V : 70~100 (uA)
Vdc&amp;Remark: -</v>
      </c>
      <c r="M3" s="59" t="str" cm="1">
        <f t="array" aca="1" ref="M3" ca="1">BoxVal($A3,31,COLUMN(INDIRECT("T"&amp;($A3-1)*65+2)),1)</f>
        <v>-42+/-0.8 dBV</v>
      </c>
      <c r="N3" s="59" t="str" cm="1">
        <f t="array" aca="1" ref="N3" ca="1">BoxVal($A3,12,COLUMN(INDIRECT("T"&amp;($A3-1)*65+2)),1)</f>
        <v>Normal</v>
      </c>
      <c r="O3" s="64" t="str" cm="1">
        <f t="array" ref="O3">BoxVal($A3,2,COLUMN(V4),1)</f>
        <v>-</v>
      </c>
      <c r="P3" s="64" t="str" cm="1">
        <f t="array" aca="1" ref="P3" ca="1">BoxVal($A3,2,COLUMN(INDIRECT("AB"&amp;($A3-1)*65+2)),1)</f>
        <v>10V_NormalMode_42dB_2258K_2227F_407_487_ZTS6411_MP2.2</v>
      </c>
      <c r="Q3" s="64" t="str" cm="1">
        <f t="array" aca="1" ref="Q3" ca="1">BoxVal($A3,2,COLUMN(INDIRECT("AJ"&amp;($A3-1)*65+2)),1)</f>
        <v>HELE FW 更改vbias code 2</v>
      </c>
      <c r="R3" s="34"/>
      <c r="S3" s="7" t="s">
        <v>5</v>
      </c>
      <c r="T3" s="15" t="s">
        <v>430</v>
      </c>
      <c r="U3" s="104"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581</v>
      </c>
      <c r="AV3" s="5" t="s">
        <v>581</v>
      </c>
      <c r="AW3" s="5" t="s">
        <v>581</v>
      </c>
      <c r="AX3" s="5" t="s">
        <v>581</v>
      </c>
      <c r="AY3" s="5" t="s">
        <v>581</v>
      </c>
      <c r="AZ3" s="5" t="s">
        <v>255</v>
      </c>
      <c r="BB3" s="14" t="s">
        <v>581</v>
      </c>
      <c r="BC3" s="5">
        <v>1</v>
      </c>
      <c r="BD3" s="5">
        <v>0</v>
      </c>
      <c r="BE3" s="5">
        <v>1</v>
      </c>
      <c r="BF3" s="14"/>
      <c r="BG3" s="14"/>
      <c r="BH3" s="14"/>
      <c r="BI3" s="14" t="s">
        <v>810</v>
      </c>
      <c r="BJ3" s="14" t="s">
        <v>562</v>
      </c>
      <c r="BK3" s="14" t="s">
        <v>562</v>
      </c>
      <c r="BM3" s="5">
        <v>-2</v>
      </c>
      <c r="BN3" s="5">
        <v>0</v>
      </c>
      <c r="BO3" s="5">
        <v>0</v>
      </c>
      <c r="BP3" s="5">
        <v>1</v>
      </c>
      <c r="BQ3" s="5">
        <v>0</v>
      </c>
      <c r="BU3" s="14" t="s">
        <v>785</v>
      </c>
      <c r="BV3" s="14" t="s">
        <v>562</v>
      </c>
      <c r="BW3" s="14" t="s">
        <v>562</v>
      </c>
      <c r="BY3" s="21">
        <v>-9.2999999999999999E-2</v>
      </c>
      <c r="BZ3" s="5">
        <v>1</v>
      </c>
      <c r="CA3" s="5">
        <v>0</v>
      </c>
      <c r="CF3" s="14" t="s">
        <v>817</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1274</v>
      </c>
      <c r="DY3" s="22" t="s">
        <v>1274</v>
      </c>
      <c r="DZ3" s="22"/>
      <c r="EB3" s="22"/>
      <c r="EC3" s="22"/>
      <c r="ED3" s="22"/>
    </row>
    <row r="4" spans="1:134" ht="30" customHeight="1" x14ac:dyDescent="0.25">
      <c r="A4" s="95">
        <v>3</v>
      </c>
      <c r="B4" s="96" t="str">
        <f t="shared" si="0"/>
        <v>=Block3==</v>
      </c>
      <c r="C4" s="59" t="str" cm="1">
        <f t="array" aca="1" ref="C4" ca="1">BoxVal($A4,8,COLUMN(INDIRECT("T"&amp;($A4-1)*65+2)),1)</f>
        <v>10V</v>
      </c>
      <c r="D4" s="59" t="str" cm="1">
        <f t="array" aca="1" ref="D4" ca="1">BoxVal($A4,2,COLUMN(INDIRECT("T"&amp;($A4-1)*65+2)),1)</f>
        <v>HELE</v>
      </c>
      <c r="E4" s="59" t="str" cm="1">
        <f t="array" aca="1" ref="E4" ca="1">BoxVal($A4,3,COLUMN(INDIRECT("T"&amp;($A4-1)*65+2)),1)</f>
        <v>MP</v>
      </c>
      <c r="F4" s="59" t="str" cm="1">
        <f t="array" aca="1" ref="F4" ca="1">BoxVal($A4,16,COLUMN(INDIRECT("T"&amp;($A4-1)*65+2)),1)</f>
        <v>non</v>
      </c>
      <c r="G4" s="59" t="str" cm="1">
        <f t="array" aca="1" ref="G4" ca="1">BoxVal($A4,4,COLUMN(INDIRECT("T"&amp;($A4-1)*65+2)),1)</f>
        <v>ZTS6211E</v>
      </c>
      <c r="H4" s="59" t="str" cm="1">
        <f t="array" aca="1" ref="H4" ca="1">BoxVal($A4,5,COLUMN(INDIRECT("T"&amp;($A4-1)*65+2)),1)</f>
        <v>4803K</v>
      </c>
      <c r="I4" s="59" t="str" cm="1">
        <f t="array" aca="1" ref="I4" ca="1">BoxVal($A4,6,COLUMN(INDIRECT("T"&amp;($A4-1)*65+2)),1)</f>
        <v>3018AH</v>
      </c>
      <c r="J4" s="59" t="str" cm="1">
        <f t="array" aca="1" ref="J4" ca="1">BoxVal($A4,21,COLUMN(INDIRECT("T"&amp;($A4-1)*65+2)),1)</f>
        <v>10V_NormalMode</v>
      </c>
      <c r="K4" s="59" t="str" cm="1">
        <f t="array" aca="1" ref="K4" ca="1">BoxVal($A4,25,COLUMN(INDIRECT("T"&amp;($A4-1)*65+2)),1)</f>
        <v>Default</v>
      </c>
      <c r="L4" s="60" t="str" cm="1">
        <f t="array" aca="1" ref="L4" ca="1">BoxVal($A4,32,COLUMN(INDIRECT("T"&amp;($A4-1)*65+2)),1)</f>
        <v>3.3V : 70~100 (uA)
Vdc&amp;Remark: -</v>
      </c>
      <c r="M4" s="59" t="str" cm="1">
        <f t="array" aca="1" ref="M4" ca="1">BoxVal($A4,31,COLUMN(INDIRECT("T"&amp;($A4-1)*65+2)),1)</f>
        <v>-38+/-0.8 dBV</v>
      </c>
      <c r="N4" s="59" t="str" cm="1">
        <f t="array" aca="1" ref="N4" ca="1">BoxVal($A4,12,COLUMN(INDIRECT("T"&amp;($A4-1)*65+2)),1)</f>
        <v>Normal</v>
      </c>
      <c r="O4" s="64" t="str" cm="1">
        <f t="array" ref="O4">BoxVal($A4,2,COLUMN(V5),1)</f>
        <v>-</v>
      </c>
      <c r="P4" s="64" t="str" cm="1">
        <f t="array" aca="1" ref="P4" ca="1">BoxVal($A4,2,COLUMN(INDIRECT("AB"&amp;($A4-1)*65+2)),1)</f>
        <v>10V_NormalMode_38dB_2258K_2391A_367_453_ZTS6211E_MP3.0</v>
      </c>
      <c r="Q4" s="64" t="str" cm="1">
        <f t="array" aca="1" ref="Q4" ca="1">BoxVal($A4,2,COLUMN(INDIRECT("AJ"&amp;($A4-1)*65+2)),1)</f>
        <v>ANC機種，改初感-39以下</v>
      </c>
      <c r="R4" s="34"/>
      <c r="S4" s="7" t="s">
        <v>10</v>
      </c>
      <c r="T4" s="15" t="s">
        <v>354</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t="s">
        <v>726</v>
      </c>
      <c r="AT4" s="34"/>
      <c r="AU4" s="14" t="s">
        <v>580</v>
      </c>
      <c r="AV4" s="5" t="s">
        <v>580</v>
      </c>
      <c r="AW4" s="5" t="s">
        <v>580</v>
      </c>
      <c r="AX4" s="5" t="s">
        <v>580</v>
      </c>
      <c r="AY4" s="5" t="s">
        <v>580</v>
      </c>
      <c r="AZ4" s="5" t="s">
        <v>255</v>
      </c>
      <c r="BB4" s="14" t="s">
        <v>580</v>
      </c>
      <c r="BC4" s="5">
        <v>0</v>
      </c>
      <c r="BD4" s="5">
        <v>1</v>
      </c>
      <c r="BE4" s="5">
        <v>0</v>
      </c>
      <c r="BF4" s="14"/>
      <c r="BG4" s="14"/>
      <c r="BH4" s="14"/>
      <c r="BI4" s="14" t="s">
        <v>809</v>
      </c>
      <c r="BJ4" s="14" t="s">
        <v>562</v>
      </c>
      <c r="BK4" s="14" t="s">
        <v>562</v>
      </c>
      <c r="BM4" s="5">
        <v>-1</v>
      </c>
      <c r="BN4" s="5">
        <v>0</v>
      </c>
      <c r="BO4" s="5">
        <v>1</v>
      </c>
      <c r="BP4" s="5">
        <v>0</v>
      </c>
      <c r="BQ4" s="5">
        <v>0</v>
      </c>
      <c r="BU4" s="14" t="s">
        <v>786</v>
      </c>
      <c r="BV4" s="14" t="s">
        <v>562</v>
      </c>
      <c r="BW4" s="14" t="s">
        <v>562</v>
      </c>
      <c r="BY4" s="21">
        <v>5.6000000000000001E-2</v>
      </c>
      <c r="BZ4" s="5">
        <v>0</v>
      </c>
      <c r="CA4" s="5">
        <v>1</v>
      </c>
      <c r="CF4" s="14" t="s">
        <v>805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c r="EC4" s="22"/>
      <c r="ED4" s="22"/>
    </row>
    <row r="5" spans="1:134" ht="30" customHeight="1" x14ac:dyDescent="0.25">
      <c r="A5" s="95">
        <v>4</v>
      </c>
      <c r="B5" s="96" t="str">
        <f t="shared" si="0"/>
        <v>=Block4==</v>
      </c>
      <c r="C5" s="59" t="str" cm="1">
        <f t="array" aca="1" ref="C5" ca="1">BoxVal($A5,8,COLUMN(INDIRECT("T"&amp;($A5-1)*65+2)),1)</f>
        <v>10V</v>
      </c>
      <c r="D5" s="59" t="str" cm="1">
        <f t="array" aca="1" ref="D5" ca="1">BoxVal($A5,2,COLUMN(INDIRECT("T"&amp;($A5-1)*65+2)),1)</f>
        <v>TFC</v>
      </c>
      <c r="E5" s="59" t="str" cm="1">
        <f t="array" aca="1" ref="E5" ca="1">BoxVal($A5,3,COLUMN(INDIRECT("T"&amp;($A5-1)*65+2)),1)</f>
        <v>MP</v>
      </c>
      <c r="F5" s="59" t="str" cm="1">
        <f t="array" aca="1" ref="F5" ca="1">BoxVal($A5,16,COLUMN(INDIRECT("T"&amp;($A5-1)*65+2)),1)</f>
        <v>non</v>
      </c>
      <c r="G5" s="59" t="str" cm="1">
        <f t="array" aca="1" ref="G5" ca="1">BoxVal($A5,4,COLUMN(INDIRECT("T"&amp;($A5-1)*65+2)),1)</f>
        <v>ZTS6156SE</v>
      </c>
      <c r="H5" s="59" t="str" cm="1">
        <f t="array" aca="1" ref="H5" ca="1">BoxVal($A5,5,COLUMN(INDIRECT("T"&amp;($A5-1)*65+2)),1)</f>
        <v>4803K</v>
      </c>
      <c r="I5" s="59" t="str" cm="1">
        <f t="array" aca="1" ref="I5" ca="1">BoxVal($A5,6,COLUMN(INDIRECT("T"&amp;($A5-1)*65+2)),1)</f>
        <v>3004_V11</v>
      </c>
      <c r="J5" s="59" t="str" cm="1">
        <f t="array" aca="1" ref="J5" ca="1">BoxVal($A5,21,COLUMN(INDIRECT("T"&amp;($A5-1)*65+2)),1)</f>
        <v>default_NormalMode</v>
      </c>
      <c r="K5" s="59" t="str" cm="1">
        <f t="array" aca="1" ref="K5" ca="1">BoxVal($A5,25,COLUMN(INDIRECT("T"&amp;($A5-1)*65+2)),1)</f>
        <v>Default</v>
      </c>
      <c r="L5" s="60" t="str" cm="1">
        <f t="array" aca="1" ref="L5" ca="1">BoxVal($A5,32,COLUMN(INDIRECT("T"&amp;($A5-1)*65+2)),1)</f>
        <v>3.3V : 70~150 (uA)
Vdc&amp;Remark: -</v>
      </c>
      <c r="M5" s="59" t="str" cm="1">
        <f t="array" aca="1" ref="M5" ca="1">BoxVal($A5,31,COLUMN(INDIRECT("T"&amp;($A5-1)*65+2)),1)</f>
        <v>-38+/-0.8 dBV</v>
      </c>
      <c r="N5" s="59" t="str" cm="1">
        <f t="array" aca="1" ref="N5" ca="1">BoxVal($A5,12,COLUMN(INDIRECT("T"&amp;($A5-1)*65+2)),1)</f>
        <v>Normal</v>
      </c>
      <c r="O5" s="64" t="str" cm="1">
        <f t="array" ref="O5">BoxVal($A5,2,COLUMN(V6),1)</f>
        <v>-</v>
      </c>
      <c r="P5" s="64" t="str" cm="1">
        <f t="array" aca="1" ref="P5" ca="1">BoxVal($A5,2,COLUMN(INDIRECT("AB"&amp;($A5-1)*65+2)),1)</f>
        <v>default_NormalMode_38dB_2258K_2227F_380_437_ZTS6156SE_MP4.8</v>
      </c>
      <c r="Q5" s="64" t="str" cm="1">
        <f t="array" aca="1" ref="Q5" ca="1">BoxVal($A5,2,COLUMN(INDIRECT("AJ"&amp;($A5-1)*65+2)),1)</f>
        <v>ANC機種，改初感-39</v>
      </c>
      <c r="R5" s="34"/>
      <c r="S5" s="7" t="s">
        <v>18</v>
      </c>
      <c r="T5" s="15" t="s">
        <v>29</v>
      </c>
      <c r="U5" s="36" t="str">
        <f t="shared" ref="U5:U14" ca="1" si="1">ConfigCode($AA5,$AN5,$AO5,$AP5,$AQ5,$AR5,$AF5,$AG5,2)</f>
        <v>0x02=-40.50,-39.50;</v>
      </c>
      <c r="V5" s="37"/>
      <c r="W5" s="37"/>
      <c r="X5" s="68"/>
      <c r="Y5" s="68"/>
      <c r="Z5" s="55">
        <f t="shared" ref="Z5:Z14" ca="1" si="2" xml:space="preserve">
N("vbias,vlookup vbias range")+
VLOOKUP($AA5,INDIRECT(BoxVal(ROW($AA5),34,COLUMN(T1))),2,FALSE)+
N("gain")+
$AB5+
N("vcm")+
VLOOKUP($AC5,$CT$1:$DC$31,7,FALSE)+
N("(vbias*vcp*vbg-vbias)*sensor ratio")+
VbiasCal($AA5,$AD5,$AE5,BoxVal(ROW($AC5),18,COLUMN($T$22)))+
N("vbias ref+gain ref")+
$V5+$W5</f>
        <v>-2</v>
      </c>
      <c r="AA5" s="39" t="s">
        <v>582</v>
      </c>
      <c r="AB5" s="40">
        <v>-2</v>
      </c>
      <c r="AC5" s="40" t="s">
        <v>995</v>
      </c>
      <c r="AD5" s="40">
        <v>1</v>
      </c>
      <c r="AE5" s="41">
        <v>0</v>
      </c>
      <c r="AF5" s="42">
        <v>-40.5</v>
      </c>
      <c r="AG5" s="42">
        <v>-39.5</v>
      </c>
      <c r="AH5" s="43">
        <f ca="1">$AF5+$Z5</f>
        <v>-42.5</v>
      </c>
      <c r="AI5" s="43">
        <f ca="1">$AG5+$Z5</f>
        <v>-41.5</v>
      </c>
      <c r="AJ5" s="44" cm="1">
        <f t="array" aca="1" ref="AJ5" ca="1" xml:space="preserve">
N("initial sens-loopgain")+
$AF5-BoxVal(ROW($AA5),26,COLUMN(INDIRECT("T"&amp;(INT(ROW($AA22)/65))*65+2)))</f>
        <v>-41.5</v>
      </c>
      <c r="AK5" s="44">
        <f t="shared" ref="AK5:AK12" ca="1" si="3">AJ5+(AG5-AF5)</f>
        <v>-40.5</v>
      </c>
      <c r="AL5" s="44" cm="1">
        <f t="array" aca="1" ref="AL5" ca="1" xml:space="preserve">
N("initial sens-loopgain-gain-gain ref-vcm")+
$AH5-
BoxVal(ROW($AA5),26,COLUMN(INDIRECT("T"&amp;(INT(ROW($AA22)/65))*65+2)))-
$AB5-
$W5-
IFERROR(VLOOKUP($AC5,$CT$1:$DC$31,7,FALSE),0)</f>
        <v>-41.5</v>
      </c>
      <c r="AM5" s="44">
        <f t="shared" ref="AM5:AM12" ca="1" si="4">AL5+(AG5-AF5)</f>
        <v>-40.5</v>
      </c>
      <c r="AN5" s="36" t="str">
        <f t="shared" ref="AN5:AN12" ca="1" si="5">IF(BoxVal(ROW(AA5),9,COLUMN(T3))="FIX","00",ManualLookup(AA5,BoxVal(ROW(AA5),4,COLUMN(AN3)),INDIRECT(DN$3)))</f>
        <v>00</v>
      </c>
      <c r="AO5" s="36" t="str" cm="1">
        <f t="array" aca="1" ref="AO5" ca="1">ManualLookup(AB5,BoxVal(ROW(AB5),4,COLUMN(AO3)),INDIRECT(DO$3))</f>
        <v>02</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587</v>
      </c>
      <c r="AV5" s="5" t="s">
        <v>587</v>
      </c>
      <c r="AW5" s="5" t="s">
        <v>587</v>
      </c>
      <c r="AX5" s="5" t="s">
        <v>587</v>
      </c>
      <c r="AY5" s="5" t="s">
        <v>587</v>
      </c>
      <c r="AZ5" s="5" t="s">
        <v>255</v>
      </c>
      <c r="BB5" s="14" t="s">
        <v>587</v>
      </c>
      <c r="BC5" s="5">
        <v>0</v>
      </c>
      <c r="BD5" s="5">
        <v>1</v>
      </c>
      <c r="BE5" s="5">
        <v>1</v>
      </c>
      <c r="BF5" s="14"/>
      <c r="BG5" s="14"/>
      <c r="BH5" s="14"/>
      <c r="BI5" s="14" t="s">
        <v>808</v>
      </c>
      <c r="BJ5" s="14" t="s">
        <v>562</v>
      </c>
      <c r="BK5" s="14" t="s">
        <v>562</v>
      </c>
      <c r="BM5" s="5">
        <v>-0.5</v>
      </c>
      <c r="BN5" s="5">
        <v>0</v>
      </c>
      <c r="BO5" s="5">
        <v>0</v>
      </c>
      <c r="BP5" s="5">
        <v>1</v>
      </c>
      <c r="BQ5" s="5">
        <v>1</v>
      </c>
      <c r="BU5" s="14" t="s">
        <v>787</v>
      </c>
      <c r="BV5" s="14" t="s">
        <v>562</v>
      </c>
      <c r="BW5" s="14" t="s">
        <v>562</v>
      </c>
      <c r="BY5" s="21">
        <v>-3.6999999999999998E-2</v>
      </c>
      <c r="BZ5" s="5">
        <v>1</v>
      </c>
      <c r="CA5" s="5">
        <v>1</v>
      </c>
      <c r="CF5" s="14" t="s">
        <v>1084</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95">
        <v>5</v>
      </c>
      <c r="B6" s="96" t="str">
        <f t="shared" si="0"/>
        <v>=Block5==</v>
      </c>
      <c r="C6" s="59" t="str" cm="1">
        <f t="array" aca="1" ref="C6" ca="1">BoxVal($A6,8,COLUMN(INDIRECT("T"&amp;($A6-1)*65+2)),1)</f>
        <v>10V</v>
      </c>
      <c r="D6" s="59" t="str" cm="1">
        <f t="array" aca="1" ref="D6" ca="1">BoxVal($A6,2,COLUMN(INDIRECT("T"&amp;($A6-1)*65+2)),1)</f>
        <v>CPC</v>
      </c>
      <c r="E6" s="59" t="str" cm="1">
        <f t="array" aca="1" ref="E6" ca="1">BoxVal($A6,3,COLUMN(INDIRECT("T"&amp;($A6-1)*65+2)),1)</f>
        <v>MP</v>
      </c>
      <c r="F6" s="59" t="str" cm="1">
        <f t="array" aca="1" ref="F6" ca="1">BoxVal($A6,16,COLUMN(INDIRECT("T"&amp;($A6-1)*65+2)),1)</f>
        <v>non</v>
      </c>
      <c r="G6" s="59" t="str" cm="1">
        <f t="array" aca="1" ref="G6" ca="1">BoxVal($A6,4,COLUMN(INDIRECT("T"&amp;($A6-1)*65+2)),1)</f>
        <v>ZTS6156SE</v>
      </c>
      <c r="H6" s="59" t="str" cm="1">
        <f t="array" aca="1" ref="H6" ca="1">BoxVal($A6,5,COLUMN(INDIRECT("T"&amp;($A6-1)*65+2)),1)</f>
        <v>4803K</v>
      </c>
      <c r="I6" s="59" t="str" cm="1">
        <f t="array" aca="1" ref="I6" ca="1">BoxVal($A6,6,COLUMN(INDIRECT("T"&amp;($A6-1)*65+2)),1)</f>
        <v>3004_V11</v>
      </c>
      <c r="J6" s="59" t="str" cm="1">
        <f t="array" aca="1" ref="J6" ca="1">BoxVal($A6,21,COLUMN(INDIRECT("T"&amp;($A6-1)*65+2)),1)</f>
        <v>default_TestMode</v>
      </c>
      <c r="K6" s="59" t="str" cm="1">
        <f t="array" aca="1" ref="K6" ca="1">BoxVal($A6,25,COLUMN(INDIRECT("T"&amp;($A6-1)*65+2)),1)</f>
        <v>Default</v>
      </c>
      <c r="L6" s="60" t="str" cm="1">
        <f t="array" aca="1" ref="L6" ca="1">BoxVal($A6,32,COLUMN(INDIRECT("T"&amp;($A6-1)*65+2)),1)</f>
        <v>3.3V : 70~100 (uA)
Vdc&amp;Remark: -</v>
      </c>
      <c r="M6" s="59" t="str" cm="1">
        <f t="array" aca="1" ref="M6" ca="1">BoxVal($A6,31,COLUMN(INDIRECT("T"&amp;($A6-1)*65+2)),1)</f>
        <v>-38+/-0.8 dBV</v>
      </c>
      <c r="N6" s="59" t="str" cm="1">
        <f t="array" aca="1" ref="N6" ca="1">BoxVal($A6,12,COLUMN(INDIRECT("T"&amp;($A6-1)*65+2)),1)</f>
        <v>Normal</v>
      </c>
      <c r="O6" s="64" t="str" cm="1">
        <f t="array" ref="O6">BoxVal($A6,2,COLUMN(V7),1)</f>
        <v>-</v>
      </c>
      <c r="P6" s="64" t="str" cm="1">
        <f t="array" aca="1" ref="P6" ca="1">BoxVal($A6,2,COLUMN(INDIRECT("AB"&amp;($A6-1)*65+2)),1)</f>
        <v>default_TestMode_38dB_2258K_2227F_385_450_ZTS6156SE_MP5.1</v>
      </c>
      <c r="Q6" s="64" t="str" cm="1">
        <f t="array" aca="1" ref="Q6" ca="1">BoxVal($A6,2,COLUMN(INDIRECT("AJ"&amp;($A6-1)*65+2)),1)</f>
        <v>ANC機種，改初感-39</v>
      </c>
      <c r="R6" s="34"/>
      <c r="S6" s="7" t="s">
        <v>13</v>
      </c>
      <c r="T6" s="15" t="s">
        <v>377</v>
      </c>
      <c r="U6" s="36" t="str">
        <f t="shared" ca="1" si="1"/>
        <v>0x03=-41.50,-40.50;</v>
      </c>
      <c r="V6" s="37"/>
      <c r="W6" s="37"/>
      <c r="X6" s="68"/>
      <c r="Y6" s="68"/>
      <c r="Z6" s="55">
        <f t="shared" ca="1" si="2"/>
        <v>-1</v>
      </c>
      <c r="AA6" s="39" t="s">
        <v>582</v>
      </c>
      <c r="AB6" s="40">
        <v>-1</v>
      </c>
      <c r="AC6" s="40" t="s">
        <v>995</v>
      </c>
      <c r="AD6" s="40">
        <v>1</v>
      </c>
      <c r="AE6" s="41">
        <v>0</v>
      </c>
      <c r="AF6" s="42">
        <v>-41.5</v>
      </c>
      <c r="AG6" s="47">
        <f>AF5</f>
        <v>-40.5</v>
      </c>
      <c r="AH6" s="43">
        <f t="shared" ref="AH6:AH14" ca="1" si="6">$AF6+$Z6</f>
        <v>-42.5</v>
      </c>
      <c r="AI6" s="43">
        <f t="shared" ref="AI6:AI14" ca="1" si="7">$AG6+$Z6</f>
        <v>-41.5</v>
      </c>
      <c r="AJ6" s="44" cm="1">
        <f t="array" aca="1" ref="AJ6" ca="1" xml:space="preserve">
N("initial sens-loopgain")+
$AF6-BoxVal(ROW($AA6),26,COLUMN(INDIRECT("T"&amp;(INT(ROW($AA23)/65))*65+2)))</f>
        <v>-42.5</v>
      </c>
      <c r="AK6" s="44">
        <f t="shared" ca="1" si="3"/>
        <v>-41.5</v>
      </c>
      <c r="AL6" s="44" cm="1">
        <f t="array" aca="1" ref="AL6" ca="1" xml:space="preserve">
N("initial sens-loopgain-gain-gain ref-vcm")+
$AH6-
BoxVal(ROW($AA6),26,COLUMN(INDIRECT("T"&amp;(INT(ROW($AA23)/65))*65+2)))-
$AB6-
$W6-
IFERROR(VLOOKUP($AC6,$CT$1:$DC$31,7,FALSE),0)</f>
        <v>-42.5</v>
      </c>
      <c r="AM6" s="44">
        <f t="shared" ca="1" si="4"/>
        <v>-41.5</v>
      </c>
      <c r="AN6" s="36" t="str">
        <f t="shared" ca="1" si="5"/>
        <v>00</v>
      </c>
      <c r="AO6" s="36" t="str" cm="1">
        <f t="array" aca="1" ref="AO6" ca="1">ManualLookup(AB6,BoxVal(ROW(AB6),4,COLUMN(AO4)),INDIRECT(DO$3))</f>
        <v>03</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586</v>
      </c>
      <c r="AV6" s="5" t="s">
        <v>586</v>
      </c>
      <c r="AW6" s="5" t="s">
        <v>586</v>
      </c>
      <c r="AX6" s="5" t="s">
        <v>586</v>
      </c>
      <c r="AY6" s="5" t="s">
        <v>586</v>
      </c>
      <c r="AZ6" s="5" t="s">
        <v>255</v>
      </c>
      <c r="BB6" s="14" t="s">
        <v>586</v>
      </c>
      <c r="BC6" s="5">
        <v>1</v>
      </c>
      <c r="BD6" s="5">
        <v>0</v>
      </c>
      <c r="BE6" s="5">
        <v>0</v>
      </c>
      <c r="BF6" s="14"/>
      <c r="BG6" s="14"/>
      <c r="BH6" s="14"/>
      <c r="BI6" s="14" t="s">
        <v>807</v>
      </c>
      <c r="BJ6" s="14" t="s">
        <v>562</v>
      </c>
      <c r="BK6" s="14" t="s">
        <v>562</v>
      </c>
      <c r="BM6" s="5">
        <v>0</v>
      </c>
      <c r="BN6" s="5">
        <v>0</v>
      </c>
      <c r="BO6" s="5">
        <v>0</v>
      </c>
      <c r="BP6" s="5">
        <v>0</v>
      </c>
      <c r="BQ6" s="5">
        <v>0</v>
      </c>
      <c r="BU6" s="14" t="s">
        <v>783</v>
      </c>
      <c r="BV6" s="14" t="s">
        <v>562</v>
      </c>
      <c r="BW6" s="14" t="s">
        <v>562</v>
      </c>
      <c r="BY6" s="21" t="s">
        <v>436</v>
      </c>
      <c r="BZ6" s="5">
        <v>0</v>
      </c>
      <c r="CA6" s="5">
        <v>0</v>
      </c>
      <c r="CF6" s="14">
        <v>0</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95">
        <v>6</v>
      </c>
      <c r="B7" s="96" t="str">
        <f t="shared" si="0"/>
        <v>=Block6==</v>
      </c>
      <c r="C7" s="59" t="str" cm="1">
        <f t="array" aca="1" ref="C7" ca="1">BoxVal($A7,8,COLUMN(INDIRECT("T"&amp;($A7-1)*65+2)),1)</f>
        <v>10V</v>
      </c>
      <c r="D7" s="59" t="str" cm="1">
        <f t="array" aca="1" ref="D7" ca="1">BoxVal($A7,2,COLUMN(INDIRECT("T"&amp;($A7-1)*65+2)),1)</f>
        <v>HELE</v>
      </c>
      <c r="E7" s="59" t="str" cm="1">
        <f t="array" aca="1" ref="E7" ca="1">BoxVal($A7,3,COLUMN(INDIRECT("T"&amp;($A7-1)*65+2)),1)</f>
        <v>MP</v>
      </c>
      <c r="F7" s="59" t="str" cm="1">
        <f t="array" aca="1" ref="F7" ca="1">BoxVal($A7,16,COLUMN(INDIRECT("T"&amp;($A7-1)*65+2)),1)</f>
        <v>non</v>
      </c>
      <c r="G7" s="59" t="str" cm="1">
        <f t="array" aca="1" ref="G7" ca="1">BoxVal($A7,4,COLUMN(INDIRECT("T"&amp;($A7-1)*65+2)),1)</f>
        <v>ZTS6211E</v>
      </c>
      <c r="H7" s="59" t="str" cm="1">
        <f t="array" aca="1" ref="H7" ca="1">BoxVal($A7,5,COLUMN(INDIRECT("T"&amp;($A7-1)*65+2)),1)</f>
        <v>4803K</v>
      </c>
      <c r="I7" s="59" t="str" cm="1">
        <f t="array" aca="1" ref="I7" ca="1">BoxVal($A7,6,COLUMN(INDIRECT("T"&amp;($A7-1)*65+2)),1)</f>
        <v>3004_V11</v>
      </c>
      <c r="J7" s="59" t="str" cm="1">
        <f t="array" aca="1" ref="J7" ca="1">BoxVal($A7,21,COLUMN(INDIRECT("T"&amp;($A7-1)*65+2)),1)</f>
        <v>10V_TestMode</v>
      </c>
      <c r="K7" s="59" t="str" cm="1">
        <f t="array" aca="1" ref="K7" ca="1">BoxVal($A7,25,COLUMN(INDIRECT("T"&amp;($A7-1)*65+2)),1)</f>
        <v>Default</v>
      </c>
      <c r="L7" s="60" t="str" cm="1">
        <f t="array" aca="1" ref="L7" ca="1">BoxVal($A7,32,COLUMN(INDIRECT("T"&amp;($A7-1)*65+2)),1)</f>
        <v>3.3V : 70~100 (uA)
Vdc&amp;Remark: -</v>
      </c>
      <c r="M7" s="59" t="str" cm="1">
        <f t="array" aca="1" ref="M7" ca="1">BoxVal($A7,31,COLUMN(INDIRECT("T"&amp;($A7-1)*65+2)),1)</f>
        <v>-38+/-0.8 dBV</v>
      </c>
      <c r="N7" s="59" t="str" cm="1">
        <f t="array" aca="1" ref="N7" ca="1">BoxVal($A7,12,COLUMN(INDIRECT("T"&amp;($A7-1)*65+2)),1)</f>
        <v>Normal</v>
      </c>
      <c r="O7" s="64" t="str" cm="1">
        <f t="array" ref="O7">BoxVal($A7,2,COLUMN(V8),1)</f>
        <v>-</v>
      </c>
      <c r="P7" s="64" t="str" cm="1">
        <f t="array" aca="1" ref="P7" ca="1">BoxVal($A7,2,COLUMN(INDIRECT("AB"&amp;($A7-1)*65+2)),1)</f>
        <v>10V_TestMode_38dB_2258K_2227F_367_452_ZTS6211E_MP6.0</v>
      </c>
      <c r="Q7" s="64" t="str" cm="1">
        <f t="array" aca="1" ref="Q7" ca="1">BoxVal($A7,2,COLUMN(INDIRECT("AJ"&amp;($A7-1)*65+2)),1)</f>
        <v>ANC機種，改初感-39</v>
      </c>
      <c r="R7" s="34"/>
      <c r="S7" s="26"/>
      <c r="T7" s="17"/>
      <c r="U7" s="36" t="str">
        <f t="shared" ca="1" si="1"/>
        <v>0x00=-42.30,-41.50;</v>
      </c>
      <c r="V7" s="37"/>
      <c r="W7" s="37"/>
      <c r="X7" s="68"/>
      <c r="Y7" s="68"/>
      <c r="Z7" s="55">
        <f t="shared" ca="1" si="2"/>
        <v>0</v>
      </c>
      <c r="AA7" s="39" t="s">
        <v>582</v>
      </c>
      <c r="AB7" s="40">
        <v>0</v>
      </c>
      <c r="AC7" s="40" t="s">
        <v>995</v>
      </c>
      <c r="AD7" s="40">
        <v>1</v>
      </c>
      <c r="AE7" s="41">
        <v>0</v>
      </c>
      <c r="AF7" s="42">
        <v>-42.3</v>
      </c>
      <c r="AG7" s="47">
        <f t="shared" ref="AG7:AG12" si="8">AF6</f>
        <v>-41.5</v>
      </c>
      <c r="AH7" s="43">
        <f t="shared" ca="1" si="6"/>
        <v>-42.3</v>
      </c>
      <c r="AI7" s="43">
        <f t="shared" ca="1" si="7"/>
        <v>-41.5</v>
      </c>
      <c r="AJ7" s="44" cm="1">
        <f t="array" aca="1" ref="AJ7" ca="1" xml:space="preserve">
N("initial sens-loopgain")+
$AF7-BoxVal(ROW($AA7),26,COLUMN(INDIRECT("T"&amp;(INT(ROW($AA24)/65))*65+2)))</f>
        <v>-43.3</v>
      </c>
      <c r="AK7" s="44">
        <f t="shared" ca="1" si="3"/>
        <v>-42.5</v>
      </c>
      <c r="AL7" s="44" cm="1">
        <f t="array" aca="1" ref="AL7" ca="1" xml:space="preserve">
N("initial sens-loopgain-gain-gain ref-vcm")+
$AH7-
BoxVal(ROW($AA7),26,COLUMN(INDIRECT("T"&amp;(INT(ROW($AA24)/65))*65+2)))-
$AB7-
$W7-
IFERROR(VLOOKUP($AC7,$CT$1:$DC$31,7,FALSE),0)</f>
        <v>-43.3</v>
      </c>
      <c r="AM7" s="44">
        <f t="shared" ca="1" si="4"/>
        <v>-42.5</v>
      </c>
      <c r="AN7" s="36" t="str">
        <f t="shared" ca="1" si="5"/>
        <v>00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34"/>
      <c r="AU7" s="14" t="s">
        <v>584</v>
      </c>
      <c r="AV7" s="5" t="s">
        <v>584</v>
      </c>
      <c r="AW7" s="5" t="s">
        <v>585</v>
      </c>
      <c r="AX7" s="5" t="s">
        <v>585</v>
      </c>
      <c r="AY7" s="5" t="s">
        <v>585</v>
      </c>
      <c r="AZ7" s="5" t="s">
        <v>255</v>
      </c>
      <c r="BB7" s="14" t="s">
        <v>584</v>
      </c>
      <c r="BC7" s="5">
        <v>0</v>
      </c>
      <c r="BD7" s="5">
        <v>0</v>
      </c>
      <c r="BE7" s="5">
        <v>0</v>
      </c>
      <c r="BF7" s="14"/>
      <c r="BG7" s="14"/>
      <c r="BH7" s="14"/>
      <c r="BI7" s="14" t="s">
        <v>783</v>
      </c>
      <c r="BJ7" s="14" t="s">
        <v>562</v>
      </c>
      <c r="BK7" s="14" t="s">
        <v>562</v>
      </c>
      <c r="BM7" s="5">
        <v>0.5</v>
      </c>
      <c r="BN7" s="5">
        <v>0</v>
      </c>
      <c r="BO7" s="5">
        <v>1</v>
      </c>
      <c r="BP7" s="5">
        <v>0</v>
      </c>
      <c r="BQ7" s="5">
        <v>1</v>
      </c>
      <c r="BU7" s="14" t="s">
        <v>788</v>
      </c>
      <c r="BV7" s="14" t="s">
        <v>562</v>
      </c>
      <c r="BW7" s="14"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95">
        <v>7</v>
      </c>
      <c r="B8" s="96" t="str">
        <f t="shared" si="0"/>
        <v>=Block7==</v>
      </c>
      <c r="C8" s="59" t="str" cm="1">
        <f t="array" aca="1" ref="C8" ca="1">BoxVal($A8,8,COLUMN(INDIRECT("T"&amp;($A8-1)*65+2)),1)</f>
        <v>10V</v>
      </c>
      <c r="D8" s="59" t="str" cm="1">
        <f t="array" aca="1" ref="D8" ca="1">BoxVal($A8,2,COLUMN(INDIRECT("T"&amp;($A8-1)*65+2)),1)</f>
        <v>HELE</v>
      </c>
      <c r="E8" s="59" t="str" cm="1">
        <f t="array" aca="1" ref="E8" ca="1">BoxVal($A8,3,COLUMN(INDIRECT("T"&amp;($A8-1)*65+2)),1)</f>
        <v>MP</v>
      </c>
      <c r="F8" s="59" t="str" cm="1">
        <f t="array" aca="1" ref="F8" ca="1">BoxVal($A8,16,COLUMN(INDIRECT("T"&amp;($A8-1)*65+2)),1)</f>
        <v>non</v>
      </c>
      <c r="G8" s="59" t="str" cm="1">
        <f t="array" aca="1" ref="G8" ca="1">BoxVal($A8,4,COLUMN(INDIRECT("T"&amp;($A8-1)*65+2)),1)</f>
        <v>ZTS6211E</v>
      </c>
      <c r="H8" s="59" t="str" cm="1">
        <f t="array" aca="1" ref="H8" ca="1">BoxVal($A8,5,COLUMN(INDIRECT("T"&amp;($A8-1)*65+2)),1)</f>
        <v>4803K</v>
      </c>
      <c r="I8" s="59" t="str" cm="1">
        <f t="array" aca="1" ref="I8" ca="1">BoxVal($A8,6,COLUMN(INDIRECT("T"&amp;($A8-1)*65+2)),1)</f>
        <v>3004CL</v>
      </c>
      <c r="J8" s="59" t="str" cm="1">
        <f t="array" aca="1" ref="J8" ca="1">BoxVal($A8,21,COLUMN(INDIRECT("T"&amp;($A8-1)*65+2)),1)</f>
        <v>10V_NormalMode</v>
      </c>
      <c r="K8" s="59" t="str" cm="1">
        <f t="array" aca="1" ref="K8" ca="1">BoxVal($A8,25,COLUMN(INDIRECT("T"&amp;($A8-1)*65+2)),1)</f>
        <v>Default</v>
      </c>
      <c r="L8" s="60" t="str" cm="1">
        <f t="array" aca="1" ref="L8" ca="1">BoxVal($A8,32,COLUMN(INDIRECT("T"&amp;($A8-1)*65+2)),1)</f>
        <v>3.3V : 70~100 (uA)
Vdc&amp;Remark: -</v>
      </c>
      <c r="M8" s="59" t="str" cm="1">
        <f t="array" aca="1" ref="M8" ca="1">BoxVal($A8,31,COLUMN(INDIRECT("T"&amp;($A8-1)*65+2)),1)</f>
        <v>-38+/-0.8 dBV</v>
      </c>
      <c r="N8" s="59" t="str" cm="1">
        <f t="array" aca="1" ref="N8" ca="1">BoxVal($A8,12,COLUMN(INDIRECT("T"&amp;($A8-1)*65+2)),1)</f>
        <v>Normal</v>
      </c>
      <c r="O8" s="64" t="str" cm="1">
        <f t="array" ref="O8">BoxVal($A8,2,COLUMN(V9),1)</f>
        <v>-</v>
      </c>
      <c r="P8" s="64" t="str" cm="1">
        <f t="array" aca="1" ref="P8" ca="1">BoxVal($A8,2,COLUMN(INDIRECT("AB"&amp;($A8-1)*65+2)),1)</f>
        <v>10V_NormalMode_38dB_2258K_2227H_367_441_ZTS6211E_MP7.2</v>
      </c>
      <c r="Q8" s="64" t="str" cm="1">
        <f t="array" aca="1" ref="Q8" ca="1">BoxVal($A8,2,COLUMN(INDIRECT("AJ"&amp;($A8-1)*65+2)),1)</f>
        <v>ANC機種，改初感-39</v>
      </c>
      <c r="R8" s="34"/>
      <c r="S8" s="7" t="s">
        <v>19</v>
      </c>
      <c r="T8" s="15" t="s">
        <v>582</v>
      </c>
      <c r="U8" s="36" t="str">
        <f t="shared" ca="1" si="1"/>
        <v>0x05=-42.80,-42.30;</v>
      </c>
      <c r="V8" s="37"/>
      <c r="W8" s="37"/>
      <c r="X8" s="68"/>
      <c r="Y8" s="68"/>
      <c r="Z8" s="55">
        <f t="shared" ca="1" si="2"/>
        <v>0.5</v>
      </c>
      <c r="AA8" s="39" t="s">
        <v>582</v>
      </c>
      <c r="AB8" s="40">
        <v>0.5</v>
      </c>
      <c r="AC8" s="40" t="s">
        <v>995</v>
      </c>
      <c r="AD8" s="40">
        <v>1</v>
      </c>
      <c r="AE8" s="41">
        <v>0</v>
      </c>
      <c r="AF8" s="42">
        <v>-42.8</v>
      </c>
      <c r="AG8" s="47">
        <f t="shared" si="8"/>
        <v>-42.3</v>
      </c>
      <c r="AH8" s="43">
        <f t="shared" ca="1" si="6"/>
        <v>-42.3</v>
      </c>
      <c r="AI8" s="43">
        <f t="shared" ca="1" si="7"/>
        <v>-41.8</v>
      </c>
      <c r="AJ8" s="44" cm="1">
        <f t="array" aca="1" ref="AJ8" ca="1" xml:space="preserve">
N("initial sens-loopgain")+
$AF8-BoxVal(ROW($AA8),26,COLUMN(INDIRECT("T"&amp;(INT(ROW($AA25)/65))*65+2)))</f>
        <v>-43.8</v>
      </c>
      <c r="AK8" s="44">
        <f t="shared" ca="1" si="3"/>
        <v>-43.3</v>
      </c>
      <c r="AL8" s="44" cm="1">
        <f t="array" aca="1" ref="AL8" ca="1" xml:space="preserve">
N("initial sens-loopgain-gain-gain ref-vcm")+
$AH8-
BoxVal(ROW($AA8),26,COLUMN(INDIRECT("T"&amp;(INT(ROW($AA25)/65))*65+2)))-
$AB8-
$W8-
IFERROR(VLOOKUP($AC8,$CT$1:$DC$31,7,FALSE),0)</f>
        <v>-43.8</v>
      </c>
      <c r="AM8" s="44">
        <f t="shared" ca="1" si="4"/>
        <v>-43.3</v>
      </c>
      <c r="AN8" s="36" t="str">
        <f t="shared" ca="1" si="5"/>
        <v>00</v>
      </c>
      <c r="AO8" s="36" t="str" cm="1">
        <f t="array" aca="1" ref="AO8" ca="1">ManualLookup(AB8,BoxVal(ROW(AB8),4,COLUMN(AO6)),INDIRECT(DO$3))</f>
        <v>05</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34"/>
      <c r="AU8" s="14" t="s">
        <v>436</v>
      </c>
      <c r="AV8" s="14" t="s">
        <v>562</v>
      </c>
      <c r="AW8" s="5" t="s">
        <v>255</v>
      </c>
      <c r="AX8" s="5" t="s">
        <v>255</v>
      </c>
      <c r="AY8" s="5" t="s">
        <v>255</v>
      </c>
      <c r="AZ8" s="5" t="s">
        <v>255</v>
      </c>
      <c r="BB8" s="14" t="s">
        <v>436</v>
      </c>
      <c r="BC8" s="5">
        <v>0</v>
      </c>
      <c r="BD8" s="5">
        <v>0</v>
      </c>
      <c r="BE8" s="5">
        <v>0</v>
      </c>
      <c r="BF8" s="14"/>
      <c r="BG8" s="14"/>
      <c r="BH8" s="14"/>
      <c r="BI8" s="14" t="s">
        <v>783</v>
      </c>
      <c r="BJ8" s="14" t="s">
        <v>562</v>
      </c>
      <c r="BK8" s="14" t="s">
        <v>562</v>
      </c>
      <c r="BM8" s="5">
        <v>1</v>
      </c>
      <c r="BN8" s="5">
        <v>0</v>
      </c>
      <c r="BO8" s="5">
        <v>1</v>
      </c>
      <c r="BP8" s="5">
        <v>1</v>
      </c>
      <c r="BQ8" s="5">
        <v>0</v>
      </c>
      <c r="BU8" s="14" t="s">
        <v>789</v>
      </c>
      <c r="BV8" s="14" t="s">
        <v>562</v>
      </c>
      <c r="BW8" s="14"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95">
        <v>8</v>
      </c>
      <c r="B9" s="96" t="str">
        <f t="shared" si="0"/>
        <v>=Block8==</v>
      </c>
      <c r="C9" s="59" t="str" cm="1">
        <f t="array" aca="1" ref="C9" ca="1">BoxVal($A9,8,COLUMN(INDIRECT("T"&amp;($A9-1)*65+2)),1)</f>
        <v>10V</v>
      </c>
      <c r="D9" s="59" t="str" cm="1">
        <f t="array" aca="1" ref="D9" ca="1">BoxVal($A9,2,COLUMN(INDIRECT("T"&amp;($A9-1)*65+2)),1)</f>
        <v>CPC</v>
      </c>
      <c r="E9" s="59" t="str" cm="1">
        <f t="array" aca="1" ref="E9" ca="1">BoxVal($A9,3,COLUMN(INDIRECT("T"&amp;($A9-1)*65+2)),1)</f>
        <v>MP</v>
      </c>
      <c r="F9" s="59" t="str" cm="1">
        <f t="array" aca="1" ref="F9" ca="1">BoxVal($A9,16,COLUMN(INDIRECT("T"&amp;($A9-1)*65+2)),1)</f>
        <v>non</v>
      </c>
      <c r="G9" s="59" t="str" cm="1">
        <f t="array" aca="1" ref="G9" ca="1">BoxVal($A9,4,COLUMN(INDIRECT("T"&amp;($A9-1)*65+2)),1)</f>
        <v>ZTS6156</v>
      </c>
      <c r="H9" s="59" t="str" cm="1">
        <f t="array" aca="1" ref="H9" ca="1">BoxVal($A9,5,COLUMN(INDIRECT("T"&amp;($A9-1)*65+2)),1)</f>
        <v>4803K</v>
      </c>
      <c r="I9" s="59" t="str" cm="1">
        <f t="array" aca="1" ref="I9" ca="1">BoxVal($A9,6,COLUMN(INDIRECT("T"&amp;($A9-1)*65+2)),1)</f>
        <v>3006HW-A</v>
      </c>
      <c r="J9" s="59" t="str" cm="1">
        <f t="array" aca="1" ref="J9" ca="1">BoxVal($A9,21,COLUMN(INDIRECT("T"&amp;($A9-1)*65+2)),1)</f>
        <v>default_NormalMode</v>
      </c>
      <c r="K9" s="59" t="str" cm="1">
        <f t="array" aca="1" ref="K9" ca="1">BoxVal($A9,25,COLUMN(INDIRECT("T"&amp;($A9-1)*65+2)),1)</f>
        <v>Default</v>
      </c>
      <c r="L9" s="60" t="str" cm="1">
        <f t="array" aca="1" ref="L9" ca="1">BoxVal($A9,32,COLUMN(INDIRECT("T"&amp;($A9-1)*65+2)),1)</f>
        <v>3.3V : 70~150 (uA)
Vdc&amp;Remark: -</v>
      </c>
      <c r="M9" s="59" t="str" cm="1">
        <f t="array" aca="1" ref="M9" ca="1">BoxVal($A9,31,COLUMN(INDIRECT("T"&amp;($A9-1)*65+2)),1)</f>
        <v>-38+/-0.8 dBV</v>
      </c>
      <c r="N9" s="59" t="str" cm="1">
        <f t="array" aca="1" ref="N9" ca="1">BoxVal($A9,12,COLUMN(INDIRECT("T"&amp;($A9-1)*65+2)),1)</f>
        <v>Normal</v>
      </c>
      <c r="O9" s="64" t="str" cm="1">
        <f t="array" ref="O9">BoxVal($A9,2,COLUMN(V10),1)</f>
        <v>-</v>
      </c>
      <c r="P9" s="64" t="str" cm="1">
        <f t="array" aca="1" ref="P9" ca="1">BoxVal($A9,2,COLUMN(INDIRECT("AB"&amp;($A9-1)*65+2)),1)</f>
        <v>default_NormalMode_38dB_2258K_2282A_422_501_ZTS6156_MP8.7</v>
      </c>
      <c r="Q9" s="64" t="str" cm="1">
        <f t="array" aca="1" ref="Q9" ca="1">BoxVal($A9,2,COLUMN(INDIRECT("AJ"&amp;($A9-1)*65+2)),1)</f>
        <v/>
      </c>
      <c r="R9" s="34"/>
      <c r="S9" s="7" t="s">
        <v>15</v>
      </c>
      <c r="T9" s="15" t="s">
        <v>436</v>
      </c>
      <c r="U9" s="36" t="str">
        <f t="shared" ca="1" si="1"/>
        <v>0x06=-43.30,-42.80;</v>
      </c>
      <c r="V9" s="37"/>
      <c r="W9" s="37"/>
      <c r="X9" s="68"/>
      <c r="Y9" s="68"/>
      <c r="Z9" s="55">
        <f t="shared" ca="1" si="2"/>
        <v>1</v>
      </c>
      <c r="AA9" s="39" t="s">
        <v>582</v>
      </c>
      <c r="AB9" s="40">
        <v>1</v>
      </c>
      <c r="AC9" s="40" t="s">
        <v>995</v>
      </c>
      <c r="AD9" s="40">
        <v>1</v>
      </c>
      <c r="AE9" s="41">
        <v>0</v>
      </c>
      <c r="AF9" s="42">
        <v>-43.3</v>
      </c>
      <c r="AG9" s="47">
        <f t="shared" si="8"/>
        <v>-42.8</v>
      </c>
      <c r="AH9" s="43">
        <f t="shared" ca="1" si="6"/>
        <v>-42.3</v>
      </c>
      <c r="AI9" s="43">
        <f t="shared" ca="1" si="7"/>
        <v>-41.8</v>
      </c>
      <c r="AJ9" s="44" cm="1">
        <f t="array" aca="1" ref="AJ9" ca="1" xml:space="preserve">
N("initial sens-loopgain")+
$AF9-BoxVal(ROW($AA9),26,COLUMN(INDIRECT("T"&amp;(INT(ROW($AA26)/65))*65+2)))</f>
        <v>-44.3</v>
      </c>
      <c r="AK9" s="44">
        <f t="shared" ca="1" si="3"/>
        <v>-43.8</v>
      </c>
      <c r="AL9" s="44" cm="1">
        <f t="array" aca="1" ref="AL9" ca="1" xml:space="preserve">
N("initial sens-loopgain-gain-gain ref-vcm")+
$AH9-
BoxVal(ROW($AA9),26,COLUMN(INDIRECT("T"&amp;(INT(ROW($AA26)/65))*65+2)))-
$AB9-
$W9-
IFERROR(VLOOKUP($AC9,$CT$1:$DC$31,7,FALSE),0)</f>
        <v>-44.3</v>
      </c>
      <c r="AM9" s="44">
        <f t="shared" ca="1" si="4"/>
        <v>-43.8</v>
      </c>
      <c r="AN9" s="36" t="str">
        <f t="shared" ca="1" si="5"/>
        <v>00</v>
      </c>
      <c r="AO9" s="36" t="str" cm="1">
        <f t="array" aca="1" ref="AO9" ca="1">ManualLookup(AB9,BoxVal(ROW(AB9),4,COLUMN(AO7)),INDIRECT(DO$3))</f>
        <v>06</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34"/>
      <c r="AU9" s="14" t="s">
        <v>562</v>
      </c>
      <c r="AV9" s="14" t="s">
        <v>562</v>
      </c>
      <c r="AW9" s="5" t="s">
        <v>255</v>
      </c>
      <c r="AX9" s="5" t="s">
        <v>255</v>
      </c>
      <c r="AY9" s="5" t="s">
        <v>255</v>
      </c>
      <c r="AZ9" s="5" t="s">
        <v>255</v>
      </c>
      <c r="BB9" s="14" t="s">
        <v>802</v>
      </c>
      <c r="BF9" s="14"/>
      <c r="BG9" s="14"/>
      <c r="BH9" s="14"/>
      <c r="BI9" s="14" t="s">
        <v>562</v>
      </c>
      <c r="BJ9" s="14" t="s">
        <v>562</v>
      </c>
      <c r="BK9" s="14" t="s">
        <v>562</v>
      </c>
      <c r="BM9" s="5">
        <v>1.5</v>
      </c>
      <c r="BN9" s="5">
        <v>0</v>
      </c>
      <c r="BO9" s="5">
        <v>1</v>
      </c>
      <c r="BP9" s="5">
        <v>1</v>
      </c>
      <c r="BQ9" s="5">
        <v>1</v>
      </c>
      <c r="BU9" s="14" t="s">
        <v>790</v>
      </c>
      <c r="BV9" s="14" t="s">
        <v>562</v>
      </c>
      <c r="BW9" s="14"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95">
        <v>9</v>
      </c>
      <c r="B10" s="96" t="str">
        <f t="shared" si="0"/>
        <v>=Block9==</v>
      </c>
      <c r="C10" s="59" t="str" cm="1">
        <f t="array" aca="1" ref="C10" ca="1">BoxVal($A10,8,COLUMN(INDIRECT("T"&amp;($A10-1)*65+2)),1)</f>
        <v>10V</v>
      </c>
      <c r="D10" s="59" t="str" cm="1">
        <f t="array" aca="1" ref="D10" ca="1">BoxVal($A10,2,COLUMN(INDIRECT("T"&amp;($A10-1)*65+2)),1)</f>
        <v>CPC</v>
      </c>
      <c r="E10" s="59" t="str" cm="1">
        <f t="array" aca="1" ref="E10" ca="1">BoxVal($A10,3,COLUMN(INDIRECT("T"&amp;($A10-1)*65+2)),1)</f>
        <v>MP</v>
      </c>
      <c r="F10" s="59" t="str" cm="1">
        <f t="array" aca="1" ref="F10" ca="1">BoxVal($A10,16,COLUMN(INDIRECT("T"&amp;($A10-1)*65+2)),1)</f>
        <v>non</v>
      </c>
      <c r="G10" s="59" t="str" cm="1">
        <f t="array" aca="1" ref="G10" ca="1">BoxVal($A10,4,COLUMN(INDIRECT("T"&amp;($A10-1)*65+2)),1)</f>
        <v>ZTS6117SE</v>
      </c>
      <c r="H10" s="59" t="str" cm="1">
        <f t="array" aca="1" ref="H10" ca="1">BoxVal($A10,5,COLUMN(INDIRECT("T"&amp;($A10-1)*65+2)),1)</f>
        <v>4803K</v>
      </c>
      <c r="I10" s="59" t="str" cm="1">
        <f t="array" aca="1" ref="I10" ca="1">BoxVal($A10,6,COLUMN(INDIRECT("T"&amp;($A10-1)*65+2)),1)</f>
        <v>3004_V11</v>
      </c>
      <c r="J10" s="59" t="str" cm="1">
        <f t="array" aca="1" ref="J10" ca="1">BoxVal($A10,21,COLUMN(INDIRECT("T"&amp;($A10-1)*65+2)),1)</f>
        <v>default_NormalMode</v>
      </c>
      <c r="K10" s="59" t="str" cm="1">
        <f t="array" aca="1" ref="K10" ca="1">BoxVal($A10,25,COLUMN(INDIRECT("T"&amp;($A10-1)*65+2)),1)</f>
        <v>Default</v>
      </c>
      <c r="L10" s="60" t="str" cm="1">
        <f t="array" aca="1" ref="L10" ca="1">BoxVal($A10,32,COLUMN(INDIRECT("T"&amp;($A10-1)*65+2)),1)</f>
        <v>3.3V : 70~100 (uA)
Vdc&amp;Remark: -</v>
      </c>
      <c r="M10" s="59" t="str" cm="1">
        <f t="array" aca="1" ref="M10" ca="1">BoxVal($A10,31,COLUMN(INDIRECT("T"&amp;($A10-1)*65+2)),1)</f>
        <v>-38+/-0.8 dBV</v>
      </c>
      <c r="N10" s="59" t="str" cm="1">
        <f t="array" aca="1" ref="N10" ca="1">BoxVal($A10,12,COLUMN(INDIRECT("T"&amp;($A10-1)*65+2)),1)</f>
        <v>Normal</v>
      </c>
      <c r="O10" s="64" t="str" cm="1">
        <f t="array" ref="O10">BoxVal($A10,2,COLUMN(V11),1)</f>
        <v>-</v>
      </c>
      <c r="P10" s="64" t="str" cm="1">
        <f t="array" aca="1" ref="P10" ca="1">BoxVal($A10,2,COLUMN(INDIRECT("AB"&amp;($A10-1)*65+2)),1)</f>
        <v>default_NormalMode_38dB_2258K_2227F_420_472_ZTS6117SE_MP9.3</v>
      </c>
      <c r="Q10" s="64" t="str" cm="1">
        <f t="array" aca="1" ref="Q10" ca="1">BoxVal($A10,2,COLUMN(INDIRECT("AJ"&amp;($A10-1)*65+2)),1)</f>
        <v/>
      </c>
      <c r="R10" s="34"/>
      <c r="S10" s="7" t="s">
        <v>705</v>
      </c>
      <c r="T10" s="15" t="s">
        <v>990</v>
      </c>
      <c r="U10" s="36" t="str">
        <f t="shared" ca="1" si="1"/>
        <v>0x07=-44.00,-43.30;</v>
      </c>
      <c r="V10" s="37"/>
      <c r="W10" s="37"/>
      <c r="X10" s="68"/>
      <c r="Y10" s="68"/>
      <c r="Z10" s="55">
        <f t="shared" ca="1" si="2"/>
        <v>1.5</v>
      </c>
      <c r="AA10" s="39" t="s">
        <v>582</v>
      </c>
      <c r="AB10" s="40">
        <v>1.5</v>
      </c>
      <c r="AC10" s="40" t="s">
        <v>995</v>
      </c>
      <c r="AD10" s="40">
        <v>1</v>
      </c>
      <c r="AE10" s="41">
        <v>0</v>
      </c>
      <c r="AF10" s="42">
        <v>-44</v>
      </c>
      <c r="AG10" s="47">
        <f t="shared" si="8"/>
        <v>-43.3</v>
      </c>
      <c r="AH10" s="43">
        <f t="shared" ca="1" si="6"/>
        <v>-42.5</v>
      </c>
      <c r="AI10" s="43">
        <f t="shared" ca="1" si="7"/>
        <v>-41.8</v>
      </c>
      <c r="AJ10" s="44" cm="1">
        <f t="array" aca="1" ref="AJ10" ca="1" xml:space="preserve">
N("initial sens-loopgain")+
$AF10-BoxVal(ROW($AA10),26,COLUMN(INDIRECT("T"&amp;(INT(ROW($AA27)/65))*65+2)))</f>
        <v>-45</v>
      </c>
      <c r="AK10" s="44">
        <f t="shared" ca="1" si="3"/>
        <v>-44.3</v>
      </c>
      <c r="AL10" s="44" cm="1">
        <f t="array" aca="1" ref="AL10" ca="1" xml:space="preserve">
N("initial sens-loopgain-gain-gain ref-vcm")+
$AH10-
BoxVal(ROW($AA10),26,COLUMN(INDIRECT("T"&amp;(INT(ROW($AA27)/65))*65+2)))-
$AB10-
$W10-
IFERROR(VLOOKUP($AC10,$CT$1:$DC$31,7,FALSE),0)</f>
        <v>-45</v>
      </c>
      <c r="AM10" s="44">
        <f t="shared" ca="1" si="4"/>
        <v>-44.3</v>
      </c>
      <c r="AN10" s="36" t="str">
        <f t="shared" ca="1" si="5"/>
        <v>00</v>
      </c>
      <c r="AO10" s="36" t="str" cm="1">
        <f t="array" aca="1" ref="AO10" ca="1">ManualLookup(AB10,BoxVal(ROW(AB10),4,COLUMN(AO8)),INDIRECT(DO$3))</f>
        <v>07</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34"/>
      <c r="AU10" s="14" t="s">
        <v>562</v>
      </c>
      <c r="AV10" s="14" t="s">
        <v>562</v>
      </c>
      <c r="AW10" s="5" t="s">
        <v>255</v>
      </c>
      <c r="AX10" s="5" t="s">
        <v>255</v>
      </c>
      <c r="AY10" s="5" t="s">
        <v>255</v>
      </c>
      <c r="AZ10" s="5" t="s">
        <v>255</v>
      </c>
      <c r="BB10" s="14" t="s">
        <v>803</v>
      </c>
      <c r="BF10" s="14"/>
      <c r="BG10" s="14"/>
      <c r="BH10" s="14"/>
      <c r="BI10" s="14" t="s">
        <v>562</v>
      </c>
      <c r="BJ10" s="14" t="s">
        <v>562</v>
      </c>
      <c r="BK10" s="14" t="s">
        <v>562</v>
      </c>
      <c r="BM10" s="5">
        <v>2.5</v>
      </c>
      <c r="BN10" s="5">
        <v>1</v>
      </c>
      <c r="BO10" s="5">
        <v>0</v>
      </c>
      <c r="BP10" s="5">
        <v>0</v>
      </c>
      <c r="BQ10" s="5">
        <v>0</v>
      </c>
      <c r="BU10" s="14" t="s">
        <v>813</v>
      </c>
      <c r="BV10" s="14" t="s">
        <v>562</v>
      </c>
      <c r="BW10" s="14"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95">
        <v>10</v>
      </c>
      <c r="B11" s="96"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0x08=-45.00,-44.00;</v>
      </c>
      <c r="V11" s="37"/>
      <c r="W11" s="37"/>
      <c r="X11" s="68"/>
      <c r="Y11" s="68"/>
      <c r="Z11" s="55">
        <f t="shared" ca="1" si="2"/>
        <v>2.5</v>
      </c>
      <c r="AA11" s="39" t="s">
        <v>582</v>
      </c>
      <c r="AB11" s="40">
        <v>2.5</v>
      </c>
      <c r="AC11" s="40" t="s">
        <v>995</v>
      </c>
      <c r="AD11" s="40">
        <v>1</v>
      </c>
      <c r="AE11" s="41">
        <v>0</v>
      </c>
      <c r="AF11" s="42">
        <v>-45</v>
      </c>
      <c r="AG11" s="47">
        <f t="shared" si="8"/>
        <v>-44</v>
      </c>
      <c r="AH11" s="43">
        <f t="shared" ca="1" si="6"/>
        <v>-42.5</v>
      </c>
      <c r="AI11" s="43">
        <f t="shared" ca="1" si="7"/>
        <v>-41.5</v>
      </c>
      <c r="AJ11" s="44" cm="1">
        <f t="array" aca="1" ref="AJ11" ca="1" xml:space="preserve">
N("initial sens-loopgain")+
$AF11-BoxVal(ROW($AA11),26,COLUMN(INDIRECT("T"&amp;(INT(ROW($AA28)/65))*65+2)))</f>
        <v>-46</v>
      </c>
      <c r="AK11" s="44">
        <f t="shared" ca="1" si="3"/>
        <v>-45</v>
      </c>
      <c r="AL11" s="44" cm="1">
        <f t="array" aca="1" ref="AL11" ca="1" xml:space="preserve">
N("initial sens-loopgain-gain-gain ref-vcm")+
$AH11-
BoxVal(ROW($AA11),26,COLUMN(INDIRECT("T"&amp;(INT(ROW($AA28)/65))*65+2)))-
$AB11-
$W11-
IFERROR(VLOOKUP($AC11,$CT$1:$DC$31,7,FALSE),0)</f>
        <v>-46</v>
      </c>
      <c r="AM11" s="44">
        <f t="shared" ca="1" si="4"/>
        <v>-45</v>
      </c>
      <c r="AN11" s="36" t="str">
        <f t="shared" ca="1" si="5"/>
        <v>00</v>
      </c>
      <c r="AO11" s="36" t="str" cm="1">
        <f t="array" aca="1" ref="AO11" ca="1">ManualLookup(AB11,BoxVal(ROW(AB11),4,COLUMN(AO9)),INDIRECT(DO$3))</f>
        <v>08</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34"/>
      <c r="AU11" s="14" t="s">
        <v>562</v>
      </c>
      <c r="AV11" s="14" t="s">
        <v>562</v>
      </c>
      <c r="AW11" s="14" t="s">
        <v>562</v>
      </c>
      <c r="AX11" s="5" t="s">
        <v>255</v>
      </c>
      <c r="AY11" s="5" t="s">
        <v>255</v>
      </c>
      <c r="AZ11" s="5" t="s">
        <v>255</v>
      </c>
      <c r="BB11" s="14" t="s">
        <v>562</v>
      </c>
      <c r="BC11" s="14"/>
      <c r="BD11" s="14"/>
      <c r="BE11" s="14"/>
      <c r="BF11" s="14"/>
      <c r="BG11" s="14"/>
      <c r="BH11" s="14"/>
      <c r="BI11" s="14" t="s">
        <v>562</v>
      </c>
      <c r="BJ11" s="14" t="s">
        <v>562</v>
      </c>
      <c r="BK11" s="14" t="s">
        <v>562</v>
      </c>
      <c r="BM11" s="5">
        <v>3.5</v>
      </c>
      <c r="BN11" s="5">
        <v>1</v>
      </c>
      <c r="BO11" s="5">
        <v>0</v>
      </c>
      <c r="BP11" s="5">
        <v>0</v>
      </c>
      <c r="BQ11" s="5">
        <v>1</v>
      </c>
      <c r="BU11" s="14" t="s">
        <v>975</v>
      </c>
      <c r="BV11" s="14" t="s">
        <v>562</v>
      </c>
      <c r="BW11" s="14"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95">
        <v>11</v>
      </c>
      <c r="B12" s="96"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f t="shared" ca="1" si="1"/>
        <v>0x09=-46.00,-45.00;</v>
      </c>
      <c r="V12" s="37"/>
      <c r="W12" s="37"/>
      <c r="X12" s="68"/>
      <c r="Y12" s="68"/>
      <c r="Z12" s="55">
        <f t="shared" ca="1" si="2"/>
        <v>3.5</v>
      </c>
      <c r="AA12" s="39" t="s">
        <v>582</v>
      </c>
      <c r="AB12" s="40">
        <v>3.5</v>
      </c>
      <c r="AC12" s="40" t="s">
        <v>995</v>
      </c>
      <c r="AD12" s="40">
        <v>1</v>
      </c>
      <c r="AE12" s="41">
        <v>0</v>
      </c>
      <c r="AF12" s="42">
        <v>-46</v>
      </c>
      <c r="AG12" s="47">
        <f t="shared" si="8"/>
        <v>-45</v>
      </c>
      <c r="AH12" s="43">
        <f t="shared" ca="1" si="6"/>
        <v>-42.5</v>
      </c>
      <c r="AI12" s="43">
        <f t="shared" ca="1" si="7"/>
        <v>-41.5</v>
      </c>
      <c r="AJ12" s="44" cm="1">
        <f t="array" aca="1" ref="AJ12" ca="1" xml:space="preserve">
N("initial sens-loopgain")+
$AF12-BoxVal(ROW($AA12),26,COLUMN(INDIRECT("T"&amp;(INT(ROW($AA29)/65))*65+2)))</f>
        <v>-47</v>
      </c>
      <c r="AK12" s="44">
        <f t="shared" ca="1" si="3"/>
        <v>-46</v>
      </c>
      <c r="AL12" s="44" cm="1">
        <f t="array" aca="1" ref="AL12" ca="1" xml:space="preserve">
N("initial sens-loopgain-gain-gain ref-vcm")+
$AH12-
BoxVal(ROW($AA12),26,COLUMN(INDIRECT("T"&amp;(INT(ROW($AA29)/65))*65+2)))-
$AB12-
$W12-
IFERROR(VLOOKUP($AC12,$CT$1:$DC$31,7,FALSE),0)</f>
        <v>-47</v>
      </c>
      <c r="AM12" s="44">
        <f t="shared" ca="1" si="4"/>
        <v>-46</v>
      </c>
      <c r="AN12" s="36" t="str">
        <f t="shared" ca="1" si="5"/>
        <v>00</v>
      </c>
      <c r="AO12" s="36" t="str" cm="1">
        <f t="array" aca="1" ref="AO12" ca="1">ManualLookup(AB12,BoxVal(ROW(AB12),4,COLUMN(AO10)),INDIRECT(DO$3))</f>
        <v>09</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4.5</v>
      </c>
      <c r="BN12" s="5">
        <v>1</v>
      </c>
      <c r="BO12" s="5">
        <v>0</v>
      </c>
      <c r="BP12" s="5">
        <v>1</v>
      </c>
      <c r="BQ12" s="5">
        <v>0</v>
      </c>
      <c r="BU12" s="14" t="s">
        <v>791</v>
      </c>
      <c r="BV12" s="14" t="s">
        <v>562</v>
      </c>
      <c r="BW12" s="14"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95">
        <v>12</v>
      </c>
      <c r="B13" s="96"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-42</v>
      </c>
      <c r="U13" s="36" t="str">
        <f t="shared" ca="1" si="1"/>
        <v>0x0A=-47.00,-46.00;</v>
      </c>
      <c r="V13" s="37"/>
      <c r="W13" s="37"/>
      <c r="X13" s="38"/>
      <c r="Y13" s="38"/>
      <c r="Z13" s="55">
        <f t="shared" ca="1" si="2"/>
        <v>4.5</v>
      </c>
      <c r="AA13" s="39" t="s">
        <v>582</v>
      </c>
      <c r="AB13" s="40">
        <v>4.5</v>
      </c>
      <c r="AC13" s="40" t="s">
        <v>995</v>
      </c>
      <c r="AD13" s="40">
        <v>1</v>
      </c>
      <c r="AE13" s="41">
        <v>0</v>
      </c>
      <c r="AF13" s="42">
        <v>-47</v>
      </c>
      <c r="AG13" s="47">
        <f t="shared" ref="AG13:AG14" si="9">AF12</f>
        <v>-46</v>
      </c>
      <c r="AH13" s="43">
        <f t="shared" ca="1" si="6"/>
        <v>-42.5</v>
      </c>
      <c r="AI13" s="43">
        <f t="shared" ca="1" si="7"/>
        <v>-41.5</v>
      </c>
      <c r="AJ13" s="44" cm="1">
        <f t="array" aca="1" ref="AJ13" ca="1" xml:space="preserve">
N("initial sens-loopgain")+
$AF13-BoxVal(ROW($AA13),26,COLUMN(INDIRECT("T"&amp;(INT(ROW($AA30)/65))*65+2)))</f>
        <v>-48</v>
      </c>
      <c r="AK13" s="44">
        <f t="shared" ref="AK13:AK14" ca="1" si="10">AJ13+(AG13-AF13)</f>
        <v>-47</v>
      </c>
      <c r="AL13" s="44" cm="1">
        <f t="array" aca="1" ref="AL13" ca="1" xml:space="preserve">
N("initial sens-loopgain-gain-gain ref-vcm")+
$AH13-
BoxVal(ROW($AA13),26,COLUMN(INDIRECT("T"&amp;(INT(ROW($AA30)/65))*65+2)))-
$AB13-
$W13-
IFERROR(VLOOKUP($AC13,$CT$1:$DC$31,7,FALSE),0)</f>
        <v>-48</v>
      </c>
      <c r="AM13" s="44">
        <f t="shared" ref="AM13:AM14" ca="1" si="11">AL13+(AG13-AF13)</f>
        <v>-47</v>
      </c>
      <c r="AN13" s="36" t="str">
        <f t="shared" ref="AN13:AN14" ca="1" si="12">IF(BoxVal(ROW(AA13),9,COLUMN(T11))="FIX","00",ManualLookup(AA13,BoxVal(ROW(AA13),4,COLUMN(AN11)),INDIRECT(DN$3)))</f>
        <v>00</v>
      </c>
      <c r="AO13" s="36" t="str" cm="1">
        <f t="array" aca="1" ref="AO13" ca="1">ManualLookup(AB13,BoxVal(ROW(AB13),4,COLUMN(AO11)),INDIRECT(DO$3))</f>
        <v>0A</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5.5</v>
      </c>
      <c r="BN13" s="5">
        <v>1</v>
      </c>
      <c r="BO13" s="5">
        <v>0</v>
      </c>
      <c r="BP13" s="5">
        <v>1</v>
      </c>
      <c r="BQ13" s="5">
        <v>1</v>
      </c>
      <c r="BU13" s="14" t="s">
        <v>792</v>
      </c>
      <c r="BV13" s="14" t="s">
        <v>562</v>
      </c>
      <c r="BW13" s="14"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95">
        <v>13</v>
      </c>
      <c r="B14" s="96"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1275</v>
      </c>
      <c r="U14" s="36" t="str">
        <f t="shared" ca="1" si="1"/>
        <v>0x0B=-48.00,-47.00;</v>
      </c>
      <c r="V14" s="37"/>
      <c r="W14" s="37"/>
      <c r="X14" s="38"/>
      <c r="Y14" s="38"/>
      <c r="Z14" s="55">
        <f t="shared" ca="1" si="2"/>
        <v>5.5</v>
      </c>
      <c r="AA14" s="39" t="s">
        <v>582</v>
      </c>
      <c r="AB14" s="40">
        <v>5.5</v>
      </c>
      <c r="AC14" s="40" t="s">
        <v>995</v>
      </c>
      <c r="AD14" s="40">
        <v>1</v>
      </c>
      <c r="AE14" s="41">
        <v>0</v>
      </c>
      <c r="AF14" s="42">
        <v>-48</v>
      </c>
      <c r="AG14" s="47">
        <f t="shared" si="9"/>
        <v>-47</v>
      </c>
      <c r="AH14" s="43">
        <f t="shared" ca="1" si="6"/>
        <v>-42.5</v>
      </c>
      <c r="AI14" s="43">
        <f t="shared" ca="1" si="7"/>
        <v>-41.5</v>
      </c>
      <c r="AJ14" s="44" cm="1">
        <f t="array" aca="1" ref="AJ14" ca="1" xml:space="preserve">
N("initial sens-loopgain")+
$AF14-BoxVal(ROW($AA14),26,COLUMN(INDIRECT("T"&amp;(INT(ROW($AA31)/65))*65+2)))</f>
        <v>-49</v>
      </c>
      <c r="AK14" s="44">
        <f t="shared" ca="1" si="10"/>
        <v>-48</v>
      </c>
      <c r="AL14" s="44" cm="1">
        <f t="array" aca="1" ref="AL14" ca="1" xml:space="preserve">
N("initial sens-loopgain-gain-gain ref-vcm")+
$AH14-
BoxVal(ROW($AA14),26,COLUMN(INDIRECT("T"&amp;(INT(ROW($AA31)/65))*65+2)))-
$AB14-
$W14-
IFERROR(VLOOKUP($AC14,$CT$1:$DC$31,7,FALSE),0)</f>
        <v>-49</v>
      </c>
      <c r="AM14" s="44">
        <f t="shared" ca="1" si="11"/>
        <v>-48</v>
      </c>
      <c r="AN14" s="36" t="str">
        <f t="shared" ca="1" si="12"/>
        <v>00</v>
      </c>
      <c r="AO14" s="36" t="str" cm="1">
        <f t="array" aca="1" ref="AO14" ca="1">ManualLookup(AB14,BoxVal(ROW(AB14),4,COLUMN(AO12)),INDIRECT(DO$3))</f>
        <v>0B</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00</v>
      </c>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6.5</v>
      </c>
      <c r="BN14" s="5">
        <v>1</v>
      </c>
      <c r="BO14" s="5">
        <v>1</v>
      </c>
      <c r="BP14" s="5">
        <v>0</v>
      </c>
      <c r="BQ14" s="5">
        <v>0</v>
      </c>
      <c r="BU14" s="14" t="s">
        <v>793</v>
      </c>
      <c r="BV14" s="14" t="s">
        <v>562</v>
      </c>
      <c r="BW14" s="14"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95">
        <v>14</v>
      </c>
      <c r="B15" s="96"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1085</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9.5</v>
      </c>
      <c r="BN15" s="5">
        <v>1</v>
      </c>
      <c r="BO15" s="5">
        <v>1</v>
      </c>
      <c r="BP15" s="5">
        <v>0</v>
      </c>
      <c r="BQ15" s="5">
        <v>1</v>
      </c>
      <c r="BU15" s="14" t="s">
        <v>794</v>
      </c>
      <c r="BV15" s="14" t="s">
        <v>562</v>
      </c>
      <c r="BW15" s="14"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95">
        <v>15</v>
      </c>
      <c r="B16" s="96"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14</v>
      </c>
      <c r="BN16" s="5">
        <v>1</v>
      </c>
      <c r="BO16" s="5">
        <v>1</v>
      </c>
      <c r="BP16" s="5">
        <v>1</v>
      </c>
      <c r="BQ16" s="5">
        <v>0</v>
      </c>
      <c r="BU16" s="5" t="s">
        <v>795</v>
      </c>
      <c r="BV16" s="14" t="s">
        <v>562</v>
      </c>
      <c r="BW16" s="5"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95">
        <v>16</v>
      </c>
      <c r="B17" s="96"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19</v>
      </c>
      <c r="BN17" s="5">
        <v>1</v>
      </c>
      <c r="BO17" s="5">
        <v>1</v>
      </c>
      <c r="BP17" s="5">
        <v>1</v>
      </c>
      <c r="BQ17" s="5">
        <v>1</v>
      </c>
      <c r="BU17" s="5" t="s">
        <v>796</v>
      </c>
      <c r="BV17" s="14" t="s">
        <v>562</v>
      </c>
      <c r="BW17" s="5"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95">
        <v>17</v>
      </c>
      <c r="B18" s="96"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95">
        <v>18</v>
      </c>
      <c r="B19" s="96"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VLOOKUP(T4,MPN!$A$1:$E$1000,4,FALSE)</f>
        <v>-42</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95">
        <v>19</v>
      </c>
      <c r="B20" s="96"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95">
        <v>20</v>
      </c>
      <c r="B21" s="96"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15V_NormalMode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95">
        <v>21</v>
      </c>
      <c r="B22" s="96"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VLOOKUP($T4,MPN!$A$1:$E$500,2,FALSE)</f>
        <v>AMIC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95">
        <v>22</v>
      </c>
      <c r="B23" s="96"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2258K</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95">
        <v>23</v>
      </c>
      <c r="B24" s="96"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2282A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95">
        <v>24</v>
      </c>
      <c r="B25" s="96"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VLOOKUP($T4,MPN!$A$1:$E$500,5,FALSE)</f>
        <v>Default</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95">
        <v>25</v>
      </c>
      <c r="B26" s="96"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1</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95">
        <v>26</v>
      </c>
      <c r="B27" s="96"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95">
        <v>27</v>
      </c>
      <c r="B28" s="96"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44756</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95">
        <v>28</v>
      </c>
      <c r="B29" s="96"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95">
        <v>29</v>
      </c>
      <c r="B30" s="96"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10</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95">
        <v>30</v>
      </c>
      <c r="B31" s="96"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-42+/-0.8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95">
        <v>31</v>
      </c>
      <c r="B32" s="96"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70~100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95">
        <v>32</v>
      </c>
      <c r="B33" s="96"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95">
        <v>33</v>
      </c>
      <c r="B34" s="96"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95">
        <v>34</v>
      </c>
      <c r="B35" s="96"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15V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95">
        <v>35</v>
      </c>
      <c r="B36" s="96"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95">
        <v>36</v>
      </c>
      <c r="B37" s="96"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13V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95">
        <v>37</v>
      </c>
      <c r="B38" s="96"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12V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95">
        <v>38</v>
      </c>
      <c r="B39" s="96"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95">
        <v>39</v>
      </c>
      <c r="B40" s="96"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95">
        <v>40</v>
      </c>
      <c r="B41" s="96"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FIX</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95">
        <v>41</v>
      </c>
      <c r="B42" s="96"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Space</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95">
        <v>42</v>
      </c>
      <c r="B43" s="96"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Config2</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95">
        <v>43</v>
      </c>
      <c r="B44" s="96"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95">
        <v>44</v>
      </c>
      <c r="B45" s="96"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95">
        <v>45</v>
      </c>
      <c r="B46" s="96"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95">
        <v>46</v>
      </c>
      <c r="B47" s="96"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95">
        <v>47</v>
      </c>
      <c r="B48" s="96"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95">
        <v>48</v>
      </c>
      <c r="B49" s="96"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95">
        <v>49</v>
      </c>
      <c r="B50" s="96"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95">
        <v>50</v>
      </c>
      <c r="B51" s="96"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585</v>
      </c>
      <c r="V66" s="12"/>
      <c r="W66" s="65"/>
      <c r="X66" s="12"/>
      <c r="Y66" s="7" t="str">
        <f>VLOOKUP(U66,$DX$1:$DZ$21,3,FALSE)</f>
        <v>-</v>
      </c>
      <c r="AD66" s="8"/>
    </row>
    <row r="67" spans="19:45" ht="30" customHeight="1" x14ac:dyDescent="0.25">
      <c r="S67" s="7" t="s">
        <v>24</v>
      </c>
      <c r="T67" s="15" t="s">
        <v>433</v>
      </c>
      <c r="U67" s="5" t="s">
        <v>23</v>
      </c>
      <c r="V67" s="7" t="str">
        <f>VLOOKUP(U66,$DX$1:$DZ$21,2,FALSE)</f>
        <v>-</v>
      </c>
      <c r="W67" s="19"/>
      <c r="X67" s="19"/>
      <c r="Y67" s="19"/>
      <c r="Z67" s="19"/>
      <c r="AA67" s="5" t="s">
        <v>592</v>
      </c>
      <c r="AB67" s="26" t="str">
        <f>T86&amp;"_"&amp;ABS(T84)&amp;"dB_"&amp;T88&amp;"_"&amp;T89&amp;"_"&amp;GetAbsMaxMinText(AF70:AG129)&amp;"_"&amp;T69&amp;"_"&amp;T68&amp;S66&amp;"."&amp;T92</f>
        <v>10V_NormalMode_42dB_2258K_2227F_407_487_ZTS6411_MP2.2</v>
      </c>
      <c r="AC67" s="18"/>
      <c r="AD67" s="18"/>
      <c r="AE67" s="18"/>
      <c r="AF67" s="18"/>
      <c r="AG67" s="18"/>
      <c r="AH67" s="19"/>
      <c r="AI67" s="19" t="s">
        <v>2</v>
      </c>
      <c r="AJ67" s="16" t="s">
        <v>1089</v>
      </c>
      <c r="AK67" s="16"/>
      <c r="AL67" s="16"/>
      <c r="AM67" s="16"/>
      <c r="AN67" s="16"/>
      <c r="AO67" s="16"/>
      <c r="AP67" s="16"/>
      <c r="AQ67" s="16"/>
      <c r="AR67" s="16"/>
      <c r="AS67" s="16"/>
    </row>
    <row r="68" spans="19:45" ht="30" customHeight="1" x14ac:dyDescent="0.25">
      <c r="S68" s="7" t="s">
        <v>5</v>
      </c>
      <c r="T68" s="15" t="s">
        <v>430</v>
      </c>
      <c r="U68" s="104"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298</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Full</v>
      </c>
      <c r="AS69" s="35" t="s">
        <v>726</v>
      </c>
    </row>
    <row r="70" spans="19:45" ht="30" customHeight="1" x14ac:dyDescent="0.25">
      <c r="S70" s="7" t="s">
        <v>18</v>
      </c>
      <c r="T70" s="15" t="s">
        <v>29</v>
      </c>
      <c r="U70" s="36" t="str">
        <f t="shared" ref="U70:U83" ca="1" si="13">ConfigCode($AA70,$AN70,$AO70,$AP70,$AQ70,$AR70,$AF70,$AG70,2)</f>
        <v>0x03=-41.50,-40.80;</v>
      </c>
      <c r="V70" s="37"/>
      <c r="W70" s="37"/>
      <c r="X70" s="68"/>
      <c r="Y70" s="68"/>
      <c r="Z70" s="55">
        <f t="shared" ref="Z70:Z83" ca="1" si="14" xml:space="preserve">
N("vbias,vlookup vbias range")+
VLOOKUP($AA70,INDIRECT(BoxVal(ROW($AA70),34,COLUMN(T66))),2,FALSE)+
N("gain")+
$AB70+
N("vcm")+
VLOOKUP($AC70,$CT$1:$DC$31,7,FALSE)+
N("(vbias*vcp*vbg-vbias)*sensor ratio")+
VbiasCal($AA70,$AD70,$AE70,BoxVal(ROW($AC70),18,COLUMN($T$22)))+
N("vbias ref+gain ref")+
$V70+$W70</f>
        <v>-1</v>
      </c>
      <c r="AA70" s="39" t="s">
        <v>584</v>
      </c>
      <c r="AB70" s="40">
        <v>-1</v>
      </c>
      <c r="AC70" s="40" t="s">
        <v>995</v>
      </c>
      <c r="AD70" s="40">
        <v>1</v>
      </c>
      <c r="AE70" s="41">
        <v>0</v>
      </c>
      <c r="AF70" s="42">
        <v>-41.5</v>
      </c>
      <c r="AG70" s="42">
        <v>-40.799999999999997</v>
      </c>
      <c r="AH70" s="43">
        <f ca="1">$AF70+$Z70</f>
        <v>-42.5</v>
      </c>
      <c r="AI70" s="43">
        <f ca="1">$AG70+$Z70</f>
        <v>-41.8</v>
      </c>
      <c r="AJ70" s="44" cm="1">
        <f t="array" aca="1" ref="AJ70" ca="1" xml:space="preserve">
N("initial sens-loopgain")+
$AF70-BoxVal(ROW($AA70),26,COLUMN(INDIRECT("T"&amp;(INT(ROW($AA87)/65))*65+2)))</f>
        <v>-42.5</v>
      </c>
      <c r="AK70" s="44">
        <f t="shared" ref="AK70:AK79" ca="1" si="15">AJ70+(AG70-AF70)</f>
        <v>-41.8</v>
      </c>
      <c r="AL70" s="44" cm="1">
        <f t="array" aca="1" ref="AL70" ca="1" xml:space="preserve">
N("initial sens-loopgain-gain-gain ref-vcm")+
$AH70-
BoxVal(ROW($AA70),26,COLUMN(INDIRECT("T"&amp;(INT(ROW($AA87)/65))*65+2)))-
$AB70-
$W70-
IFERROR(VLOOKUP($AC70,$CT$1:$DC$31,7,FALSE),0)</f>
        <v>-42.5</v>
      </c>
      <c r="AM70" s="44">
        <f t="shared" ref="AM70:AM79" ca="1" si="16">AL70+(AG70-AF70)</f>
        <v>-41.8</v>
      </c>
      <c r="AN70" s="36" t="str">
        <f t="shared" ref="AN70:AN79" ca="1" si="17">IF(BoxVal(ROW(AA70),9,COLUMN(T68))="FIX","00",ManualLookup(AA70,BoxVal(ROW(AA70),4,COLUMN(AN68)),INDIRECT(DN$3)))</f>
        <v>00</v>
      </c>
      <c r="AO70" s="36" t="str" cm="1">
        <f t="array" aca="1" ref="AO70" ca="1">ManualLookup(AB70,BoxVal(ROW(AB70),4,COLUMN(AO68)),INDIRECT(DO$3))</f>
        <v>03</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row>
    <row r="71" spans="19:45" ht="30" customHeight="1" x14ac:dyDescent="0.25">
      <c r="S71" s="7" t="s">
        <v>13</v>
      </c>
      <c r="T71" s="15" t="s">
        <v>367</v>
      </c>
      <c r="U71" s="36" t="str">
        <f t="shared" ca="1" si="13"/>
        <v>0x00=-42.30,-41.50;</v>
      </c>
      <c r="V71" s="37"/>
      <c r="W71" s="37"/>
      <c r="X71" s="68"/>
      <c r="Y71" s="68"/>
      <c r="Z71" s="55">
        <f t="shared" ca="1" si="14"/>
        <v>0</v>
      </c>
      <c r="AA71" s="39" t="s">
        <v>584</v>
      </c>
      <c r="AB71" s="40">
        <v>0</v>
      </c>
      <c r="AC71" s="40" t="s">
        <v>995</v>
      </c>
      <c r="AD71" s="40">
        <v>1</v>
      </c>
      <c r="AE71" s="41">
        <v>0</v>
      </c>
      <c r="AF71" s="42">
        <v>-42.3</v>
      </c>
      <c r="AG71" s="47">
        <f>AF70</f>
        <v>-41.5</v>
      </c>
      <c r="AH71" s="43">
        <f t="shared" ref="AH71:AH83" ca="1" si="18">$AF71+$Z71</f>
        <v>-42.3</v>
      </c>
      <c r="AI71" s="43">
        <f t="shared" ref="AI71:AI83" ca="1" si="19">$AG71+$Z71</f>
        <v>-41.5</v>
      </c>
      <c r="AJ71" s="44" cm="1">
        <f t="array" aca="1" ref="AJ71" ca="1" xml:space="preserve">
N("initial sens-loopgain")+
$AF71-BoxVal(ROW($AA71),26,COLUMN(INDIRECT("T"&amp;(INT(ROW($AA88)/65))*65+2)))</f>
        <v>-43.3</v>
      </c>
      <c r="AK71" s="44">
        <f t="shared" ca="1" si="15"/>
        <v>-42.5</v>
      </c>
      <c r="AL71" s="44" cm="1">
        <f t="array" aca="1" ref="AL71" ca="1" xml:space="preserve">
N("initial sens-loopgain-gain-gain ref-vcm")+
$AH71-
BoxVal(ROW($AA71),26,COLUMN(INDIRECT("T"&amp;(INT(ROW($AA88)/65))*65+2)))-
$AB71-
$W71-
IFERROR(VLOOKUP($AC71,$CT$1:$DC$31,7,FALSE),0)</f>
        <v>-43.3</v>
      </c>
      <c r="AM71" s="44">
        <f t="shared" ca="1" si="16"/>
        <v>-42.5</v>
      </c>
      <c r="AN71" s="36" t="str">
        <f t="shared" ca="1" si="17"/>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ca="1" si="13"/>
        <v>0x05=-42.80,-42.30;</v>
      </c>
      <c r="V72" s="37"/>
      <c r="W72" s="37"/>
      <c r="X72" s="68"/>
      <c r="Y72" s="68"/>
      <c r="Z72" s="55">
        <f t="shared" ca="1" si="14"/>
        <v>0.5</v>
      </c>
      <c r="AA72" s="39" t="s">
        <v>584</v>
      </c>
      <c r="AB72" s="40">
        <v>0.5</v>
      </c>
      <c r="AC72" s="40" t="s">
        <v>995</v>
      </c>
      <c r="AD72" s="40">
        <v>1</v>
      </c>
      <c r="AE72" s="41">
        <v>0</v>
      </c>
      <c r="AF72" s="42">
        <v>-42.8</v>
      </c>
      <c r="AG72" s="47">
        <f t="shared" ref="AG72:AG79" si="20">AF71</f>
        <v>-42.3</v>
      </c>
      <c r="AH72" s="43">
        <f t="shared" ca="1" si="18"/>
        <v>-42.3</v>
      </c>
      <c r="AI72" s="43">
        <f t="shared" ca="1" si="19"/>
        <v>-41.8</v>
      </c>
      <c r="AJ72" s="44" cm="1">
        <f t="array" aca="1" ref="AJ72" ca="1" xml:space="preserve">
N("initial sens-loopgain")+
$AF72-BoxVal(ROW($AA72),26,COLUMN(INDIRECT("T"&amp;(INT(ROW($AA89)/65))*65+2)))</f>
        <v>-43.8</v>
      </c>
      <c r="AK72" s="44">
        <f t="shared" ca="1" si="15"/>
        <v>-43.3</v>
      </c>
      <c r="AL72" s="44" cm="1">
        <f t="array" aca="1" ref="AL72" ca="1" xml:space="preserve">
N("initial sens-loopgain-gain-gain ref-vcm")+
$AH72-
BoxVal(ROW($AA72),26,COLUMN(INDIRECT("T"&amp;(INT(ROW($AA89)/65))*65+2)))-
$AB72-
$W72-
IFERROR(VLOOKUP($AC72,$CT$1:$DC$31,7,FALSE),0)</f>
        <v>-43.8</v>
      </c>
      <c r="AM72" s="44">
        <f t="shared" ca="1" si="16"/>
        <v>-43.3</v>
      </c>
      <c r="AN72" s="36" t="str">
        <f t="shared" ca="1" si="17"/>
        <v>00</v>
      </c>
      <c r="AO72" s="36" t="str" cm="1">
        <f t="array" aca="1" ref="AO72" ca="1">ManualLookup(AB72,BoxVal(ROW(AB72),4,COLUMN(AO70)),INDIRECT(DO$3))</f>
        <v>05</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row>
    <row r="73" spans="19:45" ht="30" customHeight="1" x14ac:dyDescent="0.25">
      <c r="S73" s="7" t="s">
        <v>19</v>
      </c>
      <c r="T73" s="15" t="s">
        <v>584</v>
      </c>
      <c r="U73" s="36" t="str">
        <f t="shared" ca="1" si="13"/>
        <v>0x30=-43.40,-42.80;</v>
      </c>
      <c r="V73" s="37"/>
      <c r="W73" s="37"/>
      <c r="X73" s="68"/>
      <c r="Y73" s="68"/>
      <c r="Z73" s="55">
        <f t="shared" ca="1" si="14"/>
        <v>1.1000000000000001</v>
      </c>
      <c r="AA73" s="39" t="s">
        <v>586</v>
      </c>
      <c r="AB73" s="40">
        <v>0</v>
      </c>
      <c r="AC73" s="40" t="s">
        <v>995</v>
      </c>
      <c r="AD73" s="40">
        <v>1</v>
      </c>
      <c r="AE73" s="41">
        <v>0</v>
      </c>
      <c r="AF73" s="42">
        <v>-43.4</v>
      </c>
      <c r="AG73" s="47">
        <f t="shared" si="20"/>
        <v>-42.8</v>
      </c>
      <c r="AH73" s="43">
        <f t="shared" ca="1" si="18"/>
        <v>-42.3</v>
      </c>
      <c r="AI73" s="43">
        <f t="shared" ca="1" si="19"/>
        <v>-41.699999999999996</v>
      </c>
      <c r="AJ73" s="44" cm="1">
        <f t="array" aca="1" ref="AJ73" ca="1" xml:space="preserve">
N("initial sens-loopgain")+
$AF73-BoxVal(ROW($AA73),26,COLUMN(INDIRECT("T"&amp;(INT(ROW($AA90)/65))*65+2)))</f>
        <v>-44.4</v>
      </c>
      <c r="AK73" s="44">
        <f t="shared" ca="1" si="15"/>
        <v>-43.8</v>
      </c>
      <c r="AL73" s="44" cm="1">
        <f t="array" aca="1" ref="AL73" ca="1" xml:space="preserve">
N("initial sens-loopgain-gain-gain ref-vcm")+
$AH73-
BoxVal(ROW($AA73),26,COLUMN(INDIRECT("T"&amp;(INT(ROW($AA90)/65))*65+2)))-
$AB73-
$W73-
IFERROR(VLOOKUP($AC73,$CT$1:$DC$31,7,FALSE),0)</f>
        <v>-43.3</v>
      </c>
      <c r="AM73" s="44">
        <f t="shared" ca="1" si="16"/>
        <v>-42.699999999999996</v>
      </c>
      <c r="AN73" s="36" t="str">
        <f t="shared" ca="1" si="17"/>
        <v>30</v>
      </c>
      <c r="AO73" s="36" t="str" cm="1">
        <f t="array" aca="1" ref="AO73" ca="1">ManualLookup(AB73,BoxVal(ROW(AB73),4,COLUMN(AO71)),INDIRECT(DO$3))</f>
        <v>00</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 t="s">
        <v>15</v>
      </c>
      <c r="T74" s="15" t="s">
        <v>801</v>
      </c>
      <c r="U74" s="36" t="str">
        <f t="shared" ca="1" si="13"/>
        <v>0x35=-43.90,-43.40;</v>
      </c>
      <c r="V74" s="37"/>
      <c r="W74" s="37"/>
      <c r="X74" s="68"/>
      <c r="Y74" s="68"/>
      <c r="Z74" s="55">
        <f t="shared" ca="1" si="14"/>
        <v>1.6</v>
      </c>
      <c r="AA74" s="39" t="s">
        <v>586</v>
      </c>
      <c r="AB74" s="40">
        <v>0.5</v>
      </c>
      <c r="AC74" s="40" t="s">
        <v>995</v>
      </c>
      <c r="AD74" s="40">
        <v>1</v>
      </c>
      <c r="AE74" s="41">
        <v>0</v>
      </c>
      <c r="AF74" s="42">
        <v>-43.9</v>
      </c>
      <c r="AG74" s="47">
        <f t="shared" si="20"/>
        <v>-43.4</v>
      </c>
      <c r="AH74" s="43">
        <f t="shared" ca="1" si="18"/>
        <v>-42.3</v>
      </c>
      <c r="AI74" s="43">
        <f t="shared" ca="1" si="19"/>
        <v>-41.8</v>
      </c>
      <c r="AJ74" s="44" cm="1">
        <f t="array" aca="1" ref="AJ74" ca="1" xml:space="preserve">
N("initial sens-loopgain")+
$AF74-BoxVal(ROW($AA74),26,COLUMN(INDIRECT("T"&amp;(INT(ROW($AA91)/65))*65+2)))</f>
        <v>-44.9</v>
      </c>
      <c r="AK74" s="44">
        <f t="shared" ca="1" si="15"/>
        <v>-44.4</v>
      </c>
      <c r="AL74" s="44" cm="1">
        <f t="array" aca="1" ref="AL74" ca="1" xml:space="preserve">
N("initial sens-loopgain-gain-gain ref-vcm")+
$AH74-
BoxVal(ROW($AA74),26,COLUMN(INDIRECT("T"&amp;(INT(ROW($AA91)/65))*65+2)))-
$AB74-
$W74-
IFERROR(VLOOKUP($AC74,$CT$1:$DC$31,7,FALSE),0)</f>
        <v>-43.8</v>
      </c>
      <c r="AM74" s="44">
        <f t="shared" ca="1" si="16"/>
        <v>-43.3</v>
      </c>
      <c r="AN74" s="36" t="str">
        <f t="shared" ca="1" si="17"/>
        <v>30</v>
      </c>
      <c r="AO74" s="36" t="str" cm="1">
        <f t="array" aca="1" ref="AO74" ca="1">ManualLookup(AB74,BoxVal(ROW(AB74),4,COLUMN(AO72)),INDIRECT(DO$3))</f>
        <v>05</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row>
    <row r="75" spans="19:45" ht="30" customHeight="1" x14ac:dyDescent="0.25">
      <c r="S75" s="7" t="s">
        <v>705</v>
      </c>
      <c r="T75" s="15" t="s">
        <v>990</v>
      </c>
      <c r="U75" s="36" t="str">
        <f t="shared" ca="1" si="13"/>
        <v>0x40=-44.70,-43.90;</v>
      </c>
      <c r="V75" s="37"/>
      <c r="W75" s="37"/>
      <c r="X75" s="68"/>
      <c r="Y75" s="68"/>
      <c r="Z75" s="55">
        <f t="shared" ca="1" si="14"/>
        <v>2.2000000000000002</v>
      </c>
      <c r="AA75" s="39" t="s">
        <v>587</v>
      </c>
      <c r="AB75" s="40">
        <v>0</v>
      </c>
      <c r="AC75" s="40" t="s">
        <v>995</v>
      </c>
      <c r="AD75" s="40">
        <v>1</v>
      </c>
      <c r="AE75" s="41">
        <v>0</v>
      </c>
      <c r="AF75" s="42">
        <v>-44.7</v>
      </c>
      <c r="AG75" s="47">
        <f t="shared" si="20"/>
        <v>-43.9</v>
      </c>
      <c r="AH75" s="43">
        <f t="shared" ca="1" si="18"/>
        <v>-42.5</v>
      </c>
      <c r="AI75" s="43">
        <f t="shared" ca="1" si="19"/>
        <v>-41.699999999999996</v>
      </c>
      <c r="AJ75" s="44" cm="1">
        <f t="array" aca="1" ref="AJ75" ca="1" xml:space="preserve">
N("initial sens-loopgain")+
$AF75-BoxVal(ROW($AA75),26,COLUMN(INDIRECT("T"&amp;(INT(ROW($AA92)/65))*65+2)))</f>
        <v>-45.7</v>
      </c>
      <c r="AK75" s="44">
        <f t="shared" ca="1" si="15"/>
        <v>-44.9</v>
      </c>
      <c r="AL75" s="44" cm="1">
        <f t="array" aca="1" ref="AL75" ca="1" xml:space="preserve">
N("initial sens-loopgain-gain-gain ref-vcm")+
$AH75-
BoxVal(ROW($AA75),26,COLUMN(INDIRECT("T"&amp;(INT(ROW($AA92)/65))*65+2)))-
$AB75-
$W75-
IFERROR(VLOOKUP($AC75,$CT$1:$DC$31,7,FALSE),0)</f>
        <v>-43.5</v>
      </c>
      <c r="AM75" s="44">
        <f t="shared" ca="1" si="16"/>
        <v>-42.699999999999996</v>
      </c>
      <c r="AN75" s="36" t="str">
        <f t="shared" ca="1" si="17"/>
        <v>40</v>
      </c>
      <c r="AO75" s="36" t="str" cm="1">
        <f t="array" aca="1" ref="AO75" ca="1">ManualLookup(AB75,BoxVal(ROW(AB75),4,COLUMN(AO73)),INDIRECT(DO$3))</f>
        <v>00</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00</v>
      </c>
      <c r="AS75" s="36"/>
    </row>
    <row r="76" spans="19:45" ht="30" customHeight="1" x14ac:dyDescent="0.25">
      <c r="S76" s="7" t="s">
        <v>605</v>
      </c>
      <c r="T76" s="15" t="s">
        <v>991</v>
      </c>
      <c r="U76" s="36" t="str">
        <f t="shared" ca="1" si="13"/>
        <v>0x45=-45.00,-44.70;</v>
      </c>
      <c r="V76" s="37"/>
      <c r="W76" s="37"/>
      <c r="X76" s="68"/>
      <c r="Y76" s="68"/>
      <c r="Z76" s="55">
        <f t="shared" ca="1" si="14"/>
        <v>2.7</v>
      </c>
      <c r="AA76" s="39" t="s">
        <v>587</v>
      </c>
      <c r="AB76" s="40">
        <v>0.5</v>
      </c>
      <c r="AC76" s="40" t="s">
        <v>995</v>
      </c>
      <c r="AD76" s="40">
        <v>1</v>
      </c>
      <c r="AE76" s="41">
        <v>0</v>
      </c>
      <c r="AF76" s="42">
        <v>-45</v>
      </c>
      <c r="AG76" s="47">
        <f t="shared" si="20"/>
        <v>-44.7</v>
      </c>
      <c r="AH76" s="43">
        <f t="shared" ca="1" si="18"/>
        <v>-42.3</v>
      </c>
      <c r="AI76" s="43">
        <f t="shared" ca="1" si="19"/>
        <v>-42</v>
      </c>
      <c r="AJ76" s="44" cm="1">
        <f t="array" aca="1" ref="AJ76" ca="1" xml:space="preserve">
N("initial sens-loopgain")+
$AF76-BoxVal(ROW($AA76),26,COLUMN(INDIRECT("T"&amp;(INT(ROW($AA93)/65))*65+2)))</f>
        <v>-46</v>
      </c>
      <c r="AK76" s="44">
        <f t="shared" ca="1" si="15"/>
        <v>-45.7</v>
      </c>
      <c r="AL76" s="44" cm="1">
        <f t="array" aca="1" ref="AL76" ca="1" xml:space="preserve">
N("initial sens-loopgain-gain-gain ref-vcm")+
$AH76-
BoxVal(ROW($AA76),26,COLUMN(INDIRECT("T"&amp;(INT(ROW($AA93)/65))*65+2)))-
$AB76-
$W76-
IFERROR(VLOOKUP($AC76,$CT$1:$DC$31,7,FALSE),0)</f>
        <v>-43.8</v>
      </c>
      <c r="AM76" s="44">
        <f t="shared" ca="1" si="16"/>
        <v>-43.5</v>
      </c>
      <c r="AN76" s="36" t="str">
        <f t="shared" ca="1" si="17"/>
        <v>40</v>
      </c>
      <c r="AO76" s="36" t="str" cm="1">
        <f t="array" aca="1" ref="AO76" ca="1">ManualLookup(AB76,BoxVal(ROW(AB76),4,COLUMN(AO74)),INDIRECT(DO$3))</f>
        <v>05</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row>
    <row r="77" spans="19:45" ht="30" customHeight="1" x14ac:dyDescent="0.25">
      <c r="S77" s="7" t="s">
        <v>721</v>
      </c>
      <c r="T77" s="15" t="s">
        <v>26</v>
      </c>
      <c r="U77" s="36" t="str">
        <f t="shared" ca="1" si="13"/>
        <v>0x50=-45.60,-45.00;</v>
      </c>
      <c r="V77" s="37"/>
      <c r="W77" s="37"/>
      <c r="X77" s="68"/>
      <c r="Y77" s="68"/>
      <c r="Z77" s="55">
        <f t="shared" ca="1" si="14"/>
        <v>3.3</v>
      </c>
      <c r="AA77" s="39" t="s">
        <v>580</v>
      </c>
      <c r="AB77" s="40">
        <v>0</v>
      </c>
      <c r="AC77" s="40" t="s">
        <v>995</v>
      </c>
      <c r="AD77" s="40">
        <v>1</v>
      </c>
      <c r="AE77" s="41">
        <v>0</v>
      </c>
      <c r="AF77" s="42">
        <v>-45.6</v>
      </c>
      <c r="AG77" s="47">
        <f t="shared" si="20"/>
        <v>-45</v>
      </c>
      <c r="AH77" s="43">
        <f t="shared" ca="1" si="18"/>
        <v>-42.300000000000004</v>
      </c>
      <c r="AI77" s="43">
        <f t="shared" ca="1" si="19"/>
        <v>-41.7</v>
      </c>
      <c r="AJ77" s="44" cm="1">
        <f t="array" aca="1" ref="AJ77" ca="1" xml:space="preserve">
N("initial sens-loopgain")+
$AF77-BoxVal(ROW($AA77),26,COLUMN(INDIRECT("T"&amp;(INT(ROW($AA94)/65))*65+2)))</f>
        <v>-46.6</v>
      </c>
      <c r="AK77" s="44">
        <f t="shared" ca="1" si="15"/>
        <v>-46</v>
      </c>
      <c r="AL77" s="44" cm="1">
        <f t="array" aca="1" ref="AL77" ca="1" xml:space="preserve">
N("initial sens-loopgain-gain-gain ref-vcm")+
$AH77-
BoxVal(ROW($AA77),26,COLUMN(INDIRECT("T"&amp;(INT(ROW($AA94)/65))*65+2)))-
$AB77-
$W77-
IFERROR(VLOOKUP($AC77,$CT$1:$DC$31,7,FALSE),0)</f>
        <v>-43.300000000000004</v>
      </c>
      <c r="AM77" s="44">
        <f t="shared" ca="1" si="16"/>
        <v>-42.7</v>
      </c>
      <c r="AN77" s="36" t="str">
        <f t="shared" ca="1" si="17"/>
        <v>50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00</v>
      </c>
      <c r="AS77" s="36"/>
    </row>
    <row r="78" spans="19:45" ht="30" customHeight="1" x14ac:dyDescent="0.25">
      <c r="S78" s="7" t="s">
        <v>20</v>
      </c>
      <c r="T78" s="15">
        <v>-41</v>
      </c>
      <c r="U78" s="36" t="str">
        <f t="shared" ca="1" si="13"/>
        <v>0x55=-46.10,-45.60;</v>
      </c>
      <c r="V78" s="37"/>
      <c r="W78" s="37"/>
      <c r="X78" s="38"/>
      <c r="Y78" s="38"/>
      <c r="Z78" s="55">
        <f t="shared" ca="1" si="14"/>
        <v>3.8</v>
      </c>
      <c r="AA78" s="39" t="s">
        <v>580</v>
      </c>
      <c r="AB78" s="40">
        <v>0.5</v>
      </c>
      <c r="AC78" s="40" t="s">
        <v>995</v>
      </c>
      <c r="AD78" s="40">
        <v>1</v>
      </c>
      <c r="AE78" s="41">
        <v>0</v>
      </c>
      <c r="AF78" s="42">
        <v>-46.1</v>
      </c>
      <c r="AG78" s="47">
        <f t="shared" si="20"/>
        <v>-45.6</v>
      </c>
      <c r="AH78" s="43">
        <f t="shared" ca="1" si="18"/>
        <v>-42.300000000000004</v>
      </c>
      <c r="AI78" s="43">
        <f t="shared" ca="1" si="19"/>
        <v>-41.800000000000004</v>
      </c>
      <c r="AJ78" s="44" cm="1">
        <f t="array" aca="1" ref="AJ78" ca="1" xml:space="preserve">
N("initial sens-loopgain")+
$AF78-BoxVal(ROW($AA78),26,COLUMN(INDIRECT("T"&amp;(INT(ROW($AA95)/65))*65+2)))</f>
        <v>-47.1</v>
      </c>
      <c r="AK78" s="44">
        <f t="shared" ca="1" si="15"/>
        <v>-46.6</v>
      </c>
      <c r="AL78" s="44" cm="1">
        <f t="array" aca="1" ref="AL78" ca="1" xml:space="preserve">
N("initial sens-loopgain-gain-gain ref-vcm")+
$AH78-
BoxVal(ROW($AA78),26,COLUMN(INDIRECT("T"&amp;(INT(ROW($AA95)/65))*65+2)))-
$AB78-
$W78-
IFERROR(VLOOKUP($AC78,$CT$1:$DC$31,7,FALSE),0)</f>
        <v>-43.800000000000004</v>
      </c>
      <c r="AM78" s="44">
        <f t="shared" ca="1" si="16"/>
        <v>-43.300000000000004</v>
      </c>
      <c r="AN78" s="36" t="str">
        <f t="shared" ca="1" si="17"/>
        <v>50</v>
      </c>
      <c r="AO78" s="36" t="str" cm="1">
        <f t="array" aca="1" ref="AO78" ca="1">ManualLookup(AB78,BoxVal(ROW(AB78),4,COLUMN(AO76)),INDIRECT(DO$3))</f>
        <v>05</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00</v>
      </c>
      <c r="AS78" s="36"/>
    </row>
    <row r="79" spans="19:45" ht="30" customHeight="1" x14ac:dyDescent="0.25">
      <c r="S79" s="7" t="s">
        <v>691</v>
      </c>
      <c r="T79" s="15" t="s">
        <v>1275</v>
      </c>
      <c r="U79" s="36" t="str">
        <f t="shared" ca="1" si="13"/>
        <v>0x60=-46.70,-46.10;</v>
      </c>
      <c r="V79" s="37"/>
      <c r="W79" s="37"/>
      <c r="X79" s="38"/>
      <c r="Y79" s="38"/>
      <c r="Z79" s="55">
        <f t="shared" ca="1" si="14"/>
        <v>4.4000000000000004</v>
      </c>
      <c r="AA79" s="39" t="s">
        <v>581</v>
      </c>
      <c r="AB79" s="40">
        <v>0</v>
      </c>
      <c r="AC79" s="40" t="s">
        <v>995</v>
      </c>
      <c r="AD79" s="40">
        <v>1</v>
      </c>
      <c r="AE79" s="41">
        <v>0</v>
      </c>
      <c r="AF79" s="42">
        <v>-46.7</v>
      </c>
      <c r="AG79" s="47">
        <f t="shared" si="20"/>
        <v>-46.1</v>
      </c>
      <c r="AH79" s="43">
        <f t="shared" ca="1" si="18"/>
        <v>-42.300000000000004</v>
      </c>
      <c r="AI79" s="43">
        <f t="shared" ca="1" si="19"/>
        <v>-41.7</v>
      </c>
      <c r="AJ79" s="44" cm="1">
        <f t="array" aca="1" ref="AJ79" ca="1" xml:space="preserve">
N("initial sens-loopgain")+
$AF79-BoxVal(ROW($AA79),26,COLUMN(INDIRECT("T"&amp;(INT(ROW($AA96)/65))*65+2)))</f>
        <v>-47.7</v>
      </c>
      <c r="AK79" s="44">
        <f t="shared" ca="1" si="15"/>
        <v>-47.1</v>
      </c>
      <c r="AL79" s="44" cm="1">
        <f t="array" aca="1" ref="AL79" ca="1" xml:space="preserve">
N("initial sens-loopgain-gain-gain ref-vcm")+
$AH79-
BoxVal(ROW($AA79),26,COLUMN(INDIRECT("T"&amp;(INT(ROW($AA96)/65))*65+2)))-
$AB79-
$W79-
IFERROR(VLOOKUP($AC79,$CT$1:$DC$31,7,FALSE),0)</f>
        <v>-43.300000000000004</v>
      </c>
      <c r="AM79" s="44">
        <f t="shared" ca="1" si="16"/>
        <v>-42.7</v>
      </c>
      <c r="AN79" s="36" t="str">
        <f t="shared" ca="1" si="17"/>
        <v>60</v>
      </c>
      <c r="AO79" s="36" t="str" cm="1">
        <f t="array" aca="1" ref="AO79" ca="1">ManualLookup(AB79,BoxVal(ROW(AB79),4,COLUMN(AO77)),INDIRECT(DO$3))</f>
        <v>00</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00</v>
      </c>
      <c r="AS79" s="36"/>
    </row>
    <row r="80" spans="19:45" ht="30" customHeight="1" x14ac:dyDescent="0.25">
      <c r="S80" s="7" t="s">
        <v>544</v>
      </c>
      <c r="T80" s="15" t="s">
        <v>1085</v>
      </c>
      <c r="U80" s="36" t="str">
        <f t="shared" ca="1" si="13"/>
        <v>0x65=-47.20,-46.70;</v>
      </c>
      <c r="V80" s="37"/>
      <c r="W80" s="37"/>
      <c r="X80" s="38"/>
      <c r="Y80" s="38"/>
      <c r="Z80" s="55">
        <f t="shared" ca="1" si="14"/>
        <v>4.9000000000000004</v>
      </c>
      <c r="AA80" s="39" t="s">
        <v>581</v>
      </c>
      <c r="AB80" s="40">
        <v>0.5</v>
      </c>
      <c r="AC80" s="40" t="s">
        <v>995</v>
      </c>
      <c r="AD80" s="40">
        <v>1</v>
      </c>
      <c r="AE80" s="41">
        <v>0</v>
      </c>
      <c r="AF80" s="42">
        <v>-47.2</v>
      </c>
      <c r="AG80" s="47">
        <f t="shared" ref="AG80:AG83" si="21">AF79</f>
        <v>-46.7</v>
      </c>
      <c r="AH80" s="43">
        <f t="shared" ca="1" si="18"/>
        <v>-42.300000000000004</v>
      </c>
      <c r="AI80" s="43">
        <f t="shared" ca="1" si="19"/>
        <v>-41.800000000000004</v>
      </c>
      <c r="AJ80" s="44" cm="1">
        <f t="array" aca="1" ref="AJ80" ca="1" xml:space="preserve">
N("initial sens-loopgain")+
$AF80-BoxVal(ROW($AA80),26,COLUMN(INDIRECT("T"&amp;(INT(ROW($AA97)/65))*65+2)))</f>
        <v>-48.2</v>
      </c>
      <c r="AK80" s="44">
        <f t="shared" ref="AK80:AK83" ca="1" si="22">AJ80+(AG80-AF80)</f>
        <v>-47.7</v>
      </c>
      <c r="AL80" s="44" cm="1">
        <f t="array" aca="1" ref="AL80" ca="1" xml:space="preserve">
N("initial sens-loopgain-gain-gain ref-vcm")+
$AH80-
BoxVal(ROW($AA80),26,COLUMN(INDIRECT("T"&amp;(INT(ROW($AA97)/65))*65+2)))-
$AB80-
$W80-
IFERROR(VLOOKUP($AC80,$CT$1:$DC$31,7,FALSE),0)</f>
        <v>-43.800000000000004</v>
      </c>
      <c r="AM80" s="44">
        <f t="shared" ref="AM80:AM83" ca="1" si="23">AL80+(AG80-AF80)</f>
        <v>-43.300000000000004</v>
      </c>
      <c r="AN80" s="36" t="str">
        <f t="shared" ref="AN80:AN83" ca="1" si="24">IF(BoxVal(ROW(AA80),9,COLUMN(T78))="FIX","00",ManualLookup(AA80,BoxVal(ROW(AA80),4,COLUMN(AN78)),INDIRECT(DN$3)))</f>
        <v>60</v>
      </c>
      <c r="AO80" s="36" t="str" cm="1">
        <f t="array" aca="1" ref="AO80" ca="1">ManualLookup(AB80,BoxVal(ROW(AB80),4,COLUMN(AO78)),INDIRECT(DO$3))</f>
        <v>05</v>
      </c>
      <c r="AP80" s="36" t="str" cm="1">
        <f t="array" aca="1" ref="AP80" ca="1">ManualLookup(AC80,BoxVal(ROW(AC80),4,COLUMN(AP78)),INDIRECT(DP$3))</f>
        <v>00</v>
      </c>
      <c r="AQ80" s="36" t="str" cm="1">
        <f t="array" aca="1" ref="AQ80" ca="1">ManualLookup(AD80,BoxVal(ROW(AD80),4,COLUMN(AQ78)),INDIRECT(DQ$3))</f>
        <v>00</v>
      </c>
      <c r="AR80" s="36" t="str" cm="1">
        <f t="array" aca="1" ref="AR80" ca="1">ManualLookup(AE80,BoxVal(ROW(AE80),4,COLUMN(AR78)),INDIRECT(DR$3))</f>
        <v>00</v>
      </c>
      <c r="AS80" s="36"/>
    </row>
    <row r="81" spans="19:45" ht="30" customHeight="1" x14ac:dyDescent="0.25">
      <c r="S81" s="7" t="s">
        <v>12</v>
      </c>
      <c r="T81" s="15" t="s">
        <v>548</v>
      </c>
      <c r="U81" s="36" t="str">
        <f t="shared" ca="1" si="13"/>
        <v>0x70=-47.80,-47.20;</v>
      </c>
      <c r="V81" s="37"/>
      <c r="W81" s="37"/>
      <c r="X81" s="38"/>
      <c r="Y81" s="38"/>
      <c r="Z81" s="55">
        <f t="shared" ca="1" si="14"/>
        <v>5.5</v>
      </c>
      <c r="AA81" s="39" t="s">
        <v>582</v>
      </c>
      <c r="AB81" s="40">
        <v>0</v>
      </c>
      <c r="AC81" s="40" t="s">
        <v>995</v>
      </c>
      <c r="AD81" s="40">
        <v>1</v>
      </c>
      <c r="AE81" s="41">
        <v>0</v>
      </c>
      <c r="AF81" s="42">
        <v>-47.8</v>
      </c>
      <c r="AG81" s="47">
        <f t="shared" si="21"/>
        <v>-47.2</v>
      </c>
      <c r="AH81" s="43">
        <f t="shared" ca="1" si="18"/>
        <v>-42.3</v>
      </c>
      <c r="AI81" s="43">
        <f t="shared" ca="1" si="19"/>
        <v>-41.7</v>
      </c>
      <c r="AJ81" s="44" cm="1">
        <f t="array" aca="1" ref="AJ81" ca="1" xml:space="preserve">
N("initial sens-loopgain")+
$AF81-BoxVal(ROW($AA81),26,COLUMN(INDIRECT("T"&amp;(INT(ROW($AA98)/65))*65+2)))</f>
        <v>-48.8</v>
      </c>
      <c r="AK81" s="44">
        <f t="shared" ca="1" si="22"/>
        <v>-48.2</v>
      </c>
      <c r="AL81" s="44" cm="1">
        <f t="array" aca="1" ref="AL81" ca="1" xml:space="preserve">
N("initial sens-loopgain-gain-gain ref-vcm")+
$AH81-
BoxVal(ROW($AA81),26,COLUMN(INDIRECT("T"&amp;(INT(ROW($AA98)/65))*65+2)))-
$AB81-
$W81-
IFERROR(VLOOKUP($AC81,$CT$1:$DC$31,7,FALSE),0)</f>
        <v>-43.3</v>
      </c>
      <c r="AM81" s="44">
        <f t="shared" ca="1" si="23"/>
        <v>-42.7</v>
      </c>
      <c r="AN81" s="36" t="str">
        <f t="shared" ca="1" si="24"/>
        <v>70</v>
      </c>
      <c r="AO81" s="36" t="str" cm="1">
        <f t="array" aca="1" ref="AO81" ca="1">ManualLookup(AB81,BoxVal(ROW(AB81),4,COLUMN(AO79)),INDIRECT(DO$3))</f>
        <v>00</v>
      </c>
      <c r="AP81" s="36" t="str" cm="1">
        <f t="array" aca="1" ref="AP81" ca="1">ManualLookup(AC81,BoxVal(ROW(AC81),4,COLUMN(AP79)),INDIRECT(DP$3))</f>
        <v>00</v>
      </c>
      <c r="AQ81" s="36" t="str" cm="1">
        <f t="array" aca="1" ref="AQ81" ca="1">ManualLookup(AD81,BoxVal(ROW(AD81),4,COLUMN(AQ79)),INDIRECT(DQ$3))</f>
        <v>00</v>
      </c>
      <c r="AR81" s="36" t="str" cm="1">
        <f t="array" aca="1" ref="AR81" ca="1">ManualLookup(AE81,BoxVal(ROW(AE81),4,COLUMN(AR79)),INDIRECT(DR$3))</f>
        <v>00</v>
      </c>
      <c r="AS81" s="36"/>
    </row>
    <row r="82" spans="19:45" ht="30" customHeight="1" x14ac:dyDescent="0.25">
      <c r="S82" s="26" t="s">
        <v>773</v>
      </c>
      <c r="T82" s="15" t="s">
        <v>562</v>
      </c>
      <c r="U82" s="36" t="str">
        <f t="shared" ca="1" si="13"/>
        <v>0x75=-48.30,-47.80;</v>
      </c>
      <c r="V82" s="37"/>
      <c r="W82" s="37"/>
      <c r="X82" s="38"/>
      <c r="Y82" s="38"/>
      <c r="Z82" s="55">
        <f t="shared" ca="1" si="14"/>
        <v>6</v>
      </c>
      <c r="AA82" s="39" t="s">
        <v>582</v>
      </c>
      <c r="AB82" s="40">
        <v>0.5</v>
      </c>
      <c r="AC82" s="40" t="s">
        <v>995</v>
      </c>
      <c r="AD82" s="40">
        <v>1</v>
      </c>
      <c r="AE82" s="41">
        <v>0</v>
      </c>
      <c r="AF82" s="42">
        <v>-48.3</v>
      </c>
      <c r="AG82" s="47">
        <f t="shared" si="21"/>
        <v>-47.8</v>
      </c>
      <c r="AH82" s="43">
        <f t="shared" ca="1" si="18"/>
        <v>-42.3</v>
      </c>
      <c r="AI82" s="43">
        <f t="shared" ca="1" si="19"/>
        <v>-41.8</v>
      </c>
      <c r="AJ82" s="44" cm="1">
        <f t="array" aca="1" ref="AJ82" ca="1" xml:space="preserve">
N("initial sens-loopgain")+
$AF82-BoxVal(ROW($AA82),26,COLUMN(INDIRECT("T"&amp;(INT(ROW($AA99)/65))*65+2)))</f>
        <v>-49.3</v>
      </c>
      <c r="AK82" s="44">
        <f t="shared" ca="1" si="22"/>
        <v>-48.8</v>
      </c>
      <c r="AL82" s="44" cm="1">
        <f t="array" aca="1" ref="AL82" ca="1" xml:space="preserve">
N("initial sens-loopgain-gain-gain ref-vcm")+
$AH82-
BoxVal(ROW($AA82),26,COLUMN(INDIRECT("T"&amp;(INT(ROW($AA99)/65))*65+2)))-
$AB82-
$W82-
IFERROR(VLOOKUP($AC82,$CT$1:$DC$31,7,FALSE),0)</f>
        <v>-43.8</v>
      </c>
      <c r="AM82" s="44">
        <f t="shared" ca="1" si="23"/>
        <v>-43.3</v>
      </c>
      <c r="AN82" s="36" t="str">
        <f t="shared" ca="1" si="24"/>
        <v>70</v>
      </c>
      <c r="AO82" s="36" t="str" cm="1">
        <f t="array" aca="1" ref="AO82" ca="1">ManualLookup(AB82,BoxVal(ROW(AB82),4,COLUMN(AO80)),INDIRECT(DO$3))</f>
        <v>05</v>
      </c>
      <c r="AP82" s="36" t="str" cm="1">
        <f t="array" aca="1" ref="AP82" ca="1">ManualLookup(AC82,BoxVal(ROW(AC82),4,COLUMN(AP80)),INDIRECT(DP$3))</f>
        <v>00</v>
      </c>
      <c r="AQ82" s="36" t="str" cm="1">
        <f t="array" aca="1" ref="AQ82" ca="1">ManualLookup(AD82,BoxVal(ROW(AD82),4,COLUMN(AQ80)),INDIRECT(DQ$3))</f>
        <v>00</v>
      </c>
      <c r="AR82" s="36" t="str" cm="1">
        <f t="array" aca="1" ref="AR82" ca="1">ManualLookup(AE82,BoxVal(ROW(AE82),4,COLUMN(AR80)),INDIRECT(DR$3))</f>
        <v>00</v>
      </c>
      <c r="AS82" s="36"/>
    </row>
    <row r="83" spans="19:45" ht="30" customHeight="1" x14ac:dyDescent="0.25">
      <c r="S83" s="7" t="s">
        <v>573</v>
      </c>
      <c r="T83" s="15">
        <v>1.1000000000000001</v>
      </c>
      <c r="U83" s="36" t="str">
        <f t="shared" ca="1" si="13"/>
        <v>0x76=-48.80,-48.30;</v>
      </c>
      <c r="V83" s="37"/>
      <c r="W83" s="37"/>
      <c r="X83" s="38"/>
      <c r="Y83" s="38"/>
      <c r="Z83" s="55">
        <f t="shared" ca="1" si="14"/>
        <v>6.5</v>
      </c>
      <c r="AA83" s="39" t="s">
        <v>582</v>
      </c>
      <c r="AB83" s="40">
        <v>1</v>
      </c>
      <c r="AC83" s="40" t="s">
        <v>995</v>
      </c>
      <c r="AD83" s="40">
        <v>1</v>
      </c>
      <c r="AE83" s="41">
        <v>0</v>
      </c>
      <c r="AF83" s="42">
        <v>-48.8</v>
      </c>
      <c r="AG83" s="47">
        <f t="shared" si="21"/>
        <v>-48.3</v>
      </c>
      <c r="AH83" s="43">
        <f t="shared" ca="1" si="18"/>
        <v>-42.3</v>
      </c>
      <c r="AI83" s="43">
        <f t="shared" ca="1" si="19"/>
        <v>-41.8</v>
      </c>
      <c r="AJ83" s="44" cm="1">
        <f t="array" aca="1" ref="AJ83" ca="1" xml:space="preserve">
N("initial sens-loopgain")+
$AF83-BoxVal(ROW($AA83),26,COLUMN(INDIRECT("T"&amp;(INT(ROW($AA100)/65))*65+2)))</f>
        <v>-49.8</v>
      </c>
      <c r="AK83" s="44">
        <f t="shared" ca="1" si="22"/>
        <v>-49.3</v>
      </c>
      <c r="AL83" s="44" cm="1">
        <f t="array" aca="1" ref="AL83" ca="1" xml:space="preserve">
N("initial sens-loopgain-gain-gain ref-vcm")+
$AH83-
BoxVal(ROW($AA83),26,COLUMN(INDIRECT("T"&amp;(INT(ROW($AA100)/65))*65+2)))-
$AB83-
$W83-
IFERROR(VLOOKUP($AC83,$CT$1:$DC$31,7,FALSE),0)</f>
        <v>-44.3</v>
      </c>
      <c r="AM83" s="44">
        <f t="shared" ca="1" si="23"/>
        <v>-43.8</v>
      </c>
      <c r="AN83" s="36" t="str">
        <f t="shared" ca="1" si="24"/>
        <v>70</v>
      </c>
      <c r="AO83" s="36" t="str" cm="1">
        <f t="array" aca="1" ref="AO83" ca="1">ManualLookup(AB83,BoxVal(ROW(AB83),4,COLUMN(AO81)),INDIRECT(DO$3))</f>
        <v>06</v>
      </c>
      <c r="AP83" s="36" t="str" cm="1">
        <f t="array" aca="1" ref="AP83" ca="1">ManualLookup(AC83,BoxVal(ROW(AC83),4,COLUMN(AP81)),INDIRECT(DP$3))</f>
        <v>00</v>
      </c>
      <c r="AQ83" s="36" t="str" cm="1">
        <f t="array" aca="1" ref="AQ83" ca="1">ManualLookup(AD83,BoxVal(ROW(AD83),4,COLUMN(AQ81)),INDIRECT(DQ$3))</f>
        <v>00</v>
      </c>
      <c r="AR83" s="36" t="str" cm="1">
        <f t="array" aca="1" ref="AR83" ca="1">ManualLookup(AE83,BoxVal(ROW(AE83),4,COLUMN(AR81)),INDIRECT(DR$3))</f>
        <v>00</v>
      </c>
      <c r="AS83" s="36"/>
    </row>
    <row r="84" spans="19:45" ht="30" customHeight="1" x14ac:dyDescent="0.25">
      <c r="S84" s="7" t="s">
        <v>590</v>
      </c>
      <c r="T84" s="15">
        <f>VLOOKUP(T69,MPN!$A$1:$E$1000,4,FALSE)</f>
        <v>-42</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tr">
        <f>VLOOKUP($T69,MPN!$A$1:$E$500,2,FALSE)</f>
        <v>AMIC</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2258K</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2227F</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tr">
        <f>VLOOKUP($T69,MPN!$A$1:$E$500,5,FALSE)</f>
        <v>Default</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1</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2</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45659</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14</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-42+/-0.8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70~100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15V</v>
      </c>
      <c r="T100" s="3">
        <v>5.5</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14V</v>
      </c>
      <c r="T101" s="3">
        <v>4.4000000000000004</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13V</v>
      </c>
      <c r="T102" s="3">
        <v>3.3</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12V</v>
      </c>
      <c r="T103" s="3">
        <v>2.2000000000000002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11V</v>
      </c>
      <c r="T104" s="3">
        <v>1.1000000000000001</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10V</v>
      </c>
      <c r="T105" s="3">
        <v>0</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FIX</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Space</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Config2</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585</v>
      </c>
      <c r="V131" s="12"/>
      <c r="W131" s="65"/>
      <c r="X131" s="12"/>
      <c r="Y131" s="7" t="str">
        <f t="shared" ref="Y131" si="25">VLOOKUP(U131,$DX$1:$DZ$21,3,FALSE)</f>
        <v>-</v>
      </c>
      <c r="AD131" s="8"/>
    </row>
    <row r="132" spans="19:45" ht="30" customHeight="1" x14ac:dyDescent="0.25">
      <c r="S132" s="7" t="s">
        <v>24</v>
      </c>
      <c r="T132" s="15" t="s">
        <v>433</v>
      </c>
      <c r="U132" s="5" t="s">
        <v>23</v>
      </c>
      <c r="V132" s="7" t="str">
        <f t="shared" ref="V132" si="26">VLOOKUP(U131,$DX$1:$DZ$21,2,FALSE)</f>
        <v>-</v>
      </c>
      <c r="W132" s="19"/>
      <c r="X132" s="19"/>
      <c r="Y132" s="19"/>
      <c r="Z132" s="19"/>
      <c r="AA132" s="5" t="s">
        <v>592</v>
      </c>
      <c r="AB132" s="26" t="str">
        <f t="shared" ref="AB132" si="27">T151&amp;"_"&amp;ABS(T149)&amp;"dB_"&amp;T153&amp;"_"&amp;T154&amp;"_"&amp;GetAbsMaxMinText(AF135:AG194)&amp;"_"&amp;T134&amp;"_"&amp;T133&amp;S131&amp;"."&amp;T157</f>
        <v>10V_NormalMode_38dB_2258K_2391A_367_453_ZTS6211E_MP3.0</v>
      </c>
      <c r="AC132" s="18"/>
      <c r="AD132" s="18"/>
      <c r="AE132" s="18"/>
      <c r="AF132" s="18"/>
      <c r="AG132" s="18"/>
      <c r="AH132" s="19"/>
      <c r="AI132" s="19" t="s">
        <v>2</v>
      </c>
      <c r="AJ132" s="16" t="s">
        <v>1090</v>
      </c>
      <c r="AK132" s="16"/>
      <c r="AL132" s="16"/>
      <c r="AM132" s="16"/>
      <c r="AN132" s="16"/>
      <c r="AO132" s="16"/>
      <c r="AP132" s="16"/>
      <c r="AQ132" s="16"/>
      <c r="AR132" s="16"/>
      <c r="AS132" s="16"/>
    </row>
    <row r="133" spans="19:45" ht="30" customHeight="1" x14ac:dyDescent="0.25">
      <c r="S133" s="7" t="s">
        <v>5</v>
      </c>
      <c r="T133" s="15" t="s">
        <v>430</v>
      </c>
      <c r="U133" s="104" t="str">
        <f t="shared" ref="U133" si="28">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288</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 t="shared" ref="AN134" si="29">VLOOKUP($T142,$DE$1:$DJ$31,2,FALSE)</f>
        <v>Full</v>
      </c>
      <c r="AO134" s="56" t="str">
        <f t="shared" ref="AO134" si="30">VLOOKUP($T142,$DE$1:$DJ$31,3,FALSE)</f>
        <v>Full</v>
      </c>
      <c r="AP134" s="56" t="str">
        <f t="shared" ref="AP134" si="31">VLOOKUP($T142,$DE$1:$DJ$31,4,FALSE)</f>
        <v>non</v>
      </c>
      <c r="AQ134" s="56" t="str">
        <f t="shared" ref="AQ134" si="32">VLOOKUP($T142,$DE$1:$DJ$31,5,FALSE)</f>
        <v>non</v>
      </c>
      <c r="AR134" s="56" t="str">
        <f t="shared" ref="AR134" si="33">VLOOKUP($T142,$DE$1:$DJ$31,6,FALSE)</f>
        <v>Full</v>
      </c>
      <c r="AS134" s="35" t="s">
        <v>726</v>
      </c>
    </row>
    <row r="135" spans="19:45" ht="30" customHeight="1" x14ac:dyDescent="0.25">
      <c r="S135" s="7" t="s">
        <v>18</v>
      </c>
      <c r="T135" s="15" t="s">
        <v>29</v>
      </c>
      <c r="U135" s="36" t="str">
        <f t="shared" ref="U135:U149" ca="1" si="34">ConfigCode($AA135,$AN135,$AO135,$AP135,$AQ135,$AR135,$AF135,$AG135,2)</f>
        <v>0x03=-37.30,-36.70;</v>
      </c>
      <c r="V135" s="37"/>
      <c r="W135" s="37"/>
      <c r="X135" s="68"/>
      <c r="Y135" s="68"/>
      <c r="Z135" s="55">
        <f t="shared" ref="Z135:Z149" ca="1" si="35" xml:space="preserve">
N("vbias,vlookup vbias range")+
VLOOKUP($AA135,INDIRECT(BoxVal(ROW($AA135),34,COLUMN(T131))),2,FALSE)+
N("gain")+
$AB135+
N("vcm")+
VLOOKUP($AC135,$CT$1:$DC$31,7,FALSE)+
N("(vbias*vcp*vbg-vbias)*sensor ratio")+
VbiasCal($AA135,$AD135,$AE135,BoxVal(ROW($AC135),18,COLUMN($T$22)))+
N("vbias ref+gain ref")+
$V135+$W135</f>
        <v>-1</v>
      </c>
      <c r="AA135" s="39" t="s">
        <v>584</v>
      </c>
      <c r="AB135" s="40">
        <v>-1</v>
      </c>
      <c r="AC135" s="40" t="s">
        <v>995</v>
      </c>
      <c r="AD135" s="40">
        <v>1</v>
      </c>
      <c r="AE135" s="41">
        <v>0</v>
      </c>
      <c r="AF135" s="42">
        <v>-37.299999999999997</v>
      </c>
      <c r="AG135" s="42">
        <v>-36.700000000000003</v>
      </c>
      <c r="AH135" s="43">
        <f t="shared" ref="AH135:AH149" ca="1" si="36">$AF135+$Z135</f>
        <v>-38.299999999999997</v>
      </c>
      <c r="AI135" s="43">
        <f t="shared" ref="AI135:AI149" ca="1" si="37">$AG135+$Z135</f>
        <v>-37.700000000000003</v>
      </c>
      <c r="AJ135" s="44" cm="1">
        <f t="array" aca="1" ref="AJ135" ca="1" xml:space="preserve">
N("initial sens-loopgain")+
$AF135-BoxVal(ROW($AA135),26,COLUMN(INDIRECT("T"&amp;(INT(ROW($AA152)/65))*65+2)))</f>
        <v>-38.299999999999997</v>
      </c>
      <c r="AK135" s="44">
        <f t="shared" ref="AK135:AK148" ca="1" si="38">AJ135+(AG135-AF135)</f>
        <v>-37.700000000000003</v>
      </c>
      <c r="AL135" s="44" cm="1">
        <f t="array" aca="1" ref="AL135" ca="1" xml:space="preserve">
N("initial sens-loopgain-gain-gain ref-vcm")+
$AH135-
BoxVal(ROW($AA135),26,COLUMN(INDIRECT("T"&amp;(INT(ROW($AA152)/65))*65+2)))-
$AB135-
$W135-
IFERROR(VLOOKUP($AC135,$CT$1:$DC$31,7,FALSE),0)</f>
        <v>-38.299999999999997</v>
      </c>
      <c r="AM135" s="44">
        <f t="shared" ref="AM135:AM148" ca="1" si="39">AL135+(AG135-AF135)</f>
        <v>-37.700000000000003</v>
      </c>
      <c r="AN135" s="36" t="str">
        <f t="shared" ref="AN135:AN148" ca="1" si="40">IF(BoxVal(ROW(AA135),9,COLUMN(T133))="FIX","00",ManualLookup(AA135,BoxVal(ROW(AA135),4,COLUMN(AN133)),INDIRECT(DN$3)))</f>
        <v>00</v>
      </c>
      <c r="AO135" s="36" t="str" cm="1">
        <f t="array" aca="1" ref="AO135" ca="1">ManualLookup(AB135,BoxVal(ROW(AB135),4,COLUMN(AO133)),INDIRECT(DO$3))</f>
        <v>03</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row>
    <row r="136" spans="19:45" ht="30" customHeight="1" x14ac:dyDescent="0.25">
      <c r="S136" s="7" t="s">
        <v>13</v>
      </c>
      <c r="T136" s="15" t="s">
        <v>391</v>
      </c>
      <c r="U136" s="36" t="str">
        <f t="shared" ca="1" si="34"/>
        <v>0x04=-37.80,-37.30;</v>
      </c>
      <c r="V136" s="37"/>
      <c r="W136" s="37"/>
      <c r="X136" s="68"/>
      <c r="Y136" s="68"/>
      <c r="Z136" s="55">
        <f t="shared" ca="1" si="35"/>
        <v>-0.5</v>
      </c>
      <c r="AA136" s="39" t="s">
        <v>584</v>
      </c>
      <c r="AB136" s="40">
        <v>-0.5</v>
      </c>
      <c r="AC136" s="40" t="s">
        <v>995</v>
      </c>
      <c r="AD136" s="40">
        <v>1</v>
      </c>
      <c r="AE136" s="41">
        <v>0</v>
      </c>
      <c r="AF136" s="42">
        <v>-37.799999999999997</v>
      </c>
      <c r="AG136" s="47">
        <f t="shared" ref="AG136:AG149" si="41">AF135</f>
        <v>-37.299999999999997</v>
      </c>
      <c r="AH136" s="43">
        <f t="shared" ca="1" si="36"/>
        <v>-38.299999999999997</v>
      </c>
      <c r="AI136" s="43">
        <f t="shared" ca="1" si="37"/>
        <v>-37.799999999999997</v>
      </c>
      <c r="AJ136" s="44" cm="1">
        <f t="array" aca="1" ref="AJ136" ca="1" xml:space="preserve">
N("initial sens-loopgain")+
$AF136-BoxVal(ROW($AA136),26,COLUMN(INDIRECT("T"&amp;(INT(ROW($AA153)/65))*65+2)))</f>
        <v>-38.799999999999997</v>
      </c>
      <c r="AK136" s="44">
        <f t="shared" ca="1" si="38"/>
        <v>-38.299999999999997</v>
      </c>
      <c r="AL136" s="44" cm="1">
        <f t="array" aca="1" ref="AL136" ca="1" xml:space="preserve">
N("initial sens-loopgain-gain-gain ref-vcm")+
$AH136-
BoxVal(ROW($AA136),26,COLUMN(INDIRECT("T"&amp;(INT(ROW($AA153)/65))*65+2)))-
$AB136-
$W136-
IFERROR(VLOOKUP($AC136,$CT$1:$DC$31,7,FALSE),0)</f>
        <v>-38.799999999999997</v>
      </c>
      <c r="AM136" s="44">
        <f t="shared" ca="1" si="39"/>
        <v>-38.299999999999997</v>
      </c>
      <c r="AN136" s="36" t="str">
        <f t="shared" ca="1" si="40"/>
        <v>00</v>
      </c>
      <c r="AO136" s="36" t="str" cm="1">
        <f t="array" aca="1" ref="AO136" ca="1">ManualLookup(AB136,BoxVal(ROW(AB136),4,COLUMN(AO134)),INDIRECT(DO$3))</f>
        <v>04</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row>
    <row r="137" spans="19:45" ht="30" customHeight="1" x14ac:dyDescent="0.25">
      <c r="S137" s="26"/>
      <c r="T137" s="17"/>
      <c r="U137" s="36" t="str">
        <f t="shared" ca="1" si="34"/>
        <v>0x00=-38.30,-37.80;</v>
      </c>
      <c r="V137" s="37"/>
      <c r="W137" s="37"/>
      <c r="X137" s="68"/>
      <c r="Y137" s="68"/>
      <c r="Z137" s="55">
        <f t="shared" ca="1" si="35"/>
        <v>0</v>
      </c>
      <c r="AA137" s="39" t="s">
        <v>584</v>
      </c>
      <c r="AB137" s="40">
        <v>0</v>
      </c>
      <c r="AC137" s="40" t="s">
        <v>995</v>
      </c>
      <c r="AD137" s="40">
        <v>1</v>
      </c>
      <c r="AE137" s="41">
        <v>0</v>
      </c>
      <c r="AF137" s="42">
        <v>-38.299999999999997</v>
      </c>
      <c r="AG137" s="47">
        <f t="shared" si="41"/>
        <v>-37.799999999999997</v>
      </c>
      <c r="AH137" s="43">
        <f t="shared" ca="1" si="36"/>
        <v>-38.299999999999997</v>
      </c>
      <c r="AI137" s="43">
        <f t="shared" ca="1" si="37"/>
        <v>-37.799999999999997</v>
      </c>
      <c r="AJ137" s="44" cm="1">
        <f t="array" aca="1" ref="AJ137" ca="1" xml:space="preserve">
N("initial sens-loopgain")+
$AF137-BoxVal(ROW($AA137),26,COLUMN(INDIRECT("T"&amp;(INT(ROW($AA154)/65))*65+2)))</f>
        <v>-39.299999999999997</v>
      </c>
      <c r="AK137" s="44">
        <f t="shared" ca="1" si="38"/>
        <v>-38.799999999999997</v>
      </c>
      <c r="AL137" s="44" cm="1">
        <f t="array" aca="1" ref="AL137" ca="1" xml:space="preserve">
N("initial sens-loopgain-gain-gain ref-vcm")+
$AH137-
BoxVal(ROW($AA137),26,COLUMN(INDIRECT("T"&amp;(INT(ROW($AA154)/65))*65+2)))-
$AB137-
$W137-
IFERROR(VLOOKUP($AC137,$CT$1:$DC$31,7,FALSE),0)</f>
        <v>-39.299999999999997</v>
      </c>
      <c r="AM137" s="44">
        <f t="shared" ca="1" si="39"/>
        <v>-38.799999999999997</v>
      </c>
      <c r="AN137" s="36" t="str">
        <f t="shared" ca="1" si="40"/>
        <v>00</v>
      </c>
      <c r="AO137" s="36" t="str" cm="1">
        <f t="array" aca="1" ref="AO137" ca="1">ManualLookup(AB137,BoxVal(ROW(AB137),4,COLUMN(AO135)),INDIRECT(DO$3))</f>
        <v>00</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row>
    <row r="138" spans="19:45" ht="30" customHeight="1" x14ac:dyDescent="0.25">
      <c r="S138" s="7" t="s">
        <v>19</v>
      </c>
      <c r="T138" s="15" t="s">
        <v>584</v>
      </c>
      <c r="U138" s="36" t="str">
        <f t="shared" ca="1" si="34"/>
        <v>0x05=-38.80,-38.30;</v>
      </c>
      <c r="V138" s="37"/>
      <c r="W138" s="37"/>
      <c r="X138" s="68"/>
      <c r="Y138" s="68"/>
      <c r="Z138" s="55">
        <f t="shared" ca="1" si="35"/>
        <v>0.5</v>
      </c>
      <c r="AA138" s="39" t="s">
        <v>584</v>
      </c>
      <c r="AB138" s="40">
        <v>0.5</v>
      </c>
      <c r="AC138" s="40" t="s">
        <v>995</v>
      </c>
      <c r="AD138" s="40">
        <v>1</v>
      </c>
      <c r="AE138" s="41">
        <v>0</v>
      </c>
      <c r="AF138" s="42">
        <v>-38.799999999999997</v>
      </c>
      <c r="AG138" s="47">
        <f t="shared" si="41"/>
        <v>-38.299999999999997</v>
      </c>
      <c r="AH138" s="43">
        <f t="shared" ca="1" si="36"/>
        <v>-38.299999999999997</v>
      </c>
      <c r="AI138" s="43">
        <f t="shared" ca="1" si="37"/>
        <v>-37.799999999999997</v>
      </c>
      <c r="AJ138" s="44" cm="1">
        <f t="array" aca="1" ref="AJ138" ca="1" xml:space="preserve">
N("initial sens-loopgain")+
$AF138-BoxVal(ROW($AA138),26,COLUMN(INDIRECT("T"&amp;(INT(ROW($AA155)/65))*65+2)))</f>
        <v>-39.799999999999997</v>
      </c>
      <c r="AK138" s="44">
        <f t="shared" ca="1" si="38"/>
        <v>-39.299999999999997</v>
      </c>
      <c r="AL138" s="44" cm="1">
        <f t="array" aca="1" ref="AL138" ca="1" xml:space="preserve">
N("initial sens-loopgain-gain-gain ref-vcm")+
$AH138-
BoxVal(ROW($AA138),26,COLUMN(INDIRECT("T"&amp;(INT(ROW($AA155)/65))*65+2)))-
$AB138-
$W138-
IFERROR(VLOOKUP($AC138,$CT$1:$DC$31,7,FALSE),0)</f>
        <v>-39.799999999999997</v>
      </c>
      <c r="AM138" s="44">
        <f t="shared" ca="1" si="39"/>
        <v>-39.299999999999997</v>
      </c>
      <c r="AN138" s="36" t="str">
        <f t="shared" ca="1" si="40"/>
        <v>00</v>
      </c>
      <c r="AO138" s="36" t="str" cm="1">
        <f t="array" aca="1" ref="AO138" ca="1">ManualLookup(AB138,BoxVal(ROW(AB138),4,COLUMN(AO136)),INDIRECT(DO$3))</f>
        <v>05</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row>
    <row r="139" spans="19:45" ht="30" customHeight="1" x14ac:dyDescent="0.25">
      <c r="S139" s="7" t="s">
        <v>15</v>
      </c>
      <c r="T139" s="15" t="s">
        <v>801</v>
      </c>
      <c r="U139" s="36" t="str">
        <f t="shared" ca="1" si="34"/>
        <v>0x06=-39.30,-38.80;</v>
      </c>
      <c r="V139" s="37"/>
      <c r="W139" s="37"/>
      <c r="X139" s="68"/>
      <c r="Y139" s="68"/>
      <c r="Z139" s="55">
        <f t="shared" ca="1" si="35"/>
        <v>1</v>
      </c>
      <c r="AA139" s="39" t="s">
        <v>584</v>
      </c>
      <c r="AB139" s="40">
        <v>1</v>
      </c>
      <c r="AC139" s="40" t="s">
        <v>995</v>
      </c>
      <c r="AD139" s="40">
        <v>1</v>
      </c>
      <c r="AE139" s="41">
        <v>0</v>
      </c>
      <c r="AF139" s="42">
        <v>-39.299999999999997</v>
      </c>
      <c r="AG139" s="47">
        <f t="shared" si="41"/>
        <v>-38.799999999999997</v>
      </c>
      <c r="AH139" s="43">
        <f t="shared" ca="1" si="36"/>
        <v>-38.299999999999997</v>
      </c>
      <c r="AI139" s="43">
        <f t="shared" ca="1" si="37"/>
        <v>-37.799999999999997</v>
      </c>
      <c r="AJ139" s="44" cm="1">
        <f t="array" aca="1" ref="AJ139" ca="1" xml:space="preserve">
N("initial sens-loopgain")+
$AF139-BoxVal(ROW($AA139),26,COLUMN(INDIRECT("T"&amp;(INT(ROW($AA156)/65))*65+2)))</f>
        <v>-40.299999999999997</v>
      </c>
      <c r="AK139" s="44">
        <f t="shared" ca="1" si="38"/>
        <v>-39.799999999999997</v>
      </c>
      <c r="AL139" s="44" cm="1">
        <f t="array" aca="1" ref="AL139" ca="1" xml:space="preserve">
N("initial sens-loopgain-gain-gain ref-vcm")+
$AH139-
BoxVal(ROW($AA139),26,COLUMN(INDIRECT("T"&amp;(INT(ROW($AA156)/65))*65+2)))-
$AB139-
$W139-
IFERROR(VLOOKUP($AC139,$CT$1:$DC$31,7,FALSE),0)</f>
        <v>-40.299999999999997</v>
      </c>
      <c r="AM139" s="44">
        <f t="shared" ca="1" si="39"/>
        <v>-39.799999999999997</v>
      </c>
      <c r="AN139" s="36" t="str">
        <f t="shared" ca="1" si="40"/>
        <v>00</v>
      </c>
      <c r="AO139" s="36" t="str" cm="1">
        <f t="array" aca="1" ref="AO139" ca="1">ManualLookup(AB139,BoxVal(ROW(AB139),4,COLUMN(AO137)),INDIRECT(DO$3))</f>
        <v>06</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00</v>
      </c>
      <c r="AS139" s="36"/>
    </row>
    <row r="140" spans="19:45" ht="30" customHeight="1" x14ac:dyDescent="0.25">
      <c r="S140" s="7" t="s">
        <v>705</v>
      </c>
      <c r="T140" s="15" t="s">
        <v>990</v>
      </c>
      <c r="U140" s="36" t="str">
        <f t="shared" ca="1" si="34"/>
        <v>0x07=-39.90,-39.30;</v>
      </c>
      <c r="V140" s="37"/>
      <c r="W140" s="37"/>
      <c r="X140" s="68"/>
      <c r="Y140" s="68"/>
      <c r="Z140" s="55">
        <f t="shared" ca="1" si="35"/>
        <v>1.5</v>
      </c>
      <c r="AA140" s="39" t="s">
        <v>584</v>
      </c>
      <c r="AB140" s="40">
        <v>1.5</v>
      </c>
      <c r="AC140" s="40" t="s">
        <v>995</v>
      </c>
      <c r="AD140" s="40">
        <v>1</v>
      </c>
      <c r="AE140" s="41">
        <v>0</v>
      </c>
      <c r="AF140" s="42">
        <v>-39.9</v>
      </c>
      <c r="AG140" s="47">
        <f t="shared" si="41"/>
        <v>-39.299999999999997</v>
      </c>
      <c r="AH140" s="43">
        <f t="shared" ca="1" si="36"/>
        <v>-38.4</v>
      </c>
      <c r="AI140" s="43">
        <f t="shared" ca="1" si="37"/>
        <v>-37.799999999999997</v>
      </c>
      <c r="AJ140" s="44" cm="1">
        <f t="array" aca="1" ref="AJ140" ca="1" xml:space="preserve">
N("initial sens-loopgain")+
$AF140-BoxVal(ROW($AA140),26,COLUMN(INDIRECT("T"&amp;(INT(ROW($AA157)/65))*65+2)))</f>
        <v>-40.9</v>
      </c>
      <c r="AK140" s="44">
        <f t="shared" ca="1" si="38"/>
        <v>-40.299999999999997</v>
      </c>
      <c r="AL140" s="44" cm="1">
        <f t="array" aca="1" ref="AL140" ca="1" xml:space="preserve">
N("initial sens-loopgain-gain-gain ref-vcm")+
$AH140-
BoxVal(ROW($AA140),26,COLUMN(INDIRECT("T"&amp;(INT(ROW($AA157)/65))*65+2)))-
$AB140-
$W140-
IFERROR(VLOOKUP($AC140,$CT$1:$DC$31,7,FALSE),0)</f>
        <v>-40.9</v>
      </c>
      <c r="AM140" s="44">
        <f t="shared" ca="1" si="39"/>
        <v>-40.299999999999997</v>
      </c>
      <c r="AN140" s="36" t="str">
        <f t="shared" ca="1" si="40"/>
        <v>00</v>
      </c>
      <c r="AO140" s="36" t="str" cm="1">
        <f t="array" aca="1" ref="AO140" ca="1">ManualLookup(AB140,BoxVal(ROW(AB140),4,COLUMN(AO138)),INDIRECT(DO$3))</f>
        <v>07</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row>
    <row r="141" spans="19:45" ht="30" customHeight="1" x14ac:dyDescent="0.25">
      <c r="S141" s="7" t="s">
        <v>605</v>
      </c>
      <c r="T141" s="15" t="s">
        <v>991</v>
      </c>
      <c r="U141" s="36" t="str">
        <f t="shared" ca="1" si="34"/>
        <v>0x36=-40.40,-39.90;</v>
      </c>
      <c r="V141" s="37"/>
      <c r="W141" s="37"/>
      <c r="X141" s="68"/>
      <c r="Y141" s="68"/>
      <c r="Z141" s="55">
        <f t="shared" ca="1" si="35"/>
        <v>2.1</v>
      </c>
      <c r="AA141" s="39" t="s">
        <v>586</v>
      </c>
      <c r="AB141" s="40">
        <v>1</v>
      </c>
      <c r="AC141" s="40" t="s">
        <v>995</v>
      </c>
      <c r="AD141" s="40">
        <v>1</v>
      </c>
      <c r="AE141" s="41">
        <v>0</v>
      </c>
      <c r="AF141" s="42">
        <v>-40.4</v>
      </c>
      <c r="AG141" s="47">
        <f t="shared" si="41"/>
        <v>-39.9</v>
      </c>
      <c r="AH141" s="43">
        <f t="shared" ca="1" si="36"/>
        <v>-38.299999999999997</v>
      </c>
      <c r="AI141" s="43">
        <f t="shared" ca="1" si="37"/>
        <v>-37.799999999999997</v>
      </c>
      <c r="AJ141" s="44" cm="1">
        <f t="array" aca="1" ref="AJ141" ca="1" xml:space="preserve">
N("initial sens-loopgain")+
$AF141-BoxVal(ROW($AA141),26,COLUMN(INDIRECT("T"&amp;(INT(ROW($AA158)/65))*65+2)))</f>
        <v>-41.4</v>
      </c>
      <c r="AK141" s="44">
        <f t="shared" ca="1" si="38"/>
        <v>-40.9</v>
      </c>
      <c r="AL141" s="44" cm="1">
        <f t="array" aca="1" ref="AL141" ca="1" xml:space="preserve">
N("initial sens-loopgain-gain-gain ref-vcm")+
$AH141-
BoxVal(ROW($AA141),26,COLUMN(INDIRECT("T"&amp;(INT(ROW($AA158)/65))*65+2)))-
$AB141-
$W141-
IFERROR(VLOOKUP($AC141,$CT$1:$DC$31,7,FALSE),0)</f>
        <v>-40.299999999999997</v>
      </c>
      <c r="AM141" s="44">
        <f t="shared" ca="1" si="39"/>
        <v>-39.799999999999997</v>
      </c>
      <c r="AN141" s="36" t="str">
        <f t="shared" ca="1" si="40"/>
        <v>30</v>
      </c>
      <c r="AO141" s="36" t="str" cm="1">
        <f t="array" aca="1" ref="AO141" ca="1">ManualLookup(AB141,BoxVal(ROW(AB141),4,COLUMN(AO139)),INDIRECT(DO$3))</f>
        <v>06</v>
      </c>
      <c r="AP141" s="36" t="str" cm="1">
        <f t="array" aca="1" ref="AP141" ca="1">ManualLookup(AC141,BoxVal(ROW(AC141),4,COLUMN(AP139)),INDIRECT(DP$3))</f>
        <v>00</v>
      </c>
      <c r="AQ141" s="36" t="str" cm="1">
        <f t="array" aca="1" ref="AQ141" ca="1">ManualLookup(AD141,BoxVal(ROW(AD141),4,COLUMN(AQ139)),INDIRECT(DQ$3))</f>
        <v>00</v>
      </c>
      <c r="AR141" s="36" t="str" cm="1">
        <f t="array" aca="1" ref="AR141" ca="1">ManualLookup(AE141,BoxVal(ROW(AE141),4,COLUMN(AR139)),INDIRECT(DR$3))</f>
        <v>00</v>
      </c>
      <c r="AS141" s="36"/>
    </row>
    <row r="142" spans="19:45" ht="30" customHeight="1" x14ac:dyDescent="0.25">
      <c r="S142" s="7" t="s">
        <v>721</v>
      </c>
      <c r="T142" s="15" t="s">
        <v>26</v>
      </c>
      <c r="U142" s="36" t="str">
        <f t="shared" ca="1" si="34"/>
        <v>0x37=-41.00,-40.40;</v>
      </c>
      <c r="V142" s="37"/>
      <c r="W142" s="37"/>
      <c r="X142" s="68"/>
      <c r="Y142" s="68"/>
      <c r="Z142" s="55">
        <f t="shared" ca="1" si="35"/>
        <v>2.6</v>
      </c>
      <c r="AA142" s="39" t="s">
        <v>586</v>
      </c>
      <c r="AB142" s="40">
        <v>1.5</v>
      </c>
      <c r="AC142" s="40" t="s">
        <v>995</v>
      </c>
      <c r="AD142" s="40">
        <v>1</v>
      </c>
      <c r="AE142" s="41">
        <v>0</v>
      </c>
      <c r="AF142" s="42">
        <v>-41</v>
      </c>
      <c r="AG142" s="47">
        <f t="shared" si="41"/>
        <v>-40.4</v>
      </c>
      <c r="AH142" s="43">
        <f t="shared" ca="1" si="36"/>
        <v>-38.4</v>
      </c>
      <c r="AI142" s="43">
        <f t="shared" ca="1" si="37"/>
        <v>-37.799999999999997</v>
      </c>
      <c r="AJ142" s="44" cm="1">
        <f t="array" aca="1" ref="AJ142" ca="1" xml:space="preserve">
N("initial sens-loopgain")+
$AF142-BoxVal(ROW($AA142),26,COLUMN(INDIRECT("T"&amp;(INT(ROW($AA159)/65))*65+2)))</f>
        <v>-42</v>
      </c>
      <c r="AK142" s="44">
        <f t="shared" ca="1" si="38"/>
        <v>-41.4</v>
      </c>
      <c r="AL142" s="44" cm="1">
        <f t="array" aca="1" ref="AL142" ca="1" xml:space="preserve">
N("initial sens-loopgain-gain-gain ref-vcm")+
$AH142-
BoxVal(ROW($AA142),26,COLUMN(INDIRECT("T"&amp;(INT(ROW($AA159)/65))*65+2)))-
$AB142-
$W142-
IFERROR(VLOOKUP($AC142,$CT$1:$DC$31,7,FALSE),0)</f>
        <v>-40.9</v>
      </c>
      <c r="AM142" s="44">
        <f t="shared" ca="1" si="39"/>
        <v>-40.299999999999997</v>
      </c>
      <c r="AN142" s="36" t="str">
        <f t="shared" ca="1" si="40"/>
        <v>30</v>
      </c>
      <c r="AO142" s="36" t="str" cm="1">
        <f t="array" aca="1" ref="AO142" ca="1">ManualLookup(AB142,BoxVal(ROW(AB142),4,COLUMN(AO140)),INDIRECT(DO$3))</f>
        <v>07</v>
      </c>
      <c r="AP142" s="36" t="str" cm="1">
        <f t="array" aca="1" ref="AP142" ca="1">ManualLookup(AC142,BoxVal(ROW(AC142),4,COLUMN(AP140)),INDIRECT(DP$3))</f>
        <v>00</v>
      </c>
      <c r="AQ142" s="36" t="str" cm="1">
        <f t="array" aca="1" ref="AQ142" ca="1">ManualLookup(AD142,BoxVal(ROW(AD142),4,COLUMN(AQ140)),INDIRECT(DQ$3))</f>
        <v>00</v>
      </c>
      <c r="AR142" s="36" t="str" cm="1">
        <f t="array" aca="1" ref="AR142" ca="1">ManualLookup(AE142,BoxVal(ROW(AE142),4,COLUMN(AR140)),INDIRECT(DR$3))</f>
        <v>00</v>
      </c>
      <c r="AS142" s="36"/>
    </row>
    <row r="143" spans="19:45" ht="30" customHeight="1" x14ac:dyDescent="0.25">
      <c r="S143" s="7" t="s">
        <v>20</v>
      </c>
      <c r="T143" s="15">
        <v>-39</v>
      </c>
      <c r="U143" s="36" t="str">
        <f t="shared" ca="1" si="34"/>
        <v>0x46=-41.50,-41.00;</v>
      </c>
      <c r="V143" s="37"/>
      <c r="W143" s="37"/>
      <c r="X143" s="38"/>
      <c r="Y143" s="38"/>
      <c r="Z143" s="55">
        <f t="shared" ca="1" si="35"/>
        <v>3.2</v>
      </c>
      <c r="AA143" s="39" t="s">
        <v>587</v>
      </c>
      <c r="AB143" s="40">
        <v>1</v>
      </c>
      <c r="AC143" s="40" t="s">
        <v>995</v>
      </c>
      <c r="AD143" s="40">
        <v>1</v>
      </c>
      <c r="AE143" s="41">
        <v>0</v>
      </c>
      <c r="AF143" s="42">
        <v>-41.5</v>
      </c>
      <c r="AG143" s="47">
        <f t="shared" si="41"/>
        <v>-41</v>
      </c>
      <c r="AH143" s="43">
        <f t="shared" ca="1" si="36"/>
        <v>-38.299999999999997</v>
      </c>
      <c r="AI143" s="43">
        <f t="shared" ca="1" si="37"/>
        <v>-37.799999999999997</v>
      </c>
      <c r="AJ143" s="44" cm="1">
        <f t="array" aca="1" ref="AJ143" ca="1" xml:space="preserve">
N("initial sens-loopgain")+
$AF143-BoxVal(ROW($AA143),26,COLUMN(INDIRECT("T"&amp;(INT(ROW($AA160)/65))*65+2)))</f>
        <v>-42.5</v>
      </c>
      <c r="AK143" s="44">
        <f t="shared" ca="1" si="38"/>
        <v>-42</v>
      </c>
      <c r="AL143" s="44" cm="1">
        <f t="array" aca="1" ref="AL143" ca="1" xml:space="preserve">
N("initial sens-loopgain-gain-gain ref-vcm")+
$AH143-
BoxVal(ROW($AA143),26,COLUMN(INDIRECT("T"&amp;(INT(ROW($AA160)/65))*65+2)))-
$AB143-
$W143-
IFERROR(VLOOKUP($AC143,$CT$1:$DC$31,7,FALSE),0)</f>
        <v>-40.299999999999997</v>
      </c>
      <c r="AM143" s="44">
        <f t="shared" ca="1" si="39"/>
        <v>-39.799999999999997</v>
      </c>
      <c r="AN143" s="36" t="str">
        <f t="shared" ca="1" si="40"/>
        <v>40</v>
      </c>
      <c r="AO143" s="36" t="str" cm="1">
        <f t="array" aca="1" ref="AO143" ca="1">ManualLookup(AB143,BoxVal(ROW(AB143),4,COLUMN(AO141)),INDIRECT(DO$3))</f>
        <v>06</v>
      </c>
      <c r="AP143" s="36" t="str" cm="1">
        <f t="array" aca="1" ref="AP143" ca="1">ManualLookup(AC143,BoxVal(ROW(AC143),4,COLUMN(AP141)),INDIRECT(DP$3))</f>
        <v>00</v>
      </c>
      <c r="AQ143" s="36" t="str" cm="1">
        <f t="array" aca="1" ref="AQ143" ca="1">ManualLookup(AD143,BoxVal(ROW(AD143),4,COLUMN(AQ141)),INDIRECT(DQ$3))</f>
        <v>00</v>
      </c>
      <c r="AR143" s="36" t="str" cm="1">
        <f t="array" aca="1" ref="AR143" ca="1">ManualLookup(AE143,BoxVal(ROW(AE143),4,COLUMN(AR141)),INDIRECT(DR$3))</f>
        <v>00</v>
      </c>
      <c r="AS143" s="36"/>
    </row>
    <row r="144" spans="19:45" ht="30" customHeight="1" x14ac:dyDescent="0.25">
      <c r="S144" s="7" t="s">
        <v>691</v>
      </c>
      <c r="T144" s="15" t="s">
        <v>1275</v>
      </c>
      <c r="U144" s="36" t="str">
        <f t="shared" ca="1" si="34"/>
        <v>0x47=-42.00,-41.50;</v>
      </c>
      <c r="V144" s="37"/>
      <c r="W144" s="37"/>
      <c r="X144" s="38"/>
      <c r="Y144" s="38"/>
      <c r="Z144" s="55">
        <f t="shared" ca="1" si="35"/>
        <v>3.7</v>
      </c>
      <c r="AA144" s="39" t="s">
        <v>587</v>
      </c>
      <c r="AB144" s="40">
        <v>1.5</v>
      </c>
      <c r="AC144" s="40" t="s">
        <v>995</v>
      </c>
      <c r="AD144" s="40">
        <v>1</v>
      </c>
      <c r="AE144" s="41">
        <v>0</v>
      </c>
      <c r="AF144" s="42">
        <v>-42</v>
      </c>
      <c r="AG144" s="47">
        <f t="shared" si="41"/>
        <v>-41.5</v>
      </c>
      <c r="AH144" s="43">
        <f t="shared" ca="1" si="36"/>
        <v>-38.299999999999997</v>
      </c>
      <c r="AI144" s="43">
        <f t="shared" ca="1" si="37"/>
        <v>-37.799999999999997</v>
      </c>
      <c r="AJ144" s="44" cm="1">
        <f t="array" aca="1" ref="AJ144" ca="1" xml:space="preserve">
N("initial sens-loopgain")+
$AF144-BoxVal(ROW($AA144),26,COLUMN(INDIRECT("T"&amp;(INT(ROW($AA161)/65))*65+2)))</f>
        <v>-43</v>
      </c>
      <c r="AK144" s="44">
        <f t="shared" ca="1" si="38"/>
        <v>-42.5</v>
      </c>
      <c r="AL144" s="44" cm="1">
        <f t="array" aca="1" ref="AL144" ca="1" xml:space="preserve">
N("initial sens-loopgain-gain-gain ref-vcm")+
$AH144-
BoxVal(ROW($AA144),26,COLUMN(INDIRECT("T"&amp;(INT(ROW($AA161)/65))*65+2)))-
$AB144-
$W144-
IFERROR(VLOOKUP($AC144,$CT$1:$DC$31,7,FALSE),0)</f>
        <v>-40.799999999999997</v>
      </c>
      <c r="AM144" s="44">
        <f t="shared" ca="1" si="39"/>
        <v>-40.299999999999997</v>
      </c>
      <c r="AN144" s="36" t="str">
        <f t="shared" ca="1" si="40"/>
        <v>40</v>
      </c>
      <c r="AO144" s="36" t="str" cm="1">
        <f t="array" aca="1" ref="AO144" ca="1">ManualLookup(AB144,BoxVal(ROW(AB144),4,COLUMN(AO142)),INDIRECT(DO$3))</f>
        <v>07</v>
      </c>
      <c r="AP144" s="36" t="str" cm="1">
        <f t="array" aca="1" ref="AP144" ca="1">ManualLookup(AC144,BoxVal(ROW(AC144),4,COLUMN(AP142)),INDIRECT(DP$3))</f>
        <v>00</v>
      </c>
      <c r="AQ144" s="36" t="str" cm="1">
        <f t="array" aca="1" ref="AQ144" ca="1">ManualLookup(AD144,BoxVal(ROW(AD144),4,COLUMN(AQ142)),INDIRECT(DQ$3))</f>
        <v>00</v>
      </c>
      <c r="AR144" s="36" t="str" cm="1">
        <f t="array" aca="1" ref="AR144" ca="1">ManualLookup(AE144,BoxVal(ROW(AE144),4,COLUMN(AR142)),INDIRECT(DR$3))</f>
        <v>00</v>
      </c>
      <c r="AS144" s="36"/>
    </row>
    <row r="145" spans="19:45" ht="30" customHeight="1" x14ac:dyDescent="0.25">
      <c r="S145" s="7" t="s">
        <v>544</v>
      </c>
      <c r="T145" s="15" t="s">
        <v>1085</v>
      </c>
      <c r="U145" s="36" t="str">
        <f t="shared" ca="1" si="34"/>
        <v>0x56=-42.60,-42.00;</v>
      </c>
      <c r="V145" s="37"/>
      <c r="W145" s="37"/>
      <c r="X145" s="38"/>
      <c r="Y145" s="38"/>
      <c r="Z145" s="55">
        <f t="shared" ca="1" si="35"/>
        <v>4.3</v>
      </c>
      <c r="AA145" s="39" t="s">
        <v>580</v>
      </c>
      <c r="AB145" s="40">
        <v>1</v>
      </c>
      <c r="AC145" s="40" t="s">
        <v>995</v>
      </c>
      <c r="AD145" s="40">
        <v>1</v>
      </c>
      <c r="AE145" s="41">
        <v>0</v>
      </c>
      <c r="AF145" s="42">
        <v>-42.6</v>
      </c>
      <c r="AG145" s="47">
        <f t="shared" si="41"/>
        <v>-42</v>
      </c>
      <c r="AH145" s="43">
        <f t="shared" ca="1" si="36"/>
        <v>-38.300000000000004</v>
      </c>
      <c r="AI145" s="43">
        <f t="shared" ca="1" si="37"/>
        <v>-37.700000000000003</v>
      </c>
      <c r="AJ145" s="44" cm="1">
        <f t="array" aca="1" ref="AJ145" ca="1" xml:space="preserve">
N("initial sens-loopgain")+
$AF145-BoxVal(ROW($AA145),26,COLUMN(INDIRECT("T"&amp;(INT(ROW($AA162)/65))*65+2)))</f>
        <v>-43.6</v>
      </c>
      <c r="AK145" s="44">
        <f t="shared" ca="1" si="38"/>
        <v>-43</v>
      </c>
      <c r="AL145" s="44" cm="1">
        <f t="array" aca="1" ref="AL145" ca="1" xml:space="preserve">
N("initial sens-loopgain-gain-gain ref-vcm")+
$AH145-
BoxVal(ROW($AA145),26,COLUMN(INDIRECT("T"&amp;(INT(ROW($AA162)/65))*65+2)))-
$AB145-
$W145-
IFERROR(VLOOKUP($AC145,$CT$1:$DC$31,7,FALSE),0)</f>
        <v>-40.300000000000004</v>
      </c>
      <c r="AM145" s="44">
        <f t="shared" ca="1" si="39"/>
        <v>-39.700000000000003</v>
      </c>
      <c r="AN145" s="36" t="str">
        <f t="shared" ca="1" si="40"/>
        <v>50</v>
      </c>
      <c r="AO145" s="36" t="str" cm="1">
        <f t="array" aca="1" ref="AO145" ca="1">ManualLookup(AB145,BoxVal(ROW(AB145),4,COLUMN(AO143)),INDIRECT(DO$3))</f>
        <v>06</v>
      </c>
      <c r="AP145" s="36" t="str" cm="1">
        <f t="array" aca="1" ref="AP145" ca="1">ManualLookup(AC145,BoxVal(ROW(AC145),4,COLUMN(AP143)),INDIRECT(DP$3))</f>
        <v>00</v>
      </c>
      <c r="AQ145" s="36" t="str" cm="1">
        <f t="array" aca="1" ref="AQ145" ca="1">ManualLookup(AD145,BoxVal(ROW(AD145),4,COLUMN(AQ143)),INDIRECT(DQ$3))</f>
        <v>00</v>
      </c>
      <c r="AR145" s="36" t="str" cm="1">
        <f t="array" aca="1" ref="AR145" ca="1">ManualLookup(AE145,BoxVal(ROW(AE145),4,COLUMN(AR143)),INDIRECT(DR$3))</f>
        <v>00</v>
      </c>
      <c r="AS145" s="36"/>
    </row>
    <row r="146" spans="19:45" ht="30" customHeight="1" x14ac:dyDescent="0.25">
      <c r="S146" s="7" t="s">
        <v>12</v>
      </c>
      <c r="T146" s="15" t="s">
        <v>548</v>
      </c>
      <c r="U146" s="36" t="str">
        <f t="shared" ca="1" si="34"/>
        <v>0x57=-43.20,-42.60;</v>
      </c>
      <c r="V146" s="37"/>
      <c r="W146" s="37"/>
      <c r="X146" s="38"/>
      <c r="Y146" s="38"/>
      <c r="Z146" s="55">
        <f t="shared" ca="1" si="35"/>
        <v>4.8</v>
      </c>
      <c r="AA146" s="39" t="s">
        <v>580</v>
      </c>
      <c r="AB146" s="40">
        <v>1.5</v>
      </c>
      <c r="AC146" s="40" t="s">
        <v>995</v>
      </c>
      <c r="AD146" s="40">
        <v>1</v>
      </c>
      <c r="AE146" s="41">
        <v>0</v>
      </c>
      <c r="AF146" s="42">
        <v>-43.2</v>
      </c>
      <c r="AG146" s="47">
        <f t="shared" si="41"/>
        <v>-42.6</v>
      </c>
      <c r="AH146" s="43">
        <f t="shared" ca="1" si="36"/>
        <v>-38.400000000000006</v>
      </c>
      <c r="AI146" s="43">
        <f t="shared" ca="1" si="37"/>
        <v>-37.800000000000004</v>
      </c>
      <c r="AJ146" s="44" cm="1">
        <f t="array" aca="1" ref="AJ146" ca="1" xml:space="preserve">
N("initial sens-loopgain")+
$AF146-BoxVal(ROW($AA146),26,COLUMN(INDIRECT("T"&amp;(INT(ROW($AA163)/65))*65+2)))</f>
        <v>-44.2</v>
      </c>
      <c r="AK146" s="44">
        <f t="shared" ca="1" si="38"/>
        <v>-43.6</v>
      </c>
      <c r="AL146" s="44" cm="1">
        <f t="array" aca="1" ref="AL146" ca="1" xml:space="preserve">
N("initial sens-loopgain-gain-gain ref-vcm")+
$AH146-
BoxVal(ROW($AA146),26,COLUMN(INDIRECT("T"&amp;(INT(ROW($AA163)/65))*65+2)))-
$AB146-
$W146-
IFERROR(VLOOKUP($AC146,$CT$1:$DC$31,7,FALSE),0)</f>
        <v>-40.900000000000006</v>
      </c>
      <c r="AM146" s="44">
        <f t="shared" ca="1" si="39"/>
        <v>-40.300000000000004</v>
      </c>
      <c r="AN146" s="36" t="str">
        <f t="shared" ca="1" si="40"/>
        <v>50</v>
      </c>
      <c r="AO146" s="36" t="str" cm="1">
        <f t="array" aca="1" ref="AO146" ca="1">ManualLookup(AB146,BoxVal(ROW(AB146),4,COLUMN(AO144)),INDIRECT(DO$3))</f>
        <v>07</v>
      </c>
      <c r="AP146" s="36" t="str" cm="1">
        <f t="array" aca="1" ref="AP146" ca="1">ManualLookup(AC146,BoxVal(ROW(AC146),4,COLUMN(AP144)),INDIRECT(DP$3))</f>
        <v>00</v>
      </c>
      <c r="AQ146" s="36" t="str" cm="1">
        <f t="array" aca="1" ref="AQ146" ca="1">ManualLookup(AD146,BoxVal(ROW(AD146),4,COLUMN(AQ144)),INDIRECT(DQ$3))</f>
        <v>00</v>
      </c>
      <c r="AR146" s="36" t="str" cm="1">
        <f t="array" aca="1" ref="AR146" ca="1">ManualLookup(AE146,BoxVal(ROW(AE146),4,COLUMN(AR144)),INDIRECT(DR$3))</f>
        <v>00</v>
      </c>
      <c r="AS146" s="36"/>
    </row>
    <row r="147" spans="19:45" ht="30" customHeight="1" x14ac:dyDescent="0.25">
      <c r="S147" s="26" t="s">
        <v>773</v>
      </c>
      <c r="T147" s="15" t="s">
        <v>562</v>
      </c>
      <c r="U147" s="36" t="str">
        <f t="shared" ca="1" si="34"/>
        <v>0x66=-43.70,-43.20;</v>
      </c>
      <c r="V147" s="37"/>
      <c r="W147" s="37"/>
      <c r="X147" s="38"/>
      <c r="Y147" s="38"/>
      <c r="Z147" s="55">
        <f t="shared" ca="1" si="35"/>
        <v>5.4</v>
      </c>
      <c r="AA147" s="39" t="s">
        <v>581</v>
      </c>
      <c r="AB147" s="40">
        <v>1</v>
      </c>
      <c r="AC147" s="40" t="s">
        <v>995</v>
      </c>
      <c r="AD147" s="40">
        <v>1</v>
      </c>
      <c r="AE147" s="41">
        <v>0</v>
      </c>
      <c r="AF147" s="42">
        <v>-43.7</v>
      </c>
      <c r="AG147" s="47">
        <f t="shared" si="41"/>
        <v>-43.2</v>
      </c>
      <c r="AH147" s="43">
        <f t="shared" ca="1" si="36"/>
        <v>-38.300000000000004</v>
      </c>
      <c r="AI147" s="43">
        <f t="shared" ca="1" si="37"/>
        <v>-37.800000000000004</v>
      </c>
      <c r="AJ147" s="44" cm="1">
        <f t="array" aca="1" ref="AJ147" ca="1" xml:space="preserve">
N("initial sens-loopgain")+
$AF147-BoxVal(ROW($AA147),26,COLUMN(INDIRECT("T"&amp;(INT(ROW($AA164)/65))*65+2)))</f>
        <v>-44.7</v>
      </c>
      <c r="AK147" s="44">
        <f t="shared" ca="1" si="38"/>
        <v>-44.2</v>
      </c>
      <c r="AL147" s="44" cm="1">
        <f t="array" aca="1" ref="AL147" ca="1" xml:space="preserve">
N("initial sens-loopgain-gain-gain ref-vcm")+
$AH147-
BoxVal(ROW($AA147),26,COLUMN(INDIRECT("T"&amp;(INT(ROW($AA164)/65))*65+2)))-
$AB147-
$W147-
IFERROR(VLOOKUP($AC147,$CT$1:$DC$31,7,FALSE),0)</f>
        <v>-40.300000000000004</v>
      </c>
      <c r="AM147" s="44">
        <f t="shared" ca="1" si="39"/>
        <v>-39.800000000000004</v>
      </c>
      <c r="AN147" s="36" t="str">
        <f t="shared" ca="1" si="40"/>
        <v>60</v>
      </c>
      <c r="AO147" s="36" t="str" cm="1">
        <f t="array" aca="1" ref="AO147" ca="1">ManualLookup(AB147,BoxVal(ROW(AB147),4,COLUMN(AO145)),INDIRECT(DO$3))</f>
        <v>06</v>
      </c>
      <c r="AP147" s="36" t="str" cm="1">
        <f t="array" aca="1" ref="AP147" ca="1">ManualLookup(AC147,BoxVal(ROW(AC147),4,COLUMN(AP145)),INDIRECT(DP$3))</f>
        <v>00</v>
      </c>
      <c r="AQ147" s="36" t="str" cm="1">
        <f t="array" aca="1" ref="AQ147" ca="1">ManualLookup(AD147,BoxVal(ROW(AD147),4,COLUMN(AQ145)),INDIRECT(DQ$3))</f>
        <v>00</v>
      </c>
      <c r="AR147" s="36" t="str" cm="1">
        <f t="array" aca="1" ref="AR147" ca="1">ManualLookup(AE147,BoxVal(ROW(AE147),4,COLUMN(AR145)),INDIRECT(DR$3))</f>
        <v>00</v>
      </c>
      <c r="AS147" s="36"/>
    </row>
    <row r="148" spans="19:45" ht="30" customHeight="1" x14ac:dyDescent="0.25">
      <c r="S148" s="7" t="s">
        <v>573</v>
      </c>
      <c r="T148" s="15">
        <v>1.1000000000000001</v>
      </c>
      <c r="U148" s="36" t="str">
        <f t="shared" ca="1" si="34"/>
        <v>0x67=-44.40,-43.70;</v>
      </c>
      <c r="V148" s="37"/>
      <c r="W148" s="37"/>
      <c r="X148" s="38"/>
      <c r="Y148" s="38"/>
      <c r="Z148" s="55">
        <f t="shared" ca="1" si="35"/>
        <v>5.9</v>
      </c>
      <c r="AA148" s="39" t="s">
        <v>581</v>
      </c>
      <c r="AB148" s="40">
        <v>1.5</v>
      </c>
      <c r="AC148" s="40" t="s">
        <v>995</v>
      </c>
      <c r="AD148" s="40">
        <v>1</v>
      </c>
      <c r="AE148" s="41">
        <v>0</v>
      </c>
      <c r="AF148" s="42">
        <v>-44.4</v>
      </c>
      <c r="AG148" s="47">
        <f t="shared" si="41"/>
        <v>-43.7</v>
      </c>
      <c r="AH148" s="43">
        <f t="shared" ca="1" si="36"/>
        <v>-38.5</v>
      </c>
      <c r="AI148" s="43">
        <f t="shared" ca="1" si="37"/>
        <v>-37.800000000000004</v>
      </c>
      <c r="AJ148" s="44" cm="1">
        <f t="array" aca="1" ref="AJ148" ca="1" xml:space="preserve">
N("initial sens-loopgain")+
$AF148-BoxVal(ROW($AA148),26,COLUMN(INDIRECT("T"&amp;(INT(ROW($AA165)/65))*65+2)))</f>
        <v>-45.4</v>
      </c>
      <c r="AK148" s="44">
        <f t="shared" ca="1" si="38"/>
        <v>-44.7</v>
      </c>
      <c r="AL148" s="44" cm="1">
        <f t="array" aca="1" ref="AL148" ca="1" xml:space="preserve">
N("initial sens-loopgain-gain-gain ref-vcm")+
$AH148-
BoxVal(ROW($AA148),26,COLUMN(INDIRECT("T"&amp;(INT(ROW($AA165)/65))*65+2)))-
$AB148-
$W148-
IFERROR(VLOOKUP($AC148,$CT$1:$DC$31,7,FALSE),0)</f>
        <v>-41</v>
      </c>
      <c r="AM148" s="44">
        <f t="shared" ca="1" si="39"/>
        <v>-40.300000000000004</v>
      </c>
      <c r="AN148" s="36" t="str">
        <f t="shared" ca="1" si="40"/>
        <v>60</v>
      </c>
      <c r="AO148" s="36" t="str" cm="1">
        <f t="array" aca="1" ref="AO148" ca="1">ManualLookup(AB148,BoxVal(ROW(AB148),4,COLUMN(AO146)),INDIRECT(DO$3))</f>
        <v>07</v>
      </c>
      <c r="AP148" s="36" t="str" cm="1">
        <f t="array" aca="1" ref="AP148" ca="1">ManualLookup(AC148,BoxVal(ROW(AC148),4,COLUMN(AP146)),INDIRECT(DP$3))</f>
        <v>00</v>
      </c>
      <c r="AQ148" s="36" t="str" cm="1">
        <f t="array" aca="1" ref="AQ148" ca="1">ManualLookup(AD148,BoxVal(ROW(AD148),4,COLUMN(AQ146)),INDIRECT(DQ$3))</f>
        <v>00</v>
      </c>
      <c r="AR148" s="36" t="str" cm="1">
        <f t="array" aca="1" ref="AR148" ca="1">ManualLookup(AE148,BoxVal(ROW(AE148),4,COLUMN(AR146)),INDIRECT(DR$3))</f>
        <v>00</v>
      </c>
      <c r="AS148" s="36"/>
    </row>
    <row r="149" spans="19:45" ht="30" customHeight="1" x14ac:dyDescent="0.25">
      <c r="S149" s="7" t="s">
        <v>590</v>
      </c>
      <c r="T149" s="15">
        <f>VLOOKUP(T134,MPN!$A$1:$E$1000,4,FALSE)</f>
        <v>-38</v>
      </c>
      <c r="U149" s="36" t="str">
        <f t="shared" ca="1" si="34"/>
        <v>0x68=-45.40,-44.40;</v>
      </c>
      <c r="V149" s="37"/>
      <c r="W149" s="37"/>
      <c r="X149" s="38"/>
      <c r="Y149" s="38"/>
      <c r="Z149" s="55">
        <f t="shared" ca="1" si="35"/>
        <v>6.9</v>
      </c>
      <c r="AA149" s="39" t="s">
        <v>581</v>
      </c>
      <c r="AB149" s="40">
        <v>2.5</v>
      </c>
      <c r="AC149" s="40" t="s">
        <v>995</v>
      </c>
      <c r="AD149" s="40">
        <v>1</v>
      </c>
      <c r="AE149" s="41">
        <v>0</v>
      </c>
      <c r="AF149" s="42">
        <v>-45.4</v>
      </c>
      <c r="AG149" s="47">
        <f t="shared" si="41"/>
        <v>-44.4</v>
      </c>
      <c r="AH149" s="43">
        <f t="shared" ca="1" si="36"/>
        <v>-38.5</v>
      </c>
      <c r="AI149" s="43">
        <f t="shared" ca="1" si="37"/>
        <v>-37.5</v>
      </c>
      <c r="AJ149" s="44" cm="1">
        <f t="array" aca="1" ref="AJ149" ca="1" xml:space="preserve">
N("initial sens-loopgain")+
$AF149-BoxVal(ROW($AA149),26,COLUMN(INDIRECT("T"&amp;(INT(ROW($AA166)/65))*65+2)))</f>
        <v>-46.4</v>
      </c>
      <c r="AK149" s="44">
        <f t="shared" ref="AK149" ca="1" si="42">AJ149+(AG149-AF149)</f>
        <v>-45.4</v>
      </c>
      <c r="AL149" s="44" cm="1">
        <f t="array" aca="1" ref="AL149" ca="1" xml:space="preserve">
N("initial sens-loopgain-gain-gain ref-vcm")+
$AH149-
BoxVal(ROW($AA149),26,COLUMN(INDIRECT("T"&amp;(INT(ROW($AA166)/65))*65+2)))-
$AB149-
$W149-
IFERROR(VLOOKUP($AC149,$CT$1:$DC$31,7,FALSE),0)</f>
        <v>-42</v>
      </c>
      <c r="AM149" s="44">
        <f t="shared" ref="AM149" ca="1" si="43">AL149+(AG149-AF149)</f>
        <v>-41</v>
      </c>
      <c r="AN149" s="36" t="str">
        <f t="shared" ref="AN149" ca="1" si="44">IF(BoxVal(ROW(AA149),9,COLUMN(T147))="FIX","00",ManualLookup(AA149,BoxVal(ROW(AA149),4,COLUMN(AN147)),INDIRECT(DN$3)))</f>
        <v>60</v>
      </c>
      <c r="AO149" s="36" t="str" cm="1">
        <f t="array" aca="1" ref="AO149" ca="1">ManualLookup(AB149,BoxVal(ROW(AB149),4,COLUMN(AO147)),INDIRECT(DO$3))</f>
        <v>08</v>
      </c>
      <c r="AP149" s="36" t="str" cm="1">
        <f t="array" aca="1" ref="AP149" ca="1">ManualLookup(AC149,BoxVal(ROW(AC149),4,COLUMN(AP147)),INDIRECT(DP$3))</f>
        <v>00</v>
      </c>
      <c r="AQ149" s="36" t="str" cm="1">
        <f t="array" aca="1" ref="AQ149" ca="1">ManualLookup(AD149,BoxVal(ROW(AD149),4,COLUMN(AQ147)),INDIRECT(DQ$3))</f>
        <v>00</v>
      </c>
      <c r="AR149" s="36" t="str" cm="1">
        <f t="array" aca="1" ref="AR149" ca="1">ManualLookup(AE149,BoxVal(ROW(AE149),4,COLUMN(AR147)),INDIRECT(DR$3))</f>
        <v>00</v>
      </c>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 t="shared" ref="T151" si="45">VLOOKUP($T138,$AU$1:$AZ$31,MATCH($T132,$AU$1:$AZ$1,0),FALSE)&amp;"_"&amp;T140</f>
        <v>10V_NormalMode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tr">
        <f>VLOOKUP($T134,MPN!$A$1:$E$500,2,FALSE)</f>
        <v>AMIC</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2258K</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2391A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tr">
        <f>VLOOKUP($T134,MPN!$A$1:$E$500,5,FALSE)</f>
        <v>Default</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 t="shared" ref="T156" si="46">VLOOKUP(T145,$DT$1:$DV$31,3,FALSE)</f>
        <v>1</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44320</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t="shared" ref="T160" ca="1" si="47">COUNTA(U135:U194)</f>
        <v>15</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 t="shared" ref="T161" si="48">T149&amp;"+/-"&amp;T150&amp;" "&amp;T159</f>
        <v>-38+/-0.8 dBV</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 t="shared" ref="T162" si="49">T141&amp;" : "&amp;T144&amp;" "&amp;"(uA)"&amp;CHAR(10)&amp;"Vdc&amp;Remark: "&amp;T147</f>
        <v>3.3V : 70~100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 t="shared" ref="T164" si="50">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 t="shared" ref="S165" si="51">$BB$2</f>
        <v>15V</v>
      </c>
      <c r="T165" s="3">
        <v>5.5</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 t="shared" ref="S166" si="52">$BB$3</f>
        <v>14V</v>
      </c>
      <c r="T166" s="3">
        <v>4.4000000000000004</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 t="shared" ref="S167" si="53">$BB$4</f>
        <v>13V</v>
      </c>
      <c r="T167" s="3">
        <v>3.3</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 t="shared" ref="S168" si="54">$BB$5</f>
        <v>12V</v>
      </c>
      <c r="T168" s="3">
        <v>2.2000000000000002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 t="shared" ref="S169" si="55">$BB$6</f>
        <v>11V</v>
      </c>
      <c r="T169" s="3">
        <v>1.1000000000000001</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 t="shared" ref="S170" si="56">$BB$7</f>
        <v>10V</v>
      </c>
      <c r="T170" s="3">
        <v>0</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 t="shared" ref="S171" si="57">$BB$8</f>
        <v>FIX</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 t="shared" ref="S172" si="58">$BB$9</f>
        <v>Space</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 t="shared" ref="S173" si="59">$BB$10</f>
        <v>Config2</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 t="shared" ref="S174" si="60">$BB$11</f>
        <v>-</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 t="shared" ref="S175" si="61">$BB$12</f>
        <v>-</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 t="shared" ref="S176" si="62">$BB$13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 t="shared" ref="S177" si="63">$BB$14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 t="shared" ref="S178" si="64">$BB$15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 t="shared" ref="S179" si="65">$BB$16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 t="shared" ref="S180" si="66">$BB$17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 t="shared" ref="S181" si="67">$BB$18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 t="shared" ref="S182" si="68">$BB$19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 t="shared" ref="S183" si="69">$BB$20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 t="shared" ref="S184" si="70">$BB$21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 t="shared" ref="S185" si="71">$BB$22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 t="shared" ref="S186" si="72">$BB$23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 t="shared" ref="S187" si="73">$BB$24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 t="shared" ref="S188" si="74">$BB$25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 t="shared" ref="S189" si="75">$BB$26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 t="shared" ref="S190" si="76">$BB$27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 t="shared" ref="S191" si="77">$BB$28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 t="shared" ref="S192" si="78">$BB$29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 t="shared" ref="S193" si="79">$BB$30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 t="shared" ref="S194" si="80">$BB$31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585</v>
      </c>
      <c r="V196" s="12"/>
      <c r="W196" s="65"/>
      <c r="X196" s="12"/>
      <c r="Y196" s="7" t="str">
        <f t="shared" ref="Y196" si="81">VLOOKUP(U196,$DX$1:$DZ$21,3,FALSE)</f>
        <v>-</v>
      </c>
      <c r="AD196" s="8"/>
    </row>
    <row r="197" spans="19:45" ht="30" customHeight="1" x14ac:dyDescent="0.25">
      <c r="S197" s="7" t="s">
        <v>24</v>
      </c>
      <c r="T197" s="15" t="s">
        <v>447</v>
      </c>
      <c r="U197" s="5" t="s">
        <v>23</v>
      </c>
      <c r="V197" s="7" t="str">
        <f t="shared" ref="V197" si="82">VLOOKUP(U196,$DX$1:$DZ$21,2,FALSE)</f>
        <v>-</v>
      </c>
      <c r="W197" s="19"/>
      <c r="X197" s="19"/>
      <c r="Y197" s="19"/>
      <c r="Z197" s="19"/>
      <c r="AA197" s="5" t="s">
        <v>592</v>
      </c>
      <c r="AB197" s="26" t="str">
        <f t="shared" ref="AB197" si="83">T216&amp;"_"&amp;ABS(T214)&amp;"dB_"&amp;T218&amp;"_"&amp;T219&amp;"_"&amp;GetAbsMaxMinText(AF200:AG259)&amp;"_"&amp;T199&amp;"_"&amp;T198&amp;S196&amp;"."&amp;T222</f>
        <v>default_NormalMode_38dB_2258K_2227F_380_437_ZTS6156SE_MP4.8</v>
      </c>
      <c r="AC197" s="18"/>
      <c r="AD197" s="18"/>
      <c r="AE197" s="18"/>
      <c r="AF197" s="18"/>
      <c r="AG197" s="18"/>
      <c r="AH197" s="19"/>
      <c r="AI197" s="19" t="s">
        <v>2</v>
      </c>
      <c r="AJ197" s="16" t="s">
        <v>1092</v>
      </c>
      <c r="AK197" s="16"/>
      <c r="AL197" s="16"/>
      <c r="AM197" s="16"/>
      <c r="AN197" s="16"/>
      <c r="AO197" s="16"/>
      <c r="AP197" s="16"/>
      <c r="AQ197" s="16"/>
      <c r="AR197" s="16"/>
      <c r="AS197" s="16"/>
    </row>
    <row r="198" spans="19:45" ht="30" customHeight="1" x14ac:dyDescent="0.25">
      <c r="S198" s="7" t="s">
        <v>5</v>
      </c>
      <c r="T198" s="15" t="s">
        <v>430</v>
      </c>
      <c r="U198" s="104" t="str">
        <f t="shared" ref="U198" si="84">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286</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 t="shared" ref="AN199" si="85">VLOOKUP($T207,$DE$1:$DJ$31,2,FALSE)</f>
        <v>Full</v>
      </c>
      <c r="AO199" s="56" t="str">
        <f t="shared" ref="AO199" si="86">VLOOKUP($T207,$DE$1:$DJ$31,3,FALSE)</f>
        <v>Full</v>
      </c>
      <c r="AP199" s="56" t="str">
        <f t="shared" ref="AP199" si="87">VLOOKUP($T207,$DE$1:$DJ$31,4,FALSE)</f>
        <v>non</v>
      </c>
      <c r="AQ199" s="56" t="str">
        <f t="shared" ref="AQ199" si="88">VLOOKUP($T207,$DE$1:$DJ$31,5,FALSE)</f>
        <v>non</v>
      </c>
      <c r="AR199" s="56" t="str">
        <f t="shared" ref="AR199" si="89">VLOOKUP($T207,$DE$1:$DJ$31,6,FALSE)</f>
        <v>Full</v>
      </c>
      <c r="AS199" s="35" t="s">
        <v>726</v>
      </c>
    </row>
    <row r="200" spans="19:45" ht="30" customHeight="1" x14ac:dyDescent="0.25">
      <c r="S200" s="7" t="s">
        <v>18</v>
      </c>
      <c r="T200" s="15" t="s">
        <v>29</v>
      </c>
      <c r="U200" s="36" t="str">
        <f t="shared" ref="U200:U210" ca="1" si="90">ConfigCode($AA200,$AN200,$AO200,$AP200,$AQ200,$AR200,$AF200,$AG200,2)</f>
        <v>0x05=-38.80,-38.00;</v>
      </c>
      <c r="V200" s="37"/>
      <c r="W200" s="37"/>
      <c r="X200" s="68"/>
      <c r="Y200" s="68"/>
      <c r="Z200" s="55">
        <f t="shared" ref="Z200:Z210" ca="1" si="91" xml:space="preserve">
N("vbias,vlookup vbias range")+
VLOOKUP($AA200,INDIRECT(BoxVal(ROW($AA200),34,COLUMN(T196))),2,FALSE)+
N("gain")+
$AB200+
N("vcm")+
VLOOKUP($AC200,$CT$1:$DC$31,7,FALSE)+
N("(vbias*vcp*vbg-vbias)*sensor ratio")+
VbiasCal($AA200,$AD200,$AE200,BoxVal(ROW($AC200),18,COLUMN($T$22)))+
N("vbias ref+gain ref")+
$V200+$W200</f>
        <v>0.5</v>
      </c>
      <c r="AA200" s="39" t="s">
        <v>584</v>
      </c>
      <c r="AB200" s="40">
        <v>0.5</v>
      </c>
      <c r="AC200" s="40" t="s">
        <v>995</v>
      </c>
      <c r="AD200" s="40">
        <v>1</v>
      </c>
      <c r="AE200" s="41">
        <v>0</v>
      </c>
      <c r="AF200" s="42">
        <v>-38.799999999999997</v>
      </c>
      <c r="AG200" s="42">
        <v>-38</v>
      </c>
      <c r="AH200" s="43">
        <f t="shared" ref="AH200:AH210" ca="1" si="92">$AF200+$Z200</f>
        <v>-38.299999999999997</v>
      </c>
      <c r="AI200" s="43">
        <f t="shared" ref="AI200:AI210" ca="1" si="93">$AG200+$Z200</f>
        <v>-37.5</v>
      </c>
      <c r="AJ200" s="44" cm="1">
        <f t="array" aca="1" ref="AJ200" ca="1" xml:space="preserve">
N("initial sens-loopgain")+
$AF200-BoxVal(ROW($AA200),26,COLUMN(INDIRECT("T"&amp;(INT(ROW($AA217)/65))*65+2)))</f>
        <v>-39.799999999999997</v>
      </c>
      <c r="AK200" s="44">
        <f t="shared" ref="AK200:AK210" ca="1" si="94">AJ200+(AG200-AF200)</f>
        <v>-39</v>
      </c>
      <c r="AL200" s="44" cm="1">
        <f t="array" aca="1" ref="AL200" ca="1" xml:space="preserve">
N("initial sens-loopgain-gain-gain ref-vcm")+
$AH200-
BoxVal(ROW($AA200),26,COLUMN(INDIRECT("T"&amp;(INT(ROW($AA217)/65))*65+2)))-
$AB200-
$W200-
IFERROR(VLOOKUP($AC200,$CT$1:$DC$31,7,FALSE),0)</f>
        <v>-39.799999999999997</v>
      </c>
      <c r="AM200" s="44">
        <f t="shared" ref="AM200:AM210" ca="1" si="95">AL200+(AG200-AF200)</f>
        <v>-39</v>
      </c>
      <c r="AN200" s="36" t="str">
        <f t="shared" ref="AN200:AN210" ca="1" si="96">IF(BoxVal(ROW(AA200),9,COLUMN(T198))="FIX","00",ManualLookup(AA200,BoxVal(ROW(AA200),4,COLUMN(AN198)),INDIRECT(DN$3)))</f>
        <v>00</v>
      </c>
      <c r="AO200" s="36" t="str" cm="1">
        <f t="array" aca="1" ref="AO200" ca="1">ManualLookup(AB200,BoxVal(ROW(AB200),4,COLUMN(AO198)),INDIRECT(DO$3))</f>
        <v>05</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row>
    <row r="201" spans="19:45" ht="30" customHeight="1" x14ac:dyDescent="0.25">
      <c r="S201" s="7" t="s">
        <v>13</v>
      </c>
      <c r="T201" s="15" t="s">
        <v>367</v>
      </c>
      <c r="U201" s="36" t="str">
        <f t="shared" ca="1" si="90"/>
        <v>0x06=-39.30,-38.80;</v>
      </c>
      <c r="V201" s="37"/>
      <c r="W201" s="37"/>
      <c r="X201" s="68"/>
      <c r="Y201" s="68"/>
      <c r="Z201" s="55">
        <f t="shared" ca="1" si="91"/>
        <v>1</v>
      </c>
      <c r="AA201" s="39" t="s">
        <v>584</v>
      </c>
      <c r="AB201" s="40">
        <v>1</v>
      </c>
      <c r="AC201" s="40" t="s">
        <v>995</v>
      </c>
      <c r="AD201" s="40">
        <v>1</v>
      </c>
      <c r="AE201" s="41">
        <v>0</v>
      </c>
      <c r="AF201" s="42">
        <v>-39.299999999999997</v>
      </c>
      <c r="AG201" s="47">
        <f t="shared" ref="AG201:AG210" si="97">AF200</f>
        <v>-38.799999999999997</v>
      </c>
      <c r="AH201" s="43">
        <f t="shared" ca="1" si="92"/>
        <v>-38.299999999999997</v>
      </c>
      <c r="AI201" s="43">
        <f t="shared" ca="1" si="93"/>
        <v>-37.799999999999997</v>
      </c>
      <c r="AJ201" s="44" cm="1">
        <f t="array" aca="1" ref="AJ201" ca="1" xml:space="preserve">
N("initial sens-loopgain")+
$AF201-BoxVal(ROW($AA201),26,COLUMN(INDIRECT("T"&amp;(INT(ROW($AA218)/65))*65+2)))</f>
        <v>-40.299999999999997</v>
      </c>
      <c r="AK201" s="44">
        <f t="shared" ca="1" si="94"/>
        <v>-39.799999999999997</v>
      </c>
      <c r="AL201" s="44" cm="1">
        <f t="array" aca="1" ref="AL201" ca="1" xml:space="preserve">
N("initial sens-loopgain-gain-gain ref-vcm")+
$AH201-
BoxVal(ROW($AA201),26,COLUMN(INDIRECT("T"&amp;(INT(ROW($AA218)/65))*65+2)))-
$AB201-
$W201-
IFERROR(VLOOKUP($AC201,$CT$1:$DC$31,7,FALSE),0)</f>
        <v>-40.299999999999997</v>
      </c>
      <c r="AM201" s="44">
        <f t="shared" ca="1" si="95"/>
        <v>-39.799999999999997</v>
      </c>
      <c r="AN201" s="36" t="str">
        <f t="shared" ca="1" si="96"/>
        <v>00</v>
      </c>
      <c r="AO201" s="36" t="str" cm="1">
        <f t="array" aca="1" ref="AO201" ca="1">ManualLookup(AB201,BoxVal(ROW(AB201),4,COLUMN(AO199)),INDIRECT(DO$3))</f>
        <v>06</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00</v>
      </c>
      <c r="AS201" s="36"/>
    </row>
    <row r="202" spans="19:45" ht="30" customHeight="1" x14ac:dyDescent="0.25">
      <c r="S202" s="26"/>
      <c r="T202" s="17"/>
      <c r="U202" s="36" t="str">
        <f t="shared" ca="1" si="90"/>
        <v>0x35=-40.00,-39.30;</v>
      </c>
      <c r="V202" s="37"/>
      <c r="W202" s="37"/>
      <c r="X202" s="68"/>
      <c r="Y202" s="68" t="s">
        <v>1091</v>
      </c>
      <c r="Z202" s="55">
        <f t="shared" ca="1" si="91"/>
        <v>1.7</v>
      </c>
      <c r="AA202" s="39" t="s">
        <v>586</v>
      </c>
      <c r="AB202" s="40">
        <v>0.5</v>
      </c>
      <c r="AC202" s="40" t="s">
        <v>995</v>
      </c>
      <c r="AD202" s="40">
        <v>1</v>
      </c>
      <c r="AE202" s="41">
        <v>0</v>
      </c>
      <c r="AF202" s="42">
        <v>-40</v>
      </c>
      <c r="AG202" s="47">
        <f t="shared" si="97"/>
        <v>-39.299999999999997</v>
      </c>
      <c r="AH202" s="43">
        <f t="shared" ca="1" si="92"/>
        <v>-38.299999999999997</v>
      </c>
      <c r="AI202" s="43">
        <f t="shared" ca="1" si="93"/>
        <v>-37.599999999999994</v>
      </c>
      <c r="AJ202" s="44" cm="1">
        <f t="array" aca="1" ref="AJ202" ca="1" xml:space="preserve">
N("initial sens-loopgain")+
$AF202-BoxVal(ROW($AA202),26,COLUMN(INDIRECT("T"&amp;(INT(ROW($AA219)/65))*65+2)))</f>
        <v>-41</v>
      </c>
      <c r="AK202" s="44">
        <f t="shared" ca="1" si="94"/>
        <v>-40.299999999999997</v>
      </c>
      <c r="AL202" s="44" cm="1">
        <f t="array" aca="1" ref="AL202" ca="1" xml:space="preserve">
N("initial sens-loopgain-gain-gain ref-vcm")+
$AH202-
BoxVal(ROW($AA202),26,COLUMN(INDIRECT("T"&amp;(INT(ROW($AA219)/65))*65+2)))-
$AB202-
$W202-
IFERROR(VLOOKUP($AC202,$CT$1:$DC$31,7,FALSE),0)</f>
        <v>-39.799999999999997</v>
      </c>
      <c r="AM202" s="44">
        <f t="shared" ca="1" si="95"/>
        <v>-39.099999999999994</v>
      </c>
      <c r="AN202" s="36" t="str">
        <f t="shared" ca="1" si="96"/>
        <v>30</v>
      </c>
      <c r="AO202" s="36" t="str" cm="1">
        <f t="array" aca="1" ref="AO202" ca="1">ManualLookup(AB202,BoxVal(ROW(AB202),4,COLUMN(AO200)),INDIRECT(DO$3))</f>
        <v>05</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row>
    <row r="203" spans="19:45" ht="30" customHeight="1" x14ac:dyDescent="0.25">
      <c r="S203" s="7" t="s">
        <v>19</v>
      </c>
      <c r="T203" s="15" t="s">
        <v>584</v>
      </c>
      <c r="U203" s="36" t="str">
        <f t="shared" ca="1" si="90"/>
        <v>0x36=-40.50,-40.00;</v>
      </c>
      <c r="V203" s="37"/>
      <c r="W203" s="37"/>
      <c r="X203" s="68"/>
      <c r="Y203" s="68">
        <v>2.23</v>
      </c>
      <c r="Z203" s="55">
        <f t="shared" ca="1" si="91"/>
        <v>2.2000000000000002</v>
      </c>
      <c r="AA203" s="39" t="s">
        <v>586</v>
      </c>
      <c r="AB203" s="40">
        <v>1</v>
      </c>
      <c r="AC203" s="40" t="s">
        <v>995</v>
      </c>
      <c r="AD203" s="40">
        <v>1</v>
      </c>
      <c r="AE203" s="41">
        <v>0</v>
      </c>
      <c r="AF203" s="42">
        <v>-40.5</v>
      </c>
      <c r="AG203" s="47">
        <f t="shared" si="97"/>
        <v>-40</v>
      </c>
      <c r="AH203" s="43">
        <f t="shared" ca="1" si="92"/>
        <v>-38.299999999999997</v>
      </c>
      <c r="AI203" s="43">
        <f t="shared" ca="1" si="93"/>
        <v>-37.799999999999997</v>
      </c>
      <c r="AJ203" s="44" cm="1">
        <f t="array" aca="1" ref="AJ203" ca="1" xml:space="preserve">
N("initial sens-loopgain")+
$AF203-BoxVal(ROW($AA203),26,COLUMN(INDIRECT("T"&amp;(INT(ROW($AA220)/65))*65+2)))</f>
        <v>-41.5</v>
      </c>
      <c r="AK203" s="44">
        <f t="shared" ca="1" si="94"/>
        <v>-41</v>
      </c>
      <c r="AL203" s="44" cm="1">
        <f t="array" aca="1" ref="AL203" ca="1" xml:space="preserve">
N("initial sens-loopgain-gain-gain ref-vcm")+
$AH203-
BoxVal(ROW($AA203),26,COLUMN(INDIRECT("T"&amp;(INT(ROW($AA220)/65))*65+2)))-
$AB203-
$W203-
IFERROR(VLOOKUP($AC203,$CT$1:$DC$31,7,FALSE),0)</f>
        <v>-40.299999999999997</v>
      </c>
      <c r="AM203" s="44">
        <f t="shared" ca="1" si="95"/>
        <v>-39.799999999999997</v>
      </c>
      <c r="AN203" s="36" t="str">
        <f t="shared" ca="1" si="96"/>
        <v>30</v>
      </c>
      <c r="AO203" s="36" t="str" cm="1">
        <f t="array" aca="1" ref="AO203" ca="1">ManualLookup(AB203,BoxVal(ROW(AB203),4,COLUMN(AO201)),INDIRECT(DO$3))</f>
        <v>06</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6"/>
    </row>
    <row r="204" spans="19:45" ht="30" customHeight="1" x14ac:dyDescent="0.25">
      <c r="S204" s="7" t="s">
        <v>15</v>
      </c>
      <c r="T204" s="15" t="s">
        <v>801</v>
      </c>
      <c r="U204" s="36" t="str">
        <f t="shared" ca="1" si="90"/>
        <v>0x37=-41.00,-40.50;</v>
      </c>
      <c r="V204" s="37"/>
      <c r="W204" s="37"/>
      <c r="X204" s="68"/>
      <c r="Y204" s="68">
        <v>2.77</v>
      </c>
      <c r="Z204" s="55">
        <f t="shared" ca="1" si="91"/>
        <v>2.7</v>
      </c>
      <c r="AA204" s="39" t="s">
        <v>586</v>
      </c>
      <c r="AB204" s="40">
        <v>1.5</v>
      </c>
      <c r="AC204" s="40" t="s">
        <v>995</v>
      </c>
      <c r="AD204" s="40">
        <v>1</v>
      </c>
      <c r="AE204" s="41">
        <v>0</v>
      </c>
      <c r="AF204" s="42">
        <v>-41</v>
      </c>
      <c r="AG204" s="47">
        <f t="shared" si="97"/>
        <v>-40.5</v>
      </c>
      <c r="AH204" s="43">
        <f t="shared" ca="1" si="92"/>
        <v>-38.299999999999997</v>
      </c>
      <c r="AI204" s="43">
        <f t="shared" ca="1" si="93"/>
        <v>-37.799999999999997</v>
      </c>
      <c r="AJ204" s="44" cm="1">
        <f t="array" aca="1" ref="AJ204" ca="1" xml:space="preserve">
N("initial sens-loopgain")+
$AF204-BoxVal(ROW($AA204),26,COLUMN(INDIRECT("T"&amp;(INT(ROW($AA221)/65))*65+2)))</f>
        <v>-42</v>
      </c>
      <c r="AK204" s="44">
        <f t="shared" ca="1" si="94"/>
        <v>-41.5</v>
      </c>
      <c r="AL204" s="44" cm="1">
        <f t="array" aca="1" ref="AL204" ca="1" xml:space="preserve">
N("initial sens-loopgain-gain-gain ref-vcm")+
$AH204-
BoxVal(ROW($AA204),26,COLUMN(INDIRECT("T"&amp;(INT(ROW($AA221)/65))*65+2)))-
$AB204-
$W204-
IFERROR(VLOOKUP($AC204,$CT$1:$DC$31,7,FALSE),0)</f>
        <v>-40.799999999999997</v>
      </c>
      <c r="AM204" s="44">
        <f t="shared" ca="1" si="95"/>
        <v>-40.299999999999997</v>
      </c>
      <c r="AN204" s="36" t="str">
        <f t="shared" ca="1" si="96"/>
        <v>30</v>
      </c>
      <c r="AO204" s="36" t="str" cm="1">
        <f t="array" aca="1" ref="AO204" ca="1">ManualLookup(AB204,BoxVal(ROW(AB204),4,COLUMN(AO202)),INDIRECT(DO$3))</f>
        <v>07</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row>
    <row r="205" spans="19:45" ht="30" customHeight="1" x14ac:dyDescent="0.25">
      <c r="S205" s="7" t="s">
        <v>705</v>
      </c>
      <c r="T205" s="15" t="s">
        <v>990</v>
      </c>
      <c r="U205" s="36" t="str">
        <f t="shared" ca="1" si="90"/>
        <v>0x45=-41.10,-41.00;</v>
      </c>
      <c r="V205" s="37"/>
      <c r="W205" s="37"/>
      <c r="X205" s="68"/>
      <c r="Y205" s="68">
        <v>2.86</v>
      </c>
      <c r="Z205" s="55">
        <f t="shared" ca="1" si="91"/>
        <v>2.85</v>
      </c>
      <c r="AA205" s="39" t="s">
        <v>587</v>
      </c>
      <c r="AB205" s="40">
        <v>0.5</v>
      </c>
      <c r="AC205" s="40" t="s">
        <v>995</v>
      </c>
      <c r="AD205" s="40">
        <v>1</v>
      </c>
      <c r="AE205" s="41">
        <v>0</v>
      </c>
      <c r="AF205" s="42">
        <v>-41.1</v>
      </c>
      <c r="AG205" s="47">
        <f t="shared" si="97"/>
        <v>-41</v>
      </c>
      <c r="AH205" s="43">
        <f t="shared" ca="1" si="92"/>
        <v>-38.25</v>
      </c>
      <c r="AI205" s="43">
        <f t="shared" ca="1" si="93"/>
        <v>-38.15</v>
      </c>
      <c r="AJ205" s="44" cm="1">
        <f t="array" aca="1" ref="AJ205" ca="1" xml:space="preserve">
N("initial sens-loopgain")+
$AF205-BoxVal(ROW($AA205),26,COLUMN(INDIRECT("T"&amp;(INT(ROW($AA222)/65))*65+2)))</f>
        <v>-42.1</v>
      </c>
      <c r="AK205" s="44">
        <f t="shared" ca="1" si="94"/>
        <v>-42</v>
      </c>
      <c r="AL205" s="44" cm="1">
        <f t="array" aca="1" ref="AL205" ca="1" xml:space="preserve">
N("initial sens-loopgain-gain-gain ref-vcm")+
$AH205-
BoxVal(ROW($AA205),26,COLUMN(INDIRECT("T"&amp;(INT(ROW($AA222)/65))*65+2)))-
$AB205-
$W205-
IFERROR(VLOOKUP($AC205,$CT$1:$DC$31,7,FALSE),0)</f>
        <v>-39.75</v>
      </c>
      <c r="AM205" s="44">
        <f t="shared" ca="1" si="95"/>
        <v>-39.65</v>
      </c>
      <c r="AN205" s="36" t="str">
        <f t="shared" ca="1" si="96"/>
        <v>40</v>
      </c>
      <c r="AO205" s="36" t="str" cm="1">
        <f t="array" aca="1" ref="AO205" ca="1">ManualLookup(AB205,BoxVal(ROW(AB205),4,COLUMN(AO203)),INDIRECT(DO$3))</f>
        <v>05</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00</v>
      </c>
      <c r="AS205" s="36"/>
    </row>
    <row r="206" spans="19:45" ht="30" customHeight="1" x14ac:dyDescent="0.25">
      <c r="S206" s="7" t="s">
        <v>605</v>
      </c>
      <c r="T206" s="15" t="s">
        <v>991</v>
      </c>
      <c r="U206" s="36" t="str">
        <f t="shared" ca="1" si="90"/>
        <v>0x46=-41.60,-41.10;</v>
      </c>
      <c r="V206" s="37"/>
      <c r="W206" s="37"/>
      <c r="X206" s="68"/>
      <c r="Y206" s="68">
        <v>3.36</v>
      </c>
      <c r="Z206" s="55">
        <f t="shared" ca="1" si="91"/>
        <v>3.35</v>
      </c>
      <c r="AA206" s="39" t="s">
        <v>587</v>
      </c>
      <c r="AB206" s="40">
        <v>1</v>
      </c>
      <c r="AC206" s="40" t="s">
        <v>995</v>
      </c>
      <c r="AD206" s="40">
        <v>1</v>
      </c>
      <c r="AE206" s="41">
        <v>0</v>
      </c>
      <c r="AF206" s="42">
        <v>-41.6</v>
      </c>
      <c r="AG206" s="47">
        <f t="shared" si="97"/>
        <v>-41.1</v>
      </c>
      <c r="AH206" s="43">
        <f t="shared" ca="1" si="92"/>
        <v>-38.25</v>
      </c>
      <c r="AI206" s="43">
        <f t="shared" ca="1" si="93"/>
        <v>-37.75</v>
      </c>
      <c r="AJ206" s="44" cm="1">
        <f t="array" aca="1" ref="AJ206" ca="1" xml:space="preserve">
N("initial sens-loopgain")+
$AF206-BoxVal(ROW($AA206),26,COLUMN(INDIRECT("T"&amp;(INT(ROW($AA223)/65))*65+2)))</f>
        <v>-42.6</v>
      </c>
      <c r="AK206" s="44">
        <f t="shared" ca="1" si="94"/>
        <v>-42.1</v>
      </c>
      <c r="AL206" s="44" cm="1">
        <f t="array" aca="1" ref="AL206" ca="1" xml:space="preserve">
N("initial sens-loopgain-gain-gain ref-vcm")+
$AH206-
BoxVal(ROW($AA206),26,COLUMN(INDIRECT("T"&amp;(INT(ROW($AA223)/65))*65+2)))-
$AB206-
$W206-
IFERROR(VLOOKUP($AC206,$CT$1:$DC$31,7,FALSE),0)</f>
        <v>-40.25</v>
      </c>
      <c r="AM206" s="44">
        <f t="shared" ca="1" si="95"/>
        <v>-39.75</v>
      </c>
      <c r="AN206" s="36" t="str">
        <f t="shared" ca="1" si="96"/>
        <v>40</v>
      </c>
      <c r="AO206" s="36" t="str" cm="1">
        <f t="array" aca="1" ref="AO206" ca="1">ManualLookup(AB206,BoxVal(ROW(AB206),4,COLUMN(AO204)),INDIRECT(DO$3))</f>
        <v>06</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00</v>
      </c>
      <c r="AS206" s="36"/>
    </row>
    <row r="207" spans="19:45" ht="30" customHeight="1" x14ac:dyDescent="0.25">
      <c r="S207" s="7" t="s">
        <v>721</v>
      </c>
      <c r="T207" s="15" t="s">
        <v>26</v>
      </c>
      <c r="U207" s="36" t="str">
        <f t="shared" ca="1" si="90"/>
        <v>0x55=-42.20,-41.60;</v>
      </c>
      <c r="V207" s="37"/>
      <c r="W207" s="37"/>
      <c r="X207" s="68"/>
      <c r="Y207" s="68">
        <v>3.93</v>
      </c>
      <c r="Z207" s="55">
        <f t="shared" ca="1" si="91"/>
        <v>3.9</v>
      </c>
      <c r="AA207" s="39" t="s">
        <v>580</v>
      </c>
      <c r="AB207" s="40">
        <v>0.5</v>
      </c>
      <c r="AC207" s="40" t="s">
        <v>995</v>
      </c>
      <c r="AD207" s="40">
        <v>1</v>
      </c>
      <c r="AE207" s="41">
        <v>0</v>
      </c>
      <c r="AF207" s="42">
        <v>-42.2</v>
      </c>
      <c r="AG207" s="47">
        <f t="shared" si="97"/>
        <v>-41.6</v>
      </c>
      <c r="AH207" s="43">
        <f t="shared" ca="1" si="92"/>
        <v>-38.300000000000004</v>
      </c>
      <c r="AI207" s="43">
        <f t="shared" ca="1" si="93"/>
        <v>-37.700000000000003</v>
      </c>
      <c r="AJ207" s="44" cm="1">
        <f t="array" aca="1" ref="AJ207" ca="1" xml:space="preserve">
N("initial sens-loopgain")+
$AF207-BoxVal(ROW($AA207),26,COLUMN(INDIRECT("T"&amp;(INT(ROW($AA224)/65))*65+2)))</f>
        <v>-43.2</v>
      </c>
      <c r="AK207" s="44">
        <f t="shared" ca="1" si="94"/>
        <v>-42.6</v>
      </c>
      <c r="AL207" s="44" cm="1">
        <f t="array" aca="1" ref="AL207" ca="1" xml:space="preserve">
N("initial sens-loopgain-gain-gain ref-vcm")+
$AH207-
BoxVal(ROW($AA207),26,COLUMN(INDIRECT("T"&amp;(INT(ROW($AA224)/65))*65+2)))-
$AB207-
$W207-
IFERROR(VLOOKUP($AC207,$CT$1:$DC$31,7,FALSE),0)</f>
        <v>-39.800000000000004</v>
      </c>
      <c r="AM207" s="44">
        <f t="shared" ca="1" si="95"/>
        <v>-39.200000000000003</v>
      </c>
      <c r="AN207" s="36" t="str">
        <f t="shared" ca="1" si="96"/>
        <v>50</v>
      </c>
      <c r="AO207" s="36" t="str" cm="1">
        <f t="array" aca="1" ref="AO207" ca="1">ManualLookup(AB207,BoxVal(ROW(AB207),4,COLUMN(AO205)),INDIRECT(DO$3))</f>
        <v>05</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00</v>
      </c>
      <c r="AS207" s="36"/>
    </row>
    <row r="208" spans="19:45" ht="30" customHeight="1" x14ac:dyDescent="0.25">
      <c r="S208" s="7" t="s">
        <v>20</v>
      </c>
      <c r="T208" s="15">
        <v>-39</v>
      </c>
      <c r="U208" s="36" t="str">
        <f t="shared" ca="1" si="90"/>
        <v>0x56=-42.70,-42.20;</v>
      </c>
      <c r="V208" s="37"/>
      <c r="W208" s="37"/>
      <c r="X208" s="38"/>
      <c r="Y208" s="38">
        <v>4.38</v>
      </c>
      <c r="Z208" s="55">
        <f t="shared" ca="1" si="91"/>
        <v>4.4000000000000004</v>
      </c>
      <c r="AA208" s="39" t="s">
        <v>580</v>
      </c>
      <c r="AB208" s="40">
        <v>1</v>
      </c>
      <c r="AC208" s="40" t="s">
        <v>995</v>
      </c>
      <c r="AD208" s="40">
        <v>1</v>
      </c>
      <c r="AE208" s="41">
        <v>0</v>
      </c>
      <c r="AF208" s="42">
        <v>-42.7</v>
      </c>
      <c r="AG208" s="47">
        <f t="shared" si="97"/>
        <v>-42.2</v>
      </c>
      <c r="AH208" s="43">
        <f t="shared" ca="1" si="92"/>
        <v>-38.300000000000004</v>
      </c>
      <c r="AI208" s="43">
        <f t="shared" ca="1" si="93"/>
        <v>-37.800000000000004</v>
      </c>
      <c r="AJ208" s="44" cm="1">
        <f t="array" aca="1" ref="AJ208" ca="1" xml:space="preserve">
N("initial sens-loopgain")+
$AF208-BoxVal(ROW($AA208),26,COLUMN(INDIRECT("T"&amp;(INT(ROW($AA225)/65))*65+2)))</f>
        <v>-43.7</v>
      </c>
      <c r="AK208" s="44">
        <f t="shared" ca="1" si="94"/>
        <v>-43.2</v>
      </c>
      <c r="AL208" s="44" cm="1">
        <f t="array" aca="1" ref="AL208" ca="1" xml:space="preserve">
N("initial sens-loopgain-gain-gain ref-vcm")+
$AH208-
BoxVal(ROW($AA208),26,COLUMN(INDIRECT("T"&amp;(INT(ROW($AA225)/65))*65+2)))-
$AB208-
$W208-
IFERROR(VLOOKUP($AC208,$CT$1:$DC$31,7,FALSE),0)</f>
        <v>-40.300000000000004</v>
      </c>
      <c r="AM208" s="44">
        <f t="shared" ca="1" si="95"/>
        <v>-39.800000000000004</v>
      </c>
      <c r="AN208" s="36" t="str">
        <f t="shared" ca="1" si="96"/>
        <v>50</v>
      </c>
      <c r="AO208" s="36" t="str" cm="1">
        <f t="array" aca="1" ref="AO208" ca="1">ManualLookup(AB208,BoxVal(ROW(AB208),4,COLUMN(AO206)),INDIRECT(DO$3))</f>
        <v>06</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00</v>
      </c>
      <c r="AS208" s="36"/>
    </row>
    <row r="209" spans="19:45" ht="30" customHeight="1" x14ac:dyDescent="0.25">
      <c r="S209" s="7" t="s">
        <v>691</v>
      </c>
      <c r="T209" s="15" t="s">
        <v>1088</v>
      </c>
      <c r="U209" s="36" t="str">
        <f t="shared" ca="1" si="90"/>
        <v>0x65=-43.20,-42.70;</v>
      </c>
      <c r="V209" s="37"/>
      <c r="W209" s="37"/>
      <c r="X209" s="38"/>
      <c r="Y209" s="38">
        <v>4.9000000000000004</v>
      </c>
      <c r="Z209" s="55">
        <f t="shared" ca="1" si="91"/>
        <v>4.9000000000000004</v>
      </c>
      <c r="AA209" s="39" t="s">
        <v>581</v>
      </c>
      <c r="AB209" s="40">
        <v>0.5</v>
      </c>
      <c r="AC209" s="40" t="s">
        <v>995</v>
      </c>
      <c r="AD209" s="40">
        <v>1</v>
      </c>
      <c r="AE209" s="41">
        <v>0</v>
      </c>
      <c r="AF209" s="42">
        <v>-43.2</v>
      </c>
      <c r="AG209" s="47">
        <f t="shared" si="97"/>
        <v>-42.7</v>
      </c>
      <c r="AH209" s="43">
        <f t="shared" ca="1" si="92"/>
        <v>-38.300000000000004</v>
      </c>
      <c r="AI209" s="43">
        <f t="shared" ca="1" si="93"/>
        <v>-37.800000000000004</v>
      </c>
      <c r="AJ209" s="44" cm="1">
        <f t="array" aca="1" ref="AJ209" ca="1" xml:space="preserve">
N("initial sens-loopgain")+
$AF209-BoxVal(ROW($AA209),26,COLUMN(INDIRECT("T"&amp;(INT(ROW($AA226)/65))*65+2)))</f>
        <v>-44.2</v>
      </c>
      <c r="AK209" s="44">
        <f t="shared" ca="1" si="94"/>
        <v>-43.7</v>
      </c>
      <c r="AL209" s="44" cm="1">
        <f t="array" aca="1" ref="AL209" ca="1" xml:space="preserve">
N("initial sens-loopgain-gain-gain ref-vcm")+
$AH209-
BoxVal(ROW($AA209),26,COLUMN(INDIRECT("T"&amp;(INT(ROW($AA226)/65))*65+2)))-
$AB209-
$W209-
IFERROR(VLOOKUP($AC209,$CT$1:$DC$31,7,FALSE),0)</f>
        <v>-39.800000000000004</v>
      </c>
      <c r="AM209" s="44">
        <f t="shared" ca="1" si="95"/>
        <v>-39.300000000000004</v>
      </c>
      <c r="AN209" s="36" t="str">
        <f t="shared" ca="1" si="96"/>
        <v>60</v>
      </c>
      <c r="AO209" s="36" t="str" cm="1">
        <f t="array" aca="1" ref="AO209" ca="1">ManualLookup(AB209,BoxVal(ROW(AB209),4,COLUMN(AO207)),INDIRECT(DO$3))</f>
        <v>05</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00</v>
      </c>
      <c r="AS209" s="36"/>
    </row>
    <row r="210" spans="19:45" ht="30" customHeight="1" x14ac:dyDescent="0.25">
      <c r="S210" s="7" t="s">
        <v>544</v>
      </c>
      <c r="T210" s="15" t="s">
        <v>1085</v>
      </c>
      <c r="U210" s="36" t="str">
        <f t="shared" ca="1" si="90"/>
        <v>0x66=-43.70,-43.20;</v>
      </c>
      <c r="V210" s="37"/>
      <c r="W210" s="37"/>
      <c r="X210" s="38"/>
      <c r="Y210" s="38"/>
      <c r="Z210" s="55">
        <f t="shared" ca="1" si="91"/>
        <v>5.4</v>
      </c>
      <c r="AA210" s="39" t="s">
        <v>581</v>
      </c>
      <c r="AB210" s="40">
        <v>1</v>
      </c>
      <c r="AC210" s="40" t="s">
        <v>995</v>
      </c>
      <c r="AD210" s="40">
        <v>1</v>
      </c>
      <c r="AE210" s="41">
        <v>0</v>
      </c>
      <c r="AF210" s="42">
        <v>-43.7</v>
      </c>
      <c r="AG210" s="47">
        <f t="shared" si="97"/>
        <v>-43.2</v>
      </c>
      <c r="AH210" s="43">
        <f t="shared" ca="1" si="92"/>
        <v>-38.300000000000004</v>
      </c>
      <c r="AI210" s="43">
        <f t="shared" ca="1" si="93"/>
        <v>-37.800000000000004</v>
      </c>
      <c r="AJ210" s="44" cm="1">
        <f t="array" aca="1" ref="AJ210" ca="1" xml:space="preserve">
N("initial sens-loopgain")+
$AF210-BoxVal(ROW($AA210),26,COLUMN(INDIRECT("T"&amp;(INT(ROW($AA227)/65))*65+2)))</f>
        <v>-44.7</v>
      </c>
      <c r="AK210" s="44">
        <f t="shared" ca="1" si="94"/>
        <v>-44.2</v>
      </c>
      <c r="AL210" s="44" cm="1">
        <f t="array" aca="1" ref="AL210" ca="1" xml:space="preserve">
N("initial sens-loopgain-gain-gain ref-vcm")+
$AH210-
BoxVal(ROW($AA210),26,COLUMN(INDIRECT("T"&amp;(INT(ROW($AA227)/65))*65+2)))-
$AB210-
$W210-
IFERROR(VLOOKUP($AC210,$CT$1:$DC$31,7,FALSE),0)</f>
        <v>-40.300000000000004</v>
      </c>
      <c r="AM210" s="44">
        <f t="shared" ca="1" si="95"/>
        <v>-39.800000000000004</v>
      </c>
      <c r="AN210" s="36" t="str">
        <f t="shared" ca="1" si="96"/>
        <v>60</v>
      </c>
      <c r="AO210" s="36" t="str" cm="1">
        <f t="array" aca="1" ref="AO210" ca="1">ManualLookup(AB210,BoxVal(ROW(AB210),4,COLUMN(AO208)),INDIRECT(DO$3))</f>
        <v>06</v>
      </c>
      <c r="AP210" s="36" t="str" cm="1">
        <f t="array" aca="1" ref="AP210" ca="1">ManualLookup(AC210,BoxVal(ROW(AC210),4,COLUMN(AP208)),INDIRECT(DP$3))</f>
        <v>00</v>
      </c>
      <c r="AQ210" s="36" t="str" cm="1">
        <f t="array" aca="1" ref="AQ210" ca="1">ManualLookup(AD210,BoxVal(ROW(AD210),4,COLUMN(AQ208)),INDIRECT(DQ$3))</f>
        <v>00</v>
      </c>
      <c r="AR210" s="36" t="str" cm="1">
        <f t="array" aca="1" ref="AR210" ca="1">ManualLookup(AE210,BoxVal(ROW(AE210),4,COLUMN(AR208)),INDIRECT(DR$3))</f>
        <v>00</v>
      </c>
      <c r="AS210" s="36"/>
    </row>
    <row r="211" spans="19:45" ht="30" customHeight="1" x14ac:dyDescent="0.25">
      <c r="S211" s="7" t="s">
        <v>12</v>
      </c>
      <c r="T211" s="15" t="s">
        <v>548</v>
      </c>
      <c r="U211" s="36"/>
      <c r="V211" s="37"/>
      <c r="W211" s="37"/>
      <c r="X211" s="38"/>
      <c r="Y211" s="38"/>
      <c r="Z211" s="55"/>
      <c r="AA211" s="39"/>
      <c r="AB211" s="40"/>
      <c r="AC211" s="40"/>
      <c r="AD211" s="40"/>
      <c r="AE211" s="41"/>
      <c r="AF211" s="42"/>
      <c r="AG211" s="47"/>
      <c r="AH211" s="43"/>
      <c r="AI211" s="43"/>
      <c r="AJ211" s="44"/>
      <c r="AK211" s="44"/>
      <c r="AL211" s="44"/>
      <c r="AM211" s="44"/>
      <c r="AN211" s="36"/>
      <c r="AO211" s="36"/>
      <c r="AP211" s="36"/>
      <c r="AQ211" s="36"/>
      <c r="AR211" s="36"/>
      <c r="AS211" s="36"/>
    </row>
    <row r="212" spans="19:45" ht="30" customHeight="1" x14ac:dyDescent="0.25">
      <c r="S212" s="26" t="s">
        <v>773</v>
      </c>
      <c r="T212" s="15" t="s">
        <v>562</v>
      </c>
      <c r="U212" s="36"/>
      <c r="V212" s="37"/>
      <c r="W212" s="37"/>
      <c r="X212" s="38"/>
      <c r="Y212" s="38"/>
      <c r="Z212" s="55"/>
      <c r="AA212" s="39"/>
      <c r="AB212" s="40"/>
      <c r="AC212" s="40"/>
      <c r="AD212" s="40"/>
      <c r="AE212" s="41"/>
      <c r="AF212" s="42"/>
      <c r="AG212" s="47"/>
      <c r="AH212" s="43"/>
      <c r="AI212" s="43"/>
      <c r="AJ212" s="44"/>
      <c r="AK212" s="44"/>
      <c r="AL212" s="44"/>
      <c r="AM212" s="44"/>
      <c r="AN212" s="36"/>
      <c r="AO212" s="36"/>
      <c r="AP212" s="36"/>
      <c r="AQ212" s="36"/>
      <c r="AR212" s="36"/>
      <c r="AS212" s="36"/>
    </row>
    <row r="213" spans="19:45" ht="30" customHeight="1" x14ac:dyDescent="0.25">
      <c r="S213" s="7" t="s">
        <v>573</v>
      </c>
      <c r="T213" s="15">
        <v>1.1000000000000001</v>
      </c>
      <c r="U213" s="36"/>
      <c r="V213" s="37"/>
      <c r="W213" s="37"/>
      <c r="X213" s="38"/>
      <c r="Y213" s="38"/>
      <c r="Z213" s="55"/>
      <c r="AA213" s="39"/>
      <c r="AB213" s="40"/>
      <c r="AC213" s="40"/>
      <c r="AD213" s="40"/>
      <c r="AE213" s="41"/>
      <c r="AF213" s="42"/>
      <c r="AG213" s="47"/>
      <c r="AH213" s="43"/>
      <c r="AI213" s="43"/>
      <c r="AJ213" s="44"/>
      <c r="AK213" s="44"/>
      <c r="AL213" s="44"/>
      <c r="AM213" s="44"/>
      <c r="AN213" s="36"/>
      <c r="AO213" s="36"/>
      <c r="AP213" s="36"/>
      <c r="AQ213" s="36"/>
      <c r="AR213" s="36"/>
      <c r="AS213" s="36"/>
    </row>
    <row r="214" spans="19:45" ht="30" customHeight="1" x14ac:dyDescent="0.25">
      <c r="S214" s="7" t="s">
        <v>590</v>
      </c>
      <c r="T214" s="15">
        <f>VLOOKUP(T199,MPN!$A$1:$E$1000,4,FALSE)</f>
        <v>-38</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 t="s">
        <v>693</v>
      </c>
      <c r="T215" s="15">
        <v>0.8</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 t="shared" ref="T216" si="98">VLOOKUP($T203,$AU$1:$AZ$31,MATCH($T197,$AU$1:$AZ$1,0),FALSE)&amp;"_"&amp;T205</f>
        <v>default_NormalMode</v>
      </c>
      <c r="U216" s="36"/>
      <c r="V216" s="37"/>
      <c r="W216" s="37"/>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str">
        <f>VLOOKUP($T199,MPN!$A$1:$E$500,2,FALSE)</f>
        <v>AMIC</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tr">
        <f>VLOOKUP($T200,ASIC!$A$1:$B$200,2,FALSE)</f>
        <v>2258K</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str">
        <f>VLOOKUP($T201,Sensor!$A$1:$B$100,2,FALSE)</f>
        <v>2227F</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tr">
        <f>VLOOKUP($T199,MPN!$A$1:$E$500,5,FALSE)</f>
        <v>Default</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 t="shared" ref="T221" si="99">VLOOKUP(T210,$DT$1:$DV$31,3,FALSE)</f>
        <v>1</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8</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44494</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t="shared" ref="T225" ca="1" si="100">COUNTA(U200:U259)</f>
        <v>11</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 t="shared" ref="T226" si="101">T214&amp;"+/-"&amp;T215&amp;" "&amp;T224</f>
        <v>-38+/-0.8 dBV</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 t="shared" ref="T227" si="102">T206&amp;" : "&amp;T209&amp;" "&amp;"(uA)"&amp;CHAR(10)&amp;"Vdc&amp;Remark: "&amp;T212</f>
        <v>3.3V : 70~150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 t="shared" ref="T229" si="103">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 t="shared" ref="S230" si="104">$BB$2</f>
        <v>15V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 t="shared" ref="S231" si="105">$BB$3</f>
        <v>14V</v>
      </c>
      <c r="T231" s="3">
        <v>4.4000000000000004</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 t="shared" ref="S232" si="106">$BB$4</f>
        <v>13V</v>
      </c>
      <c r="T232" s="3">
        <v>3.4</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 t="shared" ref="S233" si="107">$BB$5</f>
        <v>12V</v>
      </c>
      <c r="T233" s="3">
        <v>2.35</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 t="shared" ref="S234" si="108">$BB$6</f>
        <v>11V</v>
      </c>
      <c r="T234" s="3">
        <v>1.2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 t="shared" ref="S235" si="109">$BB$7</f>
        <v>10V</v>
      </c>
      <c r="T235" s="3">
        <v>0</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 t="shared" ref="S236" si="110">$BB$8</f>
        <v>FIX</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 t="shared" ref="S237" si="111">$BB$9</f>
        <v>Space</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 t="shared" ref="S238" si="112">$BB$10</f>
        <v>Config2</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 t="shared" ref="S239" si="113">$BB$11</f>
        <v>-</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 t="shared" ref="S240" si="114">$BB$12</f>
        <v>-</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 t="shared" ref="S241" si="115">$BB$13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 t="shared" ref="S242" si="116">$BB$14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 t="shared" ref="S243" si="117">$BB$15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 t="shared" ref="S244" si="118">$BB$16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 t="shared" ref="S245" si="119">$BB$17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 t="shared" ref="S246" si="120">$BB$18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 t="shared" ref="S247" si="121">$BB$19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 t="shared" ref="S248" si="122">$BB$20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 t="shared" ref="S249" si="123">$BB$21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 t="shared" ref="S250" si="124">$BB$22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 t="shared" ref="S251" si="125">$BB$23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 t="shared" ref="S252" si="126">$BB$24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 t="shared" ref="S253" si="127">$BB$25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 t="shared" ref="S254" si="128">$BB$26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 t="shared" ref="S255" si="129">$BB$27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 t="shared" ref="S256" si="130">$BB$28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 t="shared" ref="S257" si="131">$BB$29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 t="shared" ref="S258" si="132">$BB$30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 t="shared" ref="S259" si="133">$BB$31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585</v>
      </c>
      <c r="V261" s="12"/>
      <c r="W261" s="65"/>
      <c r="X261" s="12"/>
      <c r="Y261" s="7" t="str">
        <f t="shared" ref="Y261" si="134">VLOOKUP(U261,$DX$1:$DZ$21,3,FALSE)</f>
        <v>-</v>
      </c>
      <c r="AD261" s="8"/>
    </row>
    <row r="262" spans="19:45" ht="30" customHeight="1" x14ac:dyDescent="0.25">
      <c r="S262" s="7" t="s">
        <v>24</v>
      </c>
      <c r="T262" s="15" t="s">
        <v>450</v>
      </c>
      <c r="U262" s="5" t="s">
        <v>23</v>
      </c>
      <c r="V262" s="7" t="str">
        <f t="shared" ref="V262" si="135">VLOOKUP(U261,$DX$1:$DZ$21,2,FALSE)</f>
        <v>-</v>
      </c>
      <c r="W262" s="19"/>
      <c r="X262" s="19"/>
      <c r="Y262" s="19"/>
      <c r="Z262" s="19"/>
      <c r="AA262" s="5" t="s">
        <v>592</v>
      </c>
      <c r="AB262" s="26" t="str">
        <f t="shared" ref="AB262" si="136">T281&amp;"_"&amp;ABS(T279)&amp;"dB_"&amp;T283&amp;"_"&amp;T284&amp;"_"&amp;GetAbsMaxMinText(AF265:AG324)&amp;"_"&amp;T264&amp;"_"&amp;T263&amp;S261&amp;"."&amp;T287</f>
        <v>default_TestMode_38dB_2258K_2227F_385_450_ZTS6156SE_MP5.1</v>
      </c>
      <c r="AC262" s="18"/>
      <c r="AD262" s="18"/>
      <c r="AE262" s="18"/>
      <c r="AF262" s="18"/>
      <c r="AG262" s="18"/>
      <c r="AH262" s="19"/>
      <c r="AI262" s="19" t="s">
        <v>2</v>
      </c>
      <c r="AJ262" s="16" t="s">
        <v>1092</v>
      </c>
      <c r="AK262" s="16"/>
      <c r="AL262" s="16"/>
      <c r="AM262" s="16"/>
      <c r="AN262" s="16"/>
      <c r="AO262" s="16"/>
      <c r="AP262" s="16"/>
      <c r="AQ262" s="16"/>
      <c r="AR262" s="16"/>
      <c r="AS262" s="16"/>
    </row>
    <row r="263" spans="19:45" ht="30" customHeight="1" x14ac:dyDescent="0.25">
      <c r="S263" s="7" t="s">
        <v>5</v>
      </c>
      <c r="T263" s="15" t="s">
        <v>430</v>
      </c>
      <c r="U263" s="104" t="str">
        <f t="shared" ref="U263" si="137">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286</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 t="shared" ref="AN264" si="138">VLOOKUP($T272,$DE$1:$DJ$31,2,FALSE)</f>
        <v>Full</v>
      </c>
      <c r="AO264" s="56" t="str">
        <f t="shared" ref="AO264" si="139">VLOOKUP($T272,$DE$1:$DJ$31,3,FALSE)</f>
        <v>Full</v>
      </c>
      <c r="AP264" s="56" t="str">
        <f t="shared" ref="AP264" si="140">VLOOKUP($T272,$DE$1:$DJ$31,4,FALSE)</f>
        <v>non</v>
      </c>
      <c r="AQ264" s="56" t="str">
        <f t="shared" ref="AQ264" si="141">VLOOKUP($T272,$DE$1:$DJ$31,5,FALSE)</f>
        <v>non</v>
      </c>
      <c r="AR264" s="56" t="str">
        <f t="shared" ref="AR264" si="142">VLOOKUP($T272,$DE$1:$DJ$31,6,FALSE)</f>
        <v>Full</v>
      </c>
      <c r="AS264" s="35" t="s">
        <v>726</v>
      </c>
    </row>
    <row r="265" spans="19:45" ht="30" customHeight="1" x14ac:dyDescent="0.25">
      <c r="S265" s="7" t="s">
        <v>18</v>
      </c>
      <c r="T265" s="15" t="s">
        <v>29</v>
      </c>
      <c r="U265" s="36" t="str">
        <f t="shared" ref="U265:U276" ca="1" si="143">ConfigCode($AA265,$AN265,$AO265,$AP265,$AQ265,$AR265,$AF265,$AG265,2)</f>
        <v>0x06=-39.30,-38.50;</v>
      </c>
      <c r="V265" s="37"/>
      <c r="W265" s="37"/>
      <c r="X265" s="68"/>
      <c r="Y265" s="68"/>
      <c r="Z265" s="55">
        <f t="shared" ref="Z265:Z276" ca="1" si="144" xml:space="preserve">
N("vbias,vlookup vbias range")+
VLOOKUP($AA265,INDIRECT(BoxVal(ROW($AA265),34,COLUMN(T261))),2,FALSE)+
N("gain")+
$AB265+
N("vcm")+
VLOOKUP($AC265,$CT$1:$DC$31,7,FALSE)+
N("(vbias*vcp*vbg-vbias)*sensor ratio")+
VbiasCal($AA265,$AD265,$AE265,BoxVal(ROW($AC265),18,COLUMN($T$22)))+
N("vbias ref+gain ref")+
$V265+$W265</f>
        <v>1</v>
      </c>
      <c r="AA265" s="39" t="s">
        <v>584</v>
      </c>
      <c r="AB265" s="40">
        <v>1</v>
      </c>
      <c r="AC265" s="40" t="s">
        <v>995</v>
      </c>
      <c r="AD265" s="40">
        <v>1</v>
      </c>
      <c r="AE265" s="41">
        <v>0</v>
      </c>
      <c r="AF265" s="42">
        <v>-39.299999999999997</v>
      </c>
      <c r="AG265" s="42">
        <v>-38.5</v>
      </c>
      <c r="AH265" s="43">
        <f t="shared" ref="AH265:AH276" ca="1" si="145">$AF265+$Z265</f>
        <v>-38.299999999999997</v>
      </c>
      <c r="AI265" s="43">
        <f t="shared" ref="AI265:AI276" ca="1" si="146">$AG265+$Z265</f>
        <v>-37.5</v>
      </c>
      <c r="AJ265" s="44" cm="1">
        <f t="array" aca="1" ref="AJ265" ca="1" xml:space="preserve">
N("initial sens-loopgain")+
$AF265-BoxVal(ROW($AA265),26,COLUMN(INDIRECT("T"&amp;(INT(ROW($AA282)/65))*65+2)))</f>
        <v>-40.299999999999997</v>
      </c>
      <c r="AK265" s="44">
        <f t="shared" ref="AK265:AK276" ca="1" si="147">AJ265+(AG265-AF265)</f>
        <v>-39.5</v>
      </c>
      <c r="AL265" s="44" cm="1">
        <f t="array" aca="1" ref="AL265" ca="1" xml:space="preserve">
N("initial sens-loopgain-gain-gain ref-vcm")+
$AH265-
BoxVal(ROW($AA265),26,COLUMN(INDIRECT("T"&amp;(INT(ROW($AA282)/65))*65+2)))-
$AB265-
$W265-
IFERROR(VLOOKUP($AC265,$CT$1:$DC$31,7,FALSE),0)</f>
        <v>-40.299999999999997</v>
      </c>
      <c r="AM265" s="44">
        <f t="shared" ref="AM265:AM276" ca="1" si="148">AL265+(AG265-AF265)</f>
        <v>-39.5</v>
      </c>
      <c r="AN265" s="36" t="str">
        <f t="shared" ref="AN265:AN276" ca="1" si="149">IF(BoxVal(ROW(AA265),9,COLUMN(T263))="FIX","00",ManualLookup(AA265,BoxVal(ROW(AA265),4,COLUMN(AN263)),INDIRECT(DN$3)))</f>
        <v>00</v>
      </c>
      <c r="AO265" s="36" t="str" cm="1">
        <f t="array" aca="1" ref="AO265" ca="1">ManualLookup(AB265,BoxVal(ROW(AB265),4,COLUMN(AO263)),INDIRECT(DO$3))</f>
        <v>06</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00</v>
      </c>
      <c r="AS265" s="33"/>
    </row>
    <row r="266" spans="19:45" ht="30" customHeight="1" x14ac:dyDescent="0.25">
      <c r="S266" s="7" t="s">
        <v>13</v>
      </c>
      <c r="T266" s="15" t="s">
        <v>367</v>
      </c>
      <c r="U266" s="36" t="str">
        <f t="shared" ca="1" si="143"/>
        <v>0x07=-39.80,-39.30;</v>
      </c>
      <c r="V266" s="37"/>
      <c r="W266" s="37"/>
      <c r="X266" s="68"/>
      <c r="Y266" s="68">
        <v>1.31</v>
      </c>
      <c r="Z266" s="55">
        <f t="shared" ca="1" si="144"/>
        <v>1.5</v>
      </c>
      <c r="AA266" s="39" t="s">
        <v>584</v>
      </c>
      <c r="AB266" s="40">
        <v>1.5</v>
      </c>
      <c r="AC266" s="40" t="s">
        <v>995</v>
      </c>
      <c r="AD266" s="40">
        <v>1</v>
      </c>
      <c r="AE266" s="41">
        <v>0</v>
      </c>
      <c r="AF266" s="42">
        <v>-39.799999999999997</v>
      </c>
      <c r="AG266" s="47">
        <f t="shared" ref="AG266:AG276" si="150">AF265</f>
        <v>-39.299999999999997</v>
      </c>
      <c r="AH266" s="43">
        <f t="shared" ca="1" si="145"/>
        <v>-38.299999999999997</v>
      </c>
      <c r="AI266" s="43">
        <f t="shared" ca="1" si="146"/>
        <v>-37.799999999999997</v>
      </c>
      <c r="AJ266" s="44" cm="1">
        <f t="array" aca="1" ref="AJ266" ca="1" xml:space="preserve">
N("initial sens-loopgain")+
$AF266-BoxVal(ROW($AA266),26,COLUMN(INDIRECT("T"&amp;(INT(ROW($AA283)/65))*65+2)))</f>
        <v>-40.799999999999997</v>
      </c>
      <c r="AK266" s="44">
        <f t="shared" ca="1" si="147"/>
        <v>-40.299999999999997</v>
      </c>
      <c r="AL266" s="44" cm="1">
        <f t="array" aca="1" ref="AL266" ca="1" xml:space="preserve">
N("initial sens-loopgain-gain-gain ref-vcm")+
$AH266-
BoxVal(ROW($AA266),26,COLUMN(INDIRECT("T"&amp;(INT(ROW($AA283)/65))*65+2)))-
$AB266-
$W266-
IFERROR(VLOOKUP($AC266,$CT$1:$DC$31,7,FALSE),0)</f>
        <v>-40.799999999999997</v>
      </c>
      <c r="AM266" s="44">
        <f t="shared" ca="1" si="148"/>
        <v>-40.299999999999997</v>
      </c>
      <c r="AN266" s="36" t="str">
        <f t="shared" ca="1" si="149"/>
        <v>00</v>
      </c>
      <c r="AO266" s="36" t="str" cm="1">
        <f t="array" aca="1" ref="AO266" ca="1">ManualLookup(AB266,BoxVal(ROW(AB266),4,COLUMN(AO264)),INDIRECT(DO$3))</f>
        <v>07</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00</v>
      </c>
      <c r="AS266" s="36"/>
    </row>
    <row r="267" spans="19:45" ht="30" customHeight="1" x14ac:dyDescent="0.25">
      <c r="S267" s="26"/>
      <c r="T267" s="17"/>
      <c r="U267" s="36" t="str">
        <f t="shared" ca="1" si="143"/>
        <v>0x35=-40.20,-39.80;</v>
      </c>
      <c r="V267" s="37"/>
      <c r="W267" s="37"/>
      <c r="X267" s="68"/>
      <c r="Y267" s="68">
        <v>2.02</v>
      </c>
      <c r="Z267" s="55">
        <f t="shared" ca="1" si="144"/>
        <v>1.85</v>
      </c>
      <c r="AA267" s="39" t="s">
        <v>586</v>
      </c>
      <c r="AB267" s="40">
        <v>0.5</v>
      </c>
      <c r="AC267" s="40" t="s">
        <v>995</v>
      </c>
      <c r="AD267" s="40">
        <v>1</v>
      </c>
      <c r="AE267" s="41">
        <v>0</v>
      </c>
      <c r="AF267" s="42">
        <v>-40.200000000000003</v>
      </c>
      <c r="AG267" s="47">
        <f t="shared" si="150"/>
        <v>-39.799999999999997</v>
      </c>
      <c r="AH267" s="43">
        <f t="shared" ca="1" si="145"/>
        <v>-38.35</v>
      </c>
      <c r="AI267" s="43">
        <f t="shared" ca="1" si="146"/>
        <v>-37.949999999999996</v>
      </c>
      <c r="AJ267" s="44" cm="1">
        <f t="array" aca="1" ref="AJ267" ca="1" xml:space="preserve">
N("initial sens-loopgain")+
$AF267-BoxVal(ROW($AA267),26,COLUMN(INDIRECT("T"&amp;(INT(ROW($AA284)/65))*65+2)))</f>
        <v>-41.2</v>
      </c>
      <c r="AK267" s="44">
        <f t="shared" ca="1" si="147"/>
        <v>-40.799999999999997</v>
      </c>
      <c r="AL267" s="44" cm="1">
        <f t="array" aca="1" ref="AL267" ca="1" xml:space="preserve">
N("initial sens-loopgain-gain-gain ref-vcm")+
$AH267-
BoxVal(ROW($AA267),26,COLUMN(INDIRECT("T"&amp;(INT(ROW($AA284)/65))*65+2)))-
$AB267-
$W267-
IFERROR(VLOOKUP($AC267,$CT$1:$DC$31,7,FALSE),0)</f>
        <v>-39.85</v>
      </c>
      <c r="AM267" s="44">
        <f t="shared" ca="1" si="148"/>
        <v>-39.449999999999996</v>
      </c>
      <c r="AN267" s="36" t="str">
        <f t="shared" ca="1" si="149"/>
        <v>30</v>
      </c>
      <c r="AO267" s="36" t="str" cm="1">
        <f t="array" aca="1" ref="AO267" ca="1">ManualLookup(AB267,BoxVal(ROW(AB267),4,COLUMN(AO265)),INDIRECT(DO$3))</f>
        <v>05</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00</v>
      </c>
      <c r="AS267" s="36"/>
    </row>
    <row r="268" spans="19:45" ht="30" customHeight="1" x14ac:dyDescent="0.25">
      <c r="S268" s="7" t="s">
        <v>19</v>
      </c>
      <c r="T268" s="15" t="s">
        <v>584</v>
      </c>
      <c r="U268" s="36" t="str">
        <f t="shared" ca="1" si="143"/>
        <v>0x36=-40.70,-40.20;</v>
      </c>
      <c r="V268" s="37"/>
      <c r="W268" s="37"/>
      <c r="X268" s="68"/>
      <c r="Y268" s="68">
        <v>2.44</v>
      </c>
      <c r="Z268" s="55">
        <f t="shared" ca="1" si="144"/>
        <v>2.35</v>
      </c>
      <c r="AA268" s="39" t="s">
        <v>586</v>
      </c>
      <c r="AB268" s="40">
        <v>1</v>
      </c>
      <c r="AC268" s="40" t="s">
        <v>995</v>
      </c>
      <c r="AD268" s="40">
        <v>1</v>
      </c>
      <c r="AE268" s="41">
        <v>0</v>
      </c>
      <c r="AF268" s="42">
        <v>-40.700000000000003</v>
      </c>
      <c r="AG268" s="47">
        <f t="shared" si="150"/>
        <v>-40.200000000000003</v>
      </c>
      <c r="AH268" s="43">
        <f t="shared" ca="1" si="145"/>
        <v>-38.35</v>
      </c>
      <c r="AI268" s="43">
        <f t="shared" ca="1" si="146"/>
        <v>-37.85</v>
      </c>
      <c r="AJ268" s="44" cm="1">
        <f t="array" aca="1" ref="AJ268" ca="1" xml:space="preserve">
N("initial sens-loopgain")+
$AF268-BoxVal(ROW($AA268),26,COLUMN(INDIRECT("T"&amp;(INT(ROW($AA285)/65))*65+2)))</f>
        <v>-41.7</v>
      </c>
      <c r="AK268" s="44">
        <f t="shared" ca="1" si="147"/>
        <v>-41.2</v>
      </c>
      <c r="AL268" s="44" cm="1">
        <f t="array" aca="1" ref="AL268" ca="1" xml:space="preserve">
N("initial sens-loopgain-gain-gain ref-vcm")+
$AH268-
BoxVal(ROW($AA268),26,COLUMN(INDIRECT("T"&amp;(INT(ROW($AA285)/65))*65+2)))-
$AB268-
$W268-
IFERROR(VLOOKUP($AC268,$CT$1:$DC$31,7,FALSE),0)</f>
        <v>-40.35</v>
      </c>
      <c r="AM268" s="44">
        <f t="shared" ca="1" si="148"/>
        <v>-39.85</v>
      </c>
      <c r="AN268" s="36" t="str">
        <f t="shared" ca="1" si="149"/>
        <v>30</v>
      </c>
      <c r="AO268" s="36" t="str" cm="1">
        <f t="array" aca="1" ref="AO268" ca="1">ManualLookup(AB268,BoxVal(ROW(AB268),4,COLUMN(AO266)),INDIRECT(DO$3))</f>
        <v>06</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00</v>
      </c>
      <c r="AS268" s="36"/>
    </row>
    <row r="269" spans="19:45" ht="30" customHeight="1" x14ac:dyDescent="0.25">
      <c r="S269" s="7" t="s">
        <v>15</v>
      </c>
      <c r="T269" s="15" t="s">
        <v>801</v>
      </c>
      <c r="U269" s="36" t="str">
        <f t="shared" ca="1" si="143"/>
        <v>0x45=-41.30,-40.70;</v>
      </c>
      <c r="V269" s="37"/>
      <c r="W269" s="37"/>
      <c r="X269" s="68"/>
      <c r="Y269" s="68">
        <v>3.08</v>
      </c>
      <c r="Z269" s="55">
        <f t="shared" ca="1" si="144"/>
        <v>3</v>
      </c>
      <c r="AA269" s="39" t="s">
        <v>587</v>
      </c>
      <c r="AB269" s="40">
        <v>0.5</v>
      </c>
      <c r="AC269" s="40" t="s">
        <v>995</v>
      </c>
      <c r="AD269" s="40">
        <v>1</v>
      </c>
      <c r="AE269" s="41">
        <v>0</v>
      </c>
      <c r="AF269" s="42">
        <v>-41.3</v>
      </c>
      <c r="AG269" s="47">
        <f t="shared" si="150"/>
        <v>-40.700000000000003</v>
      </c>
      <c r="AH269" s="43">
        <f t="shared" ca="1" si="145"/>
        <v>-38.299999999999997</v>
      </c>
      <c r="AI269" s="43">
        <f t="shared" ca="1" si="146"/>
        <v>-37.700000000000003</v>
      </c>
      <c r="AJ269" s="44" cm="1">
        <f t="array" aca="1" ref="AJ269" ca="1" xml:space="preserve">
N("initial sens-loopgain")+
$AF269-BoxVal(ROW($AA269),26,COLUMN(INDIRECT("T"&amp;(INT(ROW($AA286)/65))*65+2)))</f>
        <v>-42.3</v>
      </c>
      <c r="AK269" s="44">
        <f t="shared" ca="1" si="147"/>
        <v>-41.7</v>
      </c>
      <c r="AL269" s="44" cm="1">
        <f t="array" aca="1" ref="AL269" ca="1" xml:space="preserve">
N("initial sens-loopgain-gain-gain ref-vcm")+
$AH269-
BoxVal(ROW($AA269),26,COLUMN(INDIRECT("T"&amp;(INT(ROW($AA286)/65))*65+2)))-
$AB269-
$W269-
IFERROR(VLOOKUP($AC269,$CT$1:$DC$31,7,FALSE),0)</f>
        <v>-39.799999999999997</v>
      </c>
      <c r="AM269" s="44">
        <f t="shared" ca="1" si="148"/>
        <v>-39.200000000000003</v>
      </c>
      <c r="AN269" s="36" t="str">
        <f t="shared" ca="1" si="149"/>
        <v>40</v>
      </c>
      <c r="AO269" s="36" t="str" cm="1">
        <f t="array" aca="1" ref="AO269" ca="1">ManualLookup(AB269,BoxVal(ROW(AB269),4,COLUMN(AO267)),INDIRECT(DO$3))</f>
        <v>05</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00</v>
      </c>
      <c r="AS269" s="36"/>
    </row>
    <row r="270" spans="19:45" ht="30" customHeight="1" x14ac:dyDescent="0.25">
      <c r="S270" s="7" t="s">
        <v>705</v>
      </c>
      <c r="T270" s="15" t="s">
        <v>800</v>
      </c>
      <c r="U270" s="36" t="str">
        <f t="shared" ca="1" si="143"/>
        <v>0x46=-41.80,-41.30;</v>
      </c>
      <c r="V270" s="37"/>
      <c r="W270" s="37"/>
      <c r="X270" s="68"/>
      <c r="Y270" s="68">
        <v>3.63</v>
      </c>
      <c r="Z270" s="55">
        <f t="shared" ca="1" si="144"/>
        <v>3.5</v>
      </c>
      <c r="AA270" s="39" t="s">
        <v>587</v>
      </c>
      <c r="AB270" s="40">
        <v>1</v>
      </c>
      <c r="AC270" s="40" t="s">
        <v>995</v>
      </c>
      <c r="AD270" s="40">
        <v>1</v>
      </c>
      <c r="AE270" s="41">
        <v>0</v>
      </c>
      <c r="AF270" s="42">
        <v>-41.8</v>
      </c>
      <c r="AG270" s="47">
        <f t="shared" si="150"/>
        <v>-41.3</v>
      </c>
      <c r="AH270" s="43">
        <f t="shared" ca="1" si="145"/>
        <v>-38.299999999999997</v>
      </c>
      <c r="AI270" s="43">
        <f t="shared" ca="1" si="146"/>
        <v>-37.799999999999997</v>
      </c>
      <c r="AJ270" s="44" cm="1">
        <f t="array" aca="1" ref="AJ270" ca="1" xml:space="preserve">
N("initial sens-loopgain")+
$AF270-BoxVal(ROW($AA270),26,COLUMN(INDIRECT("T"&amp;(INT(ROW($AA287)/65))*65+2)))</f>
        <v>-42.8</v>
      </c>
      <c r="AK270" s="44">
        <f t="shared" ca="1" si="147"/>
        <v>-42.3</v>
      </c>
      <c r="AL270" s="44" cm="1">
        <f t="array" aca="1" ref="AL270" ca="1" xml:space="preserve">
N("initial sens-loopgain-gain-gain ref-vcm")+
$AH270-
BoxVal(ROW($AA270),26,COLUMN(INDIRECT("T"&amp;(INT(ROW($AA287)/65))*65+2)))-
$AB270-
$W270-
IFERROR(VLOOKUP($AC270,$CT$1:$DC$31,7,FALSE),0)</f>
        <v>-40.299999999999997</v>
      </c>
      <c r="AM270" s="44">
        <f t="shared" ca="1" si="148"/>
        <v>-39.799999999999997</v>
      </c>
      <c r="AN270" s="36" t="str">
        <f t="shared" ca="1" si="149"/>
        <v>40</v>
      </c>
      <c r="AO270" s="36" t="str" cm="1">
        <f t="array" aca="1" ref="AO270" ca="1">ManualLookup(AB270,BoxVal(ROW(AB270),4,COLUMN(AO268)),INDIRECT(DO$3))</f>
        <v>06</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00</v>
      </c>
      <c r="AS270" s="36"/>
    </row>
    <row r="271" spans="19:45" ht="30" customHeight="1" x14ac:dyDescent="0.25">
      <c r="S271" s="7" t="s">
        <v>605</v>
      </c>
      <c r="T271" s="15" t="s">
        <v>991</v>
      </c>
      <c r="U271" s="36" t="str">
        <f t="shared" ca="1" si="143"/>
        <v>0x55=-42.30,-41.80;</v>
      </c>
      <c r="V271" s="37"/>
      <c r="W271" s="37"/>
      <c r="X271" s="68"/>
      <c r="Y271" s="68"/>
      <c r="Z271" s="55">
        <f t="shared" ca="1" si="144"/>
        <v>4</v>
      </c>
      <c r="AA271" s="39" t="s">
        <v>580</v>
      </c>
      <c r="AB271" s="40">
        <v>0.5</v>
      </c>
      <c r="AC271" s="40" t="s">
        <v>995</v>
      </c>
      <c r="AD271" s="40">
        <v>1</v>
      </c>
      <c r="AE271" s="41">
        <v>0</v>
      </c>
      <c r="AF271" s="42">
        <v>-42.3</v>
      </c>
      <c r="AG271" s="47">
        <f t="shared" si="150"/>
        <v>-41.8</v>
      </c>
      <c r="AH271" s="43">
        <f t="shared" ca="1" si="145"/>
        <v>-38.299999999999997</v>
      </c>
      <c r="AI271" s="43">
        <f t="shared" ca="1" si="146"/>
        <v>-37.799999999999997</v>
      </c>
      <c r="AJ271" s="44" cm="1">
        <f t="array" aca="1" ref="AJ271" ca="1" xml:space="preserve">
N("initial sens-loopgain")+
$AF271-BoxVal(ROW($AA271),26,COLUMN(INDIRECT("T"&amp;(INT(ROW($AA288)/65))*65+2)))</f>
        <v>-43.3</v>
      </c>
      <c r="AK271" s="44">
        <f t="shared" ca="1" si="147"/>
        <v>-42.8</v>
      </c>
      <c r="AL271" s="44" cm="1">
        <f t="array" aca="1" ref="AL271" ca="1" xml:space="preserve">
N("initial sens-loopgain-gain-gain ref-vcm")+
$AH271-
BoxVal(ROW($AA271),26,COLUMN(INDIRECT("T"&amp;(INT(ROW($AA288)/65))*65+2)))-
$AB271-
$W271-
IFERROR(VLOOKUP($AC271,$CT$1:$DC$31,7,FALSE),0)</f>
        <v>-39.799999999999997</v>
      </c>
      <c r="AM271" s="44">
        <f t="shared" ca="1" si="148"/>
        <v>-39.299999999999997</v>
      </c>
      <c r="AN271" s="36" t="str">
        <f t="shared" ca="1" si="149"/>
        <v>50</v>
      </c>
      <c r="AO271" s="36" t="str" cm="1">
        <f t="array" aca="1" ref="AO271" ca="1">ManualLookup(AB271,BoxVal(ROW(AB271),4,COLUMN(AO269)),INDIRECT(DO$3))</f>
        <v>05</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00</v>
      </c>
      <c r="AS271" s="36"/>
    </row>
    <row r="272" spans="19:45" ht="30" customHeight="1" x14ac:dyDescent="0.25">
      <c r="S272" s="7" t="s">
        <v>721</v>
      </c>
      <c r="T272" s="15" t="s">
        <v>26</v>
      </c>
      <c r="U272" s="36" t="str">
        <f t="shared" ca="1" si="143"/>
        <v>0x56=-42.80,-42.30;</v>
      </c>
      <c r="V272" s="37"/>
      <c r="W272" s="37"/>
      <c r="X272" s="68"/>
      <c r="Y272" s="68"/>
      <c r="Z272" s="55">
        <f t="shared" ca="1" si="144"/>
        <v>4.5</v>
      </c>
      <c r="AA272" s="39" t="s">
        <v>580</v>
      </c>
      <c r="AB272" s="40">
        <v>1</v>
      </c>
      <c r="AC272" s="40" t="s">
        <v>995</v>
      </c>
      <c r="AD272" s="40">
        <v>1</v>
      </c>
      <c r="AE272" s="41">
        <v>0</v>
      </c>
      <c r="AF272" s="42">
        <v>-42.8</v>
      </c>
      <c r="AG272" s="47">
        <f t="shared" si="150"/>
        <v>-42.3</v>
      </c>
      <c r="AH272" s="43">
        <f t="shared" ca="1" si="145"/>
        <v>-38.299999999999997</v>
      </c>
      <c r="AI272" s="43">
        <f t="shared" ca="1" si="146"/>
        <v>-37.799999999999997</v>
      </c>
      <c r="AJ272" s="44" cm="1">
        <f t="array" aca="1" ref="AJ272" ca="1" xml:space="preserve">
N("initial sens-loopgain")+
$AF272-BoxVal(ROW($AA272),26,COLUMN(INDIRECT("T"&amp;(INT(ROW($AA289)/65))*65+2)))</f>
        <v>-43.8</v>
      </c>
      <c r="AK272" s="44">
        <f t="shared" ca="1" si="147"/>
        <v>-43.3</v>
      </c>
      <c r="AL272" s="44" cm="1">
        <f t="array" aca="1" ref="AL272" ca="1" xml:space="preserve">
N("initial sens-loopgain-gain-gain ref-vcm")+
$AH272-
BoxVal(ROW($AA272),26,COLUMN(INDIRECT("T"&amp;(INT(ROW($AA289)/65))*65+2)))-
$AB272-
$W272-
IFERROR(VLOOKUP($AC272,$CT$1:$DC$31,7,FALSE),0)</f>
        <v>-40.299999999999997</v>
      </c>
      <c r="AM272" s="44">
        <f t="shared" ca="1" si="148"/>
        <v>-39.799999999999997</v>
      </c>
      <c r="AN272" s="36" t="str">
        <f t="shared" ca="1" si="149"/>
        <v>50</v>
      </c>
      <c r="AO272" s="36" t="str" cm="1">
        <f t="array" aca="1" ref="AO272" ca="1">ManualLookup(AB272,BoxVal(ROW(AB272),4,COLUMN(AO270)),INDIRECT(DO$3))</f>
        <v>06</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00</v>
      </c>
      <c r="AS272" s="36"/>
    </row>
    <row r="273" spans="19:45" ht="30" customHeight="1" x14ac:dyDescent="0.25">
      <c r="S273" s="7" t="s">
        <v>20</v>
      </c>
      <c r="T273" s="15">
        <v>-39</v>
      </c>
      <c r="U273" s="36" t="str">
        <f t="shared" ca="1" si="143"/>
        <v>0x65=-43.40,-42.80;</v>
      </c>
      <c r="V273" s="37"/>
      <c r="W273" s="37"/>
      <c r="X273" s="38"/>
      <c r="Y273" s="38"/>
      <c r="Z273" s="55">
        <f t="shared" ca="1" si="144"/>
        <v>5.0999999999999996</v>
      </c>
      <c r="AA273" s="39" t="s">
        <v>581</v>
      </c>
      <c r="AB273" s="40">
        <v>0.5</v>
      </c>
      <c r="AC273" s="40" t="s">
        <v>995</v>
      </c>
      <c r="AD273" s="40">
        <v>1</v>
      </c>
      <c r="AE273" s="41">
        <v>0</v>
      </c>
      <c r="AF273" s="42">
        <v>-43.4</v>
      </c>
      <c r="AG273" s="47">
        <f t="shared" si="150"/>
        <v>-42.8</v>
      </c>
      <c r="AH273" s="43">
        <f t="shared" ca="1" si="145"/>
        <v>-38.299999999999997</v>
      </c>
      <c r="AI273" s="43">
        <f t="shared" ca="1" si="146"/>
        <v>-37.699999999999996</v>
      </c>
      <c r="AJ273" s="44" cm="1">
        <f t="array" aca="1" ref="AJ273" ca="1" xml:space="preserve">
N("initial sens-loopgain")+
$AF273-BoxVal(ROW($AA273),26,COLUMN(INDIRECT("T"&amp;(INT(ROW($AA290)/65))*65+2)))</f>
        <v>-44.4</v>
      </c>
      <c r="AK273" s="44">
        <f t="shared" ca="1" si="147"/>
        <v>-43.8</v>
      </c>
      <c r="AL273" s="44" cm="1">
        <f t="array" aca="1" ref="AL273" ca="1" xml:space="preserve">
N("initial sens-loopgain-gain-gain ref-vcm")+
$AH273-
BoxVal(ROW($AA273),26,COLUMN(INDIRECT("T"&amp;(INT(ROW($AA290)/65))*65+2)))-
$AB273-
$W273-
IFERROR(VLOOKUP($AC273,$CT$1:$DC$31,7,FALSE),0)</f>
        <v>-39.799999999999997</v>
      </c>
      <c r="AM273" s="44">
        <f t="shared" ca="1" si="148"/>
        <v>-39.199999999999996</v>
      </c>
      <c r="AN273" s="36" t="str">
        <f t="shared" ca="1" si="149"/>
        <v>60</v>
      </c>
      <c r="AO273" s="36" t="str" cm="1">
        <f t="array" aca="1" ref="AO273" ca="1">ManualLookup(AB273,BoxVal(ROW(AB273),4,COLUMN(AO271)),INDIRECT(DO$3))</f>
        <v>05</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00</v>
      </c>
      <c r="AS273" s="36"/>
    </row>
    <row r="274" spans="19:45" ht="30" customHeight="1" x14ac:dyDescent="0.25">
      <c r="S274" s="7" t="s">
        <v>691</v>
      </c>
      <c r="T274" s="15" t="s">
        <v>1275</v>
      </c>
      <c r="U274" s="36" t="str">
        <f t="shared" ca="1" si="143"/>
        <v>0x66=-43.90,-43.40;</v>
      </c>
      <c r="V274" s="37"/>
      <c r="W274" s="37"/>
      <c r="X274" s="38"/>
      <c r="Y274" s="38"/>
      <c r="Z274" s="55">
        <f t="shared" ca="1" si="144"/>
        <v>5.6</v>
      </c>
      <c r="AA274" s="39" t="s">
        <v>581</v>
      </c>
      <c r="AB274" s="40">
        <v>1</v>
      </c>
      <c r="AC274" s="40" t="s">
        <v>995</v>
      </c>
      <c r="AD274" s="40">
        <v>1</v>
      </c>
      <c r="AE274" s="41">
        <v>0</v>
      </c>
      <c r="AF274" s="42">
        <v>-43.9</v>
      </c>
      <c r="AG274" s="47">
        <f t="shared" si="150"/>
        <v>-43.4</v>
      </c>
      <c r="AH274" s="43">
        <f t="shared" ca="1" si="145"/>
        <v>-38.299999999999997</v>
      </c>
      <c r="AI274" s="43">
        <f t="shared" ca="1" si="146"/>
        <v>-37.799999999999997</v>
      </c>
      <c r="AJ274" s="44" cm="1">
        <f t="array" aca="1" ref="AJ274" ca="1" xml:space="preserve">
N("initial sens-loopgain")+
$AF274-BoxVal(ROW($AA274),26,COLUMN(INDIRECT("T"&amp;(INT(ROW($AA291)/65))*65+2)))</f>
        <v>-44.9</v>
      </c>
      <c r="AK274" s="44">
        <f t="shared" ca="1" si="147"/>
        <v>-44.4</v>
      </c>
      <c r="AL274" s="44" cm="1">
        <f t="array" aca="1" ref="AL274" ca="1" xml:space="preserve">
N("initial sens-loopgain-gain-gain ref-vcm")+
$AH274-
BoxVal(ROW($AA274),26,COLUMN(INDIRECT("T"&amp;(INT(ROW($AA291)/65))*65+2)))-
$AB274-
$W274-
IFERROR(VLOOKUP($AC274,$CT$1:$DC$31,7,FALSE),0)</f>
        <v>-40.299999999999997</v>
      </c>
      <c r="AM274" s="44">
        <f t="shared" ca="1" si="148"/>
        <v>-39.799999999999997</v>
      </c>
      <c r="AN274" s="36" t="str">
        <f t="shared" ca="1" si="149"/>
        <v>60</v>
      </c>
      <c r="AO274" s="36" t="str" cm="1">
        <f t="array" aca="1" ref="AO274" ca="1">ManualLookup(AB274,BoxVal(ROW(AB274),4,COLUMN(AO272)),INDIRECT(DO$3))</f>
        <v>06</v>
      </c>
      <c r="AP274" s="36" t="str" cm="1">
        <f t="array" aca="1" ref="AP274" ca="1">ManualLookup(AC274,BoxVal(ROW(AC274),4,COLUMN(AP272)),INDIRECT(DP$3))</f>
        <v>00</v>
      </c>
      <c r="AQ274" s="36" t="str" cm="1">
        <f t="array" aca="1" ref="AQ274" ca="1">ManualLookup(AD274,BoxVal(ROW(AD274),4,COLUMN(AQ272)),INDIRECT(DQ$3))</f>
        <v>00</v>
      </c>
      <c r="AR274" s="36" t="str" cm="1">
        <f t="array" aca="1" ref="AR274" ca="1">ManualLookup(AE274,BoxVal(ROW(AE274),4,COLUMN(AR272)),INDIRECT(DR$3))</f>
        <v>00</v>
      </c>
      <c r="AS274" s="36"/>
    </row>
    <row r="275" spans="19:45" ht="30" customHeight="1" x14ac:dyDescent="0.25">
      <c r="S275" s="7" t="s">
        <v>544</v>
      </c>
      <c r="T275" s="15" t="s">
        <v>1085</v>
      </c>
      <c r="U275" s="36" t="str">
        <f t="shared" ca="1" si="143"/>
        <v>0x75=-44.50,-43.90;</v>
      </c>
      <c r="V275" s="37"/>
      <c r="W275" s="37"/>
      <c r="X275" s="38"/>
      <c r="Y275" s="38"/>
      <c r="Z275" s="55">
        <f t="shared" ca="1" si="144"/>
        <v>6.2</v>
      </c>
      <c r="AA275" s="39" t="s">
        <v>582</v>
      </c>
      <c r="AB275" s="40">
        <v>0.5</v>
      </c>
      <c r="AC275" s="40" t="s">
        <v>995</v>
      </c>
      <c r="AD275" s="40">
        <v>1</v>
      </c>
      <c r="AE275" s="41">
        <v>0</v>
      </c>
      <c r="AF275" s="42">
        <v>-44.5</v>
      </c>
      <c r="AG275" s="47">
        <f t="shared" si="150"/>
        <v>-43.9</v>
      </c>
      <c r="AH275" s="43">
        <f t="shared" ca="1" si="145"/>
        <v>-38.299999999999997</v>
      </c>
      <c r="AI275" s="43">
        <f t="shared" ca="1" si="146"/>
        <v>-37.699999999999996</v>
      </c>
      <c r="AJ275" s="44" cm="1">
        <f t="array" aca="1" ref="AJ275" ca="1" xml:space="preserve">
N("initial sens-loopgain")+
$AF275-BoxVal(ROW($AA275),26,COLUMN(INDIRECT("T"&amp;(INT(ROW($AA292)/65))*65+2)))</f>
        <v>-45.5</v>
      </c>
      <c r="AK275" s="44">
        <f t="shared" ca="1" si="147"/>
        <v>-44.9</v>
      </c>
      <c r="AL275" s="44" cm="1">
        <f t="array" aca="1" ref="AL275" ca="1" xml:space="preserve">
N("initial sens-loopgain-gain-gain ref-vcm")+
$AH275-
BoxVal(ROW($AA275),26,COLUMN(INDIRECT("T"&amp;(INT(ROW($AA292)/65))*65+2)))-
$AB275-
$W275-
IFERROR(VLOOKUP($AC275,$CT$1:$DC$31,7,FALSE),0)</f>
        <v>-39.799999999999997</v>
      </c>
      <c r="AM275" s="44">
        <f t="shared" ca="1" si="148"/>
        <v>-39.199999999999996</v>
      </c>
      <c r="AN275" s="36" t="str">
        <f t="shared" ca="1" si="149"/>
        <v>70</v>
      </c>
      <c r="AO275" s="36" t="str" cm="1">
        <f t="array" aca="1" ref="AO275" ca="1">ManualLookup(AB275,BoxVal(ROW(AB275),4,COLUMN(AO273)),INDIRECT(DO$3))</f>
        <v>05</v>
      </c>
      <c r="AP275" s="36" t="str" cm="1">
        <f t="array" aca="1" ref="AP275" ca="1">ManualLookup(AC275,BoxVal(ROW(AC275),4,COLUMN(AP273)),INDIRECT(DP$3))</f>
        <v>00</v>
      </c>
      <c r="AQ275" s="36" t="str" cm="1">
        <f t="array" aca="1" ref="AQ275" ca="1">ManualLookup(AD275,BoxVal(ROW(AD275),4,COLUMN(AQ273)),INDIRECT(DQ$3))</f>
        <v>00</v>
      </c>
      <c r="AR275" s="36" t="str" cm="1">
        <f t="array" aca="1" ref="AR275" ca="1">ManualLookup(AE275,BoxVal(ROW(AE275),4,COLUMN(AR273)),INDIRECT(DR$3))</f>
        <v>00</v>
      </c>
      <c r="AS275" s="36"/>
    </row>
    <row r="276" spans="19:45" ht="30" customHeight="1" x14ac:dyDescent="0.25">
      <c r="S276" s="7" t="s">
        <v>12</v>
      </c>
      <c r="T276" s="15" t="s">
        <v>548</v>
      </c>
      <c r="U276" s="36" t="str">
        <f t="shared" ca="1" si="143"/>
        <v>0x76=-45.00,-44.50;</v>
      </c>
      <c r="V276" s="37"/>
      <c r="W276" s="37"/>
      <c r="X276" s="38"/>
      <c r="Y276" s="38"/>
      <c r="Z276" s="55">
        <f t="shared" ca="1" si="144"/>
        <v>6.7</v>
      </c>
      <c r="AA276" s="39" t="s">
        <v>582</v>
      </c>
      <c r="AB276" s="40">
        <v>1</v>
      </c>
      <c r="AC276" s="40" t="s">
        <v>995</v>
      </c>
      <c r="AD276" s="40">
        <v>1</v>
      </c>
      <c r="AE276" s="41">
        <v>0</v>
      </c>
      <c r="AF276" s="42">
        <v>-45</v>
      </c>
      <c r="AG276" s="47">
        <f t="shared" si="150"/>
        <v>-44.5</v>
      </c>
      <c r="AH276" s="43">
        <f t="shared" ca="1" si="145"/>
        <v>-38.299999999999997</v>
      </c>
      <c r="AI276" s="43">
        <f t="shared" ca="1" si="146"/>
        <v>-37.799999999999997</v>
      </c>
      <c r="AJ276" s="44" cm="1">
        <f t="array" aca="1" ref="AJ276" ca="1" xml:space="preserve">
N("initial sens-loopgain")+
$AF276-BoxVal(ROW($AA276),26,COLUMN(INDIRECT("T"&amp;(INT(ROW($AA293)/65))*65+2)))</f>
        <v>-46</v>
      </c>
      <c r="AK276" s="44">
        <f t="shared" ca="1" si="147"/>
        <v>-45.5</v>
      </c>
      <c r="AL276" s="44" cm="1">
        <f t="array" aca="1" ref="AL276" ca="1" xml:space="preserve">
N("initial sens-loopgain-gain-gain ref-vcm")+
$AH276-
BoxVal(ROW($AA276),26,COLUMN(INDIRECT("T"&amp;(INT(ROW($AA293)/65))*65+2)))-
$AB276-
$W276-
IFERROR(VLOOKUP($AC276,$CT$1:$DC$31,7,FALSE),0)</f>
        <v>-40.299999999999997</v>
      </c>
      <c r="AM276" s="44">
        <f t="shared" ca="1" si="148"/>
        <v>-39.799999999999997</v>
      </c>
      <c r="AN276" s="36" t="str">
        <f t="shared" ca="1" si="149"/>
        <v>70</v>
      </c>
      <c r="AO276" s="36" t="str" cm="1">
        <f t="array" aca="1" ref="AO276" ca="1">ManualLookup(AB276,BoxVal(ROW(AB276),4,COLUMN(AO274)),INDIRECT(DO$3))</f>
        <v>06</v>
      </c>
      <c r="AP276" s="36" t="str" cm="1">
        <f t="array" aca="1" ref="AP276" ca="1">ManualLookup(AC276,BoxVal(ROW(AC276),4,COLUMN(AP274)),INDIRECT(DP$3))</f>
        <v>00</v>
      </c>
      <c r="AQ276" s="36" t="str" cm="1">
        <f t="array" aca="1" ref="AQ276" ca="1">ManualLookup(AD276,BoxVal(ROW(AD276),4,COLUMN(AQ274)),INDIRECT(DQ$3))</f>
        <v>00</v>
      </c>
      <c r="AR276" s="36" t="str" cm="1">
        <f t="array" aca="1" ref="AR276" ca="1">ManualLookup(AE276,BoxVal(ROW(AE276),4,COLUMN(AR274)),INDIRECT(DR$3))</f>
        <v>00</v>
      </c>
      <c r="AS276" s="36"/>
    </row>
    <row r="277" spans="19:45" ht="30" customHeight="1" x14ac:dyDescent="0.25">
      <c r="S277" s="26" t="s">
        <v>773</v>
      </c>
      <c r="T277" s="15" t="s">
        <v>562</v>
      </c>
      <c r="U277" s="36"/>
      <c r="V277" s="37"/>
      <c r="W277" s="37"/>
      <c r="X277" s="38"/>
      <c r="Y277" s="38"/>
      <c r="Z277" s="55"/>
      <c r="AA277" s="39"/>
      <c r="AB277" s="40"/>
      <c r="AC277" s="40"/>
      <c r="AD277" s="40"/>
      <c r="AE277" s="41"/>
      <c r="AF277" s="42"/>
      <c r="AG277" s="47"/>
      <c r="AH277" s="43"/>
      <c r="AI277" s="43"/>
      <c r="AJ277" s="44"/>
      <c r="AK277" s="44"/>
      <c r="AL277" s="44"/>
      <c r="AM277" s="44"/>
      <c r="AN277" s="36"/>
      <c r="AO277" s="36"/>
      <c r="AP277" s="36"/>
      <c r="AQ277" s="36"/>
      <c r="AR277" s="36"/>
      <c r="AS277" s="36"/>
    </row>
    <row r="278" spans="19:45" ht="30" customHeight="1" x14ac:dyDescent="0.25">
      <c r="S278" s="7" t="s">
        <v>573</v>
      </c>
      <c r="T278" s="15">
        <v>1.1000000000000001</v>
      </c>
      <c r="U278" s="36"/>
      <c r="V278" s="37"/>
      <c r="W278" s="37"/>
      <c r="X278" s="38"/>
      <c r="Y278" s="38"/>
      <c r="Z278" s="55"/>
      <c r="AA278" s="39"/>
      <c r="AB278" s="40"/>
      <c r="AC278" s="40"/>
      <c r="AD278" s="40"/>
      <c r="AE278" s="41"/>
      <c r="AF278" s="42"/>
      <c r="AG278" s="47"/>
      <c r="AH278" s="43"/>
      <c r="AI278" s="43"/>
      <c r="AJ278" s="44"/>
      <c r="AK278" s="44"/>
      <c r="AL278" s="44"/>
      <c r="AM278" s="44"/>
      <c r="AN278" s="36"/>
      <c r="AO278" s="36"/>
      <c r="AP278" s="36"/>
      <c r="AQ278" s="36"/>
      <c r="AR278" s="36"/>
      <c r="AS278" s="36"/>
    </row>
    <row r="279" spans="19:45" ht="30" customHeight="1" x14ac:dyDescent="0.25">
      <c r="S279" s="7" t="s">
        <v>590</v>
      </c>
      <c r="T279" s="15">
        <f>VLOOKUP(T264,MPN!$A$1:$E$1000,4,FALSE)</f>
        <v>-38</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S280" s="7" t="s">
        <v>693</v>
      </c>
      <c r="T280" s="15">
        <v>0.8</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S281" s="7" t="s">
        <v>604</v>
      </c>
      <c r="T281" s="7" t="str">
        <f t="shared" ref="T281" si="151">VLOOKUP($T268,$AU$1:$AZ$31,MATCH($T262,$AU$1:$AZ$1,0),FALSE)&amp;"_"&amp;T270</f>
        <v>default_TestMode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S282" s="7" t="s">
        <v>424</v>
      </c>
      <c r="T282" s="7" t="str">
        <f>VLOOKUP($T264,MPN!$A$1:$E$500,2,FALSE)</f>
        <v>AMIC</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tr">
        <f>VLOOKUP($T265,ASIC!$A$1:$B$200,2,FALSE)</f>
        <v>2258K</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tr">
        <f>VLOOKUP($T266,Sensor!$A$1:$B$100,2,FALSE)</f>
        <v>2227F</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str">
        <f>VLOOKUP($T264,MPN!$A$1:$E$500,5,FALSE)</f>
        <v>Default</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 t="shared" ref="T286" si="152">VLOOKUP(T275,$DT$1:$DV$31,3,FALSE)</f>
        <v>1</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1</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44489</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t="shared" ref="T290" ca="1" si="153">COUNTA(U265:U324)</f>
        <v>12</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 t="shared" ref="T291" si="154">T279&amp;"+/-"&amp;T280&amp;" "&amp;T289</f>
        <v>-38+/-0.8 dBV</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 t="shared" ref="T292" si="155">T271&amp;" : "&amp;T274&amp;" "&amp;"(uA)"&amp;CHAR(10)&amp;"Vdc&amp;Remark: "&amp;T277</f>
        <v>3.3V : 70~100 (uA)
Vdc&amp;Remark: -</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 t="shared" ref="T294" si="156">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 t="shared" ref="S295" si="157">$BB$2</f>
        <v>15V</v>
      </c>
      <c r="T295" s="3">
        <v>5.7</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 t="shared" ref="S296" si="158">$BB$3</f>
        <v>14V</v>
      </c>
      <c r="T296" s="3">
        <v>4.5999999999999996</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 t="shared" ref="S297" si="159">$BB$4</f>
        <v>13V</v>
      </c>
      <c r="T297" s="3">
        <v>3.5</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 t="shared" ref="S298" si="160">$BB$5</f>
        <v>12V</v>
      </c>
      <c r="T298" s="3">
        <v>2.5</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 t="shared" ref="S299" si="161">$BB$6</f>
        <v>11V</v>
      </c>
      <c r="T299" s="3">
        <v>1.35</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 t="shared" ref="S300" si="162">$BB$7</f>
        <v>10V</v>
      </c>
      <c r="T300" s="3">
        <v>0</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 t="shared" ref="S301" si="163">$BB$8</f>
        <v>FIX</v>
      </c>
      <c r="T301" s="3" t="s">
        <v>562</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 t="shared" ref="S302" si="164">$BB$9</f>
        <v>Space</v>
      </c>
      <c r="T302" s="3" t="s">
        <v>562</v>
      </c>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 t="shared" ref="S303" si="165">$BB$10</f>
        <v>Config2</v>
      </c>
      <c r="T303" s="3">
        <v>0</v>
      </c>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 t="shared" ref="S304" si="166">$BB$11</f>
        <v>-</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 t="shared" ref="S305" si="167">$BB$12</f>
        <v>-</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 t="shared" ref="S306" si="168">$BB$13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 t="shared" ref="S307" si="169">$BB$14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 t="shared" ref="S308" si="170">$BB$15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 t="shared" ref="S309" si="171">$BB$16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 t="shared" ref="S310" si="172">$BB$17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 t="shared" ref="S311" si="173">$BB$18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 t="shared" ref="S312" si="174">$BB$19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 t="shared" ref="S313" si="175">$BB$20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 t="shared" ref="S314" si="176">$BB$21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 t="shared" ref="S315" si="177">$BB$22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 t="shared" ref="S316" si="178">$BB$23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 t="shared" ref="S317" si="179">$BB$24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 t="shared" ref="S318" si="180">$BB$25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 t="shared" ref="S319" si="181">$BB$26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 t="shared" ref="S320" si="182">$BB$27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 t="shared" ref="S321" si="183">$BB$28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 t="shared" ref="S322" si="184">$BB$29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 t="shared" ref="S323" si="185">$BB$30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 t="shared" ref="S324" si="186">$BB$31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585</v>
      </c>
      <c r="V326" s="12"/>
      <c r="W326" s="65"/>
      <c r="X326" s="12"/>
      <c r="Y326" s="7" t="str">
        <f t="shared" ref="Y326" si="187">VLOOKUP(U326,$DX$1:$DZ$21,3,FALSE)</f>
        <v>-</v>
      </c>
      <c r="AD326" s="8"/>
    </row>
    <row r="327" spans="19:45" ht="30" customHeight="1" x14ac:dyDescent="0.25">
      <c r="S327" s="7" t="s">
        <v>24</v>
      </c>
      <c r="T327" s="15" t="s">
        <v>433</v>
      </c>
      <c r="U327" s="5" t="s">
        <v>23</v>
      </c>
      <c r="V327" s="7" t="str">
        <f t="shared" ref="V327" si="188">VLOOKUP(U326,$DX$1:$DZ$21,2,FALSE)</f>
        <v>-</v>
      </c>
      <c r="W327" s="19"/>
      <c r="X327" s="19"/>
      <c r="Y327" s="19"/>
      <c r="Z327" s="19"/>
      <c r="AA327" s="5" t="s">
        <v>592</v>
      </c>
      <c r="AB327" s="26" t="str">
        <f t="shared" ref="AB327" si="189">T346&amp;"_"&amp;ABS(T344)&amp;"dB_"&amp;T348&amp;"_"&amp;T349&amp;"_"&amp;GetAbsMaxMinText(AF330:AG389)&amp;"_"&amp;T329&amp;"_"&amp;T328&amp;S326&amp;"."&amp;T352</f>
        <v>10V_TestMode_38dB_2258K_2227F_367_452_ZTS6211E_MP6.0</v>
      </c>
      <c r="AC327" s="18"/>
      <c r="AD327" s="18"/>
      <c r="AE327" s="18"/>
      <c r="AF327" s="18"/>
      <c r="AG327" s="18"/>
      <c r="AH327" s="19"/>
      <c r="AI327" s="19" t="s">
        <v>2</v>
      </c>
      <c r="AJ327" s="16" t="s">
        <v>1092</v>
      </c>
      <c r="AK327" s="16"/>
      <c r="AL327" s="16"/>
      <c r="AM327" s="16"/>
      <c r="AN327" s="16"/>
      <c r="AO327" s="16"/>
      <c r="AP327" s="16"/>
      <c r="AQ327" s="16"/>
      <c r="AR327" s="16"/>
      <c r="AS327" s="16"/>
    </row>
    <row r="328" spans="19:45" ht="30" customHeight="1" x14ac:dyDescent="0.25">
      <c r="S328" s="7" t="s">
        <v>5</v>
      </c>
      <c r="T328" s="15" t="s">
        <v>430</v>
      </c>
      <c r="U328" s="104" t="str">
        <f t="shared" ref="U328" si="190">HYPERLINK("#A"&amp;(S326+1),"&lt;==Block" &amp; $S326 &amp;"==&gt;")</f>
        <v>&lt;==Block6==&gt;</v>
      </c>
      <c r="V328" s="51"/>
      <c r="W328" s="19"/>
      <c r="X328" s="19"/>
      <c r="Y328" s="23"/>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288</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 t="shared" ref="AN329" si="191">VLOOKUP($T337,$DE$1:$DJ$31,2,FALSE)</f>
        <v>Full</v>
      </c>
      <c r="AO329" s="56" t="str">
        <f t="shared" ref="AO329" si="192">VLOOKUP($T337,$DE$1:$DJ$31,3,FALSE)</f>
        <v>Full</v>
      </c>
      <c r="AP329" s="56" t="str">
        <f t="shared" ref="AP329" si="193">VLOOKUP($T337,$DE$1:$DJ$31,4,FALSE)</f>
        <v>non</v>
      </c>
      <c r="AQ329" s="56" t="str">
        <f t="shared" ref="AQ329" si="194">VLOOKUP($T337,$DE$1:$DJ$31,5,FALSE)</f>
        <v>non</v>
      </c>
      <c r="AR329" s="56" t="str">
        <f t="shared" ref="AR329" si="195">VLOOKUP($T337,$DE$1:$DJ$31,6,FALSE)</f>
        <v>Full</v>
      </c>
      <c r="AS329" s="35" t="s">
        <v>726</v>
      </c>
    </row>
    <row r="330" spans="19:45" ht="30" customHeight="1" x14ac:dyDescent="0.25">
      <c r="S330" s="7" t="s">
        <v>18</v>
      </c>
      <c r="T330" s="15" t="s">
        <v>29</v>
      </c>
      <c r="U330" s="36" t="str">
        <f t="shared" ref="U330:U345" ca="1" si="196">ConfigCode($AA330,$AN330,$AO330,$AP330,$AQ330,$AR330,$AF330,$AG330,2)</f>
        <v>0x03=-37.30,-36.70;</v>
      </c>
      <c r="V330" s="37"/>
      <c r="W330" s="37"/>
      <c r="X330" s="68"/>
      <c r="Y330" s="68"/>
      <c r="Z330" s="55">
        <f t="shared" ref="Z330:Z345" ca="1" si="197" xml:space="preserve">
N("vbias,vlookup vbias range")+
VLOOKUP($AA330,INDIRECT(BoxVal(ROW($AA330),34,COLUMN(T326))),2,FALSE)+
N("gain")+
$AB330+
N("vcm")+
VLOOKUP($AC330,$CT$1:$DC$31,7,FALSE)+
N("(vbias*vcp*vbg-vbias)*sensor ratio")+
VbiasCal($AA330,$AD330,$AE330,BoxVal(ROW($AC330),18,COLUMN($T$22)))+
N("vbias ref+gain ref")+
$V330+$W330</f>
        <v>-1</v>
      </c>
      <c r="AA330" s="39" t="s">
        <v>584</v>
      </c>
      <c r="AB330" s="40">
        <v>-1</v>
      </c>
      <c r="AC330" s="40" t="s">
        <v>995</v>
      </c>
      <c r="AD330" s="40">
        <v>1</v>
      </c>
      <c r="AE330" s="41">
        <v>0</v>
      </c>
      <c r="AF330" s="42">
        <v>-37.299999999999997</v>
      </c>
      <c r="AG330" s="42">
        <v>-36.700000000000003</v>
      </c>
      <c r="AH330" s="43">
        <f t="shared" ref="AH330:AH345" ca="1" si="198">$AF330+$Z330</f>
        <v>-38.299999999999997</v>
      </c>
      <c r="AI330" s="43">
        <f t="shared" ref="AI330:AI345" ca="1" si="199">$AG330+$Z330</f>
        <v>-37.700000000000003</v>
      </c>
      <c r="AJ330" s="44" cm="1">
        <f t="array" aca="1" ref="AJ330" ca="1" xml:space="preserve">
N("initial sens-loopgain")+
$AF330-BoxVal(ROW($AA330),26,COLUMN(INDIRECT("T"&amp;(INT(ROW($AA347)/65))*65+2)))</f>
        <v>-38.299999999999997</v>
      </c>
      <c r="AK330" s="44">
        <f t="shared" ref="AK330:AK343" ca="1" si="200">AJ330+(AG330-AF330)</f>
        <v>-37.700000000000003</v>
      </c>
      <c r="AL330" s="44" cm="1">
        <f t="array" aca="1" ref="AL330" ca="1" xml:space="preserve">
N("initial sens-loopgain-gain-gain ref-vcm")+
$AH330-
BoxVal(ROW($AA330),26,COLUMN(INDIRECT("T"&amp;(INT(ROW($AA347)/65))*65+2)))-
$AB330-
$W330-
IFERROR(VLOOKUP($AC330,$CT$1:$DC$31,7,FALSE),0)</f>
        <v>-38.299999999999997</v>
      </c>
      <c r="AM330" s="44">
        <f t="shared" ref="AM330:AM343" ca="1" si="201">AL330+(AG330-AF330)</f>
        <v>-37.700000000000003</v>
      </c>
      <c r="AN330" s="36" t="str">
        <f t="shared" ref="AN330:AN343" ca="1" si="202">IF(BoxVal(ROW(AA330),9,COLUMN(T328))="FIX","00",ManualLookup(AA330,BoxVal(ROW(AA330),4,COLUMN(AN328)),INDIRECT(DN$3)))</f>
        <v>00</v>
      </c>
      <c r="AO330" s="36" t="str" cm="1">
        <f t="array" aca="1" ref="AO330" ca="1">ManualLookup(AB330,BoxVal(ROW(AB330),4,COLUMN(AO328)),INDIRECT(DO$3))</f>
        <v>03</v>
      </c>
      <c r="AP330" s="36" t="str" cm="1">
        <f t="array" aca="1" ref="AP330" ca="1">ManualLookup(AC330,BoxVal(ROW(AC330),4,COLUMN(AP328)),INDIRECT(DP$3))</f>
        <v>00</v>
      </c>
      <c r="AQ330" s="36" t="str" cm="1">
        <f t="array" aca="1" ref="AQ330" ca="1">ManualLookup(AD330,BoxVal(ROW(AD330),4,COLUMN(AQ328)),INDIRECT(DQ$3))</f>
        <v>00</v>
      </c>
      <c r="AR330" s="36" t="str" cm="1">
        <f t="array" aca="1" ref="AR330" ca="1">ManualLookup(AE330,BoxVal(ROW(AE330),4,COLUMN(AR328)),INDIRECT(DR$3))</f>
        <v>00</v>
      </c>
      <c r="AS330" s="33"/>
    </row>
    <row r="331" spans="19:45" ht="30" customHeight="1" x14ac:dyDescent="0.25">
      <c r="S331" s="7" t="s">
        <v>13</v>
      </c>
      <c r="T331" s="15" t="s">
        <v>367</v>
      </c>
      <c r="U331" s="36" t="str">
        <f t="shared" ca="1" si="196"/>
        <v>0x04=-37.80,-37.30;</v>
      </c>
      <c r="V331" s="37"/>
      <c r="W331" s="37"/>
      <c r="X331" s="68"/>
      <c r="Y331" s="68"/>
      <c r="Z331" s="55">
        <f t="shared" ca="1" si="197"/>
        <v>-0.5</v>
      </c>
      <c r="AA331" s="39" t="s">
        <v>584</v>
      </c>
      <c r="AB331" s="40">
        <v>-0.5</v>
      </c>
      <c r="AC331" s="40" t="s">
        <v>995</v>
      </c>
      <c r="AD331" s="40">
        <v>1</v>
      </c>
      <c r="AE331" s="41">
        <v>0</v>
      </c>
      <c r="AF331" s="42">
        <v>-37.799999999999997</v>
      </c>
      <c r="AG331" s="47">
        <f t="shared" ref="AG331:AG345" si="203">AF330</f>
        <v>-37.299999999999997</v>
      </c>
      <c r="AH331" s="43">
        <f t="shared" ca="1" si="198"/>
        <v>-38.299999999999997</v>
      </c>
      <c r="AI331" s="43">
        <f t="shared" ca="1" si="199"/>
        <v>-37.799999999999997</v>
      </c>
      <c r="AJ331" s="44" cm="1">
        <f t="array" aca="1" ref="AJ331" ca="1" xml:space="preserve">
N("initial sens-loopgain")+
$AF331-BoxVal(ROW($AA331),26,COLUMN(INDIRECT("T"&amp;(INT(ROW($AA348)/65))*65+2)))</f>
        <v>-38.799999999999997</v>
      </c>
      <c r="AK331" s="44">
        <f t="shared" ca="1" si="200"/>
        <v>-38.299999999999997</v>
      </c>
      <c r="AL331" s="44" cm="1">
        <f t="array" aca="1" ref="AL331" ca="1" xml:space="preserve">
N("initial sens-loopgain-gain-gain ref-vcm")+
$AH331-
BoxVal(ROW($AA331),26,COLUMN(INDIRECT("T"&amp;(INT(ROW($AA348)/65))*65+2)))-
$AB331-
$W331-
IFERROR(VLOOKUP($AC331,$CT$1:$DC$31,7,FALSE),0)</f>
        <v>-38.799999999999997</v>
      </c>
      <c r="AM331" s="44">
        <f t="shared" ca="1" si="201"/>
        <v>-38.299999999999997</v>
      </c>
      <c r="AN331" s="36" t="str">
        <f t="shared" ca="1" si="202"/>
        <v>00</v>
      </c>
      <c r="AO331" s="36" t="str" cm="1">
        <f t="array" aca="1" ref="AO331" ca="1">ManualLookup(AB331,BoxVal(ROW(AB331),4,COLUMN(AO329)),INDIRECT(DO$3))</f>
        <v>04</v>
      </c>
      <c r="AP331" s="36" t="str" cm="1">
        <f t="array" aca="1" ref="AP331" ca="1">ManualLookup(AC331,BoxVal(ROW(AC331),4,COLUMN(AP329)),INDIRECT(DP$3))</f>
        <v>00</v>
      </c>
      <c r="AQ331" s="36" t="str" cm="1">
        <f t="array" aca="1" ref="AQ331" ca="1">ManualLookup(AD331,BoxVal(ROW(AD331),4,COLUMN(AQ329)),INDIRECT(DQ$3))</f>
        <v>00</v>
      </c>
      <c r="AR331" s="36" t="str" cm="1">
        <f t="array" aca="1" ref="AR331" ca="1">ManualLookup(AE331,BoxVal(ROW(AE331),4,COLUMN(AR329)),INDIRECT(DR$3))</f>
        <v>00</v>
      </c>
      <c r="AS331" s="36"/>
    </row>
    <row r="332" spans="19:45" ht="30" customHeight="1" x14ac:dyDescent="0.25">
      <c r="S332" s="26"/>
      <c r="T332" s="17"/>
      <c r="U332" s="36" t="str">
        <f t="shared" ca="1" si="196"/>
        <v>0x00=-38.30,-37.80;</v>
      </c>
      <c r="V332" s="37"/>
      <c r="W332" s="37"/>
      <c r="X332" s="68"/>
      <c r="Y332" s="68"/>
      <c r="Z332" s="55">
        <f t="shared" ca="1" si="197"/>
        <v>0</v>
      </c>
      <c r="AA332" s="39" t="s">
        <v>584</v>
      </c>
      <c r="AB332" s="40">
        <v>0</v>
      </c>
      <c r="AC332" s="40" t="s">
        <v>995</v>
      </c>
      <c r="AD332" s="40">
        <v>1</v>
      </c>
      <c r="AE332" s="41">
        <v>0</v>
      </c>
      <c r="AF332" s="42">
        <v>-38.299999999999997</v>
      </c>
      <c r="AG332" s="47">
        <f t="shared" si="203"/>
        <v>-37.799999999999997</v>
      </c>
      <c r="AH332" s="43">
        <f t="shared" ca="1" si="198"/>
        <v>-38.299999999999997</v>
      </c>
      <c r="AI332" s="43">
        <f t="shared" ca="1" si="199"/>
        <v>-37.799999999999997</v>
      </c>
      <c r="AJ332" s="44" cm="1">
        <f t="array" aca="1" ref="AJ332" ca="1" xml:space="preserve">
N("initial sens-loopgain")+
$AF332-BoxVal(ROW($AA332),26,COLUMN(INDIRECT("T"&amp;(INT(ROW($AA349)/65))*65+2)))</f>
        <v>-39.299999999999997</v>
      </c>
      <c r="AK332" s="44">
        <f t="shared" ca="1" si="200"/>
        <v>-38.799999999999997</v>
      </c>
      <c r="AL332" s="44" cm="1">
        <f t="array" aca="1" ref="AL332" ca="1" xml:space="preserve">
N("initial sens-loopgain-gain-gain ref-vcm")+
$AH332-
BoxVal(ROW($AA332),26,COLUMN(INDIRECT("T"&amp;(INT(ROW($AA349)/65))*65+2)))-
$AB332-
$W332-
IFERROR(VLOOKUP($AC332,$CT$1:$DC$31,7,FALSE),0)</f>
        <v>-39.299999999999997</v>
      </c>
      <c r="AM332" s="44">
        <f t="shared" ca="1" si="201"/>
        <v>-38.799999999999997</v>
      </c>
      <c r="AN332" s="36" t="str">
        <f t="shared" ca="1" si="202"/>
        <v>00</v>
      </c>
      <c r="AO332" s="36" t="str" cm="1">
        <f t="array" aca="1" ref="AO332" ca="1">ManualLookup(AB332,BoxVal(ROW(AB332),4,COLUMN(AO330)),INDIRECT(DO$3))</f>
        <v>00</v>
      </c>
      <c r="AP332" s="36" t="str" cm="1">
        <f t="array" aca="1" ref="AP332" ca="1">ManualLookup(AC332,BoxVal(ROW(AC332),4,COLUMN(AP330)),INDIRECT(DP$3))</f>
        <v>00</v>
      </c>
      <c r="AQ332" s="36" t="str" cm="1">
        <f t="array" aca="1" ref="AQ332" ca="1">ManualLookup(AD332,BoxVal(ROW(AD332),4,COLUMN(AQ330)),INDIRECT(DQ$3))</f>
        <v>00</v>
      </c>
      <c r="AR332" s="36" t="str" cm="1">
        <f t="array" aca="1" ref="AR332" ca="1">ManualLookup(AE332,BoxVal(ROW(AE332),4,COLUMN(AR330)),INDIRECT(DR$3))</f>
        <v>00</v>
      </c>
      <c r="AS332" s="36"/>
    </row>
    <row r="333" spans="19:45" ht="30" customHeight="1" x14ac:dyDescent="0.25">
      <c r="S333" s="7" t="s">
        <v>19</v>
      </c>
      <c r="T333" s="15" t="s">
        <v>584</v>
      </c>
      <c r="U333" s="36" t="str">
        <f t="shared" ca="1" si="196"/>
        <v>0x05=-38.80,-38.30;</v>
      </c>
      <c r="V333" s="37"/>
      <c r="W333" s="37"/>
      <c r="X333" s="68"/>
      <c r="Y333" s="68"/>
      <c r="Z333" s="55">
        <f t="shared" ca="1" si="197"/>
        <v>0.5</v>
      </c>
      <c r="AA333" s="39" t="s">
        <v>584</v>
      </c>
      <c r="AB333" s="40">
        <v>0.5</v>
      </c>
      <c r="AC333" s="40" t="s">
        <v>995</v>
      </c>
      <c r="AD333" s="40">
        <v>1</v>
      </c>
      <c r="AE333" s="41">
        <v>0</v>
      </c>
      <c r="AF333" s="42">
        <v>-38.799999999999997</v>
      </c>
      <c r="AG333" s="47">
        <f t="shared" si="203"/>
        <v>-38.299999999999997</v>
      </c>
      <c r="AH333" s="43">
        <f t="shared" ca="1" si="198"/>
        <v>-38.299999999999997</v>
      </c>
      <c r="AI333" s="43">
        <f t="shared" ca="1" si="199"/>
        <v>-37.799999999999997</v>
      </c>
      <c r="AJ333" s="44" cm="1">
        <f t="array" aca="1" ref="AJ333" ca="1" xml:space="preserve">
N("initial sens-loopgain")+
$AF333-BoxVal(ROW($AA333),26,COLUMN(INDIRECT("T"&amp;(INT(ROW($AA350)/65))*65+2)))</f>
        <v>-39.799999999999997</v>
      </c>
      <c r="AK333" s="44">
        <f t="shared" ca="1" si="200"/>
        <v>-39.299999999999997</v>
      </c>
      <c r="AL333" s="44" cm="1">
        <f t="array" aca="1" ref="AL333" ca="1" xml:space="preserve">
N("initial sens-loopgain-gain-gain ref-vcm")+
$AH333-
BoxVal(ROW($AA333),26,COLUMN(INDIRECT("T"&amp;(INT(ROW($AA350)/65))*65+2)))-
$AB333-
$W333-
IFERROR(VLOOKUP($AC333,$CT$1:$DC$31,7,FALSE),0)</f>
        <v>-39.799999999999997</v>
      </c>
      <c r="AM333" s="44">
        <f t="shared" ca="1" si="201"/>
        <v>-39.299999999999997</v>
      </c>
      <c r="AN333" s="36" t="str">
        <f t="shared" ca="1" si="202"/>
        <v>00</v>
      </c>
      <c r="AO333" s="36" t="str" cm="1">
        <f t="array" aca="1" ref="AO333" ca="1">ManualLookup(AB333,BoxVal(ROW(AB333),4,COLUMN(AO331)),INDIRECT(DO$3))</f>
        <v>05</v>
      </c>
      <c r="AP333" s="36" t="str" cm="1">
        <f t="array" aca="1" ref="AP333" ca="1">ManualLookup(AC333,BoxVal(ROW(AC333),4,COLUMN(AP331)),INDIRECT(DP$3))</f>
        <v>00</v>
      </c>
      <c r="AQ333" s="36" t="str" cm="1">
        <f t="array" aca="1" ref="AQ333" ca="1">ManualLookup(AD333,BoxVal(ROW(AD333),4,COLUMN(AQ331)),INDIRECT(DQ$3))</f>
        <v>00</v>
      </c>
      <c r="AR333" s="36" t="str" cm="1">
        <f t="array" aca="1" ref="AR333" ca="1">ManualLookup(AE333,BoxVal(ROW(AE333),4,COLUMN(AR331)),INDIRECT(DR$3))</f>
        <v>00</v>
      </c>
      <c r="AS333" s="36"/>
    </row>
    <row r="334" spans="19:45" ht="30" customHeight="1" x14ac:dyDescent="0.25">
      <c r="S334" s="7" t="s">
        <v>15</v>
      </c>
      <c r="T334" s="15" t="s">
        <v>801</v>
      </c>
      <c r="U334" s="36" t="str">
        <f t="shared" ca="1" si="196"/>
        <v>0x06=-39.30,-38.80;</v>
      </c>
      <c r="V334" s="37"/>
      <c r="W334" s="37"/>
      <c r="X334" s="68"/>
      <c r="Y334" s="68"/>
      <c r="Z334" s="55">
        <f t="shared" ca="1" si="197"/>
        <v>1</v>
      </c>
      <c r="AA334" s="39" t="s">
        <v>584</v>
      </c>
      <c r="AB334" s="40">
        <v>1</v>
      </c>
      <c r="AC334" s="40" t="s">
        <v>995</v>
      </c>
      <c r="AD334" s="40">
        <v>1</v>
      </c>
      <c r="AE334" s="41">
        <v>0</v>
      </c>
      <c r="AF334" s="42">
        <v>-39.299999999999997</v>
      </c>
      <c r="AG334" s="47">
        <f t="shared" si="203"/>
        <v>-38.799999999999997</v>
      </c>
      <c r="AH334" s="43">
        <f t="shared" ca="1" si="198"/>
        <v>-38.299999999999997</v>
      </c>
      <c r="AI334" s="43">
        <f t="shared" ca="1" si="199"/>
        <v>-37.799999999999997</v>
      </c>
      <c r="AJ334" s="44" cm="1">
        <f t="array" aca="1" ref="AJ334" ca="1" xml:space="preserve">
N("initial sens-loopgain")+
$AF334-BoxVal(ROW($AA334),26,COLUMN(INDIRECT("T"&amp;(INT(ROW($AA351)/65))*65+2)))</f>
        <v>-40.299999999999997</v>
      </c>
      <c r="AK334" s="44">
        <f t="shared" ca="1" si="200"/>
        <v>-39.799999999999997</v>
      </c>
      <c r="AL334" s="44" cm="1">
        <f t="array" aca="1" ref="AL334" ca="1" xml:space="preserve">
N("initial sens-loopgain-gain-gain ref-vcm")+
$AH334-
BoxVal(ROW($AA334),26,COLUMN(INDIRECT("T"&amp;(INT(ROW($AA351)/65))*65+2)))-
$AB334-
$W334-
IFERROR(VLOOKUP($AC334,$CT$1:$DC$31,7,FALSE),0)</f>
        <v>-40.299999999999997</v>
      </c>
      <c r="AM334" s="44">
        <f t="shared" ca="1" si="201"/>
        <v>-39.799999999999997</v>
      </c>
      <c r="AN334" s="36" t="str">
        <f t="shared" ca="1" si="202"/>
        <v>00</v>
      </c>
      <c r="AO334" s="36" t="str" cm="1">
        <f t="array" aca="1" ref="AO334" ca="1">ManualLookup(AB334,BoxVal(ROW(AB334),4,COLUMN(AO332)),INDIRECT(DO$3))</f>
        <v>06</v>
      </c>
      <c r="AP334" s="36" t="str" cm="1">
        <f t="array" aca="1" ref="AP334" ca="1">ManualLookup(AC334,BoxVal(ROW(AC334),4,COLUMN(AP332)),INDIRECT(DP$3))</f>
        <v>00</v>
      </c>
      <c r="AQ334" s="36" t="str" cm="1">
        <f t="array" aca="1" ref="AQ334" ca="1">ManualLookup(AD334,BoxVal(ROW(AD334),4,COLUMN(AQ332)),INDIRECT(DQ$3))</f>
        <v>00</v>
      </c>
      <c r="AR334" s="36" t="str" cm="1">
        <f t="array" aca="1" ref="AR334" ca="1">ManualLookup(AE334,BoxVal(ROW(AE334),4,COLUMN(AR332)),INDIRECT(DR$3))</f>
        <v>00</v>
      </c>
      <c r="AS334" s="36"/>
    </row>
    <row r="335" spans="19:45" ht="30" customHeight="1" x14ac:dyDescent="0.25">
      <c r="S335" s="7" t="s">
        <v>705</v>
      </c>
      <c r="T335" s="15" t="s">
        <v>800</v>
      </c>
      <c r="U335" s="36" t="str">
        <f t="shared" ca="1" si="196"/>
        <v>0x07=-39.90,-39.30;</v>
      </c>
      <c r="V335" s="37"/>
      <c r="W335" s="37"/>
      <c r="X335" s="68"/>
      <c r="Y335" s="68"/>
      <c r="Z335" s="55">
        <f t="shared" ca="1" si="197"/>
        <v>1.5</v>
      </c>
      <c r="AA335" s="39" t="s">
        <v>584</v>
      </c>
      <c r="AB335" s="40">
        <v>1.5</v>
      </c>
      <c r="AC335" s="40" t="s">
        <v>995</v>
      </c>
      <c r="AD335" s="40">
        <v>1</v>
      </c>
      <c r="AE335" s="41">
        <v>0</v>
      </c>
      <c r="AF335" s="42">
        <v>-39.9</v>
      </c>
      <c r="AG335" s="47">
        <f t="shared" si="203"/>
        <v>-39.299999999999997</v>
      </c>
      <c r="AH335" s="43">
        <f t="shared" ca="1" si="198"/>
        <v>-38.4</v>
      </c>
      <c r="AI335" s="43">
        <f t="shared" ca="1" si="199"/>
        <v>-37.799999999999997</v>
      </c>
      <c r="AJ335" s="44" cm="1">
        <f t="array" aca="1" ref="AJ335" ca="1" xml:space="preserve">
N("initial sens-loopgain")+
$AF335-BoxVal(ROW($AA335),26,COLUMN(INDIRECT("T"&amp;(INT(ROW($AA352)/65))*65+2)))</f>
        <v>-40.9</v>
      </c>
      <c r="AK335" s="44">
        <f t="shared" ca="1" si="200"/>
        <v>-40.299999999999997</v>
      </c>
      <c r="AL335" s="44" cm="1">
        <f t="array" aca="1" ref="AL335" ca="1" xml:space="preserve">
N("initial sens-loopgain-gain-gain ref-vcm")+
$AH335-
BoxVal(ROW($AA335),26,COLUMN(INDIRECT("T"&amp;(INT(ROW($AA352)/65))*65+2)))-
$AB335-
$W335-
IFERROR(VLOOKUP($AC335,$CT$1:$DC$31,7,FALSE),0)</f>
        <v>-40.9</v>
      </c>
      <c r="AM335" s="44">
        <f t="shared" ca="1" si="201"/>
        <v>-40.299999999999997</v>
      </c>
      <c r="AN335" s="36" t="str">
        <f t="shared" ca="1" si="202"/>
        <v>00</v>
      </c>
      <c r="AO335" s="36" t="str" cm="1">
        <f t="array" aca="1" ref="AO335" ca="1">ManualLookup(AB335,BoxVal(ROW(AB335),4,COLUMN(AO333)),INDIRECT(DO$3))</f>
        <v>07</v>
      </c>
      <c r="AP335" s="36" t="str" cm="1">
        <f t="array" aca="1" ref="AP335" ca="1">ManualLookup(AC335,BoxVal(ROW(AC335),4,COLUMN(AP333)),INDIRECT(DP$3))</f>
        <v>00</v>
      </c>
      <c r="AQ335" s="36" t="str" cm="1">
        <f t="array" aca="1" ref="AQ335" ca="1">ManualLookup(AD335,BoxVal(ROW(AD335),4,COLUMN(AQ333)),INDIRECT(DQ$3))</f>
        <v>00</v>
      </c>
      <c r="AR335" s="36" t="str" cm="1">
        <f t="array" aca="1" ref="AR335" ca="1">ManualLookup(AE335,BoxVal(ROW(AE335),4,COLUMN(AR333)),INDIRECT(DR$3))</f>
        <v>00</v>
      </c>
      <c r="AS335" s="36"/>
    </row>
    <row r="336" spans="19:45" ht="30" customHeight="1" x14ac:dyDescent="0.25">
      <c r="S336" s="7" t="s">
        <v>605</v>
      </c>
      <c r="T336" s="15" t="s">
        <v>991</v>
      </c>
      <c r="U336" s="36" t="str">
        <f t="shared" ca="1" si="196"/>
        <v>0x36=-40.40,-39.90;</v>
      </c>
      <c r="V336" s="37"/>
      <c r="W336" s="37"/>
      <c r="X336" s="68"/>
      <c r="Y336" s="68"/>
      <c r="Z336" s="55">
        <f t="shared" ca="1" si="197"/>
        <v>2.1</v>
      </c>
      <c r="AA336" s="39" t="s">
        <v>586</v>
      </c>
      <c r="AB336" s="40">
        <v>1</v>
      </c>
      <c r="AC336" s="40" t="s">
        <v>995</v>
      </c>
      <c r="AD336" s="40">
        <v>1</v>
      </c>
      <c r="AE336" s="41">
        <v>0</v>
      </c>
      <c r="AF336" s="42">
        <v>-40.4</v>
      </c>
      <c r="AG336" s="47">
        <f t="shared" si="203"/>
        <v>-39.9</v>
      </c>
      <c r="AH336" s="43">
        <f t="shared" ca="1" si="198"/>
        <v>-38.299999999999997</v>
      </c>
      <c r="AI336" s="43">
        <f t="shared" ca="1" si="199"/>
        <v>-37.799999999999997</v>
      </c>
      <c r="AJ336" s="44" cm="1">
        <f t="array" aca="1" ref="AJ336" ca="1" xml:space="preserve">
N("initial sens-loopgain")+
$AF336-BoxVal(ROW($AA336),26,COLUMN(INDIRECT("T"&amp;(INT(ROW($AA353)/65))*65+2)))</f>
        <v>-41.4</v>
      </c>
      <c r="AK336" s="44">
        <f t="shared" ca="1" si="200"/>
        <v>-40.9</v>
      </c>
      <c r="AL336" s="44" cm="1">
        <f t="array" aca="1" ref="AL336" ca="1" xml:space="preserve">
N("initial sens-loopgain-gain-gain ref-vcm")+
$AH336-
BoxVal(ROW($AA336),26,COLUMN(INDIRECT("T"&amp;(INT(ROW($AA353)/65))*65+2)))-
$AB336-
$W336-
IFERROR(VLOOKUP($AC336,$CT$1:$DC$31,7,FALSE),0)</f>
        <v>-40.299999999999997</v>
      </c>
      <c r="AM336" s="44">
        <f t="shared" ca="1" si="201"/>
        <v>-39.799999999999997</v>
      </c>
      <c r="AN336" s="36" t="str">
        <f t="shared" ca="1" si="202"/>
        <v>30</v>
      </c>
      <c r="AO336" s="36" t="str" cm="1">
        <f t="array" aca="1" ref="AO336" ca="1">ManualLookup(AB336,BoxVal(ROW(AB336),4,COLUMN(AO334)),INDIRECT(DO$3))</f>
        <v>06</v>
      </c>
      <c r="AP336" s="36" t="str" cm="1">
        <f t="array" aca="1" ref="AP336" ca="1">ManualLookup(AC336,BoxVal(ROW(AC336),4,COLUMN(AP334)),INDIRECT(DP$3))</f>
        <v>00</v>
      </c>
      <c r="AQ336" s="36" t="str" cm="1">
        <f t="array" aca="1" ref="AQ336" ca="1">ManualLookup(AD336,BoxVal(ROW(AD336),4,COLUMN(AQ334)),INDIRECT(DQ$3))</f>
        <v>00</v>
      </c>
      <c r="AR336" s="36" t="str" cm="1">
        <f t="array" aca="1" ref="AR336" ca="1">ManualLookup(AE336,BoxVal(ROW(AE336),4,COLUMN(AR334)),INDIRECT(DR$3))</f>
        <v>00</v>
      </c>
      <c r="AS336" s="36"/>
    </row>
    <row r="337" spans="19:45" ht="30" customHeight="1" x14ac:dyDescent="0.25">
      <c r="S337" s="7" t="s">
        <v>721</v>
      </c>
      <c r="T337" s="15" t="s">
        <v>26</v>
      </c>
      <c r="U337" s="36" t="str">
        <f t="shared" ca="1" si="196"/>
        <v>0x37=-41.00,-40.40;</v>
      </c>
      <c r="V337" s="37"/>
      <c r="W337" s="37"/>
      <c r="X337" s="68"/>
      <c r="Y337" s="68"/>
      <c r="Z337" s="55">
        <f t="shared" ca="1" si="197"/>
        <v>2.6</v>
      </c>
      <c r="AA337" s="39" t="s">
        <v>586</v>
      </c>
      <c r="AB337" s="40">
        <v>1.5</v>
      </c>
      <c r="AC337" s="40" t="s">
        <v>995</v>
      </c>
      <c r="AD337" s="40">
        <v>1</v>
      </c>
      <c r="AE337" s="41">
        <v>0</v>
      </c>
      <c r="AF337" s="42">
        <v>-41</v>
      </c>
      <c r="AG337" s="47">
        <f t="shared" si="203"/>
        <v>-40.4</v>
      </c>
      <c r="AH337" s="43">
        <f t="shared" ca="1" si="198"/>
        <v>-38.4</v>
      </c>
      <c r="AI337" s="43">
        <f t="shared" ca="1" si="199"/>
        <v>-37.799999999999997</v>
      </c>
      <c r="AJ337" s="44" cm="1">
        <f t="array" aca="1" ref="AJ337" ca="1" xml:space="preserve">
N("initial sens-loopgain")+
$AF337-BoxVal(ROW($AA337),26,COLUMN(INDIRECT("T"&amp;(INT(ROW($AA354)/65))*65+2)))</f>
        <v>-42</v>
      </c>
      <c r="AK337" s="44">
        <f t="shared" ca="1" si="200"/>
        <v>-41.4</v>
      </c>
      <c r="AL337" s="44" cm="1">
        <f t="array" aca="1" ref="AL337" ca="1" xml:space="preserve">
N("initial sens-loopgain-gain-gain ref-vcm")+
$AH337-
BoxVal(ROW($AA337),26,COLUMN(INDIRECT("T"&amp;(INT(ROW($AA354)/65))*65+2)))-
$AB337-
$W337-
IFERROR(VLOOKUP($AC337,$CT$1:$DC$31,7,FALSE),0)</f>
        <v>-40.9</v>
      </c>
      <c r="AM337" s="44">
        <f t="shared" ca="1" si="201"/>
        <v>-40.299999999999997</v>
      </c>
      <c r="AN337" s="36" t="str">
        <f t="shared" ca="1" si="202"/>
        <v>30</v>
      </c>
      <c r="AO337" s="36" t="str" cm="1">
        <f t="array" aca="1" ref="AO337" ca="1">ManualLookup(AB337,BoxVal(ROW(AB337),4,COLUMN(AO335)),INDIRECT(DO$3))</f>
        <v>07</v>
      </c>
      <c r="AP337" s="36" t="str" cm="1">
        <f t="array" aca="1" ref="AP337" ca="1">ManualLookup(AC337,BoxVal(ROW(AC337),4,COLUMN(AP335)),INDIRECT(DP$3))</f>
        <v>00</v>
      </c>
      <c r="AQ337" s="36" t="str" cm="1">
        <f t="array" aca="1" ref="AQ337" ca="1">ManualLookup(AD337,BoxVal(ROW(AD337),4,COLUMN(AQ335)),INDIRECT(DQ$3))</f>
        <v>00</v>
      </c>
      <c r="AR337" s="36" t="str" cm="1">
        <f t="array" aca="1" ref="AR337" ca="1">ManualLookup(AE337,BoxVal(ROW(AE337),4,COLUMN(AR335)),INDIRECT(DR$3))</f>
        <v>00</v>
      </c>
      <c r="AS337" s="36"/>
    </row>
    <row r="338" spans="19:45" ht="30" customHeight="1" x14ac:dyDescent="0.25">
      <c r="S338" s="7" t="s">
        <v>20</v>
      </c>
      <c r="T338" s="15">
        <v>-39</v>
      </c>
      <c r="U338" s="36" t="str">
        <f t="shared" ca="1" si="196"/>
        <v>0x46=-41.50,-41.00;</v>
      </c>
      <c r="V338" s="37"/>
      <c r="W338" s="37"/>
      <c r="X338" s="38"/>
      <c r="Y338" s="38"/>
      <c r="Z338" s="55">
        <f t="shared" ca="1" si="197"/>
        <v>3.2</v>
      </c>
      <c r="AA338" s="39" t="s">
        <v>587</v>
      </c>
      <c r="AB338" s="40">
        <v>1</v>
      </c>
      <c r="AC338" s="40" t="s">
        <v>995</v>
      </c>
      <c r="AD338" s="40">
        <v>1</v>
      </c>
      <c r="AE338" s="41">
        <v>0</v>
      </c>
      <c r="AF338" s="42">
        <v>-41.5</v>
      </c>
      <c r="AG338" s="47">
        <f t="shared" si="203"/>
        <v>-41</v>
      </c>
      <c r="AH338" s="43">
        <f t="shared" ca="1" si="198"/>
        <v>-38.299999999999997</v>
      </c>
      <c r="AI338" s="43">
        <f t="shared" ca="1" si="199"/>
        <v>-37.799999999999997</v>
      </c>
      <c r="AJ338" s="44" cm="1">
        <f t="array" aca="1" ref="AJ338" ca="1" xml:space="preserve">
N("initial sens-loopgain")+
$AF338-BoxVal(ROW($AA338),26,COLUMN(INDIRECT("T"&amp;(INT(ROW($AA355)/65))*65+2)))</f>
        <v>-42.5</v>
      </c>
      <c r="AK338" s="44">
        <f t="shared" ca="1" si="200"/>
        <v>-42</v>
      </c>
      <c r="AL338" s="44" cm="1">
        <f t="array" aca="1" ref="AL338" ca="1" xml:space="preserve">
N("initial sens-loopgain-gain-gain ref-vcm")+
$AH338-
BoxVal(ROW($AA338),26,COLUMN(INDIRECT("T"&amp;(INT(ROW($AA355)/65))*65+2)))-
$AB338-
$W338-
IFERROR(VLOOKUP($AC338,$CT$1:$DC$31,7,FALSE),0)</f>
        <v>-40.299999999999997</v>
      </c>
      <c r="AM338" s="44">
        <f t="shared" ca="1" si="201"/>
        <v>-39.799999999999997</v>
      </c>
      <c r="AN338" s="36" t="str">
        <f t="shared" ca="1" si="202"/>
        <v>40</v>
      </c>
      <c r="AO338" s="36" t="str" cm="1">
        <f t="array" aca="1" ref="AO338" ca="1">ManualLookup(AB338,BoxVal(ROW(AB338),4,COLUMN(AO336)),INDIRECT(DO$3))</f>
        <v>06</v>
      </c>
      <c r="AP338" s="36" t="str" cm="1">
        <f t="array" aca="1" ref="AP338" ca="1">ManualLookup(AC338,BoxVal(ROW(AC338),4,COLUMN(AP336)),INDIRECT(DP$3))</f>
        <v>00</v>
      </c>
      <c r="AQ338" s="36" t="str" cm="1">
        <f t="array" aca="1" ref="AQ338" ca="1">ManualLookup(AD338,BoxVal(ROW(AD338),4,COLUMN(AQ336)),INDIRECT(DQ$3))</f>
        <v>00</v>
      </c>
      <c r="AR338" s="36" t="str" cm="1">
        <f t="array" aca="1" ref="AR338" ca="1">ManualLookup(AE338,BoxVal(ROW(AE338),4,COLUMN(AR336)),INDIRECT(DR$3))</f>
        <v>00</v>
      </c>
      <c r="AS338" s="36"/>
    </row>
    <row r="339" spans="19:45" ht="30" customHeight="1" x14ac:dyDescent="0.25">
      <c r="S339" s="7" t="s">
        <v>691</v>
      </c>
      <c r="T339" s="15" t="s">
        <v>1275</v>
      </c>
      <c r="U339" s="36" t="str">
        <f t="shared" ca="1" si="196"/>
        <v>0x47=-42.00,-41.50;</v>
      </c>
      <c r="V339" s="37"/>
      <c r="W339" s="37"/>
      <c r="X339" s="38"/>
      <c r="Y339" s="38"/>
      <c r="Z339" s="55">
        <f t="shared" ca="1" si="197"/>
        <v>3.7</v>
      </c>
      <c r="AA339" s="39" t="s">
        <v>587</v>
      </c>
      <c r="AB339" s="40">
        <v>1.5</v>
      </c>
      <c r="AC339" s="40" t="s">
        <v>995</v>
      </c>
      <c r="AD339" s="40">
        <v>1</v>
      </c>
      <c r="AE339" s="41">
        <v>0</v>
      </c>
      <c r="AF339" s="42">
        <v>-42</v>
      </c>
      <c r="AG339" s="47">
        <f t="shared" si="203"/>
        <v>-41.5</v>
      </c>
      <c r="AH339" s="43">
        <f t="shared" ca="1" si="198"/>
        <v>-38.299999999999997</v>
      </c>
      <c r="AI339" s="43">
        <f t="shared" ca="1" si="199"/>
        <v>-37.799999999999997</v>
      </c>
      <c r="AJ339" s="44" cm="1">
        <f t="array" aca="1" ref="AJ339" ca="1" xml:space="preserve">
N("initial sens-loopgain")+
$AF339-BoxVal(ROW($AA339),26,COLUMN(INDIRECT("T"&amp;(INT(ROW($AA356)/65))*65+2)))</f>
        <v>-43</v>
      </c>
      <c r="AK339" s="44">
        <f t="shared" ca="1" si="200"/>
        <v>-42.5</v>
      </c>
      <c r="AL339" s="44" cm="1">
        <f t="array" aca="1" ref="AL339" ca="1" xml:space="preserve">
N("initial sens-loopgain-gain-gain ref-vcm")+
$AH339-
BoxVal(ROW($AA339),26,COLUMN(INDIRECT("T"&amp;(INT(ROW($AA356)/65))*65+2)))-
$AB339-
$W339-
IFERROR(VLOOKUP($AC339,$CT$1:$DC$31,7,FALSE),0)</f>
        <v>-40.799999999999997</v>
      </c>
      <c r="AM339" s="44">
        <f t="shared" ca="1" si="201"/>
        <v>-40.299999999999997</v>
      </c>
      <c r="AN339" s="36" t="str">
        <f t="shared" ca="1" si="202"/>
        <v>40</v>
      </c>
      <c r="AO339" s="36" t="str" cm="1">
        <f t="array" aca="1" ref="AO339" ca="1">ManualLookup(AB339,BoxVal(ROW(AB339),4,COLUMN(AO337)),INDIRECT(DO$3))</f>
        <v>07</v>
      </c>
      <c r="AP339" s="36" t="str" cm="1">
        <f t="array" aca="1" ref="AP339" ca="1">ManualLookup(AC339,BoxVal(ROW(AC339),4,COLUMN(AP337)),INDIRECT(DP$3))</f>
        <v>00</v>
      </c>
      <c r="AQ339" s="36" t="str" cm="1">
        <f t="array" aca="1" ref="AQ339" ca="1">ManualLookup(AD339,BoxVal(ROW(AD339),4,COLUMN(AQ337)),INDIRECT(DQ$3))</f>
        <v>00</v>
      </c>
      <c r="AR339" s="36" t="str" cm="1">
        <f t="array" aca="1" ref="AR339" ca="1">ManualLookup(AE339,BoxVal(ROW(AE339),4,COLUMN(AR337)),INDIRECT(DR$3))</f>
        <v>00</v>
      </c>
      <c r="AS339" s="36"/>
    </row>
    <row r="340" spans="19:45" ht="30" customHeight="1" x14ac:dyDescent="0.25">
      <c r="S340" s="7" t="s">
        <v>544</v>
      </c>
      <c r="T340" s="15" t="s">
        <v>1085</v>
      </c>
      <c r="U340" s="36" t="str">
        <f t="shared" ca="1" si="196"/>
        <v>0x56=-42.60,-42.00;</v>
      </c>
      <c r="V340" s="37"/>
      <c r="W340" s="37"/>
      <c r="X340" s="38"/>
      <c r="Y340" s="38"/>
      <c r="Z340" s="55">
        <f t="shared" ca="1" si="197"/>
        <v>4.3</v>
      </c>
      <c r="AA340" s="39" t="s">
        <v>580</v>
      </c>
      <c r="AB340" s="40">
        <v>1</v>
      </c>
      <c r="AC340" s="40" t="s">
        <v>995</v>
      </c>
      <c r="AD340" s="40">
        <v>1</v>
      </c>
      <c r="AE340" s="41">
        <v>0</v>
      </c>
      <c r="AF340" s="42">
        <v>-42.6</v>
      </c>
      <c r="AG340" s="47">
        <f t="shared" si="203"/>
        <v>-42</v>
      </c>
      <c r="AH340" s="43">
        <f t="shared" ca="1" si="198"/>
        <v>-38.300000000000004</v>
      </c>
      <c r="AI340" s="43">
        <f t="shared" ca="1" si="199"/>
        <v>-37.700000000000003</v>
      </c>
      <c r="AJ340" s="44" cm="1">
        <f t="array" aca="1" ref="AJ340" ca="1" xml:space="preserve">
N("initial sens-loopgain")+
$AF340-BoxVal(ROW($AA340),26,COLUMN(INDIRECT("T"&amp;(INT(ROW($AA357)/65))*65+2)))</f>
        <v>-43.6</v>
      </c>
      <c r="AK340" s="44">
        <f t="shared" ca="1" si="200"/>
        <v>-43</v>
      </c>
      <c r="AL340" s="44" cm="1">
        <f t="array" aca="1" ref="AL340" ca="1" xml:space="preserve">
N("initial sens-loopgain-gain-gain ref-vcm")+
$AH340-
BoxVal(ROW($AA340),26,COLUMN(INDIRECT("T"&amp;(INT(ROW($AA357)/65))*65+2)))-
$AB340-
$W340-
IFERROR(VLOOKUP($AC340,$CT$1:$DC$31,7,FALSE),0)</f>
        <v>-40.300000000000004</v>
      </c>
      <c r="AM340" s="44">
        <f t="shared" ca="1" si="201"/>
        <v>-39.700000000000003</v>
      </c>
      <c r="AN340" s="36" t="str">
        <f t="shared" ca="1" si="202"/>
        <v>50</v>
      </c>
      <c r="AO340" s="36" t="str" cm="1">
        <f t="array" aca="1" ref="AO340" ca="1">ManualLookup(AB340,BoxVal(ROW(AB340),4,COLUMN(AO338)),INDIRECT(DO$3))</f>
        <v>06</v>
      </c>
      <c r="AP340" s="36" t="str" cm="1">
        <f t="array" aca="1" ref="AP340" ca="1">ManualLookup(AC340,BoxVal(ROW(AC340),4,COLUMN(AP338)),INDIRECT(DP$3))</f>
        <v>00</v>
      </c>
      <c r="AQ340" s="36" t="str" cm="1">
        <f t="array" aca="1" ref="AQ340" ca="1">ManualLookup(AD340,BoxVal(ROW(AD340),4,COLUMN(AQ338)),INDIRECT(DQ$3))</f>
        <v>00</v>
      </c>
      <c r="AR340" s="36" t="str" cm="1">
        <f t="array" aca="1" ref="AR340" ca="1">ManualLookup(AE340,BoxVal(ROW(AE340),4,COLUMN(AR338)),INDIRECT(DR$3))</f>
        <v>00</v>
      </c>
      <c r="AS340" s="36"/>
    </row>
    <row r="341" spans="19:45" ht="30" customHeight="1" x14ac:dyDescent="0.25">
      <c r="S341" s="7" t="s">
        <v>12</v>
      </c>
      <c r="T341" s="15" t="s">
        <v>548</v>
      </c>
      <c r="U341" s="36" t="str">
        <f t="shared" ca="1" si="196"/>
        <v>0x57=-43.20,-42.60;</v>
      </c>
      <c r="V341" s="37"/>
      <c r="W341" s="37"/>
      <c r="X341" s="38"/>
      <c r="Y341" s="38"/>
      <c r="Z341" s="55">
        <f t="shared" ca="1" si="197"/>
        <v>4.8</v>
      </c>
      <c r="AA341" s="39" t="s">
        <v>580</v>
      </c>
      <c r="AB341" s="40">
        <v>1.5</v>
      </c>
      <c r="AC341" s="40" t="s">
        <v>995</v>
      </c>
      <c r="AD341" s="40">
        <v>1</v>
      </c>
      <c r="AE341" s="41">
        <v>0</v>
      </c>
      <c r="AF341" s="42">
        <v>-43.2</v>
      </c>
      <c r="AG341" s="47">
        <f t="shared" si="203"/>
        <v>-42.6</v>
      </c>
      <c r="AH341" s="43">
        <f t="shared" ca="1" si="198"/>
        <v>-38.400000000000006</v>
      </c>
      <c r="AI341" s="43">
        <f t="shared" ca="1" si="199"/>
        <v>-37.800000000000004</v>
      </c>
      <c r="AJ341" s="44" cm="1">
        <f t="array" aca="1" ref="AJ341" ca="1" xml:space="preserve">
N("initial sens-loopgain")+
$AF341-BoxVal(ROW($AA341),26,COLUMN(INDIRECT("T"&amp;(INT(ROW($AA358)/65))*65+2)))</f>
        <v>-44.2</v>
      </c>
      <c r="AK341" s="44">
        <f t="shared" ca="1" si="200"/>
        <v>-43.6</v>
      </c>
      <c r="AL341" s="44" cm="1">
        <f t="array" aca="1" ref="AL341" ca="1" xml:space="preserve">
N("initial sens-loopgain-gain-gain ref-vcm")+
$AH341-
BoxVal(ROW($AA341),26,COLUMN(INDIRECT("T"&amp;(INT(ROW($AA358)/65))*65+2)))-
$AB341-
$W341-
IFERROR(VLOOKUP($AC341,$CT$1:$DC$31,7,FALSE),0)</f>
        <v>-40.900000000000006</v>
      </c>
      <c r="AM341" s="44">
        <f t="shared" ca="1" si="201"/>
        <v>-40.300000000000004</v>
      </c>
      <c r="AN341" s="36" t="str">
        <f t="shared" ca="1" si="202"/>
        <v>50</v>
      </c>
      <c r="AO341" s="36" t="str" cm="1">
        <f t="array" aca="1" ref="AO341" ca="1">ManualLookup(AB341,BoxVal(ROW(AB341),4,COLUMN(AO339)),INDIRECT(DO$3))</f>
        <v>07</v>
      </c>
      <c r="AP341" s="36" t="str" cm="1">
        <f t="array" aca="1" ref="AP341" ca="1">ManualLookup(AC341,BoxVal(ROW(AC341),4,COLUMN(AP339)),INDIRECT(DP$3))</f>
        <v>00</v>
      </c>
      <c r="AQ341" s="36" t="str" cm="1">
        <f t="array" aca="1" ref="AQ341" ca="1">ManualLookup(AD341,BoxVal(ROW(AD341),4,COLUMN(AQ339)),INDIRECT(DQ$3))</f>
        <v>00</v>
      </c>
      <c r="AR341" s="36" t="str" cm="1">
        <f t="array" aca="1" ref="AR341" ca="1">ManualLookup(AE341,BoxVal(ROW(AE341),4,COLUMN(AR339)),INDIRECT(DR$3))</f>
        <v>00</v>
      </c>
      <c r="AS341" s="36"/>
    </row>
    <row r="342" spans="19:45" ht="30" customHeight="1" x14ac:dyDescent="0.25">
      <c r="S342" s="26" t="s">
        <v>773</v>
      </c>
      <c r="T342" s="15" t="s">
        <v>562</v>
      </c>
      <c r="U342" s="36" t="str">
        <f t="shared" ca="1" si="196"/>
        <v>0x66=-43.70,-43.20;</v>
      </c>
      <c r="V342" s="37"/>
      <c r="W342" s="37"/>
      <c r="X342" s="38"/>
      <c r="Y342" s="38"/>
      <c r="Z342" s="55">
        <f t="shared" ca="1" si="197"/>
        <v>5.4</v>
      </c>
      <c r="AA342" s="39" t="s">
        <v>581</v>
      </c>
      <c r="AB342" s="40">
        <v>1</v>
      </c>
      <c r="AC342" s="40" t="s">
        <v>995</v>
      </c>
      <c r="AD342" s="40">
        <v>1</v>
      </c>
      <c r="AE342" s="41">
        <v>0</v>
      </c>
      <c r="AF342" s="42">
        <v>-43.7</v>
      </c>
      <c r="AG342" s="47">
        <f t="shared" si="203"/>
        <v>-43.2</v>
      </c>
      <c r="AH342" s="43">
        <f t="shared" ca="1" si="198"/>
        <v>-38.300000000000004</v>
      </c>
      <c r="AI342" s="43">
        <f t="shared" ca="1" si="199"/>
        <v>-37.800000000000004</v>
      </c>
      <c r="AJ342" s="44" cm="1">
        <f t="array" aca="1" ref="AJ342" ca="1" xml:space="preserve">
N("initial sens-loopgain")+
$AF342-BoxVal(ROW($AA342),26,COLUMN(INDIRECT("T"&amp;(INT(ROW($AA359)/65))*65+2)))</f>
        <v>-44.7</v>
      </c>
      <c r="AK342" s="44">
        <f t="shared" ca="1" si="200"/>
        <v>-44.2</v>
      </c>
      <c r="AL342" s="44" cm="1">
        <f t="array" aca="1" ref="AL342" ca="1" xml:space="preserve">
N("initial sens-loopgain-gain-gain ref-vcm")+
$AH342-
BoxVal(ROW($AA342),26,COLUMN(INDIRECT("T"&amp;(INT(ROW($AA359)/65))*65+2)))-
$AB342-
$W342-
IFERROR(VLOOKUP($AC342,$CT$1:$DC$31,7,FALSE),0)</f>
        <v>-40.300000000000004</v>
      </c>
      <c r="AM342" s="44">
        <f t="shared" ca="1" si="201"/>
        <v>-39.800000000000004</v>
      </c>
      <c r="AN342" s="36" t="str">
        <f t="shared" ca="1" si="202"/>
        <v>60</v>
      </c>
      <c r="AO342" s="36" t="str" cm="1">
        <f t="array" aca="1" ref="AO342" ca="1">ManualLookup(AB342,BoxVal(ROW(AB342),4,COLUMN(AO340)),INDIRECT(DO$3))</f>
        <v>06</v>
      </c>
      <c r="AP342" s="36" t="str" cm="1">
        <f t="array" aca="1" ref="AP342" ca="1">ManualLookup(AC342,BoxVal(ROW(AC342),4,COLUMN(AP340)),INDIRECT(DP$3))</f>
        <v>00</v>
      </c>
      <c r="AQ342" s="36" t="str" cm="1">
        <f t="array" aca="1" ref="AQ342" ca="1">ManualLookup(AD342,BoxVal(ROW(AD342),4,COLUMN(AQ340)),INDIRECT(DQ$3))</f>
        <v>00</v>
      </c>
      <c r="AR342" s="36" t="str" cm="1">
        <f t="array" aca="1" ref="AR342" ca="1">ManualLookup(AE342,BoxVal(ROW(AE342),4,COLUMN(AR340)),INDIRECT(DR$3))</f>
        <v>00</v>
      </c>
      <c r="AS342" s="36"/>
    </row>
    <row r="343" spans="19:45" ht="30" customHeight="1" x14ac:dyDescent="0.25">
      <c r="S343" s="7" t="s">
        <v>573</v>
      </c>
      <c r="T343" s="15">
        <v>1.1000000000000001</v>
      </c>
      <c r="U343" s="36" t="str">
        <f t="shared" ca="1" si="196"/>
        <v>0x67=-44.20,-43.70;</v>
      </c>
      <c r="V343" s="37"/>
      <c r="W343" s="37"/>
      <c r="X343" s="38"/>
      <c r="Y343" s="38"/>
      <c r="Z343" s="55">
        <f t="shared" ca="1" si="197"/>
        <v>5.9</v>
      </c>
      <c r="AA343" s="39" t="s">
        <v>581</v>
      </c>
      <c r="AB343" s="40">
        <v>1.5</v>
      </c>
      <c r="AC343" s="40" t="s">
        <v>995</v>
      </c>
      <c r="AD343" s="40">
        <v>1</v>
      </c>
      <c r="AE343" s="41">
        <v>0</v>
      </c>
      <c r="AF343" s="42">
        <v>-44.2</v>
      </c>
      <c r="AG343" s="47">
        <f t="shared" si="203"/>
        <v>-43.7</v>
      </c>
      <c r="AH343" s="43">
        <f t="shared" ca="1" si="198"/>
        <v>-38.300000000000004</v>
      </c>
      <c r="AI343" s="43">
        <f t="shared" ca="1" si="199"/>
        <v>-37.800000000000004</v>
      </c>
      <c r="AJ343" s="44" cm="1">
        <f t="array" aca="1" ref="AJ343" ca="1" xml:space="preserve">
N("initial sens-loopgain")+
$AF343-BoxVal(ROW($AA343),26,COLUMN(INDIRECT("T"&amp;(INT(ROW($AA360)/65))*65+2)))</f>
        <v>-45.2</v>
      </c>
      <c r="AK343" s="44">
        <f t="shared" ca="1" si="200"/>
        <v>-44.7</v>
      </c>
      <c r="AL343" s="44" cm="1">
        <f t="array" aca="1" ref="AL343" ca="1" xml:space="preserve">
N("initial sens-loopgain-gain-gain ref-vcm")+
$AH343-
BoxVal(ROW($AA343),26,COLUMN(INDIRECT("T"&amp;(INT(ROW($AA360)/65))*65+2)))-
$AB343-
$W343-
IFERROR(VLOOKUP($AC343,$CT$1:$DC$31,7,FALSE),0)</f>
        <v>-40.800000000000004</v>
      </c>
      <c r="AM343" s="44">
        <f t="shared" ca="1" si="201"/>
        <v>-40.300000000000004</v>
      </c>
      <c r="AN343" s="36" t="str">
        <f t="shared" ca="1" si="202"/>
        <v>60</v>
      </c>
      <c r="AO343" s="36" t="str" cm="1">
        <f t="array" aca="1" ref="AO343" ca="1">ManualLookup(AB343,BoxVal(ROW(AB343),4,COLUMN(AO341)),INDIRECT(DO$3))</f>
        <v>07</v>
      </c>
      <c r="AP343" s="36" t="str" cm="1">
        <f t="array" aca="1" ref="AP343" ca="1">ManualLookup(AC343,BoxVal(ROW(AC343),4,COLUMN(AP341)),INDIRECT(DP$3))</f>
        <v>00</v>
      </c>
      <c r="AQ343" s="36" t="str" cm="1">
        <f t="array" aca="1" ref="AQ343" ca="1">ManualLookup(AD343,BoxVal(ROW(AD343),4,COLUMN(AQ341)),INDIRECT(DQ$3))</f>
        <v>00</v>
      </c>
      <c r="AR343" s="36" t="str" cm="1">
        <f t="array" aca="1" ref="AR343" ca="1">ManualLookup(AE343,BoxVal(ROW(AE343),4,COLUMN(AR341)),INDIRECT(DR$3))</f>
        <v>00</v>
      </c>
      <c r="AS343" s="36"/>
    </row>
    <row r="344" spans="19:45" ht="30" customHeight="1" x14ac:dyDescent="0.25">
      <c r="S344" s="7" t="s">
        <v>590</v>
      </c>
      <c r="T344" s="15">
        <f>VLOOKUP(T329,MPN!$A$1:$E$1000,4,FALSE)</f>
        <v>-38</v>
      </c>
      <c r="U344" s="36" t="str">
        <f t="shared" ca="1" si="196"/>
        <v>0x76=-44.80,-44.20;</v>
      </c>
      <c r="V344" s="37"/>
      <c r="W344" s="37"/>
      <c r="X344" s="38"/>
      <c r="Y344" s="38"/>
      <c r="Z344" s="55">
        <f t="shared" ca="1" si="197"/>
        <v>6.5</v>
      </c>
      <c r="AA344" s="39" t="s">
        <v>582</v>
      </c>
      <c r="AB344" s="40">
        <v>1</v>
      </c>
      <c r="AC344" s="40" t="s">
        <v>995</v>
      </c>
      <c r="AD344" s="40">
        <v>1</v>
      </c>
      <c r="AE344" s="41">
        <v>0</v>
      </c>
      <c r="AF344" s="42">
        <v>-44.8</v>
      </c>
      <c r="AG344" s="47">
        <f t="shared" si="203"/>
        <v>-44.2</v>
      </c>
      <c r="AH344" s="43">
        <f t="shared" ca="1" si="198"/>
        <v>-38.299999999999997</v>
      </c>
      <c r="AI344" s="43">
        <f t="shared" ca="1" si="199"/>
        <v>-37.700000000000003</v>
      </c>
      <c r="AJ344" s="44" cm="1">
        <f t="array" aca="1" ref="AJ344" ca="1" xml:space="preserve">
N("initial sens-loopgain")+
$AF344-BoxVal(ROW($AA344),26,COLUMN(INDIRECT("T"&amp;(INT(ROW($AA361)/65))*65+2)))</f>
        <v>-45.8</v>
      </c>
      <c r="AK344" s="44">
        <f t="shared" ref="AK344:AK345" ca="1" si="204">AJ344+(AG344-AF344)</f>
        <v>-45.2</v>
      </c>
      <c r="AL344" s="44" cm="1">
        <f t="array" aca="1" ref="AL344" ca="1" xml:space="preserve">
N("initial sens-loopgain-gain-gain ref-vcm")+
$AH344-
BoxVal(ROW($AA344),26,COLUMN(INDIRECT("T"&amp;(INT(ROW($AA361)/65))*65+2)))-
$AB344-
$W344-
IFERROR(VLOOKUP($AC344,$CT$1:$DC$31,7,FALSE),0)</f>
        <v>-40.299999999999997</v>
      </c>
      <c r="AM344" s="44">
        <f t="shared" ref="AM344:AM345" ca="1" si="205">AL344+(AG344-AF344)</f>
        <v>-39.700000000000003</v>
      </c>
      <c r="AN344" s="36" t="str">
        <f t="shared" ref="AN344:AN345" ca="1" si="206">IF(BoxVal(ROW(AA344),9,COLUMN(T342))="FIX","00",ManualLookup(AA344,BoxVal(ROW(AA344),4,COLUMN(AN342)),INDIRECT(DN$3)))</f>
        <v>70</v>
      </c>
      <c r="AO344" s="36" t="str" cm="1">
        <f t="array" aca="1" ref="AO344" ca="1">ManualLookup(AB344,BoxVal(ROW(AB344),4,COLUMN(AO342)),INDIRECT(DO$3))</f>
        <v>06</v>
      </c>
      <c r="AP344" s="36" t="str" cm="1">
        <f t="array" aca="1" ref="AP344" ca="1">ManualLookup(AC344,BoxVal(ROW(AC344),4,COLUMN(AP342)),INDIRECT(DP$3))</f>
        <v>00</v>
      </c>
      <c r="AQ344" s="36" t="str" cm="1">
        <f t="array" aca="1" ref="AQ344" ca="1">ManualLookup(AD344,BoxVal(ROW(AD344),4,COLUMN(AQ342)),INDIRECT(DQ$3))</f>
        <v>00</v>
      </c>
      <c r="AR344" s="36" t="str" cm="1">
        <f t="array" aca="1" ref="AR344" ca="1">ManualLookup(AE344,BoxVal(ROW(AE344),4,COLUMN(AR342)),INDIRECT(DR$3))</f>
        <v>00</v>
      </c>
      <c r="AS344" s="36"/>
    </row>
    <row r="345" spans="19:45" ht="30" customHeight="1" x14ac:dyDescent="0.25">
      <c r="S345" s="7" t="s">
        <v>693</v>
      </c>
      <c r="T345" s="15">
        <v>0.8</v>
      </c>
      <c r="U345" s="36" t="str">
        <f t="shared" ca="1" si="196"/>
        <v>0x77=-45.30,-44.80;</v>
      </c>
      <c r="V345" s="37"/>
      <c r="W345" s="37"/>
      <c r="X345" s="38"/>
      <c r="Y345" s="38"/>
      <c r="Z345" s="55">
        <f t="shared" ca="1" si="197"/>
        <v>7</v>
      </c>
      <c r="AA345" s="39" t="s">
        <v>582</v>
      </c>
      <c r="AB345" s="40">
        <v>1.5</v>
      </c>
      <c r="AC345" s="40" t="s">
        <v>995</v>
      </c>
      <c r="AD345" s="40">
        <v>1</v>
      </c>
      <c r="AE345" s="41">
        <v>0</v>
      </c>
      <c r="AF345" s="42">
        <v>-45.3</v>
      </c>
      <c r="AG345" s="47">
        <f t="shared" si="203"/>
        <v>-44.8</v>
      </c>
      <c r="AH345" s="43">
        <f t="shared" ca="1" si="198"/>
        <v>-38.299999999999997</v>
      </c>
      <c r="AI345" s="43">
        <f t="shared" ca="1" si="199"/>
        <v>-37.799999999999997</v>
      </c>
      <c r="AJ345" s="44" cm="1">
        <f t="array" aca="1" ref="AJ345" ca="1" xml:space="preserve">
N("initial sens-loopgain")+
$AF345-BoxVal(ROW($AA345),26,COLUMN(INDIRECT("T"&amp;(INT(ROW($AA362)/65))*65+2)))</f>
        <v>-46.3</v>
      </c>
      <c r="AK345" s="44">
        <f t="shared" ca="1" si="204"/>
        <v>-45.8</v>
      </c>
      <c r="AL345" s="44" cm="1">
        <f t="array" aca="1" ref="AL345" ca="1" xml:space="preserve">
N("initial sens-loopgain-gain-gain ref-vcm")+
$AH345-
BoxVal(ROW($AA345),26,COLUMN(INDIRECT("T"&amp;(INT(ROW($AA362)/65))*65+2)))-
$AB345-
$W345-
IFERROR(VLOOKUP($AC345,$CT$1:$DC$31,7,FALSE),0)</f>
        <v>-40.799999999999997</v>
      </c>
      <c r="AM345" s="44">
        <f t="shared" ca="1" si="205"/>
        <v>-40.299999999999997</v>
      </c>
      <c r="AN345" s="36" t="str">
        <f t="shared" ca="1" si="206"/>
        <v>70</v>
      </c>
      <c r="AO345" s="36" t="str" cm="1">
        <f t="array" aca="1" ref="AO345" ca="1">ManualLookup(AB345,BoxVal(ROW(AB345),4,COLUMN(AO343)),INDIRECT(DO$3))</f>
        <v>07</v>
      </c>
      <c r="AP345" s="36" t="str" cm="1">
        <f t="array" aca="1" ref="AP345" ca="1">ManualLookup(AC345,BoxVal(ROW(AC345),4,COLUMN(AP343)),INDIRECT(DP$3))</f>
        <v>00</v>
      </c>
      <c r="AQ345" s="36" t="str" cm="1">
        <f t="array" aca="1" ref="AQ345" ca="1">ManualLookup(AD345,BoxVal(ROW(AD345),4,COLUMN(AQ343)),INDIRECT(DQ$3))</f>
        <v>00</v>
      </c>
      <c r="AR345" s="36" t="str" cm="1">
        <f t="array" aca="1" ref="AR345" ca="1">ManualLookup(AE345,BoxVal(ROW(AE345),4,COLUMN(AR343)),INDIRECT(DR$3))</f>
        <v>00</v>
      </c>
      <c r="AS345" s="36"/>
    </row>
    <row r="346" spans="19:45" ht="30" customHeight="1" x14ac:dyDescent="0.25">
      <c r="S346" s="7" t="s">
        <v>604</v>
      </c>
      <c r="T346" s="7" t="str">
        <f t="shared" ref="T346" si="207">VLOOKUP($T333,$AU$1:$AZ$31,MATCH($T327,$AU$1:$AZ$1,0),FALSE)&amp;"_"&amp;T335</f>
        <v>10V_TestMode</v>
      </c>
      <c r="U346" s="36"/>
      <c r="V346" s="37"/>
      <c r="W346" s="37"/>
      <c r="X346" s="38"/>
      <c r="Y346" s="38"/>
      <c r="Z346" s="48"/>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tr">
        <f>VLOOKUP($T329,MPN!$A$1:$E$500,2,FALSE)</f>
        <v>AMIC</v>
      </c>
      <c r="U347" s="36"/>
      <c r="V347" s="37"/>
      <c r="W347" s="37"/>
      <c r="X347" s="38"/>
      <c r="Y347" s="38"/>
      <c r="Z347" s="48"/>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tr">
        <f>VLOOKUP($T330,ASIC!$A$1:$B$200,2,FALSE)</f>
        <v>2258K</v>
      </c>
      <c r="U348" s="36"/>
      <c r="V348" s="37"/>
      <c r="W348" s="37"/>
      <c r="X348" s="38"/>
      <c r="Y348" s="38"/>
      <c r="Z348" s="48"/>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tr">
        <f>VLOOKUP($T331,Sensor!$A$1:$B$100,2,FALSE)</f>
        <v>2227F</v>
      </c>
      <c r="U349" s="36"/>
      <c r="V349" s="37"/>
      <c r="W349" s="37"/>
      <c r="X349" s="38"/>
      <c r="Y349" s="38"/>
      <c r="Z349" s="48"/>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tr">
        <f>VLOOKUP($T329,MPN!$A$1:$E$500,5,FALSE)</f>
        <v>Default</v>
      </c>
      <c r="U350" s="36"/>
      <c r="V350" s="37"/>
      <c r="W350" s="37"/>
      <c r="X350" s="38"/>
      <c r="Y350" s="38"/>
      <c r="Z350" s="48"/>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 t="shared" ref="T351" si="208">VLOOKUP(T340,$DT$1:$DV$31,3,FALSE)</f>
        <v>1</v>
      </c>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0</v>
      </c>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44320</v>
      </c>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t="shared" ref="T355" ca="1" si="209">COUNTA(U330:U389)</f>
        <v>16</v>
      </c>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 t="shared" ref="T356" si="210">T344&amp;"+/-"&amp;T345&amp;" "&amp;T354</f>
        <v>-38+/-0.8 dBV</v>
      </c>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 t="s">
        <v>719</v>
      </c>
      <c r="T357" s="54" t="str">
        <f t="shared" ref="T357" si="211">T336&amp;" : "&amp;T339&amp;" "&amp;"(uA)"&amp;CHAR(10)&amp;"Vdc&amp;Remark: "&amp;T342</f>
        <v>3.3V : 70~100 (uA)
Vdc&amp;Remark: -</v>
      </c>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 t="shared" ref="T359" si="212">ADDRESS(ROW(S359),COLUMN($S$1))&amp;":"&amp;ADDRESS(ROW(S389),COLUMN($T$1))</f>
        <v>$S$359:$T$389</v>
      </c>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 t="shared" ref="S360" si="213">$BB$2</f>
        <v>15V</v>
      </c>
      <c r="T360" s="3">
        <v>5.5</v>
      </c>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 t="shared" ref="S361" si="214">$BB$3</f>
        <v>14V</v>
      </c>
      <c r="T361" s="3">
        <v>4.4000000000000004</v>
      </c>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 t="shared" ref="S362" si="215">$BB$4</f>
        <v>13V</v>
      </c>
      <c r="T362" s="3">
        <v>3.3</v>
      </c>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 t="shared" ref="S363" si="216">$BB$5</f>
        <v>12V</v>
      </c>
      <c r="T363" s="3">
        <v>2.2000000000000002</v>
      </c>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 t="shared" ref="S364" si="217">$BB$6</f>
        <v>11V</v>
      </c>
      <c r="T364" s="3">
        <v>1.1000000000000001</v>
      </c>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 t="shared" ref="S365" si="218">$BB$7</f>
        <v>10V</v>
      </c>
      <c r="T365" s="3">
        <v>0</v>
      </c>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 t="shared" ref="S366" si="219">$BB$8</f>
        <v>FIX</v>
      </c>
      <c r="T366" s="3" t="s">
        <v>562</v>
      </c>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 t="shared" ref="S367" si="220">$BB$9</f>
        <v>Space</v>
      </c>
      <c r="T367" s="3" t="s">
        <v>562</v>
      </c>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 t="shared" ref="S368" si="221">$BB$10</f>
        <v>Config2</v>
      </c>
      <c r="T368" s="3">
        <v>0</v>
      </c>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 t="shared" ref="S369" si="222">$BB$11</f>
        <v>-</v>
      </c>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 t="shared" ref="S370" si="223">$BB$12</f>
        <v>-</v>
      </c>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 t="shared" ref="S371" si="224">$BB$13</f>
        <v>-</v>
      </c>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 t="shared" ref="S372" si="225">$BB$14</f>
        <v>-</v>
      </c>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 t="shared" ref="S373" si="226">$BB$15</f>
        <v>-</v>
      </c>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 t="shared" ref="S374" si="227">$BB$16</f>
        <v>-</v>
      </c>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 t="shared" ref="S375" si="228">$BB$17</f>
        <v>-</v>
      </c>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 t="shared" ref="S376" si="229">$BB$18</f>
        <v>-</v>
      </c>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 t="shared" ref="S377" si="230">$BB$19</f>
        <v>-</v>
      </c>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 t="shared" ref="S378" si="231">$BB$20</f>
        <v>-</v>
      </c>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 t="shared" ref="S379" si="232">$BB$21</f>
        <v>-</v>
      </c>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 t="shared" ref="S380" si="233">$BB$22</f>
        <v>-</v>
      </c>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 t="shared" ref="S381" si="234">$BB$23</f>
        <v>-</v>
      </c>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 t="shared" ref="S382" si="235">$BB$24</f>
        <v>-</v>
      </c>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 t="shared" ref="S383" si="236">$BB$25</f>
        <v>-</v>
      </c>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 t="shared" ref="S384" si="237">$BB$26</f>
        <v>-</v>
      </c>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 t="shared" ref="S385" si="238">$BB$27</f>
        <v>-</v>
      </c>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 t="shared" ref="S386" si="239">$BB$28</f>
        <v>-</v>
      </c>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 t="shared" ref="S387" si="240">$BB$29</f>
        <v>-</v>
      </c>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 t="shared" ref="S388" si="241">$BB$30</f>
        <v>-</v>
      </c>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 t="shared" ref="S389" si="242">$BB$31</f>
        <v>-</v>
      </c>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m="1">
        <f t="array" ref="S391">BoxNum(ROW($S391))</f>
        <v>7</v>
      </c>
      <c r="T391" s="7" t="s">
        <v>698</v>
      </c>
      <c r="U391" s="15" t="s">
        <v>585</v>
      </c>
      <c r="V391" s="12"/>
      <c r="W391" s="65"/>
      <c r="X391" s="12"/>
      <c r="Y391" s="7" t="str">
        <f t="shared" ref="Y391" si="243">VLOOKUP(U391,$DX$1:$DZ$21,3,FALSE)</f>
        <v>-</v>
      </c>
      <c r="AD391" s="8"/>
    </row>
    <row r="392" spans="19:45" ht="30" customHeight="1" x14ac:dyDescent="0.25">
      <c r="S392" s="7" t="s">
        <v>24</v>
      </c>
      <c r="T392" s="15" t="s">
        <v>433</v>
      </c>
      <c r="U392" s="5" t="s">
        <v>23</v>
      </c>
      <c r="V392" s="7" t="str">
        <f t="shared" ref="V392" si="244">VLOOKUP(U391,$DX$1:$DZ$21,2,FALSE)</f>
        <v>-</v>
      </c>
      <c r="W392" s="19"/>
      <c r="X392" s="19"/>
      <c r="Y392" s="19"/>
      <c r="Z392" s="19"/>
      <c r="AA392" s="5" t="s">
        <v>592</v>
      </c>
      <c r="AB392" s="26" t="str">
        <f t="shared" ref="AB392" si="245">T411&amp;"_"&amp;ABS(T409)&amp;"dB_"&amp;T413&amp;"_"&amp;T414&amp;"_"&amp;GetAbsMaxMinText(AF395:AG454)&amp;"_"&amp;T394&amp;"_"&amp;T393&amp;S391&amp;"."&amp;T417</f>
        <v>10V_NormalMode_38dB_2258K_2227H_367_441_ZTS6211E_MP7.2</v>
      </c>
      <c r="AC392" s="18"/>
      <c r="AD392" s="18"/>
      <c r="AE392" s="18"/>
      <c r="AF392" s="18"/>
      <c r="AG392" s="18"/>
      <c r="AH392" s="19"/>
      <c r="AI392" s="19" t="s">
        <v>2</v>
      </c>
      <c r="AJ392" s="16" t="s">
        <v>1092</v>
      </c>
      <c r="AK392" s="16"/>
      <c r="AL392" s="16"/>
      <c r="AM392" s="16"/>
      <c r="AN392" s="16"/>
      <c r="AO392" s="16"/>
      <c r="AP392" s="16"/>
      <c r="AQ392" s="16"/>
      <c r="AR392" s="16"/>
      <c r="AS392" s="16"/>
    </row>
    <row r="393" spans="19:45" ht="30" customHeight="1" x14ac:dyDescent="0.25">
      <c r="S393" s="7" t="s">
        <v>5</v>
      </c>
      <c r="T393" s="15" t="s">
        <v>430</v>
      </c>
      <c r="U393" s="104" t="str">
        <f t="shared" ref="U393" si="246">HYPERLINK("#A"&amp;(S391+1),"&lt;==Block" &amp; $S391 &amp;"==&gt;")</f>
        <v>&lt;==Block7==&gt;</v>
      </c>
      <c r="V393" s="51"/>
      <c r="W393" s="19"/>
      <c r="X393" s="19"/>
      <c r="Y393" s="23"/>
      <c r="Z393" s="8"/>
      <c r="AA393" s="19"/>
      <c r="AB393" s="19"/>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288</v>
      </c>
      <c r="U394" s="52" t="s">
        <v>775</v>
      </c>
      <c r="V394" s="33" t="s">
        <v>601</v>
      </c>
      <c r="W394" s="33" t="s">
        <v>602</v>
      </c>
      <c r="X394" s="33" t="s">
        <v>603</v>
      </c>
      <c r="Y394" s="33" t="s">
        <v>603</v>
      </c>
      <c r="Z394" s="33" t="s">
        <v>591</v>
      </c>
      <c r="AA394" s="33" t="s">
        <v>7</v>
      </c>
      <c r="AB394" s="33" t="s">
        <v>563</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 t="shared" ref="AN394" si="247">VLOOKUP($T402,$DE$1:$DJ$31,2,FALSE)</f>
        <v>Full</v>
      </c>
      <c r="AO394" s="56" t="str">
        <f t="shared" ref="AO394" si="248">VLOOKUP($T402,$DE$1:$DJ$31,3,FALSE)</f>
        <v>Full</v>
      </c>
      <c r="AP394" s="56" t="str">
        <f t="shared" ref="AP394" si="249">VLOOKUP($T402,$DE$1:$DJ$31,4,FALSE)</f>
        <v>non</v>
      </c>
      <c r="AQ394" s="56" t="str">
        <f t="shared" ref="AQ394" si="250">VLOOKUP($T402,$DE$1:$DJ$31,5,FALSE)</f>
        <v>non</v>
      </c>
      <c r="AR394" s="56" t="str">
        <f t="shared" ref="AR394" si="251">VLOOKUP($T402,$DE$1:$DJ$31,6,FALSE)</f>
        <v>Full</v>
      </c>
      <c r="AS394" s="35" t="s">
        <v>726</v>
      </c>
    </row>
    <row r="395" spans="19:45" ht="30" customHeight="1" x14ac:dyDescent="0.25">
      <c r="S395" s="7" t="s">
        <v>18</v>
      </c>
      <c r="T395" s="15" t="s">
        <v>29</v>
      </c>
      <c r="U395" s="36" t="str">
        <f t="shared" ref="U395:U404" ca="1" si="252">ConfigCode($AA395,$AN395,$AO395,$AP395,$AQ395,$AR395,$AF395,$AG395,2)</f>
        <v>0x03=-37.30,-36.70;</v>
      </c>
      <c r="V395" s="37"/>
      <c r="W395" s="37"/>
      <c r="X395" s="68"/>
      <c r="Y395" s="68"/>
      <c r="Z395" s="55">
        <f t="shared" ref="Z395:Z404" ca="1" si="253" xml:space="preserve">
N("vbias,vlookup vbias range")+
VLOOKUP($AA395,INDIRECT(BoxVal(ROW($AA395),34,COLUMN(T391))),2,FALSE)+
N("gain")+
$AB395+
N("vcm")+
VLOOKUP($AC395,$CT$1:$DC$31,7,FALSE)+
N("(vbias*vcp*vbg-vbias)*sensor ratio")+
VbiasCal($AA395,$AD395,$AE395,BoxVal(ROW($AC395),18,COLUMN($T$22)))+
N("vbias ref+gain ref")+
$V395+$W395</f>
        <v>-1</v>
      </c>
      <c r="AA395" s="39" t="s">
        <v>584</v>
      </c>
      <c r="AB395" s="40">
        <v>-1</v>
      </c>
      <c r="AC395" s="40" t="s">
        <v>995</v>
      </c>
      <c r="AD395" s="40">
        <v>1</v>
      </c>
      <c r="AE395" s="41">
        <v>0</v>
      </c>
      <c r="AF395" s="42">
        <v>-37.299999999999997</v>
      </c>
      <c r="AG395" s="42">
        <v>-36.700000000000003</v>
      </c>
      <c r="AH395" s="43">
        <f t="shared" ref="AH395:AH404" ca="1" si="254">$AF395+$Z395</f>
        <v>-38.299999999999997</v>
      </c>
      <c r="AI395" s="43">
        <f t="shared" ref="AI395:AI404" ca="1" si="255">$AG395+$Z395</f>
        <v>-37.700000000000003</v>
      </c>
      <c r="AJ395" s="44" cm="1">
        <f t="array" aca="1" ref="AJ395" ca="1" xml:space="preserve">
N("initial sens-loopgain")+
$AF395-BoxVal(ROW($AA395),26,COLUMN(INDIRECT("T"&amp;(INT(ROW($AA412)/65))*65+2)))</f>
        <v>-38.299999999999997</v>
      </c>
      <c r="AK395" s="44">
        <f t="shared" ref="AK395:AK404" ca="1" si="256">AJ395+(AG395-AF395)</f>
        <v>-37.700000000000003</v>
      </c>
      <c r="AL395" s="44" cm="1">
        <f t="array" aca="1" ref="AL395" ca="1" xml:space="preserve">
N("initial sens-loopgain-gain-gain ref-vcm")+
$AH395-
BoxVal(ROW($AA395),26,COLUMN(INDIRECT("T"&amp;(INT(ROW($AA412)/65))*65+2)))-
$AB395-
$W395-
IFERROR(VLOOKUP($AC395,$CT$1:$DC$31,7,FALSE),0)</f>
        <v>-38.299999999999997</v>
      </c>
      <c r="AM395" s="44">
        <f t="shared" ref="AM395:AM404" ca="1" si="257">AL395+(AG395-AF395)</f>
        <v>-37.700000000000003</v>
      </c>
      <c r="AN395" s="36" t="str">
        <f t="shared" ref="AN395:AN404" ca="1" si="258">IF(BoxVal(ROW(AA395),9,COLUMN(T393))="FIX","00",ManualLookup(AA395,BoxVal(ROW(AA395),4,COLUMN(AN393)),INDIRECT(DN$3)))</f>
        <v>00</v>
      </c>
      <c r="AO395" s="36" t="str" cm="1">
        <f t="array" aca="1" ref="AO395" ca="1">ManualLookup(AB395,BoxVal(ROW(AB395),4,COLUMN(AO393)),INDIRECT(DO$3))</f>
        <v>03</v>
      </c>
      <c r="AP395" s="36" t="str" cm="1">
        <f t="array" aca="1" ref="AP395" ca="1">ManualLookup(AC395,BoxVal(ROW(AC395),4,COLUMN(AP393)),INDIRECT(DP$3))</f>
        <v>00</v>
      </c>
      <c r="AQ395" s="36" t="str" cm="1">
        <f t="array" aca="1" ref="AQ395" ca="1">ManualLookup(AD395,BoxVal(ROW(AD395),4,COLUMN(AQ393)),INDIRECT(DQ$3))</f>
        <v>00</v>
      </c>
      <c r="AR395" s="36" t="str" cm="1">
        <f t="array" aca="1" ref="AR395" ca="1">ManualLookup(AE395,BoxVal(ROW(AE395),4,COLUMN(AR393)),INDIRECT(DR$3))</f>
        <v>00</v>
      </c>
      <c r="AS395" s="33"/>
    </row>
    <row r="396" spans="19:45" ht="30" customHeight="1" x14ac:dyDescent="0.25">
      <c r="S396" s="7" t="s">
        <v>13</v>
      </c>
      <c r="T396" s="15" t="s">
        <v>371</v>
      </c>
      <c r="U396" s="36" t="str">
        <f t="shared" ca="1" si="252"/>
        <v>0x04=-37.80,-37.30;</v>
      </c>
      <c r="V396" s="37"/>
      <c r="W396" s="37"/>
      <c r="X396" s="68"/>
      <c r="Y396" s="68"/>
      <c r="Z396" s="55">
        <f t="shared" ca="1" si="253"/>
        <v>-0.5</v>
      </c>
      <c r="AA396" s="39" t="s">
        <v>584</v>
      </c>
      <c r="AB396" s="40">
        <v>-0.5</v>
      </c>
      <c r="AC396" s="40" t="s">
        <v>995</v>
      </c>
      <c r="AD396" s="40">
        <v>1</v>
      </c>
      <c r="AE396" s="41">
        <v>0</v>
      </c>
      <c r="AF396" s="42">
        <v>-37.799999999999997</v>
      </c>
      <c r="AG396" s="47">
        <f t="shared" ref="AG396:AG404" si="259">AF395</f>
        <v>-37.299999999999997</v>
      </c>
      <c r="AH396" s="43">
        <f t="shared" ca="1" si="254"/>
        <v>-38.299999999999997</v>
      </c>
      <c r="AI396" s="43">
        <f t="shared" ca="1" si="255"/>
        <v>-37.799999999999997</v>
      </c>
      <c r="AJ396" s="44" cm="1">
        <f t="array" aca="1" ref="AJ396" ca="1" xml:space="preserve">
N("initial sens-loopgain")+
$AF396-BoxVal(ROW($AA396),26,COLUMN(INDIRECT("T"&amp;(INT(ROW($AA413)/65))*65+2)))</f>
        <v>-38.799999999999997</v>
      </c>
      <c r="AK396" s="44">
        <f t="shared" ca="1" si="256"/>
        <v>-38.299999999999997</v>
      </c>
      <c r="AL396" s="44" cm="1">
        <f t="array" aca="1" ref="AL396" ca="1" xml:space="preserve">
N("initial sens-loopgain-gain-gain ref-vcm")+
$AH396-
BoxVal(ROW($AA396),26,COLUMN(INDIRECT("T"&amp;(INT(ROW($AA413)/65))*65+2)))-
$AB396-
$W396-
IFERROR(VLOOKUP($AC396,$CT$1:$DC$31,7,FALSE),0)</f>
        <v>-38.799999999999997</v>
      </c>
      <c r="AM396" s="44">
        <f t="shared" ca="1" si="257"/>
        <v>-38.299999999999997</v>
      </c>
      <c r="AN396" s="36" t="str">
        <f t="shared" ca="1" si="258"/>
        <v>00</v>
      </c>
      <c r="AO396" s="36" t="str" cm="1">
        <f t="array" aca="1" ref="AO396" ca="1">ManualLookup(AB396,BoxVal(ROW(AB396),4,COLUMN(AO394)),INDIRECT(DO$3))</f>
        <v>04</v>
      </c>
      <c r="AP396" s="36" t="str" cm="1">
        <f t="array" aca="1" ref="AP396" ca="1">ManualLookup(AC396,BoxVal(ROW(AC396),4,COLUMN(AP394)),INDIRECT(DP$3))</f>
        <v>00</v>
      </c>
      <c r="AQ396" s="36" t="str" cm="1">
        <f t="array" aca="1" ref="AQ396" ca="1">ManualLookup(AD396,BoxVal(ROW(AD396),4,COLUMN(AQ394)),INDIRECT(DQ$3))</f>
        <v>00</v>
      </c>
      <c r="AR396" s="36" t="str" cm="1">
        <f t="array" aca="1" ref="AR396" ca="1">ManualLookup(AE396,BoxVal(ROW(AE396),4,COLUMN(AR394)),INDIRECT(DR$3))</f>
        <v>00</v>
      </c>
      <c r="AS396" s="36"/>
    </row>
    <row r="397" spans="19:45" ht="30" customHeight="1" x14ac:dyDescent="0.25">
      <c r="S397" s="26"/>
      <c r="T397" s="17"/>
      <c r="U397" s="36" t="str">
        <f t="shared" ca="1" si="252"/>
        <v>0x00=-38.30,-37.80;</v>
      </c>
      <c r="V397" s="37"/>
      <c r="W397" s="37"/>
      <c r="X397" s="68"/>
      <c r="Y397" s="68"/>
      <c r="Z397" s="55">
        <f t="shared" ca="1" si="253"/>
        <v>0</v>
      </c>
      <c r="AA397" s="39" t="s">
        <v>584</v>
      </c>
      <c r="AB397" s="40">
        <v>0</v>
      </c>
      <c r="AC397" s="40" t="s">
        <v>995</v>
      </c>
      <c r="AD397" s="40">
        <v>1</v>
      </c>
      <c r="AE397" s="41">
        <v>0</v>
      </c>
      <c r="AF397" s="42">
        <v>-38.299999999999997</v>
      </c>
      <c r="AG397" s="47">
        <f t="shared" si="259"/>
        <v>-37.799999999999997</v>
      </c>
      <c r="AH397" s="43">
        <f t="shared" ca="1" si="254"/>
        <v>-38.299999999999997</v>
      </c>
      <c r="AI397" s="43">
        <f t="shared" ca="1" si="255"/>
        <v>-37.799999999999997</v>
      </c>
      <c r="AJ397" s="44" cm="1">
        <f t="array" aca="1" ref="AJ397" ca="1" xml:space="preserve">
N("initial sens-loopgain")+
$AF397-BoxVal(ROW($AA397),26,COLUMN(INDIRECT("T"&amp;(INT(ROW($AA414)/65))*65+2)))</f>
        <v>-39.299999999999997</v>
      </c>
      <c r="AK397" s="44">
        <f t="shared" ca="1" si="256"/>
        <v>-38.799999999999997</v>
      </c>
      <c r="AL397" s="44" cm="1">
        <f t="array" aca="1" ref="AL397" ca="1" xml:space="preserve">
N("initial sens-loopgain-gain-gain ref-vcm")+
$AH397-
BoxVal(ROW($AA397),26,COLUMN(INDIRECT("T"&amp;(INT(ROW($AA414)/65))*65+2)))-
$AB397-
$W397-
IFERROR(VLOOKUP($AC397,$CT$1:$DC$31,7,FALSE),0)</f>
        <v>-39.299999999999997</v>
      </c>
      <c r="AM397" s="44">
        <f t="shared" ca="1" si="257"/>
        <v>-38.799999999999997</v>
      </c>
      <c r="AN397" s="36" t="str">
        <f t="shared" ca="1" si="258"/>
        <v>00</v>
      </c>
      <c r="AO397" s="36" t="str" cm="1">
        <f t="array" aca="1" ref="AO397" ca="1">ManualLookup(AB397,BoxVal(ROW(AB397),4,COLUMN(AO395)),INDIRECT(DO$3))</f>
        <v>00</v>
      </c>
      <c r="AP397" s="36" t="str" cm="1">
        <f t="array" aca="1" ref="AP397" ca="1">ManualLookup(AC397,BoxVal(ROW(AC397),4,COLUMN(AP395)),INDIRECT(DP$3))</f>
        <v>00</v>
      </c>
      <c r="AQ397" s="36" t="str" cm="1">
        <f t="array" aca="1" ref="AQ397" ca="1">ManualLookup(AD397,BoxVal(ROW(AD397),4,COLUMN(AQ395)),INDIRECT(DQ$3))</f>
        <v>00</v>
      </c>
      <c r="AR397" s="36" t="str" cm="1">
        <f t="array" aca="1" ref="AR397" ca="1">ManualLookup(AE397,BoxVal(ROW(AE397),4,COLUMN(AR395)),INDIRECT(DR$3))</f>
        <v>00</v>
      </c>
      <c r="AS397" s="36"/>
    </row>
    <row r="398" spans="19:45" ht="30" customHeight="1" x14ac:dyDescent="0.25">
      <c r="S398" s="7" t="s">
        <v>19</v>
      </c>
      <c r="T398" s="15" t="s">
        <v>584</v>
      </c>
      <c r="U398" s="36" t="str">
        <f t="shared" ca="1" si="252"/>
        <v>0x05=-38.80,-38.30;</v>
      </c>
      <c r="V398" s="37"/>
      <c r="W398" s="37"/>
      <c r="X398" s="68"/>
      <c r="Y398" s="68"/>
      <c r="Z398" s="55">
        <f t="shared" ca="1" si="253"/>
        <v>0.5</v>
      </c>
      <c r="AA398" s="39" t="s">
        <v>584</v>
      </c>
      <c r="AB398" s="40">
        <v>0.5</v>
      </c>
      <c r="AC398" s="40" t="s">
        <v>995</v>
      </c>
      <c r="AD398" s="40">
        <v>1</v>
      </c>
      <c r="AE398" s="41">
        <v>0</v>
      </c>
      <c r="AF398" s="42">
        <v>-38.799999999999997</v>
      </c>
      <c r="AG398" s="47">
        <f t="shared" si="259"/>
        <v>-38.299999999999997</v>
      </c>
      <c r="AH398" s="43">
        <f t="shared" ca="1" si="254"/>
        <v>-38.299999999999997</v>
      </c>
      <c r="AI398" s="43">
        <f t="shared" ca="1" si="255"/>
        <v>-37.799999999999997</v>
      </c>
      <c r="AJ398" s="44" cm="1">
        <f t="array" aca="1" ref="AJ398" ca="1" xml:space="preserve">
N("initial sens-loopgain")+
$AF398-BoxVal(ROW($AA398),26,COLUMN(INDIRECT("T"&amp;(INT(ROW($AA415)/65))*65+2)))</f>
        <v>-39.799999999999997</v>
      </c>
      <c r="AK398" s="44">
        <f t="shared" ca="1" si="256"/>
        <v>-39.299999999999997</v>
      </c>
      <c r="AL398" s="44" cm="1">
        <f t="array" aca="1" ref="AL398" ca="1" xml:space="preserve">
N("initial sens-loopgain-gain-gain ref-vcm")+
$AH398-
BoxVal(ROW($AA398),26,COLUMN(INDIRECT("T"&amp;(INT(ROW($AA415)/65))*65+2)))-
$AB398-
$W398-
IFERROR(VLOOKUP($AC398,$CT$1:$DC$31,7,FALSE),0)</f>
        <v>-39.799999999999997</v>
      </c>
      <c r="AM398" s="44">
        <f t="shared" ca="1" si="257"/>
        <v>-39.299999999999997</v>
      </c>
      <c r="AN398" s="36" t="str">
        <f t="shared" ca="1" si="258"/>
        <v>00</v>
      </c>
      <c r="AO398" s="36" t="str" cm="1">
        <f t="array" aca="1" ref="AO398" ca="1">ManualLookup(AB398,BoxVal(ROW(AB398),4,COLUMN(AO396)),INDIRECT(DO$3))</f>
        <v>05</v>
      </c>
      <c r="AP398" s="36" t="str" cm="1">
        <f t="array" aca="1" ref="AP398" ca="1">ManualLookup(AC398,BoxVal(ROW(AC398),4,COLUMN(AP396)),INDIRECT(DP$3))</f>
        <v>00</v>
      </c>
      <c r="AQ398" s="36" t="str" cm="1">
        <f t="array" aca="1" ref="AQ398" ca="1">ManualLookup(AD398,BoxVal(ROW(AD398),4,COLUMN(AQ396)),INDIRECT(DQ$3))</f>
        <v>00</v>
      </c>
      <c r="AR398" s="36" t="str" cm="1">
        <f t="array" aca="1" ref="AR398" ca="1">ManualLookup(AE398,BoxVal(ROW(AE398),4,COLUMN(AR396)),INDIRECT(DR$3))</f>
        <v>00</v>
      </c>
      <c r="AS398" s="36"/>
    </row>
    <row r="399" spans="19:45" ht="30" customHeight="1" x14ac:dyDescent="0.25">
      <c r="S399" s="7" t="s">
        <v>15</v>
      </c>
      <c r="T399" s="15" t="s">
        <v>436</v>
      </c>
      <c r="U399" s="36" t="str">
        <f t="shared" ca="1" si="252"/>
        <v>0x06=-39.30,-38.80;</v>
      </c>
      <c r="V399" s="37"/>
      <c r="W399" s="37"/>
      <c r="X399" s="68"/>
      <c r="Y399" s="68"/>
      <c r="Z399" s="55">
        <f t="shared" ca="1" si="253"/>
        <v>1</v>
      </c>
      <c r="AA399" s="39" t="s">
        <v>584</v>
      </c>
      <c r="AB399" s="40">
        <v>1</v>
      </c>
      <c r="AC399" s="40" t="s">
        <v>995</v>
      </c>
      <c r="AD399" s="40">
        <v>1</v>
      </c>
      <c r="AE399" s="41">
        <v>0</v>
      </c>
      <c r="AF399" s="42">
        <v>-39.299999999999997</v>
      </c>
      <c r="AG399" s="47">
        <f t="shared" si="259"/>
        <v>-38.799999999999997</v>
      </c>
      <c r="AH399" s="43">
        <f t="shared" ca="1" si="254"/>
        <v>-38.299999999999997</v>
      </c>
      <c r="AI399" s="43">
        <f t="shared" ca="1" si="255"/>
        <v>-37.799999999999997</v>
      </c>
      <c r="AJ399" s="44" cm="1">
        <f t="array" aca="1" ref="AJ399" ca="1" xml:space="preserve">
N("initial sens-loopgain")+
$AF399-BoxVal(ROW($AA399),26,COLUMN(INDIRECT("T"&amp;(INT(ROW($AA416)/65))*65+2)))</f>
        <v>-40.299999999999997</v>
      </c>
      <c r="AK399" s="44">
        <f t="shared" ca="1" si="256"/>
        <v>-39.799999999999997</v>
      </c>
      <c r="AL399" s="44" cm="1">
        <f t="array" aca="1" ref="AL399" ca="1" xml:space="preserve">
N("initial sens-loopgain-gain-gain ref-vcm")+
$AH399-
BoxVal(ROW($AA399),26,COLUMN(INDIRECT("T"&amp;(INT(ROW($AA416)/65))*65+2)))-
$AB399-
$W399-
IFERROR(VLOOKUP($AC399,$CT$1:$DC$31,7,FALSE),0)</f>
        <v>-40.299999999999997</v>
      </c>
      <c r="AM399" s="44">
        <f t="shared" ca="1" si="257"/>
        <v>-39.799999999999997</v>
      </c>
      <c r="AN399" s="36" t="str">
        <f t="shared" ca="1" si="258"/>
        <v>00</v>
      </c>
      <c r="AO399" s="36" t="str" cm="1">
        <f t="array" aca="1" ref="AO399" ca="1">ManualLookup(AB399,BoxVal(ROW(AB399),4,COLUMN(AO397)),INDIRECT(DO$3))</f>
        <v>06</v>
      </c>
      <c r="AP399" s="36" t="str" cm="1">
        <f t="array" aca="1" ref="AP399" ca="1">ManualLookup(AC399,BoxVal(ROW(AC399),4,COLUMN(AP397)),INDIRECT(DP$3))</f>
        <v>00</v>
      </c>
      <c r="AQ399" s="36" t="str" cm="1">
        <f t="array" aca="1" ref="AQ399" ca="1">ManualLookup(AD399,BoxVal(ROW(AD399),4,COLUMN(AQ397)),INDIRECT(DQ$3))</f>
        <v>00</v>
      </c>
      <c r="AR399" s="36" t="str" cm="1">
        <f t="array" aca="1" ref="AR399" ca="1">ManualLookup(AE399,BoxVal(ROW(AE399),4,COLUMN(AR397)),INDIRECT(DR$3))</f>
        <v>00</v>
      </c>
      <c r="AS399" s="36"/>
    </row>
    <row r="400" spans="19:45" ht="30" customHeight="1" x14ac:dyDescent="0.25">
      <c r="S400" s="7" t="s">
        <v>705</v>
      </c>
      <c r="T400" s="15" t="s">
        <v>990</v>
      </c>
      <c r="U400" s="36" t="str">
        <f t="shared" ca="1" si="252"/>
        <v>0x07=-40.00,-39.30;</v>
      </c>
      <c r="V400" s="37"/>
      <c r="W400" s="37"/>
      <c r="X400" s="68"/>
      <c r="Y400" s="68"/>
      <c r="Z400" s="55">
        <f t="shared" ca="1" si="253"/>
        <v>1.5</v>
      </c>
      <c r="AA400" s="39" t="s">
        <v>584</v>
      </c>
      <c r="AB400" s="40">
        <v>1.5</v>
      </c>
      <c r="AC400" s="40" t="s">
        <v>995</v>
      </c>
      <c r="AD400" s="40">
        <v>1</v>
      </c>
      <c r="AE400" s="41">
        <v>0</v>
      </c>
      <c r="AF400" s="42">
        <v>-40</v>
      </c>
      <c r="AG400" s="47">
        <f t="shared" si="259"/>
        <v>-39.299999999999997</v>
      </c>
      <c r="AH400" s="43">
        <f t="shared" ca="1" si="254"/>
        <v>-38.5</v>
      </c>
      <c r="AI400" s="43">
        <f t="shared" ca="1" si="255"/>
        <v>-37.799999999999997</v>
      </c>
      <c r="AJ400" s="44" cm="1">
        <f t="array" aca="1" ref="AJ400" ca="1" xml:space="preserve">
N("initial sens-loopgain")+
$AF400-BoxVal(ROW($AA400),26,COLUMN(INDIRECT("T"&amp;(INT(ROW($AA417)/65))*65+2)))</f>
        <v>-41</v>
      </c>
      <c r="AK400" s="44">
        <f t="shared" ca="1" si="256"/>
        <v>-40.299999999999997</v>
      </c>
      <c r="AL400" s="44" cm="1">
        <f t="array" aca="1" ref="AL400" ca="1" xml:space="preserve">
N("initial sens-loopgain-gain-gain ref-vcm")+
$AH400-
BoxVal(ROW($AA400),26,COLUMN(INDIRECT("T"&amp;(INT(ROW($AA417)/65))*65+2)))-
$AB400-
$W400-
IFERROR(VLOOKUP($AC400,$CT$1:$DC$31,7,FALSE),0)</f>
        <v>-41</v>
      </c>
      <c r="AM400" s="44">
        <f t="shared" ca="1" si="257"/>
        <v>-40.299999999999997</v>
      </c>
      <c r="AN400" s="36" t="str">
        <f t="shared" ca="1" si="258"/>
        <v>00</v>
      </c>
      <c r="AO400" s="36" t="str" cm="1">
        <f t="array" aca="1" ref="AO400" ca="1">ManualLookup(AB400,BoxVal(ROW(AB400),4,COLUMN(AO398)),INDIRECT(DO$3))</f>
        <v>07</v>
      </c>
      <c r="AP400" s="36" t="str" cm="1">
        <f t="array" aca="1" ref="AP400" ca="1">ManualLookup(AC400,BoxVal(ROW(AC400),4,COLUMN(AP398)),INDIRECT(DP$3))</f>
        <v>00</v>
      </c>
      <c r="AQ400" s="36" t="str" cm="1">
        <f t="array" aca="1" ref="AQ400" ca="1">ManualLookup(AD400,BoxVal(ROW(AD400),4,COLUMN(AQ398)),INDIRECT(DQ$3))</f>
        <v>00</v>
      </c>
      <c r="AR400" s="36" t="str" cm="1">
        <f t="array" aca="1" ref="AR400" ca="1">ManualLookup(AE400,BoxVal(ROW(AE400),4,COLUMN(AR398)),INDIRECT(DR$3))</f>
        <v>00</v>
      </c>
      <c r="AS400" s="36"/>
    </row>
    <row r="401" spans="19:45" ht="30" customHeight="1" x14ac:dyDescent="0.25">
      <c r="S401" s="7" t="s">
        <v>605</v>
      </c>
      <c r="T401" s="15" t="s">
        <v>991</v>
      </c>
      <c r="U401" s="36" t="str">
        <f t="shared" ca="1" si="252"/>
        <v>0x08=-41.00,-40.00;</v>
      </c>
      <c r="V401" s="37"/>
      <c r="W401" s="37"/>
      <c r="X401" s="68"/>
      <c r="Y401" s="68"/>
      <c r="Z401" s="55">
        <f t="shared" ca="1" si="253"/>
        <v>2.5</v>
      </c>
      <c r="AA401" s="39" t="s">
        <v>584</v>
      </c>
      <c r="AB401" s="40">
        <v>2.5</v>
      </c>
      <c r="AC401" s="40" t="s">
        <v>995</v>
      </c>
      <c r="AD401" s="40">
        <v>1</v>
      </c>
      <c r="AE401" s="41">
        <v>0</v>
      </c>
      <c r="AF401" s="42">
        <v>-41</v>
      </c>
      <c r="AG401" s="47">
        <f t="shared" si="259"/>
        <v>-40</v>
      </c>
      <c r="AH401" s="43">
        <f t="shared" ca="1" si="254"/>
        <v>-38.5</v>
      </c>
      <c r="AI401" s="43">
        <f t="shared" ca="1" si="255"/>
        <v>-37.5</v>
      </c>
      <c r="AJ401" s="44" cm="1">
        <f t="array" aca="1" ref="AJ401" ca="1" xml:space="preserve">
N("initial sens-loopgain")+
$AF401-BoxVal(ROW($AA401),26,COLUMN(INDIRECT("T"&amp;(INT(ROW($AA418)/65))*65+2)))</f>
        <v>-42</v>
      </c>
      <c r="AK401" s="44">
        <f t="shared" ca="1" si="256"/>
        <v>-41</v>
      </c>
      <c r="AL401" s="44" cm="1">
        <f t="array" aca="1" ref="AL401" ca="1" xml:space="preserve">
N("initial sens-loopgain-gain-gain ref-vcm")+
$AH401-
BoxVal(ROW($AA401),26,COLUMN(INDIRECT("T"&amp;(INT(ROW($AA418)/65))*65+2)))-
$AB401-
$W401-
IFERROR(VLOOKUP($AC401,$CT$1:$DC$31,7,FALSE),0)</f>
        <v>-42</v>
      </c>
      <c r="AM401" s="44">
        <f t="shared" ca="1" si="257"/>
        <v>-41</v>
      </c>
      <c r="AN401" s="36" t="str">
        <f t="shared" ca="1" si="258"/>
        <v>00</v>
      </c>
      <c r="AO401" s="36" t="str" cm="1">
        <f t="array" aca="1" ref="AO401" ca="1">ManualLookup(AB401,BoxVal(ROW(AB401),4,COLUMN(AO399)),INDIRECT(DO$3))</f>
        <v>08</v>
      </c>
      <c r="AP401" s="36" t="str" cm="1">
        <f t="array" aca="1" ref="AP401" ca="1">ManualLookup(AC401,BoxVal(ROW(AC401),4,COLUMN(AP399)),INDIRECT(DP$3))</f>
        <v>00</v>
      </c>
      <c r="AQ401" s="36" t="str" cm="1">
        <f t="array" aca="1" ref="AQ401" ca="1">ManualLookup(AD401,BoxVal(ROW(AD401),4,COLUMN(AQ399)),INDIRECT(DQ$3))</f>
        <v>00</v>
      </c>
      <c r="AR401" s="36" t="str" cm="1">
        <f t="array" aca="1" ref="AR401" ca="1">ManualLookup(AE401,BoxVal(ROW(AE401),4,COLUMN(AR399)),INDIRECT(DR$3))</f>
        <v>00</v>
      </c>
      <c r="AS401" s="36"/>
    </row>
    <row r="402" spans="19:45" ht="30" customHeight="1" x14ac:dyDescent="0.25">
      <c r="S402" s="7" t="s">
        <v>721</v>
      </c>
      <c r="T402" s="15" t="s">
        <v>26</v>
      </c>
      <c r="U402" s="36" t="str">
        <f t="shared" ca="1" si="252"/>
        <v>0x09=-42.10,-41.00;</v>
      </c>
      <c r="V402" s="37"/>
      <c r="W402" s="37"/>
      <c r="X402" s="68"/>
      <c r="Y402" s="68"/>
      <c r="Z402" s="55">
        <f t="shared" ca="1" si="253"/>
        <v>3.5</v>
      </c>
      <c r="AA402" s="39" t="s">
        <v>584</v>
      </c>
      <c r="AB402" s="40">
        <v>3.5</v>
      </c>
      <c r="AC402" s="40" t="s">
        <v>995</v>
      </c>
      <c r="AD402" s="40">
        <v>1</v>
      </c>
      <c r="AE402" s="41">
        <v>0</v>
      </c>
      <c r="AF402" s="42">
        <v>-42.1</v>
      </c>
      <c r="AG402" s="47">
        <f t="shared" si="259"/>
        <v>-41</v>
      </c>
      <c r="AH402" s="43">
        <f t="shared" ca="1" si="254"/>
        <v>-38.6</v>
      </c>
      <c r="AI402" s="43">
        <f t="shared" ca="1" si="255"/>
        <v>-37.5</v>
      </c>
      <c r="AJ402" s="44" cm="1">
        <f t="array" aca="1" ref="AJ402" ca="1" xml:space="preserve">
N("initial sens-loopgain")+
$AF402-BoxVal(ROW($AA402),26,COLUMN(INDIRECT("T"&amp;(INT(ROW($AA419)/65))*65+2)))</f>
        <v>-43.1</v>
      </c>
      <c r="AK402" s="44">
        <f t="shared" ca="1" si="256"/>
        <v>-42</v>
      </c>
      <c r="AL402" s="44" cm="1">
        <f t="array" aca="1" ref="AL402" ca="1" xml:space="preserve">
N("initial sens-loopgain-gain-gain ref-vcm")+
$AH402-
BoxVal(ROW($AA402),26,COLUMN(INDIRECT("T"&amp;(INT(ROW($AA419)/65))*65+2)))-
$AB402-
$W402-
IFERROR(VLOOKUP($AC402,$CT$1:$DC$31,7,FALSE),0)</f>
        <v>-43.1</v>
      </c>
      <c r="AM402" s="44">
        <f t="shared" ca="1" si="257"/>
        <v>-42</v>
      </c>
      <c r="AN402" s="36" t="str">
        <f t="shared" ca="1" si="258"/>
        <v>00</v>
      </c>
      <c r="AO402" s="36" t="str" cm="1">
        <f t="array" aca="1" ref="AO402" ca="1">ManualLookup(AB402,BoxVal(ROW(AB402),4,COLUMN(AO400)),INDIRECT(DO$3))</f>
        <v>09</v>
      </c>
      <c r="AP402" s="36" t="str" cm="1">
        <f t="array" aca="1" ref="AP402" ca="1">ManualLookup(AC402,BoxVal(ROW(AC402),4,COLUMN(AP400)),INDIRECT(DP$3))</f>
        <v>00</v>
      </c>
      <c r="AQ402" s="36" t="str" cm="1">
        <f t="array" aca="1" ref="AQ402" ca="1">ManualLookup(AD402,BoxVal(ROW(AD402),4,COLUMN(AQ400)),INDIRECT(DQ$3))</f>
        <v>00</v>
      </c>
      <c r="AR402" s="36" t="str" cm="1">
        <f t="array" aca="1" ref="AR402" ca="1">ManualLookup(AE402,BoxVal(ROW(AE402),4,COLUMN(AR400)),INDIRECT(DR$3))</f>
        <v>00</v>
      </c>
      <c r="AS402" s="36"/>
    </row>
    <row r="403" spans="19:45" ht="30" customHeight="1" x14ac:dyDescent="0.25">
      <c r="S403" s="7" t="s">
        <v>20</v>
      </c>
      <c r="T403" s="15">
        <v>-39</v>
      </c>
      <c r="U403" s="36" t="str">
        <f t="shared" ca="1" si="252"/>
        <v>0x0A=-43.10,-42.10;</v>
      </c>
      <c r="V403" s="37"/>
      <c r="W403" s="37">
        <v>0.2</v>
      </c>
      <c r="X403" s="38"/>
      <c r="Y403" s="38"/>
      <c r="Z403" s="55">
        <f t="shared" ca="1" si="253"/>
        <v>4.7</v>
      </c>
      <c r="AA403" s="39" t="s">
        <v>584</v>
      </c>
      <c r="AB403" s="40">
        <v>4.5</v>
      </c>
      <c r="AC403" s="40" t="s">
        <v>995</v>
      </c>
      <c r="AD403" s="40">
        <v>1</v>
      </c>
      <c r="AE403" s="41">
        <v>0</v>
      </c>
      <c r="AF403" s="42">
        <v>-43.1</v>
      </c>
      <c r="AG403" s="47">
        <f t="shared" si="259"/>
        <v>-42.1</v>
      </c>
      <c r="AH403" s="43">
        <f t="shared" ca="1" si="254"/>
        <v>-38.4</v>
      </c>
      <c r="AI403" s="43">
        <f t="shared" ca="1" si="255"/>
        <v>-37.4</v>
      </c>
      <c r="AJ403" s="44" cm="1">
        <f t="array" aca="1" ref="AJ403" ca="1" xml:space="preserve">
N("initial sens-loopgain")+
$AF403-BoxVal(ROW($AA403),26,COLUMN(INDIRECT("T"&amp;(INT(ROW($AA420)/65))*65+2)))</f>
        <v>-44.1</v>
      </c>
      <c r="AK403" s="44">
        <f t="shared" ca="1" si="256"/>
        <v>-43.1</v>
      </c>
      <c r="AL403" s="44" cm="1">
        <f t="array" aca="1" ref="AL403" ca="1" xml:space="preserve">
N("initial sens-loopgain-gain-gain ref-vcm")+
$AH403-
BoxVal(ROW($AA403),26,COLUMN(INDIRECT("T"&amp;(INT(ROW($AA420)/65))*65+2)))-
$AB403-
$W403-
IFERROR(VLOOKUP($AC403,$CT$1:$DC$31,7,FALSE),0)</f>
        <v>-44.1</v>
      </c>
      <c r="AM403" s="44">
        <f t="shared" ca="1" si="257"/>
        <v>-43.1</v>
      </c>
      <c r="AN403" s="36" t="str">
        <f t="shared" ca="1" si="258"/>
        <v>00</v>
      </c>
      <c r="AO403" s="36" t="str" cm="1">
        <f t="array" aca="1" ref="AO403" ca="1">ManualLookup(AB403,BoxVal(ROW(AB403),4,COLUMN(AO401)),INDIRECT(DO$3))</f>
        <v>0A</v>
      </c>
      <c r="AP403" s="36" t="str" cm="1">
        <f t="array" aca="1" ref="AP403" ca="1">ManualLookup(AC403,BoxVal(ROW(AC403),4,COLUMN(AP401)),INDIRECT(DP$3))</f>
        <v>00</v>
      </c>
      <c r="AQ403" s="36" t="str" cm="1">
        <f t="array" aca="1" ref="AQ403" ca="1">ManualLookup(AD403,BoxVal(ROW(AD403),4,COLUMN(AQ401)),INDIRECT(DQ$3))</f>
        <v>00</v>
      </c>
      <c r="AR403" s="36" t="str" cm="1">
        <f t="array" aca="1" ref="AR403" ca="1">ManualLookup(AE403,BoxVal(ROW(AE403),4,COLUMN(AR401)),INDIRECT(DR$3))</f>
        <v>00</v>
      </c>
      <c r="AS403" s="36"/>
    </row>
    <row r="404" spans="19:45" ht="30" customHeight="1" x14ac:dyDescent="0.25">
      <c r="S404" s="7" t="s">
        <v>691</v>
      </c>
      <c r="T404" s="15" t="s">
        <v>1275</v>
      </c>
      <c r="U404" s="36" t="str">
        <f t="shared" ca="1" si="252"/>
        <v>0x0B=-44.10,-43.10;</v>
      </c>
      <c r="V404" s="37"/>
      <c r="W404" s="37">
        <v>0.2</v>
      </c>
      <c r="X404" s="38"/>
      <c r="Y404" s="38"/>
      <c r="Z404" s="55">
        <f t="shared" ca="1" si="253"/>
        <v>5.7</v>
      </c>
      <c r="AA404" s="39" t="s">
        <v>584</v>
      </c>
      <c r="AB404" s="40">
        <v>5.5</v>
      </c>
      <c r="AC404" s="40" t="s">
        <v>995</v>
      </c>
      <c r="AD404" s="40">
        <v>1</v>
      </c>
      <c r="AE404" s="41">
        <v>0</v>
      </c>
      <c r="AF404" s="42">
        <v>-44.1</v>
      </c>
      <c r="AG404" s="47">
        <f t="shared" si="259"/>
        <v>-43.1</v>
      </c>
      <c r="AH404" s="43">
        <f t="shared" ca="1" si="254"/>
        <v>-38.4</v>
      </c>
      <c r="AI404" s="43">
        <f t="shared" ca="1" si="255"/>
        <v>-37.4</v>
      </c>
      <c r="AJ404" s="44" cm="1">
        <f t="array" aca="1" ref="AJ404" ca="1" xml:space="preserve">
N("initial sens-loopgain")+
$AF404-BoxVal(ROW($AA404),26,COLUMN(INDIRECT("T"&amp;(INT(ROW($AA421)/65))*65+2)))</f>
        <v>-45.1</v>
      </c>
      <c r="AK404" s="44">
        <f t="shared" ca="1" si="256"/>
        <v>-44.1</v>
      </c>
      <c r="AL404" s="44" cm="1">
        <f t="array" aca="1" ref="AL404" ca="1" xml:space="preserve">
N("initial sens-loopgain-gain-gain ref-vcm")+
$AH404-
BoxVal(ROW($AA404),26,COLUMN(INDIRECT("T"&amp;(INT(ROW($AA421)/65))*65+2)))-
$AB404-
$W404-
IFERROR(VLOOKUP($AC404,$CT$1:$DC$31,7,FALSE),0)</f>
        <v>-45.1</v>
      </c>
      <c r="AM404" s="44">
        <f t="shared" ca="1" si="257"/>
        <v>-44.1</v>
      </c>
      <c r="AN404" s="36" t="str">
        <f t="shared" ca="1" si="258"/>
        <v>00</v>
      </c>
      <c r="AO404" s="36" t="str" cm="1">
        <f t="array" aca="1" ref="AO404" ca="1">ManualLookup(AB404,BoxVal(ROW(AB404),4,COLUMN(AO402)),INDIRECT(DO$3))</f>
        <v>0B</v>
      </c>
      <c r="AP404" s="36" t="str" cm="1">
        <f t="array" aca="1" ref="AP404" ca="1">ManualLookup(AC404,BoxVal(ROW(AC404),4,COLUMN(AP402)),INDIRECT(DP$3))</f>
        <v>00</v>
      </c>
      <c r="AQ404" s="36" t="str" cm="1">
        <f t="array" aca="1" ref="AQ404" ca="1">ManualLookup(AD404,BoxVal(ROW(AD404),4,COLUMN(AQ402)),INDIRECT(DQ$3))</f>
        <v>00</v>
      </c>
      <c r="AR404" s="36" t="str" cm="1">
        <f t="array" aca="1" ref="AR404" ca="1">ManualLookup(AE404,BoxVal(ROW(AE404),4,COLUMN(AR402)),INDIRECT(DR$3))</f>
        <v>00</v>
      </c>
      <c r="AS404" s="36"/>
    </row>
    <row r="405" spans="19:45" ht="30" customHeight="1" x14ac:dyDescent="0.25">
      <c r="S405" s="7" t="s">
        <v>544</v>
      </c>
      <c r="T405" s="15" t="s">
        <v>1085</v>
      </c>
      <c r="U405" s="36"/>
      <c r="V405" s="37"/>
      <c r="W405" s="37"/>
      <c r="X405" s="38"/>
      <c r="Y405" s="38"/>
      <c r="Z405" s="55"/>
      <c r="AA405" s="39"/>
      <c r="AB405" s="40"/>
      <c r="AC405" s="40"/>
      <c r="AD405" s="40"/>
      <c r="AE405" s="41"/>
      <c r="AF405" s="42"/>
      <c r="AG405" s="47"/>
      <c r="AH405" s="43"/>
      <c r="AI405" s="43"/>
      <c r="AJ405" s="44"/>
      <c r="AK405" s="44"/>
      <c r="AL405" s="44"/>
      <c r="AM405" s="44"/>
      <c r="AN405" s="36"/>
      <c r="AO405" s="36"/>
      <c r="AP405" s="36"/>
      <c r="AQ405" s="36"/>
      <c r="AR405" s="36"/>
      <c r="AS405" s="36"/>
    </row>
    <row r="406" spans="19:45" ht="30" customHeight="1" x14ac:dyDescent="0.25">
      <c r="S406" s="7" t="s">
        <v>12</v>
      </c>
      <c r="T406" s="15" t="s">
        <v>548</v>
      </c>
      <c r="U406" s="36"/>
      <c r="V406" s="37"/>
      <c r="W406" s="37"/>
      <c r="X406" s="38"/>
      <c r="Y406" s="38"/>
      <c r="Z406" s="55"/>
      <c r="AA406" s="39"/>
      <c r="AB406" s="40"/>
      <c r="AC406" s="40"/>
      <c r="AD406" s="40"/>
      <c r="AE406" s="41"/>
      <c r="AF406" s="42"/>
      <c r="AG406" s="47"/>
      <c r="AH406" s="43"/>
      <c r="AI406" s="43"/>
      <c r="AJ406" s="44"/>
      <c r="AK406" s="44"/>
      <c r="AL406" s="44"/>
      <c r="AM406" s="44"/>
      <c r="AN406" s="36"/>
      <c r="AO406" s="36"/>
      <c r="AP406" s="36"/>
      <c r="AQ406" s="36"/>
      <c r="AR406" s="36"/>
      <c r="AS406" s="36"/>
    </row>
    <row r="407" spans="19:45" ht="30" customHeight="1" x14ac:dyDescent="0.25">
      <c r="S407" s="26" t="s">
        <v>773</v>
      </c>
      <c r="T407" s="15" t="s">
        <v>562</v>
      </c>
      <c r="U407" s="36"/>
      <c r="V407" s="37"/>
      <c r="W407" s="37"/>
      <c r="X407" s="38"/>
      <c r="Y407" s="38"/>
      <c r="Z407" s="55"/>
      <c r="AA407" s="39"/>
      <c r="AB407" s="40"/>
      <c r="AC407" s="40"/>
      <c r="AD407" s="40"/>
      <c r="AE407" s="41"/>
      <c r="AF407" s="42"/>
      <c r="AG407" s="47"/>
      <c r="AH407" s="43"/>
      <c r="AI407" s="43"/>
      <c r="AJ407" s="44"/>
      <c r="AK407" s="44"/>
      <c r="AL407" s="44"/>
      <c r="AM407" s="44"/>
      <c r="AN407" s="36"/>
      <c r="AO407" s="36"/>
      <c r="AP407" s="36"/>
      <c r="AQ407" s="36"/>
      <c r="AR407" s="36"/>
      <c r="AS407" s="36"/>
    </row>
    <row r="408" spans="19:45" ht="30" customHeight="1" x14ac:dyDescent="0.25">
      <c r="S408" s="7" t="s">
        <v>573</v>
      </c>
      <c r="T408" s="15">
        <v>1.1000000000000001</v>
      </c>
      <c r="U408" s="36"/>
      <c r="V408" s="37"/>
      <c r="W408" s="37"/>
      <c r="X408" s="38"/>
      <c r="Y408" s="38"/>
      <c r="Z408" s="55"/>
      <c r="AA408" s="39"/>
      <c r="AB408" s="40"/>
      <c r="AC408" s="40"/>
      <c r="AD408" s="40"/>
      <c r="AE408" s="41"/>
      <c r="AF408" s="42"/>
      <c r="AG408" s="47"/>
      <c r="AH408" s="43"/>
      <c r="AI408" s="43"/>
      <c r="AJ408" s="44"/>
      <c r="AK408" s="44"/>
      <c r="AL408" s="44"/>
      <c r="AM408" s="44"/>
      <c r="AN408" s="36"/>
      <c r="AO408" s="36"/>
      <c r="AP408" s="36"/>
      <c r="AQ408" s="36"/>
      <c r="AR408" s="36"/>
      <c r="AS408" s="36"/>
    </row>
    <row r="409" spans="19:45" ht="30" customHeight="1" x14ac:dyDescent="0.25">
      <c r="S409" s="7" t="s">
        <v>590</v>
      </c>
      <c r="T409" s="15">
        <f>VLOOKUP(T394,MPN!$A$1:$E$1000,4,FALSE)</f>
        <v>-38</v>
      </c>
      <c r="U409" s="36"/>
      <c r="V409" s="37"/>
      <c r="W409" s="37"/>
      <c r="X409" s="38"/>
      <c r="Y409" s="38"/>
      <c r="Z409" s="48"/>
      <c r="AA409" s="39"/>
      <c r="AB409" s="40"/>
      <c r="AC409" s="40"/>
      <c r="AD409" s="40"/>
      <c r="AE409" s="41"/>
      <c r="AF409" s="42"/>
      <c r="AG409" s="49"/>
      <c r="AH409" s="43"/>
      <c r="AI409" s="43"/>
      <c r="AJ409" s="44"/>
      <c r="AK409" s="44"/>
      <c r="AL409" s="44"/>
      <c r="AM409" s="44"/>
      <c r="AN409" s="36"/>
      <c r="AO409" s="36"/>
      <c r="AP409" s="36"/>
      <c r="AQ409" s="36"/>
      <c r="AR409" s="36"/>
      <c r="AS409" s="36"/>
    </row>
    <row r="410" spans="19:45" ht="30" customHeight="1" x14ac:dyDescent="0.25">
      <c r="S410" s="7" t="s">
        <v>693</v>
      </c>
      <c r="T410" s="15">
        <v>0.8</v>
      </c>
      <c r="U410" s="36"/>
      <c r="V410" s="37"/>
      <c r="W410" s="37"/>
      <c r="X410" s="38"/>
      <c r="Y410" s="38"/>
      <c r="Z410" s="48"/>
      <c r="AA410" s="39"/>
      <c r="AB410" s="40"/>
      <c r="AC410" s="40"/>
      <c r="AD410" s="40"/>
      <c r="AE410" s="41"/>
      <c r="AF410" s="42"/>
      <c r="AG410" s="49"/>
      <c r="AH410" s="43"/>
      <c r="AI410" s="43"/>
      <c r="AJ410" s="44"/>
      <c r="AK410" s="44"/>
      <c r="AL410" s="44"/>
      <c r="AM410" s="44"/>
      <c r="AN410" s="36"/>
      <c r="AO410" s="36"/>
      <c r="AP410" s="36"/>
      <c r="AQ410" s="36"/>
      <c r="AR410" s="36"/>
      <c r="AS410" s="36"/>
    </row>
    <row r="411" spans="19:45" ht="30" customHeight="1" x14ac:dyDescent="0.25">
      <c r="S411" s="7" t="s">
        <v>604</v>
      </c>
      <c r="T411" s="7" t="str">
        <f t="shared" ref="T411" si="260">VLOOKUP($T398,$AU$1:$AZ$31,MATCH($T392,$AU$1:$AZ$1,0),FALSE)&amp;"_"&amp;T400</f>
        <v>10V_NormalMode</v>
      </c>
      <c r="U411" s="36"/>
      <c r="V411" s="37"/>
      <c r="W411" s="37"/>
      <c r="X411" s="38"/>
      <c r="Y411" s="38"/>
      <c r="Z411" s="48"/>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S412" s="7" t="s">
        <v>424</v>
      </c>
      <c r="T412" s="7" t="str">
        <f>VLOOKUP($T394,MPN!$A$1:$E$500,2,FALSE)</f>
        <v>AMIC</v>
      </c>
      <c r="U412" s="36"/>
      <c r="V412" s="37"/>
      <c r="W412" s="37"/>
      <c r="X412" s="38"/>
      <c r="Y412" s="38"/>
      <c r="Z412" s="48"/>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S413" s="7" t="s">
        <v>16</v>
      </c>
      <c r="T413" s="7" t="str">
        <f>VLOOKUP($T395,ASIC!$A$1:$B$200,2,FALSE)</f>
        <v>2258K</v>
      </c>
      <c r="U413" s="36"/>
      <c r="V413" s="37"/>
      <c r="W413" s="37"/>
      <c r="X413" s="38"/>
      <c r="Y413" s="38"/>
      <c r="Z413" s="48"/>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S414" s="7" t="s">
        <v>17</v>
      </c>
      <c r="T414" s="7" t="str">
        <f>VLOOKUP($T396,Sensor!$A$1:$B$100,2,FALSE)</f>
        <v>2227H</v>
      </c>
      <c r="U414" s="36"/>
      <c r="V414" s="37"/>
      <c r="W414" s="37"/>
      <c r="X414" s="38"/>
      <c r="Y414" s="38"/>
      <c r="Z414" s="48"/>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tr">
        <f>VLOOKUP($T394,MPN!$A$1:$E$500,5,FALSE)</f>
        <v>Default</v>
      </c>
      <c r="U415" s="36"/>
      <c r="V415" s="37"/>
      <c r="W415" s="37"/>
      <c r="X415" s="38"/>
      <c r="Y415" s="38"/>
      <c r="Z415" s="48"/>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 t="shared" ref="T416" si="261">VLOOKUP(T405,$DT$1:$DV$31,3,FALSE)</f>
        <v>1</v>
      </c>
      <c r="U416" s="36"/>
      <c r="V416" s="37"/>
      <c r="W416" s="37"/>
      <c r="X416" s="38"/>
      <c r="Y416" s="38"/>
      <c r="Z416" s="48"/>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S417" s="7" t="s">
        <v>22</v>
      </c>
      <c r="T417" s="15">
        <v>2</v>
      </c>
      <c r="U417" s="36"/>
      <c r="V417" s="37"/>
      <c r="W417" s="37"/>
      <c r="X417" s="38"/>
      <c r="Y417" s="38"/>
      <c r="Z417" s="48"/>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S418" s="7" t="s">
        <v>696</v>
      </c>
      <c r="T418" s="28">
        <v>44880</v>
      </c>
      <c r="U418" s="36"/>
      <c r="V418" s="37"/>
      <c r="W418" s="37"/>
      <c r="X418" s="38"/>
      <c r="Y418" s="38"/>
      <c r="Z418" s="48"/>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S419" s="7" t="s">
        <v>694</v>
      </c>
      <c r="T419" s="15" t="s">
        <v>994</v>
      </c>
      <c r="U419" s="36"/>
      <c r="V419" s="37"/>
      <c r="W419" s="37"/>
      <c r="X419" s="38"/>
      <c r="Y419" s="38"/>
      <c r="Z419" s="48"/>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S420" s="7" t="s">
        <v>697</v>
      </c>
      <c r="T420" s="7">
        <f t="shared" ref="T420" ca="1" si="262">COUNTA(U395:U454)</f>
        <v>10</v>
      </c>
      <c r="U420" s="36"/>
      <c r="V420" s="37"/>
      <c r="W420" s="37"/>
      <c r="X420" s="38"/>
      <c r="Y420" s="38"/>
      <c r="Z420" s="48"/>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S421" s="7" t="s">
        <v>715</v>
      </c>
      <c r="T421" s="7" t="str">
        <f t="shared" ref="T421" si="263">T409&amp;"+/-"&amp;T410&amp;" "&amp;T419</f>
        <v>-38+/-0.8 dBV</v>
      </c>
      <c r="U421" s="36"/>
      <c r="V421" s="37"/>
      <c r="W421" s="37"/>
      <c r="X421" s="38"/>
      <c r="Y421" s="38"/>
      <c r="Z421" s="48"/>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S422" s="7" t="s">
        <v>719</v>
      </c>
      <c r="T422" s="54" t="str">
        <f t="shared" ref="T422" si="264">T401&amp;" : "&amp;T404&amp;" "&amp;"(uA)"&amp;CHAR(10)&amp;"Vdc&amp;Remark: "&amp;T407</f>
        <v>3.3V : 70~100 (uA)
Vdc&amp;Remark: -</v>
      </c>
      <c r="U422" s="36"/>
      <c r="V422" s="37"/>
      <c r="W422" s="37"/>
      <c r="X422" s="38"/>
      <c r="Y422" s="38"/>
      <c r="Z422" s="48"/>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U423" s="36"/>
      <c r="V423" s="37"/>
      <c r="W423" s="37"/>
      <c r="X423" s="38"/>
      <c r="Y423" s="38"/>
      <c r="Z423" s="48"/>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t="s">
        <v>14</v>
      </c>
      <c r="T424" s="2" t="str">
        <f t="shared" ref="T424" si="265">ADDRESS(ROW(S424),COLUMN($S$1))&amp;":"&amp;ADDRESS(ROW(S454),COLUMN($T$1))</f>
        <v>$S$424:$T$454</v>
      </c>
      <c r="U424" s="36"/>
      <c r="V424" s="37"/>
      <c r="W424" s="37"/>
      <c r="X424" s="38"/>
      <c r="Y424" s="38"/>
      <c r="Z424" s="48"/>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t="str">
        <f t="shared" ref="S425" si="266">$BB$2</f>
        <v>15V</v>
      </c>
      <c r="T425" s="3">
        <v>5.5</v>
      </c>
      <c r="U425" s="36"/>
      <c r="V425" s="37"/>
      <c r="W425" s="37"/>
      <c r="X425" s="38"/>
      <c r="Y425" s="38"/>
      <c r="Z425" s="48"/>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t="str">
        <f t="shared" ref="S426" si="267">$BB$3</f>
        <v>14V</v>
      </c>
      <c r="T426" s="3">
        <v>4.4000000000000004</v>
      </c>
      <c r="U426" s="36"/>
      <c r="V426" s="37"/>
      <c r="W426" s="37"/>
      <c r="X426" s="38"/>
      <c r="Y426" s="38"/>
      <c r="Z426" s="48"/>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t="str">
        <f t="shared" ref="S427" si="268">$BB$4</f>
        <v>13V</v>
      </c>
      <c r="T427" s="3">
        <v>3.3</v>
      </c>
      <c r="U427" s="36"/>
      <c r="V427" s="37"/>
      <c r="W427" s="37"/>
      <c r="X427" s="38"/>
      <c r="Y427" s="38"/>
      <c r="Z427" s="48"/>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t="str">
        <f t="shared" ref="S428" si="269">$BB$5</f>
        <v>12V</v>
      </c>
      <c r="T428" s="3">
        <v>2.2000000000000002</v>
      </c>
      <c r="U428" s="36"/>
      <c r="V428" s="37"/>
      <c r="W428" s="37"/>
      <c r="X428" s="38"/>
      <c r="Y428" s="38"/>
      <c r="Z428" s="48"/>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t="str">
        <f t="shared" ref="S429" si="270">$BB$6</f>
        <v>11V</v>
      </c>
      <c r="T429" s="3">
        <v>1.1000000000000001</v>
      </c>
      <c r="U429" s="36"/>
      <c r="V429" s="37"/>
      <c r="W429" s="37"/>
      <c r="X429" s="38"/>
      <c r="Y429" s="38"/>
      <c r="Z429" s="48"/>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t="str">
        <f t="shared" ref="S430" si="271">$BB$7</f>
        <v>10V</v>
      </c>
      <c r="T430" s="3">
        <v>0</v>
      </c>
      <c r="U430" s="36"/>
      <c r="V430" s="37"/>
      <c r="W430" s="37"/>
      <c r="X430" s="38"/>
      <c r="Y430" s="38"/>
      <c r="Z430" s="48"/>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t="str">
        <f t="shared" ref="S431" si="272">$BB$8</f>
        <v>FIX</v>
      </c>
      <c r="T431" s="3" t="s">
        <v>562</v>
      </c>
      <c r="U431" s="36"/>
      <c r="V431" s="37"/>
      <c r="W431" s="37"/>
      <c r="X431" s="38"/>
      <c r="Y431" s="38"/>
      <c r="Z431" s="48"/>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t="str">
        <f t="shared" ref="S432" si="273">$BB$9</f>
        <v>Space</v>
      </c>
      <c r="T432" s="3" t="s">
        <v>562</v>
      </c>
      <c r="U432" s="36"/>
      <c r="V432" s="37"/>
      <c r="W432" s="37"/>
      <c r="X432" s="38"/>
      <c r="Y432" s="38"/>
      <c r="Z432" s="48"/>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 t="shared" ref="S433" si="274">$BB$10</f>
        <v>Config2</v>
      </c>
      <c r="T433" s="3">
        <v>0</v>
      </c>
      <c r="U433" s="36"/>
      <c r="V433" s="37"/>
      <c r="W433" s="37"/>
      <c r="X433" s="38"/>
      <c r="Y433" s="38"/>
      <c r="Z433" s="48"/>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 t="shared" ref="S434" si="275">$BB$11</f>
        <v>-</v>
      </c>
      <c r="T434" s="3"/>
      <c r="U434" s="36"/>
      <c r="V434" s="37"/>
      <c r="W434" s="37"/>
      <c r="X434" s="38"/>
      <c r="Y434" s="38"/>
      <c r="Z434" s="48"/>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 t="shared" ref="S435" si="276">$BB$12</f>
        <v>-</v>
      </c>
      <c r="T435" s="3"/>
      <c r="U435" s="36"/>
      <c r="V435" s="37"/>
      <c r="W435" s="37"/>
      <c r="X435" s="38"/>
      <c r="Y435" s="38"/>
      <c r="Z435" s="48"/>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 t="shared" ref="S436" si="277">$BB$13</f>
        <v>-</v>
      </c>
      <c r="T436" s="3"/>
      <c r="U436" s="36"/>
      <c r="V436" s="37"/>
      <c r="W436" s="37"/>
      <c r="X436" s="38"/>
      <c r="Y436" s="38"/>
      <c r="Z436" s="48"/>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 t="shared" ref="S437" si="278">$BB$14</f>
        <v>-</v>
      </c>
      <c r="T437" s="3"/>
      <c r="U437" s="36"/>
      <c r="V437" s="37"/>
      <c r="W437" s="37"/>
      <c r="X437" s="38"/>
      <c r="Y437" s="38"/>
      <c r="Z437" s="48"/>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 t="shared" ref="S438" si="279">$BB$15</f>
        <v>-</v>
      </c>
      <c r="T438" s="3"/>
      <c r="U438" s="36"/>
      <c r="V438" s="37"/>
      <c r="W438" s="37"/>
      <c r="X438" s="38"/>
      <c r="Y438" s="38"/>
      <c r="Z438" s="48"/>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 t="shared" ref="S439" si="280">$BB$16</f>
        <v>-</v>
      </c>
      <c r="T439" s="3"/>
      <c r="U439" s="36"/>
      <c r="V439" s="37"/>
      <c r="W439" s="37"/>
      <c r="X439" s="38"/>
      <c r="Y439" s="38"/>
      <c r="Z439" s="48"/>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 t="shared" ref="S440" si="281">$BB$17</f>
        <v>-</v>
      </c>
      <c r="T440" s="3"/>
      <c r="U440" s="36"/>
      <c r="V440" s="37"/>
      <c r="W440" s="37"/>
      <c r="X440" s="38"/>
      <c r="Y440" s="38"/>
      <c r="Z440" s="48"/>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 t="shared" ref="S441" si="282">$BB$18</f>
        <v>-</v>
      </c>
      <c r="T441" s="3"/>
      <c r="U441" s="36"/>
      <c r="V441" s="37"/>
      <c r="W441" s="37"/>
      <c r="X441" s="38"/>
      <c r="Y441" s="38"/>
      <c r="Z441" s="48"/>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 t="shared" ref="S442" si="283">$BB$19</f>
        <v>-</v>
      </c>
      <c r="T442" s="3"/>
      <c r="U442" s="36"/>
      <c r="V442" s="37"/>
      <c r="W442" s="37"/>
      <c r="X442" s="38"/>
      <c r="Y442" s="38"/>
      <c r="Z442" s="48"/>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 t="shared" ref="S443" si="284">$BB$20</f>
        <v>-</v>
      </c>
      <c r="T443" s="3"/>
      <c r="U443" s="36"/>
      <c r="V443" s="37"/>
      <c r="W443" s="37"/>
      <c r="X443" s="38"/>
      <c r="Y443" s="38"/>
      <c r="Z443" s="48"/>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 t="shared" ref="S444" si="285">$BB$21</f>
        <v>-</v>
      </c>
      <c r="T444" s="3"/>
      <c r="U444" s="36"/>
      <c r="V444" s="37"/>
      <c r="W444" s="37"/>
      <c r="X444" s="38"/>
      <c r="Y444" s="38"/>
      <c r="Z444" s="48"/>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 t="shared" ref="S445" si="286">$BB$22</f>
        <v>-</v>
      </c>
      <c r="T445" s="3"/>
      <c r="U445" s="36"/>
      <c r="V445" s="37"/>
      <c r="W445" s="37"/>
      <c r="X445" s="38"/>
      <c r="Y445" s="38"/>
      <c r="Z445" s="48"/>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 t="shared" ref="S446" si="287">$BB$23</f>
        <v>-</v>
      </c>
      <c r="T446" s="3"/>
      <c r="U446" s="36"/>
      <c r="V446" s="37"/>
      <c r="W446" s="37"/>
      <c r="X446" s="38"/>
      <c r="Y446" s="38"/>
      <c r="Z446" s="48"/>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 t="shared" ref="S447" si="288">$BB$24</f>
        <v>-</v>
      </c>
      <c r="T447" s="3"/>
      <c r="U447" s="36"/>
      <c r="V447" s="37"/>
      <c r="W447" s="37"/>
      <c r="X447" s="38"/>
      <c r="Y447" s="38"/>
      <c r="Z447" s="48"/>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 t="shared" ref="S448" si="289">$BB$25</f>
        <v>-</v>
      </c>
      <c r="T448" s="3"/>
      <c r="U448" s="36"/>
      <c r="V448" s="37"/>
      <c r="W448" s="37"/>
      <c r="X448" s="38"/>
      <c r="Y448" s="38"/>
      <c r="Z448" s="48"/>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 t="shared" ref="S449" si="290">$BB$26</f>
        <v>-</v>
      </c>
      <c r="T449" s="3"/>
      <c r="U449" s="36"/>
      <c r="V449" s="37"/>
      <c r="W449" s="37"/>
      <c r="X449" s="38"/>
      <c r="Y449" s="38"/>
      <c r="Z449" s="48"/>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 t="shared" ref="S450" si="291">$BB$27</f>
        <v>-</v>
      </c>
      <c r="T450" s="3"/>
      <c r="U450" s="36"/>
      <c r="V450" s="37"/>
      <c r="W450" s="37"/>
      <c r="X450" s="38"/>
      <c r="Y450" s="38"/>
      <c r="Z450" s="48"/>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 t="shared" ref="S451" si="292">$BB$28</f>
        <v>-</v>
      </c>
      <c r="T451" s="3"/>
      <c r="U451" s="36"/>
      <c r="V451" s="37"/>
      <c r="W451" s="37"/>
      <c r="X451" s="38"/>
      <c r="Y451" s="38"/>
      <c r="Z451" s="48"/>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 t="shared" ref="S452" si="293">$BB$29</f>
        <v>-</v>
      </c>
      <c r="T452" s="3"/>
      <c r="U452" s="36"/>
      <c r="V452" s="37"/>
      <c r="W452" s="37"/>
      <c r="X452" s="38"/>
      <c r="Y452" s="38"/>
      <c r="Z452" s="48"/>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 t="shared" ref="S453" si="294">$BB$30</f>
        <v>-</v>
      </c>
      <c r="T453" s="3"/>
      <c r="U453" s="36"/>
      <c r="V453" s="37"/>
      <c r="W453" s="37"/>
      <c r="X453" s="38"/>
      <c r="Y453" s="38"/>
      <c r="Z453" s="48"/>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 t="shared" ref="S454" si="295">$BB$31</f>
        <v>-</v>
      </c>
      <c r="T454" s="3"/>
      <c r="U454" s="36"/>
      <c r="V454" s="37"/>
      <c r="W454" s="37"/>
      <c r="X454" s="38"/>
      <c r="Y454" s="38"/>
      <c r="Z454" s="48"/>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m="1">
        <f t="array" ref="S456">BoxNum(ROW($S456))</f>
        <v>8</v>
      </c>
      <c r="T456" s="7" t="s">
        <v>698</v>
      </c>
      <c r="U456" s="15" t="s">
        <v>585</v>
      </c>
      <c r="V456" s="12"/>
      <c r="W456" s="65"/>
      <c r="X456" s="12"/>
      <c r="Y456" s="7" t="str">
        <f t="shared" ref="Y456" si="296">VLOOKUP(U456,$DX$1:$DZ$21,3,FALSE)</f>
        <v>-</v>
      </c>
      <c r="AD456" s="8"/>
    </row>
    <row r="457" spans="19:45" ht="30" customHeight="1" x14ac:dyDescent="0.25">
      <c r="S457" s="7" t="s">
        <v>24</v>
      </c>
      <c r="T457" s="15" t="s">
        <v>450</v>
      </c>
      <c r="U457" s="5" t="s">
        <v>23</v>
      </c>
      <c r="V457" s="7" t="str">
        <f t="shared" ref="V457" si="297">VLOOKUP(U456,$DX$1:$DZ$21,2,FALSE)</f>
        <v>-</v>
      </c>
      <c r="W457" s="19"/>
      <c r="X457" s="19"/>
      <c r="Y457" s="19"/>
      <c r="Z457" s="19"/>
      <c r="AA457" s="5" t="s">
        <v>592</v>
      </c>
      <c r="AB457" s="26" t="str">
        <f t="shared" ref="AB457" si="298">T476&amp;"_"&amp;ABS(T474)&amp;"dB_"&amp;T478&amp;"_"&amp;T479&amp;"_"&amp;GetAbsMaxMinText(AF460:AG519)&amp;"_"&amp;T459&amp;"_"&amp;T458&amp;S456&amp;"."&amp;T482</f>
        <v>default_NormalMode_38dB_2258K_2282A_422_501_ZTS6156_MP8.7</v>
      </c>
      <c r="AC457" s="18"/>
      <c r="AD457" s="18"/>
      <c r="AE457" s="18"/>
      <c r="AF457" s="18"/>
      <c r="AG457" s="18"/>
      <c r="AH457" s="19"/>
      <c r="AI457" s="19" t="s">
        <v>2</v>
      </c>
      <c r="AJ457" s="16"/>
      <c r="AK457" s="16"/>
      <c r="AL457" s="16"/>
      <c r="AM457" s="16"/>
      <c r="AN457" s="16"/>
      <c r="AO457" s="16"/>
      <c r="AP457" s="16"/>
      <c r="AQ457" s="16"/>
      <c r="AR457" s="16"/>
      <c r="AS457" s="16"/>
    </row>
    <row r="458" spans="19:45" ht="30" customHeight="1" x14ac:dyDescent="0.25">
      <c r="S458" s="7" t="s">
        <v>5</v>
      </c>
      <c r="T458" s="15" t="s">
        <v>430</v>
      </c>
      <c r="U458" s="104" t="str">
        <f t="shared" ref="U458" si="299">HYPERLINK("#A"&amp;(S456+1),"&lt;==Block" &amp; $S456 &amp;"==&gt;")</f>
        <v>&lt;==Block8==&gt;</v>
      </c>
      <c r="V458" s="51"/>
      <c r="W458" s="19"/>
      <c r="X458" s="19"/>
      <c r="Y458" s="23"/>
      <c r="Z458" s="8"/>
      <c r="AA458" s="19"/>
      <c r="AB458" s="19"/>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284</v>
      </c>
      <c r="U459" s="52" t="s">
        <v>775</v>
      </c>
      <c r="V459" s="33" t="s">
        <v>601</v>
      </c>
      <c r="W459" s="33" t="s">
        <v>602</v>
      </c>
      <c r="X459" s="33" t="s">
        <v>603</v>
      </c>
      <c r="Y459" s="33" t="s">
        <v>603</v>
      </c>
      <c r="Z459" s="33" t="s">
        <v>591</v>
      </c>
      <c r="AA459" s="33" t="s">
        <v>7</v>
      </c>
      <c r="AB459" s="33" t="s">
        <v>563</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 t="shared" ref="AN459" si="300">VLOOKUP($T467,$DE$1:$DJ$31,2,FALSE)</f>
        <v>Full</v>
      </c>
      <c r="AO459" s="56" t="str">
        <f t="shared" ref="AO459" si="301">VLOOKUP($T467,$DE$1:$DJ$31,3,FALSE)</f>
        <v>Full</v>
      </c>
      <c r="AP459" s="56" t="str">
        <f t="shared" ref="AP459" si="302">VLOOKUP($T467,$DE$1:$DJ$31,4,FALSE)</f>
        <v>non</v>
      </c>
      <c r="AQ459" s="56" t="str">
        <f t="shared" ref="AQ459" si="303">VLOOKUP($T467,$DE$1:$DJ$31,5,FALSE)</f>
        <v>non</v>
      </c>
      <c r="AR459" s="56" t="str">
        <f t="shared" ref="AR459" si="304">VLOOKUP($T467,$DE$1:$DJ$31,6,FALSE)</f>
        <v>Full</v>
      </c>
      <c r="AS459" s="35" t="s">
        <v>726</v>
      </c>
    </row>
    <row r="460" spans="19:45" ht="30" customHeight="1" x14ac:dyDescent="0.25">
      <c r="S460" s="7" t="s">
        <v>18</v>
      </c>
      <c r="T460" s="15" t="s">
        <v>29</v>
      </c>
      <c r="U460" s="36" t="str">
        <f t="shared" ref="U460:U468" ca="1" si="305">ConfigCode($AA460,$AN460,$AO460,$AP460,$AQ460,$AR460,$AF460,$AG460,2)</f>
        <v>0x48=-43.20,-42.20;</v>
      </c>
      <c r="V460" s="37"/>
      <c r="W460" s="37"/>
      <c r="X460" s="68"/>
      <c r="Y460" s="68"/>
      <c r="Z460" s="55">
        <f t="shared" ref="Z460:Z468" ca="1" si="306" xml:space="preserve">
N("vbias,vlookup vbias range")+
VLOOKUP($AA460,INDIRECT(BoxVal(ROW($AA460),34,COLUMN(T456))),2,FALSE)+
N("gain")+
$AB460+
N("vcm")+
VLOOKUP($AC460,$CT$1:$DC$31,7,FALSE)+
N("(vbias*vcp*vbg-vbias)*sensor ratio")+
VbiasCal($AA460,$AD460,$AE460,BoxVal(ROW($AC460),18,COLUMN($T$22)))+
N("vbias ref+gain ref")+
$V460+$W460</f>
        <v>4.7</v>
      </c>
      <c r="AA460" s="39" t="s">
        <v>587</v>
      </c>
      <c r="AB460" s="40">
        <v>2.5</v>
      </c>
      <c r="AC460" s="40" t="s">
        <v>995</v>
      </c>
      <c r="AD460" s="40">
        <v>1</v>
      </c>
      <c r="AE460" s="41">
        <v>0</v>
      </c>
      <c r="AF460" s="42">
        <v>-43.2</v>
      </c>
      <c r="AG460" s="42">
        <v>-42.2</v>
      </c>
      <c r="AH460" s="43">
        <f t="shared" ref="AH460:AH468" ca="1" si="307">$AF460+$Z460</f>
        <v>-38.5</v>
      </c>
      <c r="AI460" s="43">
        <f t="shared" ref="AI460:AI468" ca="1" si="308">$AG460+$Z460</f>
        <v>-37.5</v>
      </c>
      <c r="AJ460" s="44" cm="1">
        <f t="array" aca="1" ref="AJ460" ca="1" xml:space="preserve">
N("initial sens-loopgain")+
$AF460-BoxVal(ROW($AA460),26,COLUMN(INDIRECT("T"&amp;(INT(ROW($AA477)/65))*65+2)))</f>
        <v>-44.2</v>
      </c>
      <c r="AK460" s="44">
        <f t="shared" ref="AK460:AK468" ca="1" si="309">AJ460+(AG460-AF460)</f>
        <v>-43.2</v>
      </c>
      <c r="AL460" s="44" cm="1">
        <f t="array" aca="1" ref="AL460" ca="1" xml:space="preserve">
N("initial sens-loopgain-gain-gain ref-vcm")+
$AH460-
BoxVal(ROW($AA460),26,COLUMN(INDIRECT("T"&amp;(INT(ROW($AA477)/65))*65+2)))-
$AB460-
$W460-
IFERROR(VLOOKUP($AC460,$CT$1:$DC$31,7,FALSE),0)</f>
        <v>-42</v>
      </c>
      <c r="AM460" s="44">
        <f t="shared" ref="AM460:AM468" ca="1" si="310">AL460+(AG460-AF460)</f>
        <v>-41</v>
      </c>
      <c r="AN460" s="36" t="str">
        <f t="shared" ref="AN460:AN468" ca="1" si="311">IF(BoxVal(ROW(AA460),9,COLUMN(T458))="FIX","00",ManualLookup(AA460,BoxVal(ROW(AA460),4,COLUMN(AN458)),INDIRECT(DN$3)))</f>
        <v>40</v>
      </c>
      <c r="AO460" s="36" t="str" cm="1">
        <f t="array" aca="1" ref="AO460" ca="1">ManualLookup(AB460,BoxVal(ROW(AB460),4,COLUMN(AO458)),INDIRECT(DO$3))</f>
        <v>08</v>
      </c>
      <c r="AP460" s="36" t="str" cm="1">
        <f t="array" aca="1" ref="AP460" ca="1">ManualLookup(AC460,BoxVal(ROW(AC460),4,COLUMN(AP458)),INDIRECT(DP$3))</f>
        <v>00</v>
      </c>
      <c r="AQ460" s="36" t="str" cm="1">
        <f t="array" aca="1" ref="AQ460" ca="1">ManualLookup(AD460,BoxVal(ROW(AD460),4,COLUMN(AQ458)),INDIRECT(DQ$3))</f>
        <v>00</v>
      </c>
      <c r="AR460" s="36" t="str" cm="1">
        <f t="array" aca="1" ref="AR460" ca="1">ManualLookup(AE460,BoxVal(ROW(AE460),4,COLUMN(AR458)),INDIRECT(DR$3))</f>
        <v>00</v>
      </c>
      <c r="AS460" s="33"/>
    </row>
    <row r="461" spans="19:45" ht="30" customHeight="1" x14ac:dyDescent="0.25">
      <c r="S461" s="7" t="s">
        <v>13</v>
      </c>
      <c r="T461" s="15" t="s">
        <v>377</v>
      </c>
      <c r="U461" s="36" t="str">
        <f t="shared" ca="1" si="305"/>
        <v>0x49=-44.10,-43.20;</v>
      </c>
      <c r="V461" s="37"/>
      <c r="W461" s="37"/>
      <c r="X461" s="68"/>
      <c r="Y461" s="68">
        <v>5.7</v>
      </c>
      <c r="Z461" s="55">
        <f t="shared" ca="1" si="306"/>
        <v>5.7</v>
      </c>
      <c r="AA461" s="39" t="s">
        <v>587</v>
      </c>
      <c r="AB461" s="40">
        <v>3.5</v>
      </c>
      <c r="AC461" s="40" t="s">
        <v>995</v>
      </c>
      <c r="AD461" s="40">
        <v>1</v>
      </c>
      <c r="AE461" s="41">
        <v>0</v>
      </c>
      <c r="AF461" s="42">
        <v>-44.1</v>
      </c>
      <c r="AG461" s="47">
        <f t="shared" ref="AG461:AG468" si="312">AF460</f>
        <v>-43.2</v>
      </c>
      <c r="AH461" s="43">
        <f t="shared" ca="1" si="307"/>
        <v>-38.4</v>
      </c>
      <c r="AI461" s="43">
        <f t="shared" ca="1" si="308"/>
        <v>-37.5</v>
      </c>
      <c r="AJ461" s="44" cm="1">
        <f t="array" aca="1" ref="AJ461" ca="1" xml:space="preserve">
N("initial sens-loopgain")+
$AF461-BoxVal(ROW($AA461),26,COLUMN(INDIRECT("T"&amp;(INT(ROW($AA478)/65))*65+2)))</f>
        <v>-45.1</v>
      </c>
      <c r="AK461" s="44">
        <f t="shared" ca="1" si="309"/>
        <v>-44.2</v>
      </c>
      <c r="AL461" s="44" cm="1">
        <f t="array" aca="1" ref="AL461" ca="1" xml:space="preserve">
N("initial sens-loopgain-gain-gain ref-vcm")+
$AH461-
BoxVal(ROW($AA461),26,COLUMN(INDIRECT("T"&amp;(INT(ROW($AA478)/65))*65+2)))-
$AB461-
$W461-
IFERROR(VLOOKUP($AC461,$CT$1:$DC$31,7,FALSE),0)</f>
        <v>-42.9</v>
      </c>
      <c r="AM461" s="44">
        <f t="shared" ca="1" si="310"/>
        <v>-42</v>
      </c>
      <c r="AN461" s="36" t="str">
        <f t="shared" ca="1" si="311"/>
        <v>40</v>
      </c>
      <c r="AO461" s="36" t="str" cm="1">
        <f t="array" aca="1" ref="AO461" ca="1">ManualLookup(AB461,BoxVal(ROW(AB461),4,COLUMN(AO459)),INDIRECT(DO$3))</f>
        <v>09</v>
      </c>
      <c r="AP461" s="36" t="str" cm="1">
        <f t="array" aca="1" ref="AP461" ca="1">ManualLookup(AC461,BoxVal(ROW(AC461),4,COLUMN(AP459)),INDIRECT(DP$3))</f>
        <v>00</v>
      </c>
      <c r="AQ461" s="36" t="str" cm="1">
        <f t="array" aca="1" ref="AQ461" ca="1">ManualLookup(AD461,BoxVal(ROW(AD461),4,COLUMN(AQ459)),INDIRECT(DQ$3))</f>
        <v>00</v>
      </c>
      <c r="AR461" s="36" t="str" cm="1">
        <f t="array" aca="1" ref="AR461" ca="1">ManualLookup(AE461,BoxVal(ROW(AE461),4,COLUMN(AR459)),INDIRECT(DR$3))</f>
        <v>00</v>
      </c>
      <c r="AS461" s="36"/>
    </row>
    <row r="462" spans="19:45" ht="30" customHeight="1" x14ac:dyDescent="0.25">
      <c r="S462" s="26"/>
      <c r="T462" s="17"/>
      <c r="U462" s="36" t="str">
        <f t="shared" ca="1" si="305"/>
        <v>0x59=-45.10,-44.10;</v>
      </c>
      <c r="V462" s="37"/>
      <c r="W462" s="37"/>
      <c r="X462" s="68"/>
      <c r="Y462" s="68">
        <v>6.73</v>
      </c>
      <c r="Z462" s="55">
        <f t="shared" ca="1" si="306"/>
        <v>6.6</v>
      </c>
      <c r="AA462" s="39" t="s">
        <v>580</v>
      </c>
      <c r="AB462" s="40">
        <v>3.5</v>
      </c>
      <c r="AC462" s="40" t="s">
        <v>995</v>
      </c>
      <c r="AD462" s="40">
        <v>1</v>
      </c>
      <c r="AE462" s="41">
        <v>0</v>
      </c>
      <c r="AF462" s="42">
        <v>-45.1</v>
      </c>
      <c r="AG462" s="47">
        <f t="shared" si="312"/>
        <v>-44.1</v>
      </c>
      <c r="AH462" s="43">
        <f t="shared" ca="1" si="307"/>
        <v>-38.5</v>
      </c>
      <c r="AI462" s="43">
        <f t="shared" ca="1" si="308"/>
        <v>-37.5</v>
      </c>
      <c r="AJ462" s="44" cm="1">
        <f t="array" aca="1" ref="AJ462" ca="1" xml:space="preserve">
N("initial sens-loopgain")+
$AF462-BoxVal(ROW($AA462),26,COLUMN(INDIRECT("T"&amp;(INT(ROW($AA479)/65))*65+2)))</f>
        <v>-46.1</v>
      </c>
      <c r="AK462" s="44">
        <f t="shared" ca="1" si="309"/>
        <v>-45.1</v>
      </c>
      <c r="AL462" s="44" cm="1">
        <f t="array" aca="1" ref="AL462" ca="1" xml:space="preserve">
N("initial sens-loopgain-gain-gain ref-vcm")+
$AH462-
BoxVal(ROW($AA462),26,COLUMN(INDIRECT("T"&amp;(INT(ROW($AA479)/65))*65+2)))-
$AB462-
$W462-
IFERROR(VLOOKUP($AC462,$CT$1:$DC$31,7,FALSE),0)</f>
        <v>-43</v>
      </c>
      <c r="AM462" s="44">
        <f t="shared" ca="1" si="310"/>
        <v>-42</v>
      </c>
      <c r="AN462" s="36" t="str">
        <f t="shared" ca="1" si="311"/>
        <v>50</v>
      </c>
      <c r="AO462" s="36" t="str" cm="1">
        <f t="array" aca="1" ref="AO462" ca="1">ManualLookup(AB462,BoxVal(ROW(AB462),4,COLUMN(AO460)),INDIRECT(DO$3))</f>
        <v>09</v>
      </c>
      <c r="AP462" s="36" t="str" cm="1">
        <f t="array" aca="1" ref="AP462" ca="1">ManualLookup(AC462,BoxVal(ROW(AC462),4,COLUMN(AP460)),INDIRECT(DP$3))</f>
        <v>00</v>
      </c>
      <c r="AQ462" s="36" t="str" cm="1">
        <f t="array" aca="1" ref="AQ462" ca="1">ManualLookup(AD462,BoxVal(ROW(AD462),4,COLUMN(AQ460)),INDIRECT(DQ$3))</f>
        <v>00</v>
      </c>
      <c r="AR462" s="36" t="str" cm="1">
        <f t="array" aca="1" ref="AR462" ca="1">ManualLookup(AE462,BoxVal(ROW(AE462),4,COLUMN(AR460)),INDIRECT(DR$3))</f>
        <v>00</v>
      </c>
      <c r="AS462" s="36"/>
    </row>
    <row r="463" spans="19:45" ht="30" customHeight="1" x14ac:dyDescent="0.25">
      <c r="S463" s="7" t="s">
        <v>19</v>
      </c>
      <c r="T463" s="15" t="s">
        <v>584</v>
      </c>
      <c r="U463" s="36" t="str">
        <f t="shared" ca="1" si="305"/>
        <v>0x5A=-45.20,-45.10;</v>
      </c>
      <c r="V463" s="37"/>
      <c r="W463" s="37"/>
      <c r="X463" s="68"/>
      <c r="Y463" s="68">
        <v>7.86</v>
      </c>
      <c r="Z463" s="55">
        <f t="shared" ca="1" si="306"/>
        <v>7.6</v>
      </c>
      <c r="AA463" s="39" t="s">
        <v>580</v>
      </c>
      <c r="AB463" s="40">
        <v>4.5</v>
      </c>
      <c r="AC463" s="40" t="s">
        <v>995</v>
      </c>
      <c r="AD463" s="40">
        <v>1</v>
      </c>
      <c r="AE463" s="41">
        <v>0</v>
      </c>
      <c r="AF463" s="42">
        <v>-45.2</v>
      </c>
      <c r="AG463" s="47">
        <f t="shared" si="312"/>
        <v>-45.1</v>
      </c>
      <c r="AH463" s="43">
        <f t="shared" ca="1" si="307"/>
        <v>-37.6</v>
      </c>
      <c r="AI463" s="43">
        <f t="shared" ca="1" si="308"/>
        <v>-37.5</v>
      </c>
      <c r="AJ463" s="44" cm="1">
        <f t="array" aca="1" ref="AJ463" ca="1" xml:space="preserve">
N("initial sens-loopgain")+
$AF463-BoxVal(ROW($AA463),26,COLUMN(INDIRECT("T"&amp;(INT(ROW($AA480)/65))*65+2)))</f>
        <v>-46.2</v>
      </c>
      <c r="AK463" s="44">
        <f t="shared" ca="1" si="309"/>
        <v>-46.1</v>
      </c>
      <c r="AL463" s="44" cm="1">
        <f t="array" aca="1" ref="AL463" ca="1" xml:space="preserve">
N("initial sens-loopgain-gain-gain ref-vcm")+
$AH463-
BoxVal(ROW($AA463),26,COLUMN(INDIRECT("T"&amp;(INT(ROW($AA480)/65))*65+2)))-
$AB463-
$W463-
IFERROR(VLOOKUP($AC463,$CT$1:$DC$31,7,FALSE),0)</f>
        <v>-43.1</v>
      </c>
      <c r="AM463" s="44">
        <f t="shared" ca="1" si="310"/>
        <v>-43</v>
      </c>
      <c r="AN463" s="36" t="str">
        <f t="shared" ca="1" si="311"/>
        <v>50</v>
      </c>
      <c r="AO463" s="36" t="str" cm="1">
        <f t="array" aca="1" ref="AO463" ca="1">ManualLookup(AB463,BoxVal(ROW(AB463),4,COLUMN(AO461)),INDIRECT(DO$3))</f>
        <v>0A</v>
      </c>
      <c r="AP463" s="36" t="str" cm="1">
        <f t="array" aca="1" ref="AP463" ca="1">ManualLookup(AC463,BoxVal(ROW(AC463),4,COLUMN(AP461)),INDIRECT(DP$3))</f>
        <v>00</v>
      </c>
      <c r="AQ463" s="36" t="str" cm="1">
        <f t="array" aca="1" ref="AQ463" ca="1">ManualLookup(AD463,BoxVal(ROW(AD463),4,COLUMN(AQ461)),INDIRECT(DQ$3))</f>
        <v>00</v>
      </c>
      <c r="AR463" s="36" t="str" cm="1">
        <f t="array" aca="1" ref="AR463" ca="1">ManualLookup(AE463,BoxVal(ROW(AE463),4,COLUMN(AR461)),INDIRECT(DR$3))</f>
        <v>00</v>
      </c>
      <c r="AS463" s="36"/>
    </row>
    <row r="464" spans="19:45" ht="30" customHeight="1" x14ac:dyDescent="0.25">
      <c r="S464" s="7" t="s">
        <v>15</v>
      </c>
      <c r="T464" s="15" t="s">
        <v>801</v>
      </c>
      <c r="U464" s="36" t="str">
        <f t="shared" ca="1" si="305"/>
        <v>0x69=-46.20,-45.20;</v>
      </c>
      <c r="V464" s="37"/>
      <c r="W464" s="37"/>
      <c r="X464" s="68"/>
      <c r="Y464" s="68">
        <v>7.66</v>
      </c>
      <c r="Z464" s="55">
        <f t="shared" ca="1" si="306"/>
        <v>7.7</v>
      </c>
      <c r="AA464" s="39" t="s">
        <v>581</v>
      </c>
      <c r="AB464" s="40">
        <v>3.5</v>
      </c>
      <c r="AC464" s="40" t="s">
        <v>995</v>
      </c>
      <c r="AD464" s="40">
        <v>1</v>
      </c>
      <c r="AE464" s="41">
        <v>0</v>
      </c>
      <c r="AF464" s="42">
        <v>-46.2</v>
      </c>
      <c r="AG464" s="47">
        <f t="shared" si="312"/>
        <v>-45.2</v>
      </c>
      <c r="AH464" s="43">
        <f t="shared" ca="1" si="307"/>
        <v>-38.5</v>
      </c>
      <c r="AI464" s="43">
        <f t="shared" ca="1" si="308"/>
        <v>-37.5</v>
      </c>
      <c r="AJ464" s="44" cm="1">
        <f t="array" aca="1" ref="AJ464" ca="1" xml:space="preserve">
N("initial sens-loopgain")+
$AF464-BoxVal(ROW($AA464),26,COLUMN(INDIRECT("T"&amp;(INT(ROW($AA481)/65))*65+2)))</f>
        <v>-47.2</v>
      </c>
      <c r="AK464" s="44">
        <f t="shared" ca="1" si="309"/>
        <v>-46.2</v>
      </c>
      <c r="AL464" s="44" cm="1">
        <f t="array" aca="1" ref="AL464" ca="1" xml:space="preserve">
N("initial sens-loopgain-gain-gain ref-vcm")+
$AH464-
BoxVal(ROW($AA464),26,COLUMN(INDIRECT("T"&amp;(INT(ROW($AA481)/65))*65+2)))-
$AB464-
$W464-
IFERROR(VLOOKUP($AC464,$CT$1:$DC$31,7,FALSE),0)</f>
        <v>-43</v>
      </c>
      <c r="AM464" s="44">
        <f t="shared" ca="1" si="310"/>
        <v>-42</v>
      </c>
      <c r="AN464" s="36" t="str">
        <f t="shared" ca="1" si="311"/>
        <v>60</v>
      </c>
      <c r="AO464" s="36" t="str" cm="1">
        <f t="array" aca="1" ref="AO464" ca="1">ManualLookup(AB464,BoxVal(ROW(AB464),4,COLUMN(AO462)),INDIRECT(DO$3))</f>
        <v>09</v>
      </c>
      <c r="AP464" s="36" t="str" cm="1">
        <f t="array" aca="1" ref="AP464" ca="1">ManualLookup(AC464,BoxVal(ROW(AC464),4,COLUMN(AP462)),INDIRECT(DP$3))</f>
        <v>00</v>
      </c>
      <c r="AQ464" s="36" t="str" cm="1">
        <f t="array" aca="1" ref="AQ464" ca="1">ManualLookup(AD464,BoxVal(ROW(AD464),4,COLUMN(AQ462)),INDIRECT(DQ$3))</f>
        <v>00</v>
      </c>
      <c r="AR464" s="36" t="str" cm="1">
        <f t="array" aca="1" ref="AR464" ca="1">ManualLookup(AE464,BoxVal(ROW(AE464),4,COLUMN(AR462)),INDIRECT(DR$3))</f>
        <v>00</v>
      </c>
      <c r="AS464" s="36"/>
    </row>
    <row r="465" spans="19:45" ht="30" customHeight="1" x14ac:dyDescent="0.25">
      <c r="S465" s="7" t="s">
        <v>705</v>
      </c>
      <c r="T465" s="15" t="s">
        <v>990</v>
      </c>
      <c r="U465" s="36" t="str">
        <f t="shared" ca="1" si="305"/>
        <v>0x79=-47.10,-46.20;</v>
      </c>
      <c r="V465" s="37"/>
      <c r="W465" s="37"/>
      <c r="X465" s="68"/>
      <c r="Y465" s="68">
        <v>8.56</v>
      </c>
      <c r="Z465" s="55">
        <f t="shared" ca="1" si="306"/>
        <v>8.6</v>
      </c>
      <c r="AA465" s="39" t="s">
        <v>582</v>
      </c>
      <c r="AB465" s="40">
        <v>3.5</v>
      </c>
      <c r="AC465" s="40" t="s">
        <v>995</v>
      </c>
      <c r="AD465" s="40">
        <v>1</v>
      </c>
      <c r="AE465" s="41">
        <v>0</v>
      </c>
      <c r="AF465" s="42">
        <v>-47.1</v>
      </c>
      <c r="AG465" s="47">
        <f t="shared" si="312"/>
        <v>-46.2</v>
      </c>
      <c r="AH465" s="43">
        <f t="shared" ca="1" si="307"/>
        <v>-38.5</v>
      </c>
      <c r="AI465" s="43">
        <f t="shared" ca="1" si="308"/>
        <v>-37.6</v>
      </c>
      <c r="AJ465" s="44" cm="1">
        <f t="array" aca="1" ref="AJ465" ca="1" xml:space="preserve">
N("initial sens-loopgain")+
$AF465-BoxVal(ROW($AA465),26,COLUMN(INDIRECT("T"&amp;(INT(ROW($AA482)/65))*65+2)))</f>
        <v>-48.1</v>
      </c>
      <c r="AK465" s="44">
        <f t="shared" ca="1" si="309"/>
        <v>-47.2</v>
      </c>
      <c r="AL465" s="44" cm="1">
        <f t="array" aca="1" ref="AL465" ca="1" xml:space="preserve">
N("initial sens-loopgain-gain-gain ref-vcm")+
$AH465-
BoxVal(ROW($AA465),26,COLUMN(INDIRECT("T"&amp;(INT(ROW($AA482)/65))*65+2)))-
$AB465-
$W465-
IFERROR(VLOOKUP($AC465,$CT$1:$DC$31,7,FALSE),0)</f>
        <v>-43</v>
      </c>
      <c r="AM465" s="44">
        <f t="shared" ca="1" si="310"/>
        <v>-42.1</v>
      </c>
      <c r="AN465" s="36" t="str">
        <f t="shared" ca="1" si="311"/>
        <v>70</v>
      </c>
      <c r="AO465" s="36" t="str" cm="1">
        <f t="array" aca="1" ref="AO465" ca="1">ManualLookup(AB465,BoxVal(ROW(AB465),4,COLUMN(AO463)),INDIRECT(DO$3))</f>
        <v>09</v>
      </c>
      <c r="AP465" s="36" t="str" cm="1">
        <f t="array" aca="1" ref="AP465" ca="1">ManualLookup(AC465,BoxVal(ROW(AC465),4,COLUMN(AP463)),INDIRECT(DP$3))</f>
        <v>00</v>
      </c>
      <c r="AQ465" s="36" t="str" cm="1">
        <f t="array" aca="1" ref="AQ465" ca="1">ManualLookup(AD465,BoxVal(ROW(AD465),4,COLUMN(AQ463)),INDIRECT(DQ$3))</f>
        <v>00</v>
      </c>
      <c r="AR465" s="36" t="str" cm="1">
        <f t="array" aca="1" ref="AR465" ca="1">ManualLookup(AE465,BoxVal(ROW(AE465),4,COLUMN(AR463)),INDIRECT(DR$3))</f>
        <v>00</v>
      </c>
      <c r="AS465" s="36"/>
    </row>
    <row r="466" spans="19:45" ht="30" customHeight="1" x14ac:dyDescent="0.25">
      <c r="S466" s="7" t="s">
        <v>605</v>
      </c>
      <c r="T466" s="15" t="s">
        <v>991</v>
      </c>
      <c r="U466" s="36" t="str">
        <f t="shared" ca="1" si="305"/>
        <v>0x7A=-48.10,-47.10;</v>
      </c>
      <c r="V466" s="37"/>
      <c r="W466" s="37"/>
      <c r="X466" s="68"/>
      <c r="Y466" s="68">
        <v>9.5</v>
      </c>
      <c r="Z466" s="55">
        <f t="shared" ca="1" si="306"/>
        <v>9.6</v>
      </c>
      <c r="AA466" s="39" t="s">
        <v>582</v>
      </c>
      <c r="AB466" s="40">
        <v>4.5</v>
      </c>
      <c r="AC466" s="40" t="s">
        <v>995</v>
      </c>
      <c r="AD466" s="40">
        <v>1</v>
      </c>
      <c r="AE466" s="41">
        <v>0</v>
      </c>
      <c r="AF466" s="42">
        <v>-48.1</v>
      </c>
      <c r="AG466" s="47">
        <f t="shared" si="312"/>
        <v>-47.1</v>
      </c>
      <c r="AH466" s="43">
        <f t="shared" ca="1" si="307"/>
        <v>-38.5</v>
      </c>
      <c r="AI466" s="43">
        <f t="shared" ca="1" si="308"/>
        <v>-37.5</v>
      </c>
      <c r="AJ466" s="44" cm="1">
        <f t="array" aca="1" ref="AJ466" ca="1" xml:space="preserve">
N("initial sens-loopgain")+
$AF466-BoxVal(ROW($AA466),26,COLUMN(INDIRECT("T"&amp;(INT(ROW($AA483)/65))*65+2)))</f>
        <v>-49.1</v>
      </c>
      <c r="AK466" s="44">
        <f t="shared" ca="1" si="309"/>
        <v>-48.1</v>
      </c>
      <c r="AL466" s="44" cm="1">
        <f t="array" aca="1" ref="AL466" ca="1" xml:space="preserve">
N("initial sens-loopgain-gain-gain ref-vcm")+
$AH466-
BoxVal(ROW($AA466),26,COLUMN(INDIRECT("T"&amp;(INT(ROW($AA483)/65))*65+2)))-
$AB466-
$W466-
IFERROR(VLOOKUP($AC466,$CT$1:$DC$31,7,FALSE),0)</f>
        <v>-44</v>
      </c>
      <c r="AM466" s="44">
        <f t="shared" ca="1" si="310"/>
        <v>-43</v>
      </c>
      <c r="AN466" s="36" t="str">
        <f t="shared" ca="1" si="311"/>
        <v>70</v>
      </c>
      <c r="AO466" s="36" t="str" cm="1">
        <f t="array" aca="1" ref="AO466" ca="1">ManualLookup(AB466,BoxVal(ROW(AB466),4,COLUMN(AO464)),INDIRECT(DO$3))</f>
        <v>0A</v>
      </c>
      <c r="AP466" s="36" t="str" cm="1">
        <f t="array" aca="1" ref="AP466" ca="1">ManualLookup(AC466,BoxVal(ROW(AC466),4,COLUMN(AP464)),INDIRECT(DP$3))</f>
        <v>00</v>
      </c>
      <c r="AQ466" s="36" t="str" cm="1">
        <f t="array" aca="1" ref="AQ466" ca="1">ManualLookup(AD466,BoxVal(ROW(AD466),4,COLUMN(AQ464)),INDIRECT(DQ$3))</f>
        <v>00</v>
      </c>
      <c r="AR466" s="36" t="str" cm="1">
        <f t="array" aca="1" ref="AR466" ca="1">ManualLookup(AE466,BoxVal(ROW(AE466),4,COLUMN(AR464)),INDIRECT(DR$3))</f>
        <v>00</v>
      </c>
      <c r="AS466" s="36"/>
    </row>
    <row r="467" spans="19:45" ht="30" customHeight="1" x14ac:dyDescent="0.25">
      <c r="S467" s="7" t="s">
        <v>721</v>
      </c>
      <c r="T467" s="15" t="s">
        <v>26</v>
      </c>
      <c r="U467" s="36" t="str">
        <f t="shared" ca="1" si="305"/>
        <v>0x7B=-49.10,-48.10;</v>
      </c>
      <c r="V467" s="37"/>
      <c r="W467" s="37"/>
      <c r="X467" s="68"/>
      <c r="Y467" s="68"/>
      <c r="Z467" s="55">
        <f t="shared" ca="1" si="306"/>
        <v>10.6</v>
      </c>
      <c r="AA467" s="39" t="s">
        <v>582</v>
      </c>
      <c r="AB467" s="40">
        <v>5.5</v>
      </c>
      <c r="AC467" s="40" t="s">
        <v>995</v>
      </c>
      <c r="AD467" s="40">
        <v>1</v>
      </c>
      <c r="AE467" s="41">
        <v>0</v>
      </c>
      <c r="AF467" s="42">
        <v>-49.1</v>
      </c>
      <c r="AG467" s="47">
        <f t="shared" si="312"/>
        <v>-48.1</v>
      </c>
      <c r="AH467" s="43">
        <f t="shared" ca="1" si="307"/>
        <v>-38.5</v>
      </c>
      <c r="AI467" s="43">
        <f t="shared" ca="1" si="308"/>
        <v>-37.5</v>
      </c>
      <c r="AJ467" s="44" cm="1">
        <f t="array" aca="1" ref="AJ467" ca="1" xml:space="preserve">
N("initial sens-loopgain")+
$AF467-BoxVal(ROW($AA467),26,COLUMN(INDIRECT("T"&amp;(INT(ROW($AA484)/65))*65+2)))</f>
        <v>-50.1</v>
      </c>
      <c r="AK467" s="44">
        <f t="shared" ca="1" si="309"/>
        <v>-49.1</v>
      </c>
      <c r="AL467" s="44" cm="1">
        <f t="array" aca="1" ref="AL467" ca="1" xml:space="preserve">
N("initial sens-loopgain-gain-gain ref-vcm")+
$AH467-
BoxVal(ROW($AA467),26,COLUMN(INDIRECT("T"&amp;(INT(ROW($AA484)/65))*65+2)))-
$AB467-
$W467-
IFERROR(VLOOKUP($AC467,$CT$1:$DC$31,7,FALSE),0)</f>
        <v>-45</v>
      </c>
      <c r="AM467" s="44">
        <f t="shared" ca="1" si="310"/>
        <v>-44</v>
      </c>
      <c r="AN467" s="36" t="str">
        <f t="shared" ca="1" si="311"/>
        <v>70</v>
      </c>
      <c r="AO467" s="36" t="str" cm="1">
        <f t="array" aca="1" ref="AO467" ca="1">ManualLookup(AB467,BoxVal(ROW(AB467),4,COLUMN(AO465)),INDIRECT(DO$3))</f>
        <v>0B</v>
      </c>
      <c r="AP467" s="36" t="str" cm="1">
        <f t="array" aca="1" ref="AP467" ca="1">ManualLookup(AC467,BoxVal(ROW(AC467),4,COLUMN(AP465)),INDIRECT(DP$3))</f>
        <v>00</v>
      </c>
      <c r="AQ467" s="36" t="str" cm="1">
        <f t="array" aca="1" ref="AQ467" ca="1">ManualLookup(AD467,BoxVal(ROW(AD467),4,COLUMN(AQ465)),INDIRECT(DQ$3))</f>
        <v>00</v>
      </c>
      <c r="AR467" s="36" t="str" cm="1">
        <f t="array" aca="1" ref="AR467" ca="1">ManualLookup(AE467,BoxVal(ROW(AE467),4,COLUMN(AR465)),INDIRECT(DR$3))</f>
        <v>00</v>
      </c>
      <c r="AS467" s="36"/>
    </row>
    <row r="468" spans="19:45" ht="30" customHeight="1" x14ac:dyDescent="0.25">
      <c r="S468" s="7" t="s">
        <v>20</v>
      </c>
      <c r="T468" s="15">
        <v>-39</v>
      </c>
      <c r="U468" s="36" t="str">
        <f t="shared" ca="1" si="305"/>
        <v>0x7C=-50.10,-49.10;</v>
      </c>
      <c r="V468" s="37"/>
      <c r="W468" s="37"/>
      <c r="X468" s="38"/>
      <c r="Y468" s="38"/>
      <c r="Z468" s="55">
        <f t="shared" ca="1" si="306"/>
        <v>11.6</v>
      </c>
      <c r="AA468" s="39" t="s">
        <v>582</v>
      </c>
      <c r="AB468" s="40">
        <v>6.5</v>
      </c>
      <c r="AC468" s="40" t="s">
        <v>995</v>
      </c>
      <c r="AD468" s="40">
        <v>1</v>
      </c>
      <c r="AE468" s="41">
        <v>0</v>
      </c>
      <c r="AF468" s="42">
        <v>-50.1</v>
      </c>
      <c r="AG468" s="47">
        <f t="shared" si="312"/>
        <v>-49.1</v>
      </c>
      <c r="AH468" s="43">
        <f t="shared" ca="1" si="307"/>
        <v>-38.5</v>
      </c>
      <c r="AI468" s="43">
        <f t="shared" ca="1" si="308"/>
        <v>-37.5</v>
      </c>
      <c r="AJ468" s="44" cm="1">
        <f t="array" aca="1" ref="AJ468" ca="1" xml:space="preserve">
N("initial sens-loopgain")+
$AF468-BoxVal(ROW($AA468),26,COLUMN(INDIRECT("T"&amp;(INT(ROW($AA485)/65))*65+2)))</f>
        <v>-51.1</v>
      </c>
      <c r="AK468" s="44">
        <f t="shared" ca="1" si="309"/>
        <v>-50.1</v>
      </c>
      <c r="AL468" s="44" cm="1">
        <f t="array" aca="1" ref="AL468" ca="1" xml:space="preserve">
N("initial sens-loopgain-gain-gain ref-vcm")+
$AH468-
BoxVal(ROW($AA468),26,COLUMN(INDIRECT("T"&amp;(INT(ROW($AA485)/65))*65+2)))-
$AB468-
$W468-
IFERROR(VLOOKUP($AC468,$CT$1:$DC$31,7,FALSE),0)</f>
        <v>-46</v>
      </c>
      <c r="AM468" s="44">
        <f t="shared" ca="1" si="310"/>
        <v>-45</v>
      </c>
      <c r="AN468" s="36" t="str">
        <f t="shared" ca="1" si="311"/>
        <v>70</v>
      </c>
      <c r="AO468" s="36" t="str" cm="1">
        <f t="array" aca="1" ref="AO468" ca="1">ManualLookup(AB468,BoxVal(ROW(AB468),4,COLUMN(AO466)),INDIRECT(DO$3))</f>
        <v>0C</v>
      </c>
      <c r="AP468" s="36" t="str" cm="1">
        <f t="array" aca="1" ref="AP468" ca="1">ManualLookup(AC468,BoxVal(ROW(AC468),4,COLUMN(AP466)),INDIRECT(DP$3))</f>
        <v>00</v>
      </c>
      <c r="AQ468" s="36" t="str" cm="1">
        <f t="array" aca="1" ref="AQ468" ca="1">ManualLookup(AD468,BoxVal(ROW(AD468),4,COLUMN(AQ466)),INDIRECT(DQ$3))</f>
        <v>00</v>
      </c>
      <c r="AR468" s="36" t="str" cm="1">
        <f t="array" aca="1" ref="AR468" ca="1">ManualLookup(AE468,BoxVal(ROW(AE468),4,COLUMN(AR466)),INDIRECT(DR$3))</f>
        <v>00</v>
      </c>
      <c r="AS468" s="36"/>
    </row>
    <row r="469" spans="19:45" ht="30" customHeight="1" x14ac:dyDescent="0.25">
      <c r="S469" s="7" t="s">
        <v>691</v>
      </c>
      <c r="T469" s="15" t="s">
        <v>1088</v>
      </c>
      <c r="U469" s="36"/>
      <c r="V469" s="37"/>
      <c r="W469" s="37"/>
      <c r="X469" s="38"/>
      <c r="Y469" s="38"/>
      <c r="Z469" s="55"/>
      <c r="AA469" s="39"/>
      <c r="AB469" s="40"/>
      <c r="AC469" s="40"/>
      <c r="AD469" s="40"/>
      <c r="AE469" s="41"/>
      <c r="AF469" s="42"/>
      <c r="AG469" s="47"/>
      <c r="AH469" s="43"/>
      <c r="AI469" s="43"/>
      <c r="AJ469" s="44"/>
      <c r="AK469" s="44"/>
      <c r="AL469" s="44"/>
      <c r="AM469" s="44"/>
      <c r="AN469" s="36"/>
      <c r="AO469" s="36"/>
      <c r="AP469" s="36"/>
      <c r="AQ469" s="36"/>
      <c r="AR469" s="36"/>
      <c r="AS469" s="36"/>
    </row>
    <row r="470" spans="19:45" ht="30" customHeight="1" x14ac:dyDescent="0.25">
      <c r="S470" s="7" t="s">
        <v>544</v>
      </c>
      <c r="T470" s="15" t="s">
        <v>1085</v>
      </c>
      <c r="U470" s="36"/>
      <c r="V470" s="37"/>
      <c r="W470" s="37"/>
      <c r="X470" s="38"/>
      <c r="Y470" s="38"/>
      <c r="Z470" s="55"/>
      <c r="AA470" s="39"/>
      <c r="AB470" s="40"/>
      <c r="AC470" s="40"/>
      <c r="AD470" s="40"/>
      <c r="AE470" s="41"/>
      <c r="AF470" s="42"/>
      <c r="AG470" s="47"/>
      <c r="AH470" s="43"/>
      <c r="AI470" s="43"/>
      <c r="AJ470" s="44"/>
      <c r="AK470" s="44"/>
      <c r="AL470" s="44"/>
      <c r="AM470" s="44"/>
      <c r="AN470" s="36"/>
      <c r="AO470" s="36"/>
      <c r="AP470" s="36"/>
      <c r="AQ470" s="36"/>
      <c r="AR470" s="36"/>
      <c r="AS470" s="36"/>
    </row>
    <row r="471" spans="19:45" ht="30" customHeight="1" x14ac:dyDescent="0.25">
      <c r="S471" s="7" t="s">
        <v>12</v>
      </c>
      <c r="T471" s="15" t="s">
        <v>548</v>
      </c>
      <c r="U471" s="36"/>
      <c r="V471" s="37"/>
      <c r="W471" s="37"/>
      <c r="X471" s="38"/>
      <c r="Y471" s="38"/>
      <c r="Z471" s="55"/>
      <c r="AA471" s="39"/>
      <c r="AB471" s="40"/>
      <c r="AC471" s="40"/>
      <c r="AD471" s="40"/>
      <c r="AE471" s="41"/>
      <c r="AF471" s="42"/>
      <c r="AG471" s="47"/>
      <c r="AH471" s="43"/>
      <c r="AI471" s="43"/>
      <c r="AJ471" s="44"/>
      <c r="AK471" s="44"/>
      <c r="AL471" s="44"/>
      <c r="AM471" s="44"/>
      <c r="AN471" s="36"/>
      <c r="AO471" s="36"/>
      <c r="AP471" s="36"/>
      <c r="AQ471" s="36"/>
      <c r="AR471" s="36"/>
      <c r="AS471" s="36"/>
    </row>
    <row r="472" spans="19:45" ht="30" customHeight="1" x14ac:dyDescent="0.25">
      <c r="S472" s="26" t="s">
        <v>773</v>
      </c>
      <c r="T472" s="15" t="s">
        <v>562</v>
      </c>
      <c r="U472" s="36"/>
      <c r="V472" s="37"/>
      <c r="W472" s="37"/>
      <c r="X472" s="38"/>
      <c r="Y472" s="38"/>
      <c r="Z472" s="55"/>
      <c r="AA472" s="39"/>
      <c r="AB472" s="40"/>
      <c r="AC472" s="40"/>
      <c r="AD472" s="40"/>
      <c r="AE472" s="41"/>
      <c r="AF472" s="42"/>
      <c r="AG472" s="47"/>
      <c r="AH472" s="43"/>
      <c r="AI472" s="43"/>
      <c r="AJ472" s="44"/>
      <c r="AK472" s="44"/>
      <c r="AL472" s="44"/>
      <c r="AM472" s="44"/>
      <c r="AN472" s="36"/>
      <c r="AO472" s="36"/>
      <c r="AP472" s="36"/>
      <c r="AQ472" s="36"/>
      <c r="AR472" s="36"/>
      <c r="AS472" s="36"/>
    </row>
    <row r="473" spans="19:45" ht="30" customHeight="1" x14ac:dyDescent="0.25">
      <c r="S473" s="7" t="s">
        <v>573</v>
      </c>
      <c r="T473" s="15">
        <v>1.1000000000000001</v>
      </c>
      <c r="U473" s="36"/>
      <c r="V473" s="37"/>
      <c r="W473" s="37"/>
      <c r="X473" s="38"/>
      <c r="Y473" s="38"/>
      <c r="Z473" s="55"/>
      <c r="AA473" s="39"/>
      <c r="AB473" s="40"/>
      <c r="AC473" s="40"/>
      <c r="AD473" s="40"/>
      <c r="AE473" s="41"/>
      <c r="AF473" s="42"/>
      <c r="AG473" s="47"/>
      <c r="AH473" s="43"/>
      <c r="AI473" s="43"/>
      <c r="AJ473" s="44"/>
      <c r="AK473" s="44"/>
      <c r="AL473" s="44"/>
      <c r="AM473" s="44"/>
      <c r="AN473" s="36"/>
      <c r="AO473" s="36"/>
      <c r="AP473" s="36"/>
      <c r="AQ473" s="36"/>
      <c r="AR473" s="36"/>
      <c r="AS473" s="36"/>
    </row>
    <row r="474" spans="19:45" ht="30" customHeight="1" x14ac:dyDescent="0.25">
      <c r="S474" s="7" t="s">
        <v>590</v>
      </c>
      <c r="T474" s="15">
        <f>VLOOKUP(T459,MPN!$A$1:$E$1000,4,FALSE)</f>
        <v>-38</v>
      </c>
      <c r="U474" s="36"/>
      <c r="V474" s="37"/>
      <c r="W474" s="37"/>
      <c r="X474" s="38"/>
      <c r="Y474" s="38"/>
      <c r="Z474" s="48"/>
      <c r="AA474" s="39"/>
      <c r="AB474" s="40"/>
      <c r="AC474" s="40"/>
      <c r="AD474" s="40"/>
      <c r="AE474" s="41"/>
      <c r="AF474" s="42"/>
      <c r="AG474" s="49"/>
      <c r="AH474" s="43"/>
      <c r="AI474" s="43"/>
      <c r="AJ474" s="44"/>
      <c r="AK474" s="44"/>
      <c r="AL474" s="44"/>
      <c r="AM474" s="44"/>
      <c r="AN474" s="36"/>
      <c r="AO474" s="36"/>
      <c r="AP474" s="36"/>
      <c r="AQ474" s="36"/>
      <c r="AR474" s="36"/>
      <c r="AS474" s="36"/>
    </row>
    <row r="475" spans="19:45" ht="30" customHeight="1" x14ac:dyDescent="0.25">
      <c r="S475" s="7" t="s">
        <v>693</v>
      </c>
      <c r="T475" s="15">
        <v>0.8</v>
      </c>
      <c r="U475" s="36"/>
      <c r="V475" s="37"/>
      <c r="W475" s="37"/>
      <c r="X475" s="38"/>
      <c r="Y475" s="38"/>
      <c r="Z475" s="48"/>
      <c r="AA475" s="39"/>
      <c r="AB475" s="40"/>
      <c r="AC475" s="40"/>
      <c r="AD475" s="40"/>
      <c r="AE475" s="41"/>
      <c r="AF475" s="42"/>
      <c r="AG475" s="49"/>
      <c r="AH475" s="43"/>
      <c r="AI475" s="43"/>
      <c r="AJ475" s="44"/>
      <c r="AK475" s="44"/>
      <c r="AL475" s="44"/>
      <c r="AM475" s="44"/>
      <c r="AN475" s="36"/>
      <c r="AO475" s="36"/>
      <c r="AP475" s="36"/>
      <c r="AQ475" s="36"/>
      <c r="AR475" s="36"/>
      <c r="AS475" s="36"/>
    </row>
    <row r="476" spans="19:45" ht="30" customHeight="1" x14ac:dyDescent="0.25">
      <c r="S476" s="7" t="s">
        <v>604</v>
      </c>
      <c r="T476" s="7" t="str">
        <f t="shared" ref="T476" si="313">VLOOKUP($T463,$AU$1:$AZ$31,MATCH($T457,$AU$1:$AZ$1,0),FALSE)&amp;"_"&amp;T465</f>
        <v>default_NormalMode</v>
      </c>
      <c r="U476" s="36"/>
      <c r="V476" s="37"/>
      <c r="W476" s="37"/>
      <c r="X476" s="38"/>
      <c r="Y476" s="38"/>
      <c r="Z476" s="48"/>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S477" s="7" t="s">
        <v>424</v>
      </c>
      <c r="T477" s="7" t="str">
        <f>VLOOKUP($T459,MPN!$A$1:$E$500,2,FALSE)</f>
        <v>AMIC</v>
      </c>
      <c r="U477" s="36"/>
      <c r="V477" s="37"/>
      <c r="W477" s="37"/>
      <c r="X477" s="38"/>
      <c r="Y477" s="38"/>
      <c r="Z477" s="48"/>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S478" s="7" t="s">
        <v>16</v>
      </c>
      <c r="T478" s="7" t="str">
        <f>VLOOKUP($T460,ASIC!$A$1:$B$200,2,FALSE)</f>
        <v>2258K</v>
      </c>
      <c r="U478" s="36"/>
      <c r="V478" s="37"/>
      <c r="W478" s="37"/>
      <c r="X478" s="38"/>
      <c r="Y478" s="38"/>
      <c r="Z478" s="48"/>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S479" s="7" t="s">
        <v>17</v>
      </c>
      <c r="T479" s="7" t="str">
        <f>VLOOKUP($T461,Sensor!$A$1:$B$100,2,FALSE)</f>
        <v>2282A</v>
      </c>
      <c r="U479" s="36"/>
      <c r="V479" s="37"/>
      <c r="W479" s="37"/>
      <c r="X479" s="38"/>
      <c r="Y479" s="38"/>
      <c r="Z479" s="48"/>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tr">
        <f>VLOOKUP($T459,MPN!$A$1:$E$500,5,FALSE)</f>
        <v>Default</v>
      </c>
      <c r="U480" s="36"/>
      <c r="V480" s="37"/>
      <c r="W480" s="37"/>
      <c r="X480" s="38"/>
      <c r="Y480" s="38"/>
      <c r="Z480" s="48"/>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S481" s="7" t="s">
        <v>545</v>
      </c>
      <c r="T481" s="7">
        <f t="shared" ref="T481" si="314">VLOOKUP(T470,$DT$1:$DV$31,3,FALSE)</f>
        <v>1</v>
      </c>
      <c r="U481" s="36"/>
      <c r="V481" s="37"/>
      <c r="W481" s="37"/>
      <c r="X481" s="38"/>
      <c r="Y481" s="38"/>
      <c r="Z481" s="48"/>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S482" s="7" t="s">
        <v>22</v>
      </c>
      <c r="T482" s="15">
        <v>7</v>
      </c>
      <c r="U482" s="36"/>
      <c r="V482" s="37"/>
      <c r="W482" s="37"/>
      <c r="X482" s="38"/>
      <c r="Y482" s="38"/>
      <c r="Z482" s="48"/>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S483" s="7" t="s">
        <v>696</v>
      </c>
      <c r="T483" s="28">
        <v>45707</v>
      </c>
      <c r="U483" s="36"/>
      <c r="V483" s="37"/>
      <c r="W483" s="37"/>
      <c r="X483" s="38"/>
      <c r="Y483" s="38"/>
      <c r="Z483" s="48"/>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S484" s="7" t="s">
        <v>694</v>
      </c>
      <c r="T484" s="15" t="s">
        <v>994</v>
      </c>
      <c r="U484" s="36"/>
      <c r="V484" s="37"/>
      <c r="W484" s="37"/>
      <c r="X484" s="38"/>
      <c r="Y484" s="38"/>
      <c r="Z484" s="48"/>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S485" s="7" t="s">
        <v>697</v>
      </c>
      <c r="T485" s="7">
        <f t="shared" ref="T485" ca="1" si="315">COUNTA(U460:U519)</f>
        <v>9</v>
      </c>
      <c r="U485" s="36"/>
      <c r="V485" s="37"/>
      <c r="W485" s="37"/>
      <c r="X485" s="38"/>
      <c r="Y485" s="38"/>
      <c r="Z485" s="48"/>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S486" s="7" t="s">
        <v>715</v>
      </c>
      <c r="T486" s="7" t="str">
        <f t="shared" ref="T486" si="316">T474&amp;"+/-"&amp;T475&amp;" "&amp;T484</f>
        <v>-38+/-0.8 dBV</v>
      </c>
      <c r="U486" s="36"/>
      <c r="V486" s="37"/>
      <c r="W486" s="37"/>
      <c r="X486" s="38"/>
      <c r="Y486" s="38"/>
      <c r="Z486" s="48"/>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S487" s="7" t="s">
        <v>719</v>
      </c>
      <c r="T487" s="54" t="str">
        <f t="shared" ref="T487" si="317">T466&amp;" : "&amp;T469&amp;" "&amp;"(uA)"&amp;CHAR(10)&amp;"Vdc&amp;Remark: "&amp;T472</f>
        <v>3.3V : 70~150 (uA)
Vdc&amp;Remark: -</v>
      </c>
      <c r="U487" s="36"/>
      <c r="V487" s="37"/>
      <c r="W487" s="37"/>
      <c r="X487" s="38"/>
      <c r="Y487" s="38"/>
      <c r="Z487" s="48"/>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U488" s="36"/>
      <c r="V488" s="37"/>
      <c r="W488" s="37"/>
      <c r="X488" s="38"/>
      <c r="Y488" s="38"/>
      <c r="Z488" s="48"/>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t="s">
        <v>14</v>
      </c>
      <c r="T489" s="2" t="str">
        <f t="shared" ref="T489" si="318">ADDRESS(ROW(S489),COLUMN($S$1))&amp;":"&amp;ADDRESS(ROW(S519),COLUMN($T$1))</f>
        <v>$S$489:$T$519</v>
      </c>
      <c r="U489" s="36"/>
      <c r="V489" s="37"/>
      <c r="W489" s="37"/>
      <c r="X489" s="38"/>
      <c r="Y489" s="38"/>
      <c r="Z489" s="48"/>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t="str">
        <f t="shared" ref="S490" si="319">$BB$2</f>
        <v>15V</v>
      </c>
      <c r="T490" s="3">
        <v>5.0999999999999996</v>
      </c>
      <c r="U490" s="36"/>
      <c r="V490" s="37"/>
      <c r="W490" s="37"/>
      <c r="X490" s="38"/>
      <c r="Y490" s="38"/>
      <c r="Z490" s="48"/>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t="str">
        <f t="shared" ref="S491" si="320">$BB$3</f>
        <v>14V</v>
      </c>
      <c r="T491" s="3">
        <v>4.2</v>
      </c>
      <c r="U491" s="36"/>
      <c r="V491" s="37"/>
      <c r="W491" s="37"/>
      <c r="X491" s="38"/>
      <c r="Y491" s="38"/>
      <c r="Z491" s="48"/>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t="str">
        <f t="shared" ref="S492" si="321">$BB$4</f>
        <v>13V</v>
      </c>
      <c r="T492" s="3">
        <v>3.1</v>
      </c>
      <c r="U492" s="36"/>
      <c r="V492" s="37"/>
      <c r="W492" s="37"/>
      <c r="X492" s="38"/>
      <c r="Y492" s="38"/>
      <c r="Z492" s="48"/>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t="str">
        <f t="shared" ref="S493" si="322">$BB$5</f>
        <v>12V</v>
      </c>
      <c r="T493" s="3">
        <v>2.2000000000000002</v>
      </c>
      <c r="U493" s="36"/>
      <c r="V493" s="37"/>
      <c r="W493" s="37"/>
      <c r="X493" s="38"/>
      <c r="Y493" s="38"/>
      <c r="Z493" s="48"/>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t="str">
        <f t="shared" ref="S494" si="323">$BB$6</f>
        <v>11V</v>
      </c>
      <c r="T494" s="3">
        <v>1.1000000000000001</v>
      </c>
      <c r="U494" s="36"/>
      <c r="V494" s="37"/>
      <c r="W494" s="37"/>
      <c r="X494" s="38"/>
      <c r="Y494" s="38"/>
      <c r="Z494" s="48"/>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t="str">
        <f t="shared" ref="S495" si="324">$BB$7</f>
        <v>10V</v>
      </c>
      <c r="T495" s="3">
        <v>0</v>
      </c>
      <c r="U495" s="36"/>
      <c r="V495" s="37"/>
      <c r="W495" s="37"/>
      <c r="X495" s="38"/>
      <c r="Y495" s="38"/>
      <c r="Z495" s="48"/>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t="str">
        <f t="shared" ref="S496" si="325">$BB$8</f>
        <v>FIX</v>
      </c>
      <c r="T496" s="3" t="s">
        <v>562</v>
      </c>
      <c r="U496" s="36"/>
      <c r="V496" s="37"/>
      <c r="W496" s="37"/>
      <c r="X496" s="38"/>
      <c r="Y496" s="38"/>
      <c r="Z496" s="48"/>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 t="shared" ref="S497" si="326">$BB$9</f>
        <v>Space</v>
      </c>
      <c r="T497" s="3" t="s">
        <v>562</v>
      </c>
      <c r="U497" s="36"/>
      <c r="V497" s="37"/>
      <c r="W497" s="37"/>
      <c r="X497" s="38"/>
      <c r="Y497" s="38"/>
      <c r="Z497" s="48"/>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 t="shared" ref="S498" si="327">$BB$10</f>
        <v>Config2</v>
      </c>
      <c r="T498" s="3">
        <v>0</v>
      </c>
      <c r="U498" s="36"/>
      <c r="V498" s="37"/>
      <c r="W498" s="37"/>
      <c r="X498" s="38"/>
      <c r="Y498" s="38"/>
      <c r="Z498" s="48"/>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 t="shared" ref="S499" si="328">$BB$11</f>
        <v>-</v>
      </c>
      <c r="T499" s="3"/>
      <c r="U499" s="36"/>
      <c r="V499" s="37"/>
      <c r="W499" s="37"/>
      <c r="X499" s="38"/>
      <c r="Y499" s="38"/>
      <c r="Z499" s="48"/>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 t="shared" ref="S500" si="329">$BB$12</f>
        <v>-</v>
      </c>
      <c r="T500" s="3"/>
      <c r="U500" s="36"/>
      <c r="V500" s="37"/>
      <c r="W500" s="37"/>
      <c r="X500" s="38"/>
      <c r="Y500" s="38"/>
      <c r="Z500" s="48"/>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 t="shared" ref="S501" si="330">$BB$13</f>
        <v>-</v>
      </c>
      <c r="T501" s="3"/>
      <c r="U501" s="36"/>
      <c r="V501" s="37"/>
      <c r="W501" s="37"/>
      <c r="X501" s="38"/>
      <c r="Y501" s="38"/>
      <c r="Z501" s="48"/>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 t="shared" ref="S502" si="331">$BB$14</f>
        <v>-</v>
      </c>
      <c r="T502" s="3"/>
      <c r="U502" s="36"/>
      <c r="V502" s="37"/>
      <c r="W502" s="37"/>
      <c r="X502" s="38"/>
      <c r="Y502" s="38"/>
      <c r="Z502" s="48"/>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 t="shared" ref="S503" si="332">$BB$15</f>
        <v>-</v>
      </c>
      <c r="T503" s="3"/>
      <c r="U503" s="36"/>
      <c r="V503" s="37"/>
      <c r="W503" s="37"/>
      <c r="X503" s="38"/>
      <c r="Y503" s="38"/>
      <c r="Z503" s="48"/>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 t="shared" ref="S504" si="333">$BB$16</f>
        <v>-</v>
      </c>
      <c r="T504" s="3"/>
      <c r="U504" s="36"/>
      <c r="V504" s="37"/>
      <c r="W504" s="37"/>
      <c r="X504" s="38"/>
      <c r="Y504" s="38"/>
      <c r="Z504" s="48"/>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 t="shared" ref="S505" si="334">$BB$17</f>
        <v>-</v>
      </c>
      <c r="T505" s="3"/>
      <c r="U505" s="36"/>
      <c r="V505" s="37"/>
      <c r="W505" s="37"/>
      <c r="X505" s="38"/>
      <c r="Y505" s="38"/>
      <c r="Z505" s="48"/>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 t="shared" ref="S506" si="335">$BB$18</f>
        <v>-</v>
      </c>
      <c r="T506" s="3"/>
      <c r="U506" s="36"/>
      <c r="V506" s="37"/>
      <c r="W506" s="37"/>
      <c r="X506" s="38"/>
      <c r="Y506" s="38"/>
      <c r="Z506" s="48"/>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 t="shared" ref="S507" si="336">$BB$19</f>
        <v>-</v>
      </c>
      <c r="T507" s="3"/>
      <c r="U507" s="36"/>
      <c r="V507" s="37"/>
      <c r="W507" s="37"/>
      <c r="X507" s="38"/>
      <c r="Y507" s="38"/>
      <c r="Z507" s="48"/>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 t="shared" ref="S508" si="337">$BB$20</f>
        <v>-</v>
      </c>
      <c r="T508" s="3"/>
      <c r="U508" s="36"/>
      <c r="V508" s="37"/>
      <c r="W508" s="37"/>
      <c r="X508" s="38"/>
      <c r="Y508" s="38"/>
      <c r="Z508" s="48"/>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 t="shared" ref="S509" si="338">$BB$21</f>
        <v>-</v>
      </c>
      <c r="T509" s="3"/>
      <c r="U509" s="36"/>
      <c r="V509" s="37"/>
      <c r="W509" s="37"/>
      <c r="X509" s="38"/>
      <c r="Y509" s="38"/>
      <c r="Z509" s="48"/>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 t="shared" ref="S510" si="339">$BB$22</f>
        <v>-</v>
      </c>
      <c r="T510" s="3"/>
      <c r="U510" s="36"/>
      <c r="V510" s="37"/>
      <c r="W510" s="37"/>
      <c r="X510" s="38"/>
      <c r="Y510" s="38"/>
      <c r="Z510" s="48"/>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 t="shared" ref="S511" si="340">$BB$23</f>
        <v>-</v>
      </c>
      <c r="T511" s="3"/>
      <c r="U511" s="36"/>
      <c r="V511" s="37"/>
      <c r="W511" s="37"/>
      <c r="X511" s="38"/>
      <c r="Y511" s="38"/>
      <c r="Z511" s="48"/>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 t="shared" ref="S512" si="341">$BB$24</f>
        <v>-</v>
      </c>
      <c r="T512" s="3"/>
      <c r="U512" s="36"/>
      <c r="V512" s="37"/>
      <c r="W512" s="37"/>
      <c r="X512" s="38"/>
      <c r="Y512" s="38"/>
      <c r="Z512" s="48"/>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 t="shared" ref="S513" si="342">$BB$25</f>
        <v>-</v>
      </c>
      <c r="T513" s="3"/>
      <c r="U513" s="36"/>
      <c r="V513" s="37"/>
      <c r="W513" s="37"/>
      <c r="X513" s="38"/>
      <c r="Y513" s="38"/>
      <c r="Z513" s="48"/>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 t="shared" ref="S514" si="343">$BB$26</f>
        <v>-</v>
      </c>
      <c r="T514" s="3"/>
      <c r="U514" s="36"/>
      <c r="V514" s="37"/>
      <c r="W514" s="37"/>
      <c r="X514" s="38"/>
      <c r="Y514" s="38"/>
      <c r="Z514" s="48"/>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 t="shared" ref="S515" si="344">$BB$27</f>
        <v>-</v>
      </c>
      <c r="T515" s="3"/>
      <c r="U515" s="36"/>
      <c r="V515" s="37"/>
      <c r="W515" s="37"/>
      <c r="X515" s="38"/>
      <c r="Y515" s="38"/>
      <c r="Z515" s="48"/>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 t="shared" ref="S516" si="345">$BB$28</f>
        <v>-</v>
      </c>
      <c r="T516" s="3"/>
      <c r="U516" s="36"/>
      <c r="V516" s="37"/>
      <c r="W516" s="37"/>
      <c r="X516" s="38"/>
      <c r="Y516" s="38"/>
      <c r="Z516" s="48"/>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 t="shared" ref="S517" si="346">$BB$29</f>
        <v>-</v>
      </c>
      <c r="T517" s="3"/>
      <c r="U517" s="36"/>
      <c r="V517" s="37"/>
      <c r="W517" s="37"/>
      <c r="X517" s="38"/>
      <c r="Y517" s="38"/>
      <c r="Z517" s="48"/>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 t="shared" ref="S518" si="347">$BB$30</f>
        <v>-</v>
      </c>
      <c r="T518" s="3"/>
      <c r="U518" s="36"/>
      <c r="V518" s="37"/>
      <c r="W518" s="37"/>
      <c r="X518" s="38"/>
      <c r="Y518" s="38"/>
      <c r="Z518" s="48"/>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 t="shared" ref="S519" si="348">$BB$31</f>
        <v>-</v>
      </c>
      <c r="T519" s="3"/>
      <c r="U519" s="36"/>
      <c r="V519" s="37"/>
      <c r="W519" s="37"/>
      <c r="X519" s="38"/>
      <c r="Y519" s="38"/>
      <c r="Z519" s="48"/>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m="1">
        <f t="array" ref="S521">BoxNum(ROW($S521))</f>
        <v>9</v>
      </c>
      <c r="T521" s="7" t="s">
        <v>698</v>
      </c>
      <c r="U521" s="15" t="s">
        <v>585</v>
      </c>
      <c r="V521" s="12"/>
      <c r="W521" s="65"/>
      <c r="X521" s="12"/>
      <c r="Y521" s="7" t="str">
        <f t="shared" ref="Y521" si="349">VLOOKUP(U521,$DX$1:$DZ$21,3,FALSE)</f>
        <v>-</v>
      </c>
      <c r="AD521" s="8"/>
    </row>
    <row r="522" spans="19:45" ht="30" customHeight="1" x14ac:dyDescent="0.25">
      <c r="S522" s="7" t="s">
        <v>24</v>
      </c>
      <c r="T522" s="15" t="s">
        <v>450</v>
      </c>
      <c r="U522" s="5" t="s">
        <v>23</v>
      </c>
      <c r="V522" s="7" t="str">
        <f t="shared" ref="V522" si="350">VLOOKUP(U521,$DX$1:$DZ$21,2,FALSE)</f>
        <v>-</v>
      </c>
      <c r="W522" s="19"/>
      <c r="X522" s="19"/>
      <c r="Y522" s="19"/>
      <c r="Z522" s="19"/>
      <c r="AA522" s="5" t="s">
        <v>592</v>
      </c>
      <c r="AB522" s="26" t="str">
        <f t="shared" ref="AB522" si="351">T541&amp;"_"&amp;ABS(T539)&amp;"dB_"&amp;T543&amp;"_"&amp;T544&amp;"_"&amp;GetAbsMaxMinText(AF525:AG584)&amp;"_"&amp;T524&amp;"_"&amp;T523&amp;S521&amp;"."&amp;T547</f>
        <v>default_NormalMode_38dB_2258K_2227F_420_472_ZTS6117SE_MP9.3</v>
      </c>
      <c r="AC522" s="18"/>
      <c r="AD522" s="18"/>
      <c r="AE522" s="18"/>
      <c r="AF522" s="18"/>
      <c r="AG522" s="18"/>
      <c r="AH522" s="19"/>
      <c r="AI522" s="19" t="s">
        <v>2</v>
      </c>
      <c r="AJ522" s="16"/>
      <c r="AK522" s="16"/>
      <c r="AL522" s="16"/>
      <c r="AM522" s="16"/>
      <c r="AN522" s="16"/>
      <c r="AO522" s="16"/>
      <c r="AP522" s="16"/>
      <c r="AQ522" s="16"/>
      <c r="AR522" s="16"/>
      <c r="AS522" s="16"/>
    </row>
    <row r="523" spans="19:45" ht="30" customHeight="1" x14ac:dyDescent="0.25">
      <c r="S523" s="7" t="s">
        <v>5</v>
      </c>
      <c r="T523" s="15" t="s">
        <v>430</v>
      </c>
      <c r="U523" s="104" t="str">
        <f t="shared" ref="U523" si="352">HYPERLINK("#A"&amp;(S521+1),"&lt;==Block" &amp; $S521 &amp;"==&gt;")</f>
        <v>&lt;==Block9==&gt;</v>
      </c>
      <c r="V523" s="51"/>
      <c r="W523" s="19"/>
      <c r="X523" s="19"/>
      <c r="Y523" s="23"/>
      <c r="Z523" s="8"/>
      <c r="AA523" s="19"/>
      <c r="AB523" s="19"/>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281</v>
      </c>
      <c r="U524" s="52" t="s">
        <v>775</v>
      </c>
      <c r="V524" s="33" t="s">
        <v>601</v>
      </c>
      <c r="W524" s="33" t="s">
        <v>602</v>
      </c>
      <c r="X524" s="33" t="s">
        <v>603</v>
      </c>
      <c r="Y524" s="33" t="s">
        <v>603</v>
      </c>
      <c r="Z524" s="33" t="s">
        <v>591</v>
      </c>
      <c r="AA524" s="33" t="s">
        <v>7</v>
      </c>
      <c r="AB524" s="33" t="s">
        <v>563</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 t="shared" ref="AN524" si="353">VLOOKUP($T532,$DE$1:$DJ$31,2,FALSE)</f>
        <v>Full</v>
      </c>
      <c r="AO524" s="56" t="str">
        <f t="shared" ref="AO524" si="354">VLOOKUP($T532,$DE$1:$DJ$31,3,FALSE)</f>
        <v>Full</v>
      </c>
      <c r="AP524" s="56" t="str">
        <f t="shared" ref="AP524" si="355">VLOOKUP($T532,$DE$1:$DJ$31,4,FALSE)</f>
        <v>non</v>
      </c>
      <c r="AQ524" s="56" t="str">
        <f t="shared" ref="AQ524" si="356">VLOOKUP($T532,$DE$1:$DJ$31,5,FALSE)</f>
        <v>non</v>
      </c>
      <c r="AR524" s="56" t="str">
        <f t="shared" ref="AR524" si="357">VLOOKUP($T532,$DE$1:$DJ$31,6,FALSE)</f>
        <v>Full</v>
      </c>
      <c r="AS524" s="35" t="s">
        <v>726</v>
      </c>
    </row>
    <row r="525" spans="19:45" ht="30" customHeight="1" x14ac:dyDescent="0.25">
      <c r="S525" s="7" t="s">
        <v>18</v>
      </c>
      <c r="T525" s="15" t="s">
        <v>29</v>
      </c>
      <c r="U525" s="36" t="str">
        <f t="shared" ref="U525:U531" ca="1" si="358">ConfigCode($AA525,$AN525,$AO525,$AP525,$AQ525,$AR525,$AF525,$AG525,2)</f>
        <v>0x0A=-43.00,-42.00;</v>
      </c>
      <c r="V525" s="37"/>
      <c r="W525" s="37"/>
      <c r="X525" s="68"/>
      <c r="Y525" s="68" t="s">
        <v>1093</v>
      </c>
      <c r="Z525" s="55">
        <f t="shared" ref="Z525:Z531" ca="1" si="359" xml:space="preserve">
N("vbias,vlookup vbias range")+
VLOOKUP($AA525,INDIRECT(BoxVal(ROW($AA525),34,COLUMN(T521))),2,FALSE)+
N("gain")+
$AB525+
N("vcm")+
VLOOKUP($AC525,$CT$1:$DC$31,7,FALSE)+
N("(vbias*vcp*vbg-vbias)*sensor ratio")+
VbiasCal($AA525,$AD525,$AE525,BoxVal(ROW($AC525),18,COLUMN($T$22)))+
N("vbias ref+gain ref")+
$V525+$W525</f>
        <v>4.5</v>
      </c>
      <c r="AA525" s="39" t="s">
        <v>584</v>
      </c>
      <c r="AB525" s="40">
        <v>4.5</v>
      </c>
      <c r="AC525" s="40" t="s">
        <v>995</v>
      </c>
      <c r="AD525" s="40">
        <v>1</v>
      </c>
      <c r="AE525" s="41">
        <v>0</v>
      </c>
      <c r="AF525" s="42">
        <v>-43</v>
      </c>
      <c r="AG525" s="42">
        <v>-42</v>
      </c>
      <c r="AH525" s="43">
        <f t="shared" ref="AH525:AH531" ca="1" si="360">$AF525+$Z525</f>
        <v>-38.5</v>
      </c>
      <c r="AI525" s="43">
        <f t="shared" ref="AI525:AI531" ca="1" si="361">$AG525+$Z525</f>
        <v>-37.5</v>
      </c>
      <c r="AJ525" s="44" cm="1">
        <f t="array" aca="1" ref="AJ525" ca="1" xml:space="preserve">
N("initial sens-loopgain")+
$AF525-BoxVal(ROW($AA525),26,COLUMN(INDIRECT("T"&amp;(INT(ROW($AA542)/65))*65+2)))</f>
        <v>-44</v>
      </c>
      <c r="AK525" s="44">
        <f t="shared" ref="AK525:AK531" ca="1" si="362">AJ525+(AG525-AF525)</f>
        <v>-43</v>
      </c>
      <c r="AL525" s="44" cm="1">
        <f t="array" aca="1" ref="AL525" ca="1" xml:space="preserve">
N("initial sens-loopgain-gain-gain ref-vcm")+
$AH525-
BoxVal(ROW($AA525),26,COLUMN(INDIRECT("T"&amp;(INT(ROW($AA542)/65))*65+2)))-
$AB525-
$W525-
IFERROR(VLOOKUP($AC525,$CT$1:$DC$31,7,FALSE),0)</f>
        <v>-44</v>
      </c>
      <c r="AM525" s="44">
        <f t="shared" ref="AM525:AM531" ca="1" si="363">AL525+(AG525-AF525)</f>
        <v>-43</v>
      </c>
      <c r="AN525" s="36" t="str">
        <f t="shared" ref="AN525:AN531" ca="1" si="364">IF(BoxVal(ROW(AA525),9,COLUMN(T523))="FIX","00",ManualLookup(AA525,BoxVal(ROW(AA525),4,COLUMN(AN523)),INDIRECT(DN$3)))</f>
        <v>00</v>
      </c>
      <c r="AO525" s="36" t="str" cm="1">
        <f t="array" aca="1" ref="AO525" ca="1">ManualLookup(AB525,BoxVal(ROW(AB525),4,COLUMN(AO523)),INDIRECT(DO$3))</f>
        <v>0A</v>
      </c>
      <c r="AP525" s="36" t="str" cm="1">
        <f t="array" aca="1" ref="AP525" ca="1">ManualLookup(AC525,BoxVal(ROW(AC525),4,COLUMN(AP523)),INDIRECT(DP$3))</f>
        <v>00</v>
      </c>
      <c r="AQ525" s="36" t="str" cm="1">
        <f t="array" aca="1" ref="AQ525" ca="1">ManualLookup(AD525,BoxVal(ROW(AD525),4,COLUMN(AQ523)),INDIRECT(DQ$3))</f>
        <v>00</v>
      </c>
      <c r="AR525" s="36" t="str" cm="1">
        <f t="array" aca="1" ref="AR525" ca="1">ManualLookup(AE525,BoxVal(ROW(AE525),4,COLUMN(AR523)),INDIRECT(DR$3))</f>
        <v>00</v>
      </c>
      <c r="AS525" s="33"/>
    </row>
    <row r="526" spans="19:45" ht="30" customHeight="1" x14ac:dyDescent="0.25">
      <c r="S526" s="7" t="s">
        <v>13</v>
      </c>
      <c r="T526" s="15" t="s">
        <v>367</v>
      </c>
      <c r="U526" s="36" t="str">
        <f t="shared" ca="1" si="358"/>
        <v>0x0B=-43.70,-43.00;</v>
      </c>
      <c r="V526" s="37"/>
      <c r="W526" s="37"/>
      <c r="X526" s="68"/>
      <c r="Y526" s="68">
        <v>5.45</v>
      </c>
      <c r="Z526" s="55">
        <f t="shared" ca="1" si="359"/>
        <v>5.5</v>
      </c>
      <c r="AA526" s="39" t="s">
        <v>584</v>
      </c>
      <c r="AB526" s="40">
        <v>5.5</v>
      </c>
      <c r="AC526" s="40" t="s">
        <v>995</v>
      </c>
      <c r="AD526" s="40">
        <v>1</v>
      </c>
      <c r="AE526" s="41">
        <v>0</v>
      </c>
      <c r="AF526" s="42">
        <v>-43.7</v>
      </c>
      <c r="AG526" s="47">
        <f t="shared" ref="AG526:AG531" si="365">AF525</f>
        <v>-43</v>
      </c>
      <c r="AH526" s="43">
        <f t="shared" ca="1" si="360"/>
        <v>-38.200000000000003</v>
      </c>
      <c r="AI526" s="43">
        <f t="shared" ca="1" si="361"/>
        <v>-37.5</v>
      </c>
      <c r="AJ526" s="44" cm="1">
        <f t="array" aca="1" ref="AJ526" ca="1" xml:space="preserve">
N("initial sens-loopgain")+
$AF526-BoxVal(ROW($AA526),26,COLUMN(INDIRECT("T"&amp;(INT(ROW($AA543)/65))*65+2)))</f>
        <v>-44.7</v>
      </c>
      <c r="AK526" s="44">
        <f t="shared" ca="1" si="362"/>
        <v>-44</v>
      </c>
      <c r="AL526" s="44" cm="1">
        <f t="array" aca="1" ref="AL526" ca="1" xml:space="preserve">
N("initial sens-loopgain-gain-gain ref-vcm")+
$AH526-
BoxVal(ROW($AA526),26,COLUMN(INDIRECT("T"&amp;(INT(ROW($AA543)/65))*65+2)))-
$AB526-
$W526-
IFERROR(VLOOKUP($AC526,$CT$1:$DC$31,7,FALSE),0)</f>
        <v>-44.7</v>
      </c>
      <c r="AM526" s="44">
        <f t="shared" ca="1" si="363"/>
        <v>-44</v>
      </c>
      <c r="AN526" s="36" t="str">
        <f t="shared" ca="1" si="364"/>
        <v>00</v>
      </c>
      <c r="AO526" s="36" t="str" cm="1">
        <f t="array" aca="1" ref="AO526" ca="1">ManualLookup(AB526,BoxVal(ROW(AB526),4,COLUMN(AO524)),INDIRECT(DO$3))</f>
        <v>0B</v>
      </c>
      <c r="AP526" s="36" t="str" cm="1">
        <f t="array" aca="1" ref="AP526" ca="1">ManualLookup(AC526,BoxVal(ROW(AC526),4,COLUMN(AP524)),INDIRECT(DP$3))</f>
        <v>00</v>
      </c>
      <c r="AQ526" s="36" t="str" cm="1">
        <f t="array" aca="1" ref="AQ526" ca="1">ManualLookup(AD526,BoxVal(ROW(AD526),4,COLUMN(AQ524)),INDIRECT(DQ$3))</f>
        <v>00</v>
      </c>
      <c r="AR526" s="36" t="str" cm="1">
        <f t="array" aca="1" ref="AR526" ca="1">ManualLookup(AE526,BoxVal(ROW(AE526),4,COLUMN(AR524)),INDIRECT(DR$3))</f>
        <v>00</v>
      </c>
      <c r="AS526" s="36"/>
    </row>
    <row r="527" spans="19:45" ht="30" customHeight="1" x14ac:dyDescent="0.25">
      <c r="S527" s="26"/>
      <c r="T527" s="17"/>
      <c r="U527" s="36" t="str">
        <f t="shared" ca="1" si="358"/>
        <v>0x3A=-44.40,-43.70;</v>
      </c>
      <c r="V527" s="37"/>
      <c r="W527" s="37"/>
      <c r="X527" s="68"/>
      <c r="Y527" s="68">
        <v>5.79</v>
      </c>
      <c r="Z527" s="55">
        <f t="shared" ca="1" si="359"/>
        <v>5.85</v>
      </c>
      <c r="AA527" s="39" t="s">
        <v>586</v>
      </c>
      <c r="AB527" s="40">
        <v>4.5</v>
      </c>
      <c r="AC527" s="40" t="s">
        <v>995</v>
      </c>
      <c r="AD527" s="40">
        <v>1</v>
      </c>
      <c r="AE527" s="41">
        <v>0</v>
      </c>
      <c r="AF527" s="42">
        <v>-44.4</v>
      </c>
      <c r="AG527" s="47">
        <f t="shared" si="365"/>
        <v>-43.7</v>
      </c>
      <c r="AH527" s="43">
        <f t="shared" ca="1" si="360"/>
        <v>-38.549999999999997</v>
      </c>
      <c r="AI527" s="43">
        <f t="shared" ca="1" si="361"/>
        <v>-37.85</v>
      </c>
      <c r="AJ527" s="44" cm="1">
        <f t="array" aca="1" ref="AJ527" ca="1" xml:space="preserve">
N("initial sens-loopgain")+
$AF527-BoxVal(ROW($AA527),26,COLUMN(INDIRECT("T"&amp;(INT(ROW($AA544)/65))*65+2)))</f>
        <v>-45.4</v>
      </c>
      <c r="AK527" s="44">
        <f t="shared" ca="1" si="362"/>
        <v>-44.7</v>
      </c>
      <c r="AL527" s="44" cm="1">
        <f t="array" aca="1" ref="AL527" ca="1" xml:space="preserve">
N("initial sens-loopgain-gain-gain ref-vcm")+
$AH527-
BoxVal(ROW($AA527),26,COLUMN(INDIRECT("T"&amp;(INT(ROW($AA544)/65))*65+2)))-
$AB527-
$W527-
IFERROR(VLOOKUP($AC527,$CT$1:$DC$31,7,FALSE),0)</f>
        <v>-44.05</v>
      </c>
      <c r="AM527" s="44">
        <f t="shared" ca="1" si="363"/>
        <v>-43.35</v>
      </c>
      <c r="AN527" s="36" t="str">
        <f t="shared" ca="1" si="364"/>
        <v>30</v>
      </c>
      <c r="AO527" s="36" t="str" cm="1">
        <f t="array" aca="1" ref="AO527" ca="1">ManualLookup(AB527,BoxVal(ROW(AB527),4,COLUMN(AO525)),INDIRECT(DO$3))</f>
        <v>0A</v>
      </c>
      <c r="AP527" s="36" t="str" cm="1">
        <f t="array" aca="1" ref="AP527" ca="1">ManualLookup(AC527,BoxVal(ROW(AC527),4,COLUMN(AP525)),INDIRECT(DP$3))</f>
        <v>00</v>
      </c>
      <c r="AQ527" s="36" t="str" cm="1">
        <f t="array" aca="1" ref="AQ527" ca="1">ManualLookup(AD527,BoxVal(ROW(AD527),4,COLUMN(AQ525)),INDIRECT(DQ$3))</f>
        <v>00</v>
      </c>
      <c r="AR527" s="36" t="str" cm="1">
        <f t="array" aca="1" ref="AR527" ca="1">ManualLookup(AE527,BoxVal(ROW(AE527),4,COLUMN(AR525)),INDIRECT(DR$3))</f>
        <v>00</v>
      </c>
      <c r="AS527" s="36"/>
    </row>
    <row r="528" spans="19:45" ht="30" customHeight="1" x14ac:dyDescent="0.25">
      <c r="S528" s="7" t="s">
        <v>19</v>
      </c>
      <c r="T528" s="15" t="s">
        <v>584</v>
      </c>
      <c r="U528" s="36" t="str">
        <f t="shared" ca="1" si="358"/>
        <v>0x3B=-45.00,-44.40;</v>
      </c>
      <c r="V528" s="37"/>
      <c r="W528" s="37"/>
      <c r="X528" s="68"/>
      <c r="Y528" s="68"/>
      <c r="Z528" s="55">
        <f t="shared" ca="1" si="359"/>
        <v>6.85</v>
      </c>
      <c r="AA528" s="39" t="s">
        <v>586</v>
      </c>
      <c r="AB528" s="40">
        <v>5.5</v>
      </c>
      <c r="AC528" s="40" t="s">
        <v>995</v>
      </c>
      <c r="AD528" s="40">
        <v>1</v>
      </c>
      <c r="AE528" s="41">
        <v>0</v>
      </c>
      <c r="AF528" s="42">
        <v>-45</v>
      </c>
      <c r="AG528" s="47">
        <f t="shared" si="365"/>
        <v>-44.4</v>
      </c>
      <c r="AH528" s="43">
        <f t="shared" ca="1" si="360"/>
        <v>-38.15</v>
      </c>
      <c r="AI528" s="43">
        <f t="shared" ca="1" si="361"/>
        <v>-37.549999999999997</v>
      </c>
      <c r="AJ528" s="44" cm="1">
        <f t="array" aca="1" ref="AJ528" ca="1" xml:space="preserve">
N("initial sens-loopgain")+
$AF528-BoxVal(ROW($AA528),26,COLUMN(INDIRECT("T"&amp;(INT(ROW($AA545)/65))*65+2)))</f>
        <v>-46</v>
      </c>
      <c r="AK528" s="44">
        <f t="shared" ca="1" si="362"/>
        <v>-45.4</v>
      </c>
      <c r="AL528" s="44" cm="1">
        <f t="array" aca="1" ref="AL528" ca="1" xml:space="preserve">
N("initial sens-loopgain-gain-gain ref-vcm")+
$AH528-
BoxVal(ROW($AA528),26,COLUMN(INDIRECT("T"&amp;(INT(ROW($AA545)/65))*65+2)))-
$AB528-
$W528-
IFERROR(VLOOKUP($AC528,$CT$1:$DC$31,7,FALSE),0)</f>
        <v>-44.65</v>
      </c>
      <c r="AM528" s="44">
        <f t="shared" ca="1" si="363"/>
        <v>-44.05</v>
      </c>
      <c r="AN528" s="36" t="str">
        <f t="shared" ca="1" si="364"/>
        <v>30</v>
      </c>
      <c r="AO528" s="36" t="str" cm="1">
        <f t="array" aca="1" ref="AO528" ca="1">ManualLookup(AB528,BoxVal(ROW(AB528),4,COLUMN(AO526)),INDIRECT(DO$3))</f>
        <v>0B</v>
      </c>
      <c r="AP528" s="36" t="str" cm="1">
        <f t="array" aca="1" ref="AP528" ca="1">ManualLookup(AC528,BoxVal(ROW(AC528),4,COLUMN(AP526)),INDIRECT(DP$3))</f>
        <v>00</v>
      </c>
      <c r="AQ528" s="36" t="str" cm="1">
        <f t="array" aca="1" ref="AQ528" ca="1">ManualLookup(AD528,BoxVal(ROW(AD528),4,COLUMN(AQ526)),INDIRECT(DQ$3))</f>
        <v>00</v>
      </c>
      <c r="AR528" s="36" t="str" cm="1">
        <f t="array" aca="1" ref="AR528" ca="1">ManualLookup(AE528,BoxVal(ROW(AE528),4,COLUMN(AR526)),INDIRECT(DR$3))</f>
        <v>00</v>
      </c>
      <c r="AS528" s="36"/>
    </row>
    <row r="529" spans="19:45" ht="30" customHeight="1" x14ac:dyDescent="0.25">
      <c r="S529" s="7" t="s">
        <v>15</v>
      </c>
      <c r="T529" s="15" t="s">
        <v>801</v>
      </c>
      <c r="U529" s="36" t="str">
        <f t="shared" ca="1" si="358"/>
        <v>0x4A=-45.40,-45.00;</v>
      </c>
      <c r="V529" s="37"/>
      <c r="W529" s="37"/>
      <c r="X529" s="68"/>
      <c r="Y529" s="68">
        <v>6.84</v>
      </c>
      <c r="Z529" s="55">
        <f t="shared" ca="1" si="359"/>
        <v>6.85</v>
      </c>
      <c r="AA529" s="39" t="s">
        <v>587</v>
      </c>
      <c r="AB529" s="40">
        <v>4.5</v>
      </c>
      <c r="AC529" s="40" t="s">
        <v>995</v>
      </c>
      <c r="AD529" s="40">
        <v>1</v>
      </c>
      <c r="AE529" s="41">
        <v>0</v>
      </c>
      <c r="AF529" s="42">
        <v>-45.4</v>
      </c>
      <c r="AG529" s="47">
        <f t="shared" si="365"/>
        <v>-45</v>
      </c>
      <c r="AH529" s="43">
        <f t="shared" ca="1" si="360"/>
        <v>-38.549999999999997</v>
      </c>
      <c r="AI529" s="43">
        <f t="shared" ca="1" si="361"/>
        <v>-38.15</v>
      </c>
      <c r="AJ529" s="44" cm="1">
        <f t="array" aca="1" ref="AJ529" ca="1" xml:space="preserve">
N("initial sens-loopgain")+
$AF529-BoxVal(ROW($AA529),26,COLUMN(INDIRECT("T"&amp;(INT(ROW($AA546)/65))*65+2)))</f>
        <v>-46.4</v>
      </c>
      <c r="AK529" s="44">
        <f t="shared" ca="1" si="362"/>
        <v>-46</v>
      </c>
      <c r="AL529" s="44" cm="1">
        <f t="array" aca="1" ref="AL529" ca="1" xml:space="preserve">
N("initial sens-loopgain-gain-gain ref-vcm")+
$AH529-
BoxVal(ROW($AA529),26,COLUMN(INDIRECT("T"&amp;(INT(ROW($AA546)/65))*65+2)))-
$AB529-
$W529-
IFERROR(VLOOKUP($AC529,$CT$1:$DC$31,7,FALSE),0)</f>
        <v>-44.05</v>
      </c>
      <c r="AM529" s="44">
        <f t="shared" ca="1" si="363"/>
        <v>-43.65</v>
      </c>
      <c r="AN529" s="36" t="str">
        <f t="shared" ca="1" si="364"/>
        <v>40</v>
      </c>
      <c r="AO529" s="36" t="str" cm="1">
        <f t="array" aca="1" ref="AO529" ca="1">ManualLookup(AB529,BoxVal(ROW(AB529),4,COLUMN(AO527)),INDIRECT(DO$3))</f>
        <v>0A</v>
      </c>
      <c r="AP529" s="36" t="str" cm="1">
        <f t="array" aca="1" ref="AP529" ca="1">ManualLookup(AC529,BoxVal(ROW(AC529),4,COLUMN(AP527)),INDIRECT(DP$3))</f>
        <v>00</v>
      </c>
      <c r="AQ529" s="36" t="str" cm="1">
        <f t="array" aca="1" ref="AQ529" ca="1">ManualLookup(AD529,BoxVal(ROW(AD529),4,COLUMN(AQ527)),INDIRECT(DQ$3))</f>
        <v>00</v>
      </c>
      <c r="AR529" s="36" t="str" cm="1">
        <f t="array" aca="1" ref="AR529" ca="1">ManualLookup(AE529,BoxVal(ROW(AE529),4,COLUMN(AR527)),INDIRECT(DR$3))</f>
        <v>00</v>
      </c>
      <c r="AS529" s="36"/>
    </row>
    <row r="530" spans="19:45" ht="30" customHeight="1" x14ac:dyDescent="0.25">
      <c r="S530" s="7" t="s">
        <v>705</v>
      </c>
      <c r="T530" s="15" t="s">
        <v>990</v>
      </c>
      <c r="U530" s="36" t="str">
        <f t="shared" ca="1" si="358"/>
        <v>0x5A=-46.40,-45.40;</v>
      </c>
      <c r="V530" s="37"/>
      <c r="W530" s="37"/>
      <c r="X530" s="68"/>
      <c r="Y530" s="68">
        <v>7.86</v>
      </c>
      <c r="Z530" s="55">
        <f t="shared" ca="1" si="359"/>
        <v>7.9</v>
      </c>
      <c r="AA530" s="39" t="s">
        <v>580</v>
      </c>
      <c r="AB530" s="40">
        <v>4.5</v>
      </c>
      <c r="AC530" s="40" t="s">
        <v>995</v>
      </c>
      <c r="AD530" s="40">
        <v>1</v>
      </c>
      <c r="AE530" s="41">
        <v>0</v>
      </c>
      <c r="AF530" s="42">
        <v>-46.4</v>
      </c>
      <c r="AG530" s="47">
        <f t="shared" si="365"/>
        <v>-45.4</v>
      </c>
      <c r="AH530" s="43">
        <f t="shared" ca="1" si="360"/>
        <v>-38.5</v>
      </c>
      <c r="AI530" s="43">
        <f t="shared" ca="1" si="361"/>
        <v>-37.5</v>
      </c>
      <c r="AJ530" s="44" cm="1">
        <f t="array" aca="1" ref="AJ530" ca="1" xml:space="preserve">
N("initial sens-loopgain")+
$AF530-BoxVal(ROW($AA530),26,COLUMN(INDIRECT("T"&amp;(INT(ROW($AA547)/65))*65+2)))</f>
        <v>-47.4</v>
      </c>
      <c r="AK530" s="44">
        <f t="shared" ca="1" si="362"/>
        <v>-46.4</v>
      </c>
      <c r="AL530" s="44" cm="1">
        <f t="array" aca="1" ref="AL530" ca="1" xml:space="preserve">
N("initial sens-loopgain-gain-gain ref-vcm")+
$AH530-
BoxVal(ROW($AA530),26,COLUMN(INDIRECT("T"&amp;(INT(ROW($AA547)/65))*65+2)))-
$AB530-
$W530-
IFERROR(VLOOKUP($AC530,$CT$1:$DC$31,7,FALSE),0)</f>
        <v>-44</v>
      </c>
      <c r="AM530" s="44">
        <f t="shared" ca="1" si="363"/>
        <v>-43</v>
      </c>
      <c r="AN530" s="36" t="str">
        <f t="shared" ca="1" si="364"/>
        <v>50</v>
      </c>
      <c r="AO530" s="36" t="str" cm="1">
        <f t="array" aca="1" ref="AO530" ca="1">ManualLookup(AB530,BoxVal(ROW(AB530),4,COLUMN(AO528)),INDIRECT(DO$3))</f>
        <v>0A</v>
      </c>
      <c r="AP530" s="36" t="str" cm="1">
        <f t="array" aca="1" ref="AP530" ca="1">ManualLookup(AC530,BoxVal(ROW(AC530),4,COLUMN(AP528)),INDIRECT(DP$3))</f>
        <v>00</v>
      </c>
      <c r="AQ530" s="36" t="str" cm="1">
        <f t="array" aca="1" ref="AQ530" ca="1">ManualLookup(AD530,BoxVal(ROW(AD530),4,COLUMN(AQ528)),INDIRECT(DQ$3))</f>
        <v>00</v>
      </c>
      <c r="AR530" s="36" t="str" cm="1">
        <f t="array" aca="1" ref="AR530" ca="1">ManualLookup(AE530,BoxVal(ROW(AE530),4,COLUMN(AR528)),INDIRECT(DR$3))</f>
        <v>00</v>
      </c>
      <c r="AS530" s="36"/>
    </row>
    <row r="531" spans="19:45" ht="30" customHeight="1" x14ac:dyDescent="0.25">
      <c r="S531" s="7" t="s">
        <v>605</v>
      </c>
      <c r="T531" s="15" t="s">
        <v>991</v>
      </c>
      <c r="U531" s="36" t="str">
        <f t="shared" ca="1" si="358"/>
        <v>0x6A=-47.20,-46.40;</v>
      </c>
      <c r="V531" s="37"/>
      <c r="W531" s="37"/>
      <c r="X531" s="68"/>
      <c r="Y531" s="68">
        <v>8.75</v>
      </c>
      <c r="Z531" s="55">
        <f t="shared" ca="1" si="359"/>
        <v>8.8000000000000007</v>
      </c>
      <c r="AA531" s="39" t="s">
        <v>581</v>
      </c>
      <c r="AB531" s="40">
        <v>4.5</v>
      </c>
      <c r="AC531" s="40" t="s">
        <v>995</v>
      </c>
      <c r="AD531" s="40">
        <v>1</v>
      </c>
      <c r="AE531" s="41">
        <v>0</v>
      </c>
      <c r="AF531" s="42">
        <v>-47.2</v>
      </c>
      <c r="AG531" s="47">
        <f t="shared" si="365"/>
        <v>-46.4</v>
      </c>
      <c r="AH531" s="43">
        <f t="shared" ca="1" si="360"/>
        <v>-38.400000000000006</v>
      </c>
      <c r="AI531" s="43">
        <f t="shared" ca="1" si="361"/>
        <v>-37.599999999999994</v>
      </c>
      <c r="AJ531" s="44" cm="1">
        <f t="array" aca="1" ref="AJ531" ca="1" xml:space="preserve">
N("initial sens-loopgain")+
$AF531-BoxVal(ROW($AA531),26,COLUMN(INDIRECT("T"&amp;(INT(ROW($AA548)/65))*65+2)))</f>
        <v>-48.2</v>
      </c>
      <c r="AK531" s="44">
        <f t="shared" ca="1" si="362"/>
        <v>-47.4</v>
      </c>
      <c r="AL531" s="44" cm="1">
        <f t="array" aca="1" ref="AL531" ca="1" xml:space="preserve">
N("initial sens-loopgain-gain-gain ref-vcm")+
$AH531-
BoxVal(ROW($AA531),26,COLUMN(INDIRECT("T"&amp;(INT(ROW($AA548)/65))*65+2)))-
$AB531-
$W531-
IFERROR(VLOOKUP($AC531,$CT$1:$DC$31,7,FALSE),0)</f>
        <v>-43.900000000000006</v>
      </c>
      <c r="AM531" s="44">
        <f t="shared" ca="1" si="363"/>
        <v>-43.1</v>
      </c>
      <c r="AN531" s="36" t="str">
        <f t="shared" ca="1" si="364"/>
        <v>60</v>
      </c>
      <c r="AO531" s="36" t="str" cm="1">
        <f t="array" aca="1" ref="AO531" ca="1">ManualLookup(AB531,BoxVal(ROW(AB531),4,COLUMN(AO529)),INDIRECT(DO$3))</f>
        <v>0A</v>
      </c>
      <c r="AP531" s="36" t="str" cm="1">
        <f t="array" aca="1" ref="AP531" ca="1">ManualLookup(AC531,BoxVal(ROW(AC531),4,COLUMN(AP529)),INDIRECT(DP$3))</f>
        <v>00</v>
      </c>
      <c r="AQ531" s="36" t="str" cm="1">
        <f t="array" aca="1" ref="AQ531" ca="1">ManualLookup(AD531,BoxVal(ROW(AD531),4,COLUMN(AQ529)),INDIRECT(DQ$3))</f>
        <v>00</v>
      </c>
      <c r="AR531" s="36" t="str" cm="1">
        <f t="array" aca="1" ref="AR531" ca="1">ManualLookup(AE531,BoxVal(ROW(AE531),4,COLUMN(AR529)),INDIRECT(DR$3))</f>
        <v>00</v>
      </c>
      <c r="AS531" s="36"/>
    </row>
    <row r="532" spans="19:45" ht="30" customHeight="1" x14ac:dyDescent="0.25">
      <c r="S532" s="7" t="s">
        <v>721</v>
      </c>
      <c r="T532" s="15" t="s">
        <v>26</v>
      </c>
      <c r="U532" s="36"/>
      <c r="V532" s="37"/>
      <c r="W532" s="37"/>
      <c r="X532" s="68"/>
      <c r="Y532" s="68"/>
      <c r="Z532" s="55"/>
      <c r="AA532" s="39"/>
      <c r="AB532" s="40"/>
      <c r="AC532" s="40"/>
      <c r="AD532" s="40"/>
      <c r="AE532" s="41"/>
      <c r="AF532" s="42"/>
      <c r="AG532" s="47"/>
      <c r="AH532" s="43"/>
      <c r="AI532" s="43"/>
      <c r="AJ532" s="44"/>
      <c r="AK532" s="44"/>
      <c r="AL532" s="44"/>
      <c r="AM532" s="44"/>
      <c r="AN532" s="36"/>
      <c r="AO532" s="36"/>
      <c r="AP532" s="36"/>
      <c r="AQ532" s="36"/>
      <c r="AR532" s="36"/>
      <c r="AS532" s="36"/>
    </row>
    <row r="533" spans="19:45" ht="30" customHeight="1" x14ac:dyDescent="0.25">
      <c r="S533" s="7" t="s">
        <v>20</v>
      </c>
      <c r="T533" s="15">
        <v>-43</v>
      </c>
      <c r="U533" s="36"/>
      <c r="V533" s="37"/>
      <c r="W533" s="37"/>
      <c r="X533" s="38"/>
      <c r="Y533" s="38"/>
      <c r="Z533" s="55"/>
      <c r="AA533" s="39"/>
      <c r="AB533" s="40"/>
      <c r="AC533" s="40"/>
      <c r="AD533" s="40"/>
      <c r="AE533" s="41"/>
      <c r="AF533" s="42"/>
      <c r="AG533" s="47"/>
      <c r="AH533" s="43"/>
      <c r="AI533" s="43"/>
      <c r="AJ533" s="44"/>
      <c r="AK533" s="44"/>
      <c r="AL533" s="44"/>
      <c r="AM533" s="44"/>
      <c r="AN533" s="36"/>
      <c r="AO533" s="36"/>
      <c r="AP533" s="36"/>
      <c r="AQ533" s="36"/>
      <c r="AR533" s="36"/>
      <c r="AS533" s="36"/>
    </row>
    <row r="534" spans="19:45" ht="30" customHeight="1" x14ac:dyDescent="0.25">
      <c r="S534" s="7" t="s">
        <v>691</v>
      </c>
      <c r="T534" s="15" t="s">
        <v>1275</v>
      </c>
      <c r="U534" s="36"/>
      <c r="V534" s="37"/>
      <c r="W534" s="37"/>
      <c r="X534" s="38"/>
      <c r="Y534" s="38"/>
      <c r="Z534" s="55"/>
      <c r="AA534" s="39"/>
      <c r="AB534" s="40"/>
      <c r="AC534" s="40"/>
      <c r="AD534" s="40"/>
      <c r="AE534" s="41"/>
      <c r="AF534" s="42"/>
      <c r="AG534" s="47"/>
      <c r="AH534" s="43"/>
      <c r="AI534" s="43"/>
      <c r="AJ534" s="44"/>
      <c r="AK534" s="44"/>
      <c r="AL534" s="44"/>
      <c r="AM534" s="44"/>
      <c r="AN534" s="36"/>
      <c r="AO534" s="36"/>
      <c r="AP534" s="36"/>
      <c r="AQ534" s="36"/>
      <c r="AR534" s="36"/>
      <c r="AS534" s="36"/>
    </row>
    <row r="535" spans="19:45" ht="30" customHeight="1" x14ac:dyDescent="0.25">
      <c r="S535" s="7" t="s">
        <v>544</v>
      </c>
      <c r="T535" s="15" t="s">
        <v>1085</v>
      </c>
      <c r="U535" s="36"/>
      <c r="V535" s="37"/>
      <c r="W535" s="37"/>
      <c r="X535" s="38"/>
      <c r="Y535" s="38"/>
      <c r="Z535" s="55"/>
      <c r="AA535" s="39"/>
      <c r="AB535" s="40"/>
      <c r="AC535" s="40"/>
      <c r="AD535" s="40"/>
      <c r="AE535" s="41"/>
      <c r="AF535" s="42"/>
      <c r="AG535" s="47"/>
      <c r="AH535" s="43"/>
      <c r="AI535" s="43"/>
      <c r="AJ535" s="44"/>
      <c r="AK535" s="44"/>
      <c r="AL535" s="44"/>
      <c r="AM535" s="44"/>
      <c r="AN535" s="36"/>
      <c r="AO535" s="36"/>
      <c r="AP535" s="36"/>
      <c r="AQ535" s="36"/>
      <c r="AR535" s="36"/>
      <c r="AS535" s="36"/>
    </row>
    <row r="536" spans="19:45" ht="30" customHeight="1" x14ac:dyDescent="0.25">
      <c r="S536" s="7" t="s">
        <v>12</v>
      </c>
      <c r="T536" s="15" t="s">
        <v>548</v>
      </c>
      <c r="U536" s="36"/>
      <c r="V536" s="37"/>
      <c r="W536" s="37"/>
      <c r="X536" s="38"/>
      <c r="Y536" s="38"/>
      <c r="Z536" s="55"/>
      <c r="AA536" s="39"/>
      <c r="AB536" s="40"/>
      <c r="AC536" s="40"/>
      <c r="AD536" s="40"/>
      <c r="AE536" s="41"/>
      <c r="AF536" s="42"/>
      <c r="AG536" s="47"/>
      <c r="AH536" s="43"/>
      <c r="AI536" s="43"/>
      <c r="AJ536" s="44"/>
      <c r="AK536" s="44"/>
      <c r="AL536" s="44"/>
      <c r="AM536" s="44"/>
      <c r="AN536" s="36"/>
      <c r="AO536" s="36"/>
      <c r="AP536" s="36"/>
      <c r="AQ536" s="36"/>
      <c r="AR536" s="36"/>
      <c r="AS536" s="36"/>
    </row>
    <row r="537" spans="19:45" ht="30" customHeight="1" x14ac:dyDescent="0.25">
      <c r="S537" s="26" t="s">
        <v>773</v>
      </c>
      <c r="T537" s="15" t="s">
        <v>562</v>
      </c>
      <c r="U537" s="36"/>
      <c r="V537" s="37"/>
      <c r="W537" s="37"/>
      <c r="X537" s="38"/>
      <c r="Y537" s="38"/>
      <c r="Z537" s="55"/>
      <c r="AA537" s="39"/>
      <c r="AB537" s="40"/>
      <c r="AC537" s="40"/>
      <c r="AD537" s="40"/>
      <c r="AE537" s="41"/>
      <c r="AF537" s="42"/>
      <c r="AG537" s="47"/>
      <c r="AH537" s="43"/>
      <c r="AI537" s="43"/>
      <c r="AJ537" s="44"/>
      <c r="AK537" s="44"/>
      <c r="AL537" s="44"/>
      <c r="AM537" s="44"/>
      <c r="AN537" s="36"/>
      <c r="AO537" s="36"/>
      <c r="AP537" s="36"/>
      <c r="AQ537" s="36"/>
      <c r="AR537" s="36"/>
      <c r="AS537" s="36"/>
    </row>
    <row r="538" spans="19:45" ht="30" customHeight="1" x14ac:dyDescent="0.25">
      <c r="S538" s="7" t="s">
        <v>573</v>
      </c>
      <c r="T538" s="15">
        <v>1.1000000000000001</v>
      </c>
      <c r="U538" s="36"/>
      <c r="V538" s="37"/>
      <c r="W538" s="37"/>
      <c r="X538" s="38"/>
      <c r="Y538" s="38"/>
      <c r="Z538" s="55"/>
      <c r="AA538" s="39"/>
      <c r="AB538" s="40"/>
      <c r="AC538" s="40"/>
      <c r="AD538" s="40"/>
      <c r="AE538" s="41"/>
      <c r="AF538" s="42"/>
      <c r="AG538" s="47"/>
      <c r="AH538" s="43"/>
      <c r="AI538" s="43"/>
      <c r="AJ538" s="44"/>
      <c r="AK538" s="44"/>
      <c r="AL538" s="44"/>
      <c r="AM538" s="44"/>
      <c r="AN538" s="36"/>
      <c r="AO538" s="36"/>
      <c r="AP538" s="36"/>
      <c r="AQ538" s="36"/>
      <c r="AR538" s="36"/>
      <c r="AS538" s="36"/>
    </row>
    <row r="539" spans="19:45" ht="30" customHeight="1" x14ac:dyDescent="0.25">
      <c r="S539" s="7" t="s">
        <v>590</v>
      </c>
      <c r="T539" s="15">
        <f>VLOOKUP(T524,MPN!$A$1:$E$1000,4,FALSE)</f>
        <v>-38</v>
      </c>
      <c r="U539" s="36"/>
      <c r="V539" s="37"/>
      <c r="W539" s="37"/>
      <c r="X539" s="38"/>
      <c r="Y539" s="38"/>
      <c r="Z539" s="48"/>
      <c r="AA539" s="39"/>
      <c r="AB539" s="40"/>
      <c r="AC539" s="40"/>
      <c r="AD539" s="40"/>
      <c r="AE539" s="41"/>
      <c r="AF539" s="42"/>
      <c r="AG539" s="49"/>
      <c r="AH539" s="43"/>
      <c r="AI539" s="43"/>
      <c r="AJ539" s="44"/>
      <c r="AK539" s="44"/>
      <c r="AL539" s="44"/>
      <c r="AM539" s="44"/>
      <c r="AN539" s="36"/>
      <c r="AO539" s="36"/>
      <c r="AP539" s="36"/>
      <c r="AQ539" s="36"/>
      <c r="AR539" s="36"/>
      <c r="AS539" s="36"/>
    </row>
    <row r="540" spans="19:45" ht="30" customHeight="1" x14ac:dyDescent="0.25">
      <c r="S540" s="7" t="s">
        <v>693</v>
      </c>
      <c r="T540" s="15">
        <v>0.8</v>
      </c>
      <c r="U540" s="36"/>
      <c r="V540" s="37"/>
      <c r="W540" s="37"/>
      <c r="X540" s="38"/>
      <c r="Y540" s="38"/>
      <c r="Z540" s="48"/>
      <c r="AA540" s="39"/>
      <c r="AB540" s="40"/>
      <c r="AC540" s="40"/>
      <c r="AD540" s="40"/>
      <c r="AE540" s="41"/>
      <c r="AF540" s="42"/>
      <c r="AG540" s="49"/>
      <c r="AH540" s="43"/>
      <c r="AI540" s="43"/>
      <c r="AJ540" s="44"/>
      <c r="AK540" s="44"/>
      <c r="AL540" s="44"/>
      <c r="AM540" s="44"/>
      <c r="AN540" s="36"/>
      <c r="AO540" s="36"/>
      <c r="AP540" s="36"/>
      <c r="AQ540" s="36"/>
      <c r="AR540" s="36"/>
      <c r="AS540" s="36"/>
    </row>
    <row r="541" spans="19:45" ht="30" customHeight="1" x14ac:dyDescent="0.25">
      <c r="S541" s="7" t="s">
        <v>604</v>
      </c>
      <c r="T541" s="7" t="str">
        <f t="shared" ref="T541" si="366">VLOOKUP($T528,$AU$1:$AZ$31,MATCH($T522,$AU$1:$AZ$1,0),FALSE)&amp;"_"&amp;T530</f>
        <v>default_NormalMode</v>
      </c>
      <c r="U541" s="36"/>
      <c r="V541" s="37"/>
      <c r="W541" s="37"/>
      <c r="X541" s="38"/>
      <c r="Y541" s="38"/>
      <c r="Z541" s="48"/>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S542" s="7" t="s">
        <v>424</v>
      </c>
      <c r="T542" s="7" t="str">
        <f>VLOOKUP($T524,MPN!$A$1:$E$500,2,FALSE)</f>
        <v>AMIC</v>
      </c>
      <c r="U542" s="36"/>
      <c r="V542" s="37"/>
      <c r="W542" s="37"/>
      <c r="X542" s="38"/>
      <c r="Y542" s="38"/>
      <c r="Z542" s="48"/>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S543" s="7" t="s">
        <v>16</v>
      </c>
      <c r="T543" s="7" t="str">
        <f>VLOOKUP($T525,ASIC!$A$1:$B$200,2,FALSE)</f>
        <v>2258K</v>
      </c>
      <c r="U543" s="36"/>
      <c r="V543" s="37"/>
      <c r="W543" s="37"/>
      <c r="X543" s="38"/>
      <c r="Y543" s="38"/>
      <c r="Z543" s="48"/>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S544" s="7" t="s">
        <v>17</v>
      </c>
      <c r="T544" s="7" t="str">
        <f>VLOOKUP($T526,Sensor!$A$1:$B$100,2,FALSE)</f>
        <v>2227F</v>
      </c>
      <c r="U544" s="36"/>
      <c r="V544" s="37"/>
      <c r="W544" s="37"/>
      <c r="X544" s="38"/>
      <c r="Y544" s="38"/>
      <c r="Z544" s="48"/>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S545" s="7" t="s">
        <v>21</v>
      </c>
      <c r="T545" s="7" t="str">
        <f>VLOOKUP($T524,MPN!$A$1:$E$500,5,FALSE)</f>
        <v>Default</v>
      </c>
      <c r="U545" s="36"/>
      <c r="V545" s="37"/>
      <c r="W545" s="37"/>
      <c r="X545" s="38"/>
      <c r="Y545" s="38"/>
      <c r="Z545" s="48"/>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S546" s="7" t="s">
        <v>545</v>
      </c>
      <c r="T546" s="7">
        <f t="shared" ref="T546" si="367">VLOOKUP(T535,$DT$1:$DV$31,3,FALSE)</f>
        <v>1</v>
      </c>
      <c r="U546" s="36"/>
      <c r="V546" s="37"/>
      <c r="W546" s="37"/>
      <c r="X546" s="38"/>
      <c r="Y546" s="38"/>
      <c r="Z546" s="48"/>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S547" s="7" t="s">
        <v>22</v>
      </c>
      <c r="T547" s="15">
        <v>3</v>
      </c>
      <c r="U547" s="36"/>
      <c r="V547" s="37"/>
      <c r="W547" s="37"/>
      <c r="X547" s="38"/>
      <c r="Y547" s="38"/>
      <c r="Z547" s="48"/>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S548" s="7" t="s">
        <v>696</v>
      </c>
      <c r="T548" s="28">
        <v>44489</v>
      </c>
      <c r="U548" s="36"/>
      <c r="V548" s="37"/>
      <c r="W548" s="37"/>
      <c r="X548" s="38"/>
      <c r="Y548" s="38"/>
      <c r="Z548" s="48"/>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S549" s="7" t="s">
        <v>694</v>
      </c>
      <c r="T549" s="15" t="s">
        <v>994</v>
      </c>
      <c r="U549" s="36"/>
      <c r="V549" s="37"/>
      <c r="W549" s="37"/>
      <c r="X549" s="38"/>
      <c r="Y549" s="38"/>
      <c r="Z549" s="48"/>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S550" s="7" t="s">
        <v>697</v>
      </c>
      <c r="T550" s="7">
        <f t="shared" ref="T550" ca="1" si="368">COUNTA(U525:U584)</f>
        <v>7</v>
      </c>
      <c r="U550" s="36"/>
      <c r="V550" s="37"/>
      <c r="W550" s="37"/>
      <c r="X550" s="38"/>
      <c r="Y550" s="38"/>
      <c r="Z550" s="48"/>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S551" s="7" t="s">
        <v>715</v>
      </c>
      <c r="T551" s="7" t="str">
        <f t="shared" ref="T551" si="369">T539&amp;"+/-"&amp;T540&amp;" "&amp;T549</f>
        <v>-38+/-0.8 dBV</v>
      </c>
      <c r="U551" s="36"/>
      <c r="V551" s="37"/>
      <c r="W551" s="37"/>
      <c r="X551" s="38"/>
      <c r="Y551" s="38"/>
      <c r="Z551" s="48"/>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S552" s="7" t="s">
        <v>719</v>
      </c>
      <c r="T552" s="54" t="str">
        <f t="shared" ref="T552" si="370">T531&amp;" : "&amp;T534&amp;" "&amp;"(uA)"&amp;CHAR(10)&amp;"Vdc&amp;Remark: "&amp;T537</f>
        <v>3.3V : 70~100 (uA)
Vdc&amp;Remark: -</v>
      </c>
      <c r="U552" s="36"/>
      <c r="V552" s="37"/>
      <c r="W552" s="37"/>
      <c r="X552" s="38"/>
      <c r="Y552" s="38"/>
      <c r="Z552" s="48"/>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U553" s="36"/>
      <c r="V553" s="37"/>
      <c r="W553" s="37"/>
      <c r="X553" s="38"/>
      <c r="Y553" s="38"/>
      <c r="Z553" s="48"/>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t="s">
        <v>14</v>
      </c>
      <c r="T554" s="2" t="str">
        <f t="shared" ref="T554" si="371">ADDRESS(ROW(S554),COLUMN($S$1))&amp;":"&amp;ADDRESS(ROW(S584),COLUMN($T$1))</f>
        <v>$S$554:$T$584</v>
      </c>
      <c r="U554" s="36"/>
      <c r="V554" s="37"/>
      <c r="W554" s="37"/>
      <c r="X554" s="38"/>
      <c r="Y554" s="38"/>
      <c r="Z554" s="48"/>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t="str">
        <f t="shared" ref="S555" si="372">$BB$2</f>
        <v>15V</v>
      </c>
      <c r="T555" s="3" t="s">
        <v>562</v>
      </c>
      <c r="U555" s="36"/>
      <c r="V555" s="37"/>
      <c r="W555" s="37"/>
      <c r="X555" s="38"/>
      <c r="Y555" s="38"/>
      <c r="Z555" s="48"/>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t="str">
        <f t="shared" ref="S556" si="373">$BB$3</f>
        <v>14V</v>
      </c>
      <c r="T556" s="3">
        <v>4.3</v>
      </c>
      <c r="U556" s="36"/>
      <c r="V556" s="37"/>
      <c r="W556" s="37"/>
      <c r="X556" s="38"/>
      <c r="Y556" s="38"/>
      <c r="Z556" s="48"/>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t="str">
        <f t="shared" ref="S557" si="374">$BB$4</f>
        <v>13V</v>
      </c>
      <c r="T557" s="3">
        <v>3.4</v>
      </c>
      <c r="U557" s="36"/>
      <c r="V557" s="37"/>
      <c r="W557" s="37"/>
      <c r="X557" s="38"/>
      <c r="Y557" s="38"/>
      <c r="Z557" s="48"/>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t="str">
        <f t="shared" ref="S558" si="375">$BB$5</f>
        <v>12V</v>
      </c>
      <c r="T558" s="3">
        <v>2.35</v>
      </c>
      <c r="U558" s="36"/>
      <c r="V558" s="37"/>
      <c r="W558" s="37"/>
      <c r="X558" s="38"/>
      <c r="Y558" s="38"/>
      <c r="Z558" s="48"/>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t="str">
        <f t="shared" ref="S559" si="376">$BB$6</f>
        <v>11V</v>
      </c>
      <c r="T559" s="3">
        <v>1.35</v>
      </c>
      <c r="U559" s="36"/>
      <c r="V559" s="37"/>
      <c r="W559" s="37"/>
      <c r="X559" s="38"/>
      <c r="Y559" s="38"/>
      <c r="Z559" s="48"/>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t="str">
        <f t="shared" ref="S560" si="377">$BB$7</f>
        <v>10V</v>
      </c>
      <c r="T560" s="3">
        <v>0</v>
      </c>
      <c r="U560" s="36"/>
      <c r="V560" s="37"/>
      <c r="W560" s="37"/>
      <c r="X560" s="38"/>
      <c r="Y560" s="38"/>
      <c r="Z560" s="48"/>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 t="shared" ref="S561" si="378">$BB$8</f>
        <v>FIX</v>
      </c>
      <c r="T561" s="3" t="s">
        <v>562</v>
      </c>
      <c r="U561" s="36"/>
      <c r="V561" s="37"/>
      <c r="W561" s="37"/>
      <c r="X561" s="38"/>
      <c r="Y561" s="38"/>
      <c r="Z561" s="48"/>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 t="shared" ref="S562" si="379">$BB$9</f>
        <v>Space</v>
      </c>
      <c r="T562" s="3" t="s">
        <v>562</v>
      </c>
      <c r="U562" s="36"/>
      <c r="V562" s="37"/>
      <c r="W562" s="37"/>
      <c r="X562" s="38"/>
      <c r="Y562" s="38"/>
      <c r="Z562" s="48"/>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 t="shared" ref="S563" si="380">$BB$10</f>
        <v>Config2</v>
      </c>
      <c r="T563" s="3">
        <v>0</v>
      </c>
      <c r="U563" s="36"/>
      <c r="V563" s="37"/>
      <c r="W563" s="37"/>
      <c r="X563" s="38"/>
      <c r="Y563" s="38"/>
      <c r="Z563" s="48"/>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 t="shared" ref="S564" si="381">$BB$11</f>
        <v>-</v>
      </c>
      <c r="T564" s="3"/>
      <c r="U564" s="36"/>
      <c r="V564" s="37"/>
      <c r="W564" s="37"/>
      <c r="X564" s="38"/>
      <c r="Y564" s="38"/>
      <c r="Z564" s="48"/>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 t="shared" ref="S565" si="382">$BB$12</f>
        <v>-</v>
      </c>
      <c r="T565" s="3"/>
      <c r="U565" s="36"/>
      <c r="V565" s="37"/>
      <c r="W565" s="37"/>
      <c r="X565" s="38"/>
      <c r="Y565" s="38"/>
      <c r="Z565" s="48"/>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 t="shared" ref="S566" si="383">$BB$13</f>
        <v>-</v>
      </c>
      <c r="T566" s="3"/>
      <c r="U566" s="36"/>
      <c r="V566" s="37"/>
      <c r="W566" s="37"/>
      <c r="X566" s="38"/>
      <c r="Y566" s="38"/>
      <c r="Z566" s="48"/>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 t="shared" ref="S567" si="384">$BB$14</f>
        <v>-</v>
      </c>
      <c r="T567" s="3"/>
      <c r="U567" s="36"/>
      <c r="V567" s="37"/>
      <c r="W567" s="37"/>
      <c r="X567" s="38"/>
      <c r="Y567" s="38"/>
      <c r="Z567" s="48"/>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 t="shared" ref="S568" si="385">$BB$15</f>
        <v>-</v>
      </c>
      <c r="T568" s="3"/>
      <c r="U568" s="36"/>
      <c r="V568" s="37"/>
      <c r="W568" s="37"/>
      <c r="X568" s="38"/>
      <c r="Y568" s="38"/>
      <c r="Z568" s="48"/>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 t="shared" ref="S569" si="386">$BB$16</f>
        <v>-</v>
      </c>
      <c r="T569" s="3"/>
      <c r="U569" s="36"/>
      <c r="V569" s="37"/>
      <c r="W569" s="37"/>
      <c r="X569" s="38"/>
      <c r="Y569" s="38"/>
      <c r="Z569" s="48"/>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 t="shared" ref="S570" si="387">$BB$17</f>
        <v>-</v>
      </c>
      <c r="T570" s="3"/>
      <c r="U570" s="36"/>
      <c r="V570" s="37"/>
      <c r="W570" s="37"/>
      <c r="X570" s="38"/>
      <c r="Y570" s="38"/>
      <c r="Z570" s="48"/>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 t="shared" ref="S571" si="388">$BB$18</f>
        <v>-</v>
      </c>
      <c r="T571" s="3"/>
      <c r="U571" s="36"/>
      <c r="V571" s="37"/>
      <c r="W571" s="37"/>
      <c r="X571" s="38"/>
      <c r="Y571" s="38"/>
      <c r="Z571" s="48"/>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 t="shared" ref="S572" si="389">$BB$19</f>
        <v>-</v>
      </c>
      <c r="T572" s="3"/>
      <c r="U572" s="36"/>
      <c r="V572" s="37"/>
      <c r="W572" s="37"/>
      <c r="X572" s="38"/>
      <c r="Y572" s="38"/>
      <c r="Z572" s="48"/>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 t="shared" ref="S573" si="390">$BB$20</f>
        <v>-</v>
      </c>
      <c r="T573" s="3"/>
      <c r="U573" s="36"/>
      <c r="V573" s="37"/>
      <c r="W573" s="37"/>
      <c r="X573" s="38"/>
      <c r="Y573" s="38"/>
      <c r="Z573" s="48"/>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 t="shared" ref="S574" si="391">$BB$21</f>
        <v>-</v>
      </c>
      <c r="T574" s="3"/>
      <c r="U574" s="36"/>
      <c r="V574" s="37"/>
      <c r="W574" s="37"/>
      <c r="X574" s="38"/>
      <c r="Y574" s="38"/>
      <c r="Z574" s="48"/>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 t="shared" ref="S575" si="392">$BB$22</f>
        <v>-</v>
      </c>
      <c r="T575" s="3"/>
      <c r="U575" s="36"/>
      <c r="V575" s="37"/>
      <c r="W575" s="37"/>
      <c r="X575" s="38"/>
      <c r="Y575" s="38"/>
      <c r="Z575" s="48"/>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 t="shared" ref="S576" si="393">$BB$23</f>
        <v>-</v>
      </c>
      <c r="T576" s="3"/>
      <c r="U576" s="36"/>
      <c r="V576" s="37"/>
      <c r="W576" s="37"/>
      <c r="X576" s="38"/>
      <c r="Y576" s="38"/>
      <c r="Z576" s="48"/>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 t="shared" ref="S577" si="394">$BB$24</f>
        <v>-</v>
      </c>
      <c r="T577" s="3"/>
      <c r="U577" s="36"/>
      <c r="V577" s="37"/>
      <c r="W577" s="37"/>
      <c r="X577" s="38"/>
      <c r="Y577" s="38"/>
      <c r="Z577" s="48"/>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 t="shared" ref="S578" si="395">$BB$25</f>
        <v>-</v>
      </c>
      <c r="T578" s="3"/>
      <c r="U578" s="36"/>
      <c r="V578" s="37"/>
      <c r="W578" s="37"/>
      <c r="X578" s="38"/>
      <c r="Y578" s="38"/>
      <c r="Z578" s="48"/>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 t="shared" ref="S579" si="396">$BB$26</f>
        <v>-</v>
      </c>
      <c r="T579" s="3"/>
      <c r="U579" s="36"/>
      <c r="V579" s="37"/>
      <c r="W579" s="37"/>
      <c r="X579" s="38"/>
      <c r="Y579" s="38"/>
      <c r="Z579" s="48"/>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 t="shared" ref="S580" si="397">$BB$27</f>
        <v>-</v>
      </c>
      <c r="T580" s="3"/>
      <c r="U580" s="36"/>
      <c r="V580" s="37"/>
      <c r="W580" s="37"/>
      <c r="X580" s="38"/>
      <c r="Y580" s="38"/>
      <c r="Z580" s="48"/>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 t="shared" ref="S581" si="398">$BB$28</f>
        <v>-</v>
      </c>
      <c r="T581" s="3"/>
      <c r="U581" s="36"/>
      <c r="V581" s="37"/>
      <c r="W581" s="37"/>
      <c r="X581" s="38"/>
      <c r="Y581" s="38"/>
      <c r="Z581" s="48"/>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 t="shared" ref="S582" si="399">$BB$29</f>
        <v>-</v>
      </c>
      <c r="T582" s="3"/>
      <c r="U582" s="36"/>
      <c r="V582" s="37"/>
      <c r="W582" s="37"/>
      <c r="X582" s="38"/>
      <c r="Y582" s="38"/>
      <c r="Z582" s="48"/>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 t="shared" ref="S583" si="400">$BB$30</f>
        <v>-</v>
      </c>
      <c r="T583" s="3"/>
      <c r="U583" s="36"/>
      <c r="V583" s="37"/>
      <c r="W583" s="37"/>
      <c r="X583" s="38"/>
      <c r="Y583" s="38"/>
      <c r="Z583" s="48"/>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 t="shared" ref="S584" si="401">$BB$31</f>
        <v>-</v>
      </c>
      <c r="T584" s="3"/>
      <c r="U584" s="36"/>
      <c r="V584" s="37"/>
      <c r="W584" s="37"/>
      <c r="X584" s="38"/>
      <c r="Y584" s="38"/>
      <c r="Z584" s="48"/>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5"/>
    </row>
    <row r="587" spans="19:45" ht="30" customHeight="1" x14ac:dyDescent="0.25">
      <c r="S587" s="5"/>
    </row>
    <row r="588" spans="19:45" ht="30" customHeight="1" x14ac:dyDescent="0.25">
      <c r="S588" s="5"/>
    </row>
    <row r="589" spans="19:45" ht="30" customHeight="1" x14ac:dyDescent="0.25">
      <c r="S589" s="5"/>
    </row>
    <row r="590" spans="19:45" ht="30" customHeight="1" x14ac:dyDescent="0.25">
      <c r="S590" s="5"/>
    </row>
    <row r="591" spans="19:45" ht="30" customHeight="1" x14ac:dyDescent="0.25">
      <c r="S591" s="5"/>
    </row>
    <row r="592" spans="19:45" ht="30" customHeight="1" x14ac:dyDescent="0.25">
      <c r="S592" s="5"/>
    </row>
    <row r="593" spans="19:19" ht="30" customHeight="1" x14ac:dyDescent="0.25">
      <c r="S593" s="5"/>
    </row>
    <row r="594" spans="19:19" ht="30" customHeight="1" x14ac:dyDescent="0.25">
      <c r="S594" s="5"/>
    </row>
    <row r="595" spans="19:19" ht="30" customHeight="1" x14ac:dyDescent="0.25">
      <c r="S595" s="5"/>
    </row>
    <row r="596" spans="19:19" ht="30" customHeight="1" x14ac:dyDescent="0.25">
      <c r="S596" s="5"/>
    </row>
    <row r="597" spans="19:19" ht="30" customHeight="1" x14ac:dyDescent="0.25">
      <c r="S597" s="5"/>
    </row>
    <row r="598" spans="19:19" ht="30" customHeight="1" x14ac:dyDescent="0.25">
      <c r="S598" s="5"/>
    </row>
    <row r="599" spans="19:19" ht="30" customHeight="1" x14ac:dyDescent="0.25">
      <c r="S599" s="5"/>
    </row>
    <row r="600" spans="19:19" ht="30" customHeight="1" x14ac:dyDescent="0.25">
      <c r="S600" s="5"/>
    </row>
    <row r="601" spans="19:19" ht="30" customHeight="1" x14ac:dyDescent="0.25">
      <c r="S601" s="5"/>
    </row>
    <row r="602" spans="19:19" ht="30" customHeight="1" x14ac:dyDescent="0.25">
      <c r="S602" s="5"/>
    </row>
    <row r="603" spans="19:19" ht="30" customHeight="1" x14ac:dyDescent="0.25">
      <c r="S603" s="5"/>
    </row>
    <row r="604" spans="19:19" ht="30" customHeight="1" x14ac:dyDescent="0.25">
      <c r="S604" s="5"/>
    </row>
    <row r="605" spans="19:19" ht="30" customHeight="1" x14ac:dyDescent="0.25">
      <c r="S605" s="5"/>
    </row>
    <row r="606" spans="19:19" ht="30" customHeight="1" x14ac:dyDescent="0.25">
      <c r="S606" s="5"/>
    </row>
    <row r="607" spans="19:19" ht="30" customHeight="1" x14ac:dyDescent="0.25">
      <c r="S607" s="5"/>
    </row>
    <row r="608" spans="19:19" ht="30" customHeight="1" x14ac:dyDescent="0.25">
      <c r="S608" s="5"/>
    </row>
    <row r="609" spans="19:19" ht="30" customHeight="1" x14ac:dyDescent="0.25">
      <c r="S609" s="5"/>
    </row>
    <row r="610" spans="19:19" ht="30" customHeight="1" x14ac:dyDescent="0.25">
      <c r="S610" s="5"/>
    </row>
    <row r="611" spans="19:19" ht="30" customHeight="1" x14ac:dyDescent="0.25">
      <c r="S611" s="5"/>
    </row>
    <row r="612" spans="19:19" ht="30" customHeight="1" x14ac:dyDescent="0.25">
      <c r="S612" s="5"/>
    </row>
    <row r="613" spans="19:19" ht="30" customHeight="1" x14ac:dyDescent="0.25">
      <c r="S613" s="5"/>
    </row>
    <row r="614" spans="19:19" ht="30" customHeight="1" x14ac:dyDescent="0.25">
      <c r="S614" s="5"/>
    </row>
    <row r="615" spans="19:19" ht="30" customHeight="1" x14ac:dyDescent="0.25">
      <c r="S615" s="5"/>
    </row>
    <row r="616" spans="19:19" ht="30" customHeight="1" x14ac:dyDescent="0.25">
      <c r="S616" s="5"/>
    </row>
    <row r="617" spans="19:19" ht="30" customHeight="1" x14ac:dyDescent="0.25">
      <c r="S617" s="5"/>
    </row>
    <row r="618" spans="19:19" ht="30" customHeight="1" x14ac:dyDescent="0.25">
      <c r="S618" s="5"/>
    </row>
    <row r="619" spans="19:19" ht="30" customHeight="1" x14ac:dyDescent="0.25">
      <c r="S619" s="5"/>
    </row>
    <row r="620" spans="19:19" ht="30" customHeight="1" x14ac:dyDescent="0.25">
      <c r="S620" s="5"/>
    </row>
    <row r="621" spans="19:19" ht="30" customHeight="1" x14ac:dyDescent="0.25">
      <c r="S621" s="5"/>
    </row>
    <row r="622" spans="19:19" ht="30" customHeight="1" x14ac:dyDescent="0.25">
      <c r="S622" s="5"/>
    </row>
    <row r="623" spans="19:19" ht="30" customHeight="1" x14ac:dyDescent="0.25">
      <c r="S623" s="5"/>
    </row>
    <row r="624" spans="19:19" ht="30" customHeight="1" x14ac:dyDescent="0.25">
      <c r="S624" s="5"/>
    </row>
    <row r="625" spans="19:19" ht="30" customHeight="1" x14ac:dyDescent="0.25">
      <c r="S625" s="5"/>
    </row>
    <row r="626" spans="19:19" ht="30" customHeight="1" x14ac:dyDescent="0.25">
      <c r="S626" s="5"/>
    </row>
    <row r="627" spans="19:19" ht="30" customHeight="1" x14ac:dyDescent="0.25">
      <c r="S627" s="5"/>
    </row>
    <row r="628" spans="19:19" ht="30" customHeight="1" x14ac:dyDescent="0.25">
      <c r="S628" s="5"/>
    </row>
    <row r="629" spans="19:19" ht="30" customHeight="1" x14ac:dyDescent="0.25">
      <c r="S629" s="5"/>
    </row>
    <row r="630" spans="19:19" ht="30" customHeight="1" x14ac:dyDescent="0.25">
      <c r="S630" s="5"/>
    </row>
    <row r="631" spans="19:19" ht="30" customHeight="1" x14ac:dyDescent="0.25">
      <c r="S631" s="5"/>
    </row>
    <row r="632" spans="19:19" ht="30" customHeight="1" x14ac:dyDescent="0.25">
      <c r="S632" s="5"/>
    </row>
    <row r="633" spans="19:19" ht="30" customHeight="1" x14ac:dyDescent="0.25">
      <c r="S633" s="5"/>
    </row>
    <row r="634" spans="19:19" ht="30" customHeight="1" x14ac:dyDescent="0.25">
      <c r="S634" s="5"/>
    </row>
    <row r="635" spans="19:19" ht="30" customHeight="1" x14ac:dyDescent="0.25">
      <c r="S635" s="5"/>
    </row>
    <row r="636" spans="19:19" ht="30" customHeight="1" x14ac:dyDescent="0.25">
      <c r="S636" s="5"/>
    </row>
    <row r="637" spans="19:19" ht="30" customHeight="1" x14ac:dyDescent="0.25">
      <c r="S637" s="5"/>
    </row>
    <row r="638" spans="19:19" ht="30" customHeight="1" x14ac:dyDescent="0.25">
      <c r="S638" s="5"/>
    </row>
    <row r="639" spans="19:19" ht="30" customHeight="1" x14ac:dyDescent="0.25">
      <c r="S639" s="5"/>
    </row>
    <row r="640" spans="19:19" ht="30" customHeight="1" x14ac:dyDescent="0.25">
      <c r="S640" s="5"/>
    </row>
    <row r="641" spans="19:19" ht="30" customHeight="1" x14ac:dyDescent="0.25">
      <c r="S641" s="5"/>
    </row>
    <row r="642" spans="19:19" ht="30" customHeight="1" x14ac:dyDescent="0.25">
      <c r="S642" s="5"/>
    </row>
    <row r="643" spans="19:19" ht="30" customHeight="1" x14ac:dyDescent="0.25">
      <c r="S643" s="5"/>
    </row>
    <row r="644" spans="19:19" ht="30" customHeight="1" x14ac:dyDescent="0.25">
      <c r="S644" s="5"/>
    </row>
    <row r="645" spans="19:19" ht="30" customHeight="1" x14ac:dyDescent="0.25">
      <c r="S645" s="5"/>
    </row>
    <row r="646" spans="19:19" ht="30" customHeight="1" x14ac:dyDescent="0.25">
      <c r="S646" s="5"/>
    </row>
    <row r="647" spans="19:19" ht="30" customHeight="1" x14ac:dyDescent="0.25">
      <c r="S647" s="5"/>
    </row>
    <row r="648" spans="19:19" ht="30" customHeight="1" x14ac:dyDescent="0.25">
      <c r="S648" s="5"/>
    </row>
    <row r="649" spans="19:19" ht="30" customHeight="1" x14ac:dyDescent="0.25">
      <c r="S649" s="5"/>
    </row>
    <row r="650" spans="19:19" ht="30" customHeight="1" x14ac:dyDescent="0.25">
      <c r="S650" s="5"/>
    </row>
    <row r="651" spans="19:19" ht="30" customHeight="1" x14ac:dyDescent="0.25">
      <c r="S651" s="5"/>
    </row>
  </sheetData>
  <sheetProtection sheet="1" objects="1" scenarios="1"/>
  <phoneticPr fontId="1" type="noConversion"/>
  <dataValidations count="16">
    <dataValidation type="list" allowBlank="1" showInputMessage="1" showErrorMessage="1" sqref="T12 T77 T142 T207 T272 T337 T402 T467 T532" xr:uid="{997DE623-83F3-4114-9216-E30152BC0188}">
      <formula1>$DE$2:$DE$31</formula1>
    </dataValidation>
    <dataValidation type="list" allowBlank="1" showInputMessage="1" showErrorMessage="1" sqref="AA5:AA64 AA70:AA129 AA135:AA194 AA200:AA259 AA265:AA324 AA330:AA389 AA395:AA454 AA460:AA519 AA525:AA584" xr:uid="{ADF5B6E0-D890-4612-BA1F-AB6730DD5261}">
      <formula1>$BB$2:$BB$31</formula1>
    </dataValidation>
    <dataValidation type="list" allowBlank="1" showInputMessage="1" showErrorMessage="1" sqref="AB5:AB64 AB70:AB129 AB135:AB194 AB200:AB259 AB265:AB324 AB330:AB389 AB395:AB454 AB460:AB519 AB525:AB584" xr:uid="{A88F481F-FC72-4869-B2C3-7B21D3E2ECEC}">
      <formula1>$BM$2:$BM$31</formula1>
    </dataValidation>
    <dataValidation type="list" allowBlank="1" showInputMessage="1" showErrorMessage="1" sqref="AC5:AC64 AC70:AC129 AC330:AC389 AC200:AC259 AC265:AC324 AC135:AC194 AC395:AC454 AC460:AC519 AC525:AC584" xr:uid="{46479D66-348A-4ADE-85E0-B896C5723754}">
      <formula1>$CT$2:$CT$31</formula1>
    </dataValidation>
    <dataValidation type="list" allowBlank="1" showInputMessage="1" showErrorMessage="1" sqref="AD5:AD64 AD70:AD129 AD330:AD389 AD200:AD259 AD265:AD324 AD135:AD194 AD395:AD454 AD460:AD519 AD525:AD584" xr:uid="{142513C9-91D6-4383-BE47-F1158FBD85E3}">
      <formula1>$CJ$2:$CJ$31</formula1>
    </dataValidation>
    <dataValidation type="list" allowBlank="1" showInputMessage="1" showErrorMessage="1" sqref="AE5:AE64 AE70:AE129 AE330:AE389 AE200:AE259 AE265:AE324 AE135:AE194 AE395:AE454 AE460:AE519 AE525:AE584" xr:uid="{5EEDD70A-156A-4F01-9D75-E44314CAD28E}">
      <formula1>$BY$2:$BY$31</formula1>
    </dataValidation>
    <dataValidation type="list" allowBlank="1" showInputMessage="1" showErrorMessage="1" sqref="T8 T73 T138 T203 T268 T333 T398 T463 T528" xr:uid="{3D865521-F97D-4459-AA82-70A28BE52AE5}">
      <formula1>$AU$2:$AU$31</formula1>
    </dataValidation>
    <dataValidation type="list" allowBlank="1" showInputMessage="1" showErrorMessage="1" sqref="BI1:BK1" xr:uid="{E6B7AB1C-7BA0-4591-B0F6-674A9F5CA02F}">
      <formula1>$DF$2:$DF$31</formula1>
    </dataValidation>
    <dataValidation type="list" allowBlank="1" showInputMessage="1" showErrorMessage="1" sqref="BV1:BW1" xr:uid="{82258307-90F1-4E9A-8E73-3DEA0ABBB0E2}">
      <formula1>$DG$2:$DG$31</formula1>
    </dataValidation>
    <dataValidation type="list" allowBlank="1" showInputMessage="1" showErrorMessage="1" sqref="CF1:CH1 BU1 CP1 DA1" xr:uid="{136B86FE-CCDF-4BCF-9773-6CE6D5314A52}">
      <formula1>$DJ$2:$DJ$31</formula1>
    </dataValidation>
    <dataValidation type="list" allowBlank="1" showInputMessage="1" showErrorMessage="1" sqref="CQ1:CR1" xr:uid="{772D5F0B-B59A-4A23-B1F5-1056DC6CFE6B}">
      <formula1>$DI$2:$DI$31</formula1>
    </dataValidation>
    <dataValidation type="list" allowBlank="1" showInputMessage="1" showErrorMessage="1" sqref="DB1:DC1" xr:uid="{755338F0-9BF9-4C9A-88CC-02307A9DFBA8}">
      <formula1>$DH$2:$DH$31</formula1>
    </dataValidation>
    <dataValidation type="list" allowBlank="1" showInputMessage="1" showErrorMessage="1" sqref="U1 U66 U131 U196 U261 U326 U391 U456 U521" xr:uid="{7473CB7E-59F1-4544-8A4E-6B9D992F6496}">
      <formula1>$DX$2:$DX$21</formula1>
    </dataValidation>
    <dataValidation type="list" allowBlank="1" showInputMessage="1" showErrorMessage="1" sqref="T15 T80 T145 T210 T275 T340 T405 T470 T535" xr:uid="{D32C0646-CB60-48BE-884F-A2747BEFFC4A}">
      <formula1>$DT$1:$DT$31</formula1>
    </dataValidation>
    <dataValidation type="list" allowBlank="1" showInputMessage="1" showErrorMessage="1" sqref="T10 T75 T140 T205 T270 T335 T400 T465 T530" xr:uid="{526805D9-BA2F-4941-B426-59FF22BE80D5}">
      <formula1>"NormalMode,TestMode,VBMode,VBTMode,ClockMode"</formula1>
    </dataValidation>
    <dataValidation type="list" allowBlank="1" showInputMessage="1" showErrorMessage="1" sqref="T9 T74 T139 T204 T269 T334 T399 T464 T529" xr:uid="{A5293F35-B6C9-44A0-8EF1-A7BED3DCD41C}">
      <formula1>"Auto,FIX"</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98024E4D-357B-4659-8CCC-6C2BA1F9CB3A}">
          <x14:formula1>
            <xm:f>'Check'!$D$2:$D$15</xm:f>
          </x14:formula1>
          <xm:sqref>T2 T67 T132 T197 T262 T327 T392 T457 T522</xm:sqref>
        </x14:dataValidation>
        <x14:dataValidation type="list" allowBlank="1" showInputMessage="1" showErrorMessage="1" xr:uid="{E590D13F-37AD-4C3C-B560-FD718C32C315}">
          <x14:formula1>
            <xm:f>Sensor!$A$1:$A$200</xm:f>
          </x14:formula1>
          <xm:sqref>T6 T71 T136 T201 T266 T331 T396 T461 T526</xm:sqref>
        </x14:dataValidation>
        <x14:dataValidation type="list" allowBlank="1" showInputMessage="1" showErrorMessage="1" xr:uid="{C6204080-6D4F-4A81-87A5-9BC347A6C316}">
          <x14:formula1>
            <xm:f>'Check'!$A$2:$A$15</xm:f>
          </x14:formula1>
          <xm:sqref>T3 T68 T133 T198 T263 T328 T393 T458 T523</xm:sqref>
        </x14:dataValidation>
        <x14:dataValidation type="list" allowBlank="1" showInputMessage="1" showErrorMessage="1" xr:uid="{30CE7507-7BAC-407C-83B9-C3AFF7D01AA7}">
          <x14:formula1>
            <xm:f>MPN!$A$1:$A$500</xm:f>
          </x14:formula1>
          <xm:sqref>T4 T524 T459 T394 T329 T264 T199 T134 T69</xm:sqref>
        </x14:dataValidation>
        <x14:dataValidation type="list" allowBlank="1" showInputMessage="1" showErrorMessage="1" xr:uid="{5102E677-99B2-4766-98BA-5683FA036DBA}">
          <x14:formula1>
            <xm:f>ASIC!$A$2:$A$200</xm:f>
          </x14:formula1>
          <xm:sqref>T5 T525 T460 T395 T330 T265 T200 T135 T70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07AD3C-091F-42EE-B71C-7909C3E58A86}">
  <sheetPr codeName="工作表16"/>
  <dimension ref="A1:EE651"/>
  <sheetViews>
    <sheetView topLeftCell="J1" zoomScale="70" zoomScaleNormal="70" workbookViewId="0">
      <selection activeCell="O5" sqref="O5"/>
    </sheetView>
  </sheetViews>
  <sheetFormatPr defaultColWidth="8.875" defaultRowHeight="30" customHeight="1" x14ac:dyDescent="0.25"/>
  <cols>
    <col min="1" max="1" width="14.625" style="88" customWidth="1"/>
    <col min="2" max="2" width="21" style="88"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64"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94" customWidth="1"/>
    <col min="136" max="141" width="10.75" style="88" customWidth="1"/>
    <col min="142" max="150" width="8.75" style="88" customWidth="1"/>
    <col min="151" max="16384" width="8.875" style="88"/>
  </cols>
  <sheetData>
    <row r="1" spans="1:134" ht="33" x14ac:dyDescent="0.25">
      <c r="A1" s="83" t="s">
        <v>692</v>
      </c>
      <c r="B1" s="84"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585</v>
      </c>
      <c r="V1" s="12"/>
      <c r="W1" s="65"/>
      <c r="X1" s="12"/>
      <c r="Y1" s="7" t="str">
        <f>VLOOKUP(U1,$DX$1:$DZ$21,3,FALSE)</f>
        <v>-</v>
      </c>
      <c r="AD1" s="8"/>
      <c r="AT1" s="34"/>
      <c r="AU1" s="5" t="s">
        <v>588</v>
      </c>
      <c r="AV1" s="5" t="s">
        <v>433</v>
      </c>
      <c r="AW1" s="5" t="s">
        <v>437</v>
      </c>
      <c r="AX1" s="5" t="s">
        <v>443</v>
      </c>
      <c r="AY1" s="5" t="s">
        <v>450</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565</v>
      </c>
      <c r="BO1" s="11" t="s">
        <v>974</v>
      </c>
      <c r="BP1" s="11" t="s">
        <v>1082</v>
      </c>
      <c r="BQ1" s="11" t="s">
        <v>1083</v>
      </c>
      <c r="BR1" s="11" t="s">
        <v>255</v>
      </c>
      <c r="BS1" s="11" t="s">
        <v>255</v>
      </c>
      <c r="BT1" s="11" t="s">
        <v>255</v>
      </c>
      <c r="BU1" s="12" t="s">
        <v>576</v>
      </c>
      <c r="BV1" s="10" t="s">
        <v>255</v>
      </c>
      <c r="BW1" s="10" t="s">
        <v>255</v>
      </c>
      <c r="BX1" s="9"/>
      <c r="BY1" s="11" t="s">
        <v>608</v>
      </c>
      <c r="BZ1" s="11" t="s">
        <v>812</v>
      </c>
      <c r="CA1" s="11" t="s">
        <v>564</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95">
        <v>1</v>
      </c>
      <c r="B2" s="96" t="str">
        <f t="shared" ref="B2:B51" si="0">HYPERLINK("#AG" &amp; (($A2 - 1) * 65 + 10), "=Block" &amp; $A2 &amp;"==")</f>
        <v>=Block1==</v>
      </c>
      <c r="C2" s="59" t="str" cm="1">
        <f t="array" aca="1" ref="C2" ca="1">BoxVal($A2,8,COLUMN(INDIRECT("T"&amp;($A2-1)*65+2)),1)</f>
        <v>13V</v>
      </c>
      <c r="D2" s="59" t="str" cm="1">
        <f t="array" aca="1" ref="D2" ca="1">BoxVal($A2,2,COLUMN(INDIRECT("T"&amp;($A2-1)*65+2)),1)</f>
        <v>HELE</v>
      </c>
      <c r="E2" s="59" t="str" cm="1">
        <f t="array" aca="1" ref="E2" ca="1">BoxVal($A2,3,COLUMN(INDIRECT("T"&amp;($A2-1)*65+2)),1)</f>
        <v>MP</v>
      </c>
      <c r="F2" s="59" t="str" cm="1">
        <f t="array" aca="1" ref="F2" ca="1">BoxVal($A2,16,COLUMN(INDIRECT("T"&amp;($A2-1)*65+2)),1)</f>
        <v>non</v>
      </c>
      <c r="G2" s="59" t="str" cm="1">
        <f t="array" aca="1" ref="G2" ca="1">BoxVal($A2,4,COLUMN(INDIRECT("T"&amp;($A2-1)*65+2)),1)</f>
        <v>ZTS6017</v>
      </c>
      <c r="H2" s="59" t="str" cm="1">
        <f t="array" aca="1" ref="H2" ca="1">BoxVal($A2,5,COLUMN(INDIRECT("T"&amp;($A2-1)*65+2)),1)</f>
        <v>4804D</v>
      </c>
      <c r="I2" s="59" t="str" cm="1">
        <f t="array" aca="1" ref="I2" ca="1">BoxVal($A2,6,COLUMN(INDIRECT("T"&amp;($A2-1)*65+2)),1)</f>
        <v>3004_V11</v>
      </c>
      <c r="J2" s="59" t="str" cm="1">
        <f t="array" aca="1" ref="J2" ca="1">BoxVal($A2,21,COLUMN(INDIRECT("T"&amp;($A2-1)*65+2)),1)</f>
        <v>13V_NormalMode</v>
      </c>
      <c r="K2" s="59" t="str" cm="1">
        <f t="array" aca="1" ref="K2" ca="1">BoxVal($A2,25,COLUMN(INDIRECT("T"&amp;($A2-1)*65+2)),1)</f>
        <v>Default</v>
      </c>
      <c r="L2" s="60" t="str" cm="1">
        <f t="array" aca="1" ref="L2" ca="1">BoxVal($A2,32,COLUMN(INDIRECT("T"&amp;($A2-1)*65+2)),1)</f>
        <v>3.3V : 100~200 (uA)
Vdc&amp;Remark: -</v>
      </c>
      <c r="M2" s="59" t="str" cm="1">
        <f t="array" aca="1" ref="M2" ca="1">BoxVal($A2,31,COLUMN(INDIRECT("T"&amp;($A2-1)*65+2)),1)</f>
        <v>-42+/-1 dBV</v>
      </c>
      <c r="N2" s="59" t="str" cm="1">
        <f t="array" aca="1" ref="N2" ca="1">BoxVal($A2,12,COLUMN(INDIRECT("T"&amp;($A2-1)*65+2)),1)</f>
        <v>Normal</v>
      </c>
      <c r="O2" s="64" t="str" cm="1">
        <f t="array" ref="O2">BoxVal($A2,2,COLUMN(V3),1)</f>
        <v>-</v>
      </c>
      <c r="P2" s="64" t="str" cm="1">
        <f t="array" aca="1" ref="P2" ca="1">BoxVal($A2,2,COLUMN(INDIRECT("AB"&amp;($A2-1)*65+2)),1)</f>
        <v>13V_NormalMode_42dB_2322D_2227F_415_460_ZTS6017_MP1.0</v>
      </c>
      <c r="Q2" s="64" t="str" cm="1">
        <f t="array" aca="1" ref="Q2" ca="1">BoxVal($A2,2,COLUMN(INDIRECT("AJ"&amp;($A2-1)*65+2)),1)</f>
        <v/>
      </c>
      <c r="R2" s="34"/>
      <c r="S2" s="7" t="s">
        <v>24</v>
      </c>
      <c r="T2" s="15" t="s">
        <v>433</v>
      </c>
      <c r="U2" s="5" t="s">
        <v>23</v>
      </c>
      <c r="V2" s="7" t="str">
        <f>VLOOKUP(U1,$DX$1:$DZ$21,2,FALSE)</f>
        <v>-</v>
      </c>
      <c r="W2" s="19"/>
      <c r="X2" s="19"/>
      <c r="Y2" s="19"/>
      <c r="Z2" s="19"/>
      <c r="AA2" s="5" t="s">
        <v>592</v>
      </c>
      <c r="AB2" s="26" t="str">
        <f>T21&amp;"_"&amp;ABS(T19)&amp;"dB_"&amp;T23&amp;"_"&amp;T24&amp;"_"&amp;GetAbsMaxMinText(AF5:AG64)&amp;"_"&amp;T4&amp;"_"&amp;T3&amp;S1&amp;"."&amp;T27</f>
        <v>13V_NormalMode_42dB_2322D_2227F_415_460_ZTS6017_MP1.0</v>
      </c>
      <c r="AC2" s="18"/>
      <c r="AD2" s="18"/>
      <c r="AE2" s="18"/>
      <c r="AF2" s="18"/>
      <c r="AG2" s="18"/>
      <c r="AH2" s="19"/>
      <c r="AI2" s="19" t="s">
        <v>2</v>
      </c>
      <c r="AJ2" s="16"/>
      <c r="AK2" s="16"/>
      <c r="AL2" s="16"/>
      <c r="AM2" s="16"/>
      <c r="AN2" s="16"/>
      <c r="AO2" s="16"/>
      <c r="AP2" s="16"/>
      <c r="AQ2" s="16"/>
      <c r="AR2" s="16"/>
      <c r="AS2" s="16"/>
      <c r="AT2" s="34"/>
      <c r="AU2" s="14" t="s">
        <v>582</v>
      </c>
      <c r="AV2" s="5" t="s">
        <v>582</v>
      </c>
      <c r="AW2" s="5" t="s">
        <v>582</v>
      </c>
      <c r="AX2" s="5" t="s">
        <v>582</v>
      </c>
      <c r="AY2" s="5" t="s">
        <v>582</v>
      </c>
      <c r="AZ2" s="5" t="s">
        <v>255</v>
      </c>
      <c r="BB2" s="14" t="s">
        <v>582</v>
      </c>
      <c r="BC2" s="5">
        <v>0</v>
      </c>
      <c r="BD2" s="5">
        <v>0</v>
      </c>
      <c r="BE2" s="5">
        <v>1</v>
      </c>
      <c r="BF2" s="14"/>
      <c r="BG2" s="14"/>
      <c r="BH2" s="14"/>
      <c r="BI2" s="14" t="s">
        <v>811</v>
      </c>
      <c r="BJ2" s="14" t="s">
        <v>562</v>
      </c>
      <c r="BK2" s="14" t="s">
        <v>562</v>
      </c>
      <c r="BM2" s="5">
        <v>0</v>
      </c>
      <c r="BN2" s="5">
        <v>0</v>
      </c>
      <c r="BO2" s="5">
        <v>0</v>
      </c>
      <c r="BP2" s="5">
        <v>0</v>
      </c>
      <c r="BQ2" s="5">
        <v>0</v>
      </c>
      <c r="BU2" s="14" t="s">
        <v>783</v>
      </c>
      <c r="BV2" s="14" t="s">
        <v>562</v>
      </c>
      <c r="BW2" s="14" t="s">
        <v>562</v>
      </c>
      <c r="BY2" s="21">
        <v>-6.6000000000000003E-2</v>
      </c>
      <c r="BZ2" s="5">
        <v>1</v>
      </c>
      <c r="CA2" s="5">
        <v>0</v>
      </c>
      <c r="CF2" s="14" t="s">
        <v>817</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1087</v>
      </c>
      <c r="DY2" s="22" t="s">
        <v>562</v>
      </c>
      <c r="DZ2" s="22" t="s">
        <v>562</v>
      </c>
      <c r="EB2" s="22"/>
      <c r="EC2" s="22"/>
      <c r="ED2" s="22"/>
    </row>
    <row r="3" spans="1:134" ht="30" customHeight="1" x14ac:dyDescent="0.25">
      <c r="A3" s="95">
        <v>2</v>
      </c>
      <c r="B3" s="96" t="str">
        <f t="shared" si="0"/>
        <v>=Block2==</v>
      </c>
      <c r="C3" s="59" t="str" cm="1">
        <f t="array" aca="1" ref="C3" ca="1">BoxVal($A3,8,COLUMN(INDIRECT("T"&amp;($A3-1)*65+2)),1)</f>
        <v>13V</v>
      </c>
      <c r="D3" s="59" t="str" cm="1">
        <f t="array" aca="1" ref="D3" ca="1">BoxVal($A3,2,COLUMN(INDIRECT("T"&amp;($A3-1)*65+2)),1)</f>
        <v>HELE</v>
      </c>
      <c r="E3" s="59" t="str" cm="1">
        <f t="array" aca="1" ref="E3" ca="1">BoxVal($A3,3,COLUMN(INDIRECT("T"&amp;($A3-1)*65+2)),1)</f>
        <v>MP</v>
      </c>
      <c r="F3" s="59" t="str" cm="1">
        <f t="array" aca="1" ref="F3" ca="1">BoxVal($A3,16,COLUMN(INDIRECT("T"&amp;($A3-1)*65+2)),1)</f>
        <v>non</v>
      </c>
      <c r="G3" s="59" t="str" cm="1">
        <f t="array" aca="1" ref="G3" ca="1">BoxVal($A3,4,COLUMN(INDIRECT("T"&amp;($A3-1)*65+2)),1)</f>
        <v>ZTS6011F</v>
      </c>
      <c r="H3" s="59" t="str" cm="1">
        <f t="array" aca="1" ref="H3" ca="1">BoxVal($A3,5,COLUMN(INDIRECT("T"&amp;($A3-1)*65+2)),1)</f>
        <v>4804D</v>
      </c>
      <c r="I3" s="59" t="str" cm="1">
        <f t="array" aca="1" ref="I3" ca="1">BoxVal($A3,6,COLUMN(INDIRECT("T"&amp;($A3-1)*65+2)),1)</f>
        <v>3004_V11</v>
      </c>
      <c r="J3" s="59" t="str" cm="1">
        <f t="array" aca="1" ref="J3" ca="1">BoxVal($A3,21,COLUMN(INDIRECT("T"&amp;($A3-1)*65+2)),1)</f>
        <v>13V_NormalMode</v>
      </c>
      <c r="K3" s="59" t="str" cm="1">
        <f t="array" aca="1" ref="K3" ca="1">BoxVal($A3,25,COLUMN(INDIRECT("T"&amp;($A3-1)*65+2)),1)</f>
        <v>Default</v>
      </c>
      <c r="L3" s="60" t="str" cm="1">
        <f t="array" aca="1" ref="L3" ca="1">BoxVal($A3,32,COLUMN(INDIRECT("T"&amp;($A3-1)*65+2)),1)</f>
        <v>3.3V : 100~200 (uA)
Vdc&amp;Remark: -</v>
      </c>
      <c r="M3" s="59" t="str" cm="1">
        <f t="array" aca="1" ref="M3" ca="1">BoxVal($A3,31,COLUMN(INDIRECT("T"&amp;($A3-1)*65+2)),1)</f>
        <v>-42+/-0.8 dBV</v>
      </c>
      <c r="N3" s="59" t="str" cm="1">
        <f t="array" aca="1" ref="N3" ca="1">BoxVal($A3,12,COLUMN(INDIRECT("T"&amp;($A3-1)*65+2)),1)</f>
        <v>Normal</v>
      </c>
      <c r="O3" s="64" t="str" cm="1">
        <f t="array" ref="O3">BoxVal($A3,2,COLUMN(V4),1)</f>
        <v>-</v>
      </c>
      <c r="P3" s="64" t="str" cm="1">
        <f t="array" aca="1" ref="P3" ca="1">BoxVal($A3,2,COLUMN(INDIRECT("AB"&amp;($A3-1)*65+2)),1)</f>
        <v>13V_NormalMode_42dB_2322D_2227F_406_465_ZTS6011F_MP2.0</v>
      </c>
      <c r="Q3" s="64" t="str" cm="1">
        <f t="array" aca="1" ref="Q3" ca="1">BoxVal($A3,2,COLUMN(INDIRECT("AJ"&amp;($A3-1)*65+2)),1)</f>
        <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581</v>
      </c>
      <c r="AV3" s="5" t="s">
        <v>581</v>
      </c>
      <c r="AW3" s="5" t="s">
        <v>581</v>
      </c>
      <c r="AX3" s="5" t="s">
        <v>581</v>
      </c>
      <c r="AY3" s="5" t="s">
        <v>581</v>
      </c>
      <c r="AZ3" s="5" t="s">
        <v>255</v>
      </c>
      <c r="BB3" s="14" t="s">
        <v>581</v>
      </c>
      <c r="BC3" s="5">
        <v>0</v>
      </c>
      <c r="BD3" s="5">
        <v>1</v>
      </c>
      <c r="BE3" s="5">
        <v>0</v>
      </c>
      <c r="BF3" s="14"/>
      <c r="BG3" s="14"/>
      <c r="BH3" s="14"/>
      <c r="BI3" s="14" t="s">
        <v>810</v>
      </c>
      <c r="BJ3" s="14" t="s">
        <v>562</v>
      </c>
      <c r="BK3" s="14" t="s">
        <v>562</v>
      </c>
      <c r="BM3" s="5">
        <v>-2</v>
      </c>
      <c r="BN3" s="5">
        <v>0</v>
      </c>
      <c r="BO3" s="5">
        <v>0</v>
      </c>
      <c r="BP3" s="5">
        <v>0</v>
      </c>
      <c r="BQ3" s="5">
        <v>1</v>
      </c>
      <c r="BU3" s="14" t="s">
        <v>784</v>
      </c>
      <c r="BV3" s="14" t="s">
        <v>562</v>
      </c>
      <c r="BW3" s="14" t="s">
        <v>562</v>
      </c>
      <c r="BY3" s="21">
        <v>0</v>
      </c>
      <c r="BZ3" s="5">
        <v>0</v>
      </c>
      <c r="CA3" s="5">
        <v>0</v>
      </c>
      <c r="CF3" s="14" t="s">
        <v>783</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1096</v>
      </c>
      <c r="DY3" s="22" t="s">
        <v>1097</v>
      </c>
      <c r="DZ3" s="22" t="s">
        <v>562</v>
      </c>
      <c r="EB3" s="22"/>
      <c r="EC3" s="22"/>
      <c r="ED3" s="22"/>
    </row>
    <row r="4" spans="1:134" ht="30" customHeight="1" x14ac:dyDescent="0.25">
      <c r="A4" s="95">
        <v>3</v>
      </c>
      <c r="B4" s="96" t="str">
        <f t="shared" si="0"/>
        <v>=Block3==</v>
      </c>
      <c r="C4" s="59" t="str" cm="1">
        <f t="array" aca="1" ref="C4" ca="1">BoxVal($A4,8,COLUMN(INDIRECT("T"&amp;($A4-1)*65+2)),1)</f>
        <v>13V</v>
      </c>
      <c r="D4" s="59" t="str" cm="1">
        <f t="array" aca="1" ref="D4" ca="1">BoxVal($A4,2,COLUMN(INDIRECT("T"&amp;($A4-1)*65+2)),1)</f>
        <v>CPC</v>
      </c>
      <c r="E4" s="59" t="str" cm="1">
        <f t="array" aca="1" ref="E4" ca="1">BoxVal($A4,3,COLUMN(INDIRECT("T"&amp;($A4-1)*65+2)),1)</f>
        <v>MP</v>
      </c>
      <c r="F4" s="59" t="str" cm="1">
        <f t="array" aca="1" ref="F4" ca="1">BoxVal($A4,16,COLUMN(INDIRECT("T"&amp;($A4-1)*65+2)),1)</f>
        <v>non</v>
      </c>
      <c r="G4" s="59" t="str" cm="1">
        <f t="array" aca="1" ref="G4" ca="1">BoxVal($A4,4,COLUMN(INDIRECT("T"&amp;($A4-1)*65+2)),1)</f>
        <v>ZTS6011F</v>
      </c>
      <c r="H4" s="59" t="str" cm="1">
        <f t="array" aca="1" ref="H4" ca="1">BoxVal($A4,5,COLUMN(INDIRECT("T"&amp;($A4-1)*65+2)),1)</f>
        <v>4804D</v>
      </c>
      <c r="I4" s="59" t="str" cm="1">
        <f t="array" aca="1" ref="I4" ca="1">BoxVal($A4,6,COLUMN(INDIRECT("T"&amp;($A4-1)*65+2)),1)</f>
        <v>3004_V11</v>
      </c>
      <c r="J4" s="59" t="str" cm="1">
        <f t="array" aca="1" ref="J4" ca="1">BoxVal($A4,21,COLUMN(INDIRECT("T"&amp;($A4-1)*65+2)),1)</f>
        <v>default_NormalMode</v>
      </c>
      <c r="K4" s="59" t="str" cm="1">
        <f t="array" aca="1" ref="K4" ca="1">BoxVal($A4,25,COLUMN(INDIRECT("T"&amp;($A4-1)*65+2)),1)</f>
        <v>Default</v>
      </c>
      <c r="L4" s="60" t="str" cm="1">
        <f t="array" aca="1" ref="L4" ca="1">BoxVal($A4,32,COLUMN(INDIRECT("T"&amp;($A4-1)*65+2)),1)</f>
        <v>3.3V : 70~150 (uA)
Vdc&amp;Remark: -</v>
      </c>
      <c r="M4" s="59" t="str" cm="1">
        <f t="array" aca="1" ref="M4" ca="1">BoxVal($A4,31,COLUMN(INDIRECT("T"&amp;($A4-1)*65+2)),1)</f>
        <v>-42+/-0.8 dBV</v>
      </c>
      <c r="N4" s="59" t="str" cm="1">
        <f t="array" aca="1" ref="N4" ca="1">BoxVal($A4,12,COLUMN(INDIRECT("T"&amp;($A4-1)*65+2)),1)</f>
        <v>Normal</v>
      </c>
      <c r="O4" s="64" t="str" cm="1">
        <f t="array" ref="O4">BoxVal($A4,2,COLUMN(V5),1)</f>
        <v>-</v>
      </c>
      <c r="P4" s="64" t="str" cm="1">
        <f t="array" aca="1" ref="P4" ca="1">BoxVal($A4,2,COLUMN(INDIRECT("AB"&amp;($A4-1)*65+2)),1)</f>
        <v>default_NormalMode_42dB_2322D_2227F_377_465_ZTS6011F_MP3.6</v>
      </c>
      <c r="Q4" s="64" t="str" cm="1">
        <f t="array" aca="1" ref="Q4" ca="1">BoxVal($A4,2,COLUMN(INDIRECT("AJ"&amp;($A4-1)*65+2)),1)</f>
        <v>此ASIC無SV ,  錄後E/F偏檔，回收時只使用EQC複測回收，回收D檔入庫</v>
      </c>
      <c r="R4" s="34"/>
      <c r="S4" s="7" t="s">
        <v>10</v>
      </c>
      <c r="T4" s="15" t="s">
        <v>263</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t="s">
        <v>726</v>
      </c>
      <c r="AT4" s="34"/>
      <c r="AU4" s="14" t="s">
        <v>580</v>
      </c>
      <c r="AV4" s="5" t="s">
        <v>580</v>
      </c>
      <c r="AW4" s="5" t="s">
        <v>585</v>
      </c>
      <c r="AX4" s="5" t="s">
        <v>580</v>
      </c>
      <c r="AY4" s="5" t="s">
        <v>585</v>
      </c>
      <c r="AZ4" s="5" t="s">
        <v>255</v>
      </c>
      <c r="BB4" s="14" t="s">
        <v>580</v>
      </c>
      <c r="BC4" s="5">
        <v>0</v>
      </c>
      <c r="BD4" s="5">
        <v>0</v>
      </c>
      <c r="BE4" s="5">
        <v>0</v>
      </c>
      <c r="BF4" s="14"/>
      <c r="BG4" s="14"/>
      <c r="BH4" s="14"/>
      <c r="BI4" s="14" t="s">
        <v>783</v>
      </c>
      <c r="BJ4" s="14" t="s">
        <v>562</v>
      </c>
      <c r="BK4" s="14" t="s">
        <v>562</v>
      </c>
      <c r="BM4" s="5">
        <v>-1</v>
      </c>
      <c r="BN4" s="5">
        <v>0</v>
      </c>
      <c r="BO4" s="5">
        <v>0</v>
      </c>
      <c r="BP4" s="5">
        <v>1</v>
      </c>
      <c r="BQ4" s="5">
        <v>0</v>
      </c>
      <c r="BU4" s="14" t="s">
        <v>785</v>
      </c>
      <c r="BV4" s="14" t="s">
        <v>562</v>
      </c>
      <c r="BW4" s="14" t="s">
        <v>562</v>
      </c>
      <c r="BY4" s="21">
        <v>-0.115</v>
      </c>
      <c r="BZ4" s="5">
        <v>0</v>
      </c>
      <c r="CA4" s="5">
        <v>1</v>
      </c>
      <c r="CF4" s="14" t="s">
        <v>805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c r="EC4" s="22"/>
      <c r="ED4" s="22"/>
    </row>
    <row r="5" spans="1:134" ht="30" customHeight="1" x14ac:dyDescent="0.25">
      <c r="A5" s="95">
        <v>4</v>
      </c>
      <c r="B5" s="96" t="str">
        <f t="shared" si="0"/>
        <v>=Block4==</v>
      </c>
      <c r="C5" s="59" t="str" cm="1">
        <f t="array" aca="1" ref="C5" ca="1">BoxVal($A5,8,COLUMN(INDIRECT("T"&amp;($A5-1)*65+2)),1)</f>
        <v>13V</v>
      </c>
      <c r="D5" s="59" t="str" cm="1">
        <f t="array" aca="1" ref="D5" ca="1">BoxVal($A5,2,COLUMN(INDIRECT("T"&amp;($A5-1)*65+2)),1)</f>
        <v>CPC</v>
      </c>
      <c r="E5" s="59" t="str" cm="1">
        <f t="array" aca="1" ref="E5" ca="1">BoxVal($A5,3,COLUMN(INDIRECT("T"&amp;($A5-1)*65+2)),1)</f>
        <v>MP</v>
      </c>
      <c r="F5" s="59" t="str" cm="1">
        <f t="array" aca="1" ref="F5" ca="1">BoxVal($A5,16,COLUMN(INDIRECT("T"&amp;($A5-1)*65+2)),1)</f>
        <v>non</v>
      </c>
      <c r="G5" s="59" t="str" cm="1">
        <f t="array" aca="1" ref="G5" ca="1">BoxVal($A5,4,COLUMN(INDIRECT("T"&amp;($A5-1)*65+2)),1)</f>
        <v>ZTS6015-lowiq</v>
      </c>
      <c r="H5" s="59" t="str" cm="1">
        <f t="array" aca="1" ref="H5" ca="1">BoxVal($A5,5,COLUMN(INDIRECT("T"&amp;($A5-1)*65+2)),1)</f>
        <v>4804D</v>
      </c>
      <c r="I5" s="59" t="str" cm="1">
        <f t="array" aca="1" ref="I5" ca="1">BoxVal($A5,6,COLUMN(INDIRECT("T"&amp;($A5-1)*65+2)),1)</f>
        <v>3006HW-A</v>
      </c>
      <c r="J5" s="59" t="str" cm="1">
        <f t="array" aca="1" ref="J5" ca="1">BoxVal($A5,21,COLUMN(INDIRECT("T"&amp;($A5-1)*65+2)),1)</f>
        <v>default_NormalMode</v>
      </c>
      <c r="K5" s="59" t="str" cm="1">
        <f t="array" aca="1" ref="K5" ca="1">BoxVal($A5,25,COLUMN(INDIRECT("T"&amp;($A5-1)*65+2)),1)</f>
        <v>Default</v>
      </c>
      <c r="L5" s="60" t="str" cm="1">
        <f t="array" aca="1" ref="L5" ca="1">BoxVal($A5,32,COLUMN(INDIRECT("T"&amp;($A5-1)*65+2)),1)</f>
        <v>3.3V : 70~150 (uA)
Vdc&amp;Remark: -</v>
      </c>
      <c r="M5" s="59" t="str" cm="1">
        <f t="array" aca="1" ref="M5" ca="1">BoxVal($A5,31,COLUMN(INDIRECT("T"&amp;($A5-1)*65+2)),1)</f>
        <v>-42+/-0.8 dBV</v>
      </c>
      <c r="N5" s="59" t="str" cm="1">
        <f t="array" aca="1" ref="N5" ca="1">BoxVal($A5,12,COLUMN(INDIRECT("T"&amp;($A5-1)*65+2)),1)</f>
        <v>Normal</v>
      </c>
      <c r="O5" s="64" t="str" cm="1">
        <f t="array" ref="O5">BoxVal($A5,2,COLUMN(V6),1)</f>
        <v>bit13</v>
      </c>
      <c r="P5" s="64" t="str" cm="1">
        <f t="array" aca="1" ref="P5" ca="1">BoxVal($A5,2,COLUMN(INDIRECT("AB"&amp;($A5-1)*65+2)),1)</f>
        <v>default_NormalMode_42dB_2322D_2282A_420_490_ZTS6015-lowiq_MP4.7</v>
      </c>
      <c r="Q5" s="64" t="str" cm="1">
        <f t="array" aca="1" ref="Q5" ca="1">BoxVal($A5,2,COLUMN(INDIRECT("AJ"&amp;($A5-1)*65+2)),1)</f>
        <v/>
      </c>
      <c r="R5" s="34"/>
      <c r="S5" s="7" t="s">
        <v>18</v>
      </c>
      <c r="T5" s="15" t="s">
        <v>31</v>
      </c>
      <c r="U5" s="36" t="str">
        <f t="shared" ref="U5:U11" ca="1" si="1">ConfigCode($AA5,$AN5,$AO5,$AP5,$AQ5,$AR5,$AF5,$AG5,2)</f>
        <v>0x00=-42.30,-41.50;</v>
      </c>
      <c r="V5" s="37"/>
      <c r="W5" s="37"/>
      <c r="X5" s="68"/>
      <c r="Y5" s="68"/>
      <c r="Z5" s="55">
        <f t="shared" ref="Z5:Z11" ca="1" si="2" xml:space="preserve">
N("vbias,vlookup vbias range")+
VLOOKUP($AA5,INDIRECT(BoxVal(ROW($AA5),34,COLUMN(T1))),2,FALSE)+
N("gain")+
$AB5+
N("vcm")+
VLOOKUP($AC5,$CT$1:$DC$31,7,FALSE)+
N("(vbias*vcp*vbg-vbias)*sensor ratio")+
VbiasCal($AA5,$AD5,$AE5,BoxVal(ROW($AC5),18,COLUMN($T$22)))+
N("vbias ref+gain ref")+
$V5+$W5</f>
        <v>0</v>
      </c>
      <c r="AA5" s="39" t="s">
        <v>580</v>
      </c>
      <c r="AB5" s="40">
        <v>0</v>
      </c>
      <c r="AC5" s="40" t="s">
        <v>995</v>
      </c>
      <c r="AD5" s="40">
        <v>1</v>
      </c>
      <c r="AE5" s="41">
        <v>0</v>
      </c>
      <c r="AF5" s="42">
        <v>-42.3</v>
      </c>
      <c r="AG5" s="42">
        <v>-41.5</v>
      </c>
      <c r="AH5" s="43">
        <f ca="1">$AF5+$Z5</f>
        <v>-42.3</v>
      </c>
      <c r="AI5" s="43">
        <f ca="1">$AG5+$Z5</f>
        <v>-41.5</v>
      </c>
      <c r="AJ5" s="44" cm="1">
        <f t="array" aca="1" ref="AJ5" ca="1" xml:space="preserve">
N("initial sens-loopgain")+
$AF5-BoxVal(ROW($AA5),26,COLUMN(INDIRECT("T"&amp;(INT(ROW($AA22)/65))*65+2)))</f>
        <v>-42.3</v>
      </c>
      <c r="AK5" s="44">
        <f t="shared" ref="AK5:AK11" ca="1" si="3">AJ5+(AG5-AF5)</f>
        <v>-41.5</v>
      </c>
      <c r="AL5" s="44" cm="1">
        <f t="array" aca="1" ref="AL5" ca="1" xml:space="preserve">
N("initial sens-loopgain-gain-gain ref-vcm")+
$AH5-
BoxVal(ROW($AA5),26,COLUMN(INDIRECT("T"&amp;(INT(ROW($AA22)/65))*65+2)))-
$AB5-
$W5-
IFERROR(VLOOKUP($AC5,$CT$1:$DC$31,7,FALSE),0)</f>
        <v>-42.3</v>
      </c>
      <c r="AM5" s="44">
        <f t="shared" ref="AM5:AM11" ca="1" si="4">AL5+(AG5-AF5)</f>
        <v>-41.5</v>
      </c>
      <c r="AN5" s="36" t="str">
        <f t="shared" ref="AN5:AN11" ca="1" si="5">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587</v>
      </c>
      <c r="AV5" s="5" t="s">
        <v>587</v>
      </c>
      <c r="AW5" s="5" t="s">
        <v>587</v>
      </c>
      <c r="AX5" s="5" t="s">
        <v>587</v>
      </c>
      <c r="AY5" s="5" t="s">
        <v>587</v>
      </c>
      <c r="AZ5" s="5" t="s">
        <v>255</v>
      </c>
      <c r="BB5" s="14" t="s">
        <v>587</v>
      </c>
      <c r="BC5" s="5">
        <v>0</v>
      </c>
      <c r="BD5" s="5">
        <v>1</v>
      </c>
      <c r="BE5" s="5">
        <v>1</v>
      </c>
      <c r="BF5" s="14"/>
      <c r="BG5" s="14"/>
      <c r="BH5" s="14"/>
      <c r="BI5" s="14" t="s">
        <v>808</v>
      </c>
      <c r="BJ5" s="14" t="s">
        <v>562</v>
      </c>
      <c r="BK5" s="14" t="s">
        <v>562</v>
      </c>
      <c r="BM5" s="5">
        <v>0.5</v>
      </c>
      <c r="BN5" s="5">
        <v>0</v>
      </c>
      <c r="BO5" s="5">
        <v>0</v>
      </c>
      <c r="BP5" s="5">
        <v>1</v>
      </c>
      <c r="BQ5" s="5">
        <v>1</v>
      </c>
      <c r="BU5" s="14" t="s">
        <v>786</v>
      </c>
      <c r="BV5" s="14" t="s">
        <v>562</v>
      </c>
      <c r="BW5" s="14" t="s">
        <v>562</v>
      </c>
      <c r="BY5" s="21">
        <v>4.9000000000000002E-2</v>
      </c>
      <c r="BZ5" s="5">
        <v>1</v>
      </c>
      <c r="CA5" s="5">
        <v>1</v>
      </c>
      <c r="CF5" s="14" t="s">
        <v>1084</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95">
        <v>5</v>
      </c>
      <c r="B6" s="96" t="str">
        <f t="shared" si="0"/>
        <v>=Block5==</v>
      </c>
      <c r="C6" s="59" t="str" cm="1">
        <f t="array" aca="1" ref="C6" ca="1">BoxVal($A6,8,COLUMN(INDIRECT("T"&amp;($A6-1)*65+2)),1)</f>
        <v>13V</v>
      </c>
      <c r="D6" s="59" t="str" cm="1">
        <f t="array" aca="1" ref="D6" ca="1">BoxVal($A6,2,COLUMN(INDIRECT("T"&amp;($A6-1)*65+2)),1)</f>
        <v>CPC</v>
      </c>
      <c r="E6" s="59" t="str" cm="1">
        <f t="array" aca="1" ref="E6" ca="1">BoxVal($A6,3,COLUMN(INDIRECT("T"&amp;($A6-1)*65+2)),1)</f>
        <v>MP</v>
      </c>
      <c r="F6" s="59" t="str" cm="1">
        <f t="array" aca="1" ref="F6" ca="1">BoxVal($A6,16,COLUMN(INDIRECT("T"&amp;($A6-1)*65+2)),1)</f>
        <v>non</v>
      </c>
      <c r="G6" s="59" t="str" cm="1">
        <f t="array" aca="1" ref="G6" ca="1">BoxVal($A6,4,COLUMN(INDIRECT("T"&amp;($A6-1)*65+2)),1)</f>
        <v>ZTS6051MH</v>
      </c>
      <c r="H6" s="59" t="str" cm="1">
        <f t="array" aca="1" ref="H6" ca="1">BoxVal($A6,5,COLUMN(INDIRECT("T"&amp;($A6-1)*65+2)),1)</f>
        <v>4804D</v>
      </c>
      <c r="I6" s="59" t="str" cm="1">
        <f t="array" aca="1" ref="I6" ca="1">BoxVal($A6,6,COLUMN(INDIRECT("T"&amp;($A6-1)*65+2)),1)</f>
        <v>3018AH</v>
      </c>
      <c r="J6" s="59" t="str" cm="1">
        <f t="array" aca="1" ref="J6" ca="1">BoxVal($A6,21,COLUMN(INDIRECT("T"&amp;($A6-1)*65+2)),1)</f>
        <v>default_NormalMode</v>
      </c>
      <c r="K6" s="59" t="str" cm="1">
        <f t="array" aca="1" ref="K6" ca="1">BoxVal($A6,25,COLUMN(INDIRECT("T"&amp;($A6-1)*65+2)),1)</f>
        <v>Default</v>
      </c>
      <c r="L6" s="60" t="str" cm="1">
        <f t="array" aca="1" ref="L6" ca="1">BoxVal($A6,32,COLUMN(INDIRECT("T"&amp;($A6-1)*65+2)),1)</f>
        <v>3.3V : 70~150 (uA)
Vdc&amp;Remark: -</v>
      </c>
      <c r="M6" s="59" t="str" cm="1">
        <f t="array" aca="1" ref="M6" ca="1">BoxVal($A6,31,COLUMN(INDIRECT("T"&amp;($A6-1)*65+2)),1)</f>
        <v>-38+/-0.8 dBV</v>
      </c>
      <c r="N6" s="59" t="str" cm="1">
        <f t="array" aca="1" ref="N6" ca="1">BoxVal($A6,12,COLUMN(INDIRECT("T"&amp;($A6-1)*65+2)),1)</f>
        <v>Normal</v>
      </c>
      <c r="O6" s="64" t="str" cm="1">
        <f t="array" ref="O6">BoxVal($A6,2,COLUMN(V7),1)</f>
        <v>-</v>
      </c>
      <c r="P6" s="64" t="str" cm="1">
        <f t="array" aca="1" ref="P6" ca="1">BoxVal($A6,2,COLUMN(INDIRECT("AB"&amp;($A6-1)*65+2)),1)</f>
        <v>default_NormalMode_38dB_2322D_2391A_372_420_ZTS6051MH_MP5.0</v>
      </c>
      <c r="Q6" s="64" t="str" cm="1">
        <f t="array" aca="1" ref="Q6" ca="1">BoxVal($A6,2,COLUMN(INDIRECT("AJ"&amp;($A6-1)*65+2)),1)</f>
        <v>此ASIC無SV ,  錄後E/F偏檔，回收時只使用EQC複測回收，回收D檔入庫</v>
      </c>
      <c r="R6" s="34"/>
      <c r="S6" s="7" t="s">
        <v>13</v>
      </c>
      <c r="T6" s="15" t="s">
        <v>367</v>
      </c>
      <c r="U6" s="36" t="str">
        <f t="shared" ca="1" si="1"/>
        <v>0x03=-42.80,-42.30;</v>
      </c>
      <c r="V6" s="37"/>
      <c r="W6" s="37"/>
      <c r="X6" s="68"/>
      <c r="Y6" s="68"/>
      <c r="Z6" s="55">
        <f t="shared" ca="1" si="2"/>
        <v>0.5</v>
      </c>
      <c r="AA6" s="39" t="s">
        <v>580</v>
      </c>
      <c r="AB6" s="40">
        <v>0.5</v>
      </c>
      <c r="AC6" s="40" t="s">
        <v>995</v>
      </c>
      <c r="AD6" s="40">
        <v>1</v>
      </c>
      <c r="AE6" s="41">
        <v>0</v>
      </c>
      <c r="AF6" s="42">
        <v>-42.8</v>
      </c>
      <c r="AG6" s="47">
        <f>AF5</f>
        <v>-42.3</v>
      </c>
      <c r="AH6" s="43">
        <f t="shared" ref="AH6:AH11" ca="1" si="6">$AF6+$Z6</f>
        <v>-42.3</v>
      </c>
      <c r="AI6" s="43">
        <f t="shared" ref="AI6:AI11" ca="1" si="7">$AG6+$Z6</f>
        <v>-41.8</v>
      </c>
      <c r="AJ6" s="44" cm="1">
        <f t="array" aca="1" ref="AJ6" ca="1" xml:space="preserve">
N("initial sens-loopgain")+
$AF6-BoxVal(ROW($AA6),26,COLUMN(INDIRECT("T"&amp;(INT(ROW($AA23)/65))*65+2)))</f>
        <v>-42.8</v>
      </c>
      <c r="AK6" s="44">
        <f t="shared" ca="1" si="3"/>
        <v>-42.3</v>
      </c>
      <c r="AL6" s="44" cm="1">
        <f t="array" aca="1" ref="AL6" ca="1" xml:space="preserve">
N("initial sens-loopgain-gain-gain ref-vcm")+
$AH6-
BoxVal(ROW($AA6),26,COLUMN(INDIRECT("T"&amp;(INT(ROW($AA23)/65))*65+2)))-
$AB6-
$W6-
IFERROR(VLOOKUP($AC6,$CT$1:$DC$31,7,FALSE),0)</f>
        <v>-42.8</v>
      </c>
      <c r="AM6" s="44">
        <f t="shared" ca="1" si="4"/>
        <v>-42.3</v>
      </c>
      <c r="AN6" s="36" t="str">
        <f t="shared" ca="1" si="5"/>
        <v>00</v>
      </c>
      <c r="AO6" s="36" t="str" cm="1">
        <f t="array" aca="1" ref="AO6" ca="1">ManualLookup(AB6,BoxVal(ROW(AB6),4,COLUMN(AO4)),INDIRECT(DO$3))</f>
        <v>03</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586</v>
      </c>
      <c r="AV6" s="5" t="s">
        <v>586</v>
      </c>
      <c r="AW6" s="5" t="s">
        <v>586</v>
      </c>
      <c r="AX6" s="5" t="s">
        <v>586</v>
      </c>
      <c r="AY6" s="5" t="s">
        <v>586</v>
      </c>
      <c r="AZ6" s="5" t="s">
        <v>255</v>
      </c>
      <c r="BB6" s="14" t="s">
        <v>586</v>
      </c>
      <c r="BC6" s="5">
        <v>1</v>
      </c>
      <c r="BD6" s="5">
        <v>0</v>
      </c>
      <c r="BE6" s="5">
        <v>0</v>
      </c>
      <c r="BF6" s="14"/>
      <c r="BG6" s="14"/>
      <c r="BH6" s="14"/>
      <c r="BI6" s="14" t="s">
        <v>807</v>
      </c>
      <c r="BJ6" s="14" t="s">
        <v>562</v>
      </c>
      <c r="BK6" s="14" t="s">
        <v>562</v>
      </c>
      <c r="BM6" s="5">
        <v>1</v>
      </c>
      <c r="BN6" s="5">
        <v>0</v>
      </c>
      <c r="BO6" s="5">
        <v>1</v>
      </c>
      <c r="BP6" s="5">
        <v>0</v>
      </c>
      <c r="BQ6" s="5">
        <v>0</v>
      </c>
      <c r="BU6" s="14" t="s">
        <v>787</v>
      </c>
      <c r="BV6" s="14" t="s">
        <v>562</v>
      </c>
      <c r="BW6" s="14" t="s">
        <v>562</v>
      </c>
      <c r="BY6" s="21" t="s">
        <v>436</v>
      </c>
      <c r="BZ6" s="5">
        <v>0</v>
      </c>
      <c r="CA6" s="5">
        <v>0</v>
      </c>
      <c r="CF6" s="14" t="s">
        <v>783</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95">
        <v>6</v>
      </c>
      <c r="B7" s="96" t="str">
        <f t="shared" si="0"/>
        <v>=Block6==</v>
      </c>
      <c r="C7" s="59" t="str" cm="1">
        <f t="array" aca="1" ref="C7" ca="1">BoxVal($A7,8,COLUMN(INDIRECT("T"&amp;($A7-1)*65+2)),1)</f>
        <v>13V</v>
      </c>
      <c r="D7" s="59" t="str" cm="1">
        <f t="array" aca="1" ref="D7" ca="1">BoxVal($A7,2,COLUMN(INDIRECT("T"&amp;($A7-1)*65+2)),1)</f>
        <v>CPC</v>
      </c>
      <c r="E7" s="59" t="str" cm="1">
        <f t="array" aca="1" ref="E7" ca="1">BoxVal($A7,3,COLUMN(INDIRECT("T"&amp;($A7-1)*65+2)),1)</f>
        <v>MP</v>
      </c>
      <c r="F7" s="59" t="str" cm="1">
        <f t="array" aca="1" ref="F7" ca="1">BoxVal($A7,16,COLUMN(INDIRECT("T"&amp;($A7-1)*65+2)),1)</f>
        <v>non</v>
      </c>
      <c r="G7" s="59" t="str" cm="1">
        <f t="array" aca="1" ref="G7" ca="1">BoxVal($A7,4,COLUMN(INDIRECT("T"&amp;($A7-1)*65+2)),1)</f>
        <v>ZTS6051MH</v>
      </c>
      <c r="H7" s="59" t="str" cm="1">
        <f t="array" aca="1" ref="H7" ca="1">BoxVal($A7,5,COLUMN(INDIRECT("T"&amp;($A7-1)*65+2)),1)</f>
        <v>4804D</v>
      </c>
      <c r="I7" s="59" t="str" cm="1">
        <f t="array" aca="1" ref="I7" ca="1">BoxVal($A7,6,COLUMN(INDIRECT("T"&amp;($A7-1)*65+2)),1)</f>
        <v>3004_V11</v>
      </c>
      <c r="J7" s="59" t="str" cm="1">
        <f t="array" aca="1" ref="J7" ca="1">BoxVal($A7,21,COLUMN(INDIRECT("T"&amp;($A7-1)*65+2)),1)</f>
        <v>default_NormalMode</v>
      </c>
      <c r="K7" s="59" t="str" cm="1">
        <f t="array" aca="1" ref="K7" ca="1">BoxVal($A7,25,COLUMN(INDIRECT("T"&amp;($A7-1)*65+2)),1)</f>
        <v>Default</v>
      </c>
      <c r="L7" s="60" t="str" cm="1">
        <f t="array" aca="1" ref="L7" ca="1">BoxVal($A7,32,COLUMN(INDIRECT("T"&amp;($A7-1)*65+2)),1)</f>
        <v>3.3V : 70~150 (uA)
Vdc&amp;Remark: -</v>
      </c>
      <c r="M7" s="59" t="str" cm="1">
        <f t="array" aca="1" ref="M7" ca="1">BoxVal($A7,31,COLUMN(INDIRECT("T"&amp;($A7-1)*65+2)),1)</f>
        <v>-38+/-0.8 dBV</v>
      </c>
      <c r="N7" s="59" t="str" cm="1">
        <f t="array" aca="1" ref="N7" ca="1">BoxVal($A7,12,COLUMN(INDIRECT("T"&amp;($A7-1)*65+2)),1)</f>
        <v>Normal</v>
      </c>
      <c r="O7" s="64" t="str" cm="1">
        <f t="array" ref="O7">BoxVal($A7,2,COLUMN(V8),1)</f>
        <v>-</v>
      </c>
      <c r="P7" s="64" t="str" cm="1">
        <f t="array" aca="1" ref="P7" ca="1">BoxVal($A7,2,COLUMN(INDIRECT("AB"&amp;($A7-1)*65+2)),1)</f>
        <v>default_NormalMode_38dB_2322D_2227F_337_431_ZTS6051MH_MP6.8</v>
      </c>
      <c r="Q7" s="64" t="str" cm="1">
        <f t="array" aca="1" ref="Q7" ca="1">BoxVal($A7,2,COLUMN(INDIRECT("AJ"&amp;($A7-1)*65+2)),1)</f>
        <v>此ASIC無SV ,  錄後E/F偏檔，回收時只使用EQC複測回收，回收D檔入庫</v>
      </c>
      <c r="R7" s="34"/>
      <c r="S7" s="26"/>
      <c r="T7" s="17"/>
      <c r="U7" s="36" t="str">
        <f t="shared" ca="1" si="1"/>
        <v>0x04=-43.30,-42.80;</v>
      </c>
      <c r="V7" s="37"/>
      <c r="W7" s="37"/>
      <c r="X7" s="68"/>
      <c r="Y7" s="68"/>
      <c r="Z7" s="55">
        <f t="shared" ca="1" si="2"/>
        <v>1</v>
      </c>
      <c r="AA7" s="39" t="s">
        <v>580</v>
      </c>
      <c r="AB7" s="40">
        <v>1</v>
      </c>
      <c r="AC7" s="40" t="s">
        <v>995</v>
      </c>
      <c r="AD7" s="40">
        <v>1</v>
      </c>
      <c r="AE7" s="41">
        <v>0</v>
      </c>
      <c r="AF7" s="42">
        <v>-43.3</v>
      </c>
      <c r="AG7" s="47">
        <f t="shared" ref="AG7:AG11" si="8">AF6</f>
        <v>-42.8</v>
      </c>
      <c r="AH7" s="43">
        <f t="shared" ca="1" si="6"/>
        <v>-42.3</v>
      </c>
      <c r="AI7" s="43">
        <f t="shared" ca="1" si="7"/>
        <v>-41.8</v>
      </c>
      <c r="AJ7" s="44" cm="1">
        <f t="array" aca="1" ref="AJ7" ca="1" xml:space="preserve">
N("initial sens-loopgain")+
$AF7-BoxVal(ROW($AA7),26,COLUMN(INDIRECT("T"&amp;(INT(ROW($AA24)/65))*65+2)))</f>
        <v>-43.3</v>
      </c>
      <c r="AK7" s="44">
        <f t="shared" ca="1" si="3"/>
        <v>-42.8</v>
      </c>
      <c r="AL7" s="44" cm="1">
        <f t="array" aca="1" ref="AL7" ca="1" xml:space="preserve">
N("initial sens-loopgain-gain-gain ref-vcm")+
$AH7-
BoxVal(ROW($AA7),26,COLUMN(INDIRECT("T"&amp;(INT(ROW($AA24)/65))*65+2)))-
$AB7-
$W7-
IFERROR(VLOOKUP($AC7,$CT$1:$DC$31,7,FALSE),0)</f>
        <v>-43.3</v>
      </c>
      <c r="AM7" s="44">
        <f t="shared" ca="1" si="4"/>
        <v>-42.8</v>
      </c>
      <c r="AN7" s="36" t="str">
        <f t="shared" ca="1" si="5"/>
        <v>00</v>
      </c>
      <c r="AO7" s="36" t="str" cm="1">
        <f t="array" aca="1" ref="AO7" ca="1">ManualLookup(AB7,BoxVal(ROW(AB7),4,COLUMN(AO5)),INDIRECT(DO$3))</f>
        <v>04</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34"/>
      <c r="AU7" s="14" t="s">
        <v>584</v>
      </c>
      <c r="AV7" s="5" t="s">
        <v>584</v>
      </c>
      <c r="AW7" s="5" t="s">
        <v>584</v>
      </c>
      <c r="AX7" s="5" t="s">
        <v>584</v>
      </c>
      <c r="AY7" s="5" t="s">
        <v>584</v>
      </c>
      <c r="AZ7" s="5" t="s">
        <v>255</v>
      </c>
      <c r="BB7" s="14" t="s">
        <v>584</v>
      </c>
      <c r="BC7" s="5">
        <v>1</v>
      </c>
      <c r="BD7" s="5">
        <v>0</v>
      </c>
      <c r="BE7" s="5">
        <v>1</v>
      </c>
      <c r="BF7" s="14"/>
      <c r="BG7" s="14"/>
      <c r="BH7" s="14"/>
      <c r="BI7" s="14" t="s">
        <v>806</v>
      </c>
      <c r="BJ7" s="14" t="s">
        <v>562</v>
      </c>
      <c r="BK7" s="14" t="s">
        <v>562</v>
      </c>
      <c r="BM7" s="5">
        <v>1.5</v>
      </c>
      <c r="BN7" s="5">
        <v>0</v>
      </c>
      <c r="BO7" s="5">
        <v>1</v>
      </c>
      <c r="BP7" s="5">
        <v>0</v>
      </c>
      <c r="BQ7" s="5">
        <v>1</v>
      </c>
      <c r="BU7" s="14" t="s">
        <v>788</v>
      </c>
      <c r="BV7" s="14" t="s">
        <v>562</v>
      </c>
      <c r="BW7" s="14"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95">
        <v>7</v>
      </c>
      <c r="B8" s="96"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580</v>
      </c>
      <c r="U8" s="36" t="str">
        <f t="shared" ca="1" si="1"/>
        <v>0x05=-43.80,-43.30;</v>
      </c>
      <c r="V8" s="37"/>
      <c r="W8" s="37"/>
      <c r="X8" s="68"/>
      <c r="Y8" s="68"/>
      <c r="Z8" s="55">
        <f t="shared" ca="1" si="2"/>
        <v>1.5</v>
      </c>
      <c r="AA8" s="39" t="s">
        <v>580</v>
      </c>
      <c r="AB8" s="40">
        <v>1.5</v>
      </c>
      <c r="AC8" s="40" t="s">
        <v>995</v>
      </c>
      <c r="AD8" s="40">
        <v>1</v>
      </c>
      <c r="AE8" s="41">
        <v>0</v>
      </c>
      <c r="AF8" s="42">
        <v>-43.8</v>
      </c>
      <c r="AG8" s="47">
        <f t="shared" si="8"/>
        <v>-43.3</v>
      </c>
      <c r="AH8" s="43">
        <f t="shared" ca="1" si="6"/>
        <v>-42.3</v>
      </c>
      <c r="AI8" s="43">
        <f t="shared" ca="1" si="7"/>
        <v>-41.8</v>
      </c>
      <c r="AJ8" s="44" cm="1">
        <f t="array" aca="1" ref="AJ8" ca="1" xml:space="preserve">
N("initial sens-loopgain")+
$AF8-BoxVal(ROW($AA8),26,COLUMN(INDIRECT("T"&amp;(INT(ROW($AA25)/65))*65+2)))</f>
        <v>-43.8</v>
      </c>
      <c r="AK8" s="44">
        <f t="shared" ca="1" si="3"/>
        <v>-43.3</v>
      </c>
      <c r="AL8" s="44" cm="1">
        <f t="array" aca="1" ref="AL8" ca="1" xml:space="preserve">
N("initial sens-loopgain-gain-gain ref-vcm")+
$AH8-
BoxVal(ROW($AA8),26,COLUMN(INDIRECT("T"&amp;(INT(ROW($AA25)/65))*65+2)))-
$AB8-
$W8-
IFERROR(VLOOKUP($AC8,$CT$1:$DC$31,7,FALSE),0)</f>
        <v>-43.8</v>
      </c>
      <c r="AM8" s="44">
        <f t="shared" ca="1" si="4"/>
        <v>-43.3</v>
      </c>
      <c r="AN8" s="36" t="str">
        <f t="shared" ca="1" si="5"/>
        <v>00</v>
      </c>
      <c r="AO8" s="36" t="str" cm="1">
        <f t="array" aca="1" ref="AO8" ca="1">ManualLookup(AB8,BoxVal(ROW(AB8),4,COLUMN(AO6)),INDIRECT(DO$3))</f>
        <v>05</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34"/>
      <c r="AU8" s="14" t="s">
        <v>965</v>
      </c>
      <c r="AV8" s="14" t="s">
        <v>583</v>
      </c>
      <c r="AW8" s="14" t="s">
        <v>562</v>
      </c>
      <c r="AX8" s="5" t="s">
        <v>965</v>
      </c>
      <c r="AY8" s="14" t="s">
        <v>562</v>
      </c>
      <c r="AZ8" s="5" t="s">
        <v>255</v>
      </c>
      <c r="BB8" s="14" t="s">
        <v>965</v>
      </c>
      <c r="BC8" s="5">
        <v>1</v>
      </c>
      <c r="BD8" s="5">
        <v>1</v>
      </c>
      <c r="BE8" s="5">
        <v>0</v>
      </c>
      <c r="BF8" s="14"/>
      <c r="BG8" s="14"/>
      <c r="BH8" s="14"/>
      <c r="BI8" s="14" t="s">
        <v>562</v>
      </c>
      <c r="BJ8" s="14" t="s">
        <v>562</v>
      </c>
      <c r="BK8" s="14" t="s">
        <v>562</v>
      </c>
      <c r="BM8" s="5">
        <v>2</v>
      </c>
      <c r="BN8" s="5">
        <v>0</v>
      </c>
      <c r="BO8" s="5">
        <v>1</v>
      </c>
      <c r="BP8" s="5">
        <v>1</v>
      </c>
      <c r="BQ8" s="5">
        <v>0</v>
      </c>
      <c r="BU8" s="14" t="s">
        <v>789</v>
      </c>
      <c r="BV8" s="14" t="s">
        <v>562</v>
      </c>
      <c r="BW8" s="14"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95">
        <v>8</v>
      </c>
      <c r="B9" s="96"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t="str">
        <f t="shared" ca="1" si="1"/>
        <v>0x06=-44.30,-43.80;</v>
      </c>
      <c r="V9" s="37"/>
      <c r="W9" s="37"/>
      <c r="X9" s="68"/>
      <c r="Y9" s="68"/>
      <c r="Z9" s="55">
        <f t="shared" ca="1" si="2"/>
        <v>2</v>
      </c>
      <c r="AA9" s="39" t="s">
        <v>580</v>
      </c>
      <c r="AB9" s="40">
        <v>2</v>
      </c>
      <c r="AC9" s="40" t="s">
        <v>995</v>
      </c>
      <c r="AD9" s="40">
        <v>1</v>
      </c>
      <c r="AE9" s="41">
        <v>0</v>
      </c>
      <c r="AF9" s="42">
        <v>-44.3</v>
      </c>
      <c r="AG9" s="47">
        <f t="shared" si="8"/>
        <v>-43.8</v>
      </c>
      <c r="AH9" s="43">
        <f t="shared" ca="1" si="6"/>
        <v>-42.3</v>
      </c>
      <c r="AI9" s="43">
        <f t="shared" ca="1" si="7"/>
        <v>-41.8</v>
      </c>
      <c r="AJ9" s="44" cm="1">
        <f t="array" aca="1" ref="AJ9" ca="1" xml:space="preserve">
N("initial sens-loopgain")+
$AF9-BoxVal(ROW($AA9),26,COLUMN(INDIRECT("T"&amp;(INT(ROW($AA26)/65))*65+2)))</f>
        <v>-44.3</v>
      </c>
      <c r="AK9" s="44">
        <f t="shared" ca="1" si="3"/>
        <v>-43.8</v>
      </c>
      <c r="AL9" s="44" cm="1">
        <f t="array" aca="1" ref="AL9" ca="1" xml:space="preserve">
N("initial sens-loopgain-gain-gain ref-vcm")+
$AH9-
BoxVal(ROW($AA9),26,COLUMN(INDIRECT("T"&amp;(INT(ROW($AA26)/65))*65+2)))-
$AB9-
$W9-
IFERROR(VLOOKUP($AC9,$CT$1:$DC$31,7,FALSE),0)</f>
        <v>-44.3</v>
      </c>
      <c r="AM9" s="44">
        <f t="shared" ca="1" si="4"/>
        <v>-43.8</v>
      </c>
      <c r="AN9" s="36" t="str">
        <f t="shared" ca="1" si="5"/>
        <v>00</v>
      </c>
      <c r="AO9" s="36" t="str" cm="1">
        <f t="array" aca="1" ref="AO9" ca="1">ManualLookup(AB9,BoxVal(ROW(AB9),4,COLUMN(AO7)),INDIRECT(DO$3))</f>
        <v>06</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34"/>
      <c r="AU9" s="14" t="s">
        <v>436</v>
      </c>
      <c r="AV9" s="14" t="s">
        <v>562</v>
      </c>
      <c r="AW9" s="14" t="s">
        <v>562</v>
      </c>
      <c r="AX9" s="14" t="s">
        <v>562</v>
      </c>
      <c r="AY9" s="14" t="s">
        <v>562</v>
      </c>
      <c r="AZ9" s="5" t="s">
        <v>255</v>
      </c>
      <c r="BB9" s="14" t="s">
        <v>436</v>
      </c>
      <c r="BC9" s="5">
        <v>0</v>
      </c>
      <c r="BD9" s="5">
        <v>0</v>
      </c>
      <c r="BE9" s="5">
        <v>0</v>
      </c>
      <c r="BF9" s="14"/>
      <c r="BG9" s="14"/>
      <c r="BH9" s="14"/>
      <c r="BI9" s="14" t="s">
        <v>783</v>
      </c>
      <c r="BJ9" s="14" t="s">
        <v>562</v>
      </c>
      <c r="BK9" s="14" t="s">
        <v>562</v>
      </c>
      <c r="BM9" s="5">
        <v>2.5</v>
      </c>
      <c r="BN9" s="5">
        <v>0</v>
      </c>
      <c r="BO9" s="5">
        <v>1</v>
      </c>
      <c r="BP9" s="5">
        <v>1</v>
      </c>
      <c r="BQ9" s="5">
        <v>1</v>
      </c>
      <c r="BU9" s="14" t="s">
        <v>790</v>
      </c>
      <c r="BV9" s="14" t="s">
        <v>562</v>
      </c>
      <c r="BW9" s="14"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95">
        <v>9</v>
      </c>
      <c r="B10" s="96"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t="str">
        <f t="shared" ca="1" si="1"/>
        <v>0x07=-45.00,-44.30;</v>
      </c>
      <c r="V10" s="37"/>
      <c r="W10" s="37"/>
      <c r="X10" s="68"/>
      <c r="Y10" s="68"/>
      <c r="Z10" s="55">
        <f t="shared" ca="1" si="2"/>
        <v>2.5</v>
      </c>
      <c r="AA10" s="39" t="s">
        <v>580</v>
      </c>
      <c r="AB10" s="40">
        <v>2.5</v>
      </c>
      <c r="AC10" s="40" t="s">
        <v>995</v>
      </c>
      <c r="AD10" s="40">
        <v>1</v>
      </c>
      <c r="AE10" s="41">
        <v>0</v>
      </c>
      <c r="AF10" s="42">
        <v>-45</v>
      </c>
      <c r="AG10" s="47">
        <f t="shared" si="8"/>
        <v>-44.3</v>
      </c>
      <c r="AH10" s="43">
        <f t="shared" ca="1" si="6"/>
        <v>-42.5</v>
      </c>
      <c r="AI10" s="43">
        <f t="shared" ca="1" si="7"/>
        <v>-41.8</v>
      </c>
      <c r="AJ10" s="44" cm="1">
        <f t="array" aca="1" ref="AJ10" ca="1" xml:space="preserve">
N("initial sens-loopgain")+
$AF10-BoxVal(ROW($AA10),26,COLUMN(INDIRECT("T"&amp;(INT(ROW($AA27)/65))*65+2)))</f>
        <v>-45</v>
      </c>
      <c r="AK10" s="44">
        <f t="shared" ca="1" si="3"/>
        <v>-44.3</v>
      </c>
      <c r="AL10" s="44" cm="1">
        <f t="array" aca="1" ref="AL10" ca="1" xml:space="preserve">
N("initial sens-loopgain-gain-gain ref-vcm")+
$AH10-
BoxVal(ROW($AA10),26,COLUMN(INDIRECT("T"&amp;(INT(ROW($AA27)/65))*65+2)))-
$AB10-
$W10-
IFERROR(VLOOKUP($AC10,$CT$1:$DC$31,7,FALSE),0)</f>
        <v>-45</v>
      </c>
      <c r="AM10" s="44">
        <f t="shared" ca="1" si="4"/>
        <v>-44.3</v>
      </c>
      <c r="AN10" s="36" t="str">
        <f t="shared" ca="1" si="5"/>
        <v>00</v>
      </c>
      <c r="AO10" s="36" t="str" cm="1">
        <f t="array" aca="1" ref="AO10" ca="1">ManualLookup(AB10,BoxVal(ROW(AB10),4,COLUMN(AO8)),INDIRECT(DO$3))</f>
        <v>07</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34"/>
      <c r="AU10" s="14" t="s">
        <v>562</v>
      </c>
      <c r="AV10" s="14" t="s">
        <v>562</v>
      </c>
      <c r="AW10" s="5" t="s">
        <v>255</v>
      </c>
      <c r="AX10" s="5" t="s">
        <v>255</v>
      </c>
      <c r="AY10" s="5" t="s">
        <v>255</v>
      </c>
      <c r="AZ10" s="5" t="s">
        <v>255</v>
      </c>
      <c r="BB10" s="14" t="s">
        <v>802</v>
      </c>
      <c r="BF10" s="14"/>
      <c r="BG10" s="14"/>
      <c r="BH10" s="14"/>
      <c r="BI10" s="14" t="s">
        <v>562</v>
      </c>
      <c r="BJ10" s="14" t="s">
        <v>562</v>
      </c>
      <c r="BK10" s="14" t="s">
        <v>562</v>
      </c>
      <c r="BM10" s="5">
        <v>3.5</v>
      </c>
      <c r="BN10" s="5">
        <v>1</v>
      </c>
      <c r="BO10" s="5">
        <v>0</v>
      </c>
      <c r="BP10" s="5">
        <v>0</v>
      </c>
      <c r="BQ10" s="5">
        <v>0</v>
      </c>
      <c r="BU10" s="14" t="s">
        <v>813</v>
      </c>
      <c r="BV10" s="14" t="s">
        <v>562</v>
      </c>
      <c r="BW10" s="14"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95">
        <v>10</v>
      </c>
      <c r="B11" s="96"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0x08=-46.00,-45.00;</v>
      </c>
      <c r="V11" s="37"/>
      <c r="W11" s="37"/>
      <c r="X11" s="68"/>
      <c r="Y11" s="68"/>
      <c r="Z11" s="55">
        <f t="shared" ca="1" si="2"/>
        <v>3.5</v>
      </c>
      <c r="AA11" s="39" t="s">
        <v>580</v>
      </c>
      <c r="AB11" s="40">
        <v>3.5</v>
      </c>
      <c r="AC11" s="40" t="s">
        <v>995</v>
      </c>
      <c r="AD11" s="40">
        <v>1</v>
      </c>
      <c r="AE11" s="41">
        <v>0</v>
      </c>
      <c r="AF11" s="42">
        <v>-46</v>
      </c>
      <c r="AG11" s="47">
        <f t="shared" si="8"/>
        <v>-45</v>
      </c>
      <c r="AH11" s="43">
        <f t="shared" ca="1" si="6"/>
        <v>-42.5</v>
      </c>
      <c r="AI11" s="43">
        <f t="shared" ca="1" si="7"/>
        <v>-41.5</v>
      </c>
      <c r="AJ11" s="44" cm="1">
        <f t="array" aca="1" ref="AJ11" ca="1" xml:space="preserve">
N("initial sens-loopgain")+
$AF11-BoxVal(ROW($AA11),26,COLUMN(INDIRECT("T"&amp;(INT(ROW($AA28)/65))*65+2)))</f>
        <v>-46</v>
      </c>
      <c r="AK11" s="44">
        <f t="shared" ca="1" si="3"/>
        <v>-45</v>
      </c>
      <c r="AL11" s="44" cm="1">
        <f t="array" aca="1" ref="AL11" ca="1" xml:space="preserve">
N("initial sens-loopgain-gain-gain ref-vcm")+
$AH11-
BoxVal(ROW($AA11),26,COLUMN(INDIRECT("T"&amp;(INT(ROW($AA28)/65))*65+2)))-
$AB11-
$W11-
IFERROR(VLOOKUP($AC11,$CT$1:$DC$31,7,FALSE),0)</f>
        <v>-46</v>
      </c>
      <c r="AM11" s="44">
        <f t="shared" ca="1" si="4"/>
        <v>-45</v>
      </c>
      <c r="AN11" s="36" t="str">
        <f t="shared" ca="1" si="5"/>
        <v>00</v>
      </c>
      <c r="AO11" s="36" t="str" cm="1">
        <f t="array" aca="1" ref="AO11" ca="1">ManualLookup(AB11,BoxVal(ROW(AB11),4,COLUMN(AO9)),INDIRECT(DO$3))</f>
        <v>08</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34"/>
      <c r="AU11" s="14" t="s">
        <v>562</v>
      </c>
      <c r="AV11" s="14" t="s">
        <v>562</v>
      </c>
      <c r="AW11" s="14" t="s">
        <v>562</v>
      </c>
      <c r="AX11" s="5" t="s">
        <v>255</v>
      </c>
      <c r="AY11" s="5" t="s">
        <v>255</v>
      </c>
      <c r="AZ11" s="5" t="s">
        <v>255</v>
      </c>
      <c r="BB11" s="14" t="s">
        <v>803</v>
      </c>
      <c r="BC11" s="14"/>
      <c r="BD11" s="14"/>
      <c r="BE11" s="14"/>
      <c r="BF11" s="14"/>
      <c r="BG11" s="14"/>
      <c r="BH11" s="14"/>
      <c r="BI11" s="14" t="s">
        <v>562</v>
      </c>
      <c r="BJ11" s="14" t="s">
        <v>562</v>
      </c>
      <c r="BK11" s="14" t="s">
        <v>562</v>
      </c>
      <c r="BM11" s="5">
        <v>4.5</v>
      </c>
      <c r="BN11" s="5">
        <v>1</v>
      </c>
      <c r="BO11" s="5">
        <v>0</v>
      </c>
      <c r="BP11" s="5">
        <v>0</v>
      </c>
      <c r="BQ11" s="5">
        <v>1</v>
      </c>
      <c r="BU11" s="14" t="s">
        <v>975</v>
      </c>
      <c r="BV11" s="14" t="s">
        <v>562</v>
      </c>
      <c r="BW11" s="14"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95">
        <v>11</v>
      </c>
      <c r="B12" s="96"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68"/>
      <c r="Y12" s="68"/>
      <c r="Z12" s="55"/>
      <c r="AA12" s="39"/>
      <c r="AB12" s="40"/>
      <c r="AC12" s="40"/>
      <c r="AD12" s="40"/>
      <c r="AE12" s="41"/>
      <c r="AF12" s="42"/>
      <c r="AG12" s="47"/>
      <c r="AH12" s="43"/>
      <c r="AI12" s="43"/>
      <c r="AJ12" s="44"/>
      <c r="AK12" s="44"/>
      <c r="AL12" s="44"/>
      <c r="AM12" s="44"/>
      <c r="AN12" s="36"/>
      <c r="AO12" s="36"/>
      <c r="AP12" s="36"/>
      <c r="AQ12" s="36"/>
      <c r="AR12" s="36"/>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5.5</v>
      </c>
      <c r="BN12" s="5">
        <v>1</v>
      </c>
      <c r="BO12" s="5">
        <v>0</v>
      </c>
      <c r="BP12" s="5">
        <v>1</v>
      </c>
      <c r="BQ12" s="5">
        <v>0</v>
      </c>
      <c r="BU12" s="14" t="s">
        <v>791</v>
      </c>
      <c r="BV12" s="14" t="s">
        <v>562</v>
      </c>
      <c r="BW12" s="14"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95">
        <v>12</v>
      </c>
      <c r="B13" s="96"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-41</v>
      </c>
      <c r="U13" s="36"/>
      <c r="V13" s="37"/>
      <c r="W13" s="37"/>
      <c r="X13" s="38"/>
      <c r="Y13" s="38"/>
      <c r="Z13" s="55"/>
      <c r="AA13" s="39"/>
      <c r="AB13" s="40"/>
      <c r="AC13" s="40"/>
      <c r="AD13" s="40"/>
      <c r="AE13" s="41"/>
      <c r="AF13" s="42"/>
      <c r="AG13" s="47"/>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6.5</v>
      </c>
      <c r="BN13" s="5">
        <v>1</v>
      </c>
      <c r="BO13" s="5">
        <v>0</v>
      </c>
      <c r="BP13" s="5">
        <v>1</v>
      </c>
      <c r="BQ13" s="5">
        <v>1</v>
      </c>
      <c r="BU13" s="14" t="s">
        <v>792</v>
      </c>
      <c r="BV13" s="14" t="s">
        <v>562</v>
      </c>
      <c r="BW13" s="14"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95">
        <v>13</v>
      </c>
      <c r="B14" s="96"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1098</v>
      </c>
      <c r="U14" s="36"/>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7.5</v>
      </c>
      <c r="BN14" s="5">
        <v>1</v>
      </c>
      <c r="BO14" s="5">
        <v>1</v>
      </c>
      <c r="BP14" s="5">
        <v>0</v>
      </c>
      <c r="BQ14" s="5">
        <v>0</v>
      </c>
      <c r="BU14" s="14" t="s">
        <v>793</v>
      </c>
      <c r="BV14" s="14" t="s">
        <v>562</v>
      </c>
      <c r="BW14" s="14"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95">
        <v>14</v>
      </c>
      <c r="B15" s="96"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10.5</v>
      </c>
      <c r="BN15" s="5">
        <v>1</v>
      </c>
      <c r="BO15" s="5">
        <v>1</v>
      </c>
      <c r="BP15" s="5">
        <v>0</v>
      </c>
      <c r="BQ15" s="5">
        <v>1</v>
      </c>
      <c r="BU15" s="14" t="s">
        <v>794</v>
      </c>
      <c r="BV15" s="14" t="s">
        <v>562</v>
      </c>
      <c r="BW15" s="14"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95">
        <v>15</v>
      </c>
      <c r="B16" s="96"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15</v>
      </c>
      <c r="BN16" s="5">
        <v>1</v>
      </c>
      <c r="BO16" s="5">
        <v>1</v>
      </c>
      <c r="BP16" s="5">
        <v>1</v>
      </c>
      <c r="BQ16" s="5">
        <v>0</v>
      </c>
      <c r="BU16" s="5" t="s">
        <v>795</v>
      </c>
      <c r="BV16" s="14" t="s">
        <v>562</v>
      </c>
      <c r="BW16" s="5"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95">
        <v>16</v>
      </c>
      <c r="B17" s="96"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20</v>
      </c>
      <c r="BN17" s="5">
        <v>1</v>
      </c>
      <c r="BO17" s="5">
        <v>1</v>
      </c>
      <c r="BP17" s="5">
        <v>1</v>
      </c>
      <c r="BQ17" s="5">
        <v>1</v>
      </c>
      <c r="BU17" s="5" t="s">
        <v>796</v>
      </c>
      <c r="BV17" s="14" t="s">
        <v>562</v>
      </c>
      <c r="BW17" s="5"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95">
        <v>17</v>
      </c>
      <c r="B18" s="96"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95">
        <v>18</v>
      </c>
      <c r="B19" s="96"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VLOOKUP(T4,MPN!$A$1:$E$1000,4,FALSE)</f>
        <v>-42</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95">
        <v>19</v>
      </c>
      <c r="B20" s="96"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95">
        <v>20</v>
      </c>
      <c r="B21" s="96"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13V_NormalMode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95">
        <v>21</v>
      </c>
      <c r="B22" s="96"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VLOOKUP($T4,MPN!$A$1:$E$500,2,FALSE)</f>
        <v>AMIC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95">
        <v>22</v>
      </c>
      <c r="B23" s="96"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2322D</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95">
        <v>23</v>
      </c>
      <c r="B24" s="96"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2227F</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95">
        <v>24</v>
      </c>
      <c r="B25" s="96"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VLOOKUP($T4,MPN!$A$1:$E$500,5,FALSE)</f>
        <v>Default</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95">
        <v>25</v>
      </c>
      <c r="B26" s="96"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95">
        <v>26</v>
      </c>
      <c r="B27" s="96"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95">
        <v>27</v>
      </c>
      <c r="B28" s="96"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95">
        <v>28</v>
      </c>
      <c r="B29" s="96"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95">
        <v>29</v>
      </c>
      <c r="B30" s="96"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7</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95">
        <v>30</v>
      </c>
      <c r="B31" s="96"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-42+/-1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95">
        <v>31</v>
      </c>
      <c r="B32" s="96"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100~200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95">
        <v>32</v>
      </c>
      <c r="B33" s="96"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95">
        <v>33</v>
      </c>
      <c r="B34" s="96"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95">
        <v>34</v>
      </c>
      <c r="B35" s="96"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15V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95">
        <v>35</v>
      </c>
      <c r="B36" s="96"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95">
        <v>36</v>
      </c>
      <c r="B37" s="96"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13V</v>
      </c>
      <c r="T37" s="3">
        <v>0</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95">
        <v>37</v>
      </c>
      <c r="B38" s="96"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12V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95">
        <v>38</v>
      </c>
      <c r="B39" s="96"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95">
        <v>39</v>
      </c>
      <c r="B40" s="96"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95">
        <v>40</v>
      </c>
      <c r="B41" s="96"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9V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95">
        <v>41</v>
      </c>
      <c r="B42" s="96"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FIX</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95">
        <v>42</v>
      </c>
      <c r="B43" s="96"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Space</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95">
        <v>43</v>
      </c>
      <c r="B44" s="96"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Config2</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95">
        <v>44</v>
      </c>
      <c r="B45" s="96"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95">
        <v>45</v>
      </c>
      <c r="B46" s="96"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95">
        <v>46</v>
      </c>
      <c r="B47" s="96"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95">
        <v>47</v>
      </c>
      <c r="B48" s="96"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95">
        <v>48</v>
      </c>
      <c r="B49" s="96"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95">
        <v>49</v>
      </c>
      <c r="B50" s="96"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95">
        <v>50</v>
      </c>
      <c r="B51" s="96"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585</v>
      </c>
      <c r="V66" s="12"/>
      <c r="W66" s="65"/>
      <c r="X66" s="12"/>
      <c r="Y66" s="7" t="str">
        <f>VLOOKUP(U66,$DX$1:$DZ$21,3,FALSE)</f>
        <v>-</v>
      </c>
      <c r="AD66" s="8"/>
    </row>
    <row r="67" spans="19:45" ht="30" customHeight="1" x14ac:dyDescent="0.25">
      <c r="S67" s="7" t="s">
        <v>24</v>
      </c>
      <c r="T67" s="15" t="s">
        <v>433</v>
      </c>
      <c r="U67" s="5" t="s">
        <v>23</v>
      </c>
      <c r="V67" s="7" t="str">
        <f>VLOOKUP(U66,$DX$1:$DZ$21,2,FALSE)</f>
        <v>-</v>
      </c>
      <c r="W67" s="19"/>
      <c r="X67" s="19"/>
      <c r="Y67" s="19"/>
      <c r="Z67" s="19"/>
      <c r="AA67" s="5" t="s">
        <v>592</v>
      </c>
      <c r="AB67" s="26" t="str">
        <f>T86&amp;"_"&amp;ABS(T84)&amp;"dB_"&amp;T88&amp;"_"&amp;T89&amp;"_"&amp;GetAbsMaxMinText(AF70:AG129)&amp;"_"&amp;T69&amp;"_"&amp;T68&amp;S66&amp;"."&amp;T92</f>
        <v>13V_NormalMode_42dB_2322D_2227F_406_465_ZTS6011F_MP2.0</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430</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256</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Full</v>
      </c>
      <c r="AS69" s="35" t="s">
        <v>726</v>
      </c>
    </row>
    <row r="70" spans="19:45" ht="30" customHeight="1" x14ac:dyDescent="0.25">
      <c r="S70" s="7" t="s">
        <v>18</v>
      </c>
      <c r="T70" s="15" t="s">
        <v>31</v>
      </c>
      <c r="U70" s="36" t="str">
        <f t="shared" ref="U70:U80" ca="1" si="9">ConfigCode($AA70,$AN70,$AO70,$AP70,$AQ70,$AR70,$AF70,$AG70,2)</f>
        <v>0x02=-41.50,-40.60;</v>
      </c>
      <c r="V70" s="37"/>
      <c r="W70" s="37"/>
      <c r="X70" s="68"/>
      <c r="Y70" s="68"/>
      <c r="Z70" s="55">
        <f t="shared" ref="Z70:Z80" ca="1" si="10" xml:space="preserve">
N("vbias,vlookup vbias range")+
VLOOKUP($AA70,INDIRECT(BoxVal(ROW($AA70),34,COLUMN(T66))),2,FALSE)+
N("gain")+
$AB70+
N("vcm")+
VLOOKUP($AC70,$CT$1:$DC$31,7,FALSE)+
N("(vbias*vcp*vbg-vbias)*sensor ratio")+
VbiasCal($AA70,$AD70,$AE70,BoxVal(ROW($AC70),18,COLUMN($T$22)))+
N("vbias ref+gain ref")+
$V70+$W70</f>
        <v>-1</v>
      </c>
      <c r="AA70" s="39" t="s">
        <v>580</v>
      </c>
      <c r="AB70" s="40">
        <v>-1</v>
      </c>
      <c r="AC70" s="40" t="s">
        <v>995</v>
      </c>
      <c r="AD70" s="40">
        <v>1</v>
      </c>
      <c r="AE70" s="41">
        <v>0</v>
      </c>
      <c r="AF70" s="42">
        <v>-41.5</v>
      </c>
      <c r="AG70" s="42">
        <v>-40.6</v>
      </c>
      <c r="AH70" s="43">
        <f ca="1">$AF70+$Z70</f>
        <v>-42.5</v>
      </c>
      <c r="AI70" s="43">
        <f ca="1">$AG70+$Z70</f>
        <v>-41.6</v>
      </c>
      <c r="AJ70" s="44" cm="1">
        <f t="array" aca="1" ref="AJ70" ca="1" xml:space="preserve">
N("initial sens-loopgain")+
$AF70-BoxVal(ROW($AA70),26,COLUMN(INDIRECT("T"&amp;(INT(ROW($AA87)/65))*65+2)))</f>
        <v>-41.5</v>
      </c>
      <c r="AK70" s="44">
        <f t="shared" ref="AK70:AK76" ca="1" si="11">AJ70+(AG70-AF70)</f>
        <v>-40.6</v>
      </c>
      <c r="AL70" s="44" cm="1">
        <f t="array" aca="1" ref="AL70" ca="1" xml:space="preserve">
N("initial sens-loopgain-gain-gain ref-vcm")+
$AH70-
BoxVal(ROW($AA70),26,COLUMN(INDIRECT("T"&amp;(INT(ROW($AA87)/65))*65+2)))-
$AB70-
$W70-
IFERROR(VLOOKUP($AC70,$CT$1:$DC$31,7,FALSE),0)</f>
        <v>-41.5</v>
      </c>
      <c r="AM70" s="44">
        <f t="shared" ref="AM70:AM76" ca="1" si="12">AL70+(AG70-AF70)</f>
        <v>-40.6</v>
      </c>
      <c r="AN70" s="36" t="str">
        <f t="shared" ref="AN70:AN76" ca="1" si="13">IF(BoxVal(ROW(AA70),9,COLUMN(T68))="FIX","00",ManualLookup(AA70,BoxVal(ROW(AA70),4,COLUMN(AN68)),INDIRECT(DN$3)))</f>
        <v>00</v>
      </c>
      <c r="AO70" s="36" t="str" cm="1">
        <f t="array" aca="1" ref="AO70" ca="1">ManualLookup(AB70,BoxVal(ROW(AB70),4,COLUMN(AO68)),INDIRECT(DO$3))</f>
        <v>02</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row>
    <row r="71" spans="19:45" ht="30" customHeight="1" x14ac:dyDescent="0.25">
      <c r="S71" s="7" t="s">
        <v>13</v>
      </c>
      <c r="T71" s="15" t="s">
        <v>367</v>
      </c>
      <c r="U71" s="36" t="str">
        <f t="shared" ca="1" si="9"/>
        <v>0x00=-42.30,-41.50;</v>
      </c>
      <c r="V71" s="37"/>
      <c r="W71" s="37"/>
      <c r="X71" s="68"/>
      <c r="Y71" s="68"/>
      <c r="Z71" s="55">
        <f t="shared" ca="1" si="10"/>
        <v>0</v>
      </c>
      <c r="AA71" s="39" t="s">
        <v>580</v>
      </c>
      <c r="AB71" s="40">
        <v>0</v>
      </c>
      <c r="AC71" s="40" t="s">
        <v>995</v>
      </c>
      <c r="AD71" s="40">
        <v>1</v>
      </c>
      <c r="AE71" s="41">
        <v>0</v>
      </c>
      <c r="AF71" s="42">
        <v>-42.3</v>
      </c>
      <c r="AG71" s="47">
        <f>AF70</f>
        <v>-41.5</v>
      </c>
      <c r="AH71" s="43">
        <f t="shared" ref="AH71:AH80" ca="1" si="14">$AF71+$Z71</f>
        <v>-42.3</v>
      </c>
      <c r="AI71" s="43">
        <f t="shared" ref="AI71:AI80" ca="1" si="15">$AG71+$Z71</f>
        <v>-41.5</v>
      </c>
      <c r="AJ71" s="44" cm="1">
        <f t="array" aca="1" ref="AJ71" ca="1" xml:space="preserve">
N("initial sens-loopgain")+
$AF71-BoxVal(ROW($AA71),26,COLUMN(INDIRECT("T"&amp;(INT(ROW($AA88)/65))*65+2)))</f>
        <v>-42.3</v>
      </c>
      <c r="AK71" s="44">
        <f t="shared" ca="1" si="11"/>
        <v>-41.5</v>
      </c>
      <c r="AL71" s="44" cm="1">
        <f t="array" aca="1" ref="AL71" ca="1" xml:space="preserve">
N("initial sens-loopgain-gain-gain ref-vcm")+
$AH71-
BoxVal(ROW($AA71),26,COLUMN(INDIRECT("T"&amp;(INT(ROW($AA88)/65))*65+2)))-
$AB71-
$W71-
IFERROR(VLOOKUP($AC71,$CT$1:$DC$31,7,FALSE),0)</f>
        <v>-42.3</v>
      </c>
      <c r="AM71" s="44">
        <f t="shared" ca="1" si="12"/>
        <v>-41.5</v>
      </c>
      <c r="AN71" s="36" t="str">
        <f t="shared" ca="1" si="13"/>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ca="1" si="9"/>
        <v>0x03=-42.80,-42.30;</v>
      </c>
      <c r="V72" s="37"/>
      <c r="W72" s="37"/>
      <c r="X72" s="68"/>
      <c r="Y72" s="68"/>
      <c r="Z72" s="55">
        <f t="shared" ca="1" si="10"/>
        <v>0.5</v>
      </c>
      <c r="AA72" s="39" t="s">
        <v>580</v>
      </c>
      <c r="AB72" s="40">
        <v>0.5</v>
      </c>
      <c r="AC72" s="40" t="s">
        <v>995</v>
      </c>
      <c r="AD72" s="40">
        <v>1</v>
      </c>
      <c r="AE72" s="41">
        <v>0</v>
      </c>
      <c r="AF72" s="42">
        <v>-42.8</v>
      </c>
      <c r="AG72" s="47">
        <f t="shared" ref="AG72:AG76" si="16">AF71</f>
        <v>-42.3</v>
      </c>
      <c r="AH72" s="43">
        <f t="shared" ca="1" si="14"/>
        <v>-42.3</v>
      </c>
      <c r="AI72" s="43">
        <f t="shared" ca="1" si="15"/>
        <v>-41.8</v>
      </c>
      <c r="AJ72" s="44" cm="1">
        <f t="array" aca="1" ref="AJ72" ca="1" xml:space="preserve">
N("initial sens-loopgain")+
$AF72-BoxVal(ROW($AA72),26,COLUMN(INDIRECT("T"&amp;(INT(ROW($AA89)/65))*65+2)))</f>
        <v>-42.8</v>
      </c>
      <c r="AK72" s="44">
        <f t="shared" ca="1" si="11"/>
        <v>-42.3</v>
      </c>
      <c r="AL72" s="44" cm="1">
        <f t="array" aca="1" ref="AL72" ca="1" xml:space="preserve">
N("initial sens-loopgain-gain-gain ref-vcm")+
$AH72-
BoxVal(ROW($AA72),26,COLUMN(INDIRECT("T"&amp;(INT(ROW($AA89)/65))*65+2)))-
$AB72-
$W72-
IFERROR(VLOOKUP($AC72,$CT$1:$DC$31,7,FALSE),0)</f>
        <v>-42.8</v>
      </c>
      <c r="AM72" s="44">
        <f t="shared" ca="1" si="12"/>
        <v>-42.3</v>
      </c>
      <c r="AN72" s="36" t="str">
        <f t="shared" ca="1" si="13"/>
        <v>00</v>
      </c>
      <c r="AO72" s="36" t="str" cm="1">
        <f t="array" aca="1" ref="AO72" ca="1">ManualLookup(AB72,BoxVal(ROW(AB72),4,COLUMN(AO70)),INDIRECT(DO$3))</f>
        <v>03</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row>
    <row r="73" spans="19:45" ht="30" customHeight="1" x14ac:dyDescent="0.25">
      <c r="S73" s="7" t="s">
        <v>19</v>
      </c>
      <c r="T73" s="15" t="s">
        <v>580</v>
      </c>
      <c r="U73" s="36" t="str">
        <f t="shared" ca="1" si="9"/>
        <v>0x04=-43.30,-42.80;</v>
      </c>
      <c r="V73" s="37"/>
      <c r="W73" s="37"/>
      <c r="X73" s="68"/>
      <c r="Y73" s="68"/>
      <c r="Z73" s="55">
        <f t="shared" ca="1" si="10"/>
        <v>1</v>
      </c>
      <c r="AA73" s="39" t="s">
        <v>580</v>
      </c>
      <c r="AB73" s="40">
        <v>1</v>
      </c>
      <c r="AC73" s="40" t="s">
        <v>995</v>
      </c>
      <c r="AD73" s="40">
        <v>1</v>
      </c>
      <c r="AE73" s="41">
        <v>0</v>
      </c>
      <c r="AF73" s="42">
        <v>-43.3</v>
      </c>
      <c r="AG73" s="47">
        <f t="shared" si="16"/>
        <v>-42.8</v>
      </c>
      <c r="AH73" s="43">
        <f t="shared" ca="1" si="14"/>
        <v>-42.3</v>
      </c>
      <c r="AI73" s="43">
        <f t="shared" ca="1" si="15"/>
        <v>-41.8</v>
      </c>
      <c r="AJ73" s="44" cm="1">
        <f t="array" aca="1" ref="AJ73" ca="1" xml:space="preserve">
N("initial sens-loopgain")+
$AF73-BoxVal(ROW($AA73),26,COLUMN(INDIRECT("T"&amp;(INT(ROW($AA90)/65))*65+2)))</f>
        <v>-43.3</v>
      </c>
      <c r="AK73" s="44">
        <f t="shared" ca="1" si="11"/>
        <v>-42.8</v>
      </c>
      <c r="AL73" s="44" cm="1">
        <f t="array" aca="1" ref="AL73" ca="1" xml:space="preserve">
N("initial sens-loopgain-gain-gain ref-vcm")+
$AH73-
BoxVal(ROW($AA73),26,COLUMN(INDIRECT("T"&amp;(INT(ROW($AA90)/65))*65+2)))-
$AB73-
$W73-
IFERROR(VLOOKUP($AC73,$CT$1:$DC$31,7,FALSE),0)</f>
        <v>-43.3</v>
      </c>
      <c r="AM73" s="44">
        <f t="shared" ca="1" si="12"/>
        <v>-42.8</v>
      </c>
      <c r="AN73" s="36" t="str">
        <f t="shared" ca="1" si="13"/>
        <v>00</v>
      </c>
      <c r="AO73" s="36" t="str" cm="1">
        <f t="array" aca="1" ref="AO73" ca="1">ManualLookup(AB73,BoxVal(ROW(AB73),4,COLUMN(AO71)),INDIRECT(DO$3))</f>
        <v>04</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 t="s">
        <v>15</v>
      </c>
      <c r="T74" s="15" t="s">
        <v>801</v>
      </c>
      <c r="U74" s="36" t="str">
        <f t="shared" ca="1" si="9"/>
        <v>0x63=-43.80,-43.30;</v>
      </c>
      <c r="V74" s="37"/>
      <c r="W74" s="37"/>
      <c r="X74" s="68"/>
      <c r="Y74" s="68"/>
      <c r="Z74" s="55">
        <f t="shared" ca="1" si="10"/>
        <v>1.5</v>
      </c>
      <c r="AA74" s="39" t="s">
        <v>581</v>
      </c>
      <c r="AB74" s="40">
        <v>0.5</v>
      </c>
      <c r="AC74" s="40" t="s">
        <v>995</v>
      </c>
      <c r="AD74" s="40">
        <v>1</v>
      </c>
      <c r="AE74" s="41">
        <v>0</v>
      </c>
      <c r="AF74" s="42">
        <v>-43.8</v>
      </c>
      <c r="AG74" s="47">
        <f t="shared" si="16"/>
        <v>-43.3</v>
      </c>
      <c r="AH74" s="43">
        <f t="shared" ca="1" si="14"/>
        <v>-42.3</v>
      </c>
      <c r="AI74" s="43">
        <f t="shared" ca="1" si="15"/>
        <v>-41.8</v>
      </c>
      <c r="AJ74" s="44" cm="1">
        <f t="array" aca="1" ref="AJ74" ca="1" xml:space="preserve">
N("initial sens-loopgain")+
$AF74-BoxVal(ROW($AA74),26,COLUMN(INDIRECT("T"&amp;(INT(ROW($AA91)/65))*65+2)))</f>
        <v>-43.8</v>
      </c>
      <c r="AK74" s="44">
        <f t="shared" ca="1" si="11"/>
        <v>-43.3</v>
      </c>
      <c r="AL74" s="44" cm="1">
        <f t="array" aca="1" ref="AL74" ca="1" xml:space="preserve">
N("initial sens-loopgain-gain-gain ref-vcm")+
$AH74-
BoxVal(ROW($AA74),26,COLUMN(INDIRECT("T"&amp;(INT(ROW($AA91)/65))*65+2)))-
$AB74-
$W74-
IFERROR(VLOOKUP($AC74,$CT$1:$DC$31,7,FALSE),0)</f>
        <v>-42.8</v>
      </c>
      <c r="AM74" s="44">
        <f t="shared" ca="1" si="12"/>
        <v>-42.3</v>
      </c>
      <c r="AN74" s="36" t="str">
        <f t="shared" ca="1" si="13"/>
        <v>60</v>
      </c>
      <c r="AO74" s="36" t="str" cm="1">
        <f t="array" aca="1" ref="AO74" ca="1">ManualLookup(AB74,BoxVal(ROW(AB74),4,COLUMN(AO72)),INDIRECT(DO$3))</f>
        <v>03</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row>
    <row r="75" spans="19:45" ht="30" customHeight="1" x14ac:dyDescent="0.25">
      <c r="S75" s="7" t="s">
        <v>705</v>
      </c>
      <c r="T75" s="15" t="s">
        <v>990</v>
      </c>
      <c r="U75" s="36" t="str">
        <f t="shared" ca="1" si="9"/>
        <v>0x64=-44.30,-43.80;</v>
      </c>
      <c r="V75" s="37"/>
      <c r="W75" s="37"/>
      <c r="X75" s="68"/>
      <c r="Y75" s="68"/>
      <c r="Z75" s="55">
        <f t="shared" ca="1" si="10"/>
        <v>2</v>
      </c>
      <c r="AA75" s="39" t="s">
        <v>581</v>
      </c>
      <c r="AB75" s="40">
        <v>1</v>
      </c>
      <c r="AC75" s="40" t="s">
        <v>995</v>
      </c>
      <c r="AD75" s="40">
        <v>1</v>
      </c>
      <c r="AE75" s="41">
        <v>0</v>
      </c>
      <c r="AF75" s="42">
        <v>-44.3</v>
      </c>
      <c r="AG75" s="47">
        <f t="shared" si="16"/>
        <v>-43.8</v>
      </c>
      <c r="AH75" s="43">
        <f t="shared" ca="1" si="14"/>
        <v>-42.3</v>
      </c>
      <c r="AI75" s="43">
        <f t="shared" ca="1" si="15"/>
        <v>-41.8</v>
      </c>
      <c r="AJ75" s="44" cm="1">
        <f t="array" aca="1" ref="AJ75" ca="1" xml:space="preserve">
N("initial sens-loopgain")+
$AF75-BoxVal(ROW($AA75),26,COLUMN(INDIRECT("T"&amp;(INT(ROW($AA92)/65))*65+2)))</f>
        <v>-44.3</v>
      </c>
      <c r="AK75" s="44">
        <f t="shared" ca="1" si="11"/>
        <v>-43.8</v>
      </c>
      <c r="AL75" s="44" cm="1">
        <f t="array" aca="1" ref="AL75" ca="1" xml:space="preserve">
N("initial sens-loopgain-gain-gain ref-vcm")+
$AH75-
BoxVal(ROW($AA75),26,COLUMN(INDIRECT("T"&amp;(INT(ROW($AA92)/65))*65+2)))-
$AB75-
$W75-
IFERROR(VLOOKUP($AC75,$CT$1:$DC$31,7,FALSE),0)</f>
        <v>-43.3</v>
      </c>
      <c r="AM75" s="44">
        <f t="shared" ca="1" si="12"/>
        <v>-42.8</v>
      </c>
      <c r="AN75" s="36" t="str">
        <f t="shared" ca="1" si="13"/>
        <v>60</v>
      </c>
      <c r="AO75" s="36" t="str" cm="1">
        <f t="array" aca="1" ref="AO75" ca="1">ManualLookup(AB75,BoxVal(ROW(AB75),4,COLUMN(AO73)),INDIRECT(DO$3))</f>
        <v>04</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00</v>
      </c>
      <c r="AS75" s="36"/>
    </row>
    <row r="76" spans="19:45" ht="30" customHeight="1" x14ac:dyDescent="0.25">
      <c r="S76" s="7" t="s">
        <v>605</v>
      </c>
      <c r="T76" s="15" t="s">
        <v>991</v>
      </c>
      <c r="U76" s="36" t="str">
        <f t="shared" ca="1" si="9"/>
        <v>0x65=-44.80,-44.30;</v>
      </c>
      <c r="V76" s="37"/>
      <c r="W76" s="37"/>
      <c r="X76" s="68"/>
      <c r="Y76" s="68"/>
      <c r="Z76" s="55">
        <f t="shared" ca="1" si="10"/>
        <v>2.5</v>
      </c>
      <c r="AA76" s="39" t="s">
        <v>581</v>
      </c>
      <c r="AB76" s="40">
        <v>1.5</v>
      </c>
      <c r="AC76" s="40" t="s">
        <v>995</v>
      </c>
      <c r="AD76" s="40">
        <v>1</v>
      </c>
      <c r="AE76" s="41">
        <v>0</v>
      </c>
      <c r="AF76" s="42">
        <v>-44.8</v>
      </c>
      <c r="AG76" s="47">
        <f t="shared" si="16"/>
        <v>-44.3</v>
      </c>
      <c r="AH76" s="43">
        <f t="shared" ca="1" si="14"/>
        <v>-42.3</v>
      </c>
      <c r="AI76" s="43">
        <f t="shared" ca="1" si="15"/>
        <v>-41.8</v>
      </c>
      <c r="AJ76" s="44" cm="1">
        <f t="array" aca="1" ref="AJ76" ca="1" xml:space="preserve">
N("initial sens-loopgain")+
$AF76-BoxVal(ROW($AA76),26,COLUMN(INDIRECT("T"&amp;(INT(ROW($AA93)/65))*65+2)))</f>
        <v>-44.8</v>
      </c>
      <c r="AK76" s="44">
        <f t="shared" ca="1" si="11"/>
        <v>-44.3</v>
      </c>
      <c r="AL76" s="44" cm="1">
        <f t="array" aca="1" ref="AL76" ca="1" xml:space="preserve">
N("initial sens-loopgain-gain-gain ref-vcm")+
$AH76-
BoxVal(ROW($AA76),26,COLUMN(INDIRECT("T"&amp;(INT(ROW($AA93)/65))*65+2)))-
$AB76-
$W76-
IFERROR(VLOOKUP($AC76,$CT$1:$DC$31,7,FALSE),0)</f>
        <v>-43.8</v>
      </c>
      <c r="AM76" s="44">
        <f t="shared" ca="1" si="12"/>
        <v>-43.3</v>
      </c>
      <c r="AN76" s="36" t="str">
        <f t="shared" ca="1" si="13"/>
        <v>60</v>
      </c>
      <c r="AO76" s="36" t="str" cm="1">
        <f t="array" aca="1" ref="AO76" ca="1">ManualLookup(AB76,BoxVal(ROW(AB76),4,COLUMN(AO74)),INDIRECT(DO$3))</f>
        <v>05</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row>
    <row r="77" spans="19:45" ht="30" customHeight="1" x14ac:dyDescent="0.25">
      <c r="S77" s="7" t="s">
        <v>721</v>
      </c>
      <c r="T77" s="15" t="s">
        <v>26</v>
      </c>
      <c r="U77" s="36" t="str">
        <f t="shared" ca="1" si="9"/>
        <v>0x66=-45.30,-44.80;</v>
      </c>
      <c r="V77" s="37"/>
      <c r="W77" s="37"/>
      <c r="X77" s="68"/>
      <c r="Y77" s="68"/>
      <c r="Z77" s="55">
        <f t="shared" ca="1" si="10"/>
        <v>3</v>
      </c>
      <c r="AA77" s="39" t="s">
        <v>581</v>
      </c>
      <c r="AB77" s="40">
        <v>2</v>
      </c>
      <c r="AC77" s="40" t="s">
        <v>995</v>
      </c>
      <c r="AD77" s="40">
        <v>1</v>
      </c>
      <c r="AE77" s="41">
        <v>0</v>
      </c>
      <c r="AF77" s="42">
        <v>-45.3</v>
      </c>
      <c r="AG77" s="47">
        <f t="shared" ref="AG77:AG80" si="17">AF76</f>
        <v>-44.8</v>
      </c>
      <c r="AH77" s="43">
        <f t="shared" ca="1" si="14"/>
        <v>-42.3</v>
      </c>
      <c r="AI77" s="43">
        <f t="shared" ca="1" si="15"/>
        <v>-41.8</v>
      </c>
      <c r="AJ77" s="44" cm="1">
        <f t="array" aca="1" ref="AJ77" ca="1" xml:space="preserve">
N("initial sens-loopgain")+
$AF77-BoxVal(ROW($AA77),26,COLUMN(INDIRECT("T"&amp;(INT(ROW($AA94)/65))*65+2)))</f>
        <v>-45.3</v>
      </c>
      <c r="AK77" s="44">
        <f t="shared" ref="AK77:AK80" ca="1" si="18">AJ77+(AG77-AF77)</f>
        <v>-44.8</v>
      </c>
      <c r="AL77" s="44" cm="1">
        <f t="array" aca="1" ref="AL77" ca="1" xml:space="preserve">
N("initial sens-loopgain-gain-gain ref-vcm")+
$AH77-
BoxVal(ROW($AA77),26,COLUMN(INDIRECT("T"&amp;(INT(ROW($AA94)/65))*65+2)))-
$AB77-
$W77-
IFERROR(VLOOKUP($AC77,$CT$1:$DC$31,7,FALSE),0)</f>
        <v>-44.3</v>
      </c>
      <c r="AM77" s="44">
        <f t="shared" ref="AM77:AM80" ca="1" si="19">AL77+(AG77-AF77)</f>
        <v>-43.8</v>
      </c>
      <c r="AN77" s="36" t="str">
        <f t="shared" ref="AN77:AN80" ca="1" si="20">IF(BoxVal(ROW(AA77),9,COLUMN(T75))="FIX","00",ManualLookup(AA77,BoxVal(ROW(AA77),4,COLUMN(AN75)),INDIRECT(DN$3)))</f>
        <v>60</v>
      </c>
      <c r="AO77" s="36" t="str" cm="1">
        <f t="array" aca="1" ref="AO77" ca="1">ManualLookup(AB77,BoxVal(ROW(AB77),4,COLUMN(AO75)),INDIRECT(DO$3))</f>
        <v>06</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00</v>
      </c>
      <c r="AS77" s="36"/>
    </row>
    <row r="78" spans="19:45" ht="30" customHeight="1" x14ac:dyDescent="0.25">
      <c r="S78" s="7" t="s">
        <v>20</v>
      </c>
      <c r="T78" s="15">
        <v>-41</v>
      </c>
      <c r="U78" s="36" t="str">
        <f t="shared" ca="1" si="9"/>
        <v>0x67=-45.80,-45.30;</v>
      </c>
      <c r="V78" s="37"/>
      <c r="W78" s="37"/>
      <c r="X78" s="38"/>
      <c r="Y78" s="38"/>
      <c r="Z78" s="55">
        <f t="shared" ca="1" si="10"/>
        <v>3.5</v>
      </c>
      <c r="AA78" s="39" t="s">
        <v>581</v>
      </c>
      <c r="AB78" s="40">
        <v>2.5</v>
      </c>
      <c r="AC78" s="40" t="s">
        <v>995</v>
      </c>
      <c r="AD78" s="40">
        <v>1</v>
      </c>
      <c r="AE78" s="41">
        <v>0</v>
      </c>
      <c r="AF78" s="42">
        <v>-45.8</v>
      </c>
      <c r="AG78" s="47">
        <f t="shared" si="17"/>
        <v>-45.3</v>
      </c>
      <c r="AH78" s="43">
        <f t="shared" ca="1" si="14"/>
        <v>-42.3</v>
      </c>
      <c r="AI78" s="43">
        <f t="shared" ca="1" si="15"/>
        <v>-41.8</v>
      </c>
      <c r="AJ78" s="44" cm="1">
        <f t="array" aca="1" ref="AJ78" ca="1" xml:space="preserve">
N("initial sens-loopgain")+
$AF78-BoxVal(ROW($AA78),26,COLUMN(INDIRECT("T"&amp;(INT(ROW($AA95)/65))*65+2)))</f>
        <v>-45.8</v>
      </c>
      <c r="AK78" s="44">
        <f t="shared" ca="1" si="18"/>
        <v>-45.3</v>
      </c>
      <c r="AL78" s="44" cm="1">
        <f t="array" aca="1" ref="AL78" ca="1" xml:space="preserve">
N("initial sens-loopgain-gain-gain ref-vcm")+
$AH78-
BoxVal(ROW($AA78),26,COLUMN(INDIRECT("T"&amp;(INT(ROW($AA95)/65))*65+2)))-
$AB78-
$W78-
IFERROR(VLOOKUP($AC78,$CT$1:$DC$31,7,FALSE),0)</f>
        <v>-44.8</v>
      </c>
      <c r="AM78" s="44">
        <f t="shared" ca="1" si="19"/>
        <v>-44.3</v>
      </c>
      <c r="AN78" s="36" t="str">
        <f t="shared" ca="1" si="20"/>
        <v>60</v>
      </c>
      <c r="AO78" s="36" t="str" cm="1">
        <f t="array" aca="1" ref="AO78" ca="1">ManualLookup(AB78,BoxVal(ROW(AB78),4,COLUMN(AO76)),INDIRECT(DO$3))</f>
        <v>07</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00</v>
      </c>
      <c r="AS78" s="36"/>
    </row>
    <row r="79" spans="19:45" ht="30" customHeight="1" x14ac:dyDescent="0.25">
      <c r="S79" s="7" t="s">
        <v>691</v>
      </c>
      <c r="T79" s="15" t="s">
        <v>1098</v>
      </c>
      <c r="U79" s="36" t="str">
        <f t="shared" ca="1" si="9"/>
        <v>0x75=-46.00,-45.80;</v>
      </c>
      <c r="V79" s="37"/>
      <c r="W79" s="37"/>
      <c r="X79" s="38"/>
      <c r="Y79" s="38"/>
      <c r="Z79" s="55">
        <f t="shared" ca="1" si="10"/>
        <v>3.7</v>
      </c>
      <c r="AA79" s="39" t="s">
        <v>582</v>
      </c>
      <c r="AB79" s="40">
        <v>1.5</v>
      </c>
      <c r="AC79" s="40" t="s">
        <v>995</v>
      </c>
      <c r="AD79" s="40">
        <v>1</v>
      </c>
      <c r="AE79" s="41">
        <v>0</v>
      </c>
      <c r="AF79" s="42">
        <v>-46</v>
      </c>
      <c r="AG79" s="47">
        <f t="shared" si="17"/>
        <v>-45.8</v>
      </c>
      <c r="AH79" s="43">
        <f t="shared" ca="1" si="14"/>
        <v>-42.3</v>
      </c>
      <c r="AI79" s="43">
        <f t="shared" ca="1" si="15"/>
        <v>-42.099999999999994</v>
      </c>
      <c r="AJ79" s="44" cm="1">
        <f t="array" aca="1" ref="AJ79" ca="1" xml:space="preserve">
N("initial sens-loopgain")+
$AF79-BoxVal(ROW($AA79),26,COLUMN(INDIRECT("T"&amp;(INT(ROW($AA96)/65))*65+2)))</f>
        <v>-46</v>
      </c>
      <c r="AK79" s="44">
        <f t="shared" ca="1" si="18"/>
        <v>-45.8</v>
      </c>
      <c r="AL79" s="44" cm="1">
        <f t="array" aca="1" ref="AL79" ca="1" xml:space="preserve">
N("initial sens-loopgain-gain-gain ref-vcm")+
$AH79-
BoxVal(ROW($AA79),26,COLUMN(INDIRECT("T"&amp;(INT(ROW($AA96)/65))*65+2)))-
$AB79-
$W79-
IFERROR(VLOOKUP($AC79,$CT$1:$DC$31,7,FALSE),0)</f>
        <v>-43.8</v>
      </c>
      <c r="AM79" s="44">
        <f t="shared" ca="1" si="19"/>
        <v>-43.599999999999994</v>
      </c>
      <c r="AN79" s="36" t="str">
        <f t="shared" ca="1" si="20"/>
        <v>70</v>
      </c>
      <c r="AO79" s="36" t="str" cm="1">
        <f t="array" aca="1" ref="AO79" ca="1">ManualLookup(AB79,BoxVal(ROW(AB79),4,COLUMN(AO77)),INDIRECT(DO$3))</f>
        <v>05</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00</v>
      </c>
      <c r="AS79" s="36"/>
    </row>
    <row r="80" spans="19:45" ht="30" customHeight="1" x14ac:dyDescent="0.25">
      <c r="S80" s="7" t="s">
        <v>544</v>
      </c>
      <c r="T80" s="15" t="s">
        <v>993</v>
      </c>
      <c r="U80" s="36" t="str">
        <f t="shared" ca="1" si="9"/>
        <v>0x76=-46.50,-46.00;</v>
      </c>
      <c r="V80" s="37"/>
      <c r="W80" s="37"/>
      <c r="X80" s="38"/>
      <c r="Y80" s="38"/>
      <c r="Z80" s="55">
        <f t="shared" ca="1" si="10"/>
        <v>4.2</v>
      </c>
      <c r="AA80" s="39" t="s">
        <v>582</v>
      </c>
      <c r="AB80" s="40">
        <v>2</v>
      </c>
      <c r="AC80" s="40" t="s">
        <v>995</v>
      </c>
      <c r="AD80" s="40">
        <v>1</v>
      </c>
      <c r="AE80" s="41">
        <v>0</v>
      </c>
      <c r="AF80" s="42">
        <v>-46.5</v>
      </c>
      <c r="AG80" s="47">
        <f t="shared" si="17"/>
        <v>-46</v>
      </c>
      <c r="AH80" s="43">
        <f t="shared" ca="1" si="14"/>
        <v>-42.3</v>
      </c>
      <c r="AI80" s="43">
        <f t="shared" ca="1" si="15"/>
        <v>-41.8</v>
      </c>
      <c r="AJ80" s="44" cm="1">
        <f t="array" aca="1" ref="AJ80" ca="1" xml:space="preserve">
N("initial sens-loopgain")+
$AF80-BoxVal(ROW($AA80),26,COLUMN(INDIRECT("T"&amp;(INT(ROW($AA97)/65))*65+2)))</f>
        <v>-46.5</v>
      </c>
      <c r="AK80" s="44">
        <f t="shared" ca="1" si="18"/>
        <v>-46</v>
      </c>
      <c r="AL80" s="44" cm="1">
        <f t="array" aca="1" ref="AL80" ca="1" xml:space="preserve">
N("initial sens-loopgain-gain-gain ref-vcm")+
$AH80-
BoxVal(ROW($AA80),26,COLUMN(INDIRECT("T"&amp;(INT(ROW($AA97)/65))*65+2)))-
$AB80-
$W80-
IFERROR(VLOOKUP($AC80,$CT$1:$DC$31,7,FALSE),0)</f>
        <v>-44.3</v>
      </c>
      <c r="AM80" s="44">
        <f t="shared" ca="1" si="19"/>
        <v>-43.8</v>
      </c>
      <c r="AN80" s="36" t="str">
        <f t="shared" ca="1" si="20"/>
        <v>70</v>
      </c>
      <c r="AO80" s="36" t="str" cm="1">
        <f t="array" aca="1" ref="AO80" ca="1">ManualLookup(AB80,BoxVal(ROW(AB80),4,COLUMN(AO78)),INDIRECT(DO$3))</f>
        <v>06</v>
      </c>
      <c r="AP80" s="36" t="str" cm="1">
        <f t="array" aca="1" ref="AP80" ca="1">ManualLookup(AC80,BoxVal(ROW(AC80),4,COLUMN(AP78)),INDIRECT(DP$3))</f>
        <v>00</v>
      </c>
      <c r="AQ80" s="36" t="str" cm="1">
        <f t="array" aca="1" ref="AQ80" ca="1">ManualLookup(AD80,BoxVal(ROW(AD80),4,COLUMN(AQ78)),INDIRECT(DQ$3))</f>
        <v>00</v>
      </c>
      <c r="AR80" s="36" t="str" cm="1">
        <f t="array" aca="1" ref="AR80" ca="1">ManualLookup(AE80,BoxVal(ROW(AE80),4,COLUMN(AR78)),INDIRECT(DR$3))</f>
        <v>00</v>
      </c>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1.1000000000000001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f>VLOOKUP(T69,MPN!$A$1:$E$1000,4,FALSE)</f>
        <v>-42</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13V_NormalMode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tr">
        <f>VLOOKUP($T69,MPN!$A$1:$E$500,2,FALSE)</f>
        <v>AMIC</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2322D</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2227F</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tr">
        <f>VLOOKUP($T69,MPN!$A$1:$E$500,5,FALSE)</f>
        <v>Default</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0</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11</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-42+/-0.8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100~200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15V</v>
      </c>
      <c r="T100" s="3">
        <v>2.2000000000000002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14V</v>
      </c>
      <c r="T101" s="3">
        <v>1</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13V</v>
      </c>
      <c r="T102" s="3">
        <v>0</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12V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11V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9V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FIX</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Space</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Config2</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585</v>
      </c>
      <c r="V131" s="12"/>
      <c r="W131" s="65"/>
      <c r="X131" s="12"/>
      <c r="Y131" s="7" t="str">
        <f>VLOOKUP(U131,$DX$1:$DZ$21,3,FALSE)</f>
        <v>-</v>
      </c>
      <c r="AD131" s="8"/>
    </row>
    <row r="132" spans="19:45" ht="30" customHeight="1" x14ac:dyDescent="0.25">
      <c r="S132" s="7" t="s">
        <v>24</v>
      </c>
      <c r="T132" s="15" t="s">
        <v>450</v>
      </c>
      <c r="U132" s="5" t="s">
        <v>23</v>
      </c>
      <c r="V132" s="7" t="str">
        <f>VLOOKUP(U131,$DX$1:$DZ$21,2,FALSE)</f>
        <v>-</v>
      </c>
      <c r="W132" s="19"/>
      <c r="X132" s="19"/>
      <c r="Y132" s="19"/>
      <c r="Z132" s="19"/>
      <c r="AA132" s="5" t="s">
        <v>592</v>
      </c>
      <c r="AB132" s="26" t="str">
        <f>T151&amp;"_"&amp;ABS(T149)&amp;"dB_"&amp;T153&amp;"_"&amp;T154&amp;"_"&amp;GetAbsMaxMinText(AF135:AG194)&amp;"_"&amp;T134&amp;"_"&amp;T133&amp;S131&amp;"."&amp;T157</f>
        <v>default_NormalMode_42dB_2322D_2227F_377_465_ZTS6011F_MP3.6</v>
      </c>
      <c r="AC132" s="18"/>
      <c r="AD132" s="18"/>
      <c r="AE132" s="18"/>
      <c r="AF132" s="18"/>
      <c r="AG132" s="18"/>
      <c r="AH132" s="19"/>
      <c r="AI132" s="19" t="s">
        <v>2</v>
      </c>
      <c r="AJ132" s="16" t="s">
        <v>1094</v>
      </c>
      <c r="AK132" s="16"/>
      <c r="AL132" s="16"/>
      <c r="AM132" s="16"/>
      <c r="AN132" s="16"/>
      <c r="AO132" s="16"/>
      <c r="AP132" s="16"/>
      <c r="AQ132" s="16"/>
      <c r="AR132" s="16"/>
      <c r="AS132" s="16"/>
    </row>
    <row r="133" spans="19:45" ht="30" customHeight="1" x14ac:dyDescent="0.25">
      <c r="S133" s="7" t="s">
        <v>5</v>
      </c>
      <c r="T133" s="15" t="s">
        <v>430</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256</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Full</v>
      </c>
      <c r="AP134" s="56" t="str">
        <f>VLOOKUP($T142,$DE$1:$DJ$31,4,FALSE)</f>
        <v>non</v>
      </c>
      <c r="AQ134" s="56" t="str">
        <f>VLOOKUP($T142,$DE$1:$DJ$31,5,FALSE)</f>
        <v>non</v>
      </c>
      <c r="AR134" s="56" t="str">
        <f>VLOOKUP($T142,$DE$1:$DJ$31,6,FALSE)</f>
        <v>Full</v>
      </c>
      <c r="AS134" s="35" t="s">
        <v>726</v>
      </c>
    </row>
    <row r="135" spans="19:45" ht="30" customHeight="1" x14ac:dyDescent="0.25">
      <c r="S135" s="7" t="s">
        <v>18</v>
      </c>
      <c r="T135" s="15" t="s">
        <v>31</v>
      </c>
      <c r="U135" s="36" t="str">
        <f t="shared" ref="U135:U151" ca="1" si="21">ConfigCode($AA135,$AN135,$AO135,$AP135,$AQ135,$AR135,$AF135,$AG135,2)</f>
        <v>0x20=-38.10,-37.80;</v>
      </c>
      <c r="V135" s="37">
        <v>-0.2</v>
      </c>
      <c r="W135" s="37"/>
      <c r="X135" s="68"/>
      <c r="Y135" s="68"/>
      <c r="Z135" s="55">
        <f t="shared" ref="Z135:Z151" ca="1" si="22" xml:space="preserve">
N("vbias,vlookup vbias range")+
VLOOKUP($AA135,INDIRECT(BoxVal(ROW($AA135),34,COLUMN(T131))),2,FALSE)+
N("gain")+
$AB135+
N("vcm")+
VLOOKUP($AC135,$CT$1:$DC$31,7,FALSE)+
N("(vbias*vcp*vbg-vbias)*sensor ratio")+
VbiasCal($AA135,$AD135,$AE135,BoxVal(ROW($AC135),18,COLUMN($T$22)))+
N("vbias ref+gain ref")+
$V135+$W135</f>
        <v>-4.4000000000000004</v>
      </c>
      <c r="AA135" s="39" t="s">
        <v>584</v>
      </c>
      <c r="AB135" s="40">
        <v>0</v>
      </c>
      <c r="AC135" s="40" t="s">
        <v>995</v>
      </c>
      <c r="AD135" s="40">
        <v>1</v>
      </c>
      <c r="AE135" s="41">
        <v>0</v>
      </c>
      <c r="AF135" s="42">
        <v>-38.1</v>
      </c>
      <c r="AG135" s="42">
        <v>-37.799999999999997</v>
      </c>
      <c r="AH135" s="43">
        <f ca="1">$AF135+$Z135</f>
        <v>-42.5</v>
      </c>
      <c r="AI135" s="43">
        <f ca="1">$AG135+$Z135</f>
        <v>-42.199999999999996</v>
      </c>
      <c r="AJ135" s="44" cm="1">
        <f t="array" aca="1" ref="AJ135" ca="1" xml:space="preserve">
N("initial sens-loopgain")+
$AF135-BoxVal(ROW($AA135),26,COLUMN(INDIRECT("T"&amp;(INT(ROW($AA152)/65))*65+2)))</f>
        <v>-38.1</v>
      </c>
      <c r="AK135" s="44">
        <f t="shared" ref="AK135:AK145" ca="1" si="23">AJ135+(AG135-AF135)</f>
        <v>-37.799999999999997</v>
      </c>
      <c r="AL135" s="44" cm="1">
        <f t="array" aca="1" ref="AL135" ca="1" xml:space="preserve">
N("initial sens-loopgain-gain-gain ref-vcm")+
$AH135-
BoxVal(ROW($AA135),26,COLUMN(INDIRECT("T"&amp;(INT(ROW($AA152)/65))*65+2)))-
$AB135-
$W135-
IFERROR(VLOOKUP($AC135,$CT$1:$DC$31,7,FALSE),0)</f>
        <v>-42.5</v>
      </c>
      <c r="AM135" s="44">
        <f t="shared" ref="AM135:AM145" ca="1" si="24">AL135+(AG135-AF135)</f>
        <v>-42.199999999999996</v>
      </c>
      <c r="AN135" s="36" t="str">
        <f t="shared" ref="AN135:AN145" ca="1" si="25">IF(BoxVal(ROW(AA135),9,COLUMN(T133))="FIX","00",ManualLookup(AA135,BoxVal(ROW(AA135),4,COLUMN(AN133)),INDIRECT(DN$3)))</f>
        <v>20</v>
      </c>
      <c r="AO135" s="36" t="str" cm="1">
        <f t="array" aca="1" ref="AO135" ca="1">ManualLookup(AB135,BoxVal(ROW(AB135),4,COLUMN(AO133)),INDIRECT(DO$3))</f>
        <v>00</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row>
    <row r="136" spans="19:45" ht="30" customHeight="1" x14ac:dyDescent="0.25">
      <c r="S136" s="7" t="s">
        <v>13</v>
      </c>
      <c r="T136" s="15" t="s">
        <v>367</v>
      </c>
      <c r="U136" s="36" t="str">
        <f t="shared" ca="1" si="21"/>
        <v>0x23=-38.80,-38.10;</v>
      </c>
      <c r="V136" s="37"/>
      <c r="W136" s="37"/>
      <c r="X136" s="68"/>
      <c r="Y136" s="68"/>
      <c r="Z136" s="55">
        <f t="shared" ca="1" si="22"/>
        <v>-3.7</v>
      </c>
      <c r="AA136" s="39" t="s">
        <v>584</v>
      </c>
      <c r="AB136" s="40">
        <v>0.5</v>
      </c>
      <c r="AC136" s="40" t="s">
        <v>995</v>
      </c>
      <c r="AD136" s="40">
        <v>1</v>
      </c>
      <c r="AE136" s="41">
        <v>0</v>
      </c>
      <c r="AF136" s="42">
        <v>-38.799999999999997</v>
      </c>
      <c r="AG136" s="47">
        <f>AF135</f>
        <v>-38.1</v>
      </c>
      <c r="AH136" s="43">
        <f t="shared" ref="AH136:AH151" ca="1" si="26">$AF136+$Z136</f>
        <v>-42.5</v>
      </c>
      <c r="AI136" s="43">
        <f t="shared" ref="AI136:AI151" ca="1" si="27">$AG136+$Z136</f>
        <v>-41.800000000000004</v>
      </c>
      <c r="AJ136" s="44" cm="1">
        <f t="array" aca="1" ref="AJ136" ca="1" xml:space="preserve">
N("initial sens-loopgain")+
$AF136-BoxVal(ROW($AA136),26,COLUMN(INDIRECT("T"&amp;(INT(ROW($AA153)/65))*65+2)))</f>
        <v>-38.799999999999997</v>
      </c>
      <c r="AK136" s="44">
        <f t="shared" ca="1" si="23"/>
        <v>-38.1</v>
      </c>
      <c r="AL136" s="44" cm="1">
        <f t="array" aca="1" ref="AL136" ca="1" xml:space="preserve">
N("initial sens-loopgain-gain-gain ref-vcm")+
$AH136-
BoxVal(ROW($AA136),26,COLUMN(INDIRECT("T"&amp;(INT(ROW($AA153)/65))*65+2)))-
$AB136-
$W136-
IFERROR(VLOOKUP($AC136,$CT$1:$DC$31,7,FALSE),0)</f>
        <v>-43</v>
      </c>
      <c r="AM136" s="44">
        <f t="shared" ca="1" si="24"/>
        <v>-42.300000000000004</v>
      </c>
      <c r="AN136" s="36" t="str">
        <f t="shared" ca="1" si="25"/>
        <v>20</v>
      </c>
      <c r="AO136" s="36" t="str" cm="1">
        <f t="array" aca="1" ref="AO136" ca="1">ManualLookup(AB136,BoxVal(ROW(AB136),4,COLUMN(AO134)),INDIRECT(DO$3))</f>
        <v>03</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row>
    <row r="137" spans="19:45" ht="30" customHeight="1" x14ac:dyDescent="0.25">
      <c r="S137" s="26"/>
      <c r="T137" s="17"/>
      <c r="U137" s="36" t="str">
        <f t="shared" ca="1" si="21"/>
        <v>0x24=-39.30,-38.80;</v>
      </c>
      <c r="V137" s="37">
        <v>0.1</v>
      </c>
      <c r="W137" s="37"/>
      <c r="X137" s="68"/>
      <c r="Y137" s="68"/>
      <c r="Z137" s="55">
        <f t="shared" ca="1" si="22"/>
        <v>-3.1</v>
      </c>
      <c r="AA137" s="39" t="s">
        <v>584</v>
      </c>
      <c r="AB137" s="40">
        <v>1</v>
      </c>
      <c r="AC137" s="40" t="s">
        <v>995</v>
      </c>
      <c r="AD137" s="40">
        <v>1</v>
      </c>
      <c r="AE137" s="41">
        <v>0</v>
      </c>
      <c r="AF137" s="42">
        <v>-39.299999999999997</v>
      </c>
      <c r="AG137" s="47">
        <f t="shared" ref="AG137:AG145" si="28">AF136</f>
        <v>-38.799999999999997</v>
      </c>
      <c r="AH137" s="43">
        <f t="shared" ca="1" si="26"/>
        <v>-42.4</v>
      </c>
      <c r="AI137" s="43">
        <f t="shared" ca="1" si="27"/>
        <v>-41.9</v>
      </c>
      <c r="AJ137" s="44" cm="1">
        <f t="array" aca="1" ref="AJ137" ca="1" xml:space="preserve">
N("initial sens-loopgain")+
$AF137-BoxVal(ROW($AA137),26,COLUMN(INDIRECT("T"&amp;(INT(ROW($AA154)/65))*65+2)))</f>
        <v>-39.299999999999997</v>
      </c>
      <c r="AK137" s="44">
        <f t="shared" ca="1" si="23"/>
        <v>-38.799999999999997</v>
      </c>
      <c r="AL137" s="44" cm="1">
        <f t="array" aca="1" ref="AL137" ca="1" xml:space="preserve">
N("initial sens-loopgain-gain-gain ref-vcm")+
$AH137-
BoxVal(ROW($AA137),26,COLUMN(INDIRECT("T"&amp;(INT(ROW($AA154)/65))*65+2)))-
$AB137-
$W137-
IFERROR(VLOOKUP($AC137,$CT$1:$DC$31,7,FALSE),0)</f>
        <v>-43.4</v>
      </c>
      <c r="AM137" s="44">
        <f t="shared" ca="1" si="24"/>
        <v>-42.9</v>
      </c>
      <c r="AN137" s="36" t="str">
        <f t="shared" ca="1" si="25"/>
        <v>20</v>
      </c>
      <c r="AO137" s="36" t="str" cm="1">
        <f t="array" aca="1" ref="AO137" ca="1">ManualLookup(AB137,BoxVal(ROW(AB137),4,COLUMN(AO135)),INDIRECT(DO$3))</f>
        <v>04</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row>
    <row r="138" spans="19:45" ht="30" customHeight="1" x14ac:dyDescent="0.25">
      <c r="S138" s="7" t="s">
        <v>19</v>
      </c>
      <c r="T138" s="15" t="s">
        <v>580</v>
      </c>
      <c r="U138" s="36" t="str">
        <f t="shared" ca="1" si="21"/>
        <v>0x30=-39.80,-39.30;</v>
      </c>
      <c r="V138" s="37"/>
      <c r="W138" s="37"/>
      <c r="X138" s="68"/>
      <c r="Y138" s="68"/>
      <c r="Z138" s="55">
        <f t="shared" ca="1" si="22"/>
        <v>-2.5</v>
      </c>
      <c r="AA138" s="39" t="s">
        <v>586</v>
      </c>
      <c r="AB138" s="40">
        <v>0</v>
      </c>
      <c r="AC138" s="40" t="s">
        <v>995</v>
      </c>
      <c r="AD138" s="40">
        <v>1</v>
      </c>
      <c r="AE138" s="41">
        <v>0</v>
      </c>
      <c r="AF138" s="42">
        <v>-39.799999999999997</v>
      </c>
      <c r="AG138" s="47">
        <f t="shared" si="28"/>
        <v>-39.299999999999997</v>
      </c>
      <c r="AH138" s="43">
        <f t="shared" ca="1" si="26"/>
        <v>-42.3</v>
      </c>
      <c r="AI138" s="43">
        <f t="shared" ca="1" si="27"/>
        <v>-41.8</v>
      </c>
      <c r="AJ138" s="44" cm="1">
        <f t="array" aca="1" ref="AJ138" ca="1" xml:space="preserve">
N("initial sens-loopgain")+
$AF138-BoxVal(ROW($AA138),26,COLUMN(INDIRECT("T"&amp;(INT(ROW($AA155)/65))*65+2)))</f>
        <v>-39.799999999999997</v>
      </c>
      <c r="AK138" s="44">
        <f t="shared" ca="1" si="23"/>
        <v>-39.299999999999997</v>
      </c>
      <c r="AL138" s="44" cm="1">
        <f t="array" aca="1" ref="AL138" ca="1" xml:space="preserve">
N("initial sens-loopgain-gain-gain ref-vcm")+
$AH138-
BoxVal(ROW($AA138),26,COLUMN(INDIRECT("T"&amp;(INT(ROW($AA155)/65))*65+2)))-
$AB138-
$W138-
IFERROR(VLOOKUP($AC138,$CT$1:$DC$31,7,FALSE),0)</f>
        <v>-42.3</v>
      </c>
      <c r="AM138" s="44">
        <f t="shared" ca="1" si="24"/>
        <v>-41.8</v>
      </c>
      <c r="AN138" s="36" t="str">
        <f t="shared" ca="1" si="25"/>
        <v>30</v>
      </c>
      <c r="AO138" s="36" t="str" cm="1">
        <f t="array" aca="1" ref="AO138" ca="1">ManualLookup(AB138,BoxVal(ROW(AB138),4,COLUMN(AO136)),INDIRECT(DO$3))</f>
        <v>00</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row>
    <row r="139" spans="19:45" ht="30" customHeight="1" x14ac:dyDescent="0.25">
      <c r="S139" s="7" t="s">
        <v>15</v>
      </c>
      <c r="T139" s="15" t="s">
        <v>801</v>
      </c>
      <c r="U139" s="36" t="str">
        <f t="shared" ca="1" si="21"/>
        <v>0x33=-40.30,-39.80;</v>
      </c>
      <c r="V139" s="37"/>
      <c r="W139" s="37"/>
      <c r="X139" s="68"/>
      <c r="Y139" s="68"/>
      <c r="Z139" s="55">
        <f t="shared" ca="1" si="22"/>
        <v>-2</v>
      </c>
      <c r="AA139" s="39" t="s">
        <v>586</v>
      </c>
      <c r="AB139" s="40">
        <v>0.5</v>
      </c>
      <c r="AC139" s="40" t="s">
        <v>995</v>
      </c>
      <c r="AD139" s="40">
        <v>1</v>
      </c>
      <c r="AE139" s="41">
        <v>0</v>
      </c>
      <c r="AF139" s="42">
        <v>-40.299999999999997</v>
      </c>
      <c r="AG139" s="47">
        <f t="shared" si="28"/>
        <v>-39.799999999999997</v>
      </c>
      <c r="AH139" s="43">
        <f t="shared" ca="1" si="26"/>
        <v>-42.3</v>
      </c>
      <c r="AI139" s="43">
        <f t="shared" ca="1" si="27"/>
        <v>-41.8</v>
      </c>
      <c r="AJ139" s="44" cm="1">
        <f t="array" aca="1" ref="AJ139" ca="1" xml:space="preserve">
N("initial sens-loopgain")+
$AF139-BoxVal(ROW($AA139),26,COLUMN(INDIRECT("T"&amp;(INT(ROW($AA156)/65))*65+2)))</f>
        <v>-40.299999999999997</v>
      </c>
      <c r="AK139" s="44">
        <f t="shared" ca="1" si="23"/>
        <v>-39.799999999999997</v>
      </c>
      <c r="AL139" s="44" cm="1">
        <f t="array" aca="1" ref="AL139" ca="1" xml:space="preserve">
N("initial sens-loopgain-gain-gain ref-vcm")+
$AH139-
BoxVal(ROW($AA139),26,COLUMN(INDIRECT("T"&amp;(INT(ROW($AA156)/65))*65+2)))-
$AB139-
$W139-
IFERROR(VLOOKUP($AC139,$CT$1:$DC$31,7,FALSE),0)</f>
        <v>-42.8</v>
      </c>
      <c r="AM139" s="44">
        <f t="shared" ca="1" si="24"/>
        <v>-42.3</v>
      </c>
      <c r="AN139" s="36" t="str">
        <f t="shared" ca="1" si="25"/>
        <v>30</v>
      </c>
      <c r="AO139" s="36" t="str" cm="1">
        <f t="array" aca="1" ref="AO139" ca="1">ManualLookup(AB139,BoxVal(ROW(AB139),4,COLUMN(AO137)),INDIRECT(DO$3))</f>
        <v>03</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00</v>
      </c>
      <c r="AS139" s="36"/>
    </row>
    <row r="140" spans="19:45" ht="30" customHeight="1" x14ac:dyDescent="0.25">
      <c r="S140" s="7" t="s">
        <v>705</v>
      </c>
      <c r="T140" s="15" t="s">
        <v>990</v>
      </c>
      <c r="U140" s="36" t="str">
        <f t="shared" ca="1" si="21"/>
        <v>0x34=-40.80,-40.30;</v>
      </c>
      <c r="V140" s="37"/>
      <c r="W140" s="37"/>
      <c r="X140" s="68"/>
      <c r="Y140" s="68"/>
      <c r="Z140" s="55">
        <f t="shared" ca="1" si="22"/>
        <v>-1.5</v>
      </c>
      <c r="AA140" s="39" t="s">
        <v>586</v>
      </c>
      <c r="AB140" s="40">
        <v>1</v>
      </c>
      <c r="AC140" s="40" t="s">
        <v>995</v>
      </c>
      <c r="AD140" s="40">
        <v>1</v>
      </c>
      <c r="AE140" s="41">
        <v>0</v>
      </c>
      <c r="AF140" s="42">
        <v>-40.799999999999997</v>
      </c>
      <c r="AG140" s="47">
        <f t="shared" si="28"/>
        <v>-40.299999999999997</v>
      </c>
      <c r="AH140" s="43">
        <f t="shared" ca="1" si="26"/>
        <v>-42.3</v>
      </c>
      <c r="AI140" s="43">
        <f t="shared" ca="1" si="27"/>
        <v>-41.8</v>
      </c>
      <c r="AJ140" s="44" cm="1">
        <f t="array" aca="1" ref="AJ140" ca="1" xml:space="preserve">
N("initial sens-loopgain")+
$AF140-BoxVal(ROW($AA140),26,COLUMN(INDIRECT("T"&amp;(INT(ROW($AA157)/65))*65+2)))</f>
        <v>-40.799999999999997</v>
      </c>
      <c r="AK140" s="44">
        <f t="shared" ca="1" si="23"/>
        <v>-40.299999999999997</v>
      </c>
      <c r="AL140" s="44" cm="1">
        <f t="array" aca="1" ref="AL140" ca="1" xml:space="preserve">
N("initial sens-loopgain-gain-gain ref-vcm")+
$AH140-
BoxVal(ROW($AA140),26,COLUMN(INDIRECT("T"&amp;(INT(ROW($AA157)/65))*65+2)))-
$AB140-
$W140-
IFERROR(VLOOKUP($AC140,$CT$1:$DC$31,7,FALSE),0)</f>
        <v>-43.3</v>
      </c>
      <c r="AM140" s="44">
        <f t="shared" ca="1" si="24"/>
        <v>-42.8</v>
      </c>
      <c r="AN140" s="36" t="str">
        <f t="shared" ca="1" si="25"/>
        <v>30</v>
      </c>
      <c r="AO140" s="36" t="str" cm="1">
        <f t="array" aca="1" ref="AO140" ca="1">ManualLookup(AB140,BoxVal(ROW(AB140),4,COLUMN(AO138)),INDIRECT(DO$3))</f>
        <v>04</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row>
    <row r="141" spans="19:45" ht="30" customHeight="1" x14ac:dyDescent="0.25">
      <c r="S141" s="7" t="s">
        <v>605</v>
      </c>
      <c r="T141" s="15" t="s">
        <v>991</v>
      </c>
      <c r="U141" s="36" t="str">
        <f t="shared" ca="1" si="21"/>
        <v>0x43=-41.50,-40.80;</v>
      </c>
      <c r="V141" s="37"/>
      <c r="W141" s="37"/>
      <c r="X141" s="68"/>
      <c r="Y141" s="68"/>
      <c r="Z141" s="55">
        <f t="shared" ca="1" si="22"/>
        <v>-0.8</v>
      </c>
      <c r="AA141" s="39" t="s">
        <v>587</v>
      </c>
      <c r="AB141" s="40">
        <v>0.5</v>
      </c>
      <c r="AC141" s="40" t="s">
        <v>995</v>
      </c>
      <c r="AD141" s="40">
        <v>1</v>
      </c>
      <c r="AE141" s="41">
        <v>0</v>
      </c>
      <c r="AF141" s="42">
        <v>-41.5</v>
      </c>
      <c r="AG141" s="47">
        <f t="shared" si="28"/>
        <v>-40.799999999999997</v>
      </c>
      <c r="AH141" s="43">
        <f t="shared" ca="1" si="26"/>
        <v>-42.3</v>
      </c>
      <c r="AI141" s="43">
        <f t="shared" ca="1" si="27"/>
        <v>-41.599999999999994</v>
      </c>
      <c r="AJ141" s="44" cm="1">
        <f t="array" aca="1" ref="AJ141" ca="1" xml:space="preserve">
N("initial sens-loopgain")+
$AF141-BoxVal(ROW($AA141),26,COLUMN(INDIRECT("T"&amp;(INT(ROW($AA158)/65))*65+2)))</f>
        <v>-41.5</v>
      </c>
      <c r="AK141" s="44">
        <f t="shared" ca="1" si="23"/>
        <v>-40.799999999999997</v>
      </c>
      <c r="AL141" s="44" cm="1">
        <f t="array" aca="1" ref="AL141" ca="1" xml:space="preserve">
N("initial sens-loopgain-gain-gain ref-vcm")+
$AH141-
BoxVal(ROW($AA141),26,COLUMN(INDIRECT("T"&amp;(INT(ROW($AA158)/65))*65+2)))-
$AB141-
$W141-
IFERROR(VLOOKUP($AC141,$CT$1:$DC$31,7,FALSE),0)</f>
        <v>-42.8</v>
      </c>
      <c r="AM141" s="44">
        <f t="shared" ca="1" si="24"/>
        <v>-42.099999999999994</v>
      </c>
      <c r="AN141" s="36" t="str">
        <f t="shared" ca="1" si="25"/>
        <v>40</v>
      </c>
      <c r="AO141" s="36" t="str" cm="1">
        <f t="array" aca="1" ref="AO141" ca="1">ManualLookup(AB141,BoxVal(ROW(AB141),4,COLUMN(AO139)),INDIRECT(DO$3))</f>
        <v>03</v>
      </c>
      <c r="AP141" s="36" t="str" cm="1">
        <f t="array" aca="1" ref="AP141" ca="1">ManualLookup(AC141,BoxVal(ROW(AC141),4,COLUMN(AP139)),INDIRECT(DP$3))</f>
        <v>00</v>
      </c>
      <c r="AQ141" s="36" t="str" cm="1">
        <f t="array" aca="1" ref="AQ141" ca="1">ManualLookup(AD141,BoxVal(ROW(AD141),4,COLUMN(AQ139)),INDIRECT(DQ$3))</f>
        <v>00</v>
      </c>
      <c r="AR141" s="36" t="str" cm="1">
        <f t="array" aca="1" ref="AR141" ca="1">ManualLookup(AE141,BoxVal(ROW(AE141),4,COLUMN(AR139)),INDIRECT(DR$3))</f>
        <v>00</v>
      </c>
      <c r="AS141" s="36"/>
    </row>
    <row r="142" spans="19:45" ht="30" customHeight="1" x14ac:dyDescent="0.25">
      <c r="S142" s="7" t="s">
        <v>721</v>
      </c>
      <c r="T142" s="15" t="s">
        <v>26</v>
      </c>
      <c r="U142" s="36" t="str">
        <f t="shared" ca="1" si="21"/>
        <v>0x00=-42.30,-41.50;</v>
      </c>
      <c r="V142" s="37"/>
      <c r="W142" s="37"/>
      <c r="X142" s="68"/>
      <c r="Y142" s="68"/>
      <c r="Z142" s="55">
        <f t="shared" ca="1" si="22"/>
        <v>0</v>
      </c>
      <c r="AA142" s="39" t="s">
        <v>580</v>
      </c>
      <c r="AB142" s="40">
        <v>0</v>
      </c>
      <c r="AC142" s="40" t="s">
        <v>995</v>
      </c>
      <c r="AD142" s="40">
        <v>1</v>
      </c>
      <c r="AE142" s="41">
        <v>0</v>
      </c>
      <c r="AF142" s="42">
        <v>-42.3</v>
      </c>
      <c r="AG142" s="47">
        <f t="shared" si="28"/>
        <v>-41.5</v>
      </c>
      <c r="AH142" s="43">
        <f t="shared" ca="1" si="26"/>
        <v>-42.3</v>
      </c>
      <c r="AI142" s="43">
        <f t="shared" ca="1" si="27"/>
        <v>-41.5</v>
      </c>
      <c r="AJ142" s="44" cm="1">
        <f t="array" aca="1" ref="AJ142" ca="1" xml:space="preserve">
N("initial sens-loopgain")+
$AF142-BoxVal(ROW($AA142),26,COLUMN(INDIRECT("T"&amp;(INT(ROW($AA159)/65))*65+2)))</f>
        <v>-42.3</v>
      </c>
      <c r="AK142" s="44">
        <f t="shared" ca="1" si="23"/>
        <v>-41.5</v>
      </c>
      <c r="AL142" s="44" cm="1">
        <f t="array" aca="1" ref="AL142" ca="1" xml:space="preserve">
N("initial sens-loopgain-gain-gain ref-vcm")+
$AH142-
BoxVal(ROW($AA142),26,COLUMN(INDIRECT("T"&amp;(INT(ROW($AA159)/65))*65+2)))-
$AB142-
$W142-
IFERROR(VLOOKUP($AC142,$CT$1:$DC$31,7,FALSE),0)</f>
        <v>-42.3</v>
      </c>
      <c r="AM142" s="44">
        <f t="shared" ca="1" si="24"/>
        <v>-41.5</v>
      </c>
      <c r="AN142" s="36" t="str">
        <f t="shared" ca="1" si="25"/>
        <v>00</v>
      </c>
      <c r="AO142" s="36" t="str" cm="1">
        <f t="array" aca="1" ref="AO142" ca="1">ManualLookup(AB142,BoxVal(ROW(AB142),4,COLUMN(AO140)),INDIRECT(DO$3))</f>
        <v>00</v>
      </c>
      <c r="AP142" s="36" t="str" cm="1">
        <f t="array" aca="1" ref="AP142" ca="1">ManualLookup(AC142,BoxVal(ROW(AC142),4,COLUMN(AP140)),INDIRECT(DP$3))</f>
        <v>00</v>
      </c>
      <c r="AQ142" s="36" t="str" cm="1">
        <f t="array" aca="1" ref="AQ142" ca="1">ManualLookup(AD142,BoxVal(ROW(AD142),4,COLUMN(AQ140)),INDIRECT(DQ$3))</f>
        <v>00</v>
      </c>
      <c r="AR142" s="36" t="str" cm="1">
        <f t="array" aca="1" ref="AR142" ca="1">ManualLookup(AE142,BoxVal(ROW(AE142),4,COLUMN(AR140)),INDIRECT(DR$3))</f>
        <v>00</v>
      </c>
      <c r="AS142" s="36"/>
    </row>
    <row r="143" spans="19:45" ht="30" customHeight="1" x14ac:dyDescent="0.25">
      <c r="S143" s="7" t="s">
        <v>20</v>
      </c>
      <c r="T143" s="15">
        <v>-41</v>
      </c>
      <c r="U143" s="36" t="str">
        <f t="shared" ca="1" si="21"/>
        <v>0x03=-42.80,-42.30;</v>
      </c>
      <c r="V143" s="37"/>
      <c r="W143" s="37"/>
      <c r="X143" s="38"/>
      <c r="Y143" s="38"/>
      <c r="Z143" s="55">
        <f t="shared" ca="1" si="22"/>
        <v>0.5</v>
      </c>
      <c r="AA143" s="39" t="s">
        <v>580</v>
      </c>
      <c r="AB143" s="40">
        <v>0.5</v>
      </c>
      <c r="AC143" s="40" t="s">
        <v>995</v>
      </c>
      <c r="AD143" s="40">
        <v>1</v>
      </c>
      <c r="AE143" s="41">
        <v>0</v>
      </c>
      <c r="AF143" s="42">
        <v>-42.8</v>
      </c>
      <c r="AG143" s="47">
        <f t="shared" si="28"/>
        <v>-42.3</v>
      </c>
      <c r="AH143" s="43">
        <f t="shared" ca="1" si="26"/>
        <v>-42.3</v>
      </c>
      <c r="AI143" s="43">
        <f t="shared" ca="1" si="27"/>
        <v>-41.8</v>
      </c>
      <c r="AJ143" s="44" cm="1">
        <f t="array" aca="1" ref="AJ143" ca="1" xml:space="preserve">
N("initial sens-loopgain")+
$AF143-BoxVal(ROW($AA143),26,COLUMN(INDIRECT("T"&amp;(INT(ROW($AA160)/65))*65+2)))</f>
        <v>-42.8</v>
      </c>
      <c r="AK143" s="44">
        <f t="shared" ca="1" si="23"/>
        <v>-42.3</v>
      </c>
      <c r="AL143" s="44" cm="1">
        <f t="array" aca="1" ref="AL143" ca="1" xml:space="preserve">
N("initial sens-loopgain-gain-gain ref-vcm")+
$AH143-
BoxVal(ROW($AA143),26,COLUMN(INDIRECT("T"&amp;(INT(ROW($AA160)/65))*65+2)))-
$AB143-
$W143-
IFERROR(VLOOKUP($AC143,$CT$1:$DC$31,7,FALSE),0)</f>
        <v>-42.8</v>
      </c>
      <c r="AM143" s="44">
        <f t="shared" ca="1" si="24"/>
        <v>-42.3</v>
      </c>
      <c r="AN143" s="36" t="str">
        <f t="shared" ca="1" si="25"/>
        <v>00</v>
      </c>
      <c r="AO143" s="36" t="str" cm="1">
        <f t="array" aca="1" ref="AO143" ca="1">ManualLookup(AB143,BoxVal(ROW(AB143),4,COLUMN(AO141)),INDIRECT(DO$3))</f>
        <v>03</v>
      </c>
      <c r="AP143" s="36" t="str" cm="1">
        <f t="array" aca="1" ref="AP143" ca="1">ManualLookup(AC143,BoxVal(ROW(AC143),4,COLUMN(AP141)),INDIRECT(DP$3))</f>
        <v>00</v>
      </c>
      <c r="AQ143" s="36" t="str" cm="1">
        <f t="array" aca="1" ref="AQ143" ca="1">ManualLookup(AD143,BoxVal(ROW(AD143),4,COLUMN(AQ141)),INDIRECT(DQ$3))</f>
        <v>00</v>
      </c>
      <c r="AR143" s="36" t="str" cm="1">
        <f t="array" aca="1" ref="AR143" ca="1">ManualLookup(AE143,BoxVal(ROW(AE143),4,COLUMN(AR141)),INDIRECT(DR$3))</f>
        <v>00</v>
      </c>
      <c r="AS143" s="36"/>
    </row>
    <row r="144" spans="19:45" ht="30" customHeight="1" x14ac:dyDescent="0.25">
      <c r="S144" s="7" t="s">
        <v>691</v>
      </c>
      <c r="T144" s="15" t="s">
        <v>1088</v>
      </c>
      <c r="U144" s="36" t="str">
        <f t="shared" ca="1" si="21"/>
        <v>0x04=-43.30,-42.80;</v>
      </c>
      <c r="V144" s="37"/>
      <c r="W144" s="37"/>
      <c r="X144" s="38"/>
      <c r="Y144" s="38"/>
      <c r="Z144" s="55">
        <f t="shared" ca="1" si="22"/>
        <v>1</v>
      </c>
      <c r="AA144" s="39" t="s">
        <v>580</v>
      </c>
      <c r="AB144" s="40">
        <v>1</v>
      </c>
      <c r="AC144" s="40" t="s">
        <v>995</v>
      </c>
      <c r="AD144" s="40">
        <v>1</v>
      </c>
      <c r="AE144" s="41">
        <v>0</v>
      </c>
      <c r="AF144" s="42">
        <v>-43.3</v>
      </c>
      <c r="AG144" s="47">
        <f t="shared" si="28"/>
        <v>-42.8</v>
      </c>
      <c r="AH144" s="43">
        <f t="shared" ca="1" si="26"/>
        <v>-42.3</v>
      </c>
      <c r="AI144" s="43">
        <f t="shared" ca="1" si="27"/>
        <v>-41.8</v>
      </c>
      <c r="AJ144" s="44" cm="1">
        <f t="array" aca="1" ref="AJ144" ca="1" xml:space="preserve">
N("initial sens-loopgain")+
$AF144-BoxVal(ROW($AA144),26,COLUMN(INDIRECT("T"&amp;(INT(ROW($AA161)/65))*65+2)))</f>
        <v>-43.3</v>
      </c>
      <c r="AK144" s="44">
        <f t="shared" ca="1" si="23"/>
        <v>-42.8</v>
      </c>
      <c r="AL144" s="44" cm="1">
        <f t="array" aca="1" ref="AL144" ca="1" xml:space="preserve">
N("initial sens-loopgain-gain-gain ref-vcm")+
$AH144-
BoxVal(ROW($AA144),26,COLUMN(INDIRECT("T"&amp;(INT(ROW($AA161)/65))*65+2)))-
$AB144-
$W144-
IFERROR(VLOOKUP($AC144,$CT$1:$DC$31,7,FALSE),0)</f>
        <v>-43.3</v>
      </c>
      <c r="AM144" s="44">
        <f t="shared" ca="1" si="24"/>
        <v>-42.8</v>
      </c>
      <c r="AN144" s="36" t="str">
        <f t="shared" ca="1" si="25"/>
        <v>00</v>
      </c>
      <c r="AO144" s="36" t="str" cm="1">
        <f t="array" aca="1" ref="AO144" ca="1">ManualLookup(AB144,BoxVal(ROW(AB144),4,COLUMN(AO142)),INDIRECT(DO$3))</f>
        <v>04</v>
      </c>
      <c r="AP144" s="36" t="str" cm="1">
        <f t="array" aca="1" ref="AP144" ca="1">ManualLookup(AC144,BoxVal(ROW(AC144),4,COLUMN(AP142)),INDIRECT(DP$3))</f>
        <v>00</v>
      </c>
      <c r="AQ144" s="36" t="str" cm="1">
        <f t="array" aca="1" ref="AQ144" ca="1">ManualLookup(AD144,BoxVal(ROW(AD144),4,COLUMN(AQ142)),INDIRECT(DQ$3))</f>
        <v>00</v>
      </c>
      <c r="AR144" s="36" t="str" cm="1">
        <f t="array" aca="1" ref="AR144" ca="1">ManualLookup(AE144,BoxVal(ROW(AE144),4,COLUMN(AR142)),INDIRECT(DR$3))</f>
        <v>00</v>
      </c>
      <c r="AS144" s="36"/>
    </row>
    <row r="145" spans="19:45" ht="30" customHeight="1" x14ac:dyDescent="0.25">
      <c r="S145" s="7" t="s">
        <v>544</v>
      </c>
      <c r="T145" s="15" t="s">
        <v>993</v>
      </c>
      <c r="U145" s="36" t="str">
        <f t="shared" ca="1" si="21"/>
        <v>0x63=-43.80,-43.30;</v>
      </c>
      <c r="V145" s="37"/>
      <c r="W145" s="37"/>
      <c r="X145" s="38"/>
      <c r="Y145" s="38"/>
      <c r="Z145" s="55">
        <f t="shared" ca="1" si="22"/>
        <v>1.5</v>
      </c>
      <c r="AA145" s="39" t="s">
        <v>581</v>
      </c>
      <c r="AB145" s="40">
        <v>0.5</v>
      </c>
      <c r="AC145" s="40" t="s">
        <v>995</v>
      </c>
      <c r="AD145" s="40">
        <v>1</v>
      </c>
      <c r="AE145" s="41">
        <v>0</v>
      </c>
      <c r="AF145" s="42">
        <v>-43.8</v>
      </c>
      <c r="AG145" s="47">
        <f t="shared" si="28"/>
        <v>-43.3</v>
      </c>
      <c r="AH145" s="43">
        <f t="shared" ca="1" si="26"/>
        <v>-42.3</v>
      </c>
      <c r="AI145" s="43">
        <f t="shared" ca="1" si="27"/>
        <v>-41.8</v>
      </c>
      <c r="AJ145" s="44" cm="1">
        <f t="array" aca="1" ref="AJ145" ca="1" xml:space="preserve">
N("initial sens-loopgain")+
$AF145-BoxVal(ROW($AA145),26,COLUMN(INDIRECT("T"&amp;(INT(ROW($AA162)/65))*65+2)))</f>
        <v>-43.8</v>
      </c>
      <c r="AK145" s="44">
        <f t="shared" ca="1" si="23"/>
        <v>-43.3</v>
      </c>
      <c r="AL145" s="44" cm="1">
        <f t="array" aca="1" ref="AL145" ca="1" xml:space="preserve">
N("initial sens-loopgain-gain-gain ref-vcm")+
$AH145-
BoxVal(ROW($AA145),26,COLUMN(INDIRECT("T"&amp;(INT(ROW($AA162)/65))*65+2)))-
$AB145-
$W145-
IFERROR(VLOOKUP($AC145,$CT$1:$DC$31,7,FALSE),0)</f>
        <v>-42.8</v>
      </c>
      <c r="AM145" s="44">
        <f t="shared" ca="1" si="24"/>
        <v>-42.3</v>
      </c>
      <c r="AN145" s="36" t="str">
        <f t="shared" ca="1" si="25"/>
        <v>60</v>
      </c>
      <c r="AO145" s="36" t="str" cm="1">
        <f t="array" aca="1" ref="AO145" ca="1">ManualLookup(AB145,BoxVal(ROW(AB145),4,COLUMN(AO143)),INDIRECT(DO$3))</f>
        <v>03</v>
      </c>
      <c r="AP145" s="36" t="str" cm="1">
        <f t="array" aca="1" ref="AP145" ca="1">ManualLookup(AC145,BoxVal(ROW(AC145),4,COLUMN(AP143)),INDIRECT(DP$3))</f>
        <v>00</v>
      </c>
      <c r="AQ145" s="36" t="str" cm="1">
        <f t="array" aca="1" ref="AQ145" ca="1">ManualLookup(AD145,BoxVal(ROW(AD145),4,COLUMN(AQ143)),INDIRECT(DQ$3))</f>
        <v>00</v>
      </c>
      <c r="AR145" s="36" t="str" cm="1">
        <f t="array" aca="1" ref="AR145" ca="1">ManualLookup(AE145,BoxVal(ROW(AE145),4,COLUMN(AR143)),INDIRECT(DR$3))</f>
        <v>00</v>
      </c>
      <c r="AS145" s="36"/>
    </row>
    <row r="146" spans="19:45" ht="30" customHeight="1" x14ac:dyDescent="0.25">
      <c r="S146" s="7" t="s">
        <v>12</v>
      </c>
      <c r="T146" s="15" t="s">
        <v>548</v>
      </c>
      <c r="U146" s="36" t="str">
        <f t="shared" ca="1" si="21"/>
        <v>0x64=-44.30,-43.80;</v>
      </c>
      <c r="V146" s="37"/>
      <c r="W146" s="37"/>
      <c r="X146" s="38"/>
      <c r="Y146" s="38"/>
      <c r="Z146" s="55">
        <f t="shared" ca="1" si="22"/>
        <v>2</v>
      </c>
      <c r="AA146" s="39" t="s">
        <v>581</v>
      </c>
      <c r="AB146" s="40">
        <v>1</v>
      </c>
      <c r="AC146" s="40" t="s">
        <v>995</v>
      </c>
      <c r="AD146" s="40">
        <v>1</v>
      </c>
      <c r="AE146" s="41">
        <v>0</v>
      </c>
      <c r="AF146" s="42">
        <v>-44.3</v>
      </c>
      <c r="AG146" s="47">
        <f t="shared" ref="AG146:AG151" si="29">AF145</f>
        <v>-43.8</v>
      </c>
      <c r="AH146" s="43">
        <f t="shared" ca="1" si="26"/>
        <v>-42.3</v>
      </c>
      <c r="AI146" s="43">
        <f t="shared" ca="1" si="27"/>
        <v>-41.8</v>
      </c>
      <c r="AJ146" s="44" cm="1">
        <f t="array" aca="1" ref="AJ146" ca="1" xml:space="preserve">
N("initial sens-loopgain")+
$AF146-BoxVal(ROW($AA146),26,COLUMN(INDIRECT("T"&amp;(INT(ROW($AA163)/65))*65+2)))</f>
        <v>-44.3</v>
      </c>
      <c r="AK146" s="44">
        <f t="shared" ref="AK146:AK151" ca="1" si="30">AJ146+(AG146-AF146)</f>
        <v>-43.8</v>
      </c>
      <c r="AL146" s="44" cm="1">
        <f t="array" aca="1" ref="AL146" ca="1" xml:space="preserve">
N("initial sens-loopgain-gain-gain ref-vcm")+
$AH146-
BoxVal(ROW($AA146),26,COLUMN(INDIRECT("T"&amp;(INT(ROW($AA163)/65))*65+2)))-
$AB146-
$W146-
IFERROR(VLOOKUP($AC146,$CT$1:$DC$31,7,FALSE),0)</f>
        <v>-43.3</v>
      </c>
      <c r="AM146" s="44">
        <f t="shared" ref="AM146:AM151" ca="1" si="31">AL146+(AG146-AF146)</f>
        <v>-42.8</v>
      </c>
      <c r="AN146" s="36" t="str">
        <f t="shared" ref="AN146:AN151" ca="1" si="32">IF(BoxVal(ROW(AA146),9,COLUMN(T144))="FIX","00",ManualLookup(AA146,BoxVal(ROW(AA146),4,COLUMN(AN144)),INDIRECT(DN$3)))</f>
        <v>60</v>
      </c>
      <c r="AO146" s="36" t="str" cm="1">
        <f t="array" aca="1" ref="AO146" ca="1">ManualLookup(AB146,BoxVal(ROW(AB146),4,COLUMN(AO144)),INDIRECT(DO$3))</f>
        <v>04</v>
      </c>
      <c r="AP146" s="36" t="str" cm="1">
        <f t="array" aca="1" ref="AP146" ca="1">ManualLookup(AC146,BoxVal(ROW(AC146),4,COLUMN(AP144)),INDIRECT(DP$3))</f>
        <v>00</v>
      </c>
      <c r="AQ146" s="36" t="str" cm="1">
        <f t="array" aca="1" ref="AQ146" ca="1">ManualLookup(AD146,BoxVal(ROW(AD146),4,COLUMN(AQ144)),INDIRECT(DQ$3))</f>
        <v>00</v>
      </c>
      <c r="AR146" s="36" t="str" cm="1">
        <f t="array" aca="1" ref="AR146" ca="1">ManualLookup(AE146,BoxVal(ROW(AE146),4,COLUMN(AR144)),INDIRECT(DR$3))</f>
        <v>00</v>
      </c>
      <c r="AS146" s="36"/>
    </row>
    <row r="147" spans="19:45" ht="30" customHeight="1" x14ac:dyDescent="0.25">
      <c r="S147" s="26" t="s">
        <v>773</v>
      </c>
      <c r="T147" s="15" t="s">
        <v>562</v>
      </c>
      <c r="U147" s="36" t="str">
        <f t="shared" ca="1" si="21"/>
        <v>0x65=-44.80,-44.30;</v>
      </c>
      <c r="V147" s="37"/>
      <c r="W147" s="37"/>
      <c r="X147" s="38"/>
      <c r="Y147" s="38"/>
      <c r="Z147" s="55">
        <f t="shared" ca="1" si="22"/>
        <v>2.5</v>
      </c>
      <c r="AA147" s="39" t="s">
        <v>581</v>
      </c>
      <c r="AB147" s="40">
        <v>1.5</v>
      </c>
      <c r="AC147" s="40" t="s">
        <v>995</v>
      </c>
      <c r="AD147" s="40">
        <v>1</v>
      </c>
      <c r="AE147" s="41">
        <v>0</v>
      </c>
      <c r="AF147" s="42">
        <v>-44.8</v>
      </c>
      <c r="AG147" s="47">
        <f t="shared" si="29"/>
        <v>-44.3</v>
      </c>
      <c r="AH147" s="43">
        <f t="shared" ca="1" si="26"/>
        <v>-42.3</v>
      </c>
      <c r="AI147" s="43">
        <f t="shared" ca="1" si="27"/>
        <v>-41.8</v>
      </c>
      <c r="AJ147" s="44" cm="1">
        <f t="array" aca="1" ref="AJ147" ca="1" xml:space="preserve">
N("initial sens-loopgain")+
$AF147-BoxVal(ROW($AA147),26,COLUMN(INDIRECT("T"&amp;(INT(ROW($AA164)/65))*65+2)))</f>
        <v>-44.8</v>
      </c>
      <c r="AK147" s="44">
        <f t="shared" ca="1" si="30"/>
        <v>-44.3</v>
      </c>
      <c r="AL147" s="44" cm="1">
        <f t="array" aca="1" ref="AL147" ca="1" xml:space="preserve">
N("initial sens-loopgain-gain-gain ref-vcm")+
$AH147-
BoxVal(ROW($AA147),26,COLUMN(INDIRECT("T"&amp;(INT(ROW($AA164)/65))*65+2)))-
$AB147-
$W147-
IFERROR(VLOOKUP($AC147,$CT$1:$DC$31,7,FALSE),0)</f>
        <v>-43.8</v>
      </c>
      <c r="AM147" s="44">
        <f t="shared" ca="1" si="31"/>
        <v>-43.3</v>
      </c>
      <c r="AN147" s="36" t="str">
        <f t="shared" ca="1" si="32"/>
        <v>60</v>
      </c>
      <c r="AO147" s="36" t="str" cm="1">
        <f t="array" aca="1" ref="AO147" ca="1">ManualLookup(AB147,BoxVal(ROW(AB147),4,COLUMN(AO145)),INDIRECT(DO$3))</f>
        <v>05</v>
      </c>
      <c r="AP147" s="36" t="str" cm="1">
        <f t="array" aca="1" ref="AP147" ca="1">ManualLookup(AC147,BoxVal(ROW(AC147),4,COLUMN(AP145)),INDIRECT(DP$3))</f>
        <v>00</v>
      </c>
      <c r="AQ147" s="36" t="str" cm="1">
        <f t="array" aca="1" ref="AQ147" ca="1">ManualLookup(AD147,BoxVal(ROW(AD147),4,COLUMN(AQ145)),INDIRECT(DQ$3))</f>
        <v>00</v>
      </c>
      <c r="AR147" s="36" t="str" cm="1">
        <f t="array" aca="1" ref="AR147" ca="1">ManualLookup(AE147,BoxVal(ROW(AE147),4,COLUMN(AR145)),INDIRECT(DR$3))</f>
        <v>00</v>
      </c>
      <c r="AS147" s="36"/>
    </row>
    <row r="148" spans="19:45" ht="30" customHeight="1" x14ac:dyDescent="0.25">
      <c r="S148" s="7" t="s">
        <v>573</v>
      </c>
      <c r="T148" s="15">
        <v>1.1000000000000001</v>
      </c>
      <c r="U148" s="36" t="str">
        <f t="shared" ca="1" si="21"/>
        <v>0x66=-45.30,-44.80;</v>
      </c>
      <c r="V148" s="37"/>
      <c r="W148" s="37"/>
      <c r="X148" s="38"/>
      <c r="Y148" s="38"/>
      <c r="Z148" s="55">
        <f t="shared" ca="1" si="22"/>
        <v>3</v>
      </c>
      <c r="AA148" s="39" t="s">
        <v>581</v>
      </c>
      <c r="AB148" s="40">
        <v>2</v>
      </c>
      <c r="AC148" s="40" t="s">
        <v>995</v>
      </c>
      <c r="AD148" s="40">
        <v>1</v>
      </c>
      <c r="AE148" s="41">
        <v>0</v>
      </c>
      <c r="AF148" s="42">
        <v>-45.3</v>
      </c>
      <c r="AG148" s="47">
        <f t="shared" si="29"/>
        <v>-44.8</v>
      </c>
      <c r="AH148" s="43">
        <f t="shared" ca="1" si="26"/>
        <v>-42.3</v>
      </c>
      <c r="AI148" s="43">
        <f t="shared" ca="1" si="27"/>
        <v>-41.8</v>
      </c>
      <c r="AJ148" s="44" cm="1">
        <f t="array" aca="1" ref="AJ148" ca="1" xml:space="preserve">
N("initial sens-loopgain")+
$AF148-BoxVal(ROW($AA148),26,COLUMN(INDIRECT("T"&amp;(INT(ROW($AA165)/65))*65+2)))</f>
        <v>-45.3</v>
      </c>
      <c r="AK148" s="44">
        <f t="shared" ca="1" si="30"/>
        <v>-44.8</v>
      </c>
      <c r="AL148" s="44" cm="1">
        <f t="array" aca="1" ref="AL148" ca="1" xml:space="preserve">
N("initial sens-loopgain-gain-gain ref-vcm")+
$AH148-
BoxVal(ROW($AA148),26,COLUMN(INDIRECT("T"&amp;(INT(ROW($AA165)/65))*65+2)))-
$AB148-
$W148-
IFERROR(VLOOKUP($AC148,$CT$1:$DC$31,7,FALSE),0)</f>
        <v>-44.3</v>
      </c>
      <c r="AM148" s="44">
        <f t="shared" ca="1" si="31"/>
        <v>-43.8</v>
      </c>
      <c r="AN148" s="36" t="str">
        <f t="shared" ca="1" si="32"/>
        <v>60</v>
      </c>
      <c r="AO148" s="36" t="str" cm="1">
        <f t="array" aca="1" ref="AO148" ca="1">ManualLookup(AB148,BoxVal(ROW(AB148),4,COLUMN(AO146)),INDIRECT(DO$3))</f>
        <v>06</v>
      </c>
      <c r="AP148" s="36" t="str" cm="1">
        <f t="array" aca="1" ref="AP148" ca="1">ManualLookup(AC148,BoxVal(ROW(AC148),4,COLUMN(AP146)),INDIRECT(DP$3))</f>
        <v>00</v>
      </c>
      <c r="AQ148" s="36" t="str" cm="1">
        <f t="array" aca="1" ref="AQ148" ca="1">ManualLookup(AD148,BoxVal(ROW(AD148),4,COLUMN(AQ146)),INDIRECT(DQ$3))</f>
        <v>00</v>
      </c>
      <c r="AR148" s="36" t="str" cm="1">
        <f t="array" aca="1" ref="AR148" ca="1">ManualLookup(AE148,BoxVal(ROW(AE148),4,COLUMN(AR146)),INDIRECT(DR$3))</f>
        <v>00</v>
      </c>
      <c r="AS148" s="36"/>
    </row>
    <row r="149" spans="19:45" ht="30" customHeight="1" x14ac:dyDescent="0.25">
      <c r="S149" s="7" t="s">
        <v>590</v>
      </c>
      <c r="T149" s="15">
        <f>VLOOKUP(T134,MPN!$A$1:$E$1000,4,FALSE)</f>
        <v>-42</v>
      </c>
      <c r="U149" s="36" t="str">
        <f t="shared" ca="1" si="21"/>
        <v>0x67=-45.80,-45.30;</v>
      </c>
      <c r="V149" s="37"/>
      <c r="W149" s="37"/>
      <c r="X149" s="38"/>
      <c r="Y149" s="38"/>
      <c r="Z149" s="55">
        <f t="shared" ca="1" si="22"/>
        <v>3.5</v>
      </c>
      <c r="AA149" s="39" t="s">
        <v>581</v>
      </c>
      <c r="AB149" s="40">
        <v>2.5</v>
      </c>
      <c r="AC149" s="40" t="s">
        <v>995</v>
      </c>
      <c r="AD149" s="40">
        <v>1</v>
      </c>
      <c r="AE149" s="41">
        <v>0</v>
      </c>
      <c r="AF149" s="42">
        <v>-45.8</v>
      </c>
      <c r="AG149" s="47">
        <f t="shared" si="29"/>
        <v>-45.3</v>
      </c>
      <c r="AH149" s="43">
        <f t="shared" ca="1" si="26"/>
        <v>-42.3</v>
      </c>
      <c r="AI149" s="43">
        <f t="shared" ca="1" si="27"/>
        <v>-41.8</v>
      </c>
      <c r="AJ149" s="44" cm="1">
        <f t="array" aca="1" ref="AJ149" ca="1" xml:space="preserve">
N("initial sens-loopgain")+
$AF149-BoxVal(ROW($AA149),26,COLUMN(INDIRECT("T"&amp;(INT(ROW($AA166)/65))*65+2)))</f>
        <v>-45.8</v>
      </c>
      <c r="AK149" s="44">
        <f t="shared" ca="1" si="30"/>
        <v>-45.3</v>
      </c>
      <c r="AL149" s="44" cm="1">
        <f t="array" aca="1" ref="AL149" ca="1" xml:space="preserve">
N("initial sens-loopgain-gain-gain ref-vcm")+
$AH149-
BoxVal(ROW($AA149),26,COLUMN(INDIRECT("T"&amp;(INT(ROW($AA166)/65))*65+2)))-
$AB149-
$W149-
IFERROR(VLOOKUP($AC149,$CT$1:$DC$31,7,FALSE),0)</f>
        <v>-44.8</v>
      </c>
      <c r="AM149" s="44">
        <f t="shared" ca="1" si="31"/>
        <v>-44.3</v>
      </c>
      <c r="AN149" s="36" t="str">
        <f t="shared" ca="1" si="32"/>
        <v>60</v>
      </c>
      <c r="AO149" s="36" t="str" cm="1">
        <f t="array" aca="1" ref="AO149" ca="1">ManualLookup(AB149,BoxVal(ROW(AB149),4,COLUMN(AO147)),INDIRECT(DO$3))</f>
        <v>07</v>
      </c>
      <c r="AP149" s="36" t="str" cm="1">
        <f t="array" aca="1" ref="AP149" ca="1">ManualLookup(AC149,BoxVal(ROW(AC149),4,COLUMN(AP147)),INDIRECT(DP$3))</f>
        <v>00</v>
      </c>
      <c r="AQ149" s="36" t="str" cm="1">
        <f t="array" aca="1" ref="AQ149" ca="1">ManualLookup(AD149,BoxVal(ROW(AD149),4,COLUMN(AQ147)),INDIRECT(DQ$3))</f>
        <v>00</v>
      </c>
      <c r="AR149" s="36" t="str" cm="1">
        <f t="array" aca="1" ref="AR149" ca="1">ManualLookup(AE149,BoxVal(ROW(AE149),4,COLUMN(AR147)),INDIRECT(DR$3))</f>
        <v>00</v>
      </c>
      <c r="AS149" s="36"/>
    </row>
    <row r="150" spans="19:45" ht="30" customHeight="1" x14ac:dyDescent="0.25">
      <c r="S150" s="7" t="s">
        <v>693</v>
      </c>
      <c r="T150" s="15">
        <v>0.8</v>
      </c>
      <c r="U150" s="36" t="str">
        <f t="shared" ca="1" si="21"/>
        <v>0x75=-46.00,-45.80;</v>
      </c>
      <c r="V150" s="37"/>
      <c r="W150" s="37"/>
      <c r="X150" s="38"/>
      <c r="Y150" s="38"/>
      <c r="Z150" s="55">
        <f t="shared" ca="1" si="22"/>
        <v>3.7</v>
      </c>
      <c r="AA150" s="39" t="s">
        <v>582</v>
      </c>
      <c r="AB150" s="40">
        <v>1.5</v>
      </c>
      <c r="AC150" s="40" t="s">
        <v>995</v>
      </c>
      <c r="AD150" s="40">
        <v>1</v>
      </c>
      <c r="AE150" s="41">
        <v>0</v>
      </c>
      <c r="AF150" s="42">
        <v>-46</v>
      </c>
      <c r="AG150" s="47">
        <f t="shared" si="29"/>
        <v>-45.8</v>
      </c>
      <c r="AH150" s="43">
        <f t="shared" ca="1" si="26"/>
        <v>-42.3</v>
      </c>
      <c r="AI150" s="43">
        <f t="shared" ca="1" si="27"/>
        <v>-42.099999999999994</v>
      </c>
      <c r="AJ150" s="44" cm="1">
        <f t="array" aca="1" ref="AJ150" ca="1" xml:space="preserve">
N("initial sens-loopgain")+
$AF150-BoxVal(ROW($AA150),26,COLUMN(INDIRECT("T"&amp;(INT(ROW($AA167)/65))*65+2)))</f>
        <v>-46</v>
      </c>
      <c r="AK150" s="44">
        <f t="shared" ca="1" si="30"/>
        <v>-45.8</v>
      </c>
      <c r="AL150" s="44" cm="1">
        <f t="array" aca="1" ref="AL150" ca="1" xml:space="preserve">
N("initial sens-loopgain-gain-gain ref-vcm")+
$AH150-
BoxVal(ROW($AA150),26,COLUMN(INDIRECT("T"&amp;(INT(ROW($AA167)/65))*65+2)))-
$AB150-
$W150-
IFERROR(VLOOKUP($AC150,$CT$1:$DC$31,7,FALSE),0)</f>
        <v>-43.8</v>
      </c>
      <c r="AM150" s="44">
        <f t="shared" ca="1" si="31"/>
        <v>-43.599999999999994</v>
      </c>
      <c r="AN150" s="36" t="str">
        <f t="shared" ca="1" si="32"/>
        <v>70</v>
      </c>
      <c r="AO150" s="36" t="str" cm="1">
        <f t="array" aca="1" ref="AO150" ca="1">ManualLookup(AB150,BoxVal(ROW(AB150),4,COLUMN(AO148)),INDIRECT(DO$3))</f>
        <v>05</v>
      </c>
      <c r="AP150" s="36" t="str" cm="1">
        <f t="array" aca="1" ref="AP150" ca="1">ManualLookup(AC150,BoxVal(ROW(AC150),4,COLUMN(AP148)),INDIRECT(DP$3))</f>
        <v>00</v>
      </c>
      <c r="AQ150" s="36" t="str" cm="1">
        <f t="array" aca="1" ref="AQ150" ca="1">ManualLookup(AD150,BoxVal(ROW(AD150),4,COLUMN(AQ148)),INDIRECT(DQ$3))</f>
        <v>00</v>
      </c>
      <c r="AR150" s="36" t="str" cm="1">
        <f t="array" aca="1" ref="AR150" ca="1">ManualLookup(AE150,BoxVal(ROW(AE150),4,COLUMN(AR148)),INDIRECT(DR$3))</f>
        <v>00</v>
      </c>
      <c r="AS150" s="36"/>
    </row>
    <row r="151" spans="19:45" ht="30" customHeight="1" x14ac:dyDescent="0.25">
      <c r="S151" s="7" t="s">
        <v>604</v>
      </c>
      <c r="T151" s="7" t="str">
        <f>VLOOKUP($T138,$AU$1:$AZ$31,MATCH($T132,$AU$1:$AZ$1,0),FALSE)&amp;"_"&amp;T140</f>
        <v>default_NormalMode</v>
      </c>
      <c r="U151" s="36" t="str">
        <f t="shared" ca="1" si="21"/>
        <v>0x76=-46.50,-46.00;</v>
      </c>
      <c r="V151" s="37"/>
      <c r="W151" s="37"/>
      <c r="X151" s="38"/>
      <c r="Y151" s="38"/>
      <c r="Z151" s="55">
        <f t="shared" ca="1" si="22"/>
        <v>4.2</v>
      </c>
      <c r="AA151" s="39" t="s">
        <v>582</v>
      </c>
      <c r="AB151" s="40">
        <v>2</v>
      </c>
      <c r="AC151" s="40" t="s">
        <v>995</v>
      </c>
      <c r="AD151" s="40">
        <v>1</v>
      </c>
      <c r="AE151" s="41">
        <v>0</v>
      </c>
      <c r="AF151" s="42">
        <v>-46.5</v>
      </c>
      <c r="AG151" s="47">
        <f t="shared" si="29"/>
        <v>-46</v>
      </c>
      <c r="AH151" s="43">
        <f t="shared" ca="1" si="26"/>
        <v>-42.3</v>
      </c>
      <c r="AI151" s="43">
        <f t="shared" ca="1" si="27"/>
        <v>-41.8</v>
      </c>
      <c r="AJ151" s="44" cm="1">
        <f t="array" aca="1" ref="AJ151" ca="1" xml:space="preserve">
N("initial sens-loopgain")+
$AF151-BoxVal(ROW($AA151),26,COLUMN(INDIRECT("T"&amp;(INT(ROW($AA168)/65))*65+2)))</f>
        <v>-46.5</v>
      </c>
      <c r="AK151" s="44">
        <f t="shared" ca="1" si="30"/>
        <v>-46</v>
      </c>
      <c r="AL151" s="44" cm="1">
        <f t="array" aca="1" ref="AL151" ca="1" xml:space="preserve">
N("initial sens-loopgain-gain-gain ref-vcm")+
$AH151-
BoxVal(ROW($AA151),26,COLUMN(INDIRECT("T"&amp;(INT(ROW($AA168)/65))*65+2)))-
$AB151-
$W151-
IFERROR(VLOOKUP($AC151,$CT$1:$DC$31,7,FALSE),0)</f>
        <v>-44.3</v>
      </c>
      <c r="AM151" s="44">
        <f t="shared" ca="1" si="31"/>
        <v>-43.8</v>
      </c>
      <c r="AN151" s="36" t="str">
        <f t="shared" ca="1" si="32"/>
        <v>70</v>
      </c>
      <c r="AO151" s="36" t="str" cm="1">
        <f t="array" aca="1" ref="AO151" ca="1">ManualLookup(AB151,BoxVal(ROW(AB151),4,COLUMN(AO149)),INDIRECT(DO$3))</f>
        <v>06</v>
      </c>
      <c r="AP151" s="36" t="str" cm="1">
        <f t="array" aca="1" ref="AP151" ca="1">ManualLookup(AC151,BoxVal(ROW(AC151),4,COLUMN(AP149)),INDIRECT(DP$3))</f>
        <v>00</v>
      </c>
      <c r="AQ151" s="36" t="str" cm="1">
        <f t="array" aca="1" ref="AQ151" ca="1">ManualLookup(AD151,BoxVal(ROW(AD151),4,COLUMN(AQ149)),INDIRECT(DQ$3))</f>
        <v>00</v>
      </c>
      <c r="AR151" s="36" t="str" cm="1">
        <f t="array" aca="1" ref="AR151" ca="1">ManualLookup(AE151,BoxVal(ROW(AE151),4,COLUMN(AR149)),INDIRECT(DR$3))</f>
        <v>00</v>
      </c>
      <c r="AS151" s="36"/>
    </row>
    <row r="152" spans="19:45" ht="30" customHeight="1" x14ac:dyDescent="0.25">
      <c r="S152" s="7" t="s">
        <v>424</v>
      </c>
      <c r="T152" s="7" t="str">
        <f>VLOOKUP($T134,MPN!$A$1:$E$500,2,FALSE)</f>
        <v>AMIC</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2322D</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2227F</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tr">
        <f>VLOOKUP($T134,MPN!$A$1:$E$500,5,FALSE)</f>
        <v>Default</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6</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45135</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17</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-42+/-0.8 dBV</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70~150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15V</v>
      </c>
      <c r="T165" s="3">
        <v>2.2000000000000002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14V</v>
      </c>
      <c r="T166" s="3">
        <v>1</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13V</v>
      </c>
      <c r="T167" s="3">
        <v>0</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12V</v>
      </c>
      <c r="T168" s="3">
        <v>-1.3</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11V</v>
      </c>
      <c r="T169" s="3">
        <v>-2.5</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10V</v>
      </c>
      <c r="T170" s="3">
        <v>-4.2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9V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FIX</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Space</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Config2</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1095</v>
      </c>
      <c r="V196" s="12"/>
      <c r="W196" s="65"/>
      <c r="X196" s="12"/>
      <c r="Y196" s="7" t="str">
        <f>VLOOKUP(U196,$DX$1:$DZ$21,3,FALSE)</f>
        <v>-</v>
      </c>
      <c r="AD196" s="8"/>
    </row>
    <row r="197" spans="19:45" ht="30" customHeight="1" x14ac:dyDescent="0.25">
      <c r="S197" s="7" t="s">
        <v>24</v>
      </c>
      <c r="T197" s="15" t="s">
        <v>450</v>
      </c>
      <c r="U197" s="5" t="s">
        <v>23</v>
      </c>
      <c r="V197" s="7" t="str">
        <f>VLOOKUP(U196,$DX$1:$DZ$21,2,FALSE)</f>
        <v>bit13</v>
      </c>
      <c r="W197" s="19"/>
      <c r="X197" s="19"/>
      <c r="Y197" s="19"/>
      <c r="Z197" s="19"/>
      <c r="AA197" s="5" t="s">
        <v>592</v>
      </c>
      <c r="AB197" s="26" t="str">
        <f>T216&amp;"_"&amp;ABS(T214)&amp;"dB_"&amp;T218&amp;"_"&amp;T219&amp;"_"&amp;GetAbsMaxMinText(AF200:AG259)&amp;"_"&amp;T199&amp;"_"&amp;T198&amp;S196&amp;"."&amp;T222</f>
        <v>default_NormalMode_42dB_2322D_2282A_420_490_ZTS6015-lowiq_MP4.7</v>
      </c>
      <c r="AC197" s="18"/>
      <c r="AD197" s="18"/>
      <c r="AE197" s="18"/>
      <c r="AF197" s="18"/>
      <c r="AG197" s="18"/>
      <c r="AH197" s="19"/>
      <c r="AI197" s="19" t="s">
        <v>2</v>
      </c>
      <c r="AJ197" s="16"/>
      <c r="AK197" s="16"/>
      <c r="AL197" s="16"/>
      <c r="AM197" s="16"/>
      <c r="AN197" s="16"/>
      <c r="AO197" s="16"/>
      <c r="AP197" s="16"/>
      <c r="AQ197" s="16"/>
      <c r="AR197" s="16"/>
      <c r="AS197" s="16"/>
    </row>
    <row r="198" spans="19:45" ht="30" customHeight="1" x14ac:dyDescent="0.25">
      <c r="S198" s="7" t="s">
        <v>5</v>
      </c>
      <c r="T198" s="15" t="s">
        <v>430</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258</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Full</v>
      </c>
      <c r="AP199" s="56" t="str">
        <f>VLOOKUP($T207,$DE$1:$DJ$31,4,FALSE)</f>
        <v>non</v>
      </c>
      <c r="AQ199" s="56" t="str">
        <f>VLOOKUP($T207,$DE$1:$DJ$31,5,FALSE)</f>
        <v>non</v>
      </c>
      <c r="AR199" s="56" t="str">
        <f>VLOOKUP($T207,$DE$1:$DJ$31,6,FALSE)</f>
        <v>Full</v>
      </c>
      <c r="AS199" s="35" t="s">
        <v>726</v>
      </c>
    </row>
    <row r="200" spans="19:45" ht="30" customHeight="1" x14ac:dyDescent="0.25">
      <c r="S200" s="7" t="s">
        <v>18</v>
      </c>
      <c r="T200" s="15" t="s">
        <v>31</v>
      </c>
      <c r="U200" s="36" t="str">
        <f t="shared" ref="U200:U209" ca="1" si="33">ConfigCode($AA200,$AN200,$AO200,$AP200,$AQ200,$AR200,$AF200,$AG200,2)</f>
        <v>0x00=-42.30,-42.00;</v>
      </c>
      <c r="V200" s="37"/>
      <c r="W200" s="37"/>
      <c r="X200" s="68"/>
      <c r="Y200" s="68"/>
      <c r="Z200" s="55">
        <f t="shared" ref="Z200:Z209" ca="1" si="34" xml:space="preserve">
N("vbias,vlookup vbias range")+
VLOOKUP($AA200,INDIRECT(BoxVal(ROW($AA200),34,COLUMN(T196))),2,FALSE)+
N("gain")+
$AB200+
N("vcm")+
VLOOKUP($AC200,$CT$1:$DC$31,7,FALSE)+
N("(vbias*vcp*vbg-vbias)*sensor ratio")+
VbiasCal($AA200,$AD200,$AE200,BoxVal(ROW($AC200),18,COLUMN($T$22)))+
N("vbias ref+gain ref")+
$V200+$W200</f>
        <v>0</v>
      </c>
      <c r="AA200" s="39" t="s">
        <v>580</v>
      </c>
      <c r="AB200" s="40">
        <v>0</v>
      </c>
      <c r="AC200" s="40" t="s">
        <v>995</v>
      </c>
      <c r="AD200" s="40">
        <v>1</v>
      </c>
      <c r="AE200" s="41">
        <v>0</v>
      </c>
      <c r="AF200" s="42">
        <v>-42.3</v>
      </c>
      <c r="AG200" s="42">
        <v>-42</v>
      </c>
      <c r="AH200" s="43">
        <f ca="1">$AF200+$Z200</f>
        <v>-42.3</v>
      </c>
      <c r="AI200" s="43">
        <f ca="1">$AG200+$Z200</f>
        <v>-42</v>
      </c>
      <c r="AJ200" s="44" cm="1">
        <f t="array" aca="1" ref="AJ200" ca="1" xml:space="preserve">
N("initial sens-loopgain")+
$AF200-BoxVal(ROW($AA200),26,COLUMN(INDIRECT("T"&amp;(INT(ROW($AA217)/65))*65+2)))</f>
        <v>-42.3</v>
      </c>
      <c r="AK200" s="44">
        <f t="shared" ref="AK200:AK209" ca="1" si="35">AJ200+(AG200-AF200)</f>
        <v>-42</v>
      </c>
      <c r="AL200" s="44" cm="1">
        <f t="array" aca="1" ref="AL200" ca="1" xml:space="preserve">
N("initial sens-loopgain-gain-gain ref-vcm")+
$AH200-
BoxVal(ROW($AA200),26,COLUMN(INDIRECT("T"&amp;(INT(ROW($AA217)/65))*65+2)))-
$AB200-
$W200-
IFERROR(VLOOKUP($AC200,$CT$1:$DC$31,7,FALSE),0)</f>
        <v>-42.3</v>
      </c>
      <c r="AM200" s="44">
        <f t="shared" ref="AM200:AM209" ca="1" si="36">AL200+(AG200-AF200)</f>
        <v>-42</v>
      </c>
      <c r="AN200" s="36" t="str">
        <f t="shared" ref="AN200:AN209" ca="1" si="37">IF(BoxVal(ROW(AA200),9,COLUMN(T198))="FIX","00",ManualLookup(AA200,BoxVal(ROW(AA200),4,COLUMN(AN198)),INDIRECT(DN$3)))</f>
        <v>00</v>
      </c>
      <c r="AO200" s="36" t="str" cm="1">
        <f t="array" aca="1" ref="AO200" ca="1">ManualLookup(AB200,BoxVal(ROW(AB200),4,COLUMN(AO198)),INDIRECT(DO$3))</f>
        <v>00</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row>
    <row r="201" spans="19:45" ht="30" customHeight="1" x14ac:dyDescent="0.25">
      <c r="S201" s="7" t="s">
        <v>13</v>
      </c>
      <c r="T201" s="15" t="s">
        <v>377</v>
      </c>
      <c r="U201" s="36" t="str">
        <f t="shared" ca="1" si="33"/>
        <v>0x03=-42.80,-42.30;</v>
      </c>
      <c r="V201" s="37"/>
      <c r="W201" s="37"/>
      <c r="X201" s="68"/>
      <c r="Y201" s="68"/>
      <c r="Z201" s="55">
        <f t="shared" ca="1" si="34"/>
        <v>0.5</v>
      </c>
      <c r="AA201" s="39" t="s">
        <v>580</v>
      </c>
      <c r="AB201" s="40">
        <v>0.5</v>
      </c>
      <c r="AC201" s="40" t="s">
        <v>995</v>
      </c>
      <c r="AD201" s="40">
        <v>1</v>
      </c>
      <c r="AE201" s="41">
        <v>0</v>
      </c>
      <c r="AF201" s="42">
        <v>-42.8</v>
      </c>
      <c r="AG201" s="47">
        <f>AF200</f>
        <v>-42.3</v>
      </c>
      <c r="AH201" s="43">
        <f t="shared" ref="AH201:AH209" ca="1" si="38">$AF201+$Z201</f>
        <v>-42.3</v>
      </c>
      <c r="AI201" s="43">
        <f t="shared" ref="AI201:AI209" ca="1" si="39">$AG201+$Z201</f>
        <v>-41.8</v>
      </c>
      <c r="AJ201" s="44" cm="1">
        <f t="array" aca="1" ref="AJ201" ca="1" xml:space="preserve">
N("initial sens-loopgain")+
$AF201-BoxVal(ROW($AA201),26,COLUMN(INDIRECT("T"&amp;(INT(ROW($AA218)/65))*65+2)))</f>
        <v>-42.8</v>
      </c>
      <c r="AK201" s="44">
        <f t="shared" ca="1" si="35"/>
        <v>-42.3</v>
      </c>
      <c r="AL201" s="44" cm="1">
        <f t="array" aca="1" ref="AL201" ca="1" xml:space="preserve">
N("initial sens-loopgain-gain-gain ref-vcm")+
$AH201-
BoxVal(ROW($AA201),26,COLUMN(INDIRECT("T"&amp;(INT(ROW($AA218)/65))*65+2)))-
$AB201-
$W201-
IFERROR(VLOOKUP($AC201,$CT$1:$DC$31,7,FALSE),0)</f>
        <v>-42.8</v>
      </c>
      <c r="AM201" s="44">
        <f t="shared" ca="1" si="36"/>
        <v>-42.3</v>
      </c>
      <c r="AN201" s="36" t="str">
        <f t="shared" ca="1" si="37"/>
        <v>00</v>
      </c>
      <c r="AO201" s="36" t="str" cm="1">
        <f t="array" aca="1" ref="AO201" ca="1">ManualLookup(AB201,BoxVal(ROW(AB201),4,COLUMN(AO199)),INDIRECT(DO$3))</f>
        <v>03</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00</v>
      </c>
      <c r="AS201" s="36"/>
    </row>
    <row r="202" spans="19:45" ht="30" customHeight="1" x14ac:dyDescent="0.25">
      <c r="S202" s="26"/>
      <c r="T202" s="17"/>
      <c r="U202" s="36" t="str">
        <f t="shared" ca="1" si="33"/>
        <v>0x04=-43.30,-42.80;</v>
      </c>
      <c r="V202" s="37"/>
      <c r="W202" s="37"/>
      <c r="X202" s="68"/>
      <c r="Y202" s="68"/>
      <c r="Z202" s="55">
        <f t="shared" ca="1" si="34"/>
        <v>1</v>
      </c>
      <c r="AA202" s="39" t="s">
        <v>580</v>
      </c>
      <c r="AB202" s="40">
        <v>1</v>
      </c>
      <c r="AC202" s="40" t="s">
        <v>995</v>
      </c>
      <c r="AD202" s="40">
        <v>1</v>
      </c>
      <c r="AE202" s="41">
        <v>0</v>
      </c>
      <c r="AF202" s="42">
        <v>-43.3</v>
      </c>
      <c r="AG202" s="47">
        <f t="shared" ref="AG202:AG209" si="40">AF201</f>
        <v>-42.8</v>
      </c>
      <c r="AH202" s="43">
        <f t="shared" ca="1" si="38"/>
        <v>-42.3</v>
      </c>
      <c r="AI202" s="43">
        <f t="shared" ca="1" si="39"/>
        <v>-41.8</v>
      </c>
      <c r="AJ202" s="44" cm="1">
        <f t="array" aca="1" ref="AJ202" ca="1" xml:space="preserve">
N("initial sens-loopgain")+
$AF202-BoxVal(ROW($AA202),26,COLUMN(INDIRECT("T"&amp;(INT(ROW($AA219)/65))*65+2)))</f>
        <v>-43.3</v>
      </c>
      <c r="AK202" s="44">
        <f t="shared" ca="1" si="35"/>
        <v>-42.8</v>
      </c>
      <c r="AL202" s="44" cm="1">
        <f t="array" aca="1" ref="AL202" ca="1" xml:space="preserve">
N("initial sens-loopgain-gain-gain ref-vcm")+
$AH202-
BoxVal(ROW($AA202),26,COLUMN(INDIRECT("T"&amp;(INT(ROW($AA219)/65))*65+2)))-
$AB202-
$W202-
IFERROR(VLOOKUP($AC202,$CT$1:$DC$31,7,FALSE),0)</f>
        <v>-43.3</v>
      </c>
      <c r="AM202" s="44">
        <f t="shared" ca="1" si="36"/>
        <v>-42.8</v>
      </c>
      <c r="AN202" s="36" t="str">
        <f t="shared" ca="1" si="37"/>
        <v>00</v>
      </c>
      <c r="AO202" s="36" t="str" cm="1">
        <f t="array" aca="1" ref="AO202" ca="1">ManualLookup(AB202,BoxVal(ROW(AB202),4,COLUMN(AO200)),INDIRECT(DO$3))</f>
        <v>04</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row>
    <row r="203" spans="19:45" ht="30" customHeight="1" x14ac:dyDescent="0.25">
      <c r="S203" s="7" t="s">
        <v>19</v>
      </c>
      <c r="T203" s="15" t="s">
        <v>580</v>
      </c>
      <c r="U203" s="36" t="str">
        <f t="shared" ca="1" si="33"/>
        <v>0x05=-43.80,-43.30;</v>
      </c>
      <c r="V203" s="37"/>
      <c r="W203" s="37"/>
      <c r="X203" s="68"/>
      <c r="Y203" s="68"/>
      <c r="Z203" s="55">
        <f t="shared" ca="1" si="34"/>
        <v>1.5</v>
      </c>
      <c r="AA203" s="39" t="s">
        <v>580</v>
      </c>
      <c r="AB203" s="40">
        <v>1.5</v>
      </c>
      <c r="AC203" s="40" t="s">
        <v>995</v>
      </c>
      <c r="AD203" s="40">
        <v>1</v>
      </c>
      <c r="AE203" s="41">
        <v>0</v>
      </c>
      <c r="AF203" s="42">
        <v>-43.8</v>
      </c>
      <c r="AG203" s="47">
        <f t="shared" si="40"/>
        <v>-43.3</v>
      </c>
      <c r="AH203" s="43">
        <f t="shared" ca="1" si="38"/>
        <v>-42.3</v>
      </c>
      <c r="AI203" s="43">
        <f t="shared" ca="1" si="39"/>
        <v>-41.8</v>
      </c>
      <c r="AJ203" s="44" cm="1">
        <f t="array" aca="1" ref="AJ203" ca="1" xml:space="preserve">
N("initial sens-loopgain")+
$AF203-BoxVal(ROW($AA203),26,COLUMN(INDIRECT("T"&amp;(INT(ROW($AA220)/65))*65+2)))</f>
        <v>-43.8</v>
      </c>
      <c r="AK203" s="44">
        <f t="shared" ca="1" si="35"/>
        <v>-43.3</v>
      </c>
      <c r="AL203" s="44" cm="1">
        <f t="array" aca="1" ref="AL203" ca="1" xml:space="preserve">
N("initial sens-loopgain-gain-gain ref-vcm")+
$AH203-
BoxVal(ROW($AA203),26,COLUMN(INDIRECT("T"&amp;(INT(ROW($AA220)/65))*65+2)))-
$AB203-
$W203-
IFERROR(VLOOKUP($AC203,$CT$1:$DC$31,7,FALSE),0)</f>
        <v>-43.8</v>
      </c>
      <c r="AM203" s="44">
        <f t="shared" ca="1" si="36"/>
        <v>-43.3</v>
      </c>
      <c r="AN203" s="36" t="str">
        <f t="shared" ca="1" si="37"/>
        <v>00</v>
      </c>
      <c r="AO203" s="36" t="str" cm="1">
        <f t="array" aca="1" ref="AO203" ca="1">ManualLookup(AB203,BoxVal(ROW(AB203),4,COLUMN(AO201)),INDIRECT(DO$3))</f>
        <v>05</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6"/>
    </row>
    <row r="204" spans="19:45" ht="30" customHeight="1" x14ac:dyDescent="0.25">
      <c r="S204" s="7" t="s">
        <v>15</v>
      </c>
      <c r="T204" s="15" t="s">
        <v>436</v>
      </c>
      <c r="U204" s="36" t="str">
        <f t="shared" ca="1" si="33"/>
        <v>0x06=-44.30,-43.80;</v>
      </c>
      <c r="V204" s="37"/>
      <c r="W204" s="37"/>
      <c r="X204" s="68"/>
      <c r="Y204" s="68"/>
      <c r="Z204" s="55">
        <f t="shared" ca="1" si="34"/>
        <v>2</v>
      </c>
      <c r="AA204" s="39" t="s">
        <v>580</v>
      </c>
      <c r="AB204" s="40">
        <v>2</v>
      </c>
      <c r="AC204" s="40" t="s">
        <v>995</v>
      </c>
      <c r="AD204" s="40">
        <v>1</v>
      </c>
      <c r="AE204" s="41">
        <v>0</v>
      </c>
      <c r="AF204" s="42">
        <v>-44.3</v>
      </c>
      <c r="AG204" s="47">
        <f t="shared" si="40"/>
        <v>-43.8</v>
      </c>
      <c r="AH204" s="43">
        <f t="shared" ca="1" si="38"/>
        <v>-42.3</v>
      </c>
      <c r="AI204" s="43">
        <f t="shared" ca="1" si="39"/>
        <v>-41.8</v>
      </c>
      <c r="AJ204" s="44" cm="1">
        <f t="array" aca="1" ref="AJ204" ca="1" xml:space="preserve">
N("initial sens-loopgain")+
$AF204-BoxVal(ROW($AA204),26,COLUMN(INDIRECT("T"&amp;(INT(ROW($AA221)/65))*65+2)))</f>
        <v>-44.3</v>
      </c>
      <c r="AK204" s="44">
        <f t="shared" ca="1" si="35"/>
        <v>-43.8</v>
      </c>
      <c r="AL204" s="44" cm="1">
        <f t="array" aca="1" ref="AL204" ca="1" xml:space="preserve">
N("initial sens-loopgain-gain-gain ref-vcm")+
$AH204-
BoxVal(ROW($AA204),26,COLUMN(INDIRECT("T"&amp;(INT(ROW($AA221)/65))*65+2)))-
$AB204-
$W204-
IFERROR(VLOOKUP($AC204,$CT$1:$DC$31,7,FALSE),0)</f>
        <v>-44.3</v>
      </c>
      <c r="AM204" s="44">
        <f t="shared" ca="1" si="36"/>
        <v>-43.8</v>
      </c>
      <c r="AN204" s="36" t="str">
        <f t="shared" ca="1" si="37"/>
        <v>00</v>
      </c>
      <c r="AO204" s="36" t="str" cm="1">
        <f t="array" aca="1" ref="AO204" ca="1">ManualLookup(AB204,BoxVal(ROW(AB204),4,COLUMN(AO202)),INDIRECT(DO$3))</f>
        <v>06</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row>
    <row r="205" spans="19:45" ht="30" customHeight="1" x14ac:dyDescent="0.25">
      <c r="S205" s="7" t="s">
        <v>705</v>
      </c>
      <c r="T205" s="15" t="s">
        <v>990</v>
      </c>
      <c r="U205" s="36" t="str">
        <f t="shared" ca="1" si="33"/>
        <v>0x07=-45.00,-44.30;</v>
      </c>
      <c r="V205" s="37"/>
      <c r="W205" s="37"/>
      <c r="X205" s="68"/>
      <c r="Y205" s="68"/>
      <c r="Z205" s="55">
        <f t="shared" ca="1" si="34"/>
        <v>2.5</v>
      </c>
      <c r="AA205" s="39" t="s">
        <v>580</v>
      </c>
      <c r="AB205" s="40">
        <v>2.5</v>
      </c>
      <c r="AC205" s="40" t="s">
        <v>995</v>
      </c>
      <c r="AD205" s="40">
        <v>1</v>
      </c>
      <c r="AE205" s="41">
        <v>0</v>
      </c>
      <c r="AF205" s="42">
        <v>-45</v>
      </c>
      <c r="AG205" s="47">
        <f t="shared" si="40"/>
        <v>-44.3</v>
      </c>
      <c r="AH205" s="43">
        <f t="shared" ca="1" si="38"/>
        <v>-42.5</v>
      </c>
      <c r="AI205" s="43">
        <f t="shared" ca="1" si="39"/>
        <v>-41.8</v>
      </c>
      <c r="AJ205" s="44" cm="1">
        <f t="array" aca="1" ref="AJ205" ca="1" xml:space="preserve">
N("initial sens-loopgain")+
$AF205-BoxVal(ROW($AA205),26,COLUMN(INDIRECT("T"&amp;(INT(ROW($AA222)/65))*65+2)))</f>
        <v>-45</v>
      </c>
      <c r="AK205" s="44">
        <f t="shared" ca="1" si="35"/>
        <v>-44.3</v>
      </c>
      <c r="AL205" s="44" cm="1">
        <f t="array" aca="1" ref="AL205" ca="1" xml:space="preserve">
N("initial sens-loopgain-gain-gain ref-vcm")+
$AH205-
BoxVal(ROW($AA205),26,COLUMN(INDIRECT("T"&amp;(INT(ROW($AA222)/65))*65+2)))-
$AB205-
$W205-
IFERROR(VLOOKUP($AC205,$CT$1:$DC$31,7,FALSE),0)</f>
        <v>-45</v>
      </c>
      <c r="AM205" s="44">
        <f t="shared" ca="1" si="36"/>
        <v>-44.3</v>
      </c>
      <c r="AN205" s="36" t="str">
        <f t="shared" ca="1" si="37"/>
        <v>00</v>
      </c>
      <c r="AO205" s="36" t="str" cm="1">
        <f t="array" aca="1" ref="AO205" ca="1">ManualLookup(AB205,BoxVal(ROW(AB205),4,COLUMN(AO203)),INDIRECT(DO$3))</f>
        <v>07</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00</v>
      </c>
      <c r="AS205" s="36"/>
    </row>
    <row r="206" spans="19:45" ht="30" customHeight="1" x14ac:dyDescent="0.25">
      <c r="S206" s="7" t="s">
        <v>605</v>
      </c>
      <c r="T206" s="15" t="s">
        <v>991</v>
      </c>
      <c r="U206" s="36" t="str">
        <f t="shared" ca="1" si="33"/>
        <v>0x08=-46.00,-45.00;</v>
      </c>
      <c r="V206" s="37"/>
      <c r="W206" s="37"/>
      <c r="X206" s="68"/>
      <c r="Y206" s="68"/>
      <c r="Z206" s="55">
        <f t="shared" ca="1" si="34"/>
        <v>3.5</v>
      </c>
      <c r="AA206" s="39" t="s">
        <v>580</v>
      </c>
      <c r="AB206" s="40">
        <v>3.5</v>
      </c>
      <c r="AC206" s="40" t="s">
        <v>995</v>
      </c>
      <c r="AD206" s="40">
        <v>1</v>
      </c>
      <c r="AE206" s="41">
        <v>0</v>
      </c>
      <c r="AF206" s="42">
        <v>-46</v>
      </c>
      <c r="AG206" s="47">
        <f t="shared" si="40"/>
        <v>-45</v>
      </c>
      <c r="AH206" s="43">
        <f t="shared" ca="1" si="38"/>
        <v>-42.5</v>
      </c>
      <c r="AI206" s="43">
        <f t="shared" ca="1" si="39"/>
        <v>-41.5</v>
      </c>
      <c r="AJ206" s="44" cm="1">
        <f t="array" aca="1" ref="AJ206" ca="1" xml:space="preserve">
N("initial sens-loopgain")+
$AF206-BoxVal(ROW($AA206),26,COLUMN(INDIRECT("T"&amp;(INT(ROW($AA223)/65))*65+2)))</f>
        <v>-46</v>
      </c>
      <c r="AK206" s="44">
        <f t="shared" ca="1" si="35"/>
        <v>-45</v>
      </c>
      <c r="AL206" s="44" cm="1">
        <f t="array" aca="1" ref="AL206" ca="1" xml:space="preserve">
N("initial sens-loopgain-gain-gain ref-vcm")+
$AH206-
BoxVal(ROW($AA206),26,COLUMN(INDIRECT("T"&amp;(INT(ROW($AA223)/65))*65+2)))-
$AB206-
$W206-
IFERROR(VLOOKUP($AC206,$CT$1:$DC$31,7,FALSE),0)</f>
        <v>-46</v>
      </c>
      <c r="AM206" s="44">
        <f t="shared" ca="1" si="36"/>
        <v>-45</v>
      </c>
      <c r="AN206" s="36" t="str">
        <f t="shared" ca="1" si="37"/>
        <v>00</v>
      </c>
      <c r="AO206" s="36" t="str" cm="1">
        <f t="array" aca="1" ref="AO206" ca="1">ManualLookup(AB206,BoxVal(ROW(AB206),4,COLUMN(AO204)),INDIRECT(DO$3))</f>
        <v>08</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00</v>
      </c>
      <c r="AS206" s="36"/>
    </row>
    <row r="207" spans="19:45" ht="30" customHeight="1" x14ac:dyDescent="0.25">
      <c r="S207" s="7" t="s">
        <v>721</v>
      </c>
      <c r="T207" s="15" t="s">
        <v>26</v>
      </c>
      <c r="U207" s="36" t="str">
        <f t="shared" ca="1" si="33"/>
        <v>0x09=-47.00,-46.00;</v>
      </c>
      <c r="V207" s="37"/>
      <c r="W207" s="37"/>
      <c r="X207" s="68"/>
      <c r="Y207" s="68"/>
      <c r="Z207" s="55">
        <f t="shared" ca="1" si="34"/>
        <v>4.5</v>
      </c>
      <c r="AA207" s="39" t="s">
        <v>580</v>
      </c>
      <c r="AB207" s="40">
        <v>4.5</v>
      </c>
      <c r="AC207" s="40" t="s">
        <v>995</v>
      </c>
      <c r="AD207" s="40">
        <v>1</v>
      </c>
      <c r="AE207" s="41">
        <v>0</v>
      </c>
      <c r="AF207" s="42">
        <v>-47</v>
      </c>
      <c r="AG207" s="47">
        <f t="shared" si="40"/>
        <v>-46</v>
      </c>
      <c r="AH207" s="43">
        <f t="shared" ca="1" si="38"/>
        <v>-42.5</v>
      </c>
      <c r="AI207" s="43">
        <f t="shared" ca="1" si="39"/>
        <v>-41.5</v>
      </c>
      <c r="AJ207" s="44" cm="1">
        <f t="array" aca="1" ref="AJ207" ca="1" xml:space="preserve">
N("initial sens-loopgain")+
$AF207-BoxVal(ROW($AA207),26,COLUMN(INDIRECT("T"&amp;(INT(ROW($AA224)/65))*65+2)))</f>
        <v>-47</v>
      </c>
      <c r="AK207" s="44">
        <f t="shared" ca="1" si="35"/>
        <v>-46</v>
      </c>
      <c r="AL207" s="44" cm="1">
        <f t="array" aca="1" ref="AL207" ca="1" xml:space="preserve">
N("initial sens-loopgain-gain-gain ref-vcm")+
$AH207-
BoxVal(ROW($AA207),26,COLUMN(INDIRECT("T"&amp;(INT(ROW($AA224)/65))*65+2)))-
$AB207-
$W207-
IFERROR(VLOOKUP($AC207,$CT$1:$DC$31,7,FALSE),0)</f>
        <v>-47</v>
      </c>
      <c r="AM207" s="44">
        <f t="shared" ca="1" si="36"/>
        <v>-46</v>
      </c>
      <c r="AN207" s="36" t="str">
        <f t="shared" ca="1" si="37"/>
        <v>00</v>
      </c>
      <c r="AO207" s="36" t="str" cm="1">
        <f t="array" aca="1" ref="AO207" ca="1">ManualLookup(AB207,BoxVal(ROW(AB207),4,COLUMN(AO205)),INDIRECT(DO$3))</f>
        <v>09</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00</v>
      </c>
      <c r="AS207" s="36"/>
    </row>
    <row r="208" spans="19:45" ht="30" customHeight="1" x14ac:dyDescent="0.25">
      <c r="S208" s="7" t="s">
        <v>20</v>
      </c>
      <c r="T208" s="15">
        <v>-38</v>
      </c>
      <c r="U208" s="36" t="str">
        <f t="shared" ca="1" si="33"/>
        <v>0x0A=-48.00,-47.00;</v>
      </c>
      <c r="V208" s="37"/>
      <c r="W208" s="37"/>
      <c r="X208" s="38"/>
      <c r="Y208" s="38"/>
      <c r="Z208" s="55">
        <f t="shared" ca="1" si="34"/>
        <v>5.5</v>
      </c>
      <c r="AA208" s="39" t="s">
        <v>580</v>
      </c>
      <c r="AB208" s="40">
        <v>5.5</v>
      </c>
      <c r="AC208" s="40" t="s">
        <v>995</v>
      </c>
      <c r="AD208" s="40">
        <v>1</v>
      </c>
      <c r="AE208" s="41">
        <v>0</v>
      </c>
      <c r="AF208" s="42">
        <v>-48</v>
      </c>
      <c r="AG208" s="47">
        <f t="shared" si="40"/>
        <v>-47</v>
      </c>
      <c r="AH208" s="43">
        <f t="shared" ca="1" si="38"/>
        <v>-42.5</v>
      </c>
      <c r="AI208" s="43">
        <f t="shared" ca="1" si="39"/>
        <v>-41.5</v>
      </c>
      <c r="AJ208" s="44" cm="1">
        <f t="array" aca="1" ref="AJ208" ca="1" xml:space="preserve">
N("initial sens-loopgain")+
$AF208-BoxVal(ROW($AA208),26,COLUMN(INDIRECT("T"&amp;(INT(ROW($AA225)/65))*65+2)))</f>
        <v>-48</v>
      </c>
      <c r="AK208" s="44">
        <f t="shared" ca="1" si="35"/>
        <v>-47</v>
      </c>
      <c r="AL208" s="44" cm="1">
        <f t="array" aca="1" ref="AL208" ca="1" xml:space="preserve">
N("initial sens-loopgain-gain-gain ref-vcm")+
$AH208-
BoxVal(ROW($AA208),26,COLUMN(INDIRECT("T"&amp;(INT(ROW($AA225)/65))*65+2)))-
$AB208-
$W208-
IFERROR(VLOOKUP($AC208,$CT$1:$DC$31,7,FALSE),0)</f>
        <v>-48</v>
      </c>
      <c r="AM208" s="44">
        <f t="shared" ca="1" si="36"/>
        <v>-47</v>
      </c>
      <c r="AN208" s="36" t="str">
        <f t="shared" ca="1" si="37"/>
        <v>00</v>
      </c>
      <c r="AO208" s="36" t="str" cm="1">
        <f t="array" aca="1" ref="AO208" ca="1">ManualLookup(AB208,BoxVal(ROW(AB208),4,COLUMN(AO206)),INDIRECT(DO$3))</f>
        <v>0A</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00</v>
      </c>
      <c r="AS208" s="36"/>
    </row>
    <row r="209" spans="19:45" ht="30" customHeight="1" x14ac:dyDescent="0.25">
      <c r="S209" s="7" t="s">
        <v>691</v>
      </c>
      <c r="T209" s="15" t="s">
        <v>1088</v>
      </c>
      <c r="U209" s="36" t="str">
        <f t="shared" ca="1" si="33"/>
        <v>0x0B=-49.00,-48.00;</v>
      </c>
      <c r="V209" s="37"/>
      <c r="W209" s="37"/>
      <c r="X209" s="38"/>
      <c r="Y209" s="38"/>
      <c r="Z209" s="55">
        <f t="shared" ca="1" si="34"/>
        <v>6.5</v>
      </c>
      <c r="AA209" s="39" t="s">
        <v>580</v>
      </c>
      <c r="AB209" s="40">
        <v>6.5</v>
      </c>
      <c r="AC209" s="40" t="s">
        <v>995</v>
      </c>
      <c r="AD209" s="40">
        <v>1</v>
      </c>
      <c r="AE209" s="41">
        <v>0</v>
      </c>
      <c r="AF209" s="42">
        <v>-49</v>
      </c>
      <c r="AG209" s="47">
        <f t="shared" si="40"/>
        <v>-48</v>
      </c>
      <c r="AH209" s="43">
        <f t="shared" ca="1" si="38"/>
        <v>-42.5</v>
      </c>
      <c r="AI209" s="43">
        <f t="shared" ca="1" si="39"/>
        <v>-41.5</v>
      </c>
      <c r="AJ209" s="44" cm="1">
        <f t="array" aca="1" ref="AJ209" ca="1" xml:space="preserve">
N("initial sens-loopgain")+
$AF209-BoxVal(ROW($AA209),26,COLUMN(INDIRECT("T"&amp;(INT(ROW($AA226)/65))*65+2)))</f>
        <v>-49</v>
      </c>
      <c r="AK209" s="44">
        <f t="shared" ca="1" si="35"/>
        <v>-48</v>
      </c>
      <c r="AL209" s="44" cm="1">
        <f t="array" aca="1" ref="AL209" ca="1" xml:space="preserve">
N("initial sens-loopgain-gain-gain ref-vcm")+
$AH209-
BoxVal(ROW($AA209),26,COLUMN(INDIRECT("T"&amp;(INT(ROW($AA226)/65))*65+2)))-
$AB209-
$W209-
IFERROR(VLOOKUP($AC209,$CT$1:$DC$31,7,FALSE),0)</f>
        <v>-49</v>
      </c>
      <c r="AM209" s="44">
        <f t="shared" ca="1" si="36"/>
        <v>-48</v>
      </c>
      <c r="AN209" s="36" t="str">
        <f t="shared" ca="1" si="37"/>
        <v>00</v>
      </c>
      <c r="AO209" s="36" t="str" cm="1">
        <f t="array" aca="1" ref="AO209" ca="1">ManualLookup(AB209,BoxVal(ROW(AB209),4,COLUMN(AO207)),INDIRECT(DO$3))</f>
        <v>0B</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00</v>
      </c>
      <c r="AS209" s="36"/>
    </row>
    <row r="210" spans="19:45" ht="30" customHeight="1" x14ac:dyDescent="0.25">
      <c r="S210" s="7" t="s">
        <v>544</v>
      </c>
      <c r="T210" s="15" t="s">
        <v>993</v>
      </c>
      <c r="U210" s="36"/>
      <c r="V210" s="37"/>
      <c r="W210" s="37"/>
      <c r="X210" s="38"/>
      <c r="Y210" s="38"/>
      <c r="Z210" s="55"/>
      <c r="AA210" s="39"/>
      <c r="AB210" s="40"/>
      <c r="AC210" s="40"/>
      <c r="AD210" s="40"/>
      <c r="AE210" s="41"/>
      <c r="AF210" s="42"/>
      <c r="AG210" s="47"/>
      <c r="AH210" s="43"/>
      <c r="AI210" s="43"/>
      <c r="AJ210" s="44"/>
      <c r="AK210" s="44"/>
      <c r="AL210" s="44"/>
      <c r="AM210" s="44"/>
      <c r="AN210" s="36"/>
      <c r="AO210" s="36"/>
      <c r="AP210" s="36"/>
      <c r="AQ210" s="36"/>
      <c r="AR210" s="36"/>
      <c r="AS210" s="36"/>
    </row>
    <row r="211" spans="19:45" ht="30" customHeight="1" x14ac:dyDescent="0.25">
      <c r="S211" s="7" t="s">
        <v>12</v>
      </c>
      <c r="T211" s="15" t="s">
        <v>548</v>
      </c>
      <c r="U211" s="36"/>
      <c r="V211" s="37"/>
      <c r="W211" s="37"/>
      <c r="X211" s="38"/>
      <c r="Y211" s="38"/>
      <c r="Z211" s="55"/>
      <c r="AA211" s="39"/>
      <c r="AB211" s="40"/>
      <c r="AC211" s="40"/>
      <c r="AD211" s="40"/>
      <c r="AE211" s="41"/>
      <c r="AF211" s="42"/>
      <c r="AG211" s="47"/>
      <c r="AH211" s="43"/>
      <c r="AI211" s="43"/>
      <c r="AJ211" s="44"/>
      <c r="AK211" s="44"/>
      <c r="AL211" s="44"/>
      <c r="AM211" s="44"/>
      <c r="AN211" s="36"/>
      <c r="AO211" s="36"/>
      <c r="AP211" s="36"/>
      <c r="AQ211" s="36"/>
      <c r="AR211" s="36"/>
      <c r="AS211" s="36"/>
    </row>
    <row r="212" spans="19:45" ht="30" customHeight="1" x14ac:dyDescent="0.25">
      <c r="S212" s="26" t="s">
        <v>773</v>
      </c>
      <c r="T212" s="15" t="s">
        <v>562</v>
      </c>
      <c r="U212" s="36"/>
      <c r="V212" s="37"/>
      <c r="W212" s="37"/>
      <c r="X212" s="38"/>
      <c r="Y212" s="38"/>
      <c r="Z212" s="55"/>
      <c r="AA212" s="39"/>
      <c r="AB212" s="40"/>
      <c r="AC212" s="40"/>
      <c r="AD212" s="40"/>
      <c r="AE212" s="41"/>
      <c r="AF212" s="42"/>
      <c r="AG212" s="47"/>
      <c r="AH212" s="43"/>
      <c r="AI212" s="43"/>
      <c r="AJ212" s="44"/>
      <c r="AK212" s="44"/>
      <c r="AL212" s="44"/>
      <c r="AM212" s="44"/>
      <c r="AN212" s="36"/>
      <c r="AO212" s="36"/>
      <c r="AP212" s="36"/>
      <c r="AQ212" s="36"/>
      <c r="AR212" s="36"/>
      <c r="AS212" s="36"/>
    </row>
    <row r="213" spans="19:45" ht="30" customHeight="1" x14ac:dyDescent="0.25">
      <c r="S213" s="7" t="s">
        <v>573</v>
      </c>
      <c r="T213" s="15">
        <v>1.1000000000000001</v>
      </c>
      <c r="U213" s="36"/>
      <c r="V213" s="37"/>
      <c r="W213" s="37"/>
      <c r="X213" s="38"/>
      <c r="Y213" s="38"/>
      <c r="Z213" s="55"/>
      <c r="AA213" s="39"/>
      <c r="AB213" s="40"/>
      <c r="AC213" s="40"/>
      <c r="AD213" s="40"/>
      <c r="AE213" s="41"/>
      <c r="AF213" s="42"/>
      <c r="AG213" s="47"/>
      <c r="AH213" s="43"/>
      <c r="AI213" s="43"/>
      <c r="AJ213" s="44"/>
      <c r="AK213" s="44"/>
      <c r="AL213" s="44"/>
      <c r="AM213" s="44"/>
      <c r="AN213" s="36"/>
      <c r="AO213" s="36"/>
      <c r="AP213" s="36"/>
      <c r="AQ213" s="36"/>
      <c r="AR213" s="36"/>
      <c r="AS213" s="36"/>
    </row>
    <row r="214" spans="19:45" ht="30" customHeight="1" x14ac:dyDescent="0.25">
      <c r="S214" s="7" t="s">
        <v>590</v>
      </c>
      <c r="T214" s="15">
        <f>VLOOKUP(T199,MPN!$A$1:$E$1000,4,FALSE)</f>
        <v>-42</v>
      </c>
      <c r="U214" s="36"/>
      <c r="V214" s="37"/>
      <c r="W214" s="37"/>
      <c r="X214" s="38"/>
      <c r="Y214" s="38"/>
      <c r="Z214" s="55"/>
      <c r="AA214" s="39"/>
      <c r="AB214" s="40"/>
      <c r="AC214" s="40"/>
      <c r="AD214" s="40"/>
      <c r="AE214" s="41"/>
      <c r="AF214" s="42"/>
      <c r="AG214" s="47"/>
      <c r="AH214" s="43"/>
      <c r="AI214" s="43"/>
      <c r="AJ214" s="44"/>
      <c r="AK214" s="44"/>
      <c r="AL214" s="44"/>
      <c r="AM214" s="44"/>
      <c r="AN214" s="36"/>
      <c r="AO214" s="36"/>
      <c r="AP214" s="36"/>
      <c r="AQ214" s="36"/>
      <c r="AR214" s="36"/>
      <c r="AS214" s="36"/>
    </row>
    <row r="215" spans="19:45" ht="30" customHeight="1" x14ac:dyDescent="0.25">
      <c r="S215" s="7" t="s">
        <v>693</v>
      </c>
      <c r="T215" s="15">
        <v>0.8</v>
      </c>
      <c r="U215" s="36"/>
      <c r="V215" s="37"/>
      <c r="W215" s="37"/>
      <c r="X215" s="38"/>
      <c r="Y215" s="38"/>
      <c r="Z215" s="55"/>
      <c r="AA215" s="39"/>
      <c r="AB215" s="40"/>
      <c r="AC215" s="40"/>
      <c r="AD215" s="40"/>
      <c r="AE215" s="41"/>
      <c r="AF215" s="42"/>
      <c r="AG215" s="47"/>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default_NormalMode</v>
      </c>
      <c r="U216" s="36"/>
      <c r="V216" s="37"/>
      <c r="W216" s="37"/>
      <c r="X216" s="38"/>
      <c r="Y216" s="38"/>
      <c r="Z216" s="55"/>
      <c r="AA216" s="39"/>
      <c r="AB216" s="40"/>
      <c r="AC216" s="40"/>
      <c r="AD216" s="40"/>
      <c r="AE216" s="41"/>
      <c r="AF216" s="42"/>
      <c r="AG216" s="47"/>
      <c r="AH216" s="43"/>
      <c r="AI216" s="43"/>
      <c r="AJ216" s="44"/>
      <c r="AK216" s="44"/>
      <c r="AL216" s="44"/>
      <c r="AM216" s="44"/>
      <c r="AN216" s="36"/>
      <c r="AO216" s="36"/>
      <c r="AP216" s="36"/>
      <c r="AQ216" s="36"/>
      <c r="AR216" s="36"/>
      <c r="AS216" s="36"/>
    </row>
    <row r="217" spans="19:45" ht="30" customHeight="1" x14ac:dyDescent="0.25">
      <c r="S217" s="7" t="s">
        <v>424</v>
      </c>
      <c r="T217" s="7" t="str">
        <f>VLOOKUP($T199,MPN!$A$1:$E$500,2,FALSE)</f>
        <v>AMIC</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tr">
        <f>VLOOKUP($T200,ASIC!$A$1:$B$200,2,FALSE)</f>
        <v>2322D</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str">
        <f>VLOOKUP($T201,Sensor!$A$1:$B$100,2,FALSE)</f>
        <v>2282A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tr">
        <f>VLOOKUP($T199,MPN!$A$1:$E$500,5,FALSE)</f>
        <v>Default</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7</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45902</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10</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-42+/-0.8 dBV</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70~150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15V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14V</v>
      </c>
      <c r="T231" s="3" t="s">
        <v>562</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13V</v>
      </c>
      <c r="T232" s="3">
        <v>0</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12V</v>
      </c>
      <c r="T233" s="3" t="s">
        <v>562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11V</v>
      </c>
      <c r="T234" s="3" t="s">
        <v>562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10V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9V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FIX</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Space</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Config2</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585</v>
      </c>
      <c r="V261" s="12"/>
      <c r="W261" s="65"/>
      <c r="X261" s="12"/>
      <c r="Y261" s="7" t="str">
        <f>VLOOKUP(U261,$DX$1:$DZ$21,3,FALSE)</f>
        <v>-</v>
      </c>
      <c r="AD261" s="8"/>
    </row>
    <row r="262" spans="19:45" ht="30" customHeight="1" x14ac:dyDescent="0.25">
      <c r="S262" s="7" t="s">
        <v>24</v>
      </c>
      <c r="T262" s="15" t="s">
        <v>450</v>
      </c>
      <c r="U262" s="5" t="s">
        <v>23</v>
      </c>
      <c r="V262" s="7" t="str">
        <f>VLOOKUP(U261,$DX$1:$DZ$21,2,FALSE)</f>
        <v>-</v>
      </c>
      <c r="W262" s="19"/>
      <c r="X262" s="19"/>
      <c r="Y262" s="19"/>
      <c r="Z262" s="19"/>
      <c r="AA262" s="5" t="s">
        <v>592</v>
      </c>
      <c r="AB262" s="26" t="str">
        <f>T281&amp;"_"&amp;ABS(T279)&amp;"dB_"&amp;T283&amp;"_"&amp;T284&amp;"_"&amp;GetAbsMaxMinText(AF265:AG324)&amp;"_"&amp;T264&amp;"_"&amp;T263&amp;S261&amp;"."&amp;T287</f>
        <v>default_NormalMode_38dB_2322D_2391A_372_420_ZTS6051MH_MP5.0</v>
      </c>
      <c r="AC262" s="18"/>
      <c r="AD262" s="18"/>
      <c r="AE262" s="18"/>
      <c r="AF262" s="18"/>
      <c r="AG262" s="18"/>
      <c r="AH262" s="19"/>
      <c r="AI262" s="19" t="s">
        <v>2</v>
      </c>
      <c r="AJ262" s="16" t="s">
        <v>1094</v>
      </c>
      <c r="AK262" s="16"/>
      <c r="AL262" s="16"/>
      <c r="AM262" s="16"/>
      <c r="AN262" s="16"/>
      <c r="AO262" s="16"/>
      <c r="AP262" s="16"/>
      <c r="AQ262" s="16"/>
      <c r="AR262" s="16"/>
      <c r="AS262" s="16"/>
    </row>
    <row r="263" spans="19:45" ht="30" customHeight="1" x14ac:dyDescent="0.25">
      <c r="S263" s="7" t="s">
        <v>5</v>
      </c>
      <c r="T263" s="15" t="s">
        <v>430</v>
      </c>
      <c r="U263" s="32" t="str">
        <f>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270</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Full</v>
      </c>
      <c r="AP264" s="56" t="str">
        <f>VLOOKUP($T272,$DE$1:$DJ$31,4,FALSE)</f>
        <v>non</v>
      </c>
      <c r="AQ264" s="56" t="str">
        <f>VLOOKUP($T272,$DE$1:$DJ$31,5,FALSE)</f>
        <v>non</v>
      </c>
      <c r="AR264" s="56" t="str">
        <f>VLOOKUP($T272,$DE$1:$DJ$31,6,FALSE)</f>
        <v>Full</v>
      </c>
      <c r="AS264" s="35" t="s">
        <v>726</v>
      </c>
    </row>
    <row r="265" spans="19:45" ht="30" customHeight="1" x14ac:dyDescent="0.25">
      <c r="S265" s="7" t="s">
        <v>18</v>
      </c>
      <c r="T265" s="15" t="s">
        <v>31</v>
      </c>
      <c r="U265" s="36" t="str">
        <f t="shared" ref="U265:U274" ca="1" si="41">ConfigCode($AA265,$AN265,$AO265,$AP265,$AQ265,$AR265,$AF265,$AG265,2)</f>
        <v>0x02=-37.50,-37.30;</v>
      </c>
      <c r="V265" s="37"/>
      <c r="W265" s="37"/>
      <c r="X265" s="68"/>
      <c r="Y265" s="68"/>
      <c r="Z265" s="55">
        <f t="shared" ref="Z265:Z274" ca="1" si="42" xml:space="preserve">
N("vbias,vlookup vbias range")+
VLOOKUP($AA265,INDIRECT(BoxVal(ROW($AA265),34,COLUMN(T261))),2,FALSE)+
N("gain")+
$AB265+
N("vcm")+
VLOOKUP($AC265,$CT$1:$DC$31,7,FALSE)+
N("(vbias*vcp*vbg-vbias)*sensor ratio")+
VbiasCal($AA265,$AD265,$AE265,BoxVal(ROW($AC265),18,COLUMN($T$22)))+
N("vbias ref+gain ref")+
$V265+$W265</f>
        <v>-1</v>
      </c>
      <c r="AA265" s="39" t="s">
        <v>580</v>
      </c>
      <c r="AB265" s="40">
        <v>-1</v>
      </c>
      <c r="AC265" s="40" t="s">
        <v>995</v>
      </c>
      <c r="AD265" s="40">
        <v>1</v>
      </c>
      <c r="AE265" s="41">
        <v>0</v>
      </c>
      <c r="AF265" s="42">
        <v>-37.5</v>
      </c>
      <c r="AG265" s="42">
        <v>-37.299999999999997</v>
      </c>
      <c r="AH265" s="43">
        <f ca="1">$AF265+$Z265</f>
        <v>-38.5</v>
      </c>
      <c r="AI265" s="43">
        <f ca="1">$AG265+$Z265</f>
        <v>-38.299999999999997</v>
      </c>
      <c r="AJ265" s="44" cm="1">
        <f t="array" aca="1" ref="AJ265" ca="1" xml:space="preserve">
N("initial sens-loopgain")+
$AF265-BoxVal(ROW($AA265),26,COLUMN(INDIRECT("T"&amp;(INT(ROW($AA282)/65))*65+2)))</f>
        <v>-37.5</v>
      </c>
      <c r="AK265" s="44">
        <f t="shared" ref="AK265:AK274" ca="1" si="43">AJ265+(AG265-AF265)</f>
        <v>-37.299999999999997</v>
      </c>
      <c r="AL265" s="44" cm="1">
        <f t="array" aca="1" ref="AL265" ca="1" xml:space="preserve">
N("initial sens-loopgain-gain-gain ref-vcm")+
$AH265-
BoxVal(ROW($AA265),26,COLUMN(INDIRECT("T"&amp;(INT(ROW($AA282)/65))*65+2)))-
$AB265-
$W265-
IFERROR(VLOOKUP($AC265,$CT$1:$DC$31,7,FALSE),0)</f>
        <v>-37.5</v>
      </c>
      <c r="AM265" s="44">
        <f t="shared" ref="AM265:AM274" ca="1" si="44">AL265+(AG265-AF265)</f>
        <v>-37.299999999999997</v>
      </c>
      <c r="AN265" s="36" t="str">
        <f t="shared" ref="AN265:AN274" ca="1" si="45">IF(BoxVal(ROW(AA265),9,COLUMN(T263))="FIX","00",ManualLookup(AA265,BoxVal(ROW(AA265),4,COLUMN(AN263)),INDIRECT(DN$3)))</f>
        <v>00</v>
      </c>
      <c r="AO265" s="36" t="str" cm="1">
        <f t="array" aca="1" ref="AO265" ca="1">ManualLookup(AB265,BoxVal(ROW(AB265),4,COLUMN(AO263)),INDIRECT(DO$3))</f>
        <v>02</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00</v>
      </c>
      <c r="AS265" s="33"/>
    </row>
    <row r="266" spans="19:45" ht="30" customHeight="1" x14ac:dyDescent="0.25">
      <c r="S266" s="7" t="s">
        <v>13</v>
      </c>
      <c r="T266" s="15" t="s">
        <v>391</v>
      </c>
      <c r="U266" s="36" t="str">
        <f t="shared" ca="1" si="41"/>
        <v>0x00=-38.30,-37.50;</v>
      </c>
      <c r="V266" s="37"/>
      <c r="W266" s="37"/>
      <c r="X266" s="68"/>
      <c r="Y266" s="68"/>
      <c r="Z266" s="55">
        <f t="shared" ca="1" si="42"/>
        <v>0</v>
      </c>
      <c r="AA266" s="39" t="s">
        <v>580</v>
      </c>
      <c r="AB266" s="40">
        <v>0</v>
      </c>
      <c r="AC266" s="40" t="s">
        <v>995</v>
      </c>
      <c r="AD266" s="40">
        <v>1</v>
      </c>
      <c r="AE266" s="41">
        <v>0</v>
      </c>
      <c r="AF266" s="42">
        <v>-38.299999999999997</v>
      </c>
      <c r="AG266" s="47">
        <f>AF265</f>
        <v>-37.5</v>
      </c>
      <c r="AH266" s="43">
        <f t="shared" ref="AH266:AH274" ca="1" si="46">$AF266+$Z266</f>
        <v>-38.299999999999997</v>
      </c>
      <c r="AI266" s="43">
        <f t="shared" ref="AI266:AI274" ca="1" si="47">$AG266+$Z266</f>
        <v>-37.5</v>
      </c>
      <c r="AJ266" s="44" cm="1">
        <f t="array" aca="1" ref="AJ266" ca="1" xml:space="preserve">
N("initial sens-loopgain")+
$AF266-BoxVal(ROW($AA266),26,COLUMN(INDIRECT("T"&amp;(INT(ROW($AA283)/65))*65+2)))</f>
        <v>-38.299999999999997</v>
      </c>
      <c r="AK266" s="44">
        <f t="shared" ca="1" si="43"/>
        <v>-37.5</v>
      </c>
      <c r="AL266" s="44" cm="1">
        <f t="array" aca="1" ref="AL266" ca="1" xml:space="preserve">
N("initial sens-loopgain-gain-gain ref-vcm")+
$AH266-
BoxVal(ROW($AA266),26,COLUMN(INDIRECT("T"&amp;(INT(ROW($AA283)/65))*65+2)))-
$AB266-
$W266-
IFERROR(VLOOKUP($AC266,$CT$1:$DC$31,7,FALSE),0)</f>
        <v>-38.299999999999997</v>
      </c>
      <c r="AM266" s="44">
        <f t="shared" ca="1" si="44"/>
        <v>-37.5</v>
      </c>
      <c r="AN266" s="36" t="str">
        <f t="shared" ca="1" si="45"/>
        <v>00</v>
      </c>
      <c r="AO266" s="36" t="str" cm="1">
        <f t="array" aca="1" ref="AO266" ca="1">ManualLookup(AB266,BoxVal(ROW(AB266),4,COLUMN(AO264)),INDIRECT(DO$3))</f>
        <v>00</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00</v>
      </c>
      <c r="AS266" s="36"/>
    </row>
    <row r="267" spans="19:45" ht="30" customHeight="1" x14ac:dyDescent="0.25">
      <c r="S267" s="26"/>
      <c r="T267" s="17"/>
      <c r="U267" s="36" t="str">
        <f t="shared" ca="1" si="41"/>
        <v>0x03=-38.80,-38.30;</v>
      </c>
      <c r="V267" s="37"/>
      <c r="W267" s="37"/>
      <c r="X267" s="68"/>
      <c r="Y267" s="68"/>
      <c r="Z267" s="55">
        <f t="shared" ca="1" si="42"/>
        <v>0.5</v>
      </c>
      <c r="AA267" s="39" t="s">
        <v>580</v>
      </c>
      <c r="AB267" s="40">
        <v>0.5</v>
      </c>
      <c r="AC267" s="40" t="s">
        <v>995</v>
      </c>
      <c r="AD267" s="40">
        <v>1</v>
      </c>
      <c r="AE267" s="41">
        <v>0</v>
      </c>
      <c r="AF267" s="42">
        <v>-38.799999999999997</v>
      </c>
      <c r="AG267" s="47">
        <f t="shared" ref="AG267:AG274" si="48">AF266</f>
        <v>-38.299999999999997</v>
      </c>
      <c r="AH267" s="43">
        <f t="shared" ca="1" si="46"/>
        <v>-38.299999999999997</v>
      </c>
      <c r="AI267" s="43">
        <f t="shared" ca="1" si="47"/>
        <v>-37.799999999999997</v>
      </c>
      <c r="AJ267" s="44" cm="1">
        <f t="array" aca="1" ref="AJ267" ca="1" xml:space="preserve">
N("initial sens-loopgain")+
$AF267-BoxVal(ROW($AA267),26,COLUMN(INDIRECT("T"&amp;(INT(ROW($AA284)/65))*65+2)))</f>
        <v>-38.799999999999997</v>
      </c>
      <c r="AK267" s="44">
        <f t="shared" ca="1" si="43"/>
        <v>-38.299999999999997</v>
      </c>
      <c r="AL267" s="44" cm="1">
        <f t="array" aca="1" ref="AL267" ca="1" xml:space="preserve">
N("initial sens-loopgain-gain-gain ref-vcm")+
$AH267-
BoxVal(ROW($AA267),26,COLUMN(INDIRECT("T"&amp;(INT(ROW($AA284)/65))*65+2)))-
$AB267-
$W267-
IFERROR(VLOOKUP($AC267,$CT$1:$DC$31,7,FALSE),0)</f>
        <v>-38.799999999999997</v>
      </c>
      <c r="AM267" s="44">
        <f t="shared" ca="1" si="44"/>
        <v>-38.299999999999997</v>
      </c>
      <c r="AN267" s="36" t="str">
        <f t="shared" ca="1" si="45"/>
        <v>00</v>
      </c>
      <c r="AO267" s="36" t="str" cm="1">
        <f t="array" aca="1" ref="AO267" ca="1">ManualLookup(AB267,BoxVal(ROW(AB267),4,COLUMN(AO265)),INDIRECT(DO$3))</f>
        <v>03</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00</v>
      </c>
      <c r="AS267" s="36"/>
    </row>
    <row r="268" spans="19:45" ht="30" customHeight="1" x14ac:dyDescent="0.25">
      <c r="S268" s="7" t="s">
        <v>19</v>
      </c>
      <c r="T268" s="15" t="s">
        <v>580</v>
      </c>
      <c r="U268" s="36" t="str">
        <f t="shared" ca="1" si="41"/>
        <v>0x04=-39.30,-38.80;</v>
      </c>
      <c r="V268" s="37"/>
      <c r="W268" s="37"/>
      <c r="X268" s="68"/>
      <c r="Y268" s="68"/>
      <c r="Z268" s="55">
        <f t="shared" ca="1" si="42"/>
        <v>1</v>
      </c>
      <c r="AA268" s="39" t="s">
        <v>580</v>
      </c>
      <c r="AB268" s="40">
        <v>1</v>
      </c>
      <c r="AC268" s="40" t="s">
        <v>995</v>
      </c>
      <c r="AD268" s="40">
        <v>1</v>
      </c>
      <c r="AE268" s="41">
        <v>0</v>
      </c>
      <c r="AF268" s="42">
        <v>-39.299999999999997</v>
      </c>
      <c r="AG268" s="47">
        <f t="shared" si="48"/>
        <v>-38.799999999999997</v>
      </c>
      <c r="AH268" s="43">
        <f t="shared" ca="1" si="46"/>
        <v>-38.299999999999997</v>
      </c>
      <c r="AI268" s="43">
        <f t="shared" ca="1" si="47"/>
        <v>-37.799999999999997</v>
      </c>
      <c r="AJ268" s="44" cm="1">
        <f t="array" aca="1" ref="AJ268" ca="1" xml:space="preserve">
N("initial sens-loopgain")+
$AF268-BoxVal(ROW($AA268),26,COLUMN(INDIRECT("T"&amp;(INT(ROW($AA285)/65))*65+2)))</f>
        <v>-39.299999999999997</v>
      </c>
      <c r="AK268" s="44">
        <f t="shared" ca="1" si="43"/>
        <v>-38.799999999999997</v>
      </c>
      <c r="AL268" s="44" cm="1">
        <f t="array" aca="1" ref="AL268" ca="1" xml:space="preserve">
N("initial sens-loopgain-gain-gain ref-vcm")+
$AH268-
BoxVal(ROW($AA268),26,COLUMN(INDIRECT("T"&amp;(INT(ROW($AA285)/65))*65+2)))-
$AB268-
$W268-
IFERROR(VLOOKUP($AC268,$CT$1:$DC$31,7,FALSE),0)</f>
        <v>-39.299999999999997</v>
      </c>
      <c r="AM268" s="44">
        <f t="shared" ca="1" si="44"/>
        <v>-38.799999999999997</v>
      </c>
      <c r="AN268" s="36" t="str">
        <f t="shared" ca="1" si="45"/>
        <v>00</v>
      </c>
      <c r="AO268" s="36" t="str" cm="1">
        <f t="array" aca="1" ref="AO268" ca="1">ManualLookup(AB268,BoxVal(ROW(AB268),4,COLUMN(AO266)),INDIRECT(DO$3))</f>
        <v>04</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00</v>
      </c>
      <c r="AS268" s="36"/>
    </row>
    <row r="269" spans="19:45" ht="30" customHeight="1" x14ac:dyDescent="0.25">
      <c r="S269" s="7" t="s">
        <v>15</v>
      </c>
      <c r="T269" s="15" t="s">
        <v>801</v>
      </c>
      <c r="U269" s="36" t="str">
        <f t="shared" ca="1" si="41"/>
        <v>0x63=-39.90,-39.30;</v>
      </c>
      <c r="V269" s="37"/>
      <c r="W269" s="37"/>
      <c r="X269" s="68"/>
      <c r="Y269" s="68"/>
      <c r="Z269" s="55">
        <f t="shared" ca="1" si="42"/>
        <v>1.6</v>
      </c>
      <c r="AA269" s="39" t="s">
        <v>581</v>
      </c>
      <c r="AB269" s="40">
        <v>0.5</v>
      </c>
      <c r="AC269" s="40" t="s">
        <v>995</v>
      </c>
      <c r="AD269" s="40">
        <v>1</v>
      </c>
      <c r="AE269" s="41">
        <v>0</v>
      </c>
      <c r="AF269" s="42">
        <v>-39.9</v>
      </c>
      <c r="AG269" s="47">
        <f t="shared" si="48"/>
        <v>-39.299999999999997</v>
      </c>
      <c r="AH269" s="43">
        <f t="shared" ca="1" si="46"/>
        <v>-38.299999999999997</v>
      </c>
      <c r="AI269" s="43">
        <f t="shared" ca="1" si="47"/>
        <v>-37.699999999999996</v>
      </c>
      <c r="AJ269" s="44" cm="1">
        <f t="array" aca="1" ref="AJ269" ca="1" xml:space="preserve">
N("initial sens-loopgain")+
$AF269-BoxVal(ROW($AA269),26,COLUMN(INDIRECT("T"&amp;(INT(ROW($AA286)/65))*65+2)))</f>
        <v>-39.9</v>
      </c>
      <c r="AK269" s="44">
        <f t="shared" ca="1" si="43"/>
        <v>-39.299999999999997</v>
      </c>
      <c r="AL269" s="44" cm="1">
        <f t="array" aca="1" ref="AL269" ca="1" xml:space="preserve">
N("initial sens-loopgain-gain-gain ref-vcm")+
$AH269-
BoxVal(ROW($AA269),26,COLUMN(INDIRECT("T"&amp;(INT(ROW($AA286)/65))*65+2)))-
$AB269-
$W269-
IFERROR(VLOOKUP($AC269,$CT$1:$DC$31,7,FALSE),0)</f>
        <v>-38.799999999999997</v>
      </c>
      <c r="AM269" s="44">
        <f t="shared" ca="1" si="44"/>
        <v>-38.199999999999996</v>
      </c>
      <c r="AN269" s="36" t="str">
        <f t="shared" ca="1" si="45"/>
        <v>60</v>
      </c>
      <c r="AO269" s="36" t="str" cm="1">
        <f t="array" aca="1" ref="AO269" ca="1">ManualLookup(AB269,BoxVal(ROW(AB269),4,COLUMN(AO267)),INDIRECT(DO$3))</f>
        <v>03</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00</v>
      </c>
      <c r="AS269" s="36"/>
    </row>
    <row r="270" spans="19:45" ht="30" customHeight="1" x14ac:dyDescent="0.25">
      <c r="S270" s="7" t="s">
        <v>705</v>
      </c>
      <c r="T270" s="15" t="s">
        <v>990</v>
      </c>
      <c r="U270" s="36" t="str">
        <f t="shared" ca="1" si="41"/>
        <v>0x64=-40.40,-39.90;</v>
      </c>
      <c r="V270" s="37"/>
      <c r="W270" s="37"/>
      <c r="X270" s="68"/>
      <c r="Y270" s="68"/>
      <c r="Z270" s="55">
        <f t="shared" ca="1" si="42"/>
        <v>2.1</v>
      </c>
      <c r="AA270" s="39" t="s">
        <v>581</v>
      </c>
      <c r="AB270" s="40">
        <v>1</v>
      </c>
      <c r="AC270" s="40" t="s">
        <v>995</v>
      </c>
      <c r="AD270" s="40">
        <v>1</v>
      </c>
      <c r="AE270" s="41">
        <v>0</v>
      </c>
      <c r="AF270" s="42">
        <v>-40.4</v>
      </c>
      <c r="AG270" s="47">
        <f t="shared" si="48"/>
        <v>-39.9</v>
      </c>
      <c r="AH270" s="43">
        <f t="shared" ca="1" si="46"/>
        <v>-38.299999999999997</v>
      </c>
      <c r="AI270" s="43">
        <f t="shared" ca="1" si="47"/>
        <v>-37.799999999999997</v>
      </c>
      <c r="AJ270" s="44" cm="1">
        <f t="array" aca="1" ref="AJ270" ca="1" xml:space="preserve">
N("initial sens-loopgain")+
$AF270-BoxVal(ROW($AA270),26,COLUMN(INDIRECT("T"&amp;(INT(ROW($AA287)/65))*65+2)))</f>
        <v>-40.4</v>
      </c>
      <c r="AK270" s="44">
        <f t="shared" ca="1" si="43"/>
        <v>-39.9</v>
      </c>
      <c r="AL270" s="44" cm="1">
        <f t="array" aca="1" ref="AL270" ca="1" xml:space="preserve">
N("initial sens-loopgain-gain-gain ref-vcm")+
$AH270-
BoxVal(ROW($AA270),26,COLUMN(INDIRECT("T"&amp;(INT(ROW($AA287)/65))*65+2)))-
$AB270-
$W270-
IFERROR(VLOOKUP($AC270,$CT$1:$DC$31,7,FALSE),0)</f>
        <v>-39.299999999999997</v>
      </c>
      <c r="AM270" s="44">
        <f t="shared" ca="1" si="44"/>
        <v>-38.799999999999997</v>
      </c>
      <c r="AN270" s="36" t="str">
        <f t="shared" ca="1" si="45"/>
        <v>60</v>
      </c>
      <c r="AO270" s="36" t="str" cm="1">
        <f t="array" aca="1" ref="AO270" ca="1">ManualLookup(AB270,BoxVal(ROW(AB270),4,COLUMN(AO268)),INDIRECT(DO$3))</f>
        <v>04</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00</v>
      </c>
      <c r="AS270" s="36"/>
    </row>
    <row r="271" spans="19:45" ht="30" customHeight="1" x14ac:dyDescent="0.25">
      <c r="S271" s="7" t="s">
        <v>605</v>
      </c>
      <c r="T271" s="15" t="s">
        <v>991</v>
      </c>
      <c r="U271" s="36" t="str">
        <f t="shared" ca="1" si="41"/>
        <v>0x65=-40.90,-40.40;</v>
      </c>
      <c r="V271" s="37"/>
      <c r="W271" s="37"/>
      <c r="X271" s="68"/>
      <c r="Y271" s="68"/>
      <c r="Z271" s="55">
        <f t="shared" ca="1" si="42"/>
        <v>2.6</v>
      </c>
      <c r="AA271" s="39" t="s">
        <v>581</v>
      </c>
      <c r="AB271" s="40">
        <v>1.5</v>
      </c>
      <c r="AC271" s="40" t="s">
        <v>995</v>
      </c>
      <c r="AD271" s="40">
        <v>1</v>
      </c>
      <c r="AE271" s="41">
        <v>0</v>
      </c>
      <c r="AF271" s="42">
        <v>-40.9</v>
      </c>
      <c r="AG271" s="47">
        <f t="shared" si="48"/>
        <v>-40.4</v>
      </c>
      <c r="AH271" s="43">
        <f t="shared" ca="1" si="46"/>
        <v>-38.299999999999997</v>
      </c>
      <c r="AI271" s="43">
        <f t="shared" ca="1" si="47"/>
        <v>-37.799999999999997</v>
      </c>
      <c r="AJ271" s="44" cm="1">
        <f t="array" aca="1" ref="AJ271" ca="1" xml:space="preserve">
N("initial sens-loopgain")+
$AF271-BoxVal(ROW($AA271),26,COLUMN(INDIRECT("T"&amp;(INT(ROW($AA288)/65))*65+2)))</f>
        <v>-40.9</v>
      </c>
      <c r="AK271" s="44">
        <f t="shared" ca="1" si="43"/>
        <v>-40.4</v>
      </c>
      <c r="AL271" s="44" cm="1">
        <f t="array" aca="1" ref="AL271" ca="1" xml:space="preserve">
N("initial sens-loopgain-gain-gain ref-vcm")+
$AH271-
BoxVal(ROW($AA271),26,COLUMN(INDIRECT("T"&amp;(INT(ROW($AA288)/65))*65+2)))-
$AB271-
$W271-
IFERROR(VLOOKUP($AC271,$CT$1:$DC$31,7,FALSE),0)</f>
        <v>-39.799999999999997</v>
      </c>
      <c r="AM271" s="44">
        <f t="shared" ca="1" si="44"/>
        <v>-39.299999999999997</v>
      </c>
      <c r="AN271" s="36" t="str">
        <f t="shared" ca="1" si="45"/>
        <v>60</v>
      </c>
      <c r="AO271" s="36" t="str" cm="1">
        <f t="array" aca="1" ref="AO271" ca="1">ManualLookup(AB271,BoxVal(ROW(AB271),4,COLUMN(AO269)),INDIRECT(DO$3))</f>
        <v>05</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00</v>
      </c>
      <c r="AS271" s="36"/>
    </row>
    <row r="272" spans="19:45" ht="30" customHeight="1" x14ac:dyDescent="0.25">
      <c r="S272" s="7" t="s">
        <v>721</v>
      </c>
      <c r="T272" s="15" t="s">
        <v>26</v>
      </c>
      <c r="U272" s="36" t="str">
        <f t="shared" ca="1" si="41"/>
        <v>0x73=-41.00,-40.90;</v>
      </c>
      <c r="V272" s="37"/>
      <c r="W272" s="37"/>
      <c r="X272" s="68"/>
      <c r="Y272" s="68"/>
      <c r="Z272" s="55">
        <f t="shared" ca="1" si="42"/>
        <v>2.7</v>
      </c>
      <c r="AA272" s="39" t="s">
        <v>582</v>
      </c>
      <c r="AB272" s="40">
        <v>0.5</v>
      </c>
      <c r="AC272" s="40" t="s">
        <v>995</v>
      </c>
      <c r="AD272" s="40">
        <v>1</v>
      </c>
      <c r="AE272" s="41">
        <v>0</v>
      </c>
      <c r="AF272" s="42">
        <v>-41</v>
      </c>
      <c r="AG272" s="47">
        <f t="shared" si="48"/>
        <v>-40.9</v>
      </c>
      <c r="AH272" s="43">
        <f t="shared" ca="1" si="46"/>
        <v>-38.299999999999997</v>
      </c>
      <c r="AI272" s="43">
        <f t="shared" ca="1" si="47"/>
        <v>-38.199999999999996</v>
      </c>
      <c r="AJ272" s="44" cm="1">
        <f t="array" aca="1" ref="AJ272" ca="1" xml:space="preserve">
N("initial sens-loopgain")+
$AF272-BoxVal(ROW($AA272),26,COLUMN(INDIRECT("T"&amp;(INT(ROW($AA289)/65))*65+2)))</f>
        <v>-41</v>
      </c>
      <c r="AK272" s="44">
        <f t="shared" ca="1" si="43"/>
        <v>-40.9</v>
      </c>
      <c r="AL272" s="44" cm="1">
        <f t="array" aca="1" ref="AL272" ca="1" xml:space="preserve">
N("initial sens-loopgain-gain-gain ref-vcm")+
$AH272-
BoxVal(ROW($AA272),26,COLUMN(INDIRECT("T"&amp;(INT(ROW($AA289)/65))*65+2)))-
$AB272-
$W272-
IFERROR(VLOOKUP($AC272,$CT$1:$DC$31,7,FALSE),0)</f>
        <v>-38.799999999999997</v>
      </c>
      <c r="AM272" s="44">
        <f t="shared" ca="1" si="44"/>
        <v>-38.699999999999996</v>
      </c>
      <c r="AN272" s="36" t="str">
        <f t="shared" ca="1" si="45"/>
        <v>70</v>
      </c>
      <c r="AO272" s="36" t="str" cm="1">
        <f t="array" aca="1" ref="AO272" ca="1">ManualLookup(AB272,BoxVal(ROW(AB272),4,COLUMN(AO270)),INDIRECT(DO$3))</f>
        <v>03</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00</v>
      </c>
      <c r="AS272" s="36"/>
    </row>
    <row r="273" spans="19:45" ht="30" customHeight="1" x14ac:dyDescent="0.25">
      <c r="S273" s="7" t="s">
        <v>20</v>
      </c>
      <c r="T273" s="15">
        <v>-37</v>
      </c>
      <c r="U273" s="36" t="str">
        <f t="shared" ca="1" si="41"/>
        <v>0x74=-41.50,-41.00;</v>
      </c>
      <c r="V273" s="37"/>
      <c r="W273" s="37"/>
      <c r="X273" s="38"/>
      <c r="Y273" s="38"/>
      <c r="Z273" s="55">
        <f t="shared" ca="1" si="42"/>
        <v>3.2</v>
      </c>
      <c r="AA273" s="39" t="s">
        <v>582</v>
      </c>
      <c r="AB273" s="40">
        <v>1</v>
      </c>
      <c r="AC273" s="40" t="s">
        <v>995</v>
      </c>
      <c r="AD273" s="40">
        <v>1</v>
      </c>
      <c r="AE273" s="41">
        <v>0</v>
      </c>
      <c r="AF273" s="42">
        <v>-41.5</v>
      </c>
      <c r="AG273" s="47">
        <f t="shared" si="48"/>
        <v>-41</v>
      </c>
      <c r="AH273" s="43">
        <f t="shared" ca="1" si="46"/>
        <v>-38.299999999999997</v>
      </c>
      <c r="AI273" s="43">
        <f t="shared" ca="1" si="47"/>
        <v>-37.799999999999997</v>
      </c>
      <c r="AJ273" s="44" cm="1">
        <f t="array" aca="1" ref="AJ273" ca="1" xml:space="preserve">
N("initial sens-loopgain")+
$AF273-BoxVal(ROW($AA273),26,COLUMN(INDIRECT("T"&amp;(INT(ROW($AA290)/65))*65+2)))</f>
        <v>-41.5</v>
      </c>
      <c r="AK273" s="44">
        <f t="shared" ca="1" si="43"/>
        <v>-41</v>
      </c>
      <c r="AL273" s="44" cm="1">
        <f t="array" aca="1" ref="AL273" ca="1" xml:space="preserve">
N("initial sens-loopgain-gain-gain ref-vcm")+
$AH273-
BoxVal(ROW($AA273),26,COLUMN(INDIRECT("T"&amp;(INT(ROW($AA290)/65))*65+2)))-
$AB273-
$W273-
IFERROR(VLOOKUP($AC273,$CT$1:$DC$31,7,FALSE),0)</f>
        <v>-39.299999999999997</v>
      </c>
      <c r="AM273" s="44">
        <f t="shared" ca="1" si="44"/>
        <v>-38.799999999999997</v>
      </c>
      <c r="AN273" s="36" t="str">
        <f t="shared" ca="1" si="45"/>
        <v>70</v>
      </c>
      <c r="AO273" s="36" t="str" cm="1">
        <f t="array" aca="1" ref="AO273" ca="1">ManualLookup(AB273,BoxVal(ROW(AB273),4,COLUMN(AO271)),INDIRECT(DO$3))</f>
        <v>04</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00</v>
      </c>
      <c r="AS273" s="36"/>
    </row>
    <row r="274" spans="19:45" ht="30" customHeight="1" x14ac:dyDescent="0.25">
      <c r="S274" s="7" t="s">
        <v>691</v>
      </c>
      <c r="T274" s="15" t="s">
        <v>1088</v>
      </c>
      <c r="U274" s="36" t="str">
        <f t="shared" ca="1" si="41"/>
        <v>0x75=-42.00,-41.50;</v>
      </c>
      <c r="V274" s="37"/>
      <c r="W274" s="37"/>
      <c r="X274" s="38"/>
      <c r="Y274" s="38"/>
      <c r="Z274" s="55">
        <f t="shared" ca="1" si="42"/>
        <v>3.7</v>
      </c>
      <c r="AA274" s="39" t="s">
        <v>582</v>
      </c>
      <c r="AB274" s="40">
        <v>1.5</v>
      </c>
      <c r="AC274" s="40" t="s">
        <v>995</v>
      </c>
      <c r="AD274" s="40">
        <v>1</v>
      </c>
      <c r="AE274" s="41">
        <v>0</v>
      </c>
      <c r="AF274" s="42">
        <v>-42</v>
      </c>
      <c r="AG274" s="47">
        <f t="shared" si="48"/>
        <v>-41.5</v>
      </c>
      <c r="AH274" s="43">
        <f t="shared" ca="1" si="46"/>
        <v>-38.299999999999997</v>
      </c>
      <c r="AI274" s="43">
        <f t="shared" ca="1" si="47"/>
        <v>-37.799999999999997</v>
      </c>
      <c r="AJ274" s="44" cm="1">
        <f t="array" aca="1" ref="AJ274" ca="1" xml:space="preserve">
N("initial sens-loopgain")+
$AF274-BoxVal(ROW($AA274),26,COLUMN(INDIRECT("T"&amp;(INT(ROW($AA291)/65))*65+2)))</f>
        <v>-42</v>
      </c>
      <c r="AK274" s="44">
        <f t="shared" ca="1" si="43"/>
        <v>-41.5</v>
      </c>
      <c r="AL274" s="44" cm="1">
        <f t="array" aca="1" ref="AL274" ca="1" xml:space="preserve">
N("initial sens-loopgain-gain-gain ref-vcm")+
$AH274-
BoxVal(ROW($AA274),26,COLUMN(INDIRECT("T"&amp;(INT(ROW($AA291)/65))*65+2)))-
$AB274-
$W274-
IFERROR(VLOOKUP($AC274,$CT$1:$DC$31,7,FALSE),0)</f>
        <v>-39.799999999999997</v>
      </c>
      <c r="AM274" s="44">
        <f t="shared" ca="1" si="44"/>
        <v>-39.299999999999997</v>
      </c>
      <c r="AN274" s="36" t="str">
        <f t="shared" ca="1" si="45"/>
        <v>70</v>
      </c>
      <c r="AO274" s="36" t="str" cm="1">
        <f t="array" aca="1" ref="AO274" ca="1">ManualLookup(AB274,BoxVal(ROW(AB274),4,COLUMN(AO272)),INDIRECT(DO$3))</f>
        <v>05</v>
      </c>
      <c r="AP274" s="36" t="str" cm="1">
        <f t="array" aca="1" ref="AP274" ca="1">ManualLookup(AC274,BoxVal(ROW(AC274),4,COLUMN(AP272)),INDIRECT(DP$3))</f>
        <v>00</v>
      </c>
      <c r="AQ274" s="36" t="str" cm="1">
        <f t="array" aca="1" ref="AQ274" ca="1">ManualLookup(AD274,BoxVal(ROW(AD274),4,COLUMN(AQ272)),INDIRECT(DQ$3))</f>
        <v>00</v>
      </c>
      <c r="AR274" s="36" t="str" cm="1">
        <f t="array" aca="1" ref="AR274" ca="1">ManualLookup(AE274,BoxVal(ROW(AE274),4,COLUMN(AR272)),INDIRECT(DR$3))</f>
        <v>00</v>
      </c>
      <c r="AS274" s="36"/>
    </row>
    <row r="275" spans="19:45" ht="30" customHeight="1" x14ac:dyDescent="0.25">
      <c r="S275" s="7" t="s">
        <v>544</v>
      </c>
      <c r="T275" s="15" t="s">
        <v>993</v>
      </c>
      <c r="U275" s="36"/>
      <c r="V275" s="37"/>
      <c r="W275" s="37"/>
      <c r="X275" s="38"/>
      <c r="Y275" s="38"/>
      <c r="Z275" s="55"/>
      <c r="AA275" s="39"/>
      <c r="AB275" s="40"/>
      <c r="AC275" s="40"/>
      <c r="AD275" s="40"/>
      <c r="AE275" s="41"/>
      <c r="AF275" s="42"/>
      <c r="AG275" s="47"/>
      <c r="AH275" s="43"/>
      <c r="AI275" s="43"/>
      <c r="AJ275" s="44"/>
      <c r="AK275" s="44"/>
      <c r="AL275" s="44"/>
      <c r="AM275" s="44"/>
      <c r="AN275" s="36"/>
      <c r="AO275" s="36"/>
      <c r="AP275" s="36"/>
      <c r="AQ275" s="36"/>
      <c r="AR275" s="36"/>
      <c r="AS275" s="36"/>
    </row>
    <row r="276" spans="19:45" ht="30" customHeight="1" x14ac:dyDescent="0.25">
      <c r="S276" s="7" t="s">
        <v>12</v>
      </c>
      <c r="T276" s="15" t="s">
        <v>548</v>
      </c>
      <c r="U276" s="36"/>
      <c r="V276" s="37"/>
      <c r="W276" s="37"/>
      <c r="X276" s="38"/>
      <c r="Y276" s="38"/>
      <c r="Z276" s="55"/>
      <c r="AA276" s="39"/>
      <c r="AB276" s="40"/>
      <c r="AC276" s="40"/>
      <c r="AD276" s="40"/>
      <c r="AE276" s="41"/>
      <c r="AF276" s="42"/>
      <c r="AG276" s="47"/>
      <c r="AH276" s="43"/>
      <c r="AI276" s="43"/>
      <c r="AJ276" s="44"/>
      <c r="AK276" s="44"/>
      <c r="AL276" s="44"/>
      <c r="AM276" s="44"/>
      <c r="AN276" s="36"/>
      <c r="AO276" s="36"/>
      <c r="AP276" s="36"/>
      <c r="AQ276" s="36"/>
      <c r="AR276" s="36"/>
      <c r="AS276" s="36"/>
    </row>
    <row r="277" spans="19:45" ht="30" customHeight="1" x14ac:dyDescent="0.25">
      <c r="S277" s="26" t="s">
        <v>773</v>
      </c>
      <c r="T277" s="15" t="s">
        <v>562</v>
      </c>
      <c r="U277" s="36"/>
      <c r="V277" s="37"/>
      <c r="W277" s="37"/>
      <c r="X277" s="38"/>
      <c r="Y277" s="38"/>
      <c r="Z277" s="55"/>
      <c r="AA277" s="39"/>
      <c r="AB277" s="40"/>
      <c r="AC277" s="40"/>
      <c r="AD277" s="40"/>
      <c r="AE277" s="41"/>
      <c r="AF277" s="42"/>
      <c r="AG277" s="47"/>
      <c r="AH277" s="43"/>
      <c r="AI277" s="43"/>
      <c r="AJ277" s="44"/>
      <c r="AK277" s="44"/>
      <c r="AL277" s="44"/>
      <c r="AM277" s="44"/>
      <c r="AN277" s="36"/>
      <c r="AO277" s="36"/>
      <c r="AP277" s="36"/>
      <c r="AQ277" s="36"/>
      <c r="AR277" s="36"/>
      <c r="AS277" s="36"/>
    </row>
    <row r="278" spans="19:45" ht="30" customHeight="1" x14ac:dyDescent="0.25">
      <c r="S278" s="7" t="s">
        <v>573</v>
      </c>
      <c r="T278" s="15">
        <v>1.1000000000000001</v>
      </c>
      <c r="U278" s="36"/>
      <c r="V278" s="37"/>
      <c r="W278" s="37"/>
      <c r="X278" s="38"/>
      <c r="Y278" s="38"/>
      <c r="Z278" s="55"/>
      <c r="AA278" s="39"/>
      <c r="AB278" s="40"/>
      <c r="AC278" s="40"/>
      <c r="AD278" s="40"/>
      <c r="AE278" s="41"/>
      <c r="AF278" s="42"/>
      <c r="AG278" s="47"/>
      <c r="AH278" s="43"/>
      <c r="AI278" s="43"/>
      <c r="AJ278" s="44"/>
      <c r="AK278" s="44"/>
      <c r="AL278" s="44"/>
      <c r="AM278" s="44"/>
      <c r="AN278" s="36"/>
      <c r="AO278" s="36"/>
      <c r="AP278" s="36"/>
      <c r="AQ278" s="36"/>
      <c r="AR278" s="36"/>
      <c r="AS278" s="36"/>
    </row>
    <row r="279" spans="19:45" ht="30" customHeight="1" x14ac:dyDescent="0.25">
      <c r="S279" s="7" t="s">
        <v>590</v>
      </c>
      <c r="T279" s="15">
        <f>VLOOKUP(T264,MPN!$A$1:$E$1000,4,FALSE)</f>
        <v>-38</v>
      </c>
      <c r="U279" s="36"/>
      <c r="V279" s="37"/>
      <c r="W279" s="37"/>
      <c r="X279" s="38"/>
      <c r="Y279" s="38"/>
      <c r="Z279" s="55"/>
      <c r="AA279" s="39"/>
      <c r="AB279" s="40"/>
      <c r="AC279" s="40"/>
      <c r="AD279" s="40"/>
      <c r="AE279" s="41"/>
      <c r="AF279" s="42"/>
      <c r="AG279" s="47"/>
      <c r="AH279" s="43"/>
      <c r="AI279" s="43"/>
      <c r="AJ279" s="44"/>
      <c r="AK279" s="44"/>
      <c r="AL279" s="44"/>
      <c r="AM279" s="44"/>
      <c r="AN279" s="36"/>
      <c r="AO279" s="36"/>
      <c r="AP279" s="36"/>
      <c r="AQ279" s="36"/>
      <c r="AR279" s="36"/>
      <c r="AS279" s="36"/>
    </row>
    <row r="280" spans="19:45" ht="30" customHeight="1" x14ac:dyDescent="0.25">
      <c r="S280" s="7" t="s">
        <v>693</v>
      </c>
      <c r="T280" s="15">
        <v>0.8</v>
      </c>
      <c r="U280" s="36"/>
      <c r="V280" s="37"/>
      <c r="W280" s="37"/>
      <c r="X280" s="38"/>
      <c r="Y280" s="38"/>
      <c r="Z280" s="55"/>
      <c r="AA280" s="39"/>
      <c r="AB280" s="40"/>
      <c r="AC280" s="40"/>
      <c r="AD280" s="40"/>
      <c r="AE280" s="41"/>
      <c r="AF280" s="42"/>
      <c r="AG280" s="47"/>
      <c r="AH280" s="43"/>
      <c r="AI280" s="43"/>
      <c r="AJ280" s="44"/>
      <c r="AK280" s="44"/>
      <c r="AL280" s="44"/>
      <c r="AM280" s="44"/>
      <c r="AN280" s="36"/>
      <c r="AO280" s="36"/>
      <c r="AP280" s="36"/>
      <c r="AQ280" s="36"/>
      <c r="AR280" s="36"/>
      <c r="AS280" s="36"/>
    </row>
    <row r="281" spans="19:45" ht="30" customHeight="1" x14ac:dyDescent="0.25">
      <c r="S281" s="7" t="s">
        <v>604</v>
      </c>
      <c r="T281" s="7" t="str">
        <f>VLOOKUP($T268,$AU$1:$AZ$31,MATCH($T262,$AU$1:$AZ$1,0),FALSE)&amp;"_"&amp;T270</f>
        <v>default_NormalMode</v>
      </c>
      <c r="U281" s="36"/>
      <c r="V281" s="37"/>
      <c r="W281" s="37"/>
      <c r="X281" s="38"/>
      <c r="Y281" s="38"/>
      <c r="Z281" s="55"/>
      <c r="AA281" s="39"/>
      <c r="AB281" s="40"/>
      <c r="AC281" s="40"/>
      <c r="AD281" s="40"/>
      <c r="AE281" s="41"/>
      <c r="AF281" s="42"/>
      <c r="AG281" s="47"/>
      <c r="AH281" s="43"/>
      <c r="AI281" s="43"/>
      <c r="AJ281" s="44"/>
      <c r="AK281" s="44"/>
      <c r="AL281" s="44"/>
      <c r="AM281" s="44"/>
      <c r="AN281" s="36"/>
      <c r="AO281" s="36"/>
      <c r="AP281" s="36"/>
      <c r="AQ281" s="36"/>
      <c r="AR281" s="36"/>
      <c r="AS281" s="36"/>
    </row>
    <row r="282" spans="19:45" ht="30" customHeight="1" x14ac:dyDescent="0.25">
      <c r="S282" s="7" t="s">
        <v>424</v>
      </c>
      <c r="T282" s="7" t="str">
        <f>VLOOKUP($T264,MPN!$A$1:$E$500,2,FALSE)</f>
        <v>AMIC</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tr">
        <f>VLOOKUP($T265,ASIC!$A$1:$B$200,2,FALSE)</f>
        <v>2322D</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tr">
        <f>VLOOKUP($T266,Sensor!$A$1:$B$100,2,FALSE)</f>
        <v>2391A</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str">
        <f>VLOOKUP($T264,MPN!$A$1:$E$500,5,FALSE)</f>
        <v>Default</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VLOOKUP(T275,$DT$1:$DV$31,3,FALSE)</f>
        <v>0</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0</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44739</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10</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T279&amp;"+/-"&amp;T280&amp;" "&amp;T289</f>
        <v>-38+/-0.8 dBV</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T271&amp;" : "&amp;T274&amp;" "&amp;"(uA)"&amp;CHAR(10)&amp;"Vdc&amp;Remark: "&amp;T277</f>
        <v>3.3V : 70~150 (uA)
Vdc&amp;Remark: -</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$BB$2</f>
        <v>15V</v>
      </c>
      <c r="T295" s="3">
        <v>2.2000000000000002</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$BB$3</f>
        <v>14V</v>
      </c>
      <c r="T296" s="3">
        <v>1.1000000000000001</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$BB$4</f>
        <v>13V</v>
      </c>
      <c r="T297" s="3">
        <v>0</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$BB$5</f>
        <v>12V</v>
      </c>
      <c r="T298" s="3" t="s">
        <v>562</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$BB$6</f>
        <v>11V</v>
      </c>
      <c r="T299" s="3" t="s">
        <v>562</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$BB$7</f>
        <v>10V</v>
      </c>
      <c r="T300" s="3" t="s">
        <v>562</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$BB$8</f>
        <v>9V</v>
      </c>
      <c r="T301" s="3" t="s">
        <v>562</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FIX</v>
      </c>
      <c r="T302" s="3" t="s">
        <v>562</v>
      </c>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Space</v>
      </c>
      <c r="T303" s="3">
        <v>0</v>
      </c>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Config2</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585</v>
      </c>
      <c r="V326" s="12"/>
      <c r="W326" s="65"/>
      <c r="X326" s="12"/>
      <c r="Y326" s="7" t="str">
        <f>VLOOKUP(U326,$DX$1:$DZ$21,3,FALSE)</f>
        <v>-</v>
      </c>
      <c r="AD326" s="8"/>
    </row>
    <row r="327" spans="19:45" ht="30" customHeight="1" x14ac:dyDescent="0.25">
      <c r="S327" s="7" t="s">
        <v>24</v>
      </c>
      <c r="T327" s="15" t="s">
        <v>450</v>
      </c>
      <c r="U327" s="5" t="s">
        <v>23</v>
      </c>
      <c r="V327" s="7" t="str">
        <f>VLOOKUP(U326,$DX$1:$DZ$21,2,FALSE)</f>
        <v>-</v>
      </c>
      <c r="W327" s="19"/>
      <c r="X327" s="19"/>
      <c r="Y327" s="19"/>
      <c r="Z327" s="19"/>
      <c r="AA327" s="5" t="s">
        <v>592</v>
      </c>
      <c r="AB327" s="26" t="str">
        <f>T346&amp;"_"&amp;ABS(T344)&amp;"dB_"&amp;T348&amp;"_"&amp;T349&amp;"_"&amp;GetAbsMaxMinText(AF330:AG389)&amp;"_"&amp;T329&amp;"_"&amp;T328&amp;S326&amp;"."&amp;T352</f>
        <v>default_NormalMode_38dB_2322D_2227F_337_431_ZTS6051MH_MP6.8</v>
      </c>
      <c r="AC327" s="18"/>
      <c r="AD327" s="18"/>
      <c r="AE327" s="18"/>
      <c r="AF327" s="18"/>
      <c r="AG327" s="18"/>
      <c r="AH327" s="19"/>
      <c r="AI327" s="19" t="s">
        <v>2</v>
      </c>
      <c r="AJ327" s="16" t="s">
        <v>1094</v>
      </c>
      <c r="AK327" s="16"/>
      <c r="AL327" s="16"/>
      <c r="AM327" s="16"/>
      <c r="AN327" s="16"/>
      <c r="AO327" s="16"/>
      <c r="AP327" s="16"/>
      <c r="AQ327" s="16"/>
      <c r="AR327" s="16"/>
      <c r="AS327" s="16"/>
    </row>
    <row r="328" spans="19:45" ht="30" customHeight="1" x14ac:dyDescent="0.25">
      <c r="S328" s="7" t="s">
        <v>5</v>
      </c>
      <c r="T328" s="15" t="s">
        <v>430</v>
      </c>
      <c r="U328" s="32" t="str">
        <f>HYPERLINK("#A"&amp;(S326+1),"&lt;==Block" &amp; $S326 &amp;"==&gt;")</f>
        <v>&lt;==Block6==&gt;</v>
      </c>
      <c r="V328" s="51"/>
      <c r="W328" s="19"/>
      <c r="X328" s="19"/>
      <c r="Y328" s="23"/>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270</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VLOOKUP($T337,$DE$1:$DJ$31,2,FALSE)</f>
        <v>Full</v>
      </c>
      <c r="AO329" s="56" t="str">
        <f>VLOOKUP($T337,$DE$1:$DJ$31,3,FALSE)</f>
        <v>Full</v>
      </c>
      <c r="AP329" s="56" t="str">
        <f>VLOOKUP($T337,$DE$1:$DJ$31,4,FALSE)</f>
        <v>non</v>
      </c>
      <c r="AQ329" s="56" t="str">
        <f>VLOOKUP($T337,$DE$1:$DJ$31,5,FALSE)</f>
        <v>non</v>
      </c>
      <c r="AR329" s="56" t="str">
        <f>VLOOKUP($T337,$DE$1:$DJ$31,6,FALSE)</f>
        <v>Full</v>
      </c>
      <c r="AS329" s="35" t="s">
        <v>726</v>
      </c>
    </row>
    <row r="330" spans="19:45" ht="30" customHeight="1" x14ac:dyDescent="0.25">
      <c r="S330" s="7" t="s">
        <v>18</v>
      </c>
      <c r="T330" s="15" t="s">
        <v>31</v>
      </c>
      <c r="U330" s="36" t="str">
        <f t="shared" ref="U330:U344" ca="1" si="49">ConfigCode($AA330,$AN330,$AO330,$AP330,$AQ330,$AR330,$AF330,$AG330,2)</f>
        <v>0x20=-34.00,-33.80;</v>
      </c>
      <c r="V330" s="37"/>
      <c r="W330" s="37"/>
      <c r="X330" s="68">
        <v>-2.8</v>
      </c>
      <c r="Y330" s="68">
        <v>-3</v>
      </c>
      <c r="Z330" s="55">
        <f t="shared" ref="Z330:Z344" ca="1" si="50" xml:space="preserve">
N("vbias,vlookup vbias range")+
VLOOKUP($AA330,INDIRECT(BoxVal(ROW($AA330),34,COLUMN(T326))),2,FALSE)+
N("gain")+
$AB330+
N("vcm")+
VLOOKUP($AC330,$CT$1:$DC$31,7,FALSE)+
N("(vbias*vcp*vbg-vbias)*sensor ratio")+
VbiasCal($AA330,$AD330,$AE330,BoxVal(ROW($AC330),18,COLUMN($T$22)))+
N("vbias ref+gain ref")+
$V330+$W330</f>
        <v>-4</v>
      </c>
      <c r="AA330" s="39" t="s">
        <v>584</v>
      </c>
      <c r="AB330" s="40">
        <v>0</v>
      </c>
      <c r="AC330" s="40" t="s">
        <v>995</v>
      </c>
      <c r="AD330" s="40">
        <v>1</v>
      </c>
      <c r="AE330" s="41">
        <v>0</v>
      </c>
      <c r="AF330" s="42">
        <v>-34</v>
      </c>
      <c r="AG330" s="42">
        <v>-33.799999999999997</v>
      </c>
      <c r="AH330" s="43">
        <f ca="1">$AF330+$Z330</f>
        <v>-38</v>
      </c>
      <c r="AI330" s="43">
        <f ca="1">$AG330+$Z330</f>
        <v>-37.799999999999997</v>
      </c>
      <c r="AJ330" s="44" cm="1">
        <f t="array" aca="1" ref="AJ330" ca="1" xml:space="preserve">
N("initial sens-loopgain")+
$AF330-BoxVal(ROW($AA330),26,COLUMN(INDIRECT("T"&amp;(INT(ROW($AA347)/65))*65+2)))</f>
        <v>-34</v>
      </c>
      <c r="AK330" s="44">
        <f t="shared" ref="AK330:AK339" ca="1" si="51">AJ330+(AG330-AF330)</f>
        <v>-33.799999999999997</v>
      </c>
      <c r="AL330" s="44" cm="1">
        <f t="array" aca="1" ref="AL330" ca="1" xml:space="preserve">
N("initial sens-loopgain-gain-gain ref-vcm")+
$AH330-
BoxVal(ROW($AA330),26,COLUMN(INDIRECT("T"&amp;(INT(ROW($AA347)/65))*65+2)))-
$AB330-
$W330-
IFERROR(VLOOKUP($AC330,$CT$1:$DC$31,7,FALSE),0)</f>
        <v>-38</v>
      </c>
      <c r="AM330" s="44">
        <f t="shared" ref="AM330:AM339" ca="1" si="52">AL330+(AG330-AF330)</f>
        <v>-37.799999999999997</v>
      </c>
      <c r="AN330" s="36" t="str">
        <f t="shared" ref="AN330:AN339" ca="1" si="53">IF(BoxVal(ROW(AA330),9,COLUMN(T328))="FIX","00",ManualLookup(AA330,BoxVal(ROW(AA330),4,COLUMN(AN328)),INDIRECT(DN$3)))</f>
        <v>20</v>
      </c>
      <c r="AO330" s="36" t="str" cm="1">
        <f t="array" aca="1" ref="AO330" ca="1">ManualLookup(AB330,BoxVal(ROW(AB330),4,COLUMN(AO328)),INDIRECT(DO$3))</f>
        <v>00</v>
      </c>
      <c r="AP330" s="36" t="str" cm="1">
        <f t="array" aca="1" ref="AP330" ca="1">ManualLookup(AC330,BoxVal(ROW(AC330),4,COLUMN(AP328)),INDIRECT(DP$3))</f>
        <v>00</v>
      </c>
      <c r="AQ330" s="36" t="str" cm="1">
        <f t="array" aca="1" ref="AQ330" ca="1">ManualLookup(AD330,BoxVal(ROW(AD330),4,COLUMN(AQ328)),INDIRECT(DQ$3))</f>
        <v>00</v>
      </c>
      <c r="AR330" s="36" t="str" cm="1">
        <f t="array" aca="1" ref="AR330" ca="1">ManualLookup(AE330,BoxVal(ROW(AE330),4,COLUMN(AR328)),INDIRECT(DR$3))</f>
        <v>00</v>
      </c>
      <c r="AS330" s="33"/>
    </row>
    <row r="331" spans="19:45" ht="30" customHeight="1" x14ac:dyDescent="0.25">
      <c r="S331" s="7" t="s">
        <v>13</v>
      </c>
      <c r="T331" s="15" t="s">
        <v>367</v>
      </c>
      <c r="U331" s="36" t="str">
        <f t="shared" ca="1" si="49"/>
        <v>0x32=-35.00,-34.00;</v>
      </c>
      <c r="V331" s="37"/>
      <c r="W331" s="37"/>
      <c r="X331" s="68">
        <v>-2.4</v>
      </c>
      <c r="Y331" s="68">
        <v>-2.5</v>
      </c>
      <c r="Z331" s="55">
        <f t="shared" ca="1" si="50"/>
        <v>-3.6</v>
      </c>
      <c r="AA331" s="39" t="s">
        <v>586</v>
      </c>
      <c r="AB331" s="40">
        <v>-1</v>
      </c>
      <c r="AC331" s="40" t="s">
        <v>995</v>
      </c>
      <c r="AD331" s="40">
        <v>1</v>
      </c>
      <c r="AE331" s="41">
        <v>0</v>
      </c>
      <c r="AF331" s="42">
        <v>-35</v>
      </c>
      <c r="AG331" s="47">
        <f>AF330</f>
        <v>-34</v>
      </c>
      <c r="AH331" s="43">
        <f t="shared" ref="AH331:AH344" ca="1" si="54">$AF331+$Z331</f>
        <v>-38.6</v>
      </c>
      <c r="AI331" s="43">
        <f t="shared" ref="AI331:AI344" ca="1" si="55">$AG331+$Z331</f>
        <v>-37.6</v>
      </c>
      <c r="AJ331" s="44" cm="1">
        <f t="array" aca="1" ref="AJ331" ca="1" xml:space="preserve">
N("initial sens-loopgain")+
$AF331-BoxVal(ROW($AA331),26,COLUMN(INDIRECT("T"&amp;(INT(ROW($AA348)/65))*65+2)))</f>
        <v>-35</v>
      </c>
      <c r="AK331" s="44">
        <f t="shared" ca="1" si="51"/>
        <v>-34</v>
      </c>
      <c r="AL331" s="44" cm="1">
        <f t="array" aca="1" ref="AL331" ca="1" xml:space="preserve">
N("initial sens-loopgain-gain-gain ref-vcm")+
$AH331-
BoxVal(ROW($AA331),26,COLUMN(INDIRECT("T"&amp;(INT(ROW($AA348)/65))*65+2)))-
$AB331-
$W331-
IFERROR(VLOOKUP($AC331,$CT$1:$DC$31,7,FALSE),0)</f>
        <v>-37.6</v>
      </c>
      <c r="AM331" s="44">
        <f t="shared" ca="1" si="52"/>
        <v>-36.6</v>
      </c>
      <c r="AN331" s="36" t="str">
        <f t="shared" ca="1" si="53"/>
        <v>30</v>
      </c>
      <c r="AO331" s="36" t="str" cm="1">
        <f t="array" aca="1" ref="AO331" ca="1">ManualLookup(AB331,BoxVal(ROW(AB331),4,COLUMN(AO329)),INDIRECT(DO$3))</f>
        <v>02</v>
      </c>
      <c r="AP331" s="36" t="str" cm="1">
        <f t="array" aca="1" ref="AP331" ca="1">ManualLookup(AC331,BoxVal(ROW(AC331),4,COLUMN(AP329)),INDIRECT(DP$3))</f>
        <v>00</v>
      </c>
      <c r="AQ331" s="36" t="str" cm="1">
        <f t="array" aca="1" ref="AQ331" ca="1">ManualLookup(AD331,BoxVal(ROW(AD331),4,COLUMN(AQ329)),INDIRECT(DQ$3))</f>
        <v>00</v>
      </c>
      <c r="AR331" s="36" t="str" cm="1">
        <f t="array" aca="1" ref="AR331" ca="1">ManualLookup(AE331,BoxVal(ROW(AE331),4,COLUMN(AR329)),INDIRECT(DR$3))</f>
        <v>00</v>
      </c>
      <c r="AS331" s="36"/>
    </row>
    <row r="332" spans="19:45" ht="30" customHeight="1" x14ac:dyDescent="0.25">
      <c r="S332" s="26"/>
      <c r="T332" s="17"/>
      <c r="U332" s="36" t="str">
        <f t="shared" ca="1" si="49"/>
        <v>0x30=-35.80,-35.00;</v>
      </c>
      <c r="V332" s="37"/>
      <c r="W332" s="37"/>
      <c r="X332" s="68">
        <v>-1.8</v>
      </c>
      <c r="Y332" s="68">
        <v>-2</v>
      </c>
      <c r="Z332" s="55">
        <f t="shared" ca="1" si="50"/>
        <v>-2.6</v>
      </c>
      <c r="AA332" s="39" t="s">
        <v>586</v>
      </c>
      <c r="AB332" s="40">
        <v>0</v>
      </c>
      <c r="AC332" s="40" t="s">
        <v>995</v>
      </c>
      <c r="AD332" s="40">
        <v>1</v>
      </c>
      <c r="AE332" s="41">
        <v>0</v>
      </c>
      <c r="AF332" s="42">
        <v>-35.799999999999997</v>
      </c>
      <c r="AG332" s="47">
        <f t="shared" ref="AG332:AG339" si="56">AF331</f>
        <v>-35</v>
      </c>
      <c r="AH332" s="43">
        <f t="shared" ca="1" si="54"/>
        <v>-38.4</v>
      </c>
      <c r="AI332" s="43">
        <f t="shared" ca="1" si="55"/>
        <v>-37.6</v>
      </c>
      <c r="AJ332" s="44" cm="1">
        <f t="array" aca="1" ref="AJ332" ca="1" xml:space="preserve">
N("initial sens-loopgain")+
$AF332-BoxVal(ROW($AA332),26,COLUMN(INDIRECT("T"&amp;(INT(ROW($AA349)/65))*65+2)))</f>
        <v>-35.799999999999997</v>
      </c>
      <c r="AK332" s="44">
        <f t="shared" ca="1" si="51"/>
        <v>-35</v>
      </c>
      <c r="AL332" s="44" cm="1">
        <f t="array" aca="1" ref="AL332" ca="1" xml:space="preserve">
N("initial sens-loopgain-gain-gain ref-vcm")+
$AH332-
BoxVal(ROW($AA332),26,COLUMN(INDIRECT("T"&amp;(INT(ROW($AA349)/65))*65+2)))-
$AB332-
$W332-
IFERROR(VLOOKUP($AC332,$CT$1:$DC$31,7,FALSE),0)</f>
        <v>-38.4</v>
      </c>
      <c r="AM332" s="44">
        <f t="shared" ca="1" si="52"/>
        <v>-37.6</v>
      </c>
      <c r="AN332" s="36" t="str">
        <f t="shared" ca="1" si="53"/>
        <v>30</v>
      </c>
      <c r="AO332" s="36" t="str" cm="1">
        <f t="array" aca="1" ref="AO332" ca="1">ManualLookup(AB332,BoxVal(ROW(AB332),4,COLUMN(AO330)),INDIRECT(DO$3))</f>
        <v>00</v>
      </c>
      <c r="AP332" s="36" t="str" cm="1">
        <f t="array" aca="1" ref="AP332" ca="1">ManualLookup(AC332,BoxVal(ROW(AC332),4,COLUMN(AP330)),INDIRECT(DP$3))</f>
        <v>00</v>
      </c>
      <c r="AQ332" s="36" t="str" cm="1">
        <f t="array" aca="1" ref="AQ332" ca="1">ManualLookup(AD332,BoxVal(ROW(AD332),4,COLUMN(AQ330)),INDIRECT(DQ$3))</f>
        <v>00</v>
      </c>
      <c r="AR332" s="36" t="str" cm="1">
        <f t="array" aca="1" ref="AR332" ca="1">ManualLookup(AE332,BoxVal(ROW(AE332),4,COLUMN(AR330)),INDIRECT(DR$3))</f>
        <v>00</v>
      </c>
      <c r="AS332" s="36"/>
    </row>
    <row r="333" spans="19:45" ht="30" customHeight="1" x14ac:dyDescent="0.25">
      <c r="S333" s="7" t="s">
        <v>19</v>
      </c>
      <c r="T333" s="15" t="s">
        <v>580</v>
      </c>
      <c r="U333" s="36" t="str">
        <f t="shared" ca="1" si="49"/>
        <v>0x42=-36.30,-35.80;</v>
      </c>
      <c r="V333" s="37"/>
      <c r="W333" s="37"/>
      <c r="X333" s="68">
        <v>-1.4</v>
      </c>
      <c r="Y333" s="68">
        <v>-1.5</v>
      </c>
      <c r="Z333" s="55">
        <f t="shared" ca="1" si="50"/>
        <v>-2.2000000000000002</v>
      </c>
      <c r="AA333" s="39" t="s">
        <v>587</v>
      </c>
      <c r="AB333" s="40">
        <v>-1</v>
      </c>
      <c r="AC333" s="40" t="s">
        <v>995</v>
      </c>
      <c r="AD333" s="40">
        <v>1</v>
      </c>
      <c r="AE333" s="41">
        <v>0</v>
      </c>
      <c r="AF333" s="42">
        <v>-36.299999999999997</v>
      </c>
      <c r="AG333" s="47">
        <f t="shared" si="56"/>
        <v>-35.799999999999997</v>
      </c>
      <c r="AH333" s="43">
        <f t="shared" ca="1" si="54"/>
        <v>-38.5</v>
      </c>
      <c r="AI333" s="43">
        <f t="shared" ca="1" si="55"/>
        <v>-38</v>
      </c>
      <c r="AJ333" s="44" cm="1">
        <f t="array" aca="1" ref="AJ333" ca="1" xml:space="preserve">
N("initial sens-loopgain")+
$AF333-BoxVal(ROW($AA333),26,COLUMN(INDIRECT("T"&amp;(INT(ROW($AA350)/65))*65+2)))</f>
        <v>-36.299999999999997</v>
      </c>
      <c r="AK333" s="44">
        <f t="shared" ca="1" si="51"/>
        <v>-35.799999999999997</v>
      </c>
      <c r="AL333" s="44" cm="1">
        <f t="array" aca="1" ref="AL333" ca="1" xml:space="preserve">
N("initial sens-loopgain-gain-gain ref-vcm")+
$AH333-
BoxVal(ROW($AA333),26,COLUMN(INDIRECT("T"&amp;(INT(ROW($AA350)/65))*65+2)))-
$AB333-
$W333-
IFERROR(VLOOKUP($AC333,$CT$1:$DC$31,7,FALSE),0)</f>
        <v>-37.5</v>
      </c>
      <c r="AM333" s="44">
        <f t="shared" ca="1" si="52"/>
        <v>-37</v>
      </c>
      <c r="AN333" s="36" t="str">
        <f t="shared" ca="1" si="53"/>
        <v>40</v>
      </c>
      <c r="AO333" s="36" t="str" cm="1">
        <f t="array" aca="1" ref="AO333" ca="1">ManualLookup(AB333,BoxVal(ROW(AB333),4,COLUMN(AO331)),INDIRECT(DO$3))</f>
        <v>02</v>
      </c>
      <c r="AP333" s="36" t="str" cm="1">
        <f t="array" aca="1" ref="AP333" ca="1">ManualLookup(AC333,BoxVal(ROW(AC333),4,COLUMN(AP331)),INDIRECT(DP$3))</f>
        <v>00</v>
      </c>
      <c r="AQ333" s="36" t="str" cm="1">
        <f t="array" aca="1" ref="AQ333" ca="1">ManualLookup(AD333,BoxVal(ROW(AD333),4,COLUMN(AQ331)),INDIRECT(DQ$3))</f>
        <v>00</v>
      </c>
      <c r="AR333" s="36" t="str" cm="1">
        <f t="array" aca="1" ref="AR333" ca="1">ManualLookup(AE333,BoxVal(ROW(AE333),4,COLUMN(AR331)),INDIRECT(DR$3))</f>
        <v>00</v>
      </c>
      <c r="AS333" s="36"/>
    </row>
    <row r="334" spans="19:45" ht="30" customHeight="1" x14ac:dyDescent="0.25">
      <c r="S334" s="7" t="s">
        <v>15</v>
      </c>
      <c r="T334" s="15" t="s">
        <v>801</v>
      </c>
      <c r="U334" s="36" t="str">
        <f t="shared" ca="1" si="49"/>
        <v>0x40=-37.00,-36.30;</v>
      </c>
      <c r="V334" s="37"/>
      <c r="W334" s="37"/>
      <c r="X334" s="68"/>
      <c r="Y334" s="68">
        <v>-1.1599999999999999</v>
      </c>
      <c r="Z334" s="55">
        <f t="shared" ca="1" si="50"/>
        <v>-1.2</v>
      </c>
      <c r="AA334" s="39" t="s">
        <v>587</v>
      </c>
      <c r="AB334" s="40">
        <v>0</v>
      </c>
      <c r="AC334" s="40" t="s">
        <v>995</v>
      </c>
      <c r="AD334" s="40">
        <v>1</v>
      </c>
      <c r="AE334" s="41">
        <v>0</v>
      </c>
      <c r="AF334" s="42">
        <v>-37</v>
      </c>
      <c r="AG334" s="47">
        <f t="shared" si="56"/>
        <v>-36.299999999999997</v>
      </c>
      <c r="AH334" s="43">
        <f t="shared" ca="1" si="54"/>
        <v>-38.200000000000003</v>
      </c>
      <c r="AI334" s="43">
        <f t="shared" ca="1" si="55"/>
        <v>-37.5</v>
      </c>
      <c r="AJ334" s="44" cm="1">
        <f t="array" aca="1" ref="AJ334" ca="1" xml:space="preserve">
N("initial sens-loopgain")+
$AF334-BoxVal(ROW($AA334),26,COLUMN(INDIRECT("T"&amp;(INT(ROW($AA351)/65))*65+2)))</f>
        <v>-37</v>
      </c>
      <c r="AK334" s="44">
        <f t="shared" ca="1" si="51"/>
        <v>-36.299999999999997</v>
      </c>
      <c r="AL334" s="44" cm="1">
        <f t="array" aca="1" ref="AL334" ca="1" xml:space="preserve">
N("initial sens-loopgain-gain-gain ref-vcm")+
$AH334-
BoxVal(ROW($AA334),26,COLUMN(INDIRECT("T"&amp;(INT(ROW($AA351)/65))*65+2)))-
$AB334-
$W334-
IFERROR(VLOOKUP($AC334,$CT$1:$DC$31,7,FALSE),0)</f>
        <v>-38.200000000000003</v>
      </c>
      <c r="AM334" s="44">
        <f t="shared" ca="1" si="52"/>
        <v>-37.5</v>
      </c>
      <c r="AN334" s="36" t="str">
        <f t="shared" ca="1" si="53"/>
        <v>40</v>
      </c>
      <c r="AO334" s="36" t="str" cm="1">
        <f t="array" aca="1" ref="AO334" ca="1">ManualLookup(AB334,BoxVal(ROW(AB334),4,COLUMN(AO332)),INDIRECT(DO$3))</f>
        <v>00</v>
      </c>
      <c r="AP334" s="36" t="str" cm="1">
        <f t="array" aca="1" ref="AP334" ca="1">ManualLookup(AC334,BoxVal(ROW(AC334),4,COLUMN(AP332)),INDIRECT(DP$3))</f>
        <v>00</v>
      </c>
      <c r="AQ334" s="36" t="str" cm="1">
        <f t="array" aca="1" ref="AQ334" ca="1">ManualLookup(AD334,BoxVal(ROW(AD334),4,COLUMN(AQ332)),INDIRECT(DQ$3))</f>
        <v>00</v>
      </c>
      <c r="AR334" s="36" t="str" cm="1">
        <f t="array" aca="1" ref="AR334" ca="1">ManualLookup(AE334,BoxVal(ROW(AE334),4,COLUMN(AR332)),INDIRECT(DR$3))</f>
        <v>00</v>
      </c>
      <c r="AS334" s="36"/>
    </row>
    <row r="335" spans="19:45" ht="30" customHeight="1" x14ac:dyDescent="0.25">
      <c r="S335" s="7" t="s">
        <v>705</v>
      </c>
      <c r="T335" s="15" t="s">
        <v>990</v>
      </c>
      <c r="U335" s="36" t="str">
        <f t="shared" ca="1" si="49"/>
        <v>0x02=-37.50,-37.00;</v>
      </c>
      <c r="V335" s="37"/>
      <c r="W335" s="37"/>
      <c r="X335" s="68"/>
      <c r="Y335" s="68">
        <v>-0.7</v>
      </c>
      <c r="Z335" s="55">
        <f t="shared" ca="1" si="50"/>
        <v>-1</v>
      </c>
      <c r="AA335" s="39" t="s">
        <v>580</v>
      </c>
      <c r="AB335" s="40">
        <v>-1</v>
      </c>
      <c r="AC335" s="40" t="s">
        <v>995</v>
      </c>
      <c r="AD335" s="40">
        <v>1</v>
      </c>
      <c r="AE335" s="41">
        <v>0</v>
      </c>
      <c r="AF335" s="42">
        <v>-37.5</v>
      </c>
      <c r="AG335" s="47">
        <f t="shared" si="56"/>
        <v>-37</v>
      </c>
      <c r="AH335" s="43">
        <f t="shared" ca="1" si="54"/>
        <v>-38.5</v>
      </c>
      <c r="AI335" s="43">
        <f t="shared" ca="1" si="55"/>
        <v>-38</v>
      </c>
      <c r="AJ335" s="44" cm="1">
        <f t="array" aca="1" ref="AJ335" ca="1" xml:space="preserve">
N("initial sens-loopgain")+
$AF335-BoxVal(ROW($AA335),26,COLUMN(INDIRECT("T"&amp;(INT(ROW($AA352)/65))*65+2)))</f>
        <v>-37.5</v>
      </c>
      <c r="AK335" s="44">
        <f t="shared" ca="1" si="51"/>
        <v>-37</v>
      </c>
      <c r="AL335" s="44" cm="1">
        <f t="array" aca="1" ref="AL335" ca="1" xml:space="preserve">
N("initial sens-loopgain-gain-gain ref-vcm")+
$AH335-
BoxVal(ROW($AA335),26,COLUMN(INDIRECT("T"&amp;(INT(ROW($AA352)/65))*65+2)))-
$AB335-
$W335-
IFERROR(VLOOKUP($AC335,$CT$1:$DC$31,7,FALSE),0)</f>
        <v>-37.5</v>
      </c>
      <c r="AM335" s="44">
        <f t="shared" ca="1" si="52"/>
        <v>-37</v>
      </c>
      <c r="AN335" s="36" t="str">
        <f t="shared" ca="1" si="53"/>
        <v>00</v>
      </c>
      <c r="AO335" s="36" t="str" cm="1">
        <f t="array" aca="1" ref="AO335" ca="1">ManualLookup(AB335,BoxVal(ROW(AB335),4,COLUMN(AO333)),INDIRECT(DO$3))</f>
        <v>02</v>
      </c>
      <c r="AP335" s="36" t="str" cm="1">
        <f t="array" aca="1" ref="AP335" ca="1">ManualLookup(AC335,BoxVal(ROW(AC335),4,COLUMN(AP333)),INDIRECT(DP$3))</f>
        <v>00</v>
      </c>
      <c r="AQ335" s="36" t="str" cm="1">
        <f t="array" aca="1" ref="AQ335" ca="1">ManualLookup(AD335,BoxVal(ROW(AD335),4,COLUMN(AQ333)),INDIRECT(DQ$3))</f>
        <v>00</v>
      </c>
      <c r="AR335" s="36" t="str" cm="1">
        <f t="array" aca="1" ref="AR335" ca="1">ManualLookup(AE335,BoxVal(ROW(AE335),4,COLUMN(AR333)),INDIRECT(DR$3))</f>
        <v>00</v>
      </c>
      <c r="AS335" s="36"/>
    </row>
    <row r="336" spans="19:45" ht="30" customHeight="1" x14ac:dyDescent="0.25">
      <c r="S336" s="7" t="s">
        <v>605</v>
      </c>
      <c r="T336" s="15" t="s">
        <v>991</v>
      </c>
      <c r="U336" s="36" t="str">
        <f t="shared" ca="1" si="49"/>
        <v>0x00=-38.30,-37.50;</v>
      </c>
      <c r="V336" s="37"/>
      <c r="W336" s="37"/>
      <c r="X336" s="68"/>
      <c r="Y336" s="68">
        <v>-0.2</v>
      </c>
      <c r="Z336" s="55">
        <f t="shared" ca="1" si="50"/>
        <v>0</v>
      </c>
      <c r="AA336" s="39" t="s">
        <v>580</v>
      </c>
      <c r="AB336" s="40">
        <v>0</v>
      </c>
      <c r="AC336" s="40" t="s">
        <v>995</v>
      </c>
      <c r="AD336" s="40">
        <v>1</v>
      </c>
      <c r="AE336" s="41">
        <v>0</v>
      </c>
      <c r="AF336" s="42">
        <v>-38.299999999999997</v>
      </c>
      <c r="AG336" s="47">
        <f t="shared" si="56"/>
        <v>-37.5</v>
      </c>
      <c r="AH336" s="43">
        <f t="shared" ca="1" si="54"/>
        <v>-38.299999999999997</v>
      </c>
      <c r="AI336" s="43">
        <f t="shared" ca="1" si="55"/>
        <v>-37.5</v>
      </c>
      <c r="AJ336" s="44" cm="1">
        <f t="array" aca="1" ref="AJ336" ca="1" xml:space="preserve">
N("initial sens-loopgain")+
$AF336-BoxVal(ROW($AA336),26,COLUMN(INDIRECT("T"&amp;(INT(ROW($AA353)/65))*65+2)))</f>
        <v>-38.299999999999997</v>
      </c>
      <c r="AK336" s="44">
        <f t="shared" ca="1" si="51"/>
        <v>-37.5</v>
      </c>
      <c r="AL336" s="44" cm="1">
        <f t="array" aca="1" ref="AL336" ca="1" xml:space="preserve">
N("initial sens-loopgain-gain-gain ref-vcm")+
$AH336-
BoxVal(ROW($AA336),26,COLUMN(INDIRECT("T"&amp;(INT(ROW($AA353)/65))*65+2)))-
$AB336-
$W336-
IFERROR(VLOOKUP($AC336,$CT$1:$DC$31,7,FALSE),0)</f>
        <v>-38.299999999999997</v>
      </c>
      <c r="AM336" s="44">
        <f t="shared" ca="1" si="52"/>
        <v>-37.5</v>
      </c>
      <c r="AN336" s="36" t="str">
        <f t="shared" ca="1" si="53"/>
        <v>00</v>
      </c>
      <c r="AO336" s="36" t="str" cm="1">
        <f t="array" aca="1" ref="AO336" ca="1">ManualLookup(AB336,BoxVal(ROW(AB336),4,COLUMN(AO334)),INDIRECT(DO$3))</f>
        <v>00</v>
      </c>
      <c r="AP336" s="36" t="str" cm="1">
        <f t="array" aca="1" ref="AP336" ca="1">ManualLookup(AC336,BoxVal(ROW(AC336),4,COLUMN(AP334)),INDIRECT(DP$3))</f>
        <v>00</v>
      </c>
      <c r="AQ336" s="36" t="str" cm="1">
        <f t="array" aca="1" ref="AQ336" ca="1">ManualLookup(AD336,BoxVal(ROW(AD336),4,COLUMN(AQ334)),INDIRECT(DQ$3))</f>
        <v>00</v>
      </c>
      <c r="AR336" s="36" t="str" cm="1">
        <f t="array" aca="1" ref="AR336" ca="1">ManualLookup(AE336,BoxVal(ROW(AE336),4,COLUMN(AR334)),INDIRECT(DR$3))</f>
        <v>00</v>
      </c>
      <c r="AS336" s="36"/>
    </row>
    <row r="337" spans="19:45" ht="30" customHeight="1" x14ac:dyDescent="0.25">
      <c r="S337" s="7" t="s">
        <v>721</v>
      </c>
      <c r="T337" s="15" t="s">
        <v>26</v>
      </c>
      <c r="U337" s="36" t="str">
        <f t="shared" ca="1" si="49"/>
        <v>0x03=-38.80,-38.30;</v>
      </c>
      <c r="V337" s="37"/>
      <c r="W337" s="37"/>
      <c r="X337" s="68"/>
      <c r="Y337" s="68"/>
      <c r="Z337" s="55">
        <f t="shared" ca="1" si="50"/>
        <v>0.5</v>
      </c>
      <c r="AA337" s="39" t="s">
        <v>580</v>
      </c>
      <c r="AB337" s="40">
        <v>0.5</v>
      </c>
      <c r="AC337" s="40" t="s">
        <v>995</v>
      </c>
      <c r="AD337" s="40">
        <v>1</v>
      </c>
      <c r="AE337" s="41">
        <v>0</v>
      </c>
      <c r="AF337" s="42">
        <v>-38.799999999999997</v>
      </c>
      <c r="AG337" s="47">
        <f t="shared" si="56"/>
        <v>-38.299999999999997</v>
      </c>
      <c r="AH337" s="43">
        <f t="shared" ca="1" si="54"/>
        <v>-38.299999999999997</v>
      </c>
      <c r="AI337" s="43">
        <f t="shared" ca="1" si="55"/>
        <v>-37.799999999999997</v>
      </c>
      <c r="AJ337" s="44" cm="1">
        <f t="array" aca="1" ref="AJ337" ca="1" xml:space="preserve">
N("initial sens-loopgain")+
$AF337-BoxVal(ROW($AA337),26,COLUMN(INDIRECT("T"&amp;(INT(ROW($AA354)/65))*65+2)))</f>
        <v>-38.799999999999997</v>
      </c>
      <c r="AK337" s="44">
        <f t="shared" ca="1" si="51"/>
        <v>-38.299999999999997</v>
      </c>
      <c r="AL337" s="44" cm="1">
        <f t="array" aca="1" ref="AL337" ca="1" xml:space="preserve">
N("initial sens-loopgain-gain-gain ref-vcm")+
$AH337-
BoxVal(ROW($AA337),26,COLUMN(INDIRECT("T"&amp;(INT(ROW($AA354)/65))*65+2)))-
$AB337-
$W337-
IFERROR(VLOOKUP($AC337,$CT$1:$DC$31,7,FALSE),0)</f>
        <v>-38.799999999999997</v>
      </c>
      <c r="AM337" s="44">
        <f t="shared" ca="1" si="52"/>
        <v>-38.299999999999997</v>
      </c>
      <c r="AN337" s="36" t="str">
        <f t="shared" ca="1" si="53"/>
        <v>00</v>
      </c>
      <c r="AO337" s="36" t="str" cm="1">
        <f t="array" aca="1" ref="AO337" ca="1">ManualLookup(AB337,BoxVal(ROW(AB337),4,COLUMN(AO335)),INDIRECT(DO$3))</f>
        <v>03</v>
      </c>
      <c r="AP337" s="36" t="str" cm="1">
        <f t="array" aca="1" ref="AP337" ca="1">ManualLookup(AC337,BoxVal(ROW(AC337),4,COLUMN(AP335)),INDIRECT(DP$3))</f>
        <v>00</v>
      </c>
      <c r="AQ337" s="36" t="str" cm="1">
        <f t="array" aca="1" ref="AQ337" ca="1">ManualLookup(AD337,BoxVal(ROW(AD337),4,COLUMN(AQ335)),INDIRECT(DQ$3))</f>
        <v>00</v>
      </c>
      <c r="AR337" s="36" t="str" cm="1">
        <f t="array" aca="1" ref="AR337" ca="1">ManualLookup(AE337,BoxVal(ROW(AE337),4,COLUMN(AR335)),INDIRECT(DR$3))</f>
        <v>00</v>
      </c>
      <c r="AS337" s="36"/>
    </row>
    <row r="338" spans="19:45" ht="30" customHeight="1" x14ac:dyDescent="0.25">
      <c r="S338" s="7" t="s">
        <v>20</v>
      </c>
      <c r="T338" s="15">
        <v>-37</v>
      </c>
      <c r="U338" s="36" t="str">
        <f t="shared" ca="1" si="49"/>
        <v>0x04=-39.30,-38.80;</v>
      </c>
      <c r="V338" s="37"/>
      <c r="W338" s="37"/>
      <c r="X338" s="38"/>
      <c r="Y338" s="38"/>
      <c r="Z338" s="55">
        <f t="shared" ca="1" si="50"/>
        <v>1</v>
      </c>
      <c r="AA338" s="39" t="s">
        <v>580</v>
      </c>
      <c r="AB338" s="40">
        <v>1</v>
      </c>
      <c r="AC338" s="40" t="s">
        <v>995</v>
      </c>
      <c r="AD338" s="40">
        <v>1</v>
      </c>
      <c r="AE338" s="41">
        <v>0</v>
      </c>
      <c r="AF338" s="42">
        <v>-39.299999999999997</v>
      </c>
      <c r="AG338" s="47">
        <f t="shared" si="56"/>
        <v>-38.799999999999997</v>
      </c>
      <c r="AH338" s="43">
        <f t="shared" ca="1" si="54"/>
        <v>-38.299999999999997</v>
      </c>
      <c r="AI338" s="43">
        <f t="shared" ca="1" si="55"/>
        <v>-37.799999999999997</v>
      </c>
      <c r="AJ338" s="44" cm="1">
        <f t="array" aca="1" ref="AJ338" ca="1" xml:space="preserve">
N("initial sens-loopgain")+
$AF338-BoxVal(ROW($AA338),26,COLUMN(INDIRECT("T"&amp;(INT(ROW($AA355)/65))*65+2)))</f>
        <v>-39.299999999999997</v>
      </c>
      <c r="AK338" s="44">
        <f t="shared" ca="1" si="51"/>
        <v>-38.799999999999997</v>
      </c>
      <c r="AL338" s="44" cm="1">
        <f t="array" aca="1" ref="AL338" ca="1" xml:space="preserve">
N("initial sens-loopgain-gain-gain ref-vcm")+
$AH338-
BoxVal(ROW($AA338),26,COLUMN(INDIRECT("T"&amp;(INT(ROW($AA355)/65))*65+2)))-
$AB338-
$W338-
IFERROR(VLOOKUP($AC338,$CT$1:$DC$31,7,FALSE),0)</f>
        <v>-39.299999999999997</v>
      </c>
      <c r="AM338" s="44">
        <f t="shared" ca="1" si="52"/>
        <v>-38.799999999999997</v>
      </c>
      <c r="AN338" s="36" t="str">
        <f t="shared" ca="1" si="53"/>
        <v>00</v>
      </c>
      <c r="AO338" s="36" t="str" cm="1">
        <f t="array" aca="1" ref="AO338" ca="1">ManualLookup(AB338,BoxVal(ROW(AB338),4,COLUMN(AO336)),INDIRECT(DO$3))</f>
        <v>04</v>
      </c>
      <c r="AP338" s="36" t="str" cm="1">
        <f t="array" aca="1" ref="AP338" ca="1">ManualLookup(AC338,BoxVal(ROW(AC338),4,COLUMN(AP336)),INDIRECT(DP$3))</f>
        <v>00</v>
      </c>
      <c r="AQ338" s="36" t="str" cm="1">
        <f t="array" aca="1" ref="AQ338" ca="1">ManualLookup(AD338,BoxVal(ROW(AD338),4,COLUMN(AQ336)),INDIRECT(DQ$3))</f>
        <v>00</v>
      </c>
      <c r="AR338" s="36" t="str" cm="1">
        <f t="array" aca="1" ref="AR338" ca="1">ManualLookup(AE338,BoxVal(ROW(AE338),4,COLUMN(AR336)),INDIRECT(DR$3))</f>
        <v>00</v>
      </c>
      <c r="AS338" s="36"/>
    </row>
    <row r="339" spans="19:45" ht="30" customHeight="1" x14ac:dyDescent="0.25">
      <c r="S339" s="7" t="s">
        <v>691</v>
      </c>
      <c r="T339" s="15" t="s">
        <v>1088</v>
      </c>
      <c r="U339" s="36" t="str">
        <f t="shared" ca="1" si="49"/>
        <v>0x63=-39.90,-39.30;</v>
      </c>
      <c r="V339" s="37"/>
      <c r="W339" s="37"/>
      <c r="X339" s="38"/>
      <c r="Y339" s="38"/>
      <c r="Z339" s="55">
        <f t="shared" ca="1" si="50"/>
        <v>1.6</v>
      </c>
      <c r="AA339" s="39" t="s">
        <v>581</v>
      </c>
      <c r="AB339" s="40">
        <v>0.5</v>
      </c>
      <c r="AC339" s="40" t="s">
        <v>995</v>
      </c>
      <c r="AD339" s="40">
        <v>1</v>
      </c>
      <c r="AE339" s="41">
        <v>0</v>
      </c>
      <c r="AF339" s="42">
        <v>-39.9</v>
      </c>
      <c r="AG339" s="47">
        <f t="shared" si="56"/>
        <v>-39.299999999999997</v>
      </c>
      <c r="AH339" s="43">
        <f t="shared" ca="1" si="54"/>
        <v>-38.299999999999997</v>
      </c>
      <c r="AI339" s="43">
        <f t="shared" ca="1" si="55"/>
        <v>-37.699999999999996</v>
      </c>
      <c r="AJ339" s="44" cm="1">
        <f t="array" aca="1" ref="AJ339" ca="1" xml:space="preserve">
N("initial sens-loopgain")+
$AF339-BoxVal(ROW($AA339),26,COLUMN(INDIRECT("T"&amp;(INT(ROW($AA356)/65))*65+2)))</f>
        <v>-39.9</v>
      </c>
      <c r="AK339" s="44">
        <f t="shared" ca="1" si="51"/>
        <v>-39.299999999999997</v>
      </c>
      <c r="AL339" s="44" cm="1">
        <f t="array" aca="1" ref="AL339" ca="1" xml:space="preserve">
N("initial sens-loopgain-gain-gain ref-vcm")+
$AH339-
BoxVal(ROW($AA339),26,COLUMN(INDIRECT("T"&amp;(INT(ROW($AA356)/65))*65+2)))-
$AB339-
$W339-
IFERROR(VLOOKUP($AC339,$CT$1:$DC$31,7,FALSE),0)</f>
        <v>-38.799999999999997</v>
      </c>
      <c r="AM339" s="44">
        <f t="shared" ca="1" si="52"/>
        <v>-38.199999999999996</v>
      </c>
      <c r="AN339" s="36" t="str">
        <f t="shared" ca="1" si="53"/>
        <v>60</v>
      </c>
      <c r="AO339" s="36" t="str" cm="1">
        <f t="array" aca="1" ref="AO339" ca="1">ManualLookup(AB339,BoxVal(ROW(AB339),4,COLUMN(AO337)),INDIRECT(DO$3))</f>
        <v>03</v>
      </c>
      <c r="AP339" s="36" t="str" cm="1">
        <f t="array" aca="1" ref="AP339" ca="1">ManualLookup(AC339,BoxVal(ROW(AC339),4,COLUMN(AP337)),INDIRECT(DP$3))</f>
        <v>00</v>
      </c>
      <c r="AQ339" s="36" t="str" cm="1">
        <f t="array" aca="1" ref="AQ339" ca="1">ManualLookup(AD339,BoxVal(ROW(AD339),4,COLUMN(AQ337)),INDIRECT(DQ$3))</f>
        <v>00</v>
      </c>
      <c r="AR339" s="36" t="str" cm="1">
        <f t="array" aca="1" ref="AR339" ca="1">ManualLookup(AE339,BoxVal(ROW(AE339),4,COLUMN(AR337)),INDIRECT(DR$3))</f>
        <v>00</v>
      </c>
      <c r="AS339" s="36"/>
    </row>
    <row r="340" spans="19:45" ht="30" customHeight="1" x14ac:dyDescent="0.25">
      <c r="S340" s="7" t="s">
        <v>544</v>
      </c>
      <c r="T340" s="15" t="s">
        <v>993</v>
      </c>
      <c r="U340" s="36" t="str">
        <f t="shared" ca="1" si="49"/>
        <v>0x64=-40.40,-39.90;</v>
      </c>
      <c r="V340" s="37"/>
      <c r="W340" s="37"/>
      <c r="X340" s="38"/>
      <c r="Y340" s="38"/>
      <c r="Z340" s="55">
        <f t="shared" ca="1" si="50"/>
        <v>2.1</v>
      </c>
      <c r="AA340" s="39" t="s">
        <v>581</v>
      </c>
      <c r="AB340" s="40">
        <v>1</v>
      </c>
      <c r="AC340" s="40" t="s">
        <v>995</v>
      </c>
      <c r="AD340" s="40">
        <v>1</v>
      </c>
      <c r="AE340" s="41">
        <v>0</v>
      </c>
      <c r="AF340" s="42">
        <v>-40.4</v>
      </c>
      <c r="AG340" s="47">
        <f t="shared" ref="AG340:AG344" si="57">AF339</f>
        <v>-39.9</v>
      </c>
      <c r="AH340" s="43">
        <f t="shared" ca="1" si="54"/>
        <v>-38.299999999999997</v>
      </c>
      <c r="AI340" s="43">
        <f t="shared" ca="1" si="55"/>
        <v>-37.799999999999997</v>
      </c>
      <c r="AJ340" s="44" cm="1">
        <f t="array" aca="1" ref="AJ340" ca="1" xml:space="preserve">
N("initial sens-loopgain")+
$AF340-BoxVal(ROW($AA340),26,COLUMN(INDIRECT("T"&amp;(INT(ROW($AA357)/65))*65+2)))</f>
        <v>-40.4</v>
      </c>
      <c r="AK340" s="44">
        <f t="shared" ref="AK340:AK344" ca="1" si="58">AJ340+(AG340-AF340)</f>
        <v>-39.9</v>
      </c>
      <c r="AL340" s="44" cm="1">
        <f t="array" aca="1" ref="AL340" ca="1" xml:space="preserve">
N("initial sens-loopgain-gain-gain ref-vcm")+
$AH340-
BoxVal(ROW($AA340),26,COLUMN(INDIRECT("T"&amp;(INT(ROW($AA357)/65))*65+2)))-
$AB340-
$W340-
IFERROR(VLOOKUP($AC340,$CT$1:$DC$31,7,FALSE),0)</f>
        <v>-39.299999999999997</v>
      </c>
      <c r="AM340" s="44">
        <f t="shared" ref="AM340:AM344" ca="1" si="59">AL340+(AG340-AF340)</f>
        <v>-38.799999999999997</v>
      </c>
      <c r="AN340" s="36" t="str">
        <f t="shared" ref="AN340:AN344" ca="1" si="60">IF(BoxVal(ROW(AA340),9,COLUMN(T338))="FIX","00",ManualLookup(AA340,BoxVal(ROW(AA340),4,COLUMN(AN338)),INDIRECT(DN$3)))</f>
        <v>60</v>
      </c>
      <c r="AO340" s="36" t="str" cm="1">
        <f t="array" aca="1" ref="AO340" ca="1">ManualLookup(AB340,BoxVal(ROW(AB340),4,COLUMN(AO338)),INDIRECT(DO$3))</f>
        <v>04</v>
      </c>
      <c r="AP340" s="36" t="str" cm="1">
        <f t="array" aca="1" ref="AP340" ca="1">ManualLookup(AC340,BoxVal(ROW(AC340),4,COLUMN(AP338)),INDIRECT(DP$3))</f>
        <v>00</v>
      </c>
      <c r="AQ340" s="36" t="str" cm="1">
        <f t="array" aca="1" ref="AQ340" ca="1">ManualLookup(AD340,BoxVal(ROW(AD340),4,COLUMN(AQ338)),INDIRECT(DQ$3))</f>
        <v>00</v>
      </c>
      <c r="AR340" s="36" t="str" cm="1">
        <f t="array" aca="1" ref="AR340" ca="1">ManualLookup(AE340,BoxVal(ROW(AE340),4,COLUMN(AR338)),INDIRECT(DR$3))</f>
        <v>00</v>
      </c>
      <c r="AS340" s="36"/>
    </row>
    <row r="341" spans="19:45" ht="30" customHeight="1" x14ac:dyDescent="0.25">
      <c r="S341" s="7" t="s">
        <v>12</v>
      </c>
      <c r="T341" s="15" t="s">
        <v>548</v>
      </c>
      <c r="U341" s="36" t="str">
        <f t="shared" ca="1" si="49"/>
        <v>0x65=-40.90,-40.40;</v>
      </c>
      <c r="V341" s="37"/>
      <c r="W341" s="37"/>
      <c r="X341" s="38"/>
      <c r="Y341" s="38"/>
      <c r="Z341" s="55">
        <f t="shared" ca="1" si="50"/>
        <v>2.6</v>
      </c>
      <c r="AA341" s="39" t="s">
        <v>581</v>
      </c>
      <c r="AB341" s="40">
        <v>1.5</v>
      </c>
      <c r="AC341" s="40" t="s">
        <v>995</v>
      </c>
      <c r="AD341" s="40">
        <v>1</v>
      </c>
      <c r="AE341" s="41">
        <v>0</v>
      </c>
      <c r="AF341" s="42">
        <v>-40.9</v>
      </c>
      <c r="AG341" s="47">
        <f t="shared" si="57"/>
        <v>-40.4</v>
      </c>
      <c r="AH341" s="43">
        <f t="shared" ca="1" si="54"/>
        <v>-38.299999999999997</v>
      </c>
      <c r="AI341" s="43">
        <f t="shared" ca="1" si="55"/>
        <v>-37.799999999999997</v>
      </c>
      <c r="AJ341" s="44" cm="1">
        <f t="array" aca="1" ref="AJ341" ca="1" xml:space="preserve">
N("initial sens-loopgain")+
$AF341-BoxVal(ROW($AA341),26,COLUMN(INDIRECT("T"&amp;(INT(ROW($AA358)/65))*65+2)))</f>
        <v>-40.9</v>
      </c>
      <c r="AK341" s="44">
        <f t="shared" ca="1" si="58"/>
        <v>-40.4</v>
      </c>
      <c r="AL341" s="44" cm="1">
        <f t="array" aca="1" ref="AL341" ca="1" xml:space="preserve">
N("initial sens-loopgain-gain-gain ref-vcm")+
$AH341-
BoxVal(ROW($AA341),26,COLUMN(INDIRECT("T"&amp;(INT(ROW($AA358)/65))*65+2)))-
$AB341-
$W341-
IFERROR(VLOOKUP($AC341,$CT$1:$DC$31,7,FALSE),0)</f>
        <v>-39.799999999999997</v>
      </c>
      <c r="AM341" s="44">
        <f t="shared" ca="1" si="59"/>
        <v>-39.299999999999997</v>
      </c>
      <c r="AN341" s="36" t="str">
        <f t="shared" ca="1" si="60"/>
        <v>60</v>
      </c>
      <c r="AO341" s="36" t="str" cm="1">
        <f t="array" aca="1" ref="AO341" ca="1">ManualLookup(AB341,BoxVal(ROW(AB341),4,COLUMN(AO339)),INDIRECT(DO$3))</f>
        <v>05</v>
      </c>
      <c r="AP341" s="36" t="str" cm="1">
        <f t="array" aca="1" ref="AP341" ca="1">ManualLookup(AC341,BoxVal(ROW(AC341),4,COLUMN(AP339)),INDIRECT(DP$3))</f>
        <v>00</v>
      </c>
      <c r="AQ341" s="36" t="str" cm="1">
        <f t="array" aca="1" ref="AQ341" ca="1">ManualLookup(AD341,BoxVal(ROW(AD341),4,COLUMN(AQ339)),INDIRECT(DQ$3))</f>
        <v>00</v>
      </c>
      <c r="AR341" s="36" t="str" cm="1">
        <f t="array" aca="1" ref="AR341" ca="1">ManualLookup(AE341,BoxVal(ROW(AE341),4,COLUMN(AR339)),INDIRECT(DR$3))</f>
        <v>00</v>
      </c>
      <c r="AS341" s="36"/>
    </row>
    <row r="342" spans="19:45" ht="30" customHeight="1" x14ac:dyDescent="0.25">
      <c r="S342" s="26" t="s">
        <v>773</v>
      </c>
      <c r="T342" s="15" t="s">
        <v>562</v>
      </c>
      <c r="U342" s="36" t="str">
        <f t="shared" ca="1" si="49"/>
        <v>0x66=-41.40,-40.90;</v>
      </c>
      <c r="V342" s="37"/>
      <c r="W342" s="37"/>
      <c r="X342" s="38"/>
      <c r="Y342" s="38"/>
      <c r="Z342" s="55">
        <f t="shared" ca="1" si="50"/>
        <v>3.1</v>
      </c>
      <c r="AA342" s="39" t="s">
        <v>581</v>
      </c>
      <c r="AB342" s="40">
        <v>2</v>
      </c>
      <c r="AC342" s="40" t="s">
        <v>995</v>
      </c>
      <c r="AD342" s="40">
        <v>1</v>
      </c>
      <c r="AE342" s="41">
        <v>0</v>
      </c>
      <c r="AF342" s="42">
        <v>-41.4</v>
      </c>
      <c r="AG342" s="47">
        <f t="shared" si="57"/>
        <v>-40.9</v>
      </c>
      <c r="AH342" s="43">
        <f t="shared" ca="1" si="54"/>
        <v>-38.299999999999997</v>
      </c>
      <c r="AI342" s="43">
        <f t="shared" ca="1" si="55"/>
        <v>-37.799999999999997</v>
      </c>
      <c r="AJ342" s="44" cm="1">
        <f t="array" aca="1" ref="AJ342" ca="1" xml:space="preserve">
N("initial sens-loopgain")+
$AF342-BoxVal(ROW($AA342),26,COLUMN(INDIRECT("T"&amp;(INT(ROW($AA359)/65))*65+2)))</f>
        <v>-41.4</v>
      </c>
      <c r="AK342" s="44">
        <f t="shared" ca="1" si="58"/>
        <v>-40.9</v>
      </c>
      <c r="AL342" s="44" cm="1">
        <f t="array" aca="1" ref="AL342" ca="1" xml:space="preserve">
N("initial sens-loopgain-gain-gain ref-vcm")+
$AH342-
BoxVal(ROW($AA342),26,COLUMN(INDIRECT("T"&amp;(INT(ROW($AA359)/65))*65+2)))-
$AB342-
$W342-
IFERROR(VLOOKUP($AC342,$CT$1:$DC$31,7,FALSE),0)</f>
        <v>-40.299999999999997</v>
      </c>
      <c r="AM342" s="44">
        <f t="shared" ca="1" si="59"/>
        <v>-39.799999999999997</v>
      </c>
      <c r="AN342" s="36" t="str">
        <f t="shared" ca="1" si="60"/>
        <v>60</v>
      </c>
      <c r="AO342" s="36" t="str" cm="1">
        <f t="array" aca="1" ref="AO342" ca="1">ManualLookup(AB342,BoxVal(ROW(AB342),4,COLUMN(AO340)),INDIRECT(DO$3))</f>
        <v>06</v>
      </c>
      <c r="AP342" s="36" t="str" cm="1">
        <f t="array" aca="1" ref="AP342" ca="1">ManualLookup(AC342,BoxVal(ROW(AC342),4,COLUMN(AP340)),INDIRECT(DP$3))</f>
        <v>00</v>
      </c>
      <c r="AQ342" s="36" t="str" cm="1">
        <f t="array" aca="1" ref="AQ342" ca="1">ManualLookup(AD342,BoxVal(ROW(AD342),4,COLUMN(AQ340)),INDIRECT(DQ$3))</f>
        <v>00</v>
      </c>
      <c r="AR342" s="36" t="str" cm="1">
        <f t="array" aca="1" ref="AR342" ca="1">ManualLookup(AE342,BoxVal(ROW(AE342),4,COLUMN(AR340)),INDIRECT(DR$3))</f>
        <v>00</v>
      </c>
      <c r="AS342" s="36"/>
    </row>
    <row r="343" spans="19:45" ht="30" customHeight="1" x14ac:dyDescent="0.25">
      <c r="S343" s="7" t="s">
        <v>573</v>
      </c>
      <c r="T343" s="15">
        <v>1.1000000000000001</v>
      </c>
      <c r="U343" s="36" t="str">
        <f t="shared" ca="1" si="49"/>
        <v>0x67=-42.10,-41.40;</v>
      </c>
      <c r="V343" s="37"/>
      <c r="W343" s="37"/>
      <c r="X343" s="38"/>
      <c r="Y343" s="38"/>
      <c r="Z343" s="55">
        <f t="shared" ca="1" si="50"/>
        <v>3.6</v>
      </c>
      <c r="AA343" s="39" t="s">
        <v>581</v>
      </c>
      <c r="AB343" s="40">
        <v>2.5</v>
      </c>
      <c r="AC343" s="40" t="s">
        <v>995</v>
      </c>
      <c r="AD343" s="40">
        <v>1</v>
      </c>
      <c r="AE343" s="41">
        <v>0</v>
      </c>
      <c r="AF343" s="42">
        <v>-42.1</v>
      </c>
      <c r="AG343" s="47">
        <f t="shared" si="57"/>
        <v>-41.4</v>
      </c>
      <c r="AH343" s="43">
        <f t="shared" ca="1" si="54"/>
        <v>-38.5</v>
      </c>
      <c r="AI343" s="43">
        <f t="shared" ca="1" si="55"/>
        <v>-37.799999999999997</v>
      </c>
      <c r="AJ343" s="44" cm="1">
        <f t="array" aca="1" ref="AJ343" ca="1" xml:space="preserve">
N("initial sens-loopgain")+
$AF343-BoxVal(ROW($AA343),26,COLUMN(INDIRECT("T"&amp;(INT(ROW($AA360)/65))*65+2)))</f>
        <v>-42.1</v>
      </c>
      <c r="AK343" s="44">
        <f t="shared" ca="1" si="58"/>
        <v>-41.4</v>
      </c>
      <c r="AL343" s="44" cm="1">
        <f t="array" aca="1" ref="AL343" ca="1" xml:space="preserve">
N("initial sens-loopgain-gain-gain ref-vcm")+
$AH343-
BoxVal(ROW($AA343),26,COLUMN(INDIRECT("T"&amp;(INT(ROW($AA360)/65))*65+2)))-
$AB343-
$W343-
IFERROR(VLOOKUP($AC343,$CT$1:$DC$31,7,FALSE),0)</f>
        <v>-41</v>
      </c>
      <c r="AM343" s="44">
        <f t="shared" ca="1" si="59"/>
        <v>-40.299999999999997</v>
      </c>
      <c r="AN343" s="36" t="str">
        <f t="shared" ca="1" si="60"/>
        <v>60</v>
      </c>
      <c r="AO343" s="36" t="str" cm="1">
        <f t="array" aca="1" ref="AO343" ca="1">ManualLookup(AB343,BoxVal(ROW(AB343),4,COLUMN(AO341)),INDIRECT(DO$3))</f>
        <v>07</v>
      </c>
      <c r="AP343" s="36" t="str" cm="1">
        <f t="array" aca="1" ref="AP343" ca="1">ManualLookup(AC343,BoxVal(ROW(AC343),4,COLUMN(AP341)),INDIRECT(DP$3))</f>
        <v>00</v>
      </c>
      <c r="AQ343" s="36" t="str" cm="1">
        <f t="array" aca="1" ref="AQ343" ca="1">ManualLookup(AD343,BoxVal(ROW(AD343),4,COLUMN(AQ341)),INDIRECT(DQ$3))</f>
        <v>00</v>
      </c>
      <c r="AR343" s="36" t="str" cm="1">
        <f t="array" aca="1" ref="AR343" ca="1">ManualLookup(AE343,BoxVal(ROW(AE343),4,COLUMN(AR341)),INDIRECT(DR$3))</f>
        <v>00</v>
      </c>
      <c r="AS343" s="36"/>
    </row>
    <row r="344" spans="19:45" ht="30" customHeight="1" x14ac:dyDescent="0.25">
      <c r="S344" s="7" t="s">
        <v>590</v>
      </c>
      <c r="T344" s="15">
        <f>VLOOKUP(T329,MPN!$A$1:$E$1000,4,FALSE)</f>
        <v>-38</v>
      </c>
      <c r="U344" s="36" t="str">
        <f t="shared" ca="1" si="49"/>
        <v>0x68=-43.10,-42.10;</v>
      </c>
      <c r="V344" s="37"/>
      <c r="W344" s="37"/>
      <c r="X344" s="38"/>
      <c r="Y344" s="38"/>
      <c r="Z344" s="55">
        <f t="shared" ca="1" si="50"/>
        <v>4.5999999999999996</v>
      </c>
      <c r="AA344" s="39" t="s">
        <v>581</v>
      </c>
      <c r="AB344" s="40">
        <v>3.5</v>
      </c>
      <c r="AC344" s="40" t="s">
        <v>995</v>
      </c>
      <c r="AD344" s="40">
        <v>1</v>
      </c>
      <c r="AE344" s="41">
        <v>0</v>
      </c>
      <c r="AF344" s="42">
        <v>-43.1</v>
      </c>
      <c r="AG344" s="47">
        <f t="shared" si="57"/>
        <v>-42.1</v>
      </c>
      <c r="AH344" s="43">
        <f t="shared" ca="1" si="54"/>
        <v>-38.5</v>
      </c>
      <c r="AI344" s="43">
        <f t="shared" ca="1" si="55"/>
        <v>-37.5</v>
      </c>
      <c r="AJ344" s="44" cm="1">
        <f t="array" aca="1" ref="AJ344" ca="1" xml:space="preserve">
N("initial sens-loopgain")+
$AF344-BoxVal(ROW($AA344),26,COLUMN(INDIRECT("T"&amp;(INT(ROW($AA361)/65))*65+2)))</f>
        <v>-43.1</v>
      </c>
      <c r="AK344" s="44">
        <f t="shared" ca="1" si="58"/>
        <v>-42.1</v>
      </c>
      <c r="AL344" s="44" cm="1">
        <f t="array" aca="1" ref="AL344" ca="1" xml:space="preserve">
N("initial sens-loopgain-gain-gain ref-vcm")+
$AH344-
BoxVal(ROW($AA344),26,COLUMN(INDIRECT("T"&amp;(INT(ROW($AA361)/65))*65+2)))-
$AB344-
$W344-
IFERROR(VLOOKUP($AC344,$CT$1:$DC$31,7,FALSE),0)</f>
        <v>-42</v>
      </c>
      <c r="AM344" s="44">
        <f t="shared" ca="1" si="59"/>
        <v>-41</v>
      </c>
      <c r="AN344" s="36" t="str">
        <f t="shared" ca="1" si="60"/>
        <v>60</v>
      </c>
      <c r="AO344" s="36" t="str" cm="1">
        <f t="array" aca="1" ref="AO344" ca="1">ManualLookup(AB344,BoxVal(ROW(AB344),4,COLUMN(AO342)),INDIRECT(DO$3))</f>
        <v>08</v>
      </c>
      <c r="AP344" s="36" t="str" cm="1">
        <f t="array" aca="1" ref="AP344" ca="1">ManualLookup(AC344,BoxVal(ROW(AC344),4,COLUMN(AP342)),INDIRECT(DP$3))</f>
        <v>00</v>
      </c>
      <c r="AQ344" s="36" t="str" cm="1">
        <f t="array" aca="1" ref="AQ344" ca="1">ManualLookup(AD344,BoxVal(ROW(AD344),4,COLUMN(AQ342)),INDIRECT(DQ$3))</f>
        <v>00</v>
      </c>
      <c r="AR344" s="36" t="str" cm="1">
        <f t="array" aca="1" ref="AR344" ca="1">ManualLookup(AE344,BoxVal(ROW(AE344),4,COLUMN(AR342)),INDIRECT(DR$3))</f>
        <v>00</v>
      </c>
      <c r="AS344" s="36"/>
    </row>
    <row r="345" spans="19:45" ht="30" customHeight="1" x14ac:dyDescent="0.25">
      <c r="S345" s="7" t="s">
        <v>693</v>
      </c>
      <c r="T345" s="15">
        <v>0.8</v>
      </c>
      <c r="U345" s="36"/>
      <c r="V345" s="37"/>
      <c r="W345" s="37"/>
      <c r="X345" s="38"/>
      <c r="Y345" s="38"/>
      <c r="Z345" s="55"/>
      <c r="AA345" s="39"/>
      <c r="AB345" s="40"/>
      <c r="AC345" s="40"/>
      <c r="AD345" s="40"/>
      <c r="AE345" s="41"/>
      <c r="AF345" s="42"/>
      <c r="AG345" s="47"/>
      <c r="AH345" s="43"/>
      <c r="AI345" s="43"/>
      <c r="AJ345" s="44"/>
      <c r="AK345" s="44"/>
      <c r="AL345" s="44"/>
      <c r="AM345" s="44"/>
      <c r="AN345" s="36"/>
      <c r="AO345" s="36"/>
      <c r="AP345" s="36"/>
      <c r="AQ345" s="36"/>
      <c r="AR345" s="36"/>
      <c r="AS345" s="36"/>
    </row>
    <row r="346" spans="19:45" ht="30" customHeight="1" x14ac:dyDescent="0.25">
      <c r="S346" s="7" t="s">
        <v>604</v>
      </c>
      <c r="T346" s="7" t="str">
        <f>VLOOKUP($T333,$AU$1:$AZ$31,MATCH($T327,$AU$1:$AZ$1,0),FALSE)&amp;"_"&amp;T335</f>
        <v>default_NormalMode</v>
      </c>
      <c r="U346" s="36"/>
      <c r="V346" s="37"/>
      <c r="W346" s="37"/>
      <c r="X346" s="38"/>
      <c r="Y346" s="38"/>
      <c r="Z346" s="55"/>
      <c r="AA346" s="39"/>
      <c r="AB346" s="40"/>
      <c r="AC346" s="40"/>
      <c r="AD346" s="40"/>
      <c r="AE346" s="41"/>
      <c r="AF346" s="42"/>
      <c r="AG346" s="47"/>
      <c r="AH346" s="43"/>
      <c r="AI346" s="43"/>
      <c r="AJ346" s="44"/>
      <c r="AK346" s="44"/>
      <c r="AL346" s="44"/>
      <c r="AM346" s="44"/>
      <c r="AN346" s="36"/>
      <c r="AO346" s="36"/>
      <c r="AP346" s="36"/>
      <c r="AQ346" s="36"/>
      <c r="AR346" s="36"/>
      <c r="AS346" s="36"/>
    </row>
    <row r="347" spans="19:45" ht="30" customHeight="1" x14ac:dyDescent="0.25">
      <c r="S347" s="7" t="s">
        <v>424</v>
      </c>
      <c r="T347" s="7" t="str">
        <f>VLOOKUP($T329,MPN!$A$1:$E$500,2,FALSE)</f>
        <v>AMIC</v>
      </c>
      <c r="U347" s="36"/>
      <c r="V347" s="37"/>
      <c r="W347" s="37"/>
      <c r="X347" s="38"/>
      <c r="Y347" s="38"/>
      <c r="Z347" s="48"/>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tr">
        <f>VLOOKUP($T330,ASIC!$A$1:$B$200,2,FALSE)</f>
        <v>2322D</v>
      </c>
      <c r="U348" s="36"/>
      <c r="V348" s="37"/>
      <c r="W348" s="37"/>
      <c r="X348" s="38"/>
      <c r="Y348" s="38"/>
      <c r="Z348" s="48"/>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tr">
        <f>VLOOKUP($T331,Sensor!$A$1:$B$100,2,FALSE)</f>
        <v>2227F</v>
      </c>
      <c r="U349" s="36"/>
      <c r="V349" s="37"/>
      <c r="W349" s="37"/>
      <c r="X349" s="38"/>
      <c r="Y349" s="38"/>
      <c r="Z349" s="48"/>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tr">
        <f>VLOOKUP($T329,MPN!$A$1:$E$500,5,FALSE)</f>
        <v>Default</v>
      </c>
      <c r="U350" s="36"/>
      <c r="V350" s="37"/>
      <c r="W350" s="37"/>
      <c r="X350" s="38"/>
      <c r="Y350" s="38"/>
      <c r="Z350" s="48"/>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VLOOKUP(T340,$DT$1:$DV$31,3,FALSE)</f>
        <v>0</v>
      </c>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8</v>
      </c>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45028</v>
      </c>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ca="1">COUNTA(U330:U389)</f>
        <v>15</v>
      </c>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T344&amp;"+/-"&amp;T345&amp;" "&amp;T354</f>
        <v>-38+/-0.8 dBV</v>
      </c>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 t="s">
        <v>719</v>
      </c>
      <c r="T357" s="54" t="str">
        <f>T336&amp;" : "&amp;T339&amp;" "&amp;"(uA)"&amp;CHAR(10)&amp;"Vdc&amp;Remark: "&amp;T342</f>
        <v>3.3V : 70~150 (uA)
Vdc&amp;Remark: -</v>
      </c>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ADDRESS(ROW(S359),COLUMN($S$1))&amp;":"&amp;ADDRESS(ROW(S389),COLUMN($T$1))</f>
        <v>$S$359:$T$389</v>
      </c>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$BB$2</f>
        <v>15V</v>
      </c>
      <c r="T360" s="3">
        <v>2.2000000000000002</v>
      </c>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$BB$3</f>
        <v>14V</v>
      </c>
      <c r="T361" s="3">
        <v>1.1000000000000001</v>
      </c>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$BB$4</f>
        <v>13V</v>
      </c>
      <c r="T362" s="3">
        <v>0</v>
      </c>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$BB$5</f>
        <v>12V</v>
      </c>
      <c r="T363" s="3">
        <v>-1.2</v>
      </c>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$BB$6</f>
        <v>11V</v>
      </c>
      <c r="T364" s="3">
        <v>-2.6</v>
      </c>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$BB$7</f>
        <v>10V</v>
      </c>
      <c r="T365" s="3">
        <v>-4</v>
      </c>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$BB$8</f>
        <v>9V</v>
      </c>
      <c r="T366" s="3" t="s">
        <v>562</v>
      </c>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$BB$9</f>
        <v>FIX</v>
      </c>
      <c r="T367" s="3" t="s">
        <v>562</v>
      </c>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$BB$10</f>
        <v>Space</v>
      </c>
      <c r="T368" s="3">
        <v>0</v>
      </c>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$BB$11</f>
        <v>Config2</v>
      </c>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$BB$12</f>
        <v>-</v>
      </c>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$BB$13</f>
        <v>-</v>
      </c>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$BB$14</f>
        <v>-</v>
      </c>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$BB$15</f>
        <v>-</v>
      </c>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$BB$16</f>
        <v>-</v>
      </c>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$BB$17</f>
        <v>-</v>
      </c>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$BB$18</f>
        <v>-</v>
      </c>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$BB$19</f>
        <v>-</v>
      </c>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$BB$20</f>
        <v>-</v>
      </c>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$BB$21</f>
        <v>-</v>
      </c>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$BB$22</f>
        <v>-</v>
      </c>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$BB$23</f>
        <v>-</v>
      </c>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$BB$24</f>
        <v>-</v>
      </c>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$BB$25</f>
        <v>-</v>
      </c>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$BB$26</f>
        <v>-</v>
      </c>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$BB$27</f>
        <v>-</v>
      </c>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$BB$28</f>
        <v>-</v>
      </c>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$BB$29</f>
        <v>-</v>
      </c>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$BB$30</f>
        <v>-</v>
      </c>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$BB$31</f>
        <v>-</v>
      </c>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5"/>
    </row>
    <row r="392" spans="19:45" ht="30" customHeight="1" x14ac:dyDescent="0.25">
      <c r="S392" s="5"/>
    </row>
    <row r="393" spans="19:45" ht="30" customHeight="1" x14ac:dyDescent="0.25">
      <c r="S393" s="5"/>
    </row>
    <row r="394" spans="19:45" ht="30" customHeight="1" x14ac:dyDescent="0.25">
      <c r="S394" s="5"/>
    </row>
    <row r="395" spans="19:45" ht="30" customHeight="1" x14ac:dyDescent="0.25">
      <c r="S395" s="5"/>
    </row>
    <row r="396" spans="19:45" ht="30" customHeight="1" x14ac:dyDescent="0.25">
      <c r="S396" s="5"/>
    </row>
    <row r="397" spans="19:45" ht="30" customHeight="1" x14ac:dyDescent="0.25">
      <c r="S397" s="5"/>
    </row>
    <row r="398" spans="19:45" ht="30" customHeight="1" x14ac:dyDescent="0.25">
      <c r="S398" s="5"/>
    </row>
    <row r="399" spans="19:45" ht="30" customHeight="1" x14ac:dyDescent="0.25">
      <c r="S399" s="5"/>
    </row>
    <row r="400" spans="19:45" ht="30" customHeight="1" x14ac:dyDescent="0.25">
      <c r="S400" s="5"/>
    </row>
    <row r="401" spans="19:19" ht="30" customHeight="1" x14ac:dyDescent="0.25">
      <c r="S401" s="5"/>
    </row>
    <row r="402" spans="19:19" ht="30" customHeight="1" x14ac:dyDescent="0.25">
      <c r="S402" s="5"/>
    </row>
    <row r="403" spans="19:19" ht="30" customHeight="1" x14ac:dyDescent="0.25">
      <c r="S403" s="5"/>
    </row>
    <row r="404" spans="19:19" ht="30" customHeight="1" x14ac:dyDescent="0.25">
      <c r="S404" s="5"/>
    </row>
    <row r="405" spans="19:19" ht="30" customHeight="1" x14ac:dyDescent="0.25">
      <c r="S405" s="5"/>
    </row>
    <row r="406" spans="19:19" ht="30" customHeight="1" x14ac:dyDescent="0.25">
      <c r="S406" s="5"/>
    </row>
    <row r="407" spans="19:19" ht="30" customHeight="1" x14ac:dyDescent="0.25">
      <c r="S407" s="5"/>
    </row>
    <row r="408" spans="19:19" ht="30" customHeight="1" x14ac:dyDescent="0.25">
      <c r="S408" s="5"/>
    </row>
    <row r="409" spans="19:19" ht="30" customHeight="1" x14ac:dyDescent="0.25">
      <c r="S409" s="5"/>
    </row>
    <row r="410" spans="19:19" ht="30" customHeight="1" x14ac:dyDescent="0.25">
      <c r="S410" s="5"/>
    </row>
    <row r="411" spans="19:19" ht="30" customHeight="1" x14ac:dyDescent="0.25">
      <c r="S411" s="5"/>
    </row>
    <row r="412" spans="19:19" ht="30" customHeight="1" x14ac:dyDescent="0.25">
      <c r="S412" s="5"/>
    </row>
    <row r="413" spans="19:19" ht="30" customHeight="1" x14ac:dyDescent="0.25">
      <c r="S413" s="5"/>
    </row>
    <row r="414" spans="19:19" ht="30" customHeight="1" x14ac:dyDescent="0.25">
      <c r="S414" s="5"/>
    </row>
    <row r="415" spans="19:19" ht="30" customHeight="1" x14ac:dyDescent="0.25">
      <c r="S415" s="5"/>
    </row>
    <row r="416" spans="19:19" ht="30" customHeight="1" x14ac:dyDescent="0.25">
      <c r="S416" s="5"/>
    </row>
    <row r="417" spans="19:19" ht="30" customHeight="1" x14ac:dyDescent="0.25">
      <c r="S417" s="5"/>
    </row>
    <row r="418" spans="19:19" ht="30" customHeight="1" x14ac:dyDescent="0.25">
      <c r="S418" s="5"/>
    </row>
    <row r="419" spans="19:19" ht="30" customHeight="1" x14ac:dyDescent="0.25">
      <c r="S419" s="5"/>
    </row>
    <row r="420" spans="19:19" ht="30" customHeight="1" x14ac:dyDescent="0.25">
      <c r="S420" s="5"/>
    </row>
    <row r="421" spans="19:19" ht="30" customHeight="1" x14ac:dyDescent="0.25">
      <c r="S421" s="5"/>
    </row>
    <row r="422" spans="19:19" ht="30" customHeight="1" x14ac:dyDescent="0.25">
      <c r="S422" s="5"/>
    </row>
    <row r="423" spans="19:19" ht="30" customHeight="1" x14ac:dyDescent="0.25">
      <c r="S423" s="5"/>
    </row>
    <row r="424" spans="19:19" ht="30" customHeight="1" x14ac:dyDescent="0.25">
      <c r="S424" s="5"/>
    </row>
    <row r="425" spans="19:19" ht="30" customHeight="1" x14ac:dyDescent="0.25">
      <c r="S425" s="5"/>
    </row>
    <row r="426" spans="19:19" ht="30" customHeight="1" x14ac:dyDescent="0.25">
      <c r="S426" s="5"/>
    </row>
    <row r="427" spans="19:19" ht="30" customHeight="1" x14ac:dyDescent="0.25">
      <c r="S427" s="5"/>
    </row>
    <row r="428" spans="19:19" ht="30" customHeight="1" x14ac:dyDescent="0.25">
      <c r="S428" s="5"/>
    </row>
    <row r="429" spans="19:19" ht="30" customHeight="1" x14ac:dyDescent="0.25">
      <c r="S429" s="5"/>
    </row>
    <row r="430" spans="19:19" ht="30" customHeight="1" x14ac:dyDescent="0.25">
      <c r="S430" s="5"/>
    </row>
    <row r="431" spans="19:19" ht="30" customHeight="1" x14ac:dyDescent="0.25">
      <c r="S431" s="5"/>
    </row>
    <row r="432" spans="19:19" ht="30" customHeight="1" x14ac:dyDescent="0.25">
      <c r="S432" s="5"/>
    </row>
    <row r="433" spans="19:19" ht="30" customHeight="1" x14ac:dyDescent="0.25">
      <c r="S433" s="5"/>
    </row>
    <row r="434" spans="19:19" ht="30" customHeight="1" x14ac:dyDescent="0.25">
      <c r="S434" s="5"/>
    </row>
    <row r="435" spans="19:19" ht="30" customHeight="1" x14ac:dyDescent="0.25">
      <c r="S435" s="5"/>
    </row>
    <row r="436" spans="19:19" ht="30" customHeight="1" x14ac:dyDescent="0.25">
      <c r="S436" s="5"/>
    </row>
    <row r="437" spans="19:19" ht="30" customHeight="1" x14ac:dyDescent="0.25">
      <c r="S437" s="5"/>
    </row>
    <row r="438" spans="19:19" ht="30" customHeight="1" x14ac:dyDescent="0.25">
      <c r="S438" s="5"/>
    </row>
    <row r="439" spans="19:19" ht="30" customHeight="1" x14ac:dyDescent="0.25">
      <c r="S439" s="5"/>
    </row>
    <row r="440" spans="19:19" ht="30" customHeight="1" x14ac:dyDescent="0.25">
      <c r="S440" s="5"/>
    </row>
    <row r="441" spans="19:19" ht="30" customHeight="1" x14ac:dyDescent="0.25">
      <c r="S441" s="5"/>
    </row>
    <row r="442" spans="19:19" ht="30" customHeight="1" x14ac:dyDescent="0.25">
      <c r="S442" s="5"/>
    </row>
    <row r="443" spans="19:19" ht="30" customHeight="1" x14ac:dyDescent="0.25">
      <c r="S443" s="5"/>
    </row>
    <row r="444" spans="19:19" ht="30" customHeight="1" x14ac:dyDescent="0.25">
      <c r="S444" s="5"/>
    </row>
    <row r="445" spans="19:19" ht="30" customHeight="1" x14ac:dyDescent="0.25">
      <c r="S445" s="5"/>
    </row>
    <row r="446" spans="19:19" ht="30" customHeight="1" x14ac:dyDescent="0.25">
      <c r="S446" s="5"/>
    </row>
    <row r="447" spans="19:19" ht="30" customHeight="1" x14ac:dyDescent="0.25">
      <c r="S447" s="5"/>
    </row>
    <row r="448" spans="19:19" ht="30" customHeight="1" x14ac:dyDescent="0.25">
      <c r="S448" s="5"/>
    </row>
    <row r="449" spans="19:19" ht="30" customHeight="1" x14ac:dyDescent="0.25">
      <c r="S449" s="5"/>
    </row>
    <row r="450" spans="19:19" ht="30" customHeight="1" x14ac:dyDescent="0.25">
      <c r="S450" s="5"/>
    </row>
    <row r="451" spans="19:19" ht="30" customHeight="1" x14ac:dyDescent="0.25">
      <c r="S451" s="5"/>
    </row>
    <row r="452" spans="19:19" ht="30" customHeight="1" x14ac:dyDescent="0.25">
      <c r="S452" s="5"/>
    </row>
    <row r="453" spans="19:19" ht="30" customHeight="1" x14ac:dyDescent="0.25">
      <c r="S453" s="5"/>
    </row>
    <row r="454" spans="19:19" ht="30" customHeight="1" x14ac:dyDescent="0.25">
      <c r="S454" s="5"/>
    </row>
    <row r="455" spans="19:19" ht="30" customHeight="1" x14ac:dyDescent="0.25">
      <c r="S455" s="5"/>
    </row>
    <row r="456" spans="19:19" ht="30" customHeight="1" x14ac:dyDescent="0.25">
      <c r="S456" s="5"/>
    </row>
    <row r="457" spans="19:19" ht="30" customHeight="1" x14ac:dyDescent="0.25">
      <c r="S457" s="5"/>
    </row>
    <row r="458" spans="19:19" ht="30" customHeight="1" x14ac:dyDescent="0.25">
      <c r="S458" s="5"/>
    </row>
    <row r="459" spans="19:19" ht="30" customHeight="1" x14ac:dyDescent="0.25">
      <c r="S459" s="5"/>
    </row>
    <row r="460" spans="19:19" ht="30" customHeight="1" x14ac:dyDescent="0.25">
      <c r="S460" s="5"/>
    </row>
    <row r="461" spans="19:19" ht="30" customHeight="1" x14ac:dyDescent="0.25">
      <c r="S461" s="5"/>
    </row>
    <row r="462" spans="19:19" ht="30" customHeight="1" x14ac:dyDescent="0.25">
      <c r="S462" s="5"/>
    </row>
    <row r="463" spans="19:19" ht="30" customHeight="1" x14ac:dyDescent="0.25">
      <c r="S463" s="5"/>
    </row>
    <row r="464" spans="19:19" ht="30" customHeight="1" x14ac:dyDescent="0.25">
      <c r="S464" s="5"/>
    </row>
    <row r="465" spans="19:19" ht="30" customHeight="1" x14ac:dyDescent="0.25">
      <c r="S465" s="5"/>
    </row>
    <row r="466" spans="19:19" ht="30" customHeight="1" x14ac:dyDescent="0.25">
      <c r="S466" s="5"/>
    </row>
    <row r="467" spans="19:19" ht="30" customHeight="1" x14ac:dyDescent="0.25">
      <c r="S467" s="5"/>
    </row>
    <row r="468" spans="19:19" ht="30" customHeight="1" x14ac:dyDescent="0.25">
      <c r="S468" s="5"/>
    </row>
    <row r="469" spans="19:19" ht="30" customHeight="1" x14ac:dyDescent="0.25">
      <c r="S469" s="5"/>
    </row>
    <row r="470" spans="19:19" ht="30" customHeight="1" x14ac:dyDescent="0.25">
      <c r="S470" s="5"/>
    </row>
    <row r="471" spans="19:19" ht="30" customHeight="1" x14ac:dyDescent="0.25">
      <c r="S471" s="5"/>
    </row>
    <row r="472" spans="19:19" ht="30" customHeight="1" x14ac:dyDescent="0.25">
      <c r="S472" s="5"/>
    </row>
    <row r="473" spans="19:19" ht="30" customHeight="1" x14ac:dyDescent="0.25">
      <c r="S473" s="5"/>
    </row>
    <row r="474" spans="19:19" ht="30" customHeight="1" x14ac:dyDescent="0.25">
      <c r="S474" s="5"/>
    </row>
    <row r="475" spans="19:19" ht="30" customHeight="1" x14ac:dyDescent="0.25">
      <c r="S475" s="5"/>
    </row>
    <row r="476" spans="19:19" ht="30" customHeight="1" x14ac:dyDescent="0.25">
      <c r="S476" s="5"/>
    </row>
    <row r="477" spans="19:19" ht="30" customHeight="1" x14ac:dyDescent="0.25">
      <c r="S477" s="5"/>
    </row>
    <row r="478" spans="19:19" ht="30" customHeight="1" x14ac:dyDescent="0.25">
      <c r="S478" s="5"/>
    </row>
    <row r="479" spans="19:19" ht="30" customHeight="1" x14ac:dyDescent="0.25">
      <c r="S479" s="5"/>
    </row>
    <row r="480" spans="19:19" ht="30" customHeight="1" x14ac:dyDescent="0.25">
      <c r="S480" s="5"/>
    </row>
    <row r="481" spans="19:19" ht="30" customHeight="1" x14ac:dyDescent="0.25">
      <c r="S481" s="5"/>
    </row>
    <row r="482" spans="19:19" ht="30" customHeight="1" x14ac:dyDescent="0.25">
      <c r="S482" s="5"/>
    </row>
    <row r="483" spans="19:19" ht="30" customHeight="1" x14ac:dyDescent="0.25">
      <c r="S483" s="5"/>
    </row>
    <row r="484" spans="19:19" ht="30" customHeight="1" x14ac:dyDescent="0.25">
      <c r="S484" s="5"/>
    </row>
    <row r="485" spans="19:19" ht="30" customHeight="1" x14ac:dyDescent="0.25">
      <c r="S485" s="5"/>
    </row>
    <row r="486" spans="19:19" ht="30" customHeight="1" x14ac:dyDescent="0.25">
      <c r="S486" s="5"/>
    </row>
    <row r="487" spans="19:19" ht="30" customHeight="1" x14ac:dyDescent="0.25">
      <c r="S487" s="5"/>
    </row>
    <row r="488" spans="19:19" ht="30" customHeight="1" x14ac:dyDescent="0.25">
      <c r="S488" s="5"/>
    </row>
    <row r="489" spans="19:19" ht="30" customHeight="1" x14ac:dyDescent="0.25">
      <c r="S489" s="5"/>
    </row>
    <row r="490" spans="19:19" ht="30" customHeight="1" x14ac:dyDescent="0.25">
      <c r="S490" s="5"/>
    </row>
    <row r="491" spans="19:19" ht="30" customHeight="1" x14ac:dyDescent="0.25">
      <c r="S491" s="5"/>
    </row>
    <row r="492" spans="19:19" ht="30" customHeight="1" x14ac:dyDescent="0.25">
      <c r="S492" s="5"/>
    </row>
    <row r="493" spans="19:19" ht="30" customHeight="1" x14ac:dyDescent="0.25">
      <c r="S493" s="5"/>
    </row>
    <row r="494" spans="19:19" ht="30" customHeight="1" x14ac:dyDescent="0.25">
      <c r="S494" s="5"/>
    </row>
    <row r="495" spans="19:19" ht="30" customHeight="1" x14ac:dyDescent="0.25">
      <c r="S495" s="5"/>
    </row>
    <row r="496" spans="19:19" ht="30" customHeight="1" x14ac:dyDescent="0.25">
      <c r="S496" s="5"/>
    </row>
    <row r="497" spans="19:19" ht="30" customHeight="1" x14ac:dyDescent="0.25">
      <c r="S497" s="5"/>
    </row>
    <row r="498" spans="19:19" ht="30" customHeight="1" x14ac:dyDescent="0.25">
      <c r="S498" s="5"/>
    </row>
    <row r="499" spans="19:19" ht="30" customHeight="1" x14ac:dyDescent="0.25">
      <c r="S499" s="5"/>
    </row>
    <row r="500" spans="19:19" ht="30" customHeight="1" x14ac:dyDescent="0.25">
      <c r="S500" s="5"/>
    </row>
    <row r="501" spans="19:19" ht="30" customHeight="1" x14ac:dyDescent="0.25">
      <c r="S501" s="5"/>
    </row>
    <row r="502" spans="19:19" ht="30" customHeight="1" x14ac:dyDescent="0.25">
      <c r="S502" s="5"/>
    </row>
    <row r="503" spans="19:19" ht="30" customHeight="1" x14ac:dyDescent="0.25">
      <c r="S503" s="5"/>
    </row>
    <row r="504" spans="19:19" ht="30" customHeight="1" x14ac:dyDescent="0.25">
      <c r="S504" s="5"/>
    </row>
    <row r="505" spans="19:19" ht="30" customHeight="1" x14ac:dyDescent="0.25">
      <c r="S505" s="5"/>
    </row>
    <row r="506" spans="19:19" ht="30" customHeight="1" x14ac:dyDescent="0.25">
      <c r="S506" s="5"/>
    </row>
    <row r="507" spans="19:19" ht="30" customHeight="1" x14ac:dyDescent="0.25">
      <c r="S507" s="5"/>
    </row>
    <row r="508" spans="19:19" ht="30" customHeight="1" x14ac:dyDescent="0.25">
      <c r="S508" s="5"/>
    </row>
    <row r="509" spans="19:19" ht="30" customHeight="1" x14ac:dyDescent="0.25">
      <c r="S509" s="5"/>
    </row>
    <row r="510" spans="19:19" ht="30" customHeight="1" x14ac:dyDescent="0.25">
      <c r="S510" s="5"/>
    </row>
    <row r="511" spans="19:19" ht="30" customHeight="1" x14ac:dyDescent="0.25">
      <c r="S511" s="5"/>
    </row>
    <row r="512" spans="19:19" ht="30" customHeight="1" x14ac:dyDescent="0.25">
      <c r="S512" s="5"/>
    </row>
    <row r="513" spans="19:19" ht="30" customHeight="1" x14ac:dyDescent="0.25">
      <c r="S513" s="5"/>
    </row>
    <row r="514" spans="19:19" ht="30" customHeight="1" x14ac:dyDescent="0.25">
      <c r="S514" s="5"/>
    </row>
    <row r="515" spans="19:19" ht="30" customHeight="1" x14ac:dyDescent="0.25">
      <c r="S515" s="5"/>
    </row>
    <row r="516" spans="19:19" ht="30" customHeight="1" x14ac:dyDescent="0.25">
      <c r="S516" s="5"/>
    </row>
    <row r="517" spans="19:19" ht="30" customHeight="1" x14ac:dyDescent="0.25">
      <c r="S517" s="5"/>
    </row>
    <row r="518" spans="19:19" ht="30" customHeight="1" x14ac:dyDescent="0.25">
      <c r="S518" s="5"/>
    </row>
    <row r="519" spans="19:19" ht="30" customHeight="1" x14ac:dyDescent="0.25">
      <c r="S519" s="5"/>
    </row>
    <row r="520" spans="19:19" ht="30" customHeight="1" x14ac:dyDescent="0.25">
      <c r="S520" s="5"/>
    </row>
    <row r="521" spans="19:19" ht="30" customHeight="1" x14ac:dyDescent="0.25">
      <c r="S521" s="5"/>
    </row>
    <row r="522" spans="19:19" ht="30" customHeight="1" x14ac:dyDescent="0.25">
      <c r="S522" s="5"/>
    </row>
    <row r="523" spans="19:19" ht="30" customHeight="1" x14ac:dyDescent="0.25">
      <c r="S523" s="5"/>
    </row>
    <row r="524" spans="19:19" ht="30" customHeight="1" x14ac:dyDescent="0.25">
      <c r="S524" s="5"/>
    </row>
    <row r="525" spans="19:19" ht="30" customHeight="1" x14ac:dyDescent="0.25">
      <c r="S525" s="5"/>
    </row>
    <row r="526" spans="19:19" ht="30" customHeight="1" x14ac:dyDescent="0.25">
      <c r="S526" s="5"/>
    </row>
    <row r="527" spans="19:19" ht="30" customHeight="1" x14ac:dyDescent="0.25">
      <c r="S527" s="5"/>
    </row>
    <row r="528" spans="19:19" ht="30" customHeight="1" x14ac:dyDescent="0.25">
      <c r="S528" s="5"/>
    </row>
    <row r="529" spans="19:19" ht="30" customHeight="1" x14ac:dyDescent="0.25">
      <c r="S529" s="5"/>
    </row>
    <row r="530" spans="19:19" ht="30" customHeight="1" x14ac:dyDescent="0.25">
      <c r="S530" s="5"/>
    </row>
    <row r="531" spans="19:19" ht="30" customHeight="1" x14ac:dyDescent="0.25">
      <c r="S531" s="5"/>
    </row>
    <row r="532" spans="19:19" ht="30" customHeight="1" x14ac:dyDescent="0.25">
      <c r="S532" s="5"/>
    </row>
    <row r="533" spans="19:19" ht="30" customHeight="1" x14ac:dyDescent="0.25">
      <c r="S533" s="5"/>
    </row>
    <row r="534" spans="19:19" ht="30" customHeight="1" x14ac:dyDescent="0.25">
      <c r="S534" s="5"/>
    </row>
    <row r="535" spans="19:19" ht="30" customHeight="1" x14ac:dyDescent="0.25">
      <c r="S535" s="5"/>
    </row>
    <row r="536" spans="19:19" ht="30" customHeight="1" x14ac:dyDescent="0.25">
      <c r="S536" s="5"/>
    </row>
    <row r="537" spans="19:19" ht="30" customHeight="1" x14ac:dyDescent="0.25">
      <c r="S537" s="5"/>
    </row>
    <row r="538" spans="19:19" ht="30" customHeight="1" x14ac:dyDescent="0.25">
      <c r="S538" s="5"/>
    </row>
    <row r="539" spans="19:19" ht="30" customHeight="1" x14ac:dyDescent="0.25">
      <c r="S539" s="5"/>
    </row>
    <row r="540" spans="19:19" ht="30" customHeight="1" x14ac:dyDescent="0.25">
      <c r="S540" s="5"/>
    </row>
    <row r="541" spans="19:19" ht="30" customHeight="1" x14ac:dyDescent="0.25">
      <c r="S541" s="5"/>
    </row>
    <row r="542" spans="19:19" ht="30" customHeight="1" x14ac:dyDescent="0.25">
      <c r="S542" s="5"/>
    </row>
    <row r="543" spans="19:19" ht="30" customHeight="1" x14ac:dyDescent="0.25">
      <c r="S543" s="5"/>
    </row>
    <row r="544" spans="19:19" ht="30" customHeight="1" x14ac:dyDescent="0.25">
      <c r="S544" s="5"/>
    </row>
    <row r="545" spans="19:19" ht="30" customHeight="1" x14ac:dyDescent="0.25">
      <c r="S545" s="5"/>
    </row>
    <row r="546" spans="19:19" ht="30" customHeight="1" x14ac:dyDescent="0.25">
      <c r="S546" s="5"/>
    </row>
    <row r="547" spans="19:19" ht="30" customHeight="1" x14ac:dyDescent="0.25">
      <c r="S547" s="5"/>
    </row>
    <row r="548" spans="19:19" ht="30" customHeight="1" x14ac:dyDescent="0.25">
      <c r="S548" s="5"/>
    </row>
    <row r="549" spans="19:19" ht="30" customHeight="1" x14ac:dyDescent="0.25">
      <c r="S549" s="5"/>
    </row>
    <row r="550" spans="19:19" ht="30" customHeight="1" x14ac:dyDescent="0.25">
      <c r="S550" s="5"/>
    </row>
    <row r="551" spans="19:19" ht="30" customHeight="1" x14ac:dyDescent="0.25">
      <c r="S551" s="5"/>
    </row>
    <row r="552" spans="19:19" ht="30" customHeight="1" x14ac:dyDescent="0.25">
      <c r="S552" s="5"/>
    </row>
    <row r="553" spans="19:19" ht="30" customHeight="1" x14ac:dyDescent="0.25">
      <c r="S553" s="5"/>
    </row>
    <row r="554" spans="19:19" ht="30" customHeight="1" x14ac:dyDescent="0.25">
      <c r="S554" s="5"/>
    </row>
    <row r="555" spans="19:19" ht="30" customHeight="1" x14ac:dyDescent="0.25">
      <c r="S555" s="5"/>
    </row>
    <row r="556" spans="19:19" ht="30" customHeight="1" x14ac:dyDescent="0.25">
      <c r="S556" s="5"/>
    </row>
    <row r="557" spans="19:19" ht="30" customHeight="1" x14ac:dyDescent="0.25">
      <c r="S557" s="5"/>
    </row>
    <row r="558" spans="19:19" ht="30" customHeight="1" x14ac:dyDescent="0.25">
      <c r="S558" s="5"/>
    </row>
    <row r="559" spans="19:19" ht="30" customHeight="1" x14ac:dyDescent="0.25">
      <c r="S559" s="5"/>
    </row>
    <row r="560" spans="19:19" ht="30" customHeight="1" x14ac:dyDescent="0.25">
      <c r="S560" s="5"/>
    </row>
    <row r="561" spans="19:19" ht="30" customHeight="1" x14ac:dyDescent="0.25">
      <c r="S561" s="5"/>
    </row>
    <row r="562" spans="19:19" ht="30" customHeight="1" x14ac:dyDescent="0.25">
      <c r="S562" s="5"/>
    </row>
    <row r="563" spans="19:19" ht="30" customHeight="1" x14ac:dyDescent="0.25">
      <c r="S563" s="5"/>
    </row>
    <row r="564" spans="19:19" ht="30" customHeight="1" x14ac:dyDescent="0.25">
      <c r="S564" s="5"/>
    </row>
    <row r="565" spans="19:19" ht="30" customHeight="1" x14ac:dyDescent="0.25">
      <c r="S565" s="5"/>
    </row>
    <row r="566" spans="19:19" ht="30" customHeight="1" x14ac:dyDescent="0.25">
      <c r="S566" s="5"/>
    </row>
    <row r="567" spans="19:19" ht="30" customHeight="1" x14ac:dyDescent="0.25">
      <c r="S567" s="5"/>
    </row>
    <row r="568" spans="19:19" ht="30" customHeight="1" x14ac:dyDescent="0.25">
      <c r="S568" s="5"/>
    </row>
    <row r="569" spans="19:19" ht="30" customHeight="1" x14ac:dyDescent="0.25">
      <c r="S569" s="5"/>
    </row>
    <row r="570" spans="19:19" ht="30" customHeight="1" x14ac:dyDescent="0.25">
      <c r="S570" s="5"/>
    </row>
    <row r="571" spans="19:19" ht="30" customHeight="1" x14ac:dyDescent="0.25">
      <c r="S571" s="5"/>
    </row>
    <row r="572" spans="19:19" ht="30" customHeight="1" x14ac:dyDescent="0.25">
      <c r="S572" s="5"/>
    </row>
    <row r="573" spans="19:19" ht="30" customHeight="1" x14ac:dyDescent="0.25">
      <c r="S573" s="5"/>
    </row>
    <row r="574" spans="19:19" ht="30" customHeight="1" x14ac:dyDescent="0.25">
      <c r="S574" s="5"/>
    </row>
    <row r="575" spans="19:19" ht="30" customHeight="1" x14ac:dyDescent="0.25">
      <c r="S575" s="5"/>
    </row>
    <row r="576" spans="19:19" ht="30" customHeight="1" x14ac:dyDescent="0.25">
      <c r="S576" s="5"/>
    </row>
    <row r="577" spans="19:19" ht="30" customHeight="1" x14ac:dyDescent="0.25">
      <c r="S577" s="5"/>
    </row>
    <row r="578" spans="19:19" ht="30" customHeight="1" x14ac:dyDescent="0.25">
      <c r="S578" s="5"/>
    </row>
    <row r="579" spans="19:19" ht="30" customHeight="1" x14ac:dyDescent="0.25">
      <c r="S579" s="5"/>
    </row>
    <row r="580" spans="19:19" ht="30" customHeight="1" x14ac:dyDescent="0.25">
      <c r="S580" s="5"/>
    </row>
    <row r="581" spans="19:19" ht="30" customHeight="1" x14ac:dyDescent="0.25">
      <c r="S581" s="5"/>
    </row>
    <row r="582" spans="19:19" ht="30" customHeight="1" x14ac:dyDescent="0.25">
      <c r="S582" s="5"/>
    </row>
    <row r="583" spans="19:19" ht="30" customHeight="1" x14ac:dyDescent="0.25">
      <c r="S583" s="5"/>
    </row>
    <row r="584" spans="19:19" ht="30" customHeight="1" x14ac:dyDescent="0.25">
      <c r="S584" s="5"/>
    </row>
    <row r="585" spans="19:19" ht="30" customHeight="1" x14ac:dyDescent="0.25">
      <c r="S585" s="5"/>
    </row>
    <row r="586" spans="19:19" ht="30" customHeight="1" x14ac:dyDescent="0.25">
      <c r="S586" s="5"/>
    </row>
    <row r="587" spans="19:19" ht="30" customHeight="1" x14ac:dyDescent="0.25">
      <c r="S587" s="5"/>
    </row>
    <row r="588" spans="19:19" ht="30" customHeight="1" x14ac:dyDescent="0.25">
      <c r="S588" s="5"/>
    </row>
    <row r="589" spans="19:19" ht="30" customHeight="1" x14ac:dyDescent="0.25">
      <c r="S589" s="5"/>
    </row>
    <row r="590" spans="19:19" ht="30" customHeight="1" x14ac:dyDescent="0.25">
      <c r="S590" s="5"/>
    </row>
    <row r="591" spans="19:19" ht="30" customHeight="1" x14ac:dyDescent="0.25">
      <c r="S591" s="5"/>
    </row>
    <row r="592" spans="19:19" ht="30" customHeight="1" x14ac:dyDescent="0.25">
      <c r="S592" s="5"/>
    </row>
    <row r="593" spans="19:19" ht="30" customHeight="1" x14ac:dyDescent="0.25">
      <c r="S593" s="5"/>
    </row>
    <row r="594" spans="19:19" ht="30" customHeight="1" x14ac:dyDescent="0.25">
      <c r="S594" s="5"/>
    </row>
    <row r="595" spans="19:19" ht="30" customHeight="1" x14ac:dyDescent="0.25">
      <c r="S595" s="5"/>
    </row>
    <row r="596" spans="19:19" ht="30" customHeight="1" x14ac:dyDescent="0.25">
      <c r="S596" s="5"/>
    </row>
    <row r="597" spans="19:19" ht="30" customHeight="1" x14ac:dyDescent="0.25">
      <c r="S597" s="5"/>
    </row>
    <row r="598" spans="19:19" ht="30" customHeight="1" x14ac:dyDescent="0.25">
      <c r="S598" s="5"/>
    </row>
    <row r="599" spans="19:19" ht="30" customHeight="1" x14ac:dyDescent="0.25">
      <c r="S599" s="5"/>
    </row>
    <row r="600" spans="19:19" ht="30" customHeight="1" x14ac:dyDescent="0.25">
      <c r="S600" s="5"/>
    </row>
    <row r="601" spans="19:19" ht="30" customHeight="1" x14ac:dyDescent="0.25">
      <c r="S601" s="5"/>
    </row>
    <row r="602" spans="19:19" ht="30" customHeight="1" x14ac:dyDescent="0.25">
      <c r="S602" s="5"/>
    </row>
    <row r="603" spans="19:19" ht="30" customHeight="1" x14ac:dyDescent="0.25">
      <c r="S603" s="5"/>
    </row>
    <row r="604" spans="19:19" ht="30" customHeight="1" x14ac:dyDescent="0.25">
      <c r="S604" s="5"/>
    </row>
    <row r="605" spans="19:19" ht="30" customHeight="1" x14ac:dyDescent="0.25">
      <c r="S605" s="5"/>
    </row>
    <row r="606" spans="19:19" ht="30" customHeight="1" x14ac:dyDescent="0.25">
      <c r="S606" s="5"/>
    </row>
    <row r="607" spans="19:19" ht="30" customHeight="1" x14ac:dyDescent="0.25">
      <c r="S607" s="5"/>
    </row>
    <row r="608" spans="19:19" ht="30" customHeight="1" x14ac:dyDescent="0.25">
      <c r="S608" s="5"/>
    </row>
    <row r="609" spans="19:19" ht="30" customHeight="1" x14ac:dyDescent="0.25">
      <c r="S609" s="5"/>
    </row>
    <row r="610" spans="19:19" ht="30" customHeight="1" x14ac:dyDescent="0.25">
      <c r="S610" s="5"/>
    </row>
    <row r="611" spans="19:19" ht="30" customHeight="1" x14ac:dyDescent="0.25">
      <c r="S611" s="5"/>
    </row>
    <row r="612" spans="19:19" ht="30" customHeight="1" x14ac:dyDescent="0.25">
      <c r="S612" s="5"/>
    </row>
    <row r="613" spans="19:19" ht="30" customHeight="1" x14ac:dyDescent="0.25">
      <c r="S613" s="5"/>
    </row>
    <row r="614" spans="19:19" ht="30" customHeight="1" x14ac:dyDescent="0.25">
      <c r="S614" s="5"/>
    </row>
    <row r="615" spans="19:19" ht="30" customHeight="1" x14ac:dyDescent="0.25">
      <c r="S615" s="5"/>
    </row>
    <row r="616" spans="19:19" ht="30" customHeight="1" x14ac:dyDescent="0.25">
      <c r="S616" s="5"/>
    </row>
    <row r="617" spans="19:19" ht="30" customHeight="1" x14ac:dyDescent="0.25">
      <c r="S617" s="5"/>
    </row>
    <row r="618" spans="19:19" ht="30" customHeight="1" x14ac:dyDescent="0.25">
      <c r="S618" s="5"/>
    </row>
    <row r="619" spans="19:19" ht="30" customHeight="1" x14ac:dyDescent="0.25">
      <c r="S619" s="5"/>
    </row>
    <row r="620" spans="19:19" ht="30" customHeight="1" x14ac:dyDescent="0.25">
      <c r="S620" s="5"/>
    </row>
    <row r="621" spans="19:19" ht="30" customHeight="1" x14ac:dyDescent="0.25">
      <c r="S621" s="5"/>
    </row>
    <row r="622" spans="19:19" ht="30" customHeight="1" x14ac:dyDescent="0.25">
      <c r="S622" s="5"/>
    </row>
    <row r="623" spans="19:19" ht="30" customHeight="1" x14ac:dyDescent="0.25">
      <c r="S623" s="5"/>
    </row>
    <row r="624" spans="19:19" ht="30" customHeight="1" x14ac:dyDescent="0.25">
      <c r="S624" s="5"/>
    </row>
    <row r="625" spans="19:19" ht="30" customHeight="1" x14ac:dyDescent="0.25">
      <c r="S625" s="5"/>
    </row>
    <row r="626" spans="19:19" ht="30" customHeight="1" x14ac:dyDescent="0.25">
      <c r="S626" s="5"/>
    </row>
    <row r="627" spans="19:19" ht="30" customHeight="1" x14ac:dyDescent="0.25">
      <c r="S627" s="5"/>
    </row>
    <row r="628" spans="19:19" ht="30" customHeight="1" x14ac:dyDescent="0.25">
      <c r="S628" s="5"/>
    </row>
    <row r="629" spans="19:19" ht="30" customHeight="1" x14ac:dyDescent="0.25">
      <c r="S629" s="5"/>
    </row>
    <row r="630" spans="19:19" ht="30" customHeight="1" x14ac:dyDescent="0.25">
      <c r="S630" s="5"/>
    </row>
    <row r="631" spans="19:19" ht="30" customHeight="1" x14ac:dyDescent="0.25">
      <c r="S631" s="5"/>
    </row>
    <row r="632" spans="19:19" ht="30" customHeight="1" x14ac:dyDescent="0.25">
      <c r="S632" s="5"/>
    </row>
    <row r="633" spans="19:19" ht="30" customHeight="1" x14ac:dyDescent="0.25">
      <c r="S633" s="5"/>
    </row>
    <row r="634" spans="19:19" ht="30" customHeight="1" x14ac:dyDescent="0.25">
      <c r="S634" s="5"/>
    </row>
    <row r="635" spans="19:19" ht="30" customHeight="1" x14ac:dyDescent="0.25">
      <c r="S635" s="5"/>
    </row>
    <row r="636" spans="19:19" ht="30" customHeight="1" x14ac:dyDescent="0.25">
      <c r="S636" s="5"/>
    </row>
    <row r="637" spans="19:19" ht="30" customHeight="1" x14ac:dyDescent="0.25">
      <c r="S637" s="5"/>
    </row>
    <row r="638" spans="19:19" ht="30" customHeight="1" x14ac:dyDescent="0.25">
      <c r="S638" s="5"/>
    </row>
    <row r="639" spans="19:19" ht="30" customHeight="1" x14ac:dyDescent="0.25">
      <c r="S639" s="5"/>
    </row>
    <row r="640" spans="19:19" ht="30" customHeight="1" x14ac:dyDescent="0.25">
      <c r="S640" s="5"/>
    </row>
    <row r="641" spans="19:19" ht="30" customHeight="1" x14ac:dyDescent="0.25">
      <c r="S641" s="5"/>
    </row>
    <row r="642" spans="19:19" ht="30" customHeight="1" x14ac:dyDescent="0.25">
      <c r="S642" s="5"/>
    </row>
    <row r="643" spans="19:19" ht="30" customHeight="1" x14ac:dyDescent="0.25">
      <c r="S643" s="5"/>
    </row>
    <row r="644" spans="19:19" ht="30" customHeight="1" x14ac:dyDescent="0.25">
      <c r="S644" s="5"/>
    </row>
    <row r="645" spans="19:19" ht="30" customHeight="1" x14ac:dyDescent="0.25">
      <c r="S645" s="5"/>
    </row>
    <row r="646" spans="19:19" ht="30" customHeight="1" x14ac:dyDescent="0.25">
      <c r="S646" s="5"/>
    </row>
    <row r="647" spans="19:19" ht="30" customHeight="1" x14ac:dyDescent="0.25">
      <c r="S647" s="5"/>
    </row>
    <row r="648" spans="19:19" ht="30" customHeight="1" x14ac:dyDescent="0.25">
      <c r="S648" s="5"/>
    </row>
    <row r="649" spans="19:19" ht="30" customHeight="1" x14ac:dyDescent="0.25">
      <c r="S649" s="5"/>
    </row>
    <row r="650" spans="19:19" ht="30" customHeight="1" x14ac:dyDescent="0.25">
      <c r="S650" s="5"/>
    </row>
    <row r="651" spans="19:19" ht="30" customHeight="1" x14ac:dyDescent="0.25">
      <c r="S651" s="5"/>
    </row>
  </sheetData>
  <sheetProtection sheet="1" objects="1" scenarios="1"/>
  <phoneticPr fontId="1" type="noConversion"/>
  <dataValidations count="16">
    <dataValidation type="list" allowBlank="1" showInputMessage="1" showErrorMessage="1" sqref="T12 T77 T142 T207 T272 T337" xr:uid="{C59E893D-170F-4652-BD09-0F6901AE3A66}">
      <formula1>$DE$2:$DE$31</formula1>
    </dataValidation>
    <dataValidation type="list" allowBlank="1" showInputMessage="1" showErrorMessage="1" sqref="AA5:AA64 AA70:AA129 AA135:AA194 AA200:AA259 AA265:AA324 AA330:AA389" xr:uid="{3E9ABF21-0C5A-4DC1-BA2C-445CF6DAF5F9}">
      <formula1>$BB$2:$BB$31</formula1>
    </dataValidation>
    <dataValidation type="list" allowBlank="1" showInputMessage="1" showErrorMessage="1" sqref="AB5:AB64 AB70:AB129 AB135:AB194 AB200:AB259 AB265:AB324 AB330:AB389" xr:uid="{B2B312DB-B120-47FA-AF0D-06F1A0604062}">
      <formula1>$BM$2:$BM$31</formula1>
    </dataValidation>
    <dataValidation type="list" allowBlank="1" showInputMessage="1" showErrorMessage="1" sqref="AC5:AC64 AC70:AC129 AC135:AC194 AC200:AC259 AC265:AC324 AC330:AC389" xr:uid="{83746F46-7123-4827-812F-2F83FB444D8E}">
      <formula1>$CT$2:$CT$31</formula1>
    </dataValidation>
    <dataValidation type="list" allowBlank="1" showInputMessage="1" showErrorMessage="1" sqref="AD5:AD64 AD70:AD129 AD135:AD194 AD200:AD259 AD265:AD324 AD330:AD389" xr:uid="{1D88C296-FF90-4CC3-A17B-096C9D1A2501}">
      <formula1>$CJ$2:$CJ$31</formula1>
    </dataValidation>
    <dataValidation type="list" allowBlank="1" showInputMessage="1" showErrorMessage="1" sqref="AE5:AE64 AE70:AE129 AE135:AE194 AE200:AE259 AE265:AE324 AE330:AE389" xr:uid="{8AC83891-57E2-41A7-9AE1-0734CC3156A0}">
      <formula1>$BY$2:$BY$31</formula1>
    </dataValidation>
    <dataValidation type="list" allowBlank="1" showInputMessage="1" showErrorMessage="1" sqref="T8 T73 T138 T203 T268 T333" xr:uid="{BAF80A2C-6785-4BF7-9ACE-6525BE1C3542}">
      <formula1>$AU$2:$AU$31</formula1>
    </dataValidation>
    <dataValidation type="list" allowBlank="1" showInputMessage="1" showErrorMessage="1" sqref="BI1:BK1" xr:uid="{D567EECB-90DC-4738-8158-CCEBF4470515}">
      <formula1>$DF$2:$DF$31</formula1>
    </dataValidation>
    <dataValidation type="list" allowBlank="1" showInputMessage="1" showErrorMessage="1" sqref="BV1:BW1" xr:uid="{A0242D9C-C539-4B08-832E-7FE67E8B9E70}">
      <formula1>$DG$2:$DG$31</formula1>
    </dataValidation>
    <dataValidation type="list" allowBlank="1" showInputMessage="1" showErrorMessage="1" sqref="CF1:CH1 BU1 CP1 DA1" xr:uid="{1E13D6ED-D31B-4507-9CF0-F67844662564}">
      <formula1>$DJ$2:$DJ$31</formula1>
    </dataValidation>
    <dataValidation type="list" allowBlank="1" showInputMessage="1" showErrorMessage="1" sqref="CQ1:CR1" xr:uid="{45191E13-0439-4CE1-81F0-CC56C7B6B5F3}">
      <formula1>$DI$2:$DI$31</formula1>
    </dataValidation>
    <dataValidation type="list" allowBlank="1" showInputMessage="1" showErrorMessage="1" sqref="DB1:DC1" xr:uid="{C010E237-75AE-44F1-A7D4-05A72CFF972D}">
      <formula1>$DH$2:$DH$31</formula1>
    </dataValidation>
    <dataValidation type="list" allowBlank="1" showInputMessage="1" showErrorMessage="1" sqref="U1 U66 U131 U196 U261 U326" xr:uid="{86055628-EAC0-4519-A436-DA4D7A78E78E}">
      <formula1>$DX$2:$DX$21</formula1>
    </dataValidation>
    <dataValidation type="list" allowBlank="1" showInputMessage="1" showErrorMessage="1" sqref="T15 T80 T145 T210 T275 T340" xr:uid="{5EEE2516-3C53-4A8E-99E6-DFBDE86CAAF1}">
      <formula1>$DT$1:$DT$31</formula1>
    </dataValidation>
    <dataValidation type="list" allowBlank="1" showInputMessage="1" showErrorMessage="1" sqref="T10 T75 T140 T205 T270 T335" xr:uid="{D25705DE-F6A7-4056-887D-50D3E80ED0B9}">
      <formula1>"NormalMode,TestMode,VBMode,VBTMode,ClockMode"</formula1>
    </dataValidation>
    <dataValidation type="list" allowBlank="1" showInputMessage="1" showErrorMessage="1" sqref="T9 T74 T139 T204 T269 T334" xr:uid="{9A36C518-C15F-4C36-8718-29298CE4FCB6}">
      <formula1>"Auto,FIX"</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75BC4C53-ADA8-4CDA-BF3F-EEEE99746094}">
          <x14:formula1>
            <xm:f>'Check'!$D$2:$D$15</xm:f>
          </x14:formula1>
          <xm:sqref>T2 T67 T132 T197 T262 T327</xm:sqref>
        </x14:dataValidation>
        <x14:dataValidation type="list" allowBlank="1" showInputMessage="1" showErrorMessage="1" xr:uid="{7C81F4E6-AD52-422B-A04C-719F44701327}">
          <x14:formula1>
            <xm:f>Sensor!$A$1:$A$200</xm:f>
          </x14:formula1>
          <xm:sqref>T6 T71 T136 T201 T266 T331</xm:sqref>
        </x14:dataValidation>
        <x14:dataValidation type="list" allowBlank="1" showInputMessage="1" showErrorMessage="1" xr:uid="{135687A7-D5AF-4012-BB7F-AFF467785517}">
          <x14:formula1>
            <xm:f>'Check'!$A$2:$A$15</xm:f>
          </x14:formula1>
          <xm:sqref>T3 T68 T133 T198 T263 T328</xm:sqref>
        </x14:dataValidation>
        <x14:dataValidation type="list" allowBlank="1" showInputMessage="1" showErrorMessage="1" xr:uid="{DBACCA06-DB27-48A1-BF97-3DF938BC689F}">
          <x14:formula1>
            <xm:f>MPN!$A$1:$A$500</xm:f>
          </x14:formula1>
          <xm:sqref>T4 T329 T264 T199 T134 T69</xm:sqref>
        </x14:dataValidation>
        <x14:dataValidation type="list" allowBlank="1" showInputMessage="1" showErrorMessage="1" xr:uid="{8835AAF4-4285-47B2-95CE-AE6207A191D3}">
          <x14:formula1>
            <xm:f>ASIC!$A$2:$A$200</xm:f>
          </x14:formula1>
          <xm:sqref>T5 T330 T265 T200 T135 T70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42CAC-9DD5-40CC-A841-52EFD98BABDC}">
  <sheetPr codeName="工作表17"/>
  <dimension ref="A1:EE2618"/>
  <sheetViews>
    <sheetView topLeftCell="D18" zoomScale="70" zoomScaleNormal="70" workbookViewId="0">
      <selection activeCell="L36" sqref="L36"/>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1266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585</v>
      </c>
      <c r="V1" s="12"/>
      <c r="W1" s="65"/>
      <c r="X1" s="12"/>
      <c r="Y1" s="7" t="str">
        <f>VLOOKUP(U1,$DX$1:$DZ$21,3,FALSE)</f>
        <v>-</v>
      </c>
      <c r="AD1" s="8"/>
      <c r="AT1" s="34"/>
      <c r="AU1" s="5" t="s">
        <v>588</v>
      </c>
      <c r="AV1" s="5" t="s">
        <v>433</v>
      </c>
      <c r="AW1" s="5" t="s">
        <v>437</v>
      </c>
      <c r="AX1" s="5" t="s">
        <v>450</v>
      </c>
      <c r="AY1" s="5" t="s">
        <v>447</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565</v>
      </c>
      <c r="BO1" s="11" t="s">
        <v>974</v>
      </c>
      <c r="BP1" s="11" t="s">
        <v>1082</v>
      </c>
      <c r="BQ1" s="11" t="s">
        <v>1083</v>
      </c>
      <c r="BR1" s="11" t="s">
        <v>255</v>
      </c>
      <c r="BS1" s="11" t="s">
        <v>255</v>
      </c>
      <c r="BT1" s="11" t="s">
        <v>255</v>
      </c>
      <c r="BU1" s="12" t="s">
        <v>576</v>
      </c>
      <c r="BV1" s="10" t="s">
        <v>255</v>
      </c>
      <c r="BW1" s="10" t="s">
        <v>255</v>
      </c>
      <c r="BX1" s="9"/>
      <c r="BY1" s="11" t="s">
        <v>608</v>
      </c>
      <c r="BZ1" s="11" t="s">
        <v>812</v>
      </c>
      <c r="CA1" s="11" t="s">
        <v>564</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12V</v>
      </c>
      <c r="D2" s="59" t="str" cm="1">
        <f t="array" aca="1" ref="D2" ca="1">BoxVal($A2,2,COLUMN(INDIRECT("T"&amp;($A2-1)*65+2)),1)</f>
        <v>CPC</v>
      </c>
      <c r="E2" s="59" t="str" cm="1">
        <f t="array" aca="1" ref="E2" ca="1">BoxVal($A2,3,COLUMN(INDIRECT("T"&amp;($A2-1)*65+2)),1)</f>
        <v>MP</v>
      </c>
      <c r="F2" s="59" t="str" cm="1">
        <f t="array" aca="1" ref="F2" ca="1">BoxVal($A2,16,COLUMN(INDIRECT("T"&amp;($A2-1)*65+2)),1)</f>
        <v>non</v>
      </c>
      <c r="G2" s="59" t="str" cm="1">
        <f t="array" aca="1" ref="G2" ca="1">BoxVal($A2,4,COLUMN(INDIRECT("T"&amp;($A2-1)*65+2)),1)</f>
        <v>ZTS6856SE</v>
      </c>
      <c r="H2" s="59" t="str" cm="1">
        <f t="array" aca="1" ref="H2" ca="1">BoxVal($A2,5,COLUMN(INDIRECT("T"&amp;($A2-1)*65+2)),1)</f>
        <v>4804WF</v>
      </c>
      <c r="I2" s="59" t="str" cm="1">
        <f t="array" aca="1" ref="I2" ca="1">BoxVal($A2,6,COLUMN(INDIRECT("T"&amp;($A2-1)*65+2)),1)</f>
        <v>ZTS2100</v>
      </c>
      <c r="J2" s="59" t="str" cm="1">
        <f t="array" aca="1" ref="J2" ca="1">BoxVal($A2,21,COLUMN(INDIRECT("T"&amp;($A2-1)*65+2)),1)</f>
        <v>default_NormalMode</v>
      </c>
      <c r="K2" s="59" t="str" cm="1">
        <f t="array" aca="1" ref="K2" ca="1">BoxVal($A2,25,COLUMN(INDIRECT("T"&amp;($A2-1)*65+2)),1)</f>
        <v>Default</v>
      </c>
      <c r="L2" s="60" t="str" cm="1">
        <f t="array" aca="1" ref="L2" ca="1">BoxVal($A2,32,COLUMN(INDIRECT("T"&amp;($A2-1)*65+2)),1)</f>
        <v>3.3V : 100~200 (uA)
Vdc&amp;Remark: -</v>
      </c>
      <c r="M2" s="59" t="str" cm="1">
        <f t="array" aca="1" ref="M2" ca="1">BoxVal($A2,31,COLUMN(INDIRECT("T"&amp;($A2-1)*65+2)),1)</f>
        <v>-38+/-0.8 dBV</v>
      </c>
      <c r="N2" s="59" t="str" cm="1">
        <f t="array" aca="1" ref="N2" ca="1">BoxVal($A2,12,COLUMN(INDIRECT("T"&amp;($A2-1)*65+2)),1)</f>
        <v>Normal</v>
      </c>
      <c r="O2" s="64" t="str" cm="1">
        <f t="array" ref="O2">BoxVal($A2,2,COLUMN(V3),1)</f>
        <v>-</v>
      </c>
      <c r="P2" s="64" t="str" cm="1">
        <f t="array" aca="1" ref="P2" ca="1">BoxVal($A2,2,COLUMN(INDIRECT("AB"&amp;($A2-1)*65+2)),1)</f>
        <v>default_NormalMode_38dB_M804WF_N005A_380_461_ZTS6856SE_MP1.5</v>
      </c>
      <c r="Q2" s="64" t="str" cm="1">
        <f t="array" aca="1" ref="Q2" ca="1">BoxVal($A2,2,COLUMN(INDIRECT("AJ"&amp;($A2-1)*65+2)),1)</f>
        <v/>
      </c>
      <c r="R2" s="34"/>
      <c r="S2" s="7" t="s">
        <v>24</v>
      </c>
      <c r="T2" s="15" t="s">
        <v>606</v>
      </c>
      <c r="U2" s="5" t="s">
        <v>23</v>
      </c>
      <c r="V2" s="7" t="str">
        <f>VLOOKUP(U1,$DX$1:$DZ$21,2,FALSE)</f>
        <v>-</v>
      </c>
      <c r="W2" s="19"/>
      <c r="X2" s="19"/>
      <c r="Y2" s="19"/>
      <c r="Z2" s="19"/>
      <c r="AA2" s="5" t="s">
        <v>592</v>
      </c>
      <c r="AB2" s="26" t="str">
        <f>T21&amp;"_"&amp;ABS(T19)&amp;"dB_"&amp;T23&amp;"_"&amp;T24&amp;"_"&amp;GetAbsMaxMinText(AF5:AG64)&amp;"_"&amp;T4&amp;"_"&amp;T3&amp;S1&amp;"."&amp;T27</f>
        <v>default_NormalMode_38dB_M804WF_N005A_380_461_ZTS6856SE_MP1.5</v>
      </c>
      <c r="AC2" s="18"/>
      <c r="AD2" s="18"/>
      <c r="AE2" s="18"/>
      <c r="AF2" s="18"/>
      <c r="AG2" s="18"/>
      <c r="AH2" s="19"/>
      <c r="AI2" s="19" t="s">
        <v>2</v>
      </c>
      <c r="AJ2" s="16"/>
      <c r="AK2" s="16"/>
      <c r="AL2" s="16"/>
      <c r="AM2" s="16"/>
      <c r="AN2" s="16"/>
      <c r="AO2" s="16"/>
      <c r="AP2" s="16"/>
      <c r="AQ2" s="16"/>
      <c r="AR2" s="16"/>
      <c r="AS2" s="16"/>
      <c r="AT2" s="34"/>
      <c r="AU2" s="14" t="s">
        <v>582</v>
      </c>
      <c r="AV2" s="5" t="s">
        <v>582</v>
      </c>
      <c r="AW2" s="5" t="s">
        <v>582</v>
      </c>
      <c r="AX2" s="5" t="s">
        <v>582</v>
      </c>
      <c r="AY2" s="5" t="s">
        <v>582</v>
      </c>
      <c r="AZ2" s="5" t="s">
        <v>255</v>
      </c>
      <c r="BB2" s="14" t="s">
        <v>582</v>
      </c>
      <c r="BC2" s="5">
        <v>0</v>
      </c>
      <c r="BD2" s="5">
        <v>0</v>
      </c>
      <c r="BE2" s="5">
        <v>1</v>
      </c>
      <c r="BF2" s="14"/>
      <c r="BG2" s="14"/>
      <c r="BH2" s="14"/>
      <c r="BI2" s="14" t="s">
        <v>562</v>
      </c>
      <c r="BJ2" s="14" t="s">
        <v>562</v>
      </c>
      <c r="BK2" s="14" t="s">
        <v>562</v>
      </c>
      <c r="BM2" s="5">
        <v>-2</v>
      </c>
      <c r="BN2" s="5">
        <v>0</v>
      </c>
      <c r="BO2" s="5">
        <v>0</v>
      </c>
      <c r="BP2" s="5">
        <v>0</v>
      </c>
      <c r="BQ2" s="5">
        <v>1</v>
      </c>
      <c r="BU2" s="14" t="s">
        <v>784</v>
      </c>
      <c r="BV2" s="14" t="s">
        <v>562</v>
      </c>
      <c r="BW2" s="14" t="s">
        <v>562</v>
      </c>
      <c r="BY2" s="21">
        <v>0</v>
      </c>
      <c r="BZ2" s="5">
        <v>0</v>
      </c>
      <c r="CA2" s="5">
        <v>0</v>
      </c>
      <c r="CF2" s="14" t="s">
        <v>783</v>
      </c>
      <c r="CG2" s="5"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1087</v>
      </c>
      <c r="DY2" s="22" t="s">
        <v>562</v>
      </c>
      <c r="DZ2" s="22" t="s">
        <v>562</v>
      </c>
      <c r="EB2" s="22"/>
      <c r="EC2" s="22"/>
      <c r="ED2" s="22"/>
    </row>
    <row r="3" spans="1:134" ht="30" customHeight="1" x14ac:dyDescent="0.25">
      <c r="A3" s="58">
        <v>2</v>
      </c>
      <c r="B3" s="63" t="str">
        <f t="shared" si="0"/>
        <v>=Block2==</v>
      </c>
      <c r="C3" s="59" t="str" cm="1">
        <f t="array" aca="1" ref="C3" ca="1">BoxVal($A3,8,COLUMN(INDIRECT("T"&amp;($A3-1)*65+2)),1)</f>
        <v>12V</v>
      </c>
      <c r="D3" s="59" t="str" cm="1">
        <f t="array" aca="1" ref="D3" ca="1">BoxVal($A3,2,COLUMN(INDIRECT("T"&amp;($A3-1)*65+2)),1)</f>
        <v>HELE</v>
      </c>
      <c r="E3" s="59" t="str" cm="1">
        <f t="array" aca="1" ref="E3" ca="1">BoxVal($A3,3,COLUMN(INDIRECT("T"&amp;($A3-1)*65+2)),1)</f>
        <v>MP</v>
      </c>
      <c r="F3" s="59" t="str" cm="1">
        <f t="array" aca="1" ref="F3" ca="1">BoxVal($A3,16,COLUMN(INDIRECT("T"&amp;($A3-1)*65+2)),1)</f>
        <v>ZTS6213</v>
      </c>
      <c r="G3" s="59" t="str" cm="1">
        <f t="array" aca="1" ref="G3" ca="1">BoxVal($A3,4,COLUMN(INDIRECT("T"&amp;($A3-1)*65+2)),1)</f>
        <v>ZTS6053</v>
      </c>
      <c r="H3" s="59" t="str" cm="1">
        <f t="array" aca="1" ref="H3" ca="1">BoxVal($A3,5,COLUMN(INDIRECT("T"&amp;($A3-1)*65+2)),1)</f>
        <v>4804WF</v>
      </c>
      <c r="I3" s="59" t="str" cm="1">
        <f t="array" aca="1" ref="I3" ca="1">BoxVal($A3,6,COLUMN(INDIRECT("T"&amp;($A3-1)*65+2)),1)</f>
        <v>3004_V11</v>
      </c>
      <c r="J3" s="59" t="str" cm="1">
        <f t="array" aca="1" ref="J3" ca="1">BoxVal($A3,21,COLUMN(INDIRECT("T"&amp;($A3-1)*65+2)),1)</f>
        <v>12V_NormalMode</v>
      </c>
      <c r="K3" s="59" t="str" cm="1">
        <f t="array" aca="1" ref="K3" ca="1">BoxVal($A3,25,COLUMN(INDIRECT("T"&amp;($A3-1)*65+2)),1)</f>
        <v>Default</v>
      </c>
      <c r="L3" s="60" t="str" cm="1">
        <f t="array" aca="1" ref="L3" ca="1">BoxVal($A3,32,COLUMN(INDIRECT("T"&amp;($A3-1)*65+2)),1)</f>
        <v>3.3V : 100~200 (uA)
Vdc&amp;Remark: -</v>
      </c>
      <c r="M3" s="59" t="str" cm="1">
        <f t="array" aca="1" ref="M3" ca="1">BoxVal($A3,31,COLUMN(INDIRECT("T"&amp;($A3-1)*65+2)),1)</f>
        <v>-38+/-0.8 dBV</v>
      </c>
      <c r="N3" s="59" t="str" cm="1">
        <f t="array" aca="1" ref="N3" ca="1">BoxVal($A3,12,COLUMN(INDIRECT("T"&amp;($A3-1)*65+2)),1)</f>
        <v>Normal</v>
      </c>
      <c r="O3" s="64" t="str" cm="1">
        <f t="array" ref="O3">BoxVal($A3,2,COLUMN(V4),1)</f>
        <v>-</v>
      </c>
      <c r="P3" s="64" t="str" cm="1">
        <f t="array" aca="1" ref="P3" ca="1">BoxVal($A3,2,COLUMN(INDIRECT("AB"&amp;($A3-1)*65+2)),1)</f>
        <v>12V_NormalMode_38dB_M804WF_2227F_360_420_ZTS6053_MP2.2</v>
      </c>
      <c r="Q3" s="64" t="str" cm="1">
        <f t="array" aca="1" ref="Q3" ca="1">BoxVal($A3,2,COLUMN(INDIRECT("AJ"&amp;($A3-1)*65+2)),1)</f>
        <v/>
      </c>
      <c r="R3" s="34"/>
      <c r="S3" s="7" t="s">
        <v>5</v>
      </c>
      <c r="T3" s="15" t="s">
        <v>1148</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581</v>
      </c>
      <c r="AV3" s="5" t="s">
        <v>581</v>
      </c>
      <c r="AW3" s="5" t="s">
        <v>581</v>
      </c>
      <c r="AX3" s="5" t="s">
        <v>581</v>
      </c>
      <c r="AY3" s="5" t="s">
        <v>581</v>
      </c>
      <c r="AZ3" s="5" t="s">
        <v>255</v>
      </c>
      <c r="BB3" s="14" t="s">
        <v>581</v>
      </c>
      <c r="BC3" s="5">
        <v>0</v>
      </c>
      <c r="BD3" s="5">
        <v>1</v>
      </c>
      <c r="BE3" s="5">
        <v>1</v>
      </c>
      <c r="BF3" s="14"/>
      <c r="BG3" s="14"/>
      <c r="BH3" s="14"/>
      <c r="BI3" s="14" t="s">
        <v>810</v>
      </c>
      <c r="BJ3" s="14" t="s">
        <v>562</v>
      </c>
      <c r="BK3" s="14" t="s">
        <v>562</v>
      </c>
      <c r="BM3" s="5">
        <v>-1</v>
      </c>
      <c r="BN3" s="5">
        <v>0</v>
      </c>
      <c r="BO3" s="5">
        <v>0</v>
      </c>
      <c r="BP3" s="5">
        <v>1</v>
      </c>
      <c r="BQ3" s="5">
        <v>0</v>
      </c>
      <c r="BU3" s="14" t="s">
        <v>785</v>
      </c>
      <c r="BV3" s="14" t="s">
        <v>562</v>
      </c>
      <c r="BW3" s="14" t="s">
        <v>562</v>
      </c>
      <c r="BY3" s="21">
        <v>-6.6000000000000003E-2</v>
      </c>
      <c r="BZ3" s="5">
        <v>1</v>
      </c>
      <c r="CA3" s="5">
        <v>0</v>
      </c>
      <c r="CF3" s="14" t="s">
        <v>817</v>
      </c>
      <c r="CG3" s="5"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1096</v>
      </c>
      <c r="DY3" s="22" t="s">
        <v>1097</v>
      </c>
      <c r="DZ3" s="22"/>
      <c r="EB3" s="22"/>
      <c r="EC3" s="22"/>
      <c r="ED3" s="22"/>
    </row>
    <row r="4" spans="1:134" ht="30" customHeight="1" x14ac:dyDescent="0.25">
      <c r="A4" s="58">
        <v>3</v>
      </c>
      <c r="B4" s="63" t="str">
        <f t="shared" si="0"/>
        <v>=Block3==</v>
      </c>
      <c r="C4" s="59" t="str" cm="1">
        <f t="array" aca="1" ref="C4" ca="1">BoxVal($A4,8,COLUMN(INDIRECT("T"&amp;($A4-1)*65+2)),1)</f>
        <v>10V</v>
      </c>
      <c r="D4" s="59" t="str" cm="1">
        <f t="array" aca="1" ref="D4" ca="1">BoxVal($A4,2,COLUMN(INDIRECT("T"&amp;($A4-1)*65+2)),1)</f>
        <v>HELE</v>
      </c>
      <c r="E4" s="59" t="str" cm="1">
        <f t="array" aca="1" ref="E4" ca="1">BoxVal($A4,3,COLUMN(INDIRECT("T"&amp;($A4-1)*65+2)),1)</f>
        <v>MP</v>
      </c>
      <c r="F4" s="59" t="str" cm="1">
        <f t="array" aca="1" ref="F4" ca="1">BoxVal($A4,16,COLUMN(INDIRECT("T"&amp;($A4-1)*65+2)),1)</f>
        <v>non</v>
      </c>
      <c r="G4" s="59" t="str" cm="1">
        <f t="array" aca="1" ref="G4" ca="1">BoxVal($A4,4,COLUMN(INDIRECT("T"&amp;($A4-1)*65+2)),1)</f>
        <v>ZTS6411E</v>
      </c>
      <c r="H4" s="59" t="str" cm="1">
        <f t="array" aca="1" ref="H4" ca="1">BoxVal($A4,5,COLUMN(INDIRECT("T"&amp;($A4-1)*65+2)),1)</f>
        <v>4804WF</v>
      </c>
      <c r="I4" s="59" t="str" cm="1">
        <f t="array" aca="1" ref="I4" ca="1">BoxVal($A4,6,COLUMN(INDIRECT("T"&amp;($A4-1)*65+2)),1)</f>
        <v>3004_V11</v>
      </c>
      <c r="J4" s="59" t="str" cm="1">
        <f t="array" aca="1" ref="J4" ca="1">BoxVal($A4,21,COLUMN(INDIRECT("T"&amp;($A4-1)*65+2)),1)</f>
        <v>10V_NormalMode</v>
      </c>
      <c r="K4" s="59" t="str" cm="1">
        <f t="array" aca="1" ref="K4" ca="1">BoxVal($A4,25,COLUMN(INDIRECT("T"&amp;($A4-1)*65+2)),1)</f>
        <v>Default</v>
      </c>
      <c r="L4" s="60" t="str" cm="1">
        <f t="array" aca="1" ref="L4" ca="1">BoxVal($A4,32,COLUMN(INDIRECT("T"&amp;($A4-1)*65+2)),1)</f>
        <v>3.3V : 100~200 (uA)
Vdc&amp;Remark: -</v>
      </c>
      <c r="M4" s="59" t="str" cm="1">
        <f t="array" aca="1" ref="M4" ca="1">BoxVal($A4,31,COLUMN(INDIRECT("T"&amp;($A4-1)*65+2)),1)</f>
        <v>-38+/-0.8 dBV</v>
      </c>
      <c r="N4" s="59" t="str" cm="1">
        <f t="array" aca="1" ref="N4" ca="1">BoxVal($A4,12,COLUMN(INDIRECT("T"&amp;($A4-1)*65+2)),1)</f>
        <v>Normal</v>
      </c>
      <c r="O4" s="64" t="str" cm="1">
        <f t="array" ref="O4">BoxVal($A4,2,COLUMN(V5),1)</f>
        <v>-</v>
      </c>
      <c r="P4" s="64" t="str" cm="1">
        <f t="array" aca="1" ref="P4" ca="1">BoxVal($A4,2,COLUMN(INDIRECT("AB"&amp;($A4-1)*65+2)),1)</f>
        <v>10V_NormalMode_38dB_M804WF_2227F_365_430_ZTS6411E_MP3.0</v>
      </c>
      <c r="Q4" s="64" t="str" cm="1">
        <f t="array" aca="1" ref="Q4" ca="1">BoxVal($A4,2,COLUMN(INDIRECT("AJ"&amp;($A4-1)*65+2)),1)</f>
        <v>6211E FB Mic，固定10V生產</v>
      </c>
      <c r="R4" s="34"/>
      <c r="S4" s="7" t="s">
        <v>10</v>
      </c>
      <c r="T4" s="15" t="s">
        <v>1169</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t="s">
        <v>726</v>
      </c>
      <c r="AT4" s="34"/>
      <c r="AU4" s="14" t="s">
        <v>580</v>
      </c>
      <c r="AV4" s="5" t="s">
        <v>580</v>
      </c>
      <c r="AW4" s="5" t="s">
        <v>580</v>
      </c>
      <c r="AX4" s="5" t="s">
        <v>580</v>
      </c>
      <c r="AY4" s="5" t="s">
        <v>580</v>
      </c>
      <c r="AZ4" s="5" t="s">
        <v>255</v>
      </c>
      <c r="BB4" s="14" t="s">
        <v>580</v>
      </c>
      <c r="BC4" s="5">
        <v>0</v>
      </c>
      <c r="BD4" s="5">
        <v>1</v>
      </c>
      <c r="BE4" s="5">
        <v>0</v>
      </c>
      <c r="BF4" s="14"/>
      <c r="BG4" s="14"/>
      <c r="BH4" s="14"/>
      <c r="BI4" s="14" t="s">
        <v>809</v>
      </c>
      <c r="BJ4" s="14" t="s">
        <v>562</v>
      </c>
      <c r="BK4" s="14" t="s">
        <v>562</v>
      </c>
      <c r="BM4" s="5">
        <v>0</v>
      </c>
      <c r="BN4" s="5">
        <v>0</v>
      </c>
      <c r="BO4" s="5">
        <v>0</v>
      </c>
      <c r="BP4" s="5">
        <v>0</v>
      </c>
      <c r="BQ4" s="5">
        <v>0</v>
      </c>
      <c r="BU4" s="14" t="s">
        <v>783</v>
      </c>
      <c r="BV4" s="14" t="s">
        <v>562</v>
      </c>
      <c r="BW4" s="14" t="s">
        <v>562</v>
      </c>
      <c r="BY4" s="21">
        <v>-0.115</v>
      </c>
      <c r="BZ4" s="5">
        <v>0</v>
      </c>
      <c r="CA4" s="5">
        <v>1</v>
      </c>
      <c r="CF4" s="14" t="s">
        <v>805</v>
      </c>
      <c r="CG4" s="5"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c r="EC4" s="22"/>
      <c r="ED4" s="22"/>
    </row>
    <row r="5" spans="1:134" ht="30" customHeight="1" x14ac:dyDescent="0.25">
      <c r="A5" s="58">
        <v>4</v>
      </c>
      <c r="B5" s="63" t="str">
        <f t="shared" si="0"/>
        <v>=Block4==</v>
      </c>
      <c r="C5" s="59" t="str" cm="1">
        <f t="array" aca="1" ref="C5" ca="1">BoxVal($A5,8,COLUMN(INDIRECT("T"&amp;($A5-1)*65+2)),1)</f>
        <v>12V</v>
      </c>
      <c r="D5" s="59" t="str" cm="1">
        <f t="array" aca="1" ref="D5" ca="1">BoxVal($A5,2,COLUMN(INDIRECT("T"&amp;($A5-1)*65+2)),1)</f>
        <v>CPC</v>
      </c>
      <c r="E5" s="59" t="str" cm="1">
        <f t="array" aca="1" ref="E5" ca="1">BoxVal($A5,3,COLUMN(INDIRECT("T"&amp;($A5-1)*65+2)),1)</f>
        <v>MP</v>
      </c>
      <c r="F5" s="59" t="str" cm="1">
        <f t="array" aca="1" ref="F5" ca="1">BoxVal($A5,16,COLUMN(INDIRECT("T"&amp;($A5-1)*65+2)),1)</f>
        <v>non</v>
      </c>
      <c r="G5" s="59" t="str" cm="1">
        <f t="array" aca="1" ref="G5" ca="1">BoxVal($A5,4,COLUMN(INDIRECT("T"&amp;($A5-1)*65+2)),1)</f>
        <v>ZTS6856S</v>
      </c>
      <c r="H5" s="59" t="str" cm="1">
        <f t="array" aca="1" ref="H5" ca="1">BoxVal($A5,5,COLUMN(INDIRECT("T"&amp;($A5-1)*65+2)),1)</f>
        <v>4804WF</v>
      </c>
      <c r="I5" s="59" t="str" cm="1">
        <f t="array" aca="1" ref="I5" ca="1">BoxVal($A5,6,COLUMN(INDIRECT("T"&amp;($A5-1)*65+2)),1)</f>
        <v>3004_V11</v>
      </c>
      <c r="J5" s="59" t="str" cm="1">
        <f t="array" aca="1" ref="J5" ca="1">BoxVal($A5,21,COLUMN(INDIRECT("T"&amp;($A5-1)*65+2)),1)</f>
        <v>default_NormalMode</v>
      </c>
      <c r="K5" s="59" t="str" cm="1">
        <f t="array" aca="1" ref="K5" ca="1">BoxVal($A5,25,COLUMN(INDIRECT("T"&amp;($A5-1)*65+2)),1)</f>
        <v>Default</v>
      </c>
      <c r="L5" s="60" t="str" cm="1">
        <f t="array" aca="1" ref="L5" ca="1">BoxVal($A5,32,COLUMN(INDIRECT("T"&amp;($A5-1)*65+2)),1)</f>
        <v>3.3V : 100~200 (uA)
Vdc&amp;Remark: -</v>
      </c>
      <c r="M5" s="59" t="str" cm="1">
        <f t="array" aca="1" ref="M5" ca="1">BoxVal($A5,31,COLUMN(INDIRECT("T"&amp;($A5-1)*65+2)),1)</f>
        <v>-38+/-0.8 dBV</v>
      </c>
      <c r="N5" s="59" t="str" cm="1">
        <f t="array" aca="1" ref="N5" ca="1">BoxVal($A5,12,COLUMN(INDIRECT("T"&amp;($A5-1)*65+2)),1)</f>
        <v>Normal</v>
      </c>
      <c r="O5" s="64" t="str" cm="1">
        <f t="array" ref="O5">BoxVal($A5,2,COLUMN(V6),1)</f>
        <v>-</v>
      </c>
      <c r="P5" s="64" t="str" cm="1">
        <f t="array" aca="1" ref="P5" ca="1">BoxVal($A5,2,COLUMN(INDIRECT("AB"&amp;($A5-1)*65+2)),1)</f>
        <v>default_NormalMode_38dB_M804WF_2227F_363_425_ZTS6856S_MP4.8</v>
      </c>
      <c r="Q5" s="64" t="str" cm="1">
        <f t="array" aca="1" ref="Q5" ca="1">BoxVal($A5,2,COLUMN(INDIRECT("AJ"&amp;($A5-1)*65+2)),1)</f>
        <v>M4.4客戶產測氣密測試有黏膜，M4.5之後版本統一下降Vbias</v>
      </c>
      <c r="R5" s="34"/>
      <c r="S5" s="7" t="s">
        <v>18</v>
      </c>
      <c r="T5" s="15" t="s">
        <v>1149</v>
      </c>
      <c r="U5" s="36" t="str">
        <f t="shared" ref="U5:U13" ca="1" si="1">ConfigCode($AA5,$AN5,$AO5,$AP5,$AQ5,$AR5,$AF5,$AG5,2)</f>
        <v>0x37=-38.50,-38.00;</v>
      </c>
      <c r="V5" s="37"/>
      <c r="W5" s="37"/>
      <c r="X5" s="68"/>
      <c r="Y5" s="68"/>
      <c r="Z5" s="55">
        <f t="shared" ref="Z5:Z13" ca="1" si="2" xml:space="preserve">
N("vbias,vlookup vbias range")+
VLOOKUP($AA5,INDIRECT(BoxVal(ROW($AA5),34,COLUMN(T1))),2,FALSE)+
N("gain")+
$AB5+
N("vcm")+
VLOOKUP($AC5,$CT$1:$DC$31,7,FALSE)+
N("(vbias*vcp*vbg-vbias)*sensor ratio")+
VbiasCal($AA5,$AD5,$AE5,BoxVal(ROW($AC5),18,COLUMN($T$22)))+
N("vbias ref+gain ref")+
$V5+$W5</f>
        <v>0</v>
      </c>
      <c r="AA5" s="39" t="s">
        <v>1153</v>
      </c>
      <c r="AB5" s="40">
        <v>2.5</v>
      </c>
      <c r="AC5" s="40" t="s">
        <v>996</v>
      </c>
      <c r="AD5" s="40">
        <v>1</v>
      </c>
      <c r="AE5" s="41">
        <v>0</v>
      </c>
      <c r="AF5" s="42">
        <v>-38.5</v>
      </c>
      <c r="AG5" s="42">
        <v>-38</v>
      </c>
      <c r="AH5" s="43">
        <f t="shared" ref="AH5:AH13" ca="1" si="3">$AF5+$Z5</f>
        <v>-38.5</v>
      </c>
      <c r="AI5" s="43">
        <f t="shared" ref="AI5:AI13" ca="1" si="4">$AG5+$Z5</f>
        <v>-38</v>
      </c>
      <c r="AJ5" s="44">
        <f t="shared" ref="AJ5:AJ13" ca="1" si="5" xml:space="preserve">
N("initial sens-loopgain")+
$AF5-BoxVal(ROW($AA5),26,COLUMN(INDIRECT("T"&amp;(INT(ROW($AA22)/65))*65+2)))</f>
        <v>-38.5</v>
      </c>
      <c r="AK5" s="44">
        <f t="shared" ref="AK5:AK13" ca="1" si="6">AJ5+(AG5-AF5)</f>
        <v>-38</v>
      </c>
      <c r="AL5" s="44">
        <f t="shared" ref="AL5:AL13" ca="1" si="7" xml:space="preserve">
N("initial sens-loopgain-gain-gain ref-vcm")+
$AH5-
BoxVal(ROW($AA5),26,COLUMN(INDIRECT("T"&amp;(INT(ROW($AA22)/65))*65+2)))-
$AB5-
$W5-
IFERROR(VLOOKUP($AC5,$CT$1:$DC$31,7,FALSE),0)</f>
        <v>-41</v>
      </c>
      <c r="AM5" s="44">
        <f t="shared" ref="AM5:AM13" ca="1" si="8">AL5+(AG5-AF5)</f>
        <v>-40.5</v>
      </c>
      <c r="AN5" s="36" t="str">
        <f t="shared" ref="AN5:AN13" ca="1" si="9">IF(BoxVal(ROW(AA5),9,COLUMN(T3))="FIX","00",ManualLookup(AA5,BoxVal(ROW(AA5),4,COLUMN(AN3)),INDIRECT(DN$3)))</f>
        <v>30</v>
      </c>
      <c r="AO5" s="36" t="str">
        <f t="shared" ref="AO5:AO13" ca="1" si="10">ManualLookup(AB5,BoxVal(ROW(AB5),4,COLUMN(AO3)),INDIRECT(DO$3))</f>
        <v>07</v>
      </c>
      <c r="AP5" s="36" t="str">
        <f t="shared" ref="AP5:AP13" ca="1" si="11">ManualLookup(AC5,BoxVal(ROW(AC5),4,COLUMN(AP3)),INDIRECT(DP$3))</f>
        <v>00</v>
      </c>
      <c r="AQ5" s="36" t="str">
        <f t="shared" ref="AQ5:AQ13" ca="1" si="12">ManualLookup(AD5,BoxVal(ROW(AD5),4,COLUMN(AQ3)),INDIRECT(DQ$3))</f>
        <v>00</v>
      </c>
      <c r="AR5" s="36" t="str">
        <f t="shared" ref="AR5:AR13" ca="1" si="13">ManualLookup(AE5,BoxVal(ROW(AE5),4,COLUMN(AR3)),INDIRECT(DR$3))</f>
        <v>00</v>
      </c>
      <c r="AS5" s="33"/>
      <c r="AT5" s="34"/>
      <c r="AU5" s="14" t="s">
        <v>587</v>
      </c>
      <c r="AV5" s="5" t="s">
        <v>587</v>
      </c>
      <c r="AW5" s="5" t="s">
        <v>585</v>
      </c>
      <c r="AX5" s="5" t="s">
        <v>585</v>
      </c>
      <c r="AY5" s="5" t="s">
        <v>585</v>
      </c>
      <c r="AZ5" s="5" t="s">
        <v>255</v>
      </c>
      <c r="BB5" s="14" t="s">
        <v>587</v>
      </c>
      <c r="BC5" s="5">
        <v>0</v>
      </c>
      <c r="BD5" s="5">
        <v>0</v>
      </c>
      <c r="BE5" s="5">
        <v>0</v>
      </c>
      <c r="BF5" s="14"/>
      <c r="BG5" s="14"/>
      <c r="BH5" s="14"/>
      <c r="BI5" s="14" t="s">
        <v>783</v>
      </c>
      <c r="BJ5" s="14" t="s">
        <v>562</v>
      </c>
      <c r="BK5" s="14" t="s">
        <v>562</v>
      </c>
      <c r="BM5" s="5">
        <v>0.5</v>
      </c>
      <c r="BN5" s="5">
        <v>0</v>
      </c>
      <c r="BO5" s="5">
        <v>0</v>
      </c>
      <c r="BP5" s="5">
        <v>1</v>
      </c>
      <c r="BQ5" s="5">
        <v>1</v>
      </c>
      <c r="BU5" s="14" t="s">
        <v>786</v>
      </c>
      <c r="BV5" s="14" t="s">
        <v>562</v>
      </c>
      <c r="BW5" s="14" t="s">
        <v>562</v>
      </c>
      <c r="BY5" s="21">
        <v>4.9000000000000002E-2</v>
      </c>
      <c r="BZ5" s="5">
        <v>1</v>
      </c>
      <c r="CA5" s="5">
        <v>1</v>
      </c>
      <c r="CF5" s="14" t="s">
        <v>1084</v>
      </c>
      <c r="CG5" s="5"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12V</v>
      </c>
      <c r="D6" s="59" t="str" cm="1">
        <f t="array" aca="1" ref="D6" ca="1">BoxVal($A6,2,COLUMN(INDIRECT("T"&amp;($A6-1)*65+2)),1)</f>
        <v>HELE</v>
      </c>
      <c r="E6" s="59" t="str" cm="1">
        <f t="array" aca="1" ref="E6" ca="1">BoxVal($A6,3,COLUMN(INDIRECT("T"&amp;($A6-1)*65+2)),1)</f>
        <v>MP</v>
      </c>
      <c r="F6" s="59" t="str" cm="1">
        <f t="array" aca="1" ref="F6" ca="1">BoxVal($A6,16,COLUMN(INDIRECT("T"&amp;($A6-1)*65+2)),1)</f>
        <v>ZTS6411</v>
      </c>
      <c r="G6" s="59" t="str" cm="1">
        <f t="array" aca="1" ref="G6" ca="1">BoxVal($A6,4,COLUMN(INDIRECT("T"&amp;($A6-1)*65+2)),1)</f>
        <v>ZTS6011M</v>
      </c>
      <c r="H6" s="59" t="str" cm="1">
        <f t="array" aca="1" ref="H6" ca="1">BoxVal($A6,5,COLUMN(INDIRECT("T"&amp;($A6-1)*65+2)),1)</f>
        <v>4804WF</v>
      </c>
      <c r="I6" s="59" cm="1">
        <f t="array" aca="1" ref="I6" ca="1">BoxVal($A6,6,COLUMN(INDIRECT("T"&amp;($A6-1)*65+2)),1)</f>
        <v>3002</v>
      </c>
      <c r="J6" s="59" t="str" cm="1">
        <f t="array" aca="1" ref="J6" ca="1">BoxVal($A6,21,COLUMN(INDIRECT("T"&amp;($A6-1)*65+2)),1)</f>
        <v>12V_NormalMode</v>
      </c>
      <c r="K6" s="59" t="str" cm="1">
        <f t="array" aca="1" ref="K6" ca="1">BoxVal($A6,25,COLUMN(INDIRECT("T"&amp;($A6-1)*65+2)),1)</f>
        <v>Default</v>
      </c>
      <c r="L6" s="60" t="str" cm="1">
        <f t="array" aca="1" ref="L6" ca="1">BoxVal($A6,32,COLUMN(INDIRECT("T"&amp;($A6-1)*65+2)),1)</f>
        <v>3.3V : 100~200 (uA)
Vdc&amp;Remark: -</v>
      </c>
      <c r="M6" s="59" t="str" cm="1">
        <f t="array" aca="1" ref="M6" ca="1">BoxVal($A6,31,COLUMN(INDIRECT("T"&amp;($A6-1)*65+2)),1)</f>
        <v>-42+/-0.8 dBV</v>
      </c>
      <c r="N6" s="59" t="str" cm="1">
        <f t="array" aca="1" ref="N6" ca="1">BoxVal($A6,12,COLUMN(INDIRECT("T"&amp;($A6-1)*65+2)),1)</f>
        <v>Normal</v>
      </c>
      <c r="O6" s="64" t="str" cm="1">
        <f t="array" ref="O6">BoxVal($A6,2,COLUMN(V7),1)</f>
        <v>-</v>
      </c>
      <c r="P6" s="64" t="str" cm="1">
        <f t="array" aca="1" ref="P6" ca="1">BoxVal($A6,2,COLUMN(INDIRECT("AB"&amp;($A6-1)*65+2)),1)</f>
        <v>12V_NormalMode_42dB_M804WF_1188A_400_460_ZTS6011M_MP5.1</v>
      </c>
      <c r="Q6" s="64" t="str" cm="1">
        <f t="array" aca="1" ref="Q6" ca="1">BoxVal($A6,2,COLUMN(INDIRECT("AJ"&amp;($A6-1)*65+2)),1)</f>
        <v/>
      </c>
      <c r="R6" s="34"/>
      <c r="S6" s="7" t="s">
        <v>13</v>
      </c>
      <c r="T6" s="15" t="s">
        <v>1164</v>
      </c>
      <c r="U6" s="36" t="str">
        <f t="shared" ca="1" si="1"/>
        <v>0x38=-39.50,-38.50;</v>
      </c>
      <c r="V6" s="37"/>
      <c r="W6" s="37"/>
      <c r="X6" s="68"/>
      <c r="Y6" s="68"/>
      <c r="Z6" s="55">
        <f t="shared" ca="1" si="2"/>
        <v>1</v>
      </c>
      <c r="AA6" s="39" t="s">
        <v>1153</v>
      </c>
      <c r="AB6" s="40">
        <v>3.5</v>
      </c>
      <c r="AC6" s="40" t="s">
        <v>996</v>
      </c>
      <c r="AD6" s="40">
        <v>1</v>
      </c>
      <c r="AE6" s="41">
        <v>0</v>
      </c>
      <c r="AF6" s="42">
        <v>-39.5</v>
      </c>
      <c r="AG6" s="47">
        <f t="shared" ref="AG6:AG13" si="14">AF5</f>
        <v>-38.5</v>
      </c>
      <c r="AH6" s="43">
        <f t="shared" ca="1" si="3"/>
        <v>-38.5</v>
      </c>
      <c r="AI6" s="43">
        <f t="shared" ca="1" si="4"/>
        <v>-37.5</v>
      </c>
      <c r="AJ6" s="44">
        <f t="shared" ca="1" si="5"/>
        <v>-39.5</v>
      </c>
      <c r="AK6" s="44">
        <f t="shared" ca="1" si="6"/>
        <v>-38.5</v>
      </c>
      <c r="AL6" s="44">
        <f t="shared" ca="1" si="7"/>
        <v>-42</v>
      </c>
      <c r="AM6" s="44">
        <f t="shared" ca="1" si="8"/>
        <v>-41</v>
      </c>
      <c r="AN6" s="36" t="str">
        <f t="shared" ca="1" si="9"/>
        <v>30</v>
      </c>
      <c r="AO6" s="36" t="str">
        <f t="shared" ca="1" si="10"/>
        <v>08</v>
      </c>
      <c r="AP6" s="36" t="str">
        <f t="shared" ca="1" si="11"/>
        <v>00</v>
      </c>
      <c r="AQ6" s="36" t="str">
        <f t="shared" ca="1" si="12"/>
        <v>00</v>
      </c>
      <c r="AR6" s="36" t="str">
        <f t="shared" ca="1" si="13"/>
        <v>00</v>
      </c>
      <c r="AS6" s="36"/>
      <c r="AT6" s="34"/>
      <c r="AU6" s="14" t="s">
        <v>586</v>
      </c>
      <c r="AV6" s="5" t="s">
        <v>586</v>
      </c>
      <c r="AW6" s="5" t="s">
        <v>586</v>
      </c>
      <c r="AX6" s="5" t="s">
        <v>586</v>
      </c>
      <c r="AY6" s="5" t="s">
        <v>586</v>
      </c>
      <c r="AZ6" s="5" t="s">
        <v>255</v>
      </c>
      <c r="BB6" s="14" t="s">
        <v>586</v>
      </c>
      <c r="BC6" s="5">
        <v>1</v>
      </c>
      <c r="BD6" s="5">
        <v>0</v>
      </c>
      <c r="BE6" s="5">
        <v>0</v>
      </c>
      <c r="BF6" s="14"/>
      <c r="BG6" s="14"/>
      <c r="BH6" s="14"/>
      <c r="BI6" s="14" t="s">
        <v>807</v>
      </c>
      <c r="BJ6" s="14" t="s">
        <v>562</v>
      </c>
      <c r="BK6" s="14" t="s">
        <v>562</v>
      </c>
      <c r="BM6" s="5">
        <v>1</v>
      </c>
      <c r="BN6" s="5">
        <v>0</v>
      </c>
      <c r="BO6" s="5">
        <v>1</v>
      </c>
      <c r="BP6" s="5">
        <v>0</v>
      </c>
      <c r="BQ6" s="5">
        <v>0</v>
      </c>
      <c r="BU6" s="14" t="s">
        <v>787</v>
      </c>
      <c r="BV6" s="14" t="s">
        <v>562</v>
      </c>
      <c r="BW6" s="14" t="s">
        <v>562</v>
      </c>
      <c r="BY6" s="21" t="s">
        <v>436</v>
      </c>
      <c r="BZ6" s="5">
        <v>0</v>
      </c>
      <c r="CA6" s="5">
        <v>0</v>
      </c>
      <c r="CF6" s="14" t="s">
        <v>783</v>
      </c>
      <c r="CG6" s="5"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12V</v>
      </c>
      <c r="D7" s="59" t="str" cm="1">
        <f t="array" aca="1" ref="D7" ca="1">BoxVal($A7,2,COLUMN(INDIRECT("T"&amp;($A7-1)*65+2)),1)</f>
        <v>CPC</v>
      </c>
      <c r="E7" s="59" t="str" cm="1">
        <f t="array" aca="1" ref="E7" ca="1">BoxVal($A7,3,COLUMN(INDIRECT("T"&amp;($A7-1)*65+2)),1)</f>
        <v>MP</v>
      </c>
      <c r="F7" s="59" t="str" cm="1">
        <f t="array" aca="1" ref="F7" ca="1">BoxVal($A7,16,COLUMN(INDIRECT("T"&amp;($A7-1)*65+2)),1)</f>
        <v>non</v>
      </c>
      <c r="G7" s="59" t="str" cm="1">
        <f t="array" aca="1" ref="G7" ca="1">BoxVal($A7,4,COLUMN(INDIRECT("T"&amp;($A7-1)*65+2)),1)</f>
        <v>ZTS6051MH</v>
      </c>
      <c r="H7" s="59" t="str" cm="1">
        <f t="array" aca="1" ref="H7" ca="1">BoxVal($A7,5,COLUMN(INDIRECT("T"&amp;($A7-1)*65+2)),1)</f>
        <v>4804WF</v>
      </c>
      <c r="I7" s="59" t="str" cm="1">
        <f t="array" aca="1" ref="I7" ca="1">BoxVal($A7,6,COLUMN(INDIRECT("T"&amp;($A7-1)*65+2)),1)</f>
        <v>3004_V11</v>
      </c>
      <c r="J7" s="59" t="str" cm="1">
        <f t="array" aca="1" ref="J7" ca="1">BoxVal($A7,21,COLUMN(INDIRECT("T"&amp;($A7-1)*65+2)),1)</f>
        <v>default_NormalMode</v>
      </c>
      <c r="K7" s="59" t="str" cm="1">
        <f t="array" aca="1" ref="K7" ca="1">BoxVal($A7,25,COLUMN(INDIRECT("T"&amp;($A7-1)*65+2)),1)</f>
        <v>Default</v>
      </c>
      <c r="L7" s="60" t="str" cm="1">
        <f t="array" aca="1" ref="L7" ca="1">BoxVal($A7,32,COLUMN(INDIRECT("T"&amp;($A7-1)*65+2)),1)</f>
        <v>3.3V : 100~200 (uA)
Vdc&amp;Remark: -</v>
      </c>
      <c r="M7" s="59" t="str" cm="1">
        <f t="array" aca="1" ref="M7" ca="1">BoxVal($A7,31,COLUMN(INDIRECT("T"&amp;($A7-1)*65+2)),1)</f>
        <v>-38+/-0.8 dBV</v>
      </c>
      <c r="N7" s="59" t="str" cm="1">
        <f t="array" aca="1" ref="N7" ca="1">BoxVal($A7,12,COLUMN(INDIRECT("T"&amp;($A7-1)*65+2)),1)</f>
        <v>Normal</v>
      </c>
      <c r="O7" s="64" t="str" cm="1">
        <f t="array" ref="O7">BoxVal($A7,2,COLUMN(V8),1)</f>
        <v>-</v>
      </c>
      <c r="P7" s="64" t="str" cm="1">
        <f t="array" aca="1" ref="P7" ca="1">BoxVal($A7,2,COLUMN(INDIRECT("AB"&amp;($A7-1)*65+2)),1)</f>
        <v>default_NormalMode_38dB_M804WF_2227F_350_422_ZTS6051MH_MP6.3</v>
      </c>
      <c r="Q7" s="64" t="str" cm="1">
        <f t="array" aca="1" ref="Q7" ca="1">BoxVal($A7,2,COLUMN(INDIRECT("AJ"&amp;($A7-1)*65+2)),1)</f>
        <v/>
      </c>
      <c r="R7" s="34"/>
      <c r="S7" s="26"/>
      <c r="T7" s="17"/>
      <c r="U7" s="71" t="str">
        <f t="shared" ca="1" si="1"/>
        <v>0x39=-40.30,-39.50;</v>
      </c>
      <c r="V7" s="37"/>
      <c r="W7" s="37"/>
      <c r="X7" s="68"/>
      <c r="Y7" s="68"/>
      <c r="Z7" s="55">
        <f t="shared" ca="1" si="2"/>
        <v>2</v>
      </c>
      <c r="AA7" s="39" t="s">
        <v>586</v>
      </c>
      <c r="AB7" s="40">
        <v>4.5</v>
      </c>
      <c r="AC7" s="40" t="s">
        <v>995</v>
      </c>
      <c r="AD7" s="40">
        <v>1</v>
      </c>
      <c r="AE7" s="41">
        <v>0</v>
      </c>
      <c r="AF7" s="42">
        <v>-40.299999999999997</v>
      </c>
      <c r="AG7" s="47">
        <f t="shared" si="14"/>
        <v>-39.5</v>
      </c>
      <c r="AH7" s="43">
        <f t="shared" ca="1" si="3"/>
        <v>-38.299999999999997</v>
      </c>
      <c r="AI7" s="43">
        <f t="shared" ca="1" si="4"/>
        <v>-37.5</v>
      </c>
      <c r="AJ7" s="44">
        <f t="shared" ca="1" si="5"/>
        <v>-40.299999999999997</v>
      </c>
      <c r="AK7" s="44">
        <f t="shared" ca="1" si="6"/>
        <v>-39.5</v>
      </c>
      <c r="AL7" s="44">
        <f t="shared" ca="1" si="7"/>
        <v>-42.8</v>
      </c>
      <c r="AM7" s="44">
        <f t="shared" ca="1" si="8"/>
        <v>-42</v>
      </c>
      <c r="AN7" s="36" t="str">
        <f t="shared" ca="1" si="9"/>
        <v>30</v>
      </c>
      <c r="AO7" s="36" t="str">
        <f t="shared" ca="1" si="10"/>
        <v>09</v>
      </c>
      <c r="AP7" s="36" t="str">
        <f t="shared" ca="1" si="11"/>
        <v>00</v>
      </c>
      <c r="AQ7" s="36" t="str">
        <f t="shared" ca="1" si="12"/>
        <v>00</v>
      </c>
      <c r="AR7" s="36" t="str">
        <f t="shared" ca="1" si="13"/>
        <v>00</v>
      </c>
      <c r="AS7" s="36"/>
      <c r="AT7" s="34"/>
      <c r="AU7" s="14" t="s">
        <v>584</v>
      </c>
      <c r="AV7" s="5" t="s">
        <v>584</v>
      </c>
      <c r="AW7" s="5" t="s">
        <v>584</v>
      </c>
      <c r="AX7" s="5" t="s">
        <v>584</v>
      </c>
      <c r="AY7" s="5" t="s">
        <v>584</v>
      </c>
      <c r="AZ7" s="5" t="s">
        <v>255</v>
      </c>
      <c r="BB7" s="14" t="s">
        <v>584</v>
      </c>
      <c r="BC7" s="5">
        <v>1</v>
      </c>
      <c r="BD7" s="5">
        <v>0</v>
      </c>
      <c r="BE7" s="5">
        <v>1</v>
      </c>
      <c r="BF7" s="14"/>
      <c r="BG7" s="14"/>
      <c r="BH7" s="14"/>
      <c r="BI7" s="14" t="s">
        <v>806</v>
      </c>
      <c r="BJ7" s="14" t="s">
        <v>562</v>
      </c>
      <c r="BK7" s="14" t="s">
        <v>562</v>
      </c>
      <c r="BM7" s="5">
        <v>1.5</v>
      </c>
      <c r="BN7" s="5">
        <v>0</v>
      </c>
      <c r="BO7" s="5">
        <v>1</v>
      </c>
      <c r="BP7" s="5">
        <v>0</v>
      </c>
      <c r="BQ7" s="5">
        <v>1</v>
      </c>
      <c r="BU7" s="14" t="s">
        <v>788</v>
      </c>
      <c r="BV7" s="14" t="s">
        <v>562</v>
      </c>
      <c r="BW7" s="14"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12V</v>
      </c>
      <c r="D8" s="59" t="str" cm="1">
        <f t="array" aca="1" ref="D8" ca="1">BoxVal($A8,2,COLUMN(INDIRECT("T"&amp;($A8-1)*65+2)),1)</f>
        <v>HELE</v>
      </c>
      <c r="E8" s="59" t="str" cm="1">
        <f t="array" aca="1" ref="E8" ca="1">BoxVal($A8,3,COLUMN(INDIRECT("T"&amp;($A8-1)*65+2)),1)</f>
        <v>MP</v>
      </c>
      <c r="F8" s="59" t="str" cm="1">
        <f t="array" aca="1" ref="F8" ca="1">BoxVal($A8,16,COLUMN(INDIRECT("T"&amp;($A8-1)*65+2)),1)</f>
        <v>non</v>
      </c>
      <c r="G8" s="59" t="str" cm="1">
        <f t="array" aca="1" ref="G8" ca="1">BoxVal($A8,4,COLUMN(INDIRECT("T"&amp;($A8-1)*65+2)),1)</f>
        <v>ZTS6856SE</v>
      </c>
      <c r="H8" s="59" t="str" cm="1">
        <f t="array" aca="1" ref="H8" ca="1">BoxVal($A8,5,COLUMN(INDIRECT("T"&amp;($A8-1)*65+2)),1)</f>
        <v>4804WF</v>
      </c>
      <c r="I8" s="59" t="str" cm="1">
        <f t="array" aca="1" ref="I8" ca="1">BoxVal($A8,6,COLUMN(INDIRECT("T"&amp;($A8-1)*65+2)),1)</f>
        <v>ZTS2100</v>
      </c>
      <c r="J8" s="59" t="str" cm="1">
        <f t="array" aca="1" ref="J8" ca="1">BoxVal($A8,21,COLUMN(INDIRECT("T"&amp;($A8-1)*65+2)),1)</f>
        <v>12V_NormalMode</v>
      </c>
      <c r="K8" s="59" t="str" cm="1">
        <f t="array" aca="1" ref="K8" ca="1">BoxVal($A8,25,COLUMN(INDIRECT("T"&amp;($A8-1)*65+2)),1)</f>
        <v>Default</v>
      </c>
      <c r="L8" s="60" t="str" cm="1">
        <f t="array" aca="1" ref="L8" ca="1">BoxVal($A8,32,COLUMN(INDIRECT("T"&amp;($A8-1)*65+2)),1)</f>
        <v>3.3V : 100~200 (uA)
Vdc&amp;Remark: -</v>
      </c>
      <c r="M8" s="59" t="str" cm="1">
        <f t="array" aca="1" ref="M8" ca="1">BoxVal($A8,31,COLUMN(INDIRECT("T"&amp;($A8-1)*65+2)),1)</f>
        <v>-38+/-0.8 dBV</v>
      </c>
      <c r="N8" s="59" t="str" cm="1">
        <f t="array" aca="1" ref="N8" ca="1">BoxVal($A8,12,COLUMN(INDIRECT("T"&amp;($A8-1)*65+2)),1)</f>
        <v>Normal</v>
      </c>
      <c r="O8" s="64" t="str" cm="1">
        <f t="array" ref="O8">BoxVal($A8,2,COLUMN(V9),1)</f>
        <v>-</v>
      </c>
      <c r="P8" s="64" t="str" cm="1">
        <f t="array" aca="1" ref="P8" ca="1">BoxVal($A8,2,COLUMN(INDIRECT("AB"&amp;($A8-1)*65+2)),1)</f>
        <v>12V_NormalMode_38dB_M804WF_N005A_392_440_ZTS6856SE_MP7.1</v>
      </c>
      <c r="Q8" s="64" t="str" cm="1">
        <f t="array" aca="1" ref="Q8" ca="1">BoxVal($A8,2,COLUMN(INDIRECT("AJ"&amp;($A8-1)*65+2)),1)</f>
        <v/>
      </c>
      <c r="R8" s="34"/>
      <c r="S8" s="7" t="s">
        <v>19</v>
      </c>
      <c r="T8" s="15" t="s">
        <v>1150</v>
      </c>
      <c r="U8" s="71" t="str">
        <f t="shared" ca="1" si="1"/>
        <v>0x07=-41.00,-40.30;</v>
      </c>
      <c r="V8" s="37"/>
      <c r="W8" s="37"/>
      <c r="X8" s="68"/>
      <c r="Y8" s="68"/>
      <c r="Z8" s="55">
        <f t="shared" ca="1" si="2"/>
        <v>2.5</v>
      </c>
      <c r="AA8" s="39" t="s">
        <v>587</v>
      </c>
      <c r="AB8" s="40">
        <v>2.5</v>
      </c>
      <c r="AC8" s="40" t="s">
        <v>995</v>
      </c>
      <c r="AD8" s="40">
        <v>1</v>
      </c>
      <c r="AE8" s="41">
        <v>0</v>
      </c>
      <c r="AF8" s="42">
        <v>-41</v>
      </c>
      <c r="AG8" s="47">
        <f t="shared" si="14"/>
        <v>-40.299999999999997</v>
      </c>
      <c r="AH8" s="43">
        <f t="shared" ca="1" si="3"/>
        <v>-38.5</v>
      </c>
      <c r="AI8" s="43">
        <f t="shared" ca="1" si="4"/>
        <v>-37.799999999999997</v>
      </c>
      <c r="AJ8" s="44">
        <f t="shared" ca="1" si="5"/>
        <v>-41</v>
      </c>
      <c r="AK8" s="44">
        <f t="shared" ca="1" si="6"/>
        <v>-40.299999999999997</v>
      </c>
      <c r="AL8" s="44">
        <f t="shared" ca="1" si="7"/>
        <v>-41</v>
      </c>
      <c r="AM8" s="44">
        <f t="shared" ca="1" si="8"/>
        <v>-40.299999999999997</v>
      </c>
      <c r="AN8" s="36" t="str">
        <f t="shared" ca="1" si="9"/>
        <v>00</v>
      </c>
      <c r="AO8" s="36" t="str">
        <f t="shared" ca="1" si="10"/>
        <v>07</v>
      </c>
      <c r="AP8" s="36" t="str">
        <f t="shared" ca="1" si="11"/>
        <v>00</v>
      </c>
      <c r="AQ8" s="36" t="str">
        <f t="shared" ca="1" si="12"/>
        <v>00</v>
      </c>
      <c r="AR8" s="36" t="str">
        <f t="shared" ca="1" si="13"/>
        <v>00</v>
      </c>
      <c r="AS8" s="36"/>
      <c r="AT8" s="34"/>
      <c r="AU8" s="14" t="s">
        <v>965</v>
      </c>
      <c r="AV8" s="14" t="s">
        <v>583</v>
      </c>
      <c r="AW8" s="5" t="s">
        <v>583</v>
      </c>
      <c r="AX8" s="5" t="s">
        <v>583</v>
      </c>
      <c r="AY8" s="5" t="s">
        <v>583</v>
      </c>
      <c r="AZ8" s="5" t="s">
        <v>255</v>
      </c>
      <c r="BB8" s="14" t="s">
        <v>965</v>
      </c>
      <c r="BC8" s="5">
        <v>1</v>
      </c>
      <c r="BD8" s="5">
        <v>1</v>
      </c>
      <c r="BE8" s="5">
        <v>0</v>
      </c>
      <c r="BF8" s="14"/>
      <c r="BG8" s="14"/>
      <c r="BH8" s="14"/>
      <c r="BI8" s="14">
        <v>70</v>
      </c>
      <c r="BJ8" s="14" t="s">
        <v>562</v>
      </c>
      <c r="BK8" s="14" t="s">
        <v>562</v>
      </c>
      <c r="BM8" s="5">
        <v>2</v>
      </c>
      <c r="BN8" s="5">
        <v>0</v>
      </c>
      <c r="BO8" s="5">
        <v>1</v>
      </c>
      <c r="BP8" s="5">
        <v>1</v>
      </c>
      <c r="BQ8" s="5">
        <v>0</v>
      </c>
      <c r="BU8" s="14" t="s">
        <v>789</v>
      </c>
      <c r="BV8" s="14" t="s">
        <v>562</v>
      </c>
      <c r="BW8" s="14"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12V</v>
      </c>
      <c r="D9" s="59" t="str" cm="1">
        <f t="array" aca="1" ref="D9" ca="1">BoxVal($A9,2,COLUMN(INDIRECT("T"&amp;($A9-1)*65+2)),1)</f>
        <v>CPC</v>
      </c>
      <c r="E9" s="59" t="str" cm="1">
        <f t="array" aca="1" ref="E9" ca="1">BoxVal($A9,3,COLUMN(INDIRECT("T"&amp;($A9-1)*65+2)),1)</f>
        <v>MP</v>
      </c>
      <c r="F9" s="59" t="str" cm="1">
        <f t="array" aca="1" ref="F9" ca="1">BoxVal($A9,16,COLUMN(INDIRECT("T"&amp;($A9-1)*65+2)),1)</f>
        <v>non</v>
      </c>
      <c r="G9" s="59" t="str" cm="1">
        <f t="array" aca="1" ref="G9" ca="1">BoxVal($A9,4,COLUMN(INDIRECT("T"&amp;($A9-1)*65+2)),1)</f>
        <v>ZTS6856SR</v>
      </c>
      <c r="H9" s="59" t="str" cm="1">
        <f t="array" aca="1" ref="H9" ca="1">BoxVal($A9,5,COLUMN(INDIRECT("T"&amp;($A9-1)*65+2)),1)</f>
        <v>4804WF</v>
      </c>
      <c r="I9" s="59" t="str" cm="1">
        <f t="array" aca="1" ref="I9" ca="1">BoxVal($A9,6,COLUMN(INDIRECT("T"&amp;($A9-1)*65+2)),1)</f>
        <v>3004_V11</v>
      </c>
      <c r="J9" s="59" t="str" cm="1">
        <f t="array" aca="1" ref="J9" ca="1">BoxVal($A9,21,COLUMN(INDIRECT("T"&amp;($A9-1)*65+2)),1)</f>
        <v>default_NormalMode</v>
      </c>
      <c r="K9" s="59" t="str" cm="1">
        <f t="array" aca="1" ref="K9" ca="1">BoxVal($A9,25,COLUMN(INDIRECT("T"&amp;($A9-1)*65+2)),1)</f>
        <v>Default</v>
      </c>
      <c r="L9" s="60" t="str" cm="1">
        <f t="array" aca="1" ref="L9" ca="1">BoxVal($A9,32,COLUMN(INDIRECT("T"&amp;($A9-1)*65+2)),1)</f>
        <v>3.3V : 100~200 (uA)
Vdc&amp;Remark: -</v>
      </c>
      <c r="M9" s="59" t="str" cm="1">
        <f t="array" aca="1" ref="M9" ca="1">BoxVal($A9,31,COLUMN(INDIRECT("T"&amp;($A9-1)*65+2)),1)</f>
        <v>-38+/-0.8 dBV</v>
      </c>
      <c r="N9" s="59" t="str" cm="1">
        <f t="array" aca="1" ref="N9" ca="1">BoxVal($A9,12,COLUMN(INDIRECT("T"&amp;($A9-1)*65+2)),1)</f>
        <v>Normal</v>
      </c>
      <c r="O9" s="64" t="str" cm="1">
        <f t="array" ref="O9">BoxVal($A9,2,COLUMN(V10),1)</f>
        <v>-</v>
      </c>
      <c r="P9" s="64" t="str" cm="1">
        <f t="array" aca="1" ref="P9" ca="1">BoxVal($A9,2,COLUMN(INDIRECT("AB"&amp;($A9-1)*65+2)),1)</f>
        <v>default_NormalMode_38dB_M804WF_2227F_351_420_ZTS6856SR_MP8.0</v>
      </c>
      <c r="Q9" s="64" t="str" cm="1">
        <f t="array" aca="1" ref="Q9" ca="1">BoxVal($A9,2,COLUMN(INDIRECT("AJ"&amp;($A9-1)*65+2)),1)</f>
        <v/>
      </c>
      <c r="R9" s="34"/>
      <c r="S9" s="7" t="s">
        <v>15</v>
      </c>
      <c r="T9" s="15" t="s">
        <v>1151</v>
      </c>
      <c r="U9" s="71" t="str">
        <f t="shared" ca="1" si="1"/>
        <v>0x08=-42.00,-41.00;</v>
      </c>
      <c r="V9" s="37"/>
      <c r="W9" s="37"/>
      <c r="X9" s="68"/>
      <c r="Y9" s="68"/>
      <c r="Z9" s="55">
        <f t="shared" ca="1" si="2"/>
        <v>3.5</v>
      </c>
      <c r="AA9" s="39" t="s">
        <v>587</v>
      </c>
      <c r="AB9" s="40">
        <v>3.5</v>
      </c>
      <c r="AC9" s="40" t="s">
        <v>995</v>
      </c>
      <c r="AD9" s="40">
        <v>1</v>
      </c>
      <c r="AE9" s="41">
        <v>0</v>
      </c>
      <c r="AF9" s="42">
        <v>-42</v>
      </c>
      <c r="AG9" s="47">
        <f t="shared" si="14"/>
        <v>-41</v>
      </c>
      <c r="AH9" s="43">
        <f t="shared" ca="1" si="3"/>
        <v>-38.5</v>
      </c>
      <c r="AI9" s="43">
        <f t="shared" ca="1" si="4"/>
        <v>-37.5</v>
      </c>
      <c r="AJ9" s="44">
        <f t="shared" ca="1" si="5"/>
        <v>-42</v>
      </c>
      <c r="AK9" s="44">
        <f t="shared" ca="1" si="6"/>
        <v>-41</v>
      </c>
      <c r="AL9" s="44">
        <f t="shared" ca="1" si="7"/>
        <v>-42</v>
      </c>
      <c r="AM9" s="44">
        <f t="shared" ca="1" si="8"/>
        <v>-41</v>
      </c>
      <c r="AN9" s="36" t="str">
        <f t="shared" ca="1" si="9"/>
        <v>00</v>
      </c>
      <c r="AO9" s="36" t="str">
        <f t="shared" ca="1" si="10"/>
        <v>08</v>
      </c>
      <c r="AP9" s="36" t="str">
        <f t="shared" ca="1" si="11"/>
        <v>00</v>
      </c>
      <c r="AQ9" s="36" t="str">
        <f t="shared" ca="1" si="12"/>
        <v>00</v>
      </c>
      <c r="AR9" s="36" t="str">
        <f t="shared" ca="1" si="13"/>
        <v>00</v>
      </c>
      <c r="AS9" s="36"/>
      <c r="AT9" s="34"/>
      <c r="AU9" s="14" t="s">
        <v>436</v>
      </c>
      <c r="AV9" s="14" t="s">
        <v>562</v>
      </c>
      <c r="AW9" s="5" t="s">
        <v>255</v>
      </c>
      <c r="AX9" s="5" t="s">
        <v>255</v>
      </c>
      <c r="AY9" s="5" t="s">
        <v>255</v>
      </c>
      <c r="AZ9" s="5" t="s">
        <v>255</v>
      </c>
      <c r="BB9" s="14" t="s">
        <v>436</v>
      </c>
      <c r="BC9" s="5">
        <v>0</v>
      </c>
      <c r="BD9" s="5">
        <v>0</v>
      </c>
      <c r="BE9" s="5">
        <v>0</v>
      </c>
      <c r="BF9" s="14"/>
      <c r="BG9" s="14"/>
      <c r="BH9" s="14"/>
      <c r="BI9" s="14" t="s">
        <v>783</v>
      </c>
      <c r="BJ9" s="14" t="s">
        <v>562</v>
      </c>
      <c r="BK9" s="14" t="s">
        <v>562</v>
      </c>
      <c r="BM9" s="5">
        <v>2.5</v>
      </c>
      <c r="BN9" s="5">
        <v>0</v>
      </c>
      <c r="BO9" s="5">
        <v>1</v>
      </c>
      <c r="BP9" s="5">
        <v>1</v>
      </c>
      <c r="BQ9" s="5">
        <v>1</v>
      </c>
      <c r="BU9" s="14" t="s">
        <v>790</v>
      </c>
      <c r="BV9" s="14" t="s">
        <v>562</v>
      </c>
      <c r="BW9" s="14"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10V</v>
      </c>
      <c r="D10" s="59" t="str" cm="1">
        <f t="array" aca="1" ref="D10" ca="1">BoxVal($A10,2,COLUMN(INDIRECT("T"&amp;($A10-1)*65+2)),1)</f>
        <v>HELE</v>
      </c>
      <c r="E10" s="59" t="str" cm="1">
        <f t="array" aca="1" ref="E10" ca="1">BoxVal($A10,3,COLUMN(INDIRECT("T"&amp;($A10-1)*65+2)),1)</f>
        <v>MP</v>
      </c>
      <c r="F10" s="59" t="str" cm="1">
        <f t="array" aca="1" ref="F10" ca="1">BoxVal($A10,16,COLUMN(INDIRECT("T"&amp;($A10-1)*65+2)),1)</f>
        <v>non</v>
      </c>
      <c r="G10" s="59" t="str" cm="1">
        <f t="array" aca="1" ref="G10" ca="1">BoxVal($A10,4,COLUMN(INDIRECT("T"&amp;($A10-1)*65+2)),1)</f>
        <v>ZTS6211E</v>
      </c>
      <c r="H10" s="59" t="str" cm="1">
        <f t="array" aca="1" ref="H10" ca="1">BoxVal($A10,5,COLUMN(INDIRECT("T"&amp;($A10-1)*65+2)),1)</f>
        <v>4804WF</v>
      </c>
      <c r="I10" s="59" t="str" cm="1">
        <f t="array" aca="1" ref="I10" ca="1">BoxVal($A10,6,COLUMN(INDIRECT("T"&amp;($A10-1)*65+2)),1)</f>
        <v>3018AH</v>
      </c>
      <c r="J10" s="59" t="str" cm="1">
        <f t="array" aca="1" ref="J10" ca="1">BoxVal($A10,21,COLUMN(INDIRECT("T"&amp;($A10-1)*65+2)),1)</f>
        <v>10V_NormalMode</v>
      </c>
      <c r="K10" s="59" t="str" cm="1">
        <f t="array" aca="1" ref="K10" ca="1">BoxVal($A10,25,COLUMN(INDIRECT("T"&amp;($A10-1)*65+2)),1)</f>
        <v>Default</v>
      </c>
      <c r="L10" s="60" t="str" cm="1">
        <f t="array" aca="1" ref="L10" ca="1">BoxVal($A10,32,COLUMN(INDIRECT("T"&amp;($A10-1)*65+2)),1)</f>
        <v>3.3V : 100~200 (uA)
Vdc&amp;Remark: -</v>
      </c>
      <c r="M10" s="59" t="str" cm="1">
        <f t="array" aca="1" ref="M10" ca="1">BoxVal($A10,31,COLUMN(INDIRECT("T"&amp;($A10-1)*65+2)),1)</f>
        <v>-38+/-1 dBV</v>
      </c>
      <c r="N10" s="59" t="str" cm="1">
        <f t="array" aca="1" ref="N10" ca="1">BoxVal($A10,12,COLUMN(INDIRECT("T"&amp;($A10-1)*65+2)),1)</f>
        <v>Normal</v>
      </c>
      <c r="O10" s="64" t="str" cm="1">
        <f t="array" ref="O10">BoxVal($A10,2,COLUMN(V11),1)</f>
        <v>-</v>
      </c>
      <c r="P10" s="64" t="str" cm="1">
        <f t="array" aca="1" ref="P10" ca="1">BoxVal($A10,2,COLUMN(INDIRECT("AB"&amp;($A10-1)*65+2)),1)</f>
        <v>10V_NormalMode_38dB_M804WF_2391A_355_440_ZTS6211E_MP9.6</v>
      </c>
      <c r="Q10" s="64" t="str" cm="1">
        <f t="array" aca="1" ref="Q10" ca="1">BoxVal($A10,2,COLUMN(INDIRECT("AJ"&amp;($A10-1)*65+2)),1)</f>
        <v>6211E FB Mic，固定10V生產</v>
      </c>
      <c r="R10" s="34"/>
      <c r="S10" s="7" t="s">
        <v>705</v>
      </c>
      <c r="T10" s="15" t="s">
        <v>1152</v>
      </c>
      <c r="U10" s="71" t="str">
        <f t="shared" ca="1" si="1"/>
        <v>0x09=-43.10,-42.00;</v>
      </c>
      <c r="V10" s="37"/>
      <c r="W10" s="37"/>
      <c r="X10" s="68"/>
      <c r="Y10" s="68"/>
      <c r="Z10" s="55">
        <f t="shared" ca="1" si="2"/>
        <v>4.5</v>
      </c>
      <c r="AA10" s="39" t="s">
        <v>587</v>
      </c>
      <c r="AB10" s="40">
        <v>4.5</v>
      </c>
      <c r="AC10" s="40" t="s">
        <v>995</v>
      </c>
      <c r="AD10" s="40">
        <v>1</v>
      </c>
      <c r="AE10" s="41">
        <v>0</v>
      </c>
      <c r="AF10" s="42">
        <v>-43.1</v>
      </c>
      <c r="AG10" s="47">
        <f t="shared" si="14"/>
        <v>-42</v>
      </c>
      <c r="AH10" s="43">
        <f t="shared" ca="1" si="3"/>
        <v>-38.6</v>
      </c>
      <c r="AI10" s="43">
        <f t="shared" ca="1" si="4"/>
        <v>-37.5</v>
      </c>
      <c r="AJ10" s="44">
        <f t="shared" ca="1" si="5"/>
        <v>-43.1</v>
      </c>
      <c r="AK10" s="44">
        <f t="shared" ca="1" si="6"/>
        <v>-42</v>
      </c>
      <c r="AL10" s="44">
        <f t="shared" ca="1" si="7"/>
        <v>-43.1</v>
      </c>
      <c r="AM10" s="44">
        <f t="shared" ca="1" si="8"/>
        <v>-42</v>
      </c>
      <c r="AN10" s="36" t="str">
        <f t="shared" ca="1" si="9"/>
        <v>00</v>
      </c>
      <c r="AO10" s="36" t="str">
        <f t="shared" ca="1" si="10"/>
        <v>09</v>
      </c>
      <c r="AP10" s="36" t="str">
        <f t="shared" ca="1" si="11"/>
        <v>00</v>
      </c>
      <c r="AQ10" s="36" t="str">
        <f t="shared" ca="1" si="12"/>
        <v>00</v>
      </c>
      <c r="AR10" s="36" t="str">
        <f t="shared" ca="1" si="13"/>
        <v>00</v>
      </c>
      <c r="AS10" s="36"/>
      <c r="AT10" s="34"/>
      <c r="AU10" s="14" t="s">
        <v>562</v>
      </c>
      <c r="AV10" s="14" t="s">
        <v>562</v>
      </c>
      <c r="AW10" s="5" t="s">
        <v>255</v>
      </c>
      <c r="AX10" s="5" t="s">
        <v>255</v>
      </c>
      <c r="AY10" s="5" t="s">
        <v>255</v>
      </c>
      <c r="AZ10" s="5" t="s">
        <v>255</v>
      </c>
      <c r="BB10" s="14" t="s">
        <v>802</v>
      </c>
      <c r="BF10" s="14"/>
      <c r="BG10" s="14"/>
      <c r="BH10" s="14"/>
      <c r="BI10" s="14" t="s">
        <v>562</v>
      </c>
      <c r="BJ10" s="14" t="s">
        <v>562</v>
      </c>
      <c r="BK10" s="14" t="s">
        <v>562</v>
      </c>
      <c r="BM10" s="5">
        <v>3.5</v>
      </c>
      <c r="BN10" s="5">
        <v>1</v>
      </c>
      <c r="BO10" s="5">
        <v>0</v>
      </c>
      <c r="BP10" s="5">
        <v>0</v>
      </c>
      <c r="BQ10" s="5">
        <v>0</v>
      </c>
      <c r="BU10" s="14" t="s">
        <v>813</v>
      </c>
      <c r="BV10" s="14" t="s">
        <v>562</v>
      </c>
      <c r="BW10" s="14"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12V</v>
      </c>
      <c r="D11" s="59" t="str" cm="1">
        <f t="array" aca="1" ref="D11" ca="1">BoxVal($A11,2,COLUMN(INDIRECT("T"&amp;($A11-1)*65+2)),1)</f>
        <v>HELE</v>
      </c>
      <c r="E11" s="59" t="str" cm="1">
        <f t="array" aca="1" ref="E11" ca="1">BoxVal($A11,3,COLUMN(INDIRECT("T"&amp;($A11-1)*65+2)),1)</f>
        <v>MP</v>
      </c>
      <c r="F11" s="59" t="str" cm="1">
        <f t="array" aca="1" ref="F11" ca="1">BoxVal($A11,16,COLUMN(INDIRECT("T"&amp;($A11-1)*65+2)),1)</f>
        <v>non</v>
      </c>
      <c r="G11" s="59" t="str" cm="1">
        <f t="array" aca="1" ref="G11" ca="1">BoxVal($A11,4,COLUMN(INDIRECT("T"&amp;($A11-1)*65+2)),1)</f>
        <v>ZTS6856S</v>
      </c>
      <c r="H11" s="59" t="str" cm="1">
        <f t="array" aca="1" ref="H11" ca="1">BoxVal($A11,5,COLUMN(INDIRECT("T"&amp;($A11-1)*65+2)),1)</f>
        <v>4804WF</v>
      </c>
      <c r="I11" s="59" t="str" cm="1">
        <f t="array" aca="1" ref="I11" ca="1">BoxVal($A11,6,COLUMN(INDIRECT("T"&amp;($A11-1)*65+2)),1)</f>
        <v>3004CL</v>
      </c>
      <c r="J11" s="59" t="str" cm="1">
        <f t="array" aca="1" ref="J11" ca="1">BoxVal($A11,21,COLUMN(INDIRECT("T"&amp;($A11-1)*65+2)),1)</f>
        <v>12V_NormalMode</v>
      </c>
      <c r="K11" s="59" t="str" cm="1">
        <f t="array" aca="1" ref="K11" ca="1">BoxVal($A11,25,COLUMN(INDIRECT("T"&amp;($A11-1)*65+2)),1)</f>
        <v>Default</v>
      </c>
      <c r="L11" s="60" t="str" cm="1">
        <f t="array" aca="1" ref="L11" ca="1">BoxVal($A11,32,COLUMN(INDIRECT("T"&amp;($A11-1)*65+2)),1)</f>
        <v>3.3V : 100~200 (uA)
Vdc&amp;Remark: -</v>
      </c>
      <c r="M11" s="59" t="str" cm="1">
        <f t="array" aca="1" ref="M11" ca="1">BoxVal($A11,31,COLUMN(INDIRECT("T"&amp;($A11-1)*65+2)),1)</f>
        <v>-38+/-0.8 dBV</v>
      </c>
      <c r="N11" s="59" t="str" cm="1">
        <f t="array" aca="1" ref="N11" ca="1">BoxVal($A11,12,COLUMN(INDIRECT("T"&amp;($A11-1)*65+2)),1)</f>
        <v>Normal</v>
      </c>
      <c r="O11" s="64" t="str" cm="1">
        <f t="array" ref="O11">BoxVal($A11,2,COLUMN(V12),1)</f>
        <v>-</v>
      </c>
      <c r="P11" s="64" t="str" cm="1">
        <f t="array" aca="1" ref="P11" ca="1">BoxVal($A11,2,COLUMN(INDIRECT("AB"&amp;($A11-1)*65+2)),1)</f>
        <v>12V_NormalMode_38dB_M804WF_2227H_367_413_ZTS6856S_MP10.0</v>
      </c>
      <c r="Q11" s="64" t="str" cm="1">
        <f t="array" aca="1" ref="Q11" ca="1">BoxVal($A11,2,COLUMN(INDIRECT("AJ"&amp;($A11-1)*65+2)),1)</f>
        <v/>
      </c>
      <c r="R11" s="34"/>
      <c r="S11" s="7" t="s">
        <v>605</v>
      </c>
      <c r="T11" s="15" t="s">
        <v>991</v>
      </c>
      <c r="U11" s="71" t="str">
        <f t="shared" ca="1" si="1"/>
        <v>0x58=-44.10,-43.10;</v>
      </c>
      <c r="V11" s="37"/>
      <c r="W11" s="37"/>
      <c r="X11" s="68"/>
      <c r="Y11" s="68"/>
      <c r="Z11" s="55">
        <f t="shared" ca="1" si="2"/>
        <v>5.6</v>
      </c>
      <c r="AA11" s="39" t="s">
        <v>580</v>
      </c>
      <c r="AB11" s="40">
        <v>3.5</v>
      </c>
      <c r="AC11" s="40" t="s">
        <v>995</v>
      </c>
      <c r="AD11" s="40">
        <v>1</v>
      </c>
      <c r="AE11" s="41">
        <v>0</v>
      </c>
      <c r="AF11" s="42">
        <v>-44.1</v>
      </c>
      <c r="AG11" s="47">
        <f t="shared" si="14"/>
        <v>-43.1</v>
      </c>
      <c r="AH11" s="43">
        <f t="shared" ca="1" si="3"/>
        <v>-38.5</v>
      </c>
      <c r="AI11" s="43">
        <f t="shared" ca="1" si="4"/>
        <v>-37.5</v>
      </c>
      <c r="AJ11" s="44">
        <f t="shared" ca="1" si="5"/>
        <v>-44.1</v>
      </c>
      <c r="AK11" s="44">
        <f t="shared" ca="1" si="6"/>
        <v>-43.1</v>
      </c>
      <c r="AL11" s="44">
        <f t="shared" ca="1" si="7"/>
        <v>-42</v>
      </c>
      <c r="AM11" s="44">
        <f t="shared" ca="1" si="8"/>
        <v>-41</v>
      </c>
      <c r="AN11" s="36" t="str">
        <f t="shared" ca="1" si="9"/>
        <v>50</v>
      </c>
      <c r="AO11" s="36" t="str">
        <f t="shared" ca="1" si="10"/>
        <v>08</v>
      </c>
      <c r="AP11" s="36" t="str">
        <f t="shared" ca="1" si="11"/>
        <v>00</v>
      </c>
      <c r="AQ11" s="36" t="str">
        <f t="shared" ca="1" si="12"/>
        <v>00</v>
      </c>
      <c r="AR11" s="36" t="str">
        <f t="shared" ca="1" si="13"/>
        <v>00</v>
      </c>
      <c r="AS11" s="36"/>
      <c r="AT11" s="34"/>
      <c r="AU11" s="14" t="s">
        <v>562</v>
      </c>
      <c r="AV11" s="14" t="s">
        <v>562</v>
      </c>
      <c r="AW11" s="14" t="s">
        <v>562</v>
      </c>
      <c r="AX11" s="5" t="s">
        <v>255</v>
      </c>
      <c r="AY11" s="5" t="s">
        <v>255</v>
      </c>
      <c r="AZ11" s="5" t="s">
        <v>255</v>
      </c>
      <c r="BB11" s="14" t="s">
        <v>803</v>
      </c>
      <c r="BC11" s="14"/>
      <c r="BD11" s="14"/>
      <c r="BE11" s="14"/>
      <c r="BF11" s="14"/>
      <c r="BG11" s="14"/>
      <c r="BH11" s="14"/>
      <c r="BI11" s="14" t="s">
        <v>562</v>
      </c>
      <c r="BJ11" s="14" t="s">
        <v>562</v>
      </c>
      <c r="BK11" s="14" t="s">
        <v>562</v>
      </c>
      <c r="BM11" s="5">
        <v>4.5</v>
      </c>
      <c r="BN11" s="5">
        <v>1</v>
      </c>
      <c r="BO11" s="5">
        <v>0</v>
      </c>
      <c r="BP11" s="5">
        <v>0</v>
      </c>
      <c r="BQ11" s="5">
        <v>1</v>
      </c>
      <c r="BU11" s="14" t="s">
        <v>975</v>
      </c>
      <c r="BV11" s="14" t="s">
        <v>562</v>
      </c>
      <c r="BW11" s="14"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12V</v>
      </c>
      <c r="D12" s="59" t="str" cm="1">
        <f t="array" aca="1" ref="D12" ca="1">BoxVal($A12,2,COLUMN(INDIRECT("T"&amp;($A12-1)*65+2)),1)</f>
        <v>CPC</v>
      </c>
      <c r="E12" s="59" t="str" cm="1">
        <f t="array" aca="1" ref="E12" ca="1">BoxVal($A12,3,COLUMN(INDIRECT("T"&amp;($A12-1)*65+2)),1)</f>
        <v>MP</v>
      </c>
      <c r="F12" s="59" t="str" cm="1">
        <f t="array" aca="1" ref="F12" ca="1">BoxVal($A12,16,COLUMN(INDIRECT("T"&amp;($A12-1)*65+2)),1)</f>
        <v>non</v>
      </c>
      <c r="G12" s="59" t="str" cm="1">
        <f t="array" aca="1" ref="G12" ca="1">BoxVal($A12,4,COLUMN(INDIRECT("T"&amp;($A12-1)*65+2)),1)</f>
        <v>ZTS6058</v>
      </c>
      <c r="H12" s="59" t="str" cm="1">
        <f t="array" aca="1" ref="H12" ca="1">BoxVal($A12,5,COLUMN(INDIRECT("T"&amp;($A12-1)*65+2)),1)</f>
        <v>4804WF</v>
      </c>
      <c r="I12" s="59" t="str" cm="1">
        <f t="array" aca="1" ref="I12" ca="1">BoxVal($A12,6,COLUMN(INDIRECT("T"&amp;($A12-1)*65+2)),1)</f>
        <v>3006HW-A</v>
      </c>
      <c r="J12" s="59" t="str" cm="1">
        <f t="array" aca="1" ref="J12" ca="1">BoxVal($A12,21,COLUMN(INDIRECT("T"&amp;($A12-1)*65+2)),1)</f>
        <v>default_NormalMode</v>
      </c>
      <c r="K12" s="59" t="str" cm="1">
        <f t="array" aca="1" ref="K12" ca="1">BoxVal($A12,25,COLUMN(INDIRECT("T"&amp;($A12-1)*65+2)),1)</f>
        <v>Default</v>
      </c>
      <c r="L12" s="60" t="str" cm="1">
        <f t="array" aca="1" ref="L12" ca="1">BoxVal($A12,32,COLUMN(INDIRECT("T"&amp;($A12-1)*65+2)),1)</f>
        <v>3.3V : 100~200 (uA)
Vdc&amp;Remark: -</v>
      </c>
      <c r="M12" s="59" t="str" cm="1">
        <f t="array" aca="1" ref="M12" ca="1">BoxVal($A12,31,COLUMN(INDIRECT("T"&amp;($A12-1)*65+2)),1)</f>
        <v>-38+/-1 dBV</v>
      </c>
      <c r="N12" s="59" t="str" cm="1">
        <f t="array" aca="1" ref="N12" ca="1">BoxVal($A12,12,COLUMN(INDIRECT("T"&amp;($A12-1)*65+2)),1)</f>
        <v>Normal</v>
      </c>
      <c r="O12" s="64" t="str" cm="1">
        <f t="array" ref="O12">BoxVal($A12,2,COLUMN(V13),1)</f>
        <v>-</v>
      </c>
      <c r="P12" s="64" t="str" cm="1">
        <f t="array" aca="1" ref="P12" ca="1">BoxVal($A12,2,COLUMN(INDIRECT("AB"&amp;($A12-1)*65+2)),1)</f>
        <v>default_NormalMode_38dB_M804WF_2282A_410_472_ZTS6058_MP11.2</v>
      </c>
      <c r="Q12" s="64" t="str" cm="1">
        <f t="array" aca="1" ref="Q12" ca="1">BoxVal($A12,2,COLUMN(INDIRECT("AJ"&amp;($A12-1)*65+2)),1)</f>
        <v/>
      </c>
      <c r="R12" s="34"/>
      <c r="S12" s="7" t="s">
        <v>721</v>
      </c>
      <c r="T12" s="15" t="s">
        <v>26</v>
      </c>
      <c r="U12" s="71" t="str">
        <f t="shared" ca="1" si="1"/>
        <v>0x59=-45.10,-44.10;</v>
      </c>
      <c r="V12" s="37"/>
      <c r="W12" s="37"/>
      <c r="X12" s="68"/>
      <c r="Y12" s="68"/>
      <c r="Z12" s="55">
        <f t="shared" ca="1" si="2"/>
        <v>6.6</v>
      </c>
      <c r="AA12" s="39" t="s">
        <v>580</v>
      </c>
      <c r="AB12" s="40">
        <v>4.5</v>
      </c>
      <c r="AC12" s="40" t="s">
        <v>995</v>
      </c>
      <c r="AD12" s="40">
        <v>1</v>
      </c>
      <c r="AE12" s="41">
        <v>0</v>
      </c>
      <c r="AF12" s="42">
        <v>-45.1</v>
      </c>
      <c r="AG12" s="47">
        <f t="shared" si="14"/>
        <v>-44.1</v>
      </c>
      <c r="AH12" s="43">
        <f t="shared" ca="1" si="3"/>
        <v>-38.5</v>
      </c>
      <c r="AI12" s="43">
        <f t="shared" ca="1" si="4"/>
        <v>-37.5</v>
      </c>
      <c r="AJ12" s="44">
        <f t="shared" ca="1" si="5"/>
        <v>-45.1</v>
      </c>
      <c r="AK12" s="44">
        <f t="shared" ca="1" si="6"/>
        <v>-44.1</v>
      </c>
      <c r="AL12" s="44">
        <f t="shared" ca="1" si="7"/>
        <v>-43</v>
      </c>
      <c r="AM12" s="44">
        <f t="shared" ca="1" si="8"/>
        <v>-42</v>
      </c>
      <c r="AN12" s="36" t="str">
        <f t="shared" ca="1" si="9"/>
        <v>50</v>
      </c>
      <c r="AO12" s="36" t="str">
        <f t="shared" ca="1" si="10"/>
        <v>09</v>
      </c>
      <c r="AP12" s="36" t="str">
        <f t="shared" ca="1" si="11"/>
        <v>00</v>
      </c>
      <c r="AQ12" s="36" t="str">
        <f t="shared" ca="1" si="12"/>
        <v>00</v>
      </c>
      <c r="AR12" s="36" t="str">
        <f t="shared" ca="1" si="13"/>
        <v>00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5.5</v>
      </c>
      <c r="BN12" s="5">
        <v>1</v>
      </c>
      <c r="BO12" s="5">
        <v>0</v>
      </c>
      <c r="BP12" s="5">
        <v>1</v>
      </c>
      <c r="BQ12" s="5">
        <v>0</v>
      </c>
      <c r="BU12" s="14" t="s">
        <v>791</v>
      </c>
      <c r="BV12" s="14" t="s">
        <v>562</v>
      </c>
      <c r="BW12" s="14"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12V</v>
      </c>
      <c r="D13" s="59" t="str" cm="1">
        <f t="array" aca="1" ref="D13" ca="1">BoxVal($A13,2,COLUMN(INDIRECT("T"&amp;($A13-1)*65+2)),1)</f>
        <v>CPC</v>
      </c>
      <c r="E13" s="59" t="str" cm="1">
        <f t="array" aca="1" ref="E13" ca="1">BoxVal($A13,3,COLUMN(INDIRECT("T"&amp;($A13-1)*65+2)),1)</f>
        <v>MP</v>
      </c>
      <c r="F13" s="59" t="str" cm="1">
        <f t="array" aca="1" ref="F13" ca="1">BoxVal($A13,16,COLUMN(INDIRECT("T"&amp;($A13-1)*65+2)),1)</f>
        <v>non</v>
      </c>
      <c r="G13" s="59" t="str" cm="1">
        <f t="array" aca="1" ref="G13" ca="1">BoxVal($A13,4,COLUMN(INDIRECT("T"&amp;($A13-1)*65+2)),1)</f>
        <v>ZTS6853</v>
      </c>
      <c r="H13" s="59" t="str" cm="1">
        <f t="array" aca="1" ref="H13" ca="1">BoxVal($A13,5,COLUMN(INDIRECT("T"&amp;($A13-1)*65+2)),1)</f>
        <v>4804WF</v>
      </c>
      <c r="I13" s="59" t="str" cm="1">
        <f t="array" aca="1" ref="I13" ca="1">BoxVal($A13,6,COLUMN(INDIRECT("T"&amp;($A13-1)*65+2)),1)</f>
        <v>3004CL</v>
      </c>
      <c r="J13" s="59" t="str" cm="1">
        <f t="array" aca="1" ref="J13" ca="1">BoxVal($A13,21,COLUMN(INDIRECT("T"&amp;($A13-1)*65+2)),1)</f>
        <v>default_NormalMode</v>
      </c>
      <c r="K13" s="59" t="str" cm="1">
        <f t="array" aca="1" ref="K13" ca="1">BoxVal($A13,25,COLUMN(INDIRECT("T"&amp;($A13-1)*65+2)),1)</f>
        <v>Default</v>
      </c>
      <c r="L13" s="60" t="str" cm="1">
        <f t="array" aca="1" ref="L13" ca="1">BoxVal($A13,32,COLUMN(INDIRECT("T"&amp;($A13-1)*65+2)),1)</f>
        <v>3.3V : 100~200 (uA)
Vdc&amp;Remark: -</v>
      </c>
      <c r="M13" s="59" t="str" cm="1">
        <f t="array" aca="1" ref="M13" ca="1">BoxVal($A13,31,COLUMN(INDIRECT("T"&amp;($A13-1)*65+2)),1)</f>
        <v>-38+/-0.8 dBV</v>
      </c>
      <c r="N13" s="59" t="str" cm="1">
        <f t="array" aca="1" ref="N13" ca="1">BoxVal($A13,12,COLUMN(INDIRECT("T"&amp;($A13-1)*65+2)),1)</f>
        <v>Normal</v>
      </c>
      <c r="O13" s="64" t="str" cm="1">
        <f t="array" ref="O13">BoxVal($A13,2,COLUMN(V14),1)</f>
        <v>-</v>
      </c>
      <c r="P13" s="64" t="str" cm="1">
        <f t="array" aca="1" ref="P13" ca="1">BoxVal($A13,2,COLUMN(INDIRECT("AB"&amp;($A13-1)*65+2)),1)</f>
        <v>default_NormalMode_38dB_M804WF_2227H_327_442_ZTS6853_MP12.0</v>
      </c>
      <c r="Q13" s="64" t="str" cm="1">
        <f t="array" aca="1" ref="Q13" ca="1">BoxVal($A13,2,COLUMN(INDIRECT("AJ"&amp;($A13-1)*65+2)),1)</f>
        <v/>
      </c>
      <c r="R13" s="34"/>
      <c r="S13" s="7" t="s">
        <v>20</v>
      </c>
      <c r="T13" s="15">
        <v>-38</v>
      </c>
      <c r="U13" s="71" t="str">
        <f t="shared" ca="1" si="1"/>
        <v>0x5A=-46.10,-45.10;</v>
      </c>
      <c r="V13" s="37"/>
      <c r="W13" s="37"/>
      <c r="X13" s="38"/>
      <c r="Y13" s="38"/>
      <c r="Z13" s="55">
        <f t="shared" ca="1" si="2"/>
        <v>7.6</v>
      </c>
      <c r="AA13" s="39" t="s">
        <v>580</v>
      </c>
      <c r="AB13" s="40">
        <v>5.5</v>
      </c>
      <c r="AC13" s="40" t="s">
        <v>995</v>
      </c>
      <c r="AD13" s="40">
        <v>1</v>
      </c>
      <c r="AE13" s="41">
        <v>0</v>
      </c>
      <c r="AF13" s="42">
        <v>-46.1</v>
      </c>
      <c r="AG13" s="47">
        <f t="shared" si="14"/>
        <v>-45.1</v>
      </c>
      <c r="AH13" s="43">
        <f t="shared" ca="1" si="3"/>
        <v>-38.5</v>
      </c>
      <c r="AI13" s="43">
        <f t="shared" ca="1" si="4"/>
        <v>-37.5</v>
      </c>
      <c r="AJ13" s="44">
        <f t="shared" ca="1" si="5"/>
        <v>-46.1</v>
      </c>
      <c r="AK13" s="44">
        <f t="shared" ca="1" si="6"/>
        <v>-45.1</v>
      </c>
      <c r="AL13" s="44">
        <f t="shared" ca="1" si="7"/>
        <v>-44</v>
      </c>
      <c r="AM13" s="44">
        <f t="shared" ca="1" si="8"/>
        <v>-43</v>
      </c>
      <c r="AN13" s="36" t="str">
        <f t="shared" ca="1" si="9"/>
        <v>50</v>
      </c>
      <c r="AO13" s="36" t="str">
        <f t="shared" ca="1" si="10"/>
        <v>0A</v>
      </c>
      <c r="AP13" s="36" t="str">
        <f t="shared" ca="1" si="11"/>
        <v>00</v>
      </c>
      <c r="AQ13" s="36" t="str">
        <f t="shared" ca="1" si="12"/>
        <v>00</v>
      </c>
      <c r="AR13" s="36" t="str">
        <f t="shared" ca="1" si="13"/>
        <v>00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6.5</v>
      </c>
      <c r="BN13" s="5">
        <v>1</v>
      </c>
      <c r="BO13" s="5">
        <v>0</v>
      </c>
      <c r="BP13" s="5">
        <v>1</v>
      </c>
      <c r="BQ13" s="5">
        <v>1</v>
      </c>
      <c r="BU13" s="14" t="s">
        <v>792</v>
      </c>
      <c r="BV13" s="14" t="s">
        <v>562</v>
      </c>
      <c r="BW13" s="14"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12V</v>
      </c>
      <c r="D14" s="59" t="str" cm="1">
        <f t="array" aca="1" ref="D14" ca="1">BoxVal($A14,2,COLUMN(INDIRECT("T"&amp;($A14-1)*65+2)),1)</f>
        <v>CPC</v>
      </c>
      <c r="E14" s="59" t="str" cm="1">
        <f t="array" aca="1" ref="E14" ca="1">BoxVal($A14,3,COLUMN(INDIRECT("T"&amp;($A14-1)*65+2)),1)</f>
        <v>MP</v>
      </c>
      <c r="F14" s="59" t="str" cm="1">
        <f t="array" aca="1" ref="F14" ca="1">BoxVal($A14,16,COLUMN(INDIRECT("T"&amp;($A14-1)*65+2)),1)</f>
        <v>non</v>
      </c>
      <c r="G14" s="59" t="str" cm="1">
        <f t="array" aca="1" ref="G14" ca="1">BoxVal($A14,4,COLUMN(INDIRECT("T"&amp;($A14-1)*65+2)),1)</f>
        <v>ZTS6011F</v>
      </c>
      <c r="H14" s="59" t="str" cm="1">
        <f t="array" aca="1" ref="H14" ca="1">BoxVal($A14,5,COLUMN(INDIRECT("T"&amp;($A14-1)*65+2)),1)</f>
        <v>4804WF</v>
      </c>
      <c r="I14" s="59" t="str" cm="1">
        <f t="array" aca="1" ref="I14" ca="1">BoxVal($A14,6,COLUMN(INDIRECT("T"&amp;($A14-1)*65+2)),1)</f>
        <v>3018AH</v>
      </c>
      <c r="J14" s="59" t="str" cm="1">
        <f t="array" aca="1" ref="J14" ca="1">BoxVal($A14,21,COLUMN(INDIRECT("T"&amp;($A14-1)*65+2)),1)</f>
        <v>default_NormalMode</v>
      </c>
      <c r="K14" s="59" t="str" cm="1">
        <f t="array" aca="1" ref="K14" ca="1">BoxVal($A14,25,COLUMN(INDIRECT("T"&amp;($A14-1)*65+2)),1)</f>
        <v>Default</v>
      </c>
      <c r="L14" s="60" t="str" cm="1">
        <f t="array" aca="1" ref="L14" ca="1">BoxVal($A14,32,COLUMN(INDIRECT("T"&amp;($A14-1)*65+2)),1)</f>
        <v>3.3V : 100~200 (uA)
Vdc&amp;Remark: -</v>
      </c>
      <c r="M14" s="59" t="str" cm="1">
        <f t="array" aca="1" ref="M14" ca="1">BoxVal($A14,31,COLUMN(INDIRECT("T"&amp;($A14-1)*65+2)),1)</f>
        <v>-42+/-0.8 dBV</v>
      </c>
      <c r="N14" s="59" t="str" cm="1">
        <f t="array" aca="1" ref="N14" ca="1">BoxVal($A14,12,COLUMN(INDIRECT("T"&amp;($A14-1)*65+2)),1)</f>
        <v>Normal</v>
      </c>
      <c r="O14" s="64" t="str" cm="1">
        <f t="array" ref="O14">BoxVal($A14,2,COLUMN(V15),1)</f>
        <v>-</v>
      </c>
      <c r="P14" s="64" t="str" cm="1">
        <f t="array" aca="1" ref="P14" ca="1">BoxVal($A14,2,COLUMN(INDIRECT("AB"&amp;($A14-1)*65+2)),1)</f>
        <v>default_NormalMode_42dB_M804WF_2391A_377_455_ZTS6011F_MP13.0</v>
      </c>
      <c r="Q14" s="64" t="str" cm="1">
        <f t="array" aca="1" ref="Q14" ca="1">BoxVal($A14,2,COLUMN(INDIRECT("AJ"&amp;($A14-1)*65+2)),1)</f>
        <v/>
      </c>
      <c r="R14" s="34"/>
      <c r="S14" s="7" t="s">
        <v>691</v>
      </c>
      <c r="T14" s="15" t="s">
        <v>1098</v>
      </c>
      <c r="U14" s="71"/>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7.5</v>
      </c>
      <c r="BN14" s="5">
        <v>1</v>
      </c>
      <c r="BO14" s="5">
        <v>1</v>
      </c>
      <c r="BP14" s="5">
        <v>0</v>
      </c>
      <c r="BQ14" s="5">
        <v>0</v>
      </c>
      <c r="BU14" s="14" t="s">
        <v>793</v>
      </c>
      <c r="BV14" s="14" t="s">
        <v>562</v>
      </c>
      <c r="BW14" s="14"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12V</v>
      </c>
      <c r="D15" s="59" t="str" cm="1">
        <f t="array" aca="1" ref="D15" ca="1">BoxVal($A15,2,COLUMN(INDIRECT("T"&amp;($A15-1)*65+2)),1)</f>
        <v>CPC</v>
      </c>
      <c r="E15" s="59" t="str" cm="1">
        <f t="array" aca="1" ref="E15" ca="1">BoxVal($A15,3,COLUMN(INDIRECT("T"&amp;($A15-1)*65+2)),1)</f>
        <v>MP</v>
      </c>
      <c r="F15" s="59" t="str" cm="1">
        <f t="array" aca="1" ref="F15" ca="1">BoxVal($A15,16,COLUMN(INDIRECT("T"&amp;($A15-1)*65+2)),1)</f>
        <v>non</v>
      </c>
      <c r="G15" s="59" t="str" cm="1">
        <f t="array" aca="1" ref="G15" ca="1">BoxVal($A15,4,COLUMN(INDIRECT("T"&amp;($A15-1)*65+2)),1)</f>
        <v>ZTS6853</v>
      </c>
      <c r="H15" s="59" t="str" cm="1">
        <f t="array" aca="1" ref="H15" ca="1">BoxVal($A15,5,COLUMN(INDIRECT("T"&amp;($A15-1)*65+2)),1)</f>
        <v>4804WF</v>
      </c>
      <c r="I15" s="59" t="str" cm="1">
        <f t="array" aca="1" ref="I15" ca="1">BoxVal($A15,6,COLUMN(INDIRECT("T"&amp;($A15-1)*65+2)),1)</f>
        <v>3004G</v>
      </c>
      <c r="J15" s="59" t="str" cm="1">
        <f t="array" aca="1" ref="J15" ca="1">BoxVal($A15,21,COLUMN(INDIRECT("T"&amp;($A15-1)*65+2)),1)</f>
        <v>default_NormalMode</v>
      </c>
      <c r="K15" s="59" t="str" cm="1">
        <f t="array" aca="1" ref="K15" ca="1">BoxVal($A15,25,COLUMN(INDIRECT("T"&amp;($A15-1)*65+2)),1)</f>
        <v>Default</v>
      </c>
      <c r="L15" s="60" t="str" cm="1">
        <f t="array" aca="1" ref="L15" ca="1">BoxVal($A15,32,COLUMN(INDIRECT("T"&amp;($A15-1)*65+2)),1)</f>
        <v>3.3V : 100~200 (uA)
Vdc&amp;Remark: -</v>
      </c>
      <c r="M15" s="59" t="str" cm="1">
        <f t="array" aca="1" ref="M15" ca="1">BoxVal($A15,31,COLUMN(INDIRECT("T"&amp;($A15-1)*65+2)),1)</f>
        <v>-38+/-0.8 dBV</v>
      </c>
      <c r="N15" s="59" t="str" cm="1">
        <f t="array" aca="1" ref="N15" ca="1">BoxVal($A15,12,COLUMN(INDIRECT("T"&amp;($A15-1)*65+2)),1)</f>
        <v>Normal</v>
      </c>
      <c r="O15" s="64" t="str" cm="1">
        <f t="array" ref="O15">BoxVal($A15,2,COLUMN(V16),1)</f>
        <v>-</v>
      </c>
      <c r="P15" s="64" t="str" cm="1">
        <f t="array" aca="1" ref="P15" ca="1">BoxVal($A15,2,COLUMN(INDIRECT("AB"&amp;($A15-1)*65+2)),1)</f>
        <v>default_NormalMode_38dB_M804WF_2227G_327_442_ZTS6853_MP14.0</v>
      </c>
      <c r="Q15" s="64" t="str" cm="1">
        <f t="array" aca="1" ref="Q15" ca="1">BoxVal($A15,2,COLUMN(INDIRECT("AJ"&amp;($A15-1)*65+2)),1)</f>
        <v/>
      </c>
      <c r="R15" s="34"/>
      <c r="S15" s="7" t="s">
        <v>544</v>
      </c>
      <c r="T15" s="15" t="s">
        <v>993</v>
      </c>
      <c r="U15" s="71"/>
      <c r="V15" s="37"/>
      <c r="W15" s="37"/>
      <c r="X15" s="38"/>
      <c r="Y15" s="38"/>
      <c r="Z15" s="71"/>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10.5</v>
      </c>
      <c r="BN15" s="5">
        <v>1</v>
      </c>
      <c r="BO15" s="5">
        <v>1</v>
      </c>
      <c r="BP15" s="5">
        <v>0</v>
      </c>
      <c r="BQ15" s="5">
        <v>1</v>
      </c>
      <c r="BU15" s="14" t="s">
        <v>794</v>
      </c>
      <c r="BV15" s="14" t="s">
        <v>562</v>
      </c>
      <c r="BW15" s="14"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12V</v>
      </c>
      <c r="D16" s="59" t="str" cm="1">
        <f t="array" aca="1" ref="D16" ca="1">BoxVal($A16,2,COLUMN(INDIRECT("T"&amp;($A16-1)*65+2)),1)</f>
        <v>HELE</v>
      </c>
      <c r="E16" s="59" t="str" cm="1">
        <f t="array" aca="1" ref="E16" ca="1">BoxVal($A16,3,COLUMN(INDIRECT("T"&amp;($A16-1)*65+2)),1)</f>
        <v>MP</v>
      </c>
      <c r="F16" s="59" t="str" cm="1">
        <f t="array" aca="1" ref="F16" ca="1">BoxVal($A16,16,COLUMN(INDIRECT("T"&amp;($A16-1)*65+2)),1)</f>
        <v>non</v>
      </c>
      <c r="G16" s="59" t="str" cm="1">
        <f t="array" aca="1" ref="G16" ca="1">BoxVal($A16,4,COLUMN(INDIRECT("T"&amp;($A16-1)*65+2)),1)</f>
        <v>ZTS6216</v>
      </c>
      <c r="H16" s="59" t="str" cm="1">
        <f t="array" aca="1" ref="H16" ca="1">BoxVal($A16,5,COLUMN(INDIRECT("T"&amp;($A16-1)*65+2)),1)</f>
        <v>4804WF</v>
      </c>
      <c r="I16" s="59" t="str" cm="1">
        <f t="array" aca="1" ref="I16" ca="1">BoxVal($A16,6,COLUMN(INDIRECT("T"&amp;($A16-1)*65+2)),1)</f>
        <v>ZTS2100</v>
      </c>
      <c r="J16" s="59" t="str" cm="1">
        <f t="array" aca="1" ref="J16" ca="1">BoxVal($A16,21,COLUMN(INDIRECT("T"&amp;($A16-1)*65+2)),1)</f>
        <v>12V_NormalMode</v>
      </c>
      <c r="K16" s="59" t="str" cm="1">
        <f t="array" aca="1" ref="K16" ca="1">BoxVal($A16,25,COLUMN(INDIRECT("T"&amp;($A16-1)*65+2)),1)</f>
        <v>Default</v>
      </c>
      <c r="L16" s="60" t="str" cm="1">
        <f t="array" aca="1" ref="L16" ca="1">BoxVal($A16,32,COLUMN(INDIRECT("T"&amp;($A16-1)*65+2)),1)</f>
        <v>3.3V : 100~200 (uA)
Vdc&amp;Remark: -</v>
      </c>
      <c r="M16" s="59" t="str" cm="1">
        <f t="array" aca="1" ref="M16" ca="1">BoxVal($A16,31,COLUMN(INDIRECT("T"&amp;($A16-1)*65+2)),1)</f>
        <v>-38+/-0.8 dBV</v>
      </c>
      <c r="N16" s="59" t="str" cm="1">
        <f t="array" aca="1" ref="N16" ca="1">BoxVal($A16,12,COLUMN(INDIRECT("T"&amp;($A16-1)*65+2)),1)</f>
        <v>Normal</v>
      </c>
      <c r="O16" s="64" t="str" cm="1">
        <f t="array" ref="O16">BoxVal($A16,2,COLUMN(V17),1)</f>
        <v>-</v>
      </c>
      <c r="P16" s="64" t="str" cm="1">
        <f t="array" aca="1" ref="P16" ca="1">BoxVal($A16,2,COLUMN(INDIRECT("AB"&amp;($A16-1)*65+2)),1)</f>
        <v>12V_NormalMode_38dB_M804WF_N005A_392_440_ZTS6216_MP15.1</v>
      </c>
      <c r="Q16" s="64" t="str" cm="1">
        <f t="array" aca="1" ref="Q16" ca="1">BoxVal($A16,2,COLUMN(INDIRECT("AJ"&amp;($A16-1)*65+2)),1)</f>
        <v/>
      </c>
      <c r="R16" s="34"/>
      <c r="S16" s="7" t="s">
        <v>12</v>
      </c>
      <c r="T16" s="15" t="s">
        <v>548</v>
      </c>
      <c r="U16" s="71"/>
      <c r="V16" s="37"/>
      <c r="W16" s="37"/>
      <c r="X16" s="38"/>
      <c r="Y16" s="38"/>
      <c r="Z16" s="71"/>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15</v>
      </c>
      <c r="BN16" s="5">
        <v>1</v>
      </c>
      <c r="BO16" s="5">
        <v>1</v>
      </c>
      <c r="BP16" s="5">
        <v>1</v>
      </c>
      <c r="BQ16" s="5">
        <v>0</v>
      </c>
      <c r="BU16" s="5" t="s">
        <v>795</v>
      </c>
      <c r="BV16" s="14" t="s">
        <v>562</v>
      </c>
      <c r="BW16" s="5"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12V</v>
      </c>
      <c r="D17" s="59" t="str" cm="1">
        <f t="array" aca="1" ref="D17" ca="1">BoxVal($A17,2,COLUMN(INDIRECT("T"&amp;($A17-1)*65+2)),1)</f>
        <v>CPC</v>
      </c>
      <c r="E17" s="59" t="str" cm="1">
        <f t="array" aca="1" ref="E17" ca="1">BoxVal($A17,3,COLUMN(INDIRECT("T"&amp;($A17-1)*65+2)),1)</f>
        <v>MP</v>
      </c>
      <c r="F17" s="59" t="str" cm="1">
        <f t="array" aca="1" ref="F17" ca="1">BoxVal($A17,16,COLUMN(INDIRECT("T"&amp;($A17-1)*65+2)),1)</f>
        <v>non</v>
      </c>
      <c r="G17" s="59" t="str" cm="1">
        <f t="array" aca="1" ref="G17" ca="1">BoxVal($A17,4,COLUMN(INDIRECT("T"&amp;($A17-1)*65+2)),1)</f>
        <v>ZTS6011F</v>
      </c>
      <c r="H17" s="59" t="str" cm="1">
        <f t="array" aca="1" ref="H17" ca="1">BoxVal($A17,5,COLUMN(INDIRECT("T"&amp;($A17-1)*65+2)),1)</f>
        <v>4804WF</v>
      </c>
      <c r="I17" s="59" t="str" cm="1">
        <f t="array" aca="1" ref="I17" ca="1">BoxVal($A17,6,COLUMN(INDIRECT("T"&amp;($A17-1)*65+2)),1)</f>
        <v>3004_V11</v>
      </c>
      <c r="J17" s="59" t="str" cm="1">
        <f t="array" aca="1" ref="J17" ca="1">BoxVal($A17,21,COLUMN(INDIRECT("T"&amp;($A17-1)*65+2)),1)</f>
        <v>default_NormalMode</v>
      </c>
      <c r="K17" s="59" t="str" cm="1">
        <f t="array" aca="1" ref="K17" ca="1">BoxVal($A17,25,COLUMN(INDIRECT("T"&amp;($A17-1)*65+2)),1)</f>
        <v>Default</v>
      </c>
      <c r="L17" s="60" t="str" cm="1">
        <f t="array" aca="1" ref="L17" ca="1">BoxVal($A17,32,COLUMN(INDIRECT("T"&amp;($A17-1)*65+2)),1)</f>
        <v>3.3V : 100~200 (uA)
Vdc&amp;Remark: -</v>
      </c>
      <c r="M17" s="59" t="str" cm="1">
        <f t="array" aca="1" ref="M17" ca="1">BoxVal($A17,31,COLUMN(INDIRECT("T"&amp;($A17-1)*65+2)),1)</f>
        <v>-42+/-0.8 dBV</v>
      </c>
      <c r="N17" s="59" t="str" cm="1">
        <f t="array" aca="1" ref="N17" ca="1">BoxVal($A17,12,COLUMN(INDIRECT("T"&amp;($A17-1)*65+2)),1)</f>
        <v>Normal</v>
      </c>
      <c r="O17" s="64" t="str" cm="1">
        <f t="array" ref="O17">BoxVal($A17,2,COLUMN(V18),1)</f>
        <v>-</v>
      </c>
      <c r="P17" s="64" t="str" cm="1">
        <f t="array" aca="1" ref="P17" ca="1">BoxVal($A17,2,COLUMN(INDIRECT("AB"&amp;($A17-1)*65+2)),1)</f>
        <v>default_NormalMode_42dB_M804WF_2227F_395_465_ZTS6011F_MP16.1</v>
      </c>
      <c r="Q17" s="64" t="str" cm="1">
        <f t="array" aca="1" ref="Q17" ca="1">BoxVal($A17,2,COLUMN(INDIRECT("AJ"&amp;($A17-1)*65+2)),1)</f>
        <v/>
      </c>
      <c r="R17" s="34"/>
      <c r="S17" s="26" t="s">
        <v>773</v>
      </c>
      <c r="T17" s="15" t="s">
        <v>562</v>
      </c>
      <c r="U17" s="71"/>
      <c r="V17" s="37"/>
      <c r="W17" s="37"/>
      <c r="X17" s="38"/>
      <c r="Y17" s="38"/>
      <c r="Z17" s="71"/>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20</v>
      </c>
      <c r="BN17" s="5">
        <v>1</v>
      </c>
      <c r="BO17" s="5">
        <v>1</v>
      </c>
      <c r="BP17" s="5">
        <v>1</v>
      </c>
      <c r="BQ17" s="5">
        <v>1</v>
      </c>
      <c r="BU17" s="5" t="s">
        <v>796</v>
      </c>
      <c r="BV17" s="14" t="s">
        <v>562</v>
      </c>
      <c r="BW17" s="5"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12V</v>
      </c>
      <c r="D18" s="59" t="str" cm="1">
        <f t="array" aca="1" ref="D18" ca="1">BoxVal($A18,2,COLUMN(INDIRECT("T"&amp;($A18-1)*65+2)),1)</f>
        <v>CPC</v>
      </c>
      <c r="E18" s="59" t="str" cm="1">
        <f t="array" aca="1" ref="E18" ca="1">BoxVal($A18,3,COLUMN(INDIRECT("T"&amp;($A18-1)*65+2)),1)</f>
        <v>MP</v>
      </c>
      <c r="F18" s="59" t="str" cm="1">
        <f t="array" aca="1" ref="F18" ca="1">BoxVal($A18,16,COLUMN(INDIRECT("T"&amp;($A18-1)*65+2)),1)</f>
        <v>non</v>
      </c>
      <c r="G18" s="59" t="str" cm="1">
        <f t="array" aca="1" ref="G18" ca="1">BoxVal($A18,4,COLUMN(INDIRECT("T"&amp;($A18-1)*65+2)),1)</f>
        <v>ZTS6015-normaliq</v>
      </c>
      <c r="H18" s="59" t="str" cm="1">
        <f t="array" aca="1" ref="H18" ca="1">BoxVal($A18,5,COLUMN(INDIRECT("T"&amp;($A18-1)*65+2)),1)</f>
        <v>4804WF</v>
      </c>
      <c r="I18" s="59" t="str" cm="1">
        <f t="array" aca="1" ref="I18" ca="1">BoxVal($A18,6,COLUMN(INDIRECT("T"&amp;($A18-1)*65+2)),1)</f>
        <v>3006HW-A</v>
      </c>
      <c r="J18" s="59" t="str" cm="1">
        <f t="array" aca="1" ref="J18" ca="1">BoxVal($A18,21,COLUMN(INDIRECT("T"&amp;($A18-1)*65+2)),1)</f>
        <v>default_NormalMode</v>
      </c>
      <c r="K18" s="59" t="str" cm="1">
        <f t="array" aca="1" ref="K18" ca="1">BoxVal($A18,25,COLUMN(INDIRECT("T"&amp;($A18-1)*65+2)),1)</f>
        <v>Default</v>
      </c>
      <c r="L18" s="60" t="str" cm="1">
        <f t="array" aca="1" ref="L18" ca="1">BoxVal($A18,32,COLUMN(INDIRECT("T"&amp;($A18-1)*65+2)),1)</f>
        <v>3.3V : 100~200 (uA)
Vdc&amp;Remark: -</v>
      </c>
      <c r="M18" s="59" t="str" cm="1">
        <f t="array" aca="1" ref="M18" ca="1">BoxVal($A18,31,COLUMN(INDIRECT("T"&amp;($A18-1)*65+2)),1)</f>
        <v>-42+/-0.8 dBV</v>
      </c>
      <c r="N18" s="59" t="str" cm="1">
        <f t="array" aca="1" ref="N18" ca="1">BoxVal($A18,12,COLUMN(INDIRECT("T"&amp;($A18-1)*65+2)),1)</f>
        <v>Normal</v>
      </c>
      <c r="O18" s="64" t="str" cm="1">
        <f t="array" ref="O18">BoxVal($A18,2,COLUMN(V19),1)</f>
        <v>-</v>
      </c>
      <c r="P18" s="64" t="str" cm="1">
        <f t="array" aca="1" ref="P18" ca="1">BoxVal($A18,2,COLUMN(INDIRECT("AB"&amp;($A18-1)*65+2)),1)</f>
        <v>default_NormalMode_42dB_M804WF_2282A_400_513_ZTS6015-normaliq_MP17.9</v>
      </c>
      <c r="Q18" s="64" t="str" cm="1">
        <f t="array" aca="1" ref="Q18" ca="1">BoxVal($A18,2,COLUMN(INDIRECT("AJ"&amp;($A18-1)*65+2)),1)</f>
        <v/>
      </c>
      <c r="R18" s="34"/>
      <c r="S18" s="7" t="s">
        <v>573</v>
      </c>
      <c r="T18" s="15">
        <v>1.1000000000000001</v>
      </c>
      <c r="U18" s="71"/>
      <c r="V18" s="37"/>
      <c r="W18" s="37"/>
      <c r="X18" s="38"/>
      <c r="Y18" s="38"/>
      <c r="Z18" s="71"/>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12V</v>
      </c>
      <c r="D19" s="59" t="str" cm="1">
        <f t="array" aca="1" ref="D19" ca="1">BoxVal($A19,2,COLUMN(INDIRECT("T"&amp;($A19-1)*65+2)),1)</f>
        <v>CPC</v>
      </c>
      <c r="E19" s="59" t="str" cm="1">
        <f t="array" aca="1" ref="E19" ca="1">BoxVal($A19,3,COLUMN(INDIRECT("T"&amp;($A19-1)*65+2)),1)</f>
        <v>MP</v>
      </c>
      <c r="F19" s="59" t="str" cm="1">
        <f t="array" aca="1" ref="F19" ca="1">BoxVal($A19,16,COLUMN(INDIRECT("T"&amp;($A19-1)*65+2)),1)</f>
        <v>non</v>
      </c>
      <c r="G19" s="59" t="str" cm="1">
        <f t="array" aca="1" ref="G19" ca="1">BoxVal($A19,4,COLUMN(INDIRECT("T"&amp;($A19-1)*65+2)),1)</f>
        <v>ZTS6117SE</v>
      </c>
      <c r="H19" s="59" t="str" cm="1">
        <f t="array" aca="1" ref="H19" ca="1">BoxVal($A19,5,COLUMN(INDIRECT("T"&amp;($A19-1)*65+2)),1)</f>
        <v>4804WF</v>
      </c>
      <c r="I19" s="59" t="str" cm="1">
        <f t="array" aca="1" ref="I19" ca="1">BoxVal($A19,6,COLUMN(INDIRECT("T"&amp;($A19-1)*65+2)),1)</f>
        <v>3004_V11</v>
      </c>
      <c r="J19" s="59" t="str" cm="1">
        <f t="array" aca="1" ref="J19" ca="1">BoxVal($A19,21,COLUMN(INDIRECT("T"&amp;($A19-1)*65+2)),1)</f>
        <v>default_NormalMode</v>
      </c>
      <c r="K19" s="59" t="str" cm="1">
        <f t="array" aca="1" ref="K19" ca="1">BoxVal($A19,25,COLUMN(INDIRECT("T"&amp;($A19-1)*65+2)),1)</f>
        <v>Default</v>
      </c>
      <c r="L19" s="60" t="str" cm="1">
        <f t="array" aca="1" ref="L19" ca="1">BoxVal($A19,32,COLUMN(INDIRECT("T"&amp;($A19-1)*65+2)),1)</f>
        <v>3.3V : 100~200 (uA)
Vdc&amp;Remark: -</v>
      </c>
      <c r="M19" s="59" t="str" cm="1">
        <f t="array" aca="1" ref="M19" ca="1">BoxVal($A19,31,COLUMN(INDIRECT("T"&amp;($A19-1)*65+2)),1)</f>
        <v>-38+/-0.8 dBV</v>
      </c>
      <c r="N19" s="59" t="str" cm="1">
        <f t="array" aca="1" ref="N19" ca="1">BoxVal($A19,12,COLUMN(INDIRECT("T"&amp;($A19-1)*65+2)),1)</f>
        <v>Normal</v>
      </c>
      <c r="O19" s="64" t="str" cm="1">
        <f t="array" ref="O19">BoxVal($A19,2,COLUMN(V20),1)</f>
        <v>-</v>
      </c>
      <c r="P19" s="64" t="str" cm="1">
        <f t="array" aca="1" ref="P19" ca="1">BoxVal($A19,2,COLUMN(INDIRECT("AB"&amp;($A19-1)*65+2)),1)</f>
        <v>default_NormalMode_38dB_M804WF_2227F_400_452_ZTS6117SE_MP18.0</v>
      </c>
      <c r="Q19" s="64" t="str" cm="1">
        <f t="array" aca="1" ref="Q19" ca="1">BoxVal($A19,2,COLUMN(INDIRECT("AJ"&amp;($A19-1)*65+2)),1)</f>
        <v/>
      </c>
      <c r="R19" s="34"/>
      <c r="S19" s="7" t="s">
        <v>590</v>
      </c>
      <c r="T19" s="15">
        <f>VLOOKUP(T4,MPN!$A$1:$E$1000,4,FALSE)</f>
        <v>-38</v>
      </c>
      <c r="U19" s="71"/>
      <c r="V19" s="37"/>
      <c r="W19" s="37"/>
      <c r="X19" s="38"/>
      <c r="Y19" s="38"/>
      <c r="Z19" s="71"/>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12V</v>
      </c>
      <c r="D20" s="59" t="str" cm="1">
        <f t="array" aca="1" ref="D20" ca="1">BoxVal($A20,2,COLUMN(INDIRECT("T"&amp;($A20-1)*65+2)),1)</f>
        <v>CPC</v>
      </c>
      <c r="E20" s="59" t="str" cm="1">
        <f t="array" aca="1" ref="E20" ca="1">BoxVal($A20,3,COLUMN(INDIRECT("T"&amp;($A20-1)*65+2)),1)</f>
        <v>PR</v>
      </c>
      <c r="F20" s="59" t="str" cm="1">
        <f t="array" aca="1" ref="F20" ca="1">BoxVal($A20,16,COLUMN(INDIRECT("T"&amp;($A20-1)*65+2)),1)</f>
        <v>non</v>
      </c>
      <c r="G20" s="59" t="str" cm="1">
        <f t="array" aca="1" ref="G20" ca="1">BoxVal($A20,4,COLUMN(INDIRECT("T"&amp;($A20-1)*65+2)),1)</f>
        <v>ZTS6117</v>
      </c>
      <c r="H20" s="59" t="str" cm="1">
        <f t="array" aca="1" ref="H20" ca="1">BoxVal($A20,5,COLUMN(INDIRECT("T"&amp;($A20-1)*65+2)),1)</f>
        <v>4804WF</v>
      </c>
      <c r="I20" s="59" t="str" cm="1">
        <f t="array" aca="1" ref="I20" ca="1">BoxVal($A20,6,COLUMN(INDIRECT("T"&amp;($A20-1)*65+2)),1)</f>
        <v>3004_V10</v>
      </c>
      <c r="J20" s="59" t="str" cm="1">
        <f t="array" aca="1" ref="J20" ca="1">BoxVal($A20,21,COLUMN(INDIRECT("T"&amp;($A20-1)*65+2)),1)</f>
        <v>default_NormalMode</v>
      </c>
      <c r="K20" s="59" t="str" cm="1">
        <f t="array" aca="1" ref="K20" ca="1">BoxVal($A20,25,COLUMN(INDIRECT("T"&amp;($A20-1)*65+2)),1)</f>
        <v>Default</v>
      </c>
      <c r="L20" s="60" t="str" cm="1">
        <f t="array" aca="1" ref="L20" ca="1">BoxVal($A20,32,COLUMN(INDIRECT("T"&amp;($A20-1)*65+2)),1)</f>
        <v>3.3V : 100~200 (uA)
Vdc&amp;Remark: -</v>
      </c>
      <c r="M20" s="59" t="str" cm="1">
        <f t="array" aca="1" ref="M20" ca="1">BoxVal($A20,31,COLUMN(INDIRECT("T"&amp;($A20-1)*65+2)),1)</f>
        <v>-42+/-0.8 dBV</v>
      </c>
      <c r="N20" s="59" t="str" cm="1">
        <f t="array" aca="1" ref="N20" ca="1">BoxVal($A20,12,COLUMN(INDIRECT("T"&amp;($A20-1)*65+2)),1)</f>
        <v>Normal</v>
      </c>
      <c r="O20" s="64" t="str" cm="1">
        <f t="array" ref="O20">BoxVal($A20,2,COLUMN(V21),1)</f>
        <v>-</v>
      </c>
      <c r="P20" s="64" t="str" cm="1">
        <f t="array" aca="1" ref="P20" ca="1">BoxVal($A20,2,COLUMN(INDIRECT("AB"&amp;($A20-1)*65+2)),1)</f>
        <v>default_NormalMode_42dB_M804WF_2301A_380_470_ZTS6117_PR19.4</v>
      </c>
      <c r="Q20" s="64" t="str" cm="1">
        <f t="array" aca="1" ref="Q20" ca="1">BoxVal($A20,2,COLUMN(INDIRECT("AJ"&amp;($A20-1)*65+2)),1)</f>
        <v>降低初感-43+/-1</v>
      </c>
      <c r="R20" s="34"/>
      <c r="S20" s="7" t="s">
        <v>693</v>
      </c>
      <c r="T20" s="15">
        <v>0.8</v>
      </c>
      <c r="U20" s="71"/>
      <c r="V20" s="37"/>
      <c r="W20" s="37"/>
      <c r="X20" s="38"/>
      <c r="Y20" s="38"/>
      <c r="Z20" s="71"/>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11V</v>
      </c>
      <c r="D21" s="59" t="str" cm="1">
        <f t="array" aca="1" ref="D21" ca="1">BoxVal($A21,2,COLUMN(INDIRECT("T"&amp;($A21-1)*65+2)),1)</f>
        <v>CPC</v>
      </c>
      <c r="E21" s="59" t="str" cm="1">
        <f t="array" aca="1" ref="E21" ca="1">BoxVal($A21,3,COLUMN(INDIRECT("T"&amp;($A21-1)*65+2)),1)</f>
        <v>PR</v>
      </c>
      <c r="F21" s="59" t="str" cm="1">
        <f t="array" aca="1" ref="F21" ca="1">BoxVal($A21,16,COLUMN(INDIRECT("T"&amp;($A21-1)*65+2)),1)</f>
        <v>non</v>
      </c>
      <c r="G21" s="59" t="str" cm="1">
        <f t="array" aca="1" ref="G21" ca="1">BoxVal($A21,4,COLUMN(INDIRECT("T"&amp;($A21-1)*65+2)),1)</f>
        <v>ZTS6853</v>
      </c>
      <c r="H21" s="59" t="str" cm="1">
        <f t="array" aca="1" ref="H21" ca="1">BoxVal($A21,5,COLUMN(INDIRECT("T"&amp;($A21-1)*65+2)),1)</f>
        <v>4804WF</v>
      </c>
      <c r="I21" s="59" t="str" cm="1">
        <f t="array" aca="1" ref="I21" ca="1">BoxVal($A21,6,COLUMN(INDIRECT("T"&amp;($A21-1)*65+2)),1)</f>
        <v>GG01-TS</v>
      </c>
      <c r="J21" s="59" t="str" cm="1">
        <f t="array" aca="1" ref="J21" ca="1">BoxVal($A21,21,COLUMN(INDIRECT("T"&amp;($A21-1)*65+2)),1)</f>
        <v>11V_NormalMode</v>
      </c>
      <c r="K21" s="59" t="str" cm="1">
        <f t="array" aca="1" ref="K21" ca="1">BoxVal($A21,25,COLUMN(INDIRECT("T"&amp;($A21-1)*65+2)),1)</f>
        <v>Default</v>
      </c>
      <c r="L21" s="60" t="str" cm="1">
        <f t="array" aca="1" ref="L21" ca="1">BoxVal($A21,32,COLUMN(INDIRECT("T"&amp;($A21-1)*65+2)),1)</f>
        <v>3.3V : 100~200 (uA)
Vdc&amp;Remark: -</v>
      </c>
      <c r="M21" s="59" t="str" cm="1">
        <f t="array" aca="1" ref="M21" ca="1">BoxVal($A21,31,COLUMN(INDIRECT("T"&amp;($A21-1)*65+2)),1)</f>
        <v>-38+/-0.8 dBV</v>
      </c>
      <c r="N21" s="59" t="str" cm="1">
        <f t="array" aca="1" ref="N21" ca="1">BoxVal($A21,12,COLUMN(INDIRECT("T"&amp;($A21-1)*65+2)),1)</f>
        <v>Normal</v>
      </c>
      <c r="O21" s="64" t="str" cm="1">
        <f t="array" ref="O21">BoxVal($A21,2,COLUMN(V22),1)</f>
        <v>-</v>
      </c>
      <c r="P21" s="64" t="str" cm="1">
        <f t="array" aca="1" ref="P21" ca="1">BoxVal($A21,2,COLUMN(INDIRECT("AB"&amp;($A21-1)*65+2)),1)</f>
        <v>11V_NormalMode_38dB_M804WF_N016B_356_407_ZTS6853_PR20.3</v>
      </c>
      <c r="Q21" s="64" t="str" cm="1">
        <f t="array" aca="1" ref="Q21" ca="1">BoxVal($A21,2,COLUMN(INDIRECT("AJ"&amp;($A21-1)*65+2)),1)</f>
        <v/>
      </c>
      <c r="R21" s="34"/>
      <c r="S21" s="7" t="s">
        <v>604</v>
      </c>
      <c r="T21" s="7" t="str">
        <f>VLOOKUP($T8,$AU$1:$AZ$31,MATCH($T2,$AU$1:$AZ$1,0),FALSE)&amp;"_"&amp;T10</f>
        <v>default_NormalMode</v>
      </c>
      <c r="U21" s="71"/>
      <c r="V21" s="37"/>
      <c r="W21" s="37"/>
      <c r="X21" s="38"/>
      <c r="Y21" s="38"/>
      <c r="Z21" s="71"/>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12V</v>
      </c>
      <c r="D22" s="59" t="str" cm="1">
        <f t="array" aca="1" ref="D22" ca="1">BoxVal($A22,2,COLUMN(INDIRECT("T"&amp;($A22-1)*65+2)),1)</f>
        <v>CPC</v>
      </c>
      <c r="E22" s="59" t="str" cm="1">
        <f t="array" aca="1" ref="E22" ca="1">BoxVal($A22,3,COLUMN(INDIRECT("T"&amp;($A22-1)*65+2)),1)</f>
        <v>MP</v>
      </c>
      <c r="F22" s="59" t="str" cm="1">
        <f t="array" aca="1" ref="F22" ca="1">BoxVal($A22,16,COLUMN(INDIRECT("T"&amp;($A22-1)*65+2)),1)</f>
        <v>non</v>
      </c>
      <c r="G22" s="59" t="str" cm="1">
        <f t="array" aca="1" ref="G22" ca="1">BoxVal($A22,4,COLUMN(INDIRECT("T"&amp;($A22-1)*65+2)),1)</f>
        <v>ZTS6266</v>
      </c>
      <c r="H22" s="59" t="str" cm="1">
        <f t="array" aca="1" ref="H22" ca="1">BoxVal($A22,5,COLUMN(INDIRECT("T"&amp;($A22-1)*65+2)),1)</f>
        <v>4804WF</v>
      </c>
      <c r="I22" s="59" t="str" cm="1">
        <f t="array" aca="1" ref="I22" ca="1">BoxVal($A22,6,COLUMN(INDIRECT("T"&amp;($A22-1)*65+2)),1)</f>
        <v>3018AH</v>
      </c>
      <c r="J22" s="59" t="str" cm="1">
        <f t="array" aca="1" ref="J22" ca="1">BoxVal($A22,21,COLUMN(INDIRECT("T"&amp;($A22-1)*65+2)),1)</f>
        <v>default_NormalMode</v>
      </c>
      <c r="K22" s="59" t="str" cm="1">
        <f t="array" aca="1" ref="K22" ca="1">BoxVal($A22,25,COLUMN(INDIRECT("T"&amp;($A22-1)*65+2)),1)</f>
        <v>Default</v>
      </c>
      <c r="L22" s="60" t="str" cm="1">
        <f t="array" aca="1" ref="L22" ca="1">BoxVal($A22,32,COLUMN(INDIRECT("T"&amp;($A22-1)*65+2)),1)</f>
        <v>3.3V : 100~200 (uA)
Vdc&amp;Remark: -</v>
      </c>
      <c r="M22" s="59" t="str" cm="1">
        <f t="array" aca="1" ref="M22" ca="1">BoxVal($A22,31,COLUMN(INDIRECT("T"&amp;($A22-1)*65+2)),1)</f>
        <v>-38+/-0.8 dBV</v>
      </c>
      <c r="N22" s="59" t="str" cm="1">
        <f t="array" aca="1" ref="N22" ca="1">BoxVal($A22,12,COLUMN(INDIRECT("T"&amp;($A22-1)*65+2)),1)</f>
        <v>Normal</v>
      </c>
      <c r="O22" s="64" t="str" cm="1">
        <f t="array" ref="O22">BoxVal($A22,2,COLUMN(V23),1)</f>
        <v>-</v>
      </c>
      <c r="P22" s="64" t="str" cm="1">
        <f t="array" aca="1" ref="P22" ca="1">BoxVal($A22,2,COLUMN(INDIRECT("AB"&amp;($A22-1)*65+2)),1)</f>
        <v>default_NormalMode_38dB_M804WF_2391A_352_415_ZTS6266_MP21.1</v>
      </c>
      <c r="Q22" s="64" t="str" cm="1">
        <f t="array" aca="1" ref="Q22" ca="1">BoxVal($A22,2,COLUMN(INDIRECT("AJ"&amp;($A22-1)*65+2)),1)</f>
        <v/>
      </c>
      <c r="R22" s="34"/>
      <c r="S22" s="7" t="s">
        <v>424</v>
      </c>
      <c r="T22" s="7" t="str">
        <f>VLOOKUP($T4,MPN!$A$1:$E$500,2,FALSE)</f>
        <v>AMIC</v>
      </c>
      <c r="U22" s="71"/>
      <c r="V22" s="37"/>
      <c r="W22" s="37"/>
      <c r="X22" s="38"/>
      <c r="Y22" s="38"/>
      <c r="Z22" s="71"/>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12V</v>
      </c>
      <c r="D23" s="59" t="str" cm="1">
        <f t="array" aca="1" ref="D23" ca="1">BoxVal($A23,2,COLUMN(INDIRECT("T"&amp;($A23-1)*65+2)),1)</f>
        <v>CPC</v>
      </c>
      <c r="E23" s="59" t="str" cm="1">
        <f t="array" aca="1" ref="E23" ca="1">BoxVal($A23,3,COLUMN(INDIRECT("T"&amp;($A23-1)*65+2)),1)</f>
        <v>PR</v>
      </c>
      <c r="F23" s="59" t="str" cm="1">
        <f t="array" aca="1" ref="F23" ca="1">BoxVal($A23,16,COLUMN(INDIRECT("T"&amp;($A23-1)*65+2)),1)</f>
        <v>non</v>
      </c>
      <c r="G23" s="59" t="str" cm="1">
        <f t="array" aca="1" ref="G23" ca="1">BoxVal($A23,4,COLUMN(INDIRECT("T"&amp;($A23-1)*65+2)),1)</f>
        <v>ZTS6051MH</v>
      </c>
      <c r="H23" s="59" t="str" cm="1">
        <f t="array" aca="1" ref="H23" ca="1">BoxVal($A23,5,COLUMN(INDIRECT("T"&amp;($A23-1)*65+2)),1)</f>
        <v>4804WF</v>
      </c>
      <c r="I23" s="59" t="str" cm="1">
        <f t="array" aca="1" ref="I23" ca="1">BoxVal($A23,6,COLUMN(INDIRECT("T"&amp;($A23-1)*65+2)),1)</f>
        <v>1101LAV</v>
      </c>
      <c r="J23" s="59" t="str" cm="1">
        <f t="array" aca="1" ref="J23" ca="1">BoxVal($A23,21,COLUMN(INDIRECT("T"&amp;($A23-1)*65+2)),1)</f>
        <v>default_NormalMode</v>
      </c>
      <c r="K23" s="59" t="str" cm="1">
        <f t="array" aca="1" ref="K23" ca="1">BoxVal($A23,25,COLUMN(INDIRECT("T"&amp;($A23-1)*65+2)),1)</f>
        <v>Default</v>
      </c>
      <c r="L23" s="60" t="str" cm="1">
        <f t="array" aca="1" ref="L23" ca="1">BoxVal($A23,32,COLUMN(INDIRECT("T"&amp;($A23-1)*65+2)),1)</f>
        <v>3.3V : 100~200 (uA)
Vdc&amp;Remark: -</v>
      </c>
      <c r="M23" s="59" t="str" cm="1">
        <f t="array" aca="1" ref="M23" ca="1">BoxVal($A23,31,COLUMN(INDIRECT("T"&amp;($A23-1)*65+2)),1)</f>
        <v>-38+/-0.8 dBV</v>
      </c>
      <c r="N23" s="59" t="str" cm="1">
        <f t="array" aca="1" ref="N23" ca="1">BoxVal($A23,12,COLUMN(INDIRECT("T"&amp;($A23-1)*65+2)),1)</f>
        <v>Normal</v>
      </c>
      <c r="O23" s="64" t="str" cm="1">
        <f t="array" ref="O23">BoxVal($A23,2,COLUMN(V24),1)</f>
        <v>-</v>
      </c>
      <c r="P23" s="64" t="str" cm="1">
        <f t="array" aca="1" ref="P23" ca="1">BoxVal($A23,2,COLUMN(INDIRECT("AB"&amp;($A23-1)*65+2)),1)</f>
        <v>default_NormalMode_38dB_M804WF_N039A_370_423_ZTS6051MH_PR22.2</v>
      </c>
      <c r="Q23" s="64" t="str" cm="1">
        <f t="array" aca="1" ref="Q23" ca="1">BoxVal($A23,2,COLUMN(INDIRECT("AJ"&amp;($A23-1)*65+2)),1)</f>
        <v/>
      </c>
      <c r="R23" s="34"/>
      <c r="S23" s="7" t="s">
        <v>16</v>
      </c>
      <c r="T23" s="7" t="str">
        <f>VLOOKUP($T5,ASIC!$A$1:$B$200,2,FALSE)</f>
        <v>M804WF</v>
      </c>
      <c r="U23" s="71"/>
      <c r="V23" s="37"/>
      <c r="W23" s="37"/>
      <c r="X23" s="38"/>
      <c r="Y23" s="38"/>
      <c r="Z23" s="71"/>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10V</v>
      </c>
      <c r="D24" s="59" t="str" cm="1">
        <f t="array" aca="1" ref="D24" ca="1">BoxVal($A24,2,COLUMN(INDIRECT("T"&amp;($A24-1)*65+2)),1)</f>
        <v>CPC</v>
      </c>
      <c r="E24" s="59" t="str" cm="1">
        <f t="array" aca="1" ref="E24" ca="1">BoxVal($A24,3,COLUMN(INDIRECT("T"&amp;($A24-1)*65+2)),1)</f>
        <v>MP</v>
      </c>
      <c r="F24" s="59" t="str" cm="1">
        <f t="array" aca="1" ref="F24" ca="1">BoxVal($A24,16,COLUMN(INDIRECT("T"&amp;($A24-1)*65+2)),1)</f>
        <v>non</v>
      </c>
      <c r="G24" s="59" t="str" cm="1">
        <f t="array" aca="1" ref="G24" ca="1">BoxVal($A24,4,COLUMN(INDIRECT("T"&amp;($A24-1)*65+2)),1)</f>
        <v>ZTS6856SW</v>
      </c>
      <c r="H24" s="59" t="str" cm="1">
        <f t="array" aca="1" ref="H24" ca="1">BoxVal($A24,5,COLUMN(INDIRECT("T"&amp;($A24-1)*65+2)),1)</f>
        <v>4804WF</v>
      </c>
      <c r="I24" s="59" t="str" cm="1">
        <f t="array" aca="1" ref="I24" ca="1">BoxVal($A24,6,COLUMN(INDIRECT("T"&amp;($A24-1)*65+2)),1)</f>
        <v>3004_V11</v>
      </c>
      <c r="J24" s="59" t="str" cm="1">
        <f t="array" aca="1" ref="J24" ca="1">BoxVal($A24,21,COLUMN(INDIRECT("T"&amp;($A24-1)*65+2)),1)</f>
        <v>10V_NormalMode</v>
      </c>
      <c r="K24" s="59" t="str" cm="1">
        <f t="array" aca="1" ref="K24" ca="1">BoxVal($A24,25,COLUMN(INDIRECT("T"&amp;($A24-1)*65+2)),1)</f>
        <v>Default</v>
      </c>
      <c r="L24" s="60" t="str" cm="1">
        <f t="array" aca="1" ref="L24" ca="1">BoxVal($A24,32,COLUMN(INDIRECT("T"&amp;($A24-1)*65+2)),1)</f>
        <v>3.3V : 100~200 (uA)
Vdc&amp;Remark: -</v>
      </c>
      <c r="M24" s="59" t="str" cm="1">
        <f t="array" aca="1" ref="M24" ca="1">BoxVal($A24,31,COLUMN(INDIRECT("T"&amp;($A24-1)*65+2)),1)</f>
        <v>-38+/-0.8 dBV</v>
      </c>
      <c r="N24" s="59" t="str" cm="1">
        <f t="array" aca="1" ref="N24" ca="1">BoxVal($A24,12,COLUMN(INDIRECT("T"&amp;($A24-1)*65+2)),1)</f>
        <v>Normal</v>
      </c>
      <c r="O24" s="64" t="str" cm="1">
        <f t="array" ref="O24">BoxVal($A24,2,COLUMN(V25),1)</f>
        <v>-</v>
      </c>
      <c r="P24" s="64" t="str" cm="1">
        <f t="array" aca="1" ref="P24" ca="1">BoxVal($A24,2,COLUMN(INDIRECT("AB"&amp;($A24-1)*65+2)),1)</f>
        <v>10V_NormalMode_38dB_M804WF_2227F_390_450_ZTS6856SW_MP23.0</v>
      </c>
      <c r="Q24" s="64" t="str" cm="1">
        <f t="array" aca="1" ref="Q24" ca="1">BoxVal($A24,2,COLUMN(INDIRECT("AJ"&amp;($A24-1)*65+2)),1)</f>
        <v>傳音防水機種，固定降Vbias 10V燒錄驗證</v>
      </c>
      <c r="R24" s="34"/>
      <c r="S24" s="7" t="s">
        <v>17</v>
      </c>
      <c r="T24" s="7" t="str">
        <f>VLOOKUP($T6,Sensor!$A$1:$B$100,2,FALSE)</f>
        <v>N005A</v>
      </c>
      <c r="U24" s="71"/>
      <c r="V24" s="37"/>
      <c r="W24" s="37"/>
      <c r="X24" s="38"/>
      <c r="Y24" s="38"/>
      <c r="Z24" s="71"/>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12V</v>
      </c>
      <c r="D25" s="59" t="str" cm="1">
        <f t="array" aca="1" ref="D25" ca="1">BoxVal($A25,2,COLUMN(INDIRECT("T"&amp;($A25-1)*65+2)),1)</f>
        <v>CPC</v>
      </c>
      <c r="E25" s="59" t="str" cm="1">
        <f t="array" aca="1" ref="E25" ca="1">BoxVal($A25,3,COLUMN(INDIRECT("T"&amp;($A25-1)*65+2)),1)</f>
        <v>MP</v>
      </c>
      <c r="F25" s="59" t="str" cm="1">
        <f t="array" aca="1" ref="F25" ca="1">BoxVal($A25,16,COLUMN(INDIRECT("T"&amp;($A25-1)*65+2)),1)</f>
        <v>non</v>
      </c>
      <c r="G25" s="59" t="str" cm="1">
        <f t="array" aca="1" ref="G25" ca="1">BoxVal($A25,4,COLUMN(INDIRECT("T"&amp;($A25-1)*65+2)),1)</f>
        <v>ZTS6015-lowiq</v>
      </c>
      <c r="H25" s="59" t="str" cm="1">
        <f t="array" aca="1" ref="H25" ca="1">BoxVal($A25,5,COLUMN(INDIRECT("T"&amp;($A25-1)*65+2)),1)</f>
        <v>4804WF</v>
      </c>
      <c r="I25" s="59" t="str" cm="1">
        <f t="array" aca="1" ref="I25" ca="1">BoxVal($A25,6,COLUMN(INDIRECT("T"&amp;($A25-1)*65+2)),1)</f>
        <v>3006HW-A</v>
      </c>
      <c r="J25" s="59" t="str" cm="1">
        <f t="array" aca="1" ref="J25" ca="1">BoxVal($A25,21,COLUMN(INDIRECT("T"&amp;($A25-1)*65+2)),1)</f>
        <v>default_NormalMode</v>
      </c>
      <c r="K25" s="59" t="str" cm="1">
        <f t="array" aca="1" ref="K25" ca="1">BoxVal($A25,25,COLUMN(INDIRECT("T"&amp;($A25-1)*65+2)),1)</f>
        <v>Default</v>
      </c>
      <c r="L25" s="60" t="str" cm="1">
        <f t="array" aca="1" ref="L25" ca="1">BoxVal($A25,32,COLUMN(INDIRECT("T"&amp;($A25-1)*65+2)),1)</f>
        <v>3.3V : 100~200 (uA)
Vdc&amp;Remark: -</v>
      </c>
      <c r="M25" s="59" t="str" cm="1">
        <f t="array" aca="1" ref="M25" ca="1">BoxVal($A25,31,COLUMN(INDIRECT("T"&amp;($A25-1)*65+2)),1)</f>
        <v>-42+/-0.8 dBV</v>
      </c>
      <c r="N25" s="59" t="str" cm="1">
        <f t="array" aca="1" ref="N25" ca="1">BoxVal($A25,12,COLUMN(INDIRECT("T"&amp;($A25-1)*65+2)),1)</f>
        <v>Normal</v>
      </c>
      <c r="O25" s="64" t="str" cm="1">
        <f t="array" ref="O25">BoxVal($A25,2,COLUMN(V26),1)</f>
        <v>bit13</v>
      </c>
      <c r="P25" s="64" t="str" cm="1">
        <f t="array" aca="1" ref="P25" ca="1">BoxVal($A25,2,COLUMN(INDIRECT("AB"&amp;($A25-1)*65+2)),1)</f>
        <v>default_NormalMode_42dB_M804WF_2282A_400_513_ZTS6015-lowiq_MP24.0</v>
      </c>
      <c r="Q25" s="64" t="str" cm="1">
        <f t="array" aca="1" ref="Q25" ca="1">BoxVal($A25,2,COLUMN(INDIRECT("AJ"&amp;($A25-1)*65+2)),1)</f>
        <v/>
      </c>
      <c r="R25" s="34"/>
      <c r="S25" s="7" t="s">
        <v>21</v>
      </c>
      <c r="T25" s="7" t="str">
        <f>VLOOKUP($T4,MPN!$A$1:$E$500,5,FALSE)</f>
        <v>Default</v>
      </c>
      <c r="U25" s="71"/>
      <c r="V25" s="37"/>
      <c r="W25" s="37"/>
      <c r="X25" s="38"/>
      <c r="Y25" s="38"/>
      <c r="Z25" s="71"/>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12V</v>
      </c>
      <c r="D26" s="59" t="str" cm="1">
        <f t="array" aca="1" ref="D26" ca="1">BoxVal($A26,2,COLUMN(INDIRECT("T"&amp;($A26-1)*65+2)),1)</f>
        <v>HELE</v>
      </c>
      <c r="E26" s="59" t="str" cm="1">
        <f t="array" aca="1" ref="E26" ca="1">BoxVal($A26,3,COLUMN(INDIRECT("T"&amp;($A26-1)*65+2)),1)</f>
        <v>MP</v>
      </c>
      <c r="F26" s="59" t="str" cm="1">
        <f t="array" aca="1" ref="F26" ca="1">BoxVal($A26,16,COLUMN(INDIRECT("T"&amp;($A26-1)*65+2)),1)</f>
        <v>non</v>
      </c>
      <c r="G26" s="59" t="str" cm="1">
        <f t="array" aca="1" ref="G26" ca="1">BoxVal($A26,4,COLUMN(INDIRECT("T"&amp;($A26-1)*65+2)),1)</f>
        <v>ZTS6411</v>
      </c>
      <c r="H26" s="59" t="str" cm="1">
        <f t="array" aca="1" ref="H26" ca="1">BoxVal($A26,5,COLUMN(INDIRECT("T"&amp;($A26-1)*65+2)),1)</f>
        <v>4804WF</v>
      </c>
      <c r="I26" s="59" t="str" cm="1">
        <f t="array" aca="1" ref="I26" ca="1">BoxVal($A26,6,COLUMN(INDIRECT("T"&amp;($A26-1)*65+2)),1)</f>
        <v>3004_V11</v>
      </c>
      <c r="J26" s="59" t="str" cm="1">
        <f t="array" aca="1" ref="J26" ca="1">BoxVal($A26,21,COLUMN(INDIRECT("T"&amp;($A26-1)*65+2)),1)</f>
        <v>12V_NormalMode</v>
      </c>
      <c r="K26" s="59" t="str" cm="1">
        <f t="array" aca="1" ref="K26" ca="1">BoxVal($A26,25,COLUMN(INDIRECT("T"&amp;($A26-1)*65+2)),1)</f>
        <v>Default</v>
      </c>
      <c r="L26" s="60" t="str" cm="1">
        <f t="array" aca="1" ref="L26" ca="1">BoxVal($A26,32,COLUMN(INDIRECT("T"&amp;($A26-1)*65+2)),1)</f>
        <v>3.3V : 100~200 (uA)
Vdc&amp;Remark: -</v>
      </c>
      <c r="M26" s="59" t="str" cm="1">
        <f t="array" aca="1" ref="M26" ca="1">BoxVal($A26,31,COLUMN(INDIRECT("T"&amp;($A26-1)*65+2)),1)</f>
        <v>-42+/-0.8 dBV</v>
      </c>
      <c r="N26" s="59" t="str" cm="1">
        <f t="array" aca="1" ref="N26" ca="1">BoxVal($A26,12,COLUMN(INDIRECT("T"&amp;($A26-1)*65+2)),1)</f>
        <v>Normal</v>
      </c>
      <c r="O26" s="64" t="str" cm="1">
        <f t="array" ref="O26">BoxVal($A26,2,COLUMN(V27),1)</f>
        <v>-</v>
      </c>
      <c r="P26" s="64" t="str" cm="1">
        <f t="array" aca="1" ref="P26" ca="1">BoxVal($A26,2,COLUMN(INDIRECT("AB"&amp;($A26-1)*65+2)),1)</f>
        <v>12V_NormalMode_42dB_M804WF_2227F_400_460_ZTS6411_MP25.0</v>
      </c>
      <c r="Q26" s="64" t="str" cm="1">
        <f t="array" aca="1" ref="Q26" ca="1">BoxVal($A26,2,COLUMN(INDIRECT("AJ"&amp;($A26-1)*65+2)),1)</f>
        <v/>
      </c>
      <c r="R26" s="34"/>
      <c r="S26" s="7" t="s">
        <v>545</v>
      </c>
      <c r="T26" s="7">
        <f>VLOOKUP(T15,$DT$1:$DV$31,3,FALSE)</f>
        <v>0</v>
      </c>
      <c r="U26" s="71"/>
      <c r="V26" s="37"/>
      <c r="W26" s="37"/>
      <c r="X26" s="38"/>
      <c r="Y26" s="38"/>
      <c r="Z26" s="71"/>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12V</v>
      </c>
      <c r="D27" s="59" t="str" cm="1">
        <f t="array" aca="1" ref="D27" ca="1">BoxVal($A27,2,COLUMN(INDIRECT("T"&amp;($A27-1)*65+2)),1)</f>
        <v>HELE</v>
      </c>
      <c r="E27" s="59" t="str" cm="1">
        <f t="array" aca="1" ref="E27" ca="1">BoxVal($A27,3,COLUMN(INDIRECT("T"&amp;($A27-1)*65+2)),1)</f>
        <v>MP</v>
      </c>
      <c r="F27" s="59" t="str" cm="1">
        <f t="array" aca="1" ref="F27" ca="1">BoxVal($A27,16,COLUMN(INDIRECT("T"&amp;($A27-1)*65+2)),1)</f>
        <v>non</v>
      </c>
      <c r="G27" s="59" t="str" cm="1">
        <f t="array" aca="1" ref="G27" ca="1">BoxVal($A27,4,COLUMN(INDIRECT("T"&amp;($A27-1)*65+2)),1)</f>
        <v>ZTS6011M</v>
      </c>
      <c r="H27" s="59" t="str" cm="1">
        <f t="array" aca="1" ref="H27" ca="1">BoxVal($A27,5,COLUMN(INDIRECT("T"&amp;($A27-1)*65+2)),1)</f>
        <v>4804WF</v>
      </c>
      <c r="I27" s="59" t="str" cm="1">
        <f t="array" aca="1" ref="I27" ca="1">BoxVal($A27,6,COLUMN(INDIRECT("T"&amp;($A27-1)*65+2)),1)</f>
        <v>3004_V11</v>
      </c>
      <c r="J27" s="59" t="str" cm="1">
        <f t="array" aca="1" ref="J27" ca="1">BoxVal($A27,21,COLUMN(INDIRECT("T"&amp;($A27-1)*65+2)),1)</f>
        <v>12V_NormalMode</v>
      </c>
      <c r="K27" s="59" t="str" cm="1">
        <f t="array" aca="1" ref="K27" ca="1">BoxVal($A27,25,COLUMN(INDIRECT("T"&amp;($A27-1)*65+2)),1)</f>
        <v>Default</v>
      </c>
      <c r="L27" s="60" t="str" cm="1">
        <f t="array" aca="1" ref="L27" ca="1">BoxVal($A27,32,COLUMN(INDIRECT("T"&amp;($A27-1)*65+2)),1)</f>
        <v>3.3V : 100~200 (uA)
Vdc&amp;Remark: -</v>
      </c>
      <c r="M27" s="59" t="str" cm="1">
        <f t="array" aca="1" ref="M27" ca="1">BoxVal($A27,31,COLUMN(INDIRECT("T"&amp;($A27-1)*65+2)),1)</f>
        <v>-42+/-0.8 dBV</v>
      </c>
      <c r="N27" s="59" t="str" cm="1">
        <f t="array" aca="1" ref="N27" ca="1">BoxVal($A27,12,COLUMN(INDIRECT("T"&amp;($A27-1)*65+2)),1)</f>
        <v>Normal</v>
      </c>
      <c r="O27" s="64" t="str" cm="1">
        <f t="array" ref="O27">BoxVal($A27,2,COLUMN(V28),1)</f>
        <v>-</v>
      </c>
      <c r="P27" s="64" t="str" cm="1">
        <f t="array" aca="1" ref="P27" ca="1">BoxVal($A27,2,COLUMN(INDIRECT("AB"&amp;($A27-1)*65+2)),1)</f>
        <v>12V_NormalMode_42dB_M804WF_2227F_400_460_ZTS6011M_MP26.1</v>
      </c>
      <c r="Q27" s="64" t="str" cm="1">
        <f t="array" aca="1" ref="Q27" ca="1">BoxVal($A27,2,COLUMN(INDIRECT("AJ"&amp;($A27-1)*65+2)),1)</f>
        <v/>
      </c>
      <c r="R27" s="34"/>
      <c r="S27" s="7" t="s">
        <v>22</v>
      </c>
      <c r="T27" s="15">
        <v>5</v>
      </c>
      <c r="U27" s="71"/>
      <c r="V27" s="37"/>
      <c r="W27" s="37"/>
      <c r="X27" s="38"/>
      <c r="Y27" s="38"/>
      <c r="Z27" s="71"/>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12V</v>
      </c>
      <c r="D28" s="59" t="str" cm="1">
        <f t="array" aca="1" ref="D28" ca="1">BoxVal($A28,2,COLUMN(INDIRECT("T"&amp;($A28-1)*65+2)),1)</f>
        <v>TFC</v>
      </c>
      <c r="E28" s="59" t="str" cm="1">
        <f t="array" aca="1" ref="E28" ca="1">BoxVal($A28,3,COLUMN(INDIRECT("T"&amp;($A28-1)*65+2)),1)</f>
        <v>MP</v>
      </c>
      <c r="F28" s="59" t="str" cm="1">
        <f t="array" aca="1" ref="F28" ca="1">BoxVal($A28,16,COLUMN(INDIRECT("T"&amp;($A28-1)*65+2)),1)</f>
        <v>non</v>
      </c>
      <c r="G28" s="59" t="str" cm="1">
        <f t="array" aca="1" ref="G28" ca="1">BoxVal($A28,4,COLUMN(INDIRECT("T"&amp;($A28-1)*65+2)),1)</f>
        <v>ZTS6156SE</v>
      </c>
      <c r="H28" s="59" t="str" cm="1">
        <f t="array" aca="1" ref="H28" ca="1">BoxVal($A28,5,COLUMN(INDIRECT("T"&amp;($A28-1)*65+2)),1)</f>
        <v>4804WF</v>
      </c>
      <c r="I28" s="59" t="str" cm="1">
        <f t="array" aca="1" ref="I28" ca="1">BoxVal($A28,6,COLUMN(INDIRECT("T"&amp;($A28-1)*65+2)),1)</f>
        <v>3004_V11</v>
      </c>
      <c r="J28" s="59" t="str" cm="1">
        <f t="array" aca="1" ref="J28" ca="1">BoxVal($A28,21,COLUMN(INDIRECT("T"&amp;($A28-1)*65+2)),1)</f>
        <v>default_NormalMode</v>
      </c>
      <c r="K28" s="59" t="str" cm="1">
        <f t="array" aca="1" ref="K28" ca="1">BoxVal($A28,25,COLUMN(INDIRECT("T"&amp;($A28-1)*65+2)),1)</f>
        <v>Default</v>
      </c>
      <c r="L28" s="60" t="str" cm="1">
        <f t="array" aca="1" ref="L28" ca="1">BoxVal($A28,32,COLUMN(INDIRECT("T"&amp;($A28-1)*65+2)),1)</f>
        <v>3.3V : 100~200 (uA)
Vdc&amp;Remark: -</v>
      </c>
      <c r="M28" s="59" t="str" cm="1">
        <f t="array" aca="1" ref="M28" ca="1">BoxVal($A28,31,COLUMN(INDIRECT("T"&amp;($A28-1)*65+2)),1)</f>
        <v>-38+/-0.8 dBV</v>
      </c>
      <c r="N28" s="59" t="str" cm="1">
        <f t="array" aca="1" ref="N28" ca="1">BoxVal($A28,12,COLUMN(INDIRECT("T"&amp;($A28-1)*65+2)),1)</f>
        <v>Normal</v>
      </c>
      <c r="O28" s="64" t="str" cm="1">
        <f t="array" ref="O28">BoxVal($A28,2,COLUMN(V29),1)</f>
        <v>-</v>
      </c>
      <c r="P28" s="64" t="str" cm="1">
        <f t="array" aca="1" ref="P28" ca="1">BoxVal($A28,2,COLUMN(INDIRECT("AB"&amp;($A28-1)*65+2)),1)</f>
        <v>default_NormalMode_38dB_M804WF_2227F_365_422_ZTS6156SE_MP27.0</v>
      </c>
      <c r="Q28" s="64" t="str" cm="1">
        <f t="array" aca="1" ref="Q28" ca="1">BoxVal($A28,2,COLUMN(INDIRECT("AJ"&amp;($A28-1)*65+2)),1)</f>
        <v/>
      </c>
      <c r="R28" s="34"/>
      <c r="S28" s="7" t="s">
        <v>696</v>
      </c>
      <c r="T28" s="28">
        <v>44929</v>
      </c>
      <c r="U28" s="71"/>
      <c r="V28" s="37"/>
      <c r="W28" s="37"/>
      <c r="X28" s="38"/>
      <c r="Y28" s="38"/>
      <c r="Z28" s="71"/>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12V</v>
      </c>
      <c r="D29" s="59" t="str" cm="1">
        <f t="array" aca="1" ref="D29" ca="1">BoxVal($A29,2,COLUMN(INDIRECT("T"&amp;($A29-1)*65+2)),1)</f>
        <v>CPC</v>
      </c>
      <c r="E29" s="59" t="str" cm="1">
        <f t="array" aca="1" ref="E29" ca="1">BoxVal($A29,3,COLUMN(INDIRECT("T"&amp;($A29-1)*65+2)),1)</f>
        <v>MP</v>
      </c>
      <c r="F29" s="59" t="str" cm="1">
        <f t="array" aca="1" ref="F29" ca="1">BoxVal($A29,16,COLUMN(INDIRECT("T"&amp;($A29-1)*65+2)),1)</f>
        <v>non</v>
      </c>
      <c r="G29" s="59" t="str" cm="1">
        <f t="array" aca="1" ref="G29" ca="1">BoxVal($A29,4,COLUMN(INDIRECT("T"&amp;($A29-1)*65+2)),1)</f>
        <v>ZTS6051MH</v>
      </c>
      <c r="H29" s="59" t="str" cm="1">
        <f t="array" aca="1" ref="H29" ca="1">BoxVal($A29,5,COLUMN(INDIRECT("T"&amp;($A29-1)*65+2)),1)</f>
        <v>4804WF</v>
      </c>
      <c r="I29" s="59" t="str" cm="1">
        <f t="array" aca="1" ref="I29" ca="1">BoxVal($A29,6,COLUMN(INDIRECT("T"&amp;($A29-1)*65+2)),1)</f>
        <v>3018AH</v>
      </c>
      <c r="J29" s="59" t="str" cm="1">
        <f t="array" aca="1" ref="J29" ca="1">BoxVal($A29,21,COLUMN(INDIRECT("T"&amp;($A29-1)*65+2)),1)</f>
        <v>default_NormalMode</v>
      </c>
      <c r="K29" s="59" t="str" cm="1">
        <f t="array" aca="1" ref="K29" ca="1">BoxVal($A29,25,COLUMN(INDIRECT("T"&amp;($A29-1)*65+2)),1)</f>
        <v>Default</v>
      </c>
      <c r="L29" s="60" t="str" cm="1">
        <f t="array" aca="1" ref="L29" ca="1">BoxVal($A29,32,COLUMN(INDIRECT("T"&amp;($A29-1)*65+2)),1)</f>
        <v>3.3V : 100~200 (uA)
Vdc&amp;Remark: -</v>
      </c>
      <c r="M29" s="59" t="str" cm="1">
        <f t="array" aca="1" ref="M29" ca="1">BoxVal($A29,31,COLUMN(INDIRECT("T"&amp;($A29-1)*65+2)),1)</f>
        <v>-38+/-0.8 dBV</v>
      </c>
      <c r="N29" s="59" t="str" cm="1">
        <f t="array" aca="1" ref="N29" ca="1">BoxVal($A29,12,COLUMN(INDIRECT("T"&amp;($A29-1)*65+2)),1)</f>
        <v>Normal</v>
      </c>
      <c r="O29" s="64" t="str" cm="1">
        <f t="array" ref="O29">BoxVal($A29,2,COLUMN(V30),1)</f>
        <v>-</v>
      </c>
      <c r="P29" s="64" t="str" cm="1">
        <f t="array" aca="1" ref="P29" ca="1">BoxVal($A29,2,COLUMN(INDIRECT("AB"&amp;($A29-1)*65+2)),1)</f>
        <v>default_NormalMode_38dB_M804WF_2391A_337_415_ZTS6051MH_MP28.4</v>
      </c>
      <c r="Q29" s="64" t="str" cm="1">
        <f t="array" aca="1" ref="Q29" ca="1">BoxVal($A29,2,COLUMN(INDIRECT("AJ"&amp;($A29-1)*65+2)),1)</f>
        <v/>
      </c>
      <c r="R29" s="34"/>
      <c r="S29" s="7" t="s">
        <v>694</v>
      </c>
      <c r="T29" s="15" t="s">
        <v>994</v>
      </c>
      <c r="U29" s="71"/>
      <c r="V29" s="37"/>
      <c r="W29" s="37"/>
      <c r="X29" s="38"/>
      <c r="Y29" s="38"/>
      <c r="Z29" s="71"/>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14V</v>
      </c>
      <c r="D30" s="59" t="str" cm="1">
        <f t="array" aca="1" ref="D30" ca="1">BoxVal($A30,2,COLUMN(INDIRECT("T"&amp;($A30-1)*65+2)),1)</f>
        <v>HELE</v>
      </c>
      <c r="E30" s="59" t="str" cm="1">
        <f t="array" aca="1" ref="E30" ca="1">BoxVal($A30,3,COLUMN(INDIRECT("T"&amp;($A30-1)*65+2)),1)</f>
        <v>MP</v>
      </c>
      <c r="F30" s="59" t="str" cm="1">
        <f t="array" aca="1" ref="F30" ca="1">BoxVal($A30,16,COLUMN(INDIRECT("T"&amp;($A30-1)*65+2)),1)</f>
        <v>non</v>
      </c>
      <c r="G30" s="59" t="str" cm="1">
        <f t="array" aca="1" ref="G30" ca="1">BoxVal($A30,4,COLUMN(INDIRECT("T"&amp;($A30-1)*65+2)),1)</f>
        <v>ZTS6058</v>
      </c>
      <c r="H30" s="59" t="str" cm="1">
        <f t="array" aca="1" ref="H30" ca="1">BoxVal($A30,5,COLUMN(INDIRECT("T"&amp;($A30-1)*65+2)),1)</f>
        <v>4804WF</v>
      </c>
      <c r="I30" s="59" t="str" cm="1">
        <f t="array" aca="1" ref="I30" ca="1">BoxVal($A30,6,COLUMN(INDIRECT("T"&amp;($A30-1)*65+2)),1)</f>
        <v>3006HW-A</v>
      </c>
      <c r="J30" s="59" t="str" cm="1">
        <f t="array" aca="1" ref="J30" ca="1">BoxVal($A30,21,COLUMN(INDIRECT("T"&amp;($A30-1)*65+2)),1)</f>
        <v>14V_NormalMode</v>
      </c>
      <c r="K30" s="59" t="str" cm="1">
        <f t="array" aca="1" ref="K30" ca="1">BoxVal($A30,25,COLUMN(INDIRECT("T"&amp;($A30-1)*65+2)),1)</f>
        <v>Default</v>
      </c>
      <c r="L30" s="60" t="str" cm="1">
        <f t="array" aca="1" ref="L30" ca="1">BoxVal($A30,32,COLUMN(INDIRECT("T"&amp;($A30-1)*65+2)),1)</f>
        <v>3.3V : 100~200 (uA)
Vdc&amp;Remark: -</v>
      </c>
      <c r="M30" s="59" t="str" cm="1">
        <f t="array" aca="1" ref="M30" ca="1">BoxVal($A30,31,COLUMN(INDIRECT("T"&amp;($A30-1)*65+2)),1)</f>
        <v>-38+/-1 dBV</v>
      </c>
      <c r="N30" s="59" t="str" cm="1">
        <f t="array" aca="1" ref="N30" ca="1">BoxVal($A30,12,COLUMN(INDIRECT("T"&amp;($A30-1)*65+2)),1)</f>
        <v>Normal</v>
      </c>
      <c r="O30" s="64" t="str" cm="1">
        <f t="array" ref="O30">BoxVal($A30,2,COLUMN(V31),1)</f>
        <v>-</v>
      </c>
      <c r="P30" s="64" t="str" cm="1">
        <f t="array" aca="1" ref="P30" ca="1">BoxVal($A30,2,COLUMN(INDIRECT("AB"&amp;($A30-1)*65+2)),1)</f>
        <v>14V_NormalMode_38dB_M804WF_2282A_410_480_ZTS6058_MP29.2</v>
      </c>
      <c r="Q30" s="64" t="str" cm="1">
        <f t="array" aca="1" ref="Q30" ca="1">BoxVal($A30,2,COLUMN(INDIRECT("AJ"&amp;($A30-1)*65+2)),1)</f>
        <v/>
      </c>
      <c r="R30" s="34"/>
      <c r="S30" s="7" t="s">
        <v>697</v>
      </c>
      <c r="T30" s="7">
        <f ca="1">COUNTA(U5:U64)</f>
        <v>9</v>
      </c>
      <c r="U30" s="71"/>
      <c r="V30" s="37"/>
      <c r="W30" s="37"/>
      <c r="X30" s="38"/>
      <c r="Y30" s="38"/>
      <c r="Z30" s="71"/>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12V</v>
      </c>
      <c r="D31" s="59" t="str" cm="1">
        <f t="array" aca="1" ref="D31" ca="1">BoxVal($A31,2,COLUMN(INDIRECT("T"&amp;($A31-1)*65+2)),1)</f>
        <v>CPC</v>
      </c>
      <c r="E31" s="59" t="str" cm="1">
        <f t="array" aca="1" ref="E31" ca="1">BoxVal($A31,3,COLUMN(INDIRECT("T"&amp;($A31-1)*65+2)),1)</f>
        <v>MP</v>
      </c>
      <c r="F31" s="59" t="str" cm="1">
        <f t="array" aca="1" ref="F31" ca="1">BoxVal($A31,16,COLUMN(INDIRECT("T"&amp;($A31-1)*65+2)),1)</f>
        <v>non</v>
      </c>
      <c r="G31" s="59" t="str" cm="1">
        <f t="array" aca="1" ref="G31" ca="1">BoxVal($A31,4,COLUMN(INDIRECT("T"&amp;($A31-1)*65+2)),1)</f>
        <v>ZTS6156SE</v>
      </c>
      <c r="H31" s="59" t="str" cm="1">
        <f t="array" aca="1" ref="H31" ca="1">BoxVal($A31,5,COLUMN(INDIRECT("T"&amp;($A31-1)*65+2)),1)</f>
        <v>4804WF</v>
      </c>
      <c r="I31" s="59" t="str" cm="1">
        <f t="array" aca="1" ref="I31" ca="1">BoxVal($A31,6,COLUMN(INDIRECT("T"&amp;($A31-1)*65+2)),1)</f>
        <v>3004_V11</v>
      </c>
      <c r="J31" s="59" t="str" cm="1">
        <f t="array" aca="1" ref="J31" ca="1">BoxVal($A31,21,COLUMN(INDIRECT("T"&amp;($A31-1)*65+2)),1)</f>
        <v>default_NormalMode</v>
      </c>
      <c r="K31" s="59" t="str" cm="1">
        <f t="array" aca="1" ref="K31" ca="1">BoxVal($A31,25,COLUMN(INDIRECT("T"&amp;($A31-1)*65+2)),1)</f>
        <v>Default</v>
      </c>
      <c r="L31" s="60" t="str" cm="1">
        <f t="array" aca="1" ref="L31" ca="1">BoxVal($A31,32,COLUMN(INDIRECT("T"&amp;($A31-1)*65+2)),1)</f>
        <v>3.3V : 100~200 (uA)
Vdc&amp;Remark: -</v>
      </c>
      <c r="M31" s="59" t="str" cm="1">
        <f t="array" aca="1" ref="M31" ca="1">BoxVal($A31,31,COLUMN(INDIRECT("T"&amp;($A31-1)*65+2)),1)</f>
        <v>-38+/-0.8 dBV</v>
      </c>
      <c r="N31" s="59" t="str" cm="1">
        <f t="array" aca="1" ref="N31" ca="1">BoxVal($A31,12,COLUMN(INDIRECT("T"&amp;($A31-1)*65+2)),1)</f>
        <v>Normal</v>
      </c>
      <c r="O31" s="64" t="str" cm="1">
        <f t="array" ref="O31">BoxVal($A31,2,COLUMN(V32),1)</f>
        <v>bit13</v>
      </c>
      <c r="P31" s="64" t="str" cm="1">
        <f t="array" aca="1" ref="P31" ca="1">BoxVal($A31,2,COLUMN(INDIRECT("AB"&amp;($A31-1)*65+2)),1)</f>
        <v>default_NormalMode_38dB_M804WF_2227F_356_427_ZTS6156SE_MP30.4</v>
      </c>
      <c r="Q31" s="64" t="str" cm="1">
        <f t="array" aca="1" ref="Q31" ca="1">BoxVal($A31,2,COLUMN(INDIRECT("AJ"&amp;($A31-1)*65+2)),1)</f>
        <v>ANC機種，初感降低-39</v>
      </c>
      <c r="R31" s="34"/>
      <c r="S31" s="7" t="s">
        <v>715</v>
      </c>
      <c r="T31" s="7" t="str">
        <f>T19&amp;"+/-"&amp;T20&amp;" "&amp;T29</f>
        <v>-38+/-0.8 dBV</v>
      </c>
      <c r="U31" s="71"/>
      <c r="V31" s="37"/>
      <c r="W31" s="37"/>
      <c r="X31" s="38"/>
      <c r="Y31" s="38"/>
      <c r="Z31" s="71"/>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12V</v>
      </c>
      <c r="D32" s="59" t="str" cm="1">
        <f t="array" aca="1" ref="D32" ca="1">BoxVal($A32,2,COLUMN(INDIRECT("T"&amp;($A32-1)*65+2)),1)</f>
        <v>CPC</v>
      </c>
      <c r="E32" s="59" t="str" cm="1">
        <f t="array" aca="1" ref="E32" ca="1">BoxVal($A32,3,COLUMN(INDIRECT("T"&amp;($A32-1)*65+2)),1)</f>
        <v>MP</v>
      </c>
      <c r="F32" s="59" t="str" cm="1">
        <f t="array" aca="1" ref="F32" ca="1">BoxVal($A32,16,COLUMN(INDIRECT("T"&amp;($A32-1)*65+2)),1)</f>
        <v>ZTS6155</v>
      </c>
      <c r="G32" s="59" t="str" cm="1">
        <f t="array" aca="1" ref="G32" ca="1">BoxVal($A32,4,COLUMN(INDIRECT("T"&amp;($A32-1)*65+2)),1)</f>
        <v xml:space="preserve">ZTS6155SE_low power </v>
      </c>
      <c r="H32" s="59" t="str" cm="1">
        <f t="array" aca="1" ref="H32" ca="1">BoxVal($A32,5,COLUMN(INDIRECT("T"&amp;($A32-1)*65+2)),1)</f>
        <v>4804WF</v>
      </c>
      <c r="I32" s="59" t="str" cm="1">
        <f t="array" aca="1" ref="I32" ca="1">BoxVal($A32,6,COLUMN(INDIRECT("T"&amp;($A32-1)*65+2)),1)</f>
        <v>3004_V11</v>
      </c>
      <c r="J32" s="59" t="str" cm="1">
        <f t="array" aca="1" ref="J32" ca="1">BoxVal($A32,21,COLUMN(INDIRECT("T"&amp;($A32-1)*65+2)),1)</f>
        <v>default_NormalMode</v>
      </c>
      <c r="K32" s="59" t="str" cm="1">
        <f t="array" aca="1" ref="K32" ca="1">BoxVal($A32,25,COLUMN(INDIRECT("T"&amp;($A32-1)*65+2)),1)</f>
        <v>Default</v>
      </c>
      <c r="L32" s="60" t="str" cm="1">
        <f t="array" aca="1" ref="L32" ca="1">BoxVal($A32,32,COLUMN(INDIRECT("T"&amp;($A32-1)*65+2)),1)</f>
        <v>3.3V : 100~200 (uA)
Vdc&amp;Remark: -</v>
      </c>
      <c r="M32" s="59" t="str" cm="1">
        <f t="array" aca="1" ref="M32" ca="1">BoxVal($A32,31,COLUMN(INDIRECT("T"&amp;($A32-1)*65+2)),1)</f>
        <v>-38+/-0.8 dBV</v>
      </c>
      <c r="N32" s="59" t="str" cm="1">
        <f t="array" aca="1" ref="N32" ca="1">BoxVal($A32,12,COLUMN(INDIRECT("T"&amp;($A32-1)*65+2)),1)</f>
        <v>Normal</v>
      </c>
      <c r="O32" s="64" t="str" cm="1">
        <f t="array" ref="O32">BoxVal($A32,2,COLUMN(V33),1)</f>
        <v>bit13</v>
      </c>
      <c r="P32" s="64" t="str" cm="1">
        <f t="array" aca="1" ref="P32" ca="1">BoxVal($A32,2,COLUMN(INDIRECT("AB"&amp;($A32-1)*65+2)),1)</f>
        <v>default_NormalMode_38dB_M804WF_2227F_347_427_ZTS6155SE_low power _MP31.2</v>
      </c>
      <c r="Q32" s="64" t="str" cm="1">
        <f t="array" aca="1" ref="Q32" ca="1">BoxVal($A32,2,COLUMN(INDIRECT("AJ"&amp;($A32-1)*65+2)),1)</f>
        <v/>
      </c>
      <c r="R32" s="34"/>
      <c r="S32" s="7" t="s">
        <v>719</v>
      </c>
      <c r="T32" s="54" t="str">
        <f>T11&amp;" : "&amp;T14&amp;" "&amp;"(uA)"&amp;CHAR(10)&amp;"Vdc&amp;Remark: "&amp;T17</f>
        <v>3.3V : 100~200 (uA)
Vdc&amp;Remark: -</v>
      </c>
      <c r="U32" s="71"/>
      <c r="V32" s="37"/>
      <c r="W32" s="37"/>
      <c r="X32" s="38"/>
      <c r="Y32" s="38"/>
      <c r="Z32" s="71"/>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12V</v>
      </c>
      <c r="D33" s="59" t="str" cm="1">
        <f t="array" aca="1" ref="D33" ca="1">BoxVal($A33,2,COLUMN(INDIRECT("T"&amp;($A33-1)*65+2)),1)</f>
        <v>HELE</v>
      </c>
      <c r="E33" s="59" t="str" cm="1">
        <f t="array" aca="1" ref="E33" ca="1">BoxVal($A33,3,COLUMN(INDIRECT("T"&amp;($A33-1)*65+2)),1)</f>
        <v>MP</v>
      </c>
      <c r="F33" s="59" t="str" cm="1">
        <f t="array" aca="1" ref="F33" ca="1">BoxVal($A33,16,COLUMN(INDIRECT("T"&amp;($A33-1)*65+2)),1)</f>
        <v>non</v>
      </c>
      <c r="G33" s="59" t="str" cm="1">
        <f t="array" aca="1" ref="G33" ca="1">BoxVal($A33,4,COLUMN(INDIRECT("T"&amp;($A33-1)*65+2)),1)</f>
        <v>ZTS6127</v>
      </c>
      <c r="H33" s="59" t="str" cm="1">
        <f t="array" aca="1" ref="H33" ca="1">BoxVal($A33,5,COLUMN(INDIRECT("T"&amp;($A33-1)*65+2)),1)</f>
        <v>4804WF</v>
      </c>
      <c r="I33" s="59" t="str" cm="1">
        <f t="array" aca="1" ref="I33" ca="1">BoxVal($A33,6,COLUMN(INDIRECT("T"&amp;($A33-1)*65+2)),1)</f>
        <v>3004_V11</v>
      </c>
      <c r="J33" s="59" t="str" cm="1">
        <f t="array" aca="1" ref="J33" ca="1">BoxVal($A33,21,COLUMN(INDIRECT("T"&amp;($A33-1)*65+2)),1)</f>
        <v>12V_NormalMode</v>
      </c>
      <c r="K33" s="59" t="str" cm="1">
        <f t="array" aca="1" ref="K33" ca="1">BoxVal($A33,25,COLUMN(INDIRECT("T"&amp;($A33-1)*65+2)),1)</f>
        <v>Default</v>
      </c>
      <c r="L33" s="60" t="str" cm="1">
        <f t="array" aca="1" ref="L33" ca="1">BoxVal($A33,32,COLUMN(INDIRECT("T"&amp;($A33-1)*65+2)),1)</f>
        <v>3.3V : 100~200 (uA)
Vdc&amp;Remark: -</v>
      </c>
      <c r="M33" s="59" t="str" cm="1">
        <f t="array" aca="1" ref="M33" ca="1">BoxVal($A33,31,COLUMN(INDIRECT("T"&amp;($A33-1)*65+2)),1)</f>
        <v>-38+/-0.8 dBV</v>
      </c>
      <c r="N33" s="59" t="str" cm="1">
        <f t="array" aca="1" ref="N33" ca="1">BoxVal($A33,12,COLUMN(INDIRECT("T"&amp;($A33-1)*65+2)),1)</f>
        <v>Normal</v>
      </c>
      <c r="O33" s="64" t="str" cm="1">
        <f t="array" ref="O33">BoxVal($A33,2,COLUMN(V34),1)</f>
        <v>-</v>
      </c>
      <c r="P33" s="64" t="str" cm="1">
        <f t="array" aca="1" ref="P33" ca="1">BoxVal($A33,2,COLUMN(INDIRECT("AB"&amp;($A33-1)*65+2)),1)</f>
        <v>12V_NormalMode_38dB_M804WF_2227F_396_457_ZTS6127_MP32.1</v>
      </c>
      <c r="Q33" s="64" t="str" cm="1">
        <f t="array" aca="1" ref="Q33" ca="1">BoxVal($A33,2,COLUMN(INDIRECT("AJ"&amp;($A33-1)*65+2)),1)</f>
        <v/>
      </c>
      <c r="R33" s="34"/>
      <c r="U33" s="71"/>
      <c r="V33" s="37"/>
      <c r="W33" s="37"/>
      <c r="X33" s="38"/>
      <c r="Y33" s="38"/>
      <c r="Z33" s="71"/>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12V</v>
      </c>
      <c r="D34" s="59" t="str" cm="1">
        <f t="array" aca="1" ref="D34" ca="1">BoxVal($A34,2,COLUMN(INDIRECT("T"&amp;($A34-1)*65+2)),1)</f>
        <v>CPC</v>
      </c>
      <c r="E34" s="59" t="str" cm="1">
        <f t="array" aca="1" ref="E34" ca="1">BoxVal($A34,3,COLUMN(INDIRECT("T"&amp;($A34-1)*65+2)),1)</f>
        <v>MP</v>
      </c>
      <c r="F34" s="59" t="str" cm="1">
        <f t="array" aca="1" ref="F34" ca="1">BoxVal($A34,16,COLUMN(INDIRECT("T"&amp;($A34-1)*65+2)),1)</f>
        <v>non</v>
      </c>
      <c r="G34" s="59" t="str" cm="1">
        <f t="array" aca="1" ref="G34" ca="1">BoxVal($A34,4,COLUMN(INDIRECT("T"&amp;($A34-1)*65+2)),1)</f>
        <v>ZTS6053</v>
      </c>
      <c r="H34" s="59" t="str" cm="1">
        <f t="array" aca="1" ref="H34" ca="1">BoxVal($A34,5,COLUMN(INDIRECT("T"&amp;($A34-1)*65+2)),1)</f>
        <v>4804WF</v>
      </c>
      <c r="I34" s="59" t="str" cm="1">
        <f t="array" aca="1" ref="I34" ca="1">BoxVal($A34,6,COLUMN(INDIRECT("T"&amp;($A34-1)*65+2)),1)</f>
        <v>3004_V11</v>
      </c>
      <c r="J34" s="59" t="str" cm="1">
        <f t="array" aca="1" ref="J34" ca="1">BoxVal($A34,21,COLUMN(INDIRECT("T"&amp;($A34-1)*65+2)),1)</f>
        <v>default_NormalMode</v>
      </c>
      <c r="K34" s="59" t="str" cm="1">
        <f t="array" aca="1" ref="K34" ca="1">BoxVal($A34,25,COLUMN(INDIRECT("T"&amp;($A34-1)*65+2)),1)</f>
        <v>Default</v>
      </c>
      <c r="L34" s="60" t="str" cm="1">
        <f t="array" aca="1" ref="L34" ca="1">BoxVal($A34,32,COLUMN(INDIRECT("T"&amp;($A34-1)*65+2)),1)</f>
        <v>3.3V : 100~200 (uA)
Vdc&amp;Remark: -</v>
      </c>
      <c r="M34" s="59" t="str" cm="1">
        <f t="array" aca="1" ref="M34" ca="1">BoxVal($A34,31,COLUMN(INDIRECT("T"&amp;($A34-1)*65+2)),1)</f>
        <v>-38+/-0.8 dBV</v>
      </c>
      <c r="N34" s="59" t="str" cm="1">
        <f t="array" aca="1" ref="N34" ca="1">BoxVal($A34,12,COLUMN(INDIRECT("T"&amp;($A34-1)*65+2)),1)</f>
        <v>Normal</v>
      </c>
      <c r="O34" s="64" t="str" cm="1">
        <f t="array" ref="O34">BoxVal($A34,2,COLUMN(V35),1)</f>
        <v>-</v>
      </c>
      <c r="P34" s="64" t="str" cm="1">
        <f t="array" aca="1" ref="P34" ca="1">BoxVal($A34,2,COLUMN(INDIRECT("AB"&amp;($A34-1)*65+2)),1)</f>
        <v>default_NormalMode_38dB_M804WF_2227F_348_442_ZTS6053_MP33.10</v>
      </c>
      <c r="Q34" s="64" t="str" cm="1">
        <f t="array" aca="1" ref="Q34" ca="1">BoxVal($A34,2,COLUMN(INDIRECT("AJ"&amp;($A34-1)*65+2)),1)</f>
        <v/>
      </c>
      <c r="R34" s="34"/>
      <c r="S34" s="2" t="s">
        <v>14</v>
      </c>
      <c r="T34" s="2" t="str">
        <f>ADDRESS(ROW(S34),COLUMN($S$1))&amp;":"&amp;ADDRESS(ROW(S64),COLUMN($T$1))</f>
        <v>$S$34:$T$64</v>
      </c>
      <c r="U34" s="71"/>
      <c r="V34" s="37"/>
      <c r="W34" s="37"/>
      <c r="X34" s="38"/>
      <c r="Y34" s="38"/>
      <c r="Z34" s="71"/>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12V</v>
      </c>
      <c r="D35" s="59" t="str" cm="1">
        <f t="array" aca="1" ref="D35" ca="1">BoxVal($A35,2,COLUMN(INDIRECT("T"&amp;($A35-1)*65+2)),1)</f>
        <v>CPC</v>
      </c>
      <c r="E35" s="59" t="str" cm="1">
        <f t="array" aca="1" ref="E35" ca="1">BoxVal($A35,3,COLUMN(INDIRECT("T"&amp;($A35-1)*65+2)),1)</f>
        <v>MP</v>
      </c>
      <c r="F35" s="59" t="str" cm="1">
        <f t="array" aca="1" ref="F35" ca="1">BoxVal($A35,16,COLUMN(INDIRECT("T"&amp;($A35-1)*65+2)),1)</f>
        <v>non</v>
      </c>
      <c r="G35" s="59" t="str" cm="1">
        <f t="array" aca="1" ref="G35" ca="1">BoxVal($A35,4,COLUMN(INDIRECT("T"&amp;($A35-1)*65+2)),1)</f>
        <v>ZTS6056</v>
      </c>
      <c r="H35" s="59" t="str" cm="1">
        <f t="array" aca="1" ref="H35" ca="1">BoxVal($A35,5,COLUMN(INDIRECT("T"&amp;($A35-1)*65+2)),1)</f>
        <v>4804WF</v>
      </c>
      <c r="I35" s="59" t="str" cm="1">
        <f t="array" aca="1" ref="I35" ca="1">BoxVal($A35,6,COLUMN(INDIRECT("T"&amp;($A35-1)*65+2)),1)</f>
        <v>3018AH</v>
      </c>
      <c r="J35" s="59" t="str" cm="1">
        <f t="array" aca="1" ref="J35" ca="1">BoxVal($A35,21,COLUMN(INDIRECT("T"&amp;($A35-1)*65+2)),1)</f>
        <v>default_NormalMode</v>
      </c>
      <c r="K35" s="59" t="str" cm="1">
        <f t="array" aca="1" ref="K35" ca="1">BoxVal($A35,25,COLUMN(INDIRECT("T"&amp;($A35-1)*65+2)),1)</f>
        <v>Default</v>
      </c>
      <c r="L35" s="60" t="str" cm="1">
        <f t="array" aca="1" ref="L35" ca="1">BoxVal($A35,32,COLUMN(INDIRECT("T"&amp;($A35-1)*65+2)),1)</f>
        <v>3.3V : 100~200 (uA)
Vdc&amp;Remark: -</v>
      </c>
      <c r="M35" s="59" t="str" cm="1">
        <f t="array" aca="1" ref="M35" ca="1">BoxVal($A35,31,COLUMN(INDIRECT("T"&amp;($A35-1)*65+2)),1)</f>
        <v>-38+/-0.8 dBV</v>
      </c>
      <c r="N35" s="59" t="str" cm="1">
        <f t="array" aca="1" ref="N35" ca="1">BoxVal($A35,12,COLUMN(INDIRECT("T"&amp;($A35-1)*65+2)),1)</f>
        <v>Normal</v>
      </c>
      <c r="O35" s="64" t="str" cm="1">
        <f t="array" ref="O35">BoxVal($A35,2,COLUMN(V36),1)</f>
        <v>-</v>
      </c>
      <c r="P35" s="64" t="str" cm="1">
        <f t="array" aca="1" ref="P35" ca="1">BoxVal($A35,2,COLUMN(INDIRECT("AB"&amp;($A35-1)*65+2)),1)</f>
        <v>default_NormalMode_38dB_M804WF_2391A_360_420_ZTS6056_MP34.1</v>
      </c>
      <c r="Q35" s="64" t="str" cm="1">
        <f t="array" aca="1" ref="Q35" ca="1">BoxVal($A35,2,COLUMN(INDIRECT("AJ"&amp;($A35-1)*65+2)),1)</f>
        <v/>
      </c>
      <c r="R35" s="34"/>
      <c r="S35" s="4" t="str">
        <f>$BB$2</f>
        <v>15V</v>
      </c>
      <c r="T35" s="3" t="s">
        <v>562</v>
      </c>
      <c r="U35" s="71"/>
      <c r="V35" s="37"/>
      <c r="W35" s="37"/>
      <c r="X35" s="38"/>
      <c r="Y35" s="38"/>
      <c r="Z35" s="71"/>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12V</v>
      </c>
      <c r="D36" s="59" t="str" cm="1">
        <f t="array" aca="1" ref="D36" ca="1">BoxVal($A36,2,COLUMN(INDIRECT("T"&amp;($A36-1)*65+2)),1)</f>
        <v>CPC</v>
      </c>
      <c r="E36" s="59" t="str" cm="1">
        <f t="array" aca="1" ref="E36" ca="1">BoxVal($A36,3,COLUMN(INDIRECT("T"&amp;($A36-1)*65+2)),1)</f>
        <v>MP</v>
      </c>
      <c r="F36" s="59" t="str" cm="1">
        <f t="array" aca="1" ref="F36" ca="1">BoxVal($A36,16,COLUMN(INDIRECT("T"&amp;($A36-1)*65+2)),1)</f>
        <v>non</v>
      </c>
      <c r="G36" s="59" t="str" cm="1">
        <f t="array" aca="1" ref="G36" ca="1">BoxVal($A36,4,COLUMN(INDIRECT("T"&amp;($A36-1)*65+2)),1)</f>
        <v>ZTS6055_low power</v>
      </c>
      <c r="H36" s="59" t="str" cm="1">
        <f t="array" aca="1" ref="H36" ca="1">BoxVal($A36,5,COLUMN(INDIRECT("T"&amp;($A36-1)*65+2)),1)</f>
        <v>4804WF</v>
      </c>
      <c r="I36" s="59" t="str" cm="1">
        <f t="array" aca="1" ref="I36" ca="1">BoxVal($A36,6,COLUMN(INDIRECT("T"&amp;($A36-1)*65+2)),1)</f>
        <v>3006HW-A</v>
      </c>
      <c r="J36" s="59" t="str" cm="1">
        <f t="array" aca="1" ref="J36" ca="1">BoxVal($A36,21,COLUMN(INDIRECT("T"&amp;($A36-1)*65+2)),1)</f>
        <v>default_NormalMode</v>
      </c>
      <c r="K36" s="59" t="str" cm="1">
        <f t="array" aca="1" ref="K36" ca="1">BoxVal($A36,25,COLUMN(INDIRECT("T"&amp;($A36-1)*65+2)),1)</f>
        <v>Default</v>
      </c>
      <c r="L36" s="60" t="str" cm="1">
        <f t="array" aca="1" ref="L36" ca="1">BoxVal($A36,32,COLUMN(INDIRECT("T"&amp;($A36-1)*65+2)),1)</f>
        <v>3.3V : 100~200 (uA)
Vdc&amp;Remark: -</v>
      </c>
      <c r="M36" s="59" t="str" cm="1">
        <f t="array" aca="1" ref="M36" ca="1">BoxVal($A36,31,COLUMN(INDIRECT("T"&amp;($A36-1)*65+2)),1)</f>
        <v>-38+/-0.8 dBV</v>
      </c>
      <c r="N36" s="59" t="str" cm="1">
        <f t="array" aca="1" ref="N36" ca="1">BoxVal($A36,12,COLUMN(INDIRECT("T"&amp;($A36-1)*65+2)),1)</f>
        <v>Normal</v>
      </c>
      <c r="O36" s="64" t="str" cm="1">
        <f t="array" ref="O36">BoxVal($A36,2,COLUMN(V37),1)</f>
        <v>bit13</v>
      </c>
      <c r="P36" s="64" t="str" cm="1">
        <f t="array" aca="1" ref="P36" ca="1">BoxVal($A36,2,COLUMN(INDIRECT("AB"&amp;($A36-1)*65+2)),1)</f>
        <v>default_NormalMode_38dB_M804WF_2282A_411_477_ZTS6055_low power_MP35.3</v>
      </c>
      <c r="Q36" s="64" t="str" cm="1">
        <f t="array" aca="1" ref="Q36" ca="1">BoxVal($A36,2,COLUMN(INDIRECT("AJ"&amp;($A36-1)*65+2)),1)</f>
        <v/>
      </c>
      <c r="R36" s="34"/>
      <c r="S36" s="4" t="str">
        <f>$BB$3</f>
        <v>14V</v>
      </c>
      <c r="T36" s="3" t="s">
        <v>562</v>
      </c>
      <c r="U36" s="71"/>
      <c r="V36" s="37"/>
      <c r="W36" s="37"/>
      <c r="X36" s="38"/>
      <c r="Y36" s="38"/>
      <c r="Z36" s="71"/>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10V</v>
      </c>
      <c r="D37" s="59" t="str" cm="1">
        <f t="array" aca="1" ref="D37" ca="1">BoxVal($A37,2,COLUMN(INDIRECT("T"&amp;($A37-1)*65+2)),1)</f>
        <v>CPC</v>
      </c>
      <c r="E37" s="59" t="str" cm="1">
        <f t="array" aca="1" ref="E37" ca="1">BoxVal($A37,3,COLUMN(INDIRECT("T"&amp;($A37-1)*65+2)),1)</f>
        <v>MP</v>
      </c>
      <c r="F37" s="59" t="str" cm="1">
        <f t="array" aca="1" ref="F37" ca="1">BoxVal($A37,16,COLUMN(INDIRECT("T"&amp;($A37-1)*65+2)),1)</f>
        <v>non</v>
      </c>
      <c r="G37" s="59" t="str" cm="1">
        <f t="array" aca="1" ref="G37" ca="1">BoxVal($A37,4,COLUMN(INDIRECT("T"&amp;($A37-1)*65+2)),1)</f>
        <v>ZTS6211E</v>
      </c>
      <c r="H37" s="59" t="str" cm="1">
        <f t="array" aca="1" ref="H37" ca="1">BoxVal($A37,5,COLUMN(INDIRECT("T"&amp;($A37-1)*65+2)),1)</f>
        <v>4804WF</v>
      </c>
      <c r="I37" s="59" t="str" cm="1">
        <f t="array" aca="1" ref="I37" ca="1">BoxVal($A37,6,COLUMN(INDIRECT("T"&amp;($A37-1)*65+2)),1)</f>
        <v>3018AH</v>
      </c>
      <c r="J37" s="59" t="str" cm="1">
        <f t="array" aca="1" ref="J37" ca="1">BoxVal($A37,21,COLUMN(INDIRECT("T"&amp;($A37-1)*65+2)),1)</f>
        <v>10V_NormalMode</v>
      </c>
      <c r="K37" s="59" t="str" cm="1">
        <f t="array" aca="1" ref="K37" ca="1">BoxVal($A37,25,COLUMN(INDIRECT("T"&amp;($A37-1)*65+2)),1)</f>
        <v>Default</v>
      </c>
      <c r="L37" s="60" t="str" cm="1">
        <f t="array" aca="1" ref="L37" ca="1">BoxVal($A37,32,COLUMN(INDIRECT("T"&amp;($A37-1)*65+2)),1)</f>
        <v>3.3V : 100~200 (uA)
Vdc&amp;Remark: -</v>
      </c>
      <c r="M37" s="59" t="str" cm="1">
        <f t="array" aca="1" ref="M37" ca="1">BoxVal($A37,31,COLUMN(INDIRECT("T"&amp;($A37-1)*65+2)),1)</f>
        <v>-38+/-1 dBV</v>
      </c>
      <c r="N37" s="59" t="str" cm="1">
        <f t="array" aca="1" ref="N37" ca="1">BoxVal($A37,12,COLUMN(INDIRECT("T"&amp;($A37-1)*65+2)),1)</f>
        <v>Normal</v>
      </c>
      <c r="O37" s="64" t="str" cm="1">
        <f t="array" ref="O37">BoxVal($A37,2,COLUMN(V38),1)</f>
        <v>-</v>
      </c>
      <c r="P37" s="64" t="str" cm="1">
        <f t="array" aca="1" ref="P37" ca="1">BoxVal($A37,2,COLUMN(INDIRECT("AB"&amp;($A37-1)*65+2)),1)</f>
        <v>10V_NormalMode_38dB_M804WF_2391A_355_440_ZTS6211E_MP36.0</v>
      </c>
      <c r="Q37" s="64" t="str" cm="1">
        <f t="array" aca="1" ref="Q37" ca="1">BoxVal($A37,2,COLUMN(INDIRECT("AJ"&amp;($A37-1)*65+2)),1)</f>
        <v>6211E FB Mic，固定10V生產</v>
      </c>
      <c r="R37" s="34"/>
      <c r="S37" s="4" t="str">
        <f>$BB$4</f>
        <v>13V</v>
      </c>
      <c r="T37" s="3">
        <v>2.1</v>
      </c>
      <c r="U37" s="71"/>
      <c r="V37" s="37"/>
      <c r="W37" s="37"/>
      <c r="X37" s="38"/>
      <c r="Y37" s="38"/>
      <c r="Z37" s="71"/>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12V</v>
      </c>
      <c r="D38" s="59" t="str" cm="1">
        <f t="array" aca="1" ref="D38" ca="1">BoxVal($A38,2,COLUMN(INDIRECT("T"&amp;($A38-1)*65+2)),1)</f>
        <v>CPC</v>
      </c>
      <c r="E38" s="59" t="str" cm="1">
        <f t="array" aca="1" ref="E38" ca="1">BoxVal($A38,3,COLUMN(INDIRECT("T"&amp;($A38-1)*65+2)),1)</f>
        <v>MP</v>
      </c>
      <c r="F38" s="59" t="str" cm="1">
        <f t="array" aca="1" ref="F38" ca="1">BoxVal($A38,16,COLUMN(INDIRECT("T"&amp;($A38-1)*65+2)),1)</f>
        <v>non</v>
      </c>
      <c r="G38" s="59" t="str" cm="1">
        <f t="array" aca="1" ref="G38" ca="1">BoxVal($A38,4,COLUMN(INDIRECT("T"&amp;($A38-1)*65+2)),1)</f>
        <v>ZTS6411</v>
      </c>
      <c r="H38" s="59" t="str" cm="1">
        <f t="array" aca="1" ref="H38" ca="1">BoxVal($A38,5,COLUMN(INDIRECT("T"&amp;($A38-1)*65+2)),1)</f>
        <v>4804WF</v>
      </c>
      <c r="I38" s="59" t="str" cm="1">
        <f t="array" aca="1" ref="I38" ca="1">BoxVal($A38,6,COLUMN(INDIRECT("T"&amp;($A38-1)*65+2)),1)</f>
        <v>3004_V11</v>
      </c>
      <c r="J38" s="59" t="str" cm="1">
        <f t="array" aca="1" ref="J38" ca="1">BoxVal($A38,21,COLUMN(INDIRECT("T"&amp;($A38-1)*65+2)),1)</f>
        <v>default_NormalMode</v>
      </c>
      <c r="K38" s="59" t="str" cm="1">
        <f t="array" aca="1" ref="K38" ca="1">BoxVal($A38,25,COLUMN(INDIRECT("T"&amp;($A38-1)*65+2)),1)</f>
        <v>Default</v>
      </c>
      <c r="L38" s="60" t="str" cm="1">
        <f t="array" aca="1" ref="L38" ca="1">BoxVal($A38,32,COLUMN(INDIRECT("T"&amp;($A38-1)*65+2)),1)</f>
        <v>3.3V : 100~200 (uA)
Vdc&amp;Remark: -</v>
      </c>
      <c r="M38" s="59" t="str" cm="1">
        <f t="array" aca="1" ref="M38" ca="1">BoxVal($A38,31,COLUMN(INDIRECT("T"&amp;($A38-1)*65+2)),1)</f>
        <v>-42+/-0.8 dBV</v>
      </c>
      <c r="N38" s="59" t="str" cm="1">
        <f t="array" aca="1" ref="N38" ca="1">BoxVal($A38,12,COLUMN(INDIRECT("T"&amp;($A38-1)*65+2)),1)</f>
        <v>Normal</v>
      </c>
      <c r="O38" s="64" t="str" cm="1">
        <f t="array" ref="O38">BoxVal($A38,2,COLUMN(V39),1)</f>
        <v>-</v>
      </c>
      <c r="P38" s="64" t="str" cm="1">
        <f t="array" aca="1" ref="P38" ca="1">BoxVal($A38,2,COLUMN(INDIRECT("AB"&amp;($A38-1)*65+2)),1)</f>
        <v>default_NormalMode_42dB_M804WF_2227F_395_465_ZTS6411_MP37.0</v>
      </c>
      <c r="Q38" s="64" t="str" cm="1">
        <f t="array" aca="1" ref="Q38" ca="1">BoxVal($A38,2,COLUMN(INDIRECT("AJ"&amp;($A38-1)*65+2)),1)</f>
        <v/>
      </c>
      <c r="R38" s="34"/>
      <c r="S38" s="4" t="str">
        <f>$BB$5</f>
        <v>12V</v>
      </c>
      <c r="T38" s="3">
        <v>0</v>
      </c>
      <c r="U38" s="71"/>
      <c r="V38" s="37"/>
      <c r="W38" s="37"/>
      <c r="X38" s="38"/>
      <c r="Y38" s="38"/>
      <c r="Z38" s="71"/>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11V</v>
      </c>
      <c r="T39" s="3">
        <v>-2.5</v>
      </c>
      <c r="U39" s="71"/>
      <c r="V39" s="37"/>
      <c r="W39" s="37"/>
      <c r="X39" s="38"/>
      <c r="Y39" s="38"/>
      <c r="Z39" s="71"/>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10V</v>
      </c>
      <c r="T40" s="3" t="s">
        <v>562</v>
      </c>
      <c r="U40" s="71"/>
      <c r="V40" s="37"/>
      <c r="W40" s="37"/>
      <c r="X40" s="38"/>
      <c r="Y40" s="38"/>
      <c r="Z40" s="71"/>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9V</v>
      </c>
      <c r="T41" s="3" t="s">
        <v>562</v>
      </c>
      <c r="U41" s="71"/>
      <c r="V41" s="37"/>
      <c r="W41" s="37"/>
      <c r="X41" s="38"/>
      <c r="Y41" s="38"/>
      <c r="Z41" s="71"/>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FIX</v>
      </c>
      <c r="T42" s="3" t="s">
        <v>562</v>
      </c>
      <c r="U42" s="71"/>
      <c r="V42" s="37"/>
      <c r="W42" s="37"/>
      <c r="X42" s="38"/>
      <c r="Y42" s="38"/>
      <c r="Z42" s="71"/>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Space</v>
      </c>
      <c r="T43" s="3"/>
      <c r="U43" s="71"/>
      <c r="V43" s="37"/>
      <c r="W43" s="37"/>
      <c r="X43" s="38"/>
      <c r="Y43" s="38"/>
      <c r="Z43" s="71"/>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Config2</v>
      </c>
      <c r="T44" s="3"/>
      <c r="U44" s="71"/>
      <c r="V44" s="37"/>
      <c r="W44" s="37"/>
      <c r="X44" s="38"/>
      <c r="Y44" s="38"/>
      <c r="Z44" s="71"/>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71"/>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71"/>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71"/>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71"/>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71"/>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71"/>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71"/>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71"/>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71"/>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71"/>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71"/>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71"/>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71"/>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71"/>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71"/>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71"/>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71"/>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71"/>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71"/>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71"/>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585</v>
      </c>
      <c r="V66" s="12"/>
      <c r="W66" s="65"/>
      <c r="X66" s="12"/>
      <c r="Y66" s="7" t="str">
        <f t="shared" ref="Y66" si="15">VLOOKUP(U66,$DX$1:$DZ$21,3,FALSE)</f>
        <v>-</v>
      </c>
      <c r="AD66" s="8"/>
    </row>
    <row r="67" spans="19:45" ht="30" customHeight="1" x14ac:dyDescent="0.25">
      <c r="S67" s="7" t="s">
        <v>24</v>
      </c>
      <c r="T67" s="15" t="s">
        <v>1154</v>
      </c>
      <c r="U67" s="5" t="s">
        <v>23</v>
      </c>
      <c r="V67" s="7" t="str">
        <f t="shared" ref="V67" si="16">VLOOKUP(U66,$DX$1:$DZ$21,2,FALSE)</f>
        <v>-</v>
      </c>
      <c r="W67" s="19"/>
      <c r="X67" s="19"/>
      <c r="Y67" s="19"/>
      <c r="Z67" s="19"/>
      <c r="AA67" s="5" t="s">
        <v>592</v>
      </c>
      <c r="AB67" s="26" t="str">
        <f t="shared" ref="AB67" si="17">T86&amp;"_"&amp;ABS(T84)&amp;"dB_"&amp;T88&amp;"_"&amp;T89&amp;"_"&amp;GetAbsMaxMinText(AF70:AG129)&amp;"_"&amp;T69&amp;"_"&amp;T68&amp;S66&amp;"."&amp;T92</f>
        <v>12V_NormalMode_38dB_M804WF_2227F_360_420_ZTS6053_MP2.2</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1148</v>
      </c>
      <c r="U68" s="32" t="str">
        <f t="shared" ref="U68" si="18">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1170</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 t="shared" ref="AN69" si="19">VLOOKUP($T77,$DE$1:$DJ$31,2,FALSE)</f>
        <v>Full</v>
      </c>
      <c r="AO69" s="56" t="str">
        <f t="shared" ref="AO69" si="20">VLOOKUP($T77,$DE$1:$DJ$31,3,FALSE)</f>
        <v>Full</v>
      </c>
      <c r="AP69" s="56" t="str">
        <f t="shared" ref="AP69" si="21">VLOOKUP($T77,$DE$1:$DJ$31,4,FALSE)</f>
        <v>non</v>
      </c>
      <c r="AQ69" s="56" t="str">
        <f t="shared" ref="AQ69" si="22">VLOOKUP($T77,$DE$1:$DJ$31,5,FALSE)</f>
        <v>non</v>
      </c>
      <c r="AR69" s="56" t="str">
        <f t="shared" ref="AR69" si="23">VLOOKUP($T77,$DE$1:$DJ$31,6,FALSE)</f>
        <v>Full</v>
      </c>
      <c r="AS69" s="35" t="s">
        <v>726</v>
      </c>
    </row>
    <row r="70" spans="19:45" ht="30" customHeight="1" x14ac:dyDescent="0.25">
      <c r="S70" s="7" t="s">
        <v>18</v>
      </c>
      <c r="T70" s="15" t="s">
        <v>1149</v>
      </c>
      <c r="U70" s="36" t="str">
        <f t="shared" ref="U70:U80" ca="1" si="24">ConfigCode($AA70,$AN70,$AO70,$AP70,$AQ70,$AR70,$AF70,$AG70,2)</f>
        <v>0x23=-36.60,-36.00;</v>
      </c>
      <c r="V70" s="37"/>
      <c r="W70" s="37"/>
      <c r="X70" s="68"/>
      <c r="Y70" s="68"/>
      <c r="Z70" s="55">
        <f t="shared" ref="Z70:Z80" ca="1" si="25" xml:space="preserve">
N("vbias,vlookup vbias range")+
VLOOKUP($AA70,INDIRECT(BoxVal(ROW($AA70),34,COLUMN(T66))),2,FALSE)+
N("gain")+
$AB70+
N("vcm")+
VLOOKUP($AC70,$CT$1:$DC$31,7,FALSE)+
N("(vbias*vcp*vbg-vbias)*sensor ratio")+
VbiasCal($AA70,$AD70,$AE70,BoxVal(ROW($AC70),18,COLUMN($T$22)))+
N("vbias ref+gain ref")+
$V70+$W70</f>
        <v>-1.7000000000000002</v>
      </c>
      <c r="AA70" s="39" t="s">
        <v>799</v>
      </c>
      <c r="AB70" s="40">
        <v>0.5</v>
      </c>
      <c r="AC70" s="40" t="s">
        <v>996</v>
      </c>
      <c r="AD70" s="40">
        <v>1</v>
      </c>
      <c r="AE70" s="41">
        <v>0</v>
      </c>
      <c r="AF70" s="42">
        <v>-36.6</v>
      </c>
      <c r="AG70" s="42">
        <v>-36</v>
      </c>
      <c r="AH70" s="43">
        <f t="shared" ref="AH70:AH80" ca="1" si="26">$AF70+$Z70</f>
        <v>-38.300000000000004</v>
      </c>
      <c r="AI70" s="43">
        <f t="shared" ref="AI70:AI80" ca="1" si="27">$AG70+$Z70</f>
        <v>-37.700000000000003</v>
      </c>
      <c r="AJ70" s="44">
        <f t="shared" ref="AJ70:AJ80" ca="1" si="28" xml:space="preserve">
N("initial sens-loopgain")+
$AF70-BoxVal(ROW($AA70),26,COLUMN(INDIRECT("T"&amp;(INT(ROW($AA87)/65))*65+2)))</f>
        <v>-36.6</v>
      </c>
      <c r="AK70" s="44">
        <f t="shared" ref="AK70:AK80" ca="1" si="29">AJ70+(AG70-AF70)</f>
        <v>-36</v>
      </c>
      <c r="AL70" s="44">
        <f t="shared" ref="AL70:AL80" ca="1" si="30" xml:space="preserve">
N("initial sens-loopgain-gain-gain ref-vcm")+
$AH70-
BoxVal(ROW($AA70),26,COLUMN(INDIRECT("T"&amp;(INT(ROW($AA87)/65))*65+2)))-
$AB70-
$W70-
IFERROR(VLOOKUP($AC70,$CT$1:$DC$31,7,FALSE),0)</f>
        <v>-38.800000000000004</v>
      </c>
      <c r="AM70" s="44">
        <f t="shared" ref="AM70:AM80" ca="1" si="31">AL70+(AG70-AF70)</f>
        <v>-38.200000000000003</v>
      </c>
      <c r="AN70" s="36" t="str">
        <f t="shared" ref="AN70:AN80" ca="1" si="32">IF(BoxVal(ROW(AA70),9,COLUMN(T68))="FIX","00",ManualLookup(AA70,BoxVal(ROW(AA70),4,COLUMN(AN68)),INDIRECT(DN$3)))</f>
        <v>20</v>
      </c>
      <c r="AO70" s="36" t="str">
        <f t="shared" ref="AO70:AO80" ca="1" si="33">ManualLookup(AB70,BoxVal(ROW(AB70),4,COLUMN(AO68)),INDIRECT(DO$3))</f>
        <v>03</v>
      </c>
      <c r="AP70" s="36" t="str">
        <f t="shared" ref="AP70:AP80" ca="1" si="34">ManualLookup(AC70,BoxVal(ROW(AC70),4,COLUMN(AP68)),INDIRECT(DP$3))</f>
        <v>00</v>
      </c>
      <c r="AQ70" s="36" t="str">
        <f t="shared" ref="AQ70:AQ80" ca="1" si="35">ManualLookup(AD70,BoxVal(ROW(AD70),4,COLUMN(AQ68)),INDIRECT(DQ$3))</f>
        <v>00</v>
      </c>
      <c r="AR70" s="36" t="str">
        <f t="shared" ref="AR70:AR80" ca="1" si="36">ManualLookup(AE70,BoxVal(ROW(AE70),4,COLUMN(AR68)),INDIRECT(DR$3))</f>
        <v>00</v>
      </c>
      <c r="AS70" s="33"/>
    </row>
    <row r="71" spans="19:45" ht="30" customHeight="1" x14ac:dyDescent="0.25">
      <c r="S71" s="7" t="s">
        <v>13</v>
      </c>
      <c r="T71" s="15" t="s">
        <v>1155</v>
      </c>
      <c r="U71" s="71" t="str">
        <f t="shared" ca="1" si="24"/>
        <v>0x24=-37.10,-36.60;</v>
      </c>
      <c r="V71" s="37"/>
      <c r="W71" s="37"/>
      <c r="X71" s="68"/>
      <c r="Y71" s="68"/>
      <c r="Z71" s="55">
        <f t="shared" ca="1" si="25"/>
        <v>-1.2000000000000002</v>
      </c>
      <c r="AA71" s="39" t="s">
        <v>799</v>
      </c>
      <c r="AB71" s="40">
        <v>1</v>
      </c>
      <c r="AC71" s="40" t="s">
        <v>996</v>
      </c>
      <c r="AD71" s="40">
        <v>1</v>
      </c>
      <c r="AE71" s="41">
        <v>0</v>
      </c>
      <c r="AF71" s="42">
        <v>-37.1</v>
      </c>
      <c r="AG71" s="47">
        <f t="shared" ref="AG71" si="37">AF70</f>
        <v>-36.6</v>
      </c>
      <c r="AH71" s="43">
        <f t="shared" ca="1" si="26"/>
        <v>-38.300000000000004</v>
      </c>
      <c r="AI71" s="43">
        <f t="shared" ca="1" si="27"/>
        <v>-37.800000000000004</v>
      </c>
      <c r="AJ71" s="44">
        <f t="shared" ca="1" si="28"/>
        <v>-37.1</v>
      </c>
      <c r="AK71" s="44">
        <f t="shared" ca="1" si="29"/>
        <v>-36.6</v>
      </c>
      <c r="AL71" s="44">
        <f t="shared" ca="1" si="30"/>
        <v>-39.300000000000004</v>
      </c>
      <c r="AM71" s="44">
        <f t="shared" ca="1" si="31"/>
        <v>-38.800000000000004</v>
      </c>
      <c r="AN71" s="36" t="str">
        <f t="shared" ca="1" si="32"/>
        <v>20</v>
      </c>
      <c r="AO71" s="36" t="str">
        <f t="shared" ca="1" si="33"/>
        <v>04</v>
      </c>
      <c r="AP71" s="36" t="str">
        <f t="shared" ca="1" si="34"/>
        <v>00</v>
      </c>
      <c r="AQ71" s="36" t="str">
        <f t="shared" ca="1" si="35"/>
        <v>00</v>
      </c>
      <c r="AR71" s="36" t="str">
        <f t="shared" ca="1" si="36"/>
        <v>00</v>
      </c>
      <c r="AS71" s="36"/>
    </row>
    <row r="72" spans="19:45" ht="30" customHeight="1" x14ac:dyDescent="0.25">
      <c r="S72" s="26"/>
      <c r="T72" s="17"/>
      <c r="U72" s="71" t="str">
        <f t="shared" ca="1" si="24"/>
        <v>0x30=-37.20,-37.10;</v>
      </c>
      <c r="V72" s="37"/>
      <c r="W72" s="37"/>
      <c r="X72" s="68"/>
      <c r="Y72" s="68"/>
      <c r="Z72" s="55">
        <f t="shared" ca="1" si="25"/>
        <v>-1.1000000000000001</v>
      </c>
      <c r="AA72" s="39" t="s">
        <v>586</v>
      </c>
      <c r="AB72" s="40">
        <v>0</v>
      </c>
      <c r="AC72" s="40" t="s">
        <v>995</v>
      </c>
      <c r="AD72" s="40">
        <v>1</v>
      </c>
      <c r="AE72" s="41">
        <v>0</v>
      </c>
      <c r="AF72" s="42">
        <v>-37.200000000000003</v>
      </c>
      <c r="AG72" s="47">
        <f t="shared" ref="AG72:AG80" si="38">AF71</f>
        <v>-37.1</v>
      </c>
      <c r="AH72" s="43">
        <f t="shared" ca="1" si="26"/>
        <v>-38.300000000000004</v>
      </c>
      <c r="AI72" s="43">
        <f t="shared" ca="1" si="27"/>
        <v>-38.200000000000003</v>
      </c>
      <c r="AJ72" s="44">
        <f t="shared" ca="1" si="28"/>
        <v>-37.200000000000003</v>
      </c>
      <c r="AK72" s="44">
        <f t="shared" ca="1" si="29"/>
        <v>-37.1</v>
      </c>
      <c r="AL72" s="44">
        <f t="shared" ca="1" si="30"/>
        <v>-38.300000000000004</v>
      </c>
      <c r="AM72" s="44">
        <f t="shared" ca="1" si="31"/>
        <v>-38.200000000000003</v>
      </c>
      <c r="AN72" s="36" t="str">
        <f t="shared" ca="1" si="32"/>
        <v>30</v>
      </c>
      <c r="AO72" s="36" t="str">
        <f t="shared" ca="1" si="33"/>
        <v>00</v>
      </c>
      <c r="AP72" s="36" t="str">
        <f t="shared" ca="1" si="34"/>
        <v>00</v>
      </c>
      <c r="AQ72" s="36" t="str">
        <f t="shared" ca="1" si="35"/>
        <v>00</v>
      </c>
      <c r="AR72" s="36" t="str">
        <f t="shared" ca="1" si="36"/>
        <v>00</v>
      </c>
      <c r="AS72" s="36"/>
    </row>
    <row r="73" spans="19:45" ht="30" customHeight="1" x14ac:dyDescent="0.25">
      <c r="S73" s="7" t="s">
        <v>19</v>
      </c>
      <c r="T73" s="15" t="s">
        <v>1150</v>
      </c>
      <c r="U73" s="71" t="str">
        <f t="shared" ca="1" si="24"/>
        <v>0x33=-37.70,-37.20;</v>
      </c>
      <c r="V73" s="37"/>
      <c r="W73" s="37"/>
      <c r="X73" s="68"/>
      <c r="Y73" s="68"/>
      <c r="Z73" s="55">
        <f t="shared" ca="1" si="25"/>
        <v>-0.60000000000000009</v>
      </c>
      <c r="AA73" s="39" t="s">
        <v>586</v>
      </c>
      <c r="AB73" s="40">
        <v>0.5</v>
      </c>
      <c r="AC73" s="40" t="s">
        <v>995</v>
      </c>
      <c r="AD73" s="40">
        <v>1</v>
      </c>
      <c r="AE73" s="41">
        <v>0</v>
      </c>
      <c r="AF73" s="42">
        <v>-37.700000000000003</v>
      </c>
      <c r="AG73" s="47">
        <f t="shared" si="38"/>
        <v>-37.200000000000003</v>
      </c>
      <c r="AH73" s="43">
        <f t="shared" ca="1" si="26"/>
        <v>-38.300000000000004</v>
      </c>
      <c r="AI73" s="43">
        <f t="shared" ca="1" si="27"/>
        <v>-37.800000000000004</v>
      </c>
      <c r="AJ73" s="44">
        <f t="shared" ca="1" si="28"/>
        <v>-37.700000000000003</v>
      </c>
      <c r="AK73" s="44">
        <f t="shared" ca="1" si="29"/>
        <v>-37.200000000000003</v>
      </c>
      <c r="AL73" s="44">
        <f t="shared" ca="1" si="30"/>
        <v>-38.800000000000004</v>
      </c>
      <c r="AM73" s="44">
        <f t="shared" ca="1" si="31"/>
        <v>-38.300000000000004</v>
      </c>
      <c r="AN73" s="36" t="str">
        <f t="shared" ca="1" si="32"/>
        <v>30</v>
      </c>
      <c r="AO73" s="36" t="str">
        <f t="shared" ca="1" si="33"/>
        <v>03</v>
      </c>
      <c r="AP73" s="36" t="str">
        <f t="shared" ca="1" si="34"/>
        <v>00</v>
      </c>
      <c r="AQ73" s="36" t="str">
        <f t="shared" ca="1" si="35"/>
        <v>00</v>
      </c>
      <c r="AR73" s="36" t="str">
        <f t="shared" ca="1" si="36"/>
        <v>00</v>
      </c>
      <c r="AS73" s="36"/>
    </row>
    <row r="74" spans="19:45" ht="30" customHeight="1" x14ac:dyDescent="0.25">
      <c r="S74" s="7" t="s">
        <v>15</v>
      </c>
      <c r="T74" s="15" t="s">
        <v>1151</v>
      </c>
      <c r="U74" s="71" t="str">
        <f t="shared" ca="1" si="24"/>
        <v>0x03=-38.80,-37.70;</v>
      </c>
      <c r="V74" s="37"/>
      <c r="W74" s="37"/>
      <c r="X74" s="68"/>
      <c r="Y74" s="68"/>
      <c r="Z74" s="55">
        <f t="shared" ca="1" si="25"/>
        <v>0.5</v>
      </c>
      <c r="AA74" s="39" t="s">
        <v>587</v>
      </c>
      <c r="AB74" s="40">
        <v>0.5</v>
      </c>
      <c r="AC74" s="40" t="s">
        <v>995</v>
      </c>
      <c r="AD74" s="40">
        <v>1</v>
      </c>
      <c r="AE74" s="41">
        <v>0</v>
      </c>
      <c r="AF74" s="42">
        <v>-38.799999999999997</v>
      </c>
      <c r="AG74" s="47">
        <f t="shared" si="38"/>
        <v>-37.700000000000003</v>
      </c>
      <c r="AH74" s="43">
        <f t="shared" ca="1" si="26"/>
        <v>-38.299999999999997</v>
      </c>
      <c r="AI74" s="43">
        <f t="shared" ca="1" si="27"/>
        <v>-37.200000000000003</v>
      </c>
      <c r="AJ74" s="44">
        <f t="shared" ca="1" si="28"/>
        <v>-38.799999999999997</v>
      </c>
      <c r="AK74" s="44">
        <f t="shared" ca="1" si="29"/>
        <v>-37.700000000000003</v>
      </c>
      <c r="AL74" s="44">
        <f t="shared" ca="1" si="30"/>
        <v>-38.799999999999997</v>
      </c>
      <c r="AM74" s="44">
        <f t="shared" ca="1" si="31"/>
        <v>-37.700000000000003</v>
      </c>
      <c r="AN74" s="36" t="str">
        <f t="shared" ca="1" si="32"/>
        <v>00</v>
      </c>
      <c r="AO74" s="36" t="str">
        <f t="shared" ca="1" si="33"/>
        <v>03</v>
      </c>
      <c r="AP74" s="36" t="str">
        <f t="shared" ca="1" si="34"/>
        <v>00</v>
      </c>
      <c r="AQ74" s="36" t="str">
        <f t="shared" ca="1" si="35"/>
        <v>00</v>
      </c>
      <c r="AR74" s="36" t="str">
        <f t="shared" ca="1" si="36"/>
        <v>00</v>
      </c>
      <c r="AS74" s="36"/>
    </row>
    <row r="75" spans="19:45" ht="30" customHeight="1" x14ac:dyDescent="0.25">
      <c r="S75" s="7" t="s">
        <v>705</v>
      </c>
      <c r="T75" s="15" t="s">
        <v>1152</v>
      </c>
      <c r="U75" s="71" t="str">
        <f t="shared" ca="1" si="24"/>
        <v>0x04=-39.40,-38.80;</v>
      </c>
      <c r="V75" s="37"/>
      <c r="W75" s="37"/>
      <c r="X75" s="68"/>
      <c r="Y75" s="68"/>
      <c r="Z75" s="55">
        <f t="shared" ca="1" si="25"/>
        <v>1</v>
      </c>
      <c r="AA75" s="39" t="s">
        <v>587</v>
      </c>
      <c r="AB75" s="40">
        <v>1</v>
      </c>
      <c r="AC75" s="40" t="s">
        <v>995</v>
      </c>
      <c r="AD75" s="40">
        <v>1</v>
      </c>
      <c r="AE75" s="41">
        <v>0</v>
      </c>
      <c r="AF75" s="42">
        <v>-39.4</v>
      </c>
      <c r="AG75" s="47">
        <f t="shared" si="38"/>
        <v>-38.799999999999997</v>
      </c>
      <c r="AH75" s="43">
        <f t="shared" ca="1" si="26"/>
        <v>-38.4</v>
      </c>
      <c r="AI75" s="43">
        <f t="shared" ca="1" si="27"/>
        <v>-37.799999999999997</v>
      </c>
      <c r="AJ75" s="44">
        <f t="shared" ca="1" si="28"/>
        <v>-39.4</v>
      </c>
      <c r="AK75" s="44">
        <f t="shared" ca="1" si="29"/>
        <v>-38.799999999999997</v>
      </c>
      <c r="AL75" s="44">
        <f t="shared" ca="1" si="30"/>
        <v>-39.4</v>
      </c>
      <c r="AM75" s="44">
        <f t="shared" ca="1" si="31"/>
        <v>-38.799999999999997</v>
      </c>
      <c r="AN75" s="36" t="str">
        <f t="shared" ca="1" si="32"/>
        <v>00</v>
      </c>
      <c r="AO75" s="36" t="str">
        <f t="shared" ca="1" si="33"/>
        <v>04</v>
      </c>
      <c r="AP75" s="36" t="str">
        <f t="shared" ca="1" si="34"/>
        <v>00</v>
      </c>
      <c r="AQ75" s="36" t="str">
        <f t="shared" ca="1" si="35"/>
        <v>00</v>
      </c>
      <c r="AR75" s="36" t="str">
        <f t="shared" ca="1" si="36"/>
        <v>00</v>
      </c>
      <c r="AS75" s="36"/>
    </row>
    <row r="76" spans="19:45" ht="30" customHeight="1" x14ac:dyDescent="0.25">
      <c r="S76" s="7" t="s">
        <v>605</v>
      </c>
      <c r="T76" s="15" t="s">
        <v>991</v>
      </c>
      <c r="U76" s="71" t="str">
        <f t="shared" ca="1" si="24"/>
        <v>0x53=-39.90,-39.40;</v>
      </c>
      <c r="V76" s="37"/>
      <c r="W76" s="37"/>
      <c r="X76" s="68"/>
      <c r="Y76" s="68"/>
      <c r="Z76" s="55">
        <f t="shared" ca="1" si="25"/>
        <v>1.6</v>
      </c>
      <c r="AA76" s="39" t="s">
        <v>580</v>
      </c>
      <c r="AB76" s="40">
        <v>0.5</v>
      </c>
      <c r="AC76" s="40" t="s">
        <v>995</v>
      </c>
      <c r="AD76" s="40">
        <v>1</v>
      </c>
      <c r="AE76" s="41">
        <v>0</v>
      </c>
      <c r="AF76" s="42">
        <v>-39.9</v>
      </c>
      <c r="AG76" s="47">
        <f t="shared" si="38"/>
        <v>-39.4</v>
      </c>
      <c r="AH76" s="43">
        <f t="shared" ca="1" si="26"/>
        <v>-38.299999999999997</v>
      </c>
      <c r="AI76" s="43">
        <f t="shared" ca="1" si="27"/>
        <v>-37.799999999999997</v>
      </c>
      <c r="AJ76" s="44">
        <f t="shared" ca="1" si="28"/>
        <v>-39.9</v>
      </c>
      <c r="AK76" s="44">
        <f t="shared" ca="1" si="29"/>
        <v>-39.4</v>
      </c>
      <c r="AL76" s="44">
        <f t="shared" ca="1" si="30"/>
        <v>-38.799999999999997</v>
      </c>
      <c r="AM76" s="44">
        <f t="shared" ca="1" si="31"/>
        <v>-38.299999999999997</v>
      </c>
      <c r="AN76" s="36" t="str">
        <f t="shared" ca="1" si="32"/>
        <v>50</v>
      </c>
      <c r="AO76" s="36" t="str">
        <f t="shared" ca="1" si="33"/>
        <v>03</v>
      </c>
      <c r="AP76" s="36" t="str">
        <f t="shared" ca="1" si="34"/>
        <v>00</v>
      </c>
      <c r="AQ76" s="36" t="str">
        <f t="shared" ca="1" si="35"/>
        <v>00</v>
      </c>
      <c r="AR76" s="36" t="str">
        <f t="shared" ca="1" si="36"/>
        <v>00</v>
      </c>
      <c r="AS76" s="36"/>
    </row>
    <row r="77" spans="19:45" ht="30" customHeight="1" x14ac:dyDescent="0.25">
      <c r="S77" s="7" t="s">
        <v>721</v>
      </c>
      <c r="T77" s="15" t="s">
        <v>26</v>
      </c>
      <c r="U77" s="71" t="str">
        <f t="shared" ca="1" si="24"/>
        <v>0x54=-40.50,-39.90;</v>
      </c>
      <c r="V77" s="37"/>
      <c r="W77" s="37"/>
      <c r="X77" s="68"/>
      <c r="Y77" s="68"/>
      <c r="Z77" s="55">
        <f t="shared" ca="1" si="25"/>
        <v>2.1</v>
      </c>
      <c r="AA77" s="39" t="s">
        <v>580</v>
      </c>
      <c r="AB77" s="40">
        <v>1</v>
      </c>
      <c r="AC77" s="40" t="s">
        <v>995</v>
      </c>
      <c r="AD77" s="40">
        <v>1</v>
      </c>
      <c r="AE77" s="41">
        <v>0</v>
      </c>
      <c r="AF77" s="42">
        <v>-40.5</v>
      </c>
      <c r="AG77" s="47">
        <f t="shared" si="38"/>
        <v>-39.9</v>
      </c>
      <c r="AH77" s="43">
        <f t="shared" ca="1" si="26"/>
        <v>-38.4</v>
      </c>
      <c r="AI77" s="43">
        <f t="shared" ca="1" si="27"/>
        <v>-37.799999999999997</v>
      </c>
      <c r="AJ77" s="44">
        <f t="shared" ca="1" si="28"/>
        <v>-40.5</v>
      </c>
      <c r="AK77" s="44">
        <f t="shared" ca="1" si="29"/>
        <v>-39.9</v>
      </c>
      <c r="AL77" s="44">
        <f t="shared" ca="1" si="30"/>
        <v>-39.4</v>
      </c>
      <c r="AM77" s="44">
        <f t="shared" ca="1" si="31"/>
        <v>-38.799999999999997</v>
      </c>
      <c r="AN77" s="36" t="str">
        <f t="shared" ca="1" si="32"/>
        <v>50</v>
      </c>
      <c r="AO77" s="36" t="str">
        <f t="shared" ca="1" si="33"/>
        <v>04</v>
      </c>
      <c r="AP77" s="36" t="str">
        <f t="shared" ca="1" si="34"/>
        <v>00</v>
      </c>
      <c r="AQ77" s="36" t="str">
        <f t="shared" ca="1" si="35"/>
        <v>00</v>
      </c>
      <c r="AR77" s="36" t="str">
        <f t="shared" ca="1" si="36"/>
        <v>00</v>
      </c>
      <c r="AS77" s="36"/>
    </row>
    <row r="78" spans="19:45" ht="30" customHeight="1" x14ac:dyDescent="0.25">
      <c r="S78" s="7" t="s">
        <v>20</v>
      </c>
      <c r="T78" s="15">
        <v>-38</v>
      </c>
      <c r="U78" s="71" t="str">
        <f t="shared" ca="1" si="24"/>
        <v>0x63=-40.90,-40.50;</v>
      </c>
      <c r="V78" s="37"/>
      <c r="W78" s="37"/>
      <c r="X78" s="38"/>
      <c r="Y78" s="38"/>
      <c r="Z78" s="55">
        <f t="shared" ca="1" si="25"/>
        <v>2.7</v>
      </c>
      <c r="AA78" s="39" t="s">
        <v>581</v>
      </c>
      <c r="AB78" s="40">
        <v>0.5</v>
      </c>
      <c r="AC78" s="40" t="s">
        <v>995</v>
      </c>
      <c r="AD78" s="40">
        <v>1</v>
      </c>
      <c r="AE78" s="41">
        <v>0</v>
      </c>
      <c r="AF78" s="42">
        <v>-40.9</v>
      </c>
      <c r="AG78" s="47">
        <f t="shared" si="38"/>
        <v>-40.5</v>
      </c>
      <c r="AH78" s="43">
        <f t="shared" ca="1" si="26"/>
        <v>-38.199999999999996</v>
      </c>
      <c r="AI78" s="43">
        <f t="shared" ca="1" si="27"/>
        <v>-37.799999999999997</v>
      </c>
      <c r="AJ78" s="44">
        <f t="shared" ca="1" si="28"/>
        <v>-40.9</v>
      </c>
      <c r="AK78" s="44">
        <f t="shared" ca="1" si="29"/>
        <v>-40.5</v>
      </c>
      <c r="AL78" s="44">
        <f t="shared" ca="1" si="30"/>
        <v>-38.699999999999996</v>
      </c>
      <c r="AM78" s="44">
        <f t="shared" ca="1" si="31"/>
        <v>-38.299999999999997</v>
      </c>
      <c r="AN78" s="36" t="str">
        <f t="shared" ca="1" si="32"/>
        <v>60</v>
      </c>
      <c r="AO78" s="36" t="str">
        <f t="shared" ca="1" si="33"/>
        <v>03</v>
      </c>
      <c r="AP78" s="36" t="str">
        <f t="shared" ca="1" si="34"/>
        <v>00</v>
      </c>
      <c r="AQ78" s="36" t="str">
        <f t="shared" ca="1" si="35"/>
        <v>00</v>
      </c>
      <c r="AR78" s="36" t="str">
        <f t="shared" ca="1" si="36"/>
        <v>00</v>
      </c>
      <c r="AS78" s="36"/>
    </row>
    <row r="79" spans="19:45" ht="30" customHeight="1" x14ac:dyDescent="0.25">
      <c r="S79" s="7" t="s">
        <v>691</v>
      </c>
      <c r="T79" s="15" t="s">
        <v>1098</v>
      </c>
      <c r="U79" s="71" t="str">
        <f t="shared" ca="1" si="24"/>
        <v>0x64=-41.50,-40.90;</v>
      </c>
      <c r="V79" s="37"/>
      <c r="W79" s="37"/>
      <c r="X79" s="38"/>
      <c r="Y79" s="38"/>
      <c r="Z79" s="55">
        <f t="shared" ca="1" si="25"/>
        <v>3.2</v>
      </c>
      <c r="AA79" s="39" t="s">
        <v>581</v>
      </c>
      <c r="AB79" s="40">
        <v>1</v>
      </c>
      <c r="AC79" s="40" t="s">
        <v>995</v>
      </c>
      <c r="AD79" s="40">
        <v>1</v>
      </c>
      <c r="AE79" s="41">
        <v>0</v>
      </c>
      <c r="AF79" s="42">
        <v>-41.5</v>
      </c>
      <c r="AG79" s="47">
        <f t="shared" si="38"/>
        <v>-40.9</v>
      </c>
      <c r="AH79" s="43">
        <f t="shared" ca="1" si="26"/>
        <v>-38.299999999999997</v>
      </c>
      <c r="AI79" s="43">
        <f t="shared" ca="1" si="27"/>
        <v>-37.699999999999996</v>
      </c>
      <c r="AJ79" s="44">
        <f t="shared" ca="1" si="28"/>
        <v>-41.5</v>
      </c>
      <c r="AK79" s="44">
        <f t="shared" ca="1" si="29"/>
        <v>-40.9</v>
      </c>
      <c r="AL79" s="44">
        <f t="shared" ca="1" si="30"/>
        <v>-39.299999999999997</v>
      </c>
      <c r="AM79" s="44">
        <f t="shared" ca="1" si="31"/>
        <v>-38.699999999999996</v>
      </c>
      <c r="AN79" s="36" t="str">
        <f t="shared" ca="1" si="32"/>
        <v>60</v>
      </c>
      <c r="AO79" s="36" t="str">
        <f t="shared" ca="1" si="33"/>
        <v>04</v>
      </c>
      <c r="AP79" s="36" t="str">
        <f t="shared" ca="1" si="34"/>
        <v>00</v>
      </c>
      <c r="AQ79" s="36" t="str">
        <f t="shared" ca="1" si="35"/>
        <v>00</v>
      </c>
      <c r="AR79" s="36" t="str">
        <f t="shared" ca="1" si="36"/>
        <v>00</v>
      </c>
      <c r="AS79" s="36"/>
    </row>
    <row r="80" spans="19:45" ht="30" customHeight="1" x14ac:dyDescent="0.25">
      <c r="S80" s="7" t="s">
        <v>544</v>
      </c>
      <c r="T80" s="15" t="s">
        <v>993</v>
      </c>
      <c r="U80" s="71" t="str">
        <f t="shared" ca="1" si="24"/>
        <v>0x65=-42.00,-41.50;</v>
      </c>
      <c r="V80" s="37"/>
      <c r="W80" s="37"/>
      <c r="X80" s="38"/>
      <c r="Y80" s="38"/>
      <c r="Z80" s="71">
        <f t="shared" ca="1" si="25"/>
        <v>3.7</v>
      </c>
      <c r="AA80" s="39" t="s">
        <v>581</v>
      </c>
      <c r="AB80" s="40">
        <v>1.5</v>
      </c>
      <c r="AC80" s="40" t="s">
        <v>995</v>
      </c>
      <c r="AD80" s="40">
        <v>1</v>
      </c>
      <c r="AE80" s="41">
        <v>0</v>
      </c>
      <c r="AF80" s="42">
        <v>-42</v>
      </c>
      <c r="AG80" s="49">
        <f t="shared" si="38"/>
        <v>-41.5</v>
      </c>
      <c r="AH80" s="43">
        <f t="shared" ca="1" si="26"/>
        <v>-38.299999999999997</v>
      </c>
      <c r="AI80" s="43">
        <f t="shared" ca="1" si="27"/>
        <v>-37.799999999999997</v>
      </c>
      <c r="AJ80" s="44">
        <f t="shared" ca="1" si="28"/>
        <v>-42</v>
      </c>
      <c r="AK80" s="44">
        <f t="shared" ca="1" si="29"/>
        <v>-41.5</v>
      </c>
      <c r="AL80" s="44">
        <f t="shared" ca="1" si="30"/>
        <v>-39.799999999999997</v>
      </c>
      <c r="AM80" s="44">
        <f t="shared" ca="1" si="31"/>
        <v>-39.299999999999997</v>
      </c>
      <c r="AN80" s="36" t="str">
        <f t="shared" ca="1" si="32"/>
        <v>60</v>
      </c>
      <c r="AO80" s="36" t="str">
        <f t="shared" ca="1" si="33"/>
        <v>05</v>
      </c>
      <c r="AP80" s="36" t="str">
        <f t="shared" ca="1" si="34"/>
        <v>00</v>
      </c>
      <c r="AQ80" s="36" t="str">
        <f t="shared" ca="1" si="35"/>
        <v>00</v>
      </c>
      <c r="AR80" s="36" t="str">
        <f t="shared" ca="1" si="36"/>
        <v>00</v>
      </c>
      <c r="AS80" s="36"/>
    </row>
    <row r="81" spans="2:45" ht="30" customHeight="1" x14ac:dyDescent="0.25">
      <c r="S81" s="7" t="s">
        <v>12</v>
      </c>
      <c r="T81" s="15" t="s">
        <v>1262</v>
      </c>
      <c r="U81" s="71"/>
      <c r="V81" s="37"/>
      <c r="W81" s="37"/>
      <c r="X81" s="38"/>
      <c r="Y81" s="38"/>
      <c r="Z81" s="71"/>
      <c r="AA81" s="39"/>
      <c r="AB81" s="40"/>
      <c r="AC81" s="40"/>
      <c r="AD81" s="40"/>
      <c r="AE81" s="41"/>
      <c r="AF81" s="42"/>
      <c r="AG81" s="49"/>
      <c r="AH81" s="43"/>
      <c r="AI81" s="43"/>
      <c r="AJ81" s="44"/>
      <c r="AK81" s="44"/>
      <c r="AL81" s="44"/>
      <c r="AM81" s="44"/>
      <c r="AN81" s="36"/>
      <c r="AO81" s="36"/>
      <c r="AP81" s="36"/>
      <c r="AQ81" s="36"/>
      <c r="AR81" s="36"/>
      <c r="AS81" s="36"/>
    </row>
    <row r="82" spans="2:45" ht="30" customHeight="1" x14ac:dyDescent="0.25">
      <c r="S82" s="26" t="s">
        <v>773</v>
      </c>
      <c r="T82" s="15" t="s">
        <v>562</v>
      </c>
      <c r="U82" s="71"/>
      <c r="V82" s="37"/>
      <c r="W82" s="37"/>
      <c r="X82" s="38"/>
      <c r="Y82" s="38"/>
      <c r="Z82" s="71"/>
      <c r="AA82" s="39"/>
      <c r="AB82" s="40"/>
      <c r="AC82" s="40"/>
      <c r="AD82" s="40"/>
      <c r="AE82" s="41"/>
      <c r="AF82" s="42"/>
      <c r="AG82" s="49"/>
      <c r="AH82" s="43"/>
      <c r="AI82" s="43"/>
      <c r="AJ82" s="44"/>
      <c r="AK82" s="44"/>
      <c r="AL82" s="44"/>
      <c r="AM82" s="44"/>
      <c r="AN82" s="36"/>
      <c r="AO82" s="36"/>
      <c r="AP82" s="36"/>
      <c r="AQ82" s="36"/>
      <c r="AR82" s="36"/>
      <c r="AS82" s="36"/>
    </row>
    <row r="83" spans="2:45" ht="30" customHeight="1" x14ac:dyDescent="0.25">
      <c r="S83" s="7" t="s">
        <v>573</v>
      </c>
      <c r="T83" s="15">
        <v>1.1000000000000001</v>
      </c>
      <c r="U83" s="71"/>
      <c r="V83" s="37"/>
      <c r="W83" s="37"/>
      <c r="X83" s="38"/>
      <c r="Y83" s="38"/>
      <c r="Z83" s="71"/>
      <c r="AA83" s="39"/>
      <c r="AB83" s="40"/>
      <c r="AC83" s="40"/>
      <c r="AD83" s="40"/>
      <c r="AE83" s="41"/>
      <c r="AF83" s="42"/>
      <c r="AG83" s="49"/>
      <c r="AH83" s="43"/>
      <c r="AI83" s="43"/>
      <c r="AJ83" s="44"/>
      <c r="AK83" s="44"/>
      <c r="AL83" s="44"/>
      <c r="AM83" s="44"/>
      <c r="AN83" s="36"/>
      <c r="AO83" s="36"/>
      <c r="AP83" s="36"/>
      <c r="AQ83" s="36"/>
      <c r="AR83" s="36"/>
      <c r="AS83" s="36"/>
    </row>
    <row r="84" spans="2:45" ht="30" customHeight="1" x14ac:dyDescent="0.25">
      <c r="S84" s="7" t="s">
        <v>590</v>
      </c>
      <c r="T84" s="15">
        <f>VLOOKUP(T69,MPN!$A$1:$E$1000,4,FALSE)</f>
        <v>-38</v>
      </c>
      <c r="U84" s="71"/>
      <c r="V84" s="37"/>
      <c r="W84" s="37"/>
      <c r="X84" s="38"/>
      <c r="Y84" s="38"/>
      <c r="Z84" s="71"/>
      <c r="AA84" s="39"/>
      <c r="AB84" s="40"/>
      <c r="AC84" s="40"/>
      <c r="AD84" s="40"/>
      <c r="AE84" s="41"/>
      <c r="AF84" s="42"/>
      <c r="AG84" s="49"/>
      <c r="AH84" s="43"/>
      <c r="AI84" s="43"/>
      <c r="AJ84" s="44"/>
      <c r="AK84" s="44"/>
      <c r="AL84" s="44"/>
      <c r="AM84" s="44"/>
      <c r="AN84" s="36"/>
      <c r="AO84" s="36"/>
      <c r="AP84" s="36"/>
      <c r="AQ84" s="36"/>
      <c r="AR84" s="36"/>
      <c r="AS84" s="36"/>
    </row>
    <row r="85" spans="2:45" ht="30" customHeight="1" x14ac:dyDescent="0.25">
      <c r="S85" s="7" t="s">
        <v>693</v>
      </c>
      <c r="T85" s="15">
        <v>0.8</v>
      </c>
      <c r="U85" s="71"/>
      <c r="V85" s="37"/>
      <c r="W85" s="37"/>
      <c r="X85" s="38"/>
      <c r="Y85" s="38"/>
      <c r="Z85" s="71"/>
      <c r="AA85" s="39"/>
      <c r="AB85" s="40"/>
      <c r="AC85" s="40"/>
      <c r="AD85" s="40"/>
      <c r="AE85" s="41"/>
      <c r="AF85" s="42"/>
      <c r="AG85" s="49"/>
      <c r="AH85" s="43"/>
      <c r="AI85" s="43"/>
      <c r="AJ85" s="44"/>
      <c r="AK85" s="44"/>
      <c r="AL85" s="44"/>
      <c r="AM85" s="44"/>
      <c r="AN85" s="36"/>
      <c r="AO85" s="36"/>
      <c r="AP85" s="36"/>
      <c r="AQ85" s="36"/>
      <c r="AR85" s="36"/>
      <c r="AS85" s="36"/>
    </row>
    <row r="86" spans="2:45" ht="30" customHeight="1" x14ac:dyDescent="0.25">
      <c r="S86" s="7" t="s">
        <v>604</v>
      </c>
      <c r="T86" s="7" t="str">
        <f t="shared" ref="T86" si="39">VLOOKUP($T73,$AU$1:$AZ$31,MATCH($T67,$AU$1:$AZ$1,0),FALSE)&amp;"_"&amp;T75</f>
        <v>12V_NormalMode</v>
      </c>
      <c r="U86" s="71"/>
      <c r="V86" s="37"/>
      <c r="W86" s="37"/>
      <c r="X86" s="38"/>
      <c r="Y86" s="38"/>
      <c r="Z86" s="71"/>
      <c r="AA86" s="39"/>
      <c r="AB86" s="40"/>
      <c r="AC86" s="40"/>
      <c r="AD86" s="40"/>
      <c r="AE86" s="41"/>
      <c r="AF86" s="42"/>
      <c r="AG86" s="49"/>
      <c r="AH86" s="43"/>
      <c r="AI86" s="43"/>
      <c r="AJ86" s="44"/>
      <c r="AK86" s="44"/>
      <c r="AL86" s="44"/>
      <c r="AM86" s="44"/>
      <c r="AN86" s="36"/>
      <c r="AO86" s="36"/>
      <c r="AP86" s="36"/>
      <c r="AQ86" s="36"/>
      <c r="AR86" s="36"/>
      <c r="AS86" s="36"/>
    </row>
    <row r="87" spans="2:45" ht="30" customHeight="1" x14ac:dyDescent="0.25">
      <c r="S87" s="7" t="s">
        <v>424</v>
      </c>
      <c r="T87" s="7" t="str">
        <f>VLOOKUP($T69,MPN!$A$1:$E$500,2,FALSE)</f>
        <v>AMIC</v>
      </c>
      <c r="U87" s="71"/>
      <c r="V87" s="37"/>
      <c r="W87" s="37"/>
      <c r="X87" s="38"/>
      <c r="Y87" s="38"/>
      <c r="Z87" s="71"/>
      <c r="AA87" s="39"/>
      <c r="AB87" s="40"/>
      <c r="AC87" s="40"/>
      <c r="AD87" s="40"/>
      <c r="AE87" s="41"/>
      <c r="AF87" s="42"/>
      <c r="AG87" s="49"/>
      <c r="AH87" s="43"/>
      <c r="AI87" s="43"/>
      <c r="AJ87" s="44"/>
      <c r="AK87" s="44"/>
      <c r="AL87" s="44"/>
      <c r="AM87" s="44"/>
      <c r="AN87" s="36"/>
      <c r="AO87" s="36"/>
      <c r="AP87" s="36"/>
      <c r="AQ87" s="36"/>
      <c r="AR87" s="36"/>
      <c r="AS87" s="36"/>
    </row>
    <row r="88" spans="2:45" ht="30" customHeight="1" x14ac:dyDescent="0.25">
      <c r="S88" s="7" t="s">
        <v>16</v>
      </c>
      <c r="T88" s="7" t="str">
        <f>VLOOKUP($T70,ASIC!$A$1:$B$200,2,FALSE)</f>
        <v>M804WF</v>
      </c>
      <c r="U88" s="71"/>
      <c r="V88" s="37"/>
      <c r="W88" s="37"/>
      <c r="X88" s="38"/>
      <c r="Y88" s="38"/>
      <c r="Z88" s="71"/>
      <c r="AA88" s="39"/>
      <c r="AB88" s="40"/>
      <c r="AC88" s="40"/>
      <c r="AD88" s="40"/>
      <c r="AE88" s="41"/>
      <c r="AF88" s="42"/>
      <c r="AG88" s="49"/>
      <c r="AH88" s="43"/>
      <c r="AI88" s="43"/>
      <c r="AJ88" s="44"/>
      <c r="AK88" s="44"/>
      <c r="AL88" s="44"/>
      <c r="AM88" s="44"/>
      <c r="AN88" s="36"/>
      <c r="AO88" s="36"/>
      <c r="AP88" s="36"/>
      <c r="AQ88" s="36"/>
      <c r="AR88" s="36"/>
      <c r="AS88" s="36"/>
    </row>
    <row r="89" spans="2:45" ht="30" customHeight="1" x14ac:dyDescent="0.25">
      <c r="S89" s="7" t="s">
        <v>17</v>
      </c>
      <c r="T89" s="7" t="str">
        <f>VLOOKUP($T71,Sensor!$A$1:$B$100,2,FALSE)</f>
        <v>2227F</v>
      </c>
      <c r="U89" s="71"/>
      <c r="V89" s="37"/>
      <c r="W89" s="37"/>
      <c r="X89" s="38"/>
      <c r="Y89" s="38"/>
      <c r="Z89" s="71"/>
      <c r="AA89" s="39"/>
      <c r="AB89" s="40"/>
      <c r="AC89" s="40"/>
      <c r="AD89" s="40"/>
      <c r="AE89" s="41"/>
      <c r="AF89" s="42"/>
      <c r="AG89" s="49"/>
      <c r="AH89" s="43"/>
      <c r="AI89" s="43"/>
      <c r="AJ89" s="44"/>
      <c r="AK89" s="44"/>
      <c r="AL89" s="44"/>
      <c r="AM89" s="44"/>
      <c r="AN89" s="36"/>
      <c r="AO89" s="36"/>
      <c r="AP89" s="36"/>
      <c r="AQ89" s="36"/>
      <c r="AR89" s="36"/>
      <c r="AS89" s="36"/>
    </row>
    <row r="90" spans="2:45" ht="30" customHeight="1" x14ac:dyDescent="0.25">
      <c r="S90" s="7" t="s">
        <v>21</v>
      </c>
      <c r="T90" s="7" t="str">
        <f>VLOOKUP($T69,MPN!$A$1:$E$500,5,FALSE)</f>
        <v>Default</v>
      </c>
      <c r="U90" s="71"/>
      <c r="V90" s="37"/>
      <c r="W90" s="37"/>
      <c r="X90" s="38"/>
      <c r="Y90" s="38"/>
      <c r="Z90" s="71"/>
      <c r="AA90" s="39"/>
      <c r="AB90" s="40"/>
      <c r="AC90" s="40"/>
      <c r="AD90" s="40"/>
      <c r="AE90" s="41"/>
      <c r="AF90" s="42"/>
      <c r="AG90" s="49"/>
      <c r="AH90" s="43"/>
      <c r="AI90" s="43"/>
      <c r="AJ90" s="44"/>
      <c r="AK90" s="44"/>
      <c r="AL90" s="44"/>
      <c r="AM90" s="44"/>
      <c r="AN90" s="36"/>
      <c r="AO90" s="36"/>
      <c r="AP90" s="36"/>
      <c r="AQ90" s="36"/>
      <c r="AR90" s="36"/>
      <c r="AS90" s="36"/>
    </row>
    <row r="91" spans="2:45" ht="30" customHeight="1" x14ac:dyDescent="0.25">
      <c r="S91" s="7" t="s">
        <v>545</v>
      </c>
      <c r="T91" s="7">
        <f t="shared" ref="T91" si="40">VLOOKUP(T80,$DT$1:$DV$31,3,FALSE)</f>
        <v>0</v>
      </c>
      <c r="U91" s="71"/>
      <c r="V91" s="37"/>
      <c r="W91" s="37"/>
      <c r="X91" s="38"/>
      <c r="Y91" s="38"/>
      <c r="Z91" s="71"/>
      <c r="AA91" s="39"/>
      <c r="AB91" s="40"/>
      <c r="AC91" s="40"/>
      <c r="AD91" s="40"/>
      <c r="AE91" s="41"/>
      <c r="AF91" s="42"/>
      <c r="AG91" s="49"/>
      <c r="AH91" s="43"/>
      <c r="AI91" s="43"/>
      <c r="AJ91" s="44"/>
      <c r="AK91" s="44"/>
      <c r="AL91" s="44"/>
      <c r="AM91" s="44"/>
      <c r="AN91" s="36"/>
      <c r="AO91" s="36"/>
      <c r="AP91" s="36"/>
      <c r="AQ91" s="36"/>
      <c r="AR91" s="36"/>
      <c r="AS91" s="36"/>
    </row>
    <row r="92" spans="2:45" ht="30" customHeight="1" x14ac:dyDescent="0.25">
      <c r="S92" s="7" t="s">
        <v>22</v>
      </c>
      <c r="T92" s="15">
        <v>2</v>
      </c>
      <c r="U92" s="71"/>
      <c r="V92" s="37"/>
      <c r="W92" s="37"/>
      <c r="X92" s="38"/>
      <c r="Y92" s="38"/>
      <c r="Z92" s="71"/>
      <c r="AA92" s="39"/>
      <c r="AB92" s="40"/>
      <c r="AC92" s="40"/>
      <c r="AD92" s="40"/>
      <c r="AE92" s="41"/>
      <c r="AF92" s="42"/>
      <c r="AG92" s="49"/>
      <c r="AH92" s="43"/>
      <c r="AI92" s="43"/>
      <c r="AJ92" s="44"/>
      <c r="AK92" s="44"/>
      <c r="AL92" s="44"/>
      <c r="AM92" s="44"/>
      <c r="AN92" s="36"/>
      <c r="AO92" s="36"/>
      <c r="AP92" s="36"/>
      <c r="AQ92" s="36"/>
      <c r="AR92" s="36"/>
      <c r="AS92" s="36"/>
    </row>
    <row r="93" spans="2:45" ht="30" customHeight="1" x14ac:dyDescent="0.25">
      <c r="B93" s="70"/>
      <c r="S93" s="7" t="s">
        <v>696</v>
      </c>
      <c r="T93" s="28">
        <v>44914</v>
      </c>
      <c r="U93" s="71"/>
      <c r="V93" s="37"/>
      <c r="W93" s="37"/>
      <c r="X93" s="38"/>
      <c r="Y93" s="38"/>
      <c r="Z93" s="71"/>
      <c r="AA93" s="39"/>
      <c r="AB93" s="40"/>
      <c r="AC93" s="40"/>
      <c r="AD93" s="40"/>
      <c r="AE93" s="41"/>
      <c r="AF93" s="42"/>
      <c r="AG93" s="49"/>
      <c r="AH93" s="43"/>
      <c r="AI93" s="43"/>
      <c r="AJ93" s="44"/>
      <c r="AK93" s="44"/>
      <c r="AL93" s="44"/>
      <c r="AM93" s="44"/>
      <c r="AN93" s="36"/>
      <c r="AO93" s="36"/>
      <c r="AP93" s="36"/>
      <c r="AQ93" s="36"/>
      <c r="AR93" s="36"/>
      <c r="AS93" s="36"/>
    </row>
    <row r="94" spans="2:45" ht="30" customHeight="1" x14ac:dyDescent="0.25">
      <c r="S94" s="7" t="s">
        <v>694</v>
      </c>
      <c r="T94" s="15" t="s">
        <v>994</v>
      </c>
      <c r="U94" s="71"/>
      <c r="V94" s="37"/>
      <c r="W94" s="37"/>
      <c r="X94" s="38"/>
      <c r="Y94" s="38"/>
      <c r="Z94" s="71"/>
      <c r="AA94" s="39"/>
      <c r="AB94" s="40"/>
      <c r="AC94" s="40"/>
      <c r="AD94" s="40"/>
      <c r="AE94" s="41"/>
      <c r="AF94" s="42"/>
      <c r="AG94" s="49"/>
      <c r="AH94" s="43"/>
      <c r="AI94" s="43"/>
      <c r="AJ94" s="44"/>
      <c r="AK94" s="44"/>
      <c r="AL94" s="44"/>
      <c r="AM94" s="44"/>
      <c r="AN94" s="36"/>
      <c r="AO94" s="36"/>
      <c r="AP94" s="36"/>
      <c r="AQ94" s="36"/>
      <c r="AR94" s="36"/>
      <c r="AS94" s="36"/>
    </row>
    <row r="95" spans="2:45" ht="30" customHeight="1" x14ac:dyDescent="0.25">
      <c r="S95" s="7" t="s">
        <v>697</v>
      </c>
      <c r="T95" s="7">
        <f t="shared" ref="T95" ca="1" si="41">COUNTA(U70:U129)</f>
        <v>11</v>
      </c>
      <c r="U95" s="71"/>
      <c r="V95" s="37"/>
      <c r="W95" s="37"/>
      <c r="X95" s="38"/>
      <c r="Y95" s="38"/>
      <c r="Z95" s="71"/>
      <c r="AA95" s="39"/>
      <c r="AB95" s="40"/>
      <c r="AC95" s="40"/>
      <c r="AD95" s="40"/>
      <c r="AE95" s="41"/>
      <c r="AF95" s="42"/>
      <c r="AG95" s="49"/>
      <c r="AH95" s="43"/>
      <c r="AI95" s="43"/>
      <c r="AJ95" s="44"/>
      <c r="AK95" s="44"/>
      <c r="AL95" s="44"/>
      <c r="AM95" s="44"/>
      <c r="AN95" s="36"/>
      <c r="AO95" s="36"/>
      <c r="AP95" s="36"/>
      <c r="AQ95" s="36"/>
      <c r="AR95" s="36"/>
      <c r="AS95" s="36"/>
    </row>
    <row r="96" spans="2:45" ht="30" customHeight="1" x14ac:dyDescent="0.25">
      <c r="S96" s="7" t="s">
        <v>715</v>
      </c>
      <c r="T96" s="7" t="str">
        <f t="shared" ref="T96" si="42">T84&amp;"+/-"&amp;T85&amp;" "&amp;T94</f>
        <v>-38+/-0.8 dBV</v>
      </c>
      <c r="U96" s="71"/>
      <c r="V96" s="37"/>
      <c r="W96" s="37"/>
      <c r="X96" s="38"/>
      <c r="Y96" s="38"/>
      <c r="Z96" s="71"/>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 t="shared" ref="T97" si="43">T76&amp;" : "&amp;T79&amp;" "&amp;"(uA)"&amp;CHAR(10)&amp;"Vdc&amp;Remark: "&amp;T82</f>
        <v>3.3V : 100~200 (uA)
Vdc&amp;Remark: -</v>
      </c>
      <c r="U97" s="71"/>
      <c r="V97" s="37"/>
      <c r="W97" s="37"/>
      <c r="X97" s="38"/>
      <c r="Y97" s="38"/>
      <c r="Z97" s="71"/>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71"/>
      <c r="V98" s="37"/>
      <c r="W98" s="37"/>
      <c r="X98" s="38"/>
      <c r="Y98" s="38"/>
      <c r="Z98" s="71"/>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 t="shared" ref="T99" si="44">ADDRESS(ROW(S99),COLUMN($S$1))&amp;":"&amp;ADDRESS(ROW(S129),COLUMN($T$1))</f>
        <v>$S$99:$T$129</v>
      </c>
      <c r="U99" s="71"/>
      <c r="V99" s="37"/>
      <c r="W99" s="37"/>
      <c r="X99" s="38"/>
      <c r="Y99" s="38"/>
      <c r="Z99" s="71"/>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 t="shared" ref="S100" si="45">$BB$2</f>
        <v>15V</v>
      </c>
      <c r="T100" s="3">
        <v>3.2</v>
      </c>
      <c r="U100" s="71"/>
      <c r="V100" s="37"/>
      <c r="W100" s="37"/>
      <c r="X100" s="38"/>
      <c r="Y100" s="38"/>
      <c r="Z100" s="71"/>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 t="shared" ref="S101" si="46">$BB$3</f>
        <v>14V</v>
      </c>
      <c r="T101" s="3">
        <v>2.2000000000000002</v>
      </c>
      <c r="U101" s="71"/>
      <c r="V101" s="37"/>
      <c r="W101" s="37"/>
      <c r="X101" s="38"/>
      <c r="Y101" s="38"/>
      <c r="Z101" s="71"/>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 t="shared" ref="S102" si="47">$BB$4</f>
        <v>13V</v>
      </c>
      <c r="T102" s="3">
        <v>1.1000000000000001</v>
      </c>
      <c r="U102" s="71"/>
      <c r="V102" s="37"/>
      <c r="W102" s="37"/>
      <c r="X102" s="38"/>
      <c r="Y102" s="38"/>
      <c r="Z102" s="71"/>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 t="shared" ref="S103" si="48">$BB$5</f>
        <v>12V</v>
      </c>
      <c r="T103" s="3">
        <v>0</v>
      </c>
      <c r="U103" s="71"/>
      <c r="V103" s="37"/>
      <c r="W103" s="37"/>
      <c r="X103" s="38"/>
      <c r="Y103" s="38"/>
      <c r="Z103" s="71"/>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 t="shared" ref="S104" si="49">$BB$6</f>
        <v>11V</v>
      </c>
      <c r="T104" s="3">
        <v>-1.1000000000000001</v>
      </c>
      <c r="U104" s="71"/>
      <c r="V104" s="37"/>
      <c r="W104" s="37"/>
      <c r="X104" s="38"/>
      <c r="Y104" s="38"/>
      <c r="Z104" s="71"/>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 t="shared" ref="S105" si="50">$BB$7</f>
        <v>10V</v>
      </c>
      <c r="T105" s="3">
        <v>-2.2000000000000002</v>
      </c>
      <c r="U105" s="71"/>
      <c r="V105" s="37"/>
      <c r="W105" s="37"/>
      <c r="X105" s="38"/>
      <c r="Y105" s="38"/>
      <c r="Z105" s="71"/>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 t="shared" ref="S106" si="51">$BB$8</f>
        <v>9V</v>
      </c>
      <c r="T106" s="3" t="s">
        <v>562</v>
      </c>
      <c r="U106" s="71"/>
      <c r="V106" s="37"/>
      <c r="W106" s="37"/>
      <c r="X106" s="38"/>
      <c r="Y106" s="38"/>
      <c r="Z106" s="71"/>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 t="shared" ref="S107" si="52">$BB$9</f>
        <v>FIX</v>
      </c>
      <c r="T107" s="3" t="s">
        <v>562</v>
      </c>
      <c r="U107" s="71"/>
      <c r="V107" s="37"/>
      <c r="W107" s="37"/>
      <c r="X107" s="38"/>
      <c r="Y107" s="38"/>
      <c r="Z107" s="71"/>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 t="shared" ref="S108" si="53">$BB$10</f>
        <v>Space</v>
      </c>
      <c r="T108" s="3"/>
      <c r="U108" s="71"/>
      <c r="V108" s="37"/>
      <c r="W108" s="37"/>
      <c r="X108" s="38"/>
      <c r="Y108" s="38"/>
      <c r="Z108" s="71"/>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 t="shared" ref="S109" si="54">$BB$11</f>
        <v>Config2</v>
      </c>
      <c r="T109" s="3"/>
      <c r="U109" s="71"/>
      <c r="V109" s="37"/>
      <c r="W109" s="37"/>
      <c r="X109" s="38"/>
      <c r="Y109" s="38"/>
      <c r="Z109" s="71"/>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 t="shared" ref="S110" si="55">$BB$12</f>
        <v>-</v>
      </c>
      <c r="T110" s="3"/>
      <c r="U110" s="36"/>
      <c r="V110" s="37"/>
      <c r="W110" s="37"/>
      <c r="X110" s="38"/>
      <c r="Y110" s="38"/>
      <c r="Z110" s="71"/>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 t="shared" ref="S111" si="56">$BB$13</f>
        <v>-</v>
      </c>
      <c r="T111" s="3"/>
      <c r="U111" s="36"/>
      <c r="V111" s="37"/>
      <c r="W111" s="37"/>
      <c r="X111" s="38"/>
      <c r="Y111" s="38"/>
      <c r="Z111" s="71"/>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 t="shared" ref="S112" si="57">$BB$14</f>
        <v>-</v>
      </c>
      <c r="T112" s="3"/>
      <c r="U112" s="36"/>
      <c r="V112" s="37"/>
      <c r="W112" s="37"/>
      <c r="X112" s="38"/>
      <c r="Y112" s="38"/>
      <c r="Z112" s="71"/>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 t="shared" ref="S113" si="58">$BB$15</f>
        <v>-</v>
      </c>
      <c r="T113" s="3"/>
      <c r="U113" s="36"/>
      <c r="V113" s="37"/>
      <c r="W113" s="37"/>
      <c r="X113" s="38"/>
      <c r="Y113" s="38"/>
      <c r="Z113" s="71"/>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 t="shared" ref="S114" si="59">$BB$16</f>
        <v>-</v>
      </c>
      <c r="T114" s="3"/>
      <c r="U114" s="36"/>
      <c r="V114" s="37"/>
      <c r="W114" s="37"/>
      <c r="X114" s="38"/>
      <c r="Y114" s="38"/>
      <c r="Z114" s="71"/>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 t="shared" ref="S115" si="60">$BB$17</f>
        <v>-</v>
      </c>
      <c r="T115" s="3"/>
      <c r="U115" s="36"/>
      <c r="V115" s="37"/>
      <c r="W115" s="37"/>
      <c r="X115" s="38"/>
      <c r="Y115" s="38"/>
      <c r="Z115" s="71"/>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 t="shared" ref="S116" si="61">$BB$18</f>
        <v>-</v>
      </c>
      <c r="T116" s="3"/>
      <c r="U116" s="36"/>
      <c r="V116" s="37"/>
      <c r="W116" s="37"/>
      <c r="X116" s="38"/>
      <c r="Y116" s="38"/>
      <c r="Z116" s="71"/>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 t="shared" ref="S117" si="62">$BB$19</f>
        <v>-</v>
      </c>
      <c r="T117" s="3"/>
      <c r="U117" s="36"/>
      <c r="V117" s="37"/>
      <c r="W117" s="37"/>
      <c r="X117" s="38"/>
      <c r="Y117" s="38"/>
      <c r="Z117" s="71"/>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 t="shared" ref="S118" si="63">$BB$20</f>
        <v>-</v>
      </c>
      <c r="T118" s="3"/>
      <c r="U118" s="36"/>
      <c r="V118" s="37"/>
      <c r="W118" s="37"/>
      <c r="X118" s="38"/>
      <c r="Y118" s="38"/>
      <c r="Z118" s="71"/>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 t="shared" ref="S119" si="64">$BB$21</f>
        <v>-</v>
      </c>
      <c r="T119" s="3"/>
      <c r="U119" s="36"/>
      <c r="V119" s="37"/>
      <c r="W119" s="37"/>
      <c r="X119" s="38"/>
      <c r="Y119" s="38"/>
      <c r="Z119" s="71"/>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 t="shared" ref="S120" si="65">$BB$22</f>
        <v>-</v>
      </c>
      <c r="T120" s="3"/>
      <c r="U120" s="36"/>
      <c r="V120" s="37"/>
      <c r="W120" s="37"/>
      <c r="X120" s="38"/>
      <c r="Y120" s="38"/>
      <c r="Z120" s="71"/>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 t="shared" ref="S121" si="66">$BB$23</f>
        <v>-</v>
      </c>
      <c r="T121" s="3"/>
      <c r="U121" s="36"/>
      <c r="V121" s="37"/>
      <c r="W121" s="37"/>
      <c r="X121" s="38"/>
      <c r="Y121" s="38"/>
      <c r="Z121" s="71"/>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 t="shared" ref="S122" si="67">$BB$24</f>
        <v>-</v>
      </c>
      <c r="T122" s="3"/>
      <c r="U122" s="36"/>
      <c r="V122" s="37"/>
      <c r="W122" s="37"/>
      <c r="X122" s="38"/>
      <c r="Y122" s="38"/>
      <c r="Z122" s="71"/>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 t="shared" ref="S123" si="68">$BB$25</f>
        <v>-</v>
      </c>
      <c r="T123" s="3"/>
      <c r="U123" s="36"/>
      <c r="V123" s="37"/>
      <c r="W123" s="37"/>
      <c r="X123" s="38"/>
      <c r="Y123" s="38"/>
      <c r="Z123" s="71"/>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 t="shared" ref="S124" si="69">$BB$26</f>
        <v>-</v>
      </c>
      <c r="T124" s="3"/>
      <c r="U124" s="36"/>
      <c r="V124" s="37"/>
      <c r="W124" s="37"/>
      <c r="X124" s="38"/>
      <c r="Y124" s="38"/>
      <c r="Z124" s="71"/>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 t="shared" ref="S125" si="70">$BB$27</f>
        <v>-</v>
      </c>
      <c r="T125" s="3"/>
      <c r="U125" s="36"/>
      <c r="V125" s="37"/>
      <c r="W125" s="37"/>
      <c r="X125" s="38"/>
      <c r="Y125" s="38"/>
      <c r="Z125" s="71"/>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 t="shared" ref="S126" si="71">$BB$28</f>
        <v>-</v>
      </c>
      <c r="T126" s="3"/>
      <c r="U126" s="36"/>
      <c r="V126" s="37"/>
      <c r="W126" s="37"/>
      <c r="X126" s="38"/>
      <c r="Y126" s="38"/>
      <c r="Z126" s="71"/>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 t="shared" ref="S127" si="72">$BB$29</f>
        <v>-</v>
      </c>
      <c r="T127" s="3"/>
      <c r="U127" s="36"/>
      <c r="V127" s="37"/>
      <c r="W127" s="37"/>
      <c r="X127" s="38"/>
      <c r="Y127" s="38"/>
      <c r="Z127" s="71"/>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 t="shared" ref="S128" si="73">$BB$30</f>
        <v>-</v>
      </c>
      <c r="T128" s="3"/>
      <c r="U128" s="36"/>
      <c r="V128" s="37"/>
      <c r="W128" s="37"/>
      <c r="X128" s="38"/>
      <c r="Y128" s="38"/>
      <c r="Z128" s="71"/>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 t="shared" ref="S129" si="74">$BB$31</f>
        <v>-</v>
      </c>
      <c r="T129" s="3"/>
      <c r="U129" s="36"/>
      <c r="V129" s="37"/>
      <c r="W129" s="37"/>
      <c r="X129" s="38"/>
      <c r="Y129" s="38"/>
      <c r="Z129" s="71"/>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585</v>
      </c>
      <c r="V131" s="12"/>
      <c r="W131" s="65"/>
      <c r="X131" s="12"/>
      <c r="Y131" s="7" t="str">
        <f t="shared" ref="Y131" si="75">VLOOKUP(U131,$DX$1:$DZ$21,3,FALSE)</f>
        <v>-</v>
      </c>
      <c r="AD131" s="8"/>
    </row>
    <row r="132" spans="19:45" ht="30" customHeight="1" x14ac:dyDescent="0.25">
      <c r="S132" s="7" t="s">
        <v>24</v>
      </c>
      <c r="T132" s="15" t="s">
        <v>1154</v>
      </c>
      <c r="U132" s="5" t="s">
        <v>23</v>
      </c>
      <c r="V132" s="7" t="str">
        <f t="shared" ref="V132" si="76">VLOOKUP(U131,$DX$1:$DZ$21,2,FALSE)</f>
        <v>-</v>
      </c>
      <c r="W132" s="19"/>
      <c r="X132" s="19"/>
      <c r="Y132" s="19"/>
      <c r="Z132" s="19"/>
      <c r="AA132" s="5" t="s">
        <v>592</v>
      </c>
      <c r="AB132" s="26" t="str">
        <f t="shared" ref="AB132" si="77">T151&amp;"_"&amp;ABS(T149)&amp;"dB_"&amp;T153&amp;"_"&amp;T154&amp;"_"&amp;GetAbsMaxMinText(AF135:AG194)&amp;"_"&amp;T134&amp;"_"&amp;T133&amp;S131&amp;"."&amp;T157</f>
        <v>10V_NormalMode_38dB_M804WF_2227F_365_430_ZTS6411E_MP3.0</v>
      </c>
      <c r="AC132" s="18"/>
      <c r="AD132" s="18"/>
      <c r="AE132" s="18"/>
      <c r="AF132" s="18"/>
      <c r="AG132" s="18"/>
      <c r="AH132" s="19"/>
      <c r="AI132" s="19" t="s">
        <v>2</v>
      </c>
      <c r="AJ132" s="16" t="s">
        <v>1143</v>
      </c>
      <c r="AK132" s="16"/>
      <c r="AL132" s="16"/>
      <c r="AM132" s="16"/>
      <c r="AN132" s="16"/>
      <c r="AO132" s="16"/>
      <c r="AP132" s="16"/>
      <c r="AQ132" s="16"/>
      <c r="AR132" s="16"/>
      <c r="AS132" s="16"/>
    </row>
    <row r="133" spans="19:45" ht="30" customHeight="1" x14ac:dyDescent="0.25">
      <c r="S133" s="7" t="s">
        <v>5</v>
      </c>
      <c r="T133" s="15" t="s">
        <v>1148</v>
      </c>
      <c r="U133" s="32" t="str">
        <f t="shared" ref="U133" si="78">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1171</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 t="shared" ref="AN134" si="79">VLOOKUP($T142,$DE$1:$DJ$31,2,FALSE)</f>
        <v>Full</v>
      </c>
      <c r="AO134" s="56" t="str">
        <f t="shared" ref="AO134" si="80">VLOOKUP($T142,$DE$1:$DJ$31,3,FALSE)</f>
        <v>Full</v>
      </c>
      <c r="AP134" s="56" t="str">
        <f t="shared" ref="AP134" si="81">VLOOKUP($T142,$DE$1:$DJ$31,4,FALSE)</f>
        <v>non</v>
      </c>
      <c r="AQ134" s="56" t="str">
        <f t="shared" ref="AQ134" si="82">VLOOKUP($T142,$DE$1:$DJ$31,5,FALSE)</f>
        <v>non</v>
      </c>
      <c r="AR134" s="56" t="str">
        <f t="shared" ref="AR134" si="83">VLOOKUP($T142,$DE$1:$DJ$31,6,FALSE)</f>
        <v>Full</v>
      </c>
      <c r="AS134" s="35" t="s">
        <v>726</v>
      </c>
    </row>
    <row r="135" spans="19:45" ht="30" customHeight="1" x14ac:dyDescent="0.25">
      <c r="S135" s="7" t="s">
        <v>18</v>
      </c>
      <c r="T135" s="15" t="s">
        <v>1149</v>
      </c>
      <c r="U135" s="36" t="str">
        <f t="shared" ref="U135:U141" ca="1" si="84">ConfigCode($AA135,$AN135,$AO135,$AP135,$AQ135,$AR135,$AF135,$AG135,2)</f>
        <v>0x0C=-39.00,-36.50;</v>
      </c>
      <c r="V135" s="37"/>
      <c r="W135" s="37"/>
      <c r="X135" s="68"/>
      <c r="Y135" s="68"/>
      <c r="Z135" s="55" t="e">
        <f t="shared" ref="Z135:Z141" ca="1" si="85" xml:space="preserve">
N("vbias,vlookup vbias range")+
VLOOKUP($AA135,INDIRECT(BoxVal(ROW($AA135),34,COLUMN(T131))),2,FALSE)+
N("gain")+
$AB135+
N("vcm")+
VLOOKUP($AC135,$CT$1:$DC$31,7,FALSE)+
N("(vbias*vcp*vbg-vbias)*sensor ratio")+
VbiasCal($AA135,$AD135,$AE135,BoxVal(ROW($AC135),18,COLUMN($T$22)))+
N("vbias ref+gain ref")+
$V135+$W135</f>
        <v>#VALUE!</v>
      </c>
      <c r="AA135" s="39" t="s">
        <v>1157</v>
      </c>
      <c r="AB135" s="40">
        <v>7.5</v>
      </c>
      <c r="AC135" s="40" t="s">
        <v>996</v>
      </c>
      <c r="AD135" s="40">
        <v>1</v>
      </c>
      <c r="AE135" s="41">
        <v>0</v>
      </c>
      <c r="AF135" s="42">
        <v>-39</v>
      </c>
      <c r="AG135" s="42">
        <v>-36.5</v>
      </c>
      <c r="AH135" s="43" t="e">
        <f t="shared" ref="AH135:AH141" ca="1" si="86">$AF135+$Z135</f>
        <v>#VALUE!</v>
      </c>
      <c r="AI135" s="43" t="e">
        <f t="shared" ref="AI135:AI141" ca="1" si="87">$AG135+$Z135</f>
        <v>#VALUE!</v>
      </c>
      <c r="AJ135" s="44">
        <f t="shared" ref="AJ135:AJ141" ca="1" si="88" xml:space="preserve">
N("initial sens-loopgain")+
$AF135-BoxVal(ROW($AA135),26,COLUMN(INDIRECT("T"&amp;(INT(ROW($AA152)/65))*65+2)))</f>
        <v>-39</v>
      </c>
      <c r="AK135" s="44">
        <f t="shared" ref="AK135:AK141" ca="1" si="89">AJ135+(AG135-AF135)</f>
        <v>-36.5</v>
      </c>
      <c r="AL135" s="44" t="e">
        <f t="shared" ref="AL135:AL141" ca="1" si="90" xml:space="preserve">
N("initial sens-loopgain-gain-gain ref-vcm")+
$AH135-
BoxVal(ROW($AA135),26,COLUMN(INDIRECT("T"&amp;(INT(ROW($AA152)/65))*65+2)))-
$AB135-
$W135-
IFERROR(VLOOKUP($AC135,$CT$1:$DC$31,7,FALSE),0)</f>
        <v>#VALUE!</v>
      </c>
      <c r="AM135" s="44" t="e">
        <f t="shared" ref="AM135:AM141" ca="1" si="91">AL135+(AG135-AF135)</f>
        <v>#VALUE!</v>
      </c>
      <c r="AN135" s="36" t="str">
        <f t="shared" ref="AN135:AN141" ca="1" si="92">IF(BoxVal(ROW(AA135),9,COLUMN(T133))="FIX","00",ManualLookup(AA135,BoxVal(ROW(AA135),4,COLUMN(AN133)),INDIRECT(DN$3)))</f>
        <v>00</v>
      </c>
      <c r="AO135" s="36" t="str">
        <f t="shared" ref="AO135:AR141" ca="1" si="93">ManualLookup(AB135,BoxVal(ROW(AB135),4,COLUMN(AO133)),INDIRECT(DO$3))</f>
        <v>0C</v>
      </c>
      <c r="AP135" s="36" t="str">
        <f t="shared" ca="1" si="93"/>
        <v>00</v>
      </c>
      <c r="AQ135" s="36" t="str">
        <f t="shared" ca="1" si="93"/>
        <v>00</v>
      </c>
      <c r="AR135" s="36" t="str">
        <f t="shared" ca="1" si="93"/>
        <v>00</v>
      </c>
      <c r="AS135" s="33"/>
    </row>
    <row r="136" spans="19:45" ht="30" customHeight="1" x14ac:dyDescent="0.25">
      <c r="S136" s="7" t="s">
        <v>13</v>
      </c>
      <c r="T136" s="15" t="s">
        <v>1155</v>
      </c>
      <c r="U136" s="71" t="str">
        <f t="shared" ca="1" si="84"/>
        <v>0x04=-39.30,-39.00;</v>
      </c>
      <c r="V136" s="37"/>
      <c r="W136" s="37"/>
      <c r="X136" s="68"/>
      <c r="Y136" s="68"/>
      <c r="Z136" s="55" t="e">
        <f t="shared" ca="1" si="85"/>
        <v>#VALUE!</v>
      </c>
      <c r="AA136" s="39" t="s">
        <v>1157</v>
      </c>
      <c r="AB136" s="40">
        <v>1</v>
      </c>
      <c r="AC136" s="40" t="s">
        <v>996</v>
      </c>
      <c r="AD136" s="40">
        <v>1</v>
      </c>
      <c r="AE136" s="41">
        <v>0</v>
      </c>
      <c r="AF136" s="42">
        <v>-39.299999999999997</v>
      </c>
      <c r="AG136" s="47">
        <f t="shared" ref="AG136" si="94">AF135</f>
        <v>-39</v>
      </c>
      <c r="AH136" s="43" t="e">
        <f t="shared" ca="1" si="86"/>
        <v>#VALUE!</v>
      </c>
      <c r="AI136" s="43" t="e">
        <f t="shared" ca="1" si="87"/>
        <v>#VALUE!</v>
      </c>
      <c r="AJ136" s="44">
        <f t="shared" ca="1" si="88"/>
        <v>-39.299999999999997</v>
      </c>
      <c r="AK136" s="44">
        <f t="shared" ca="1" si="89"/>
        <v>-39</v>
      </c>
      <c r="AL136" s="44" t="e">
        <f t="shared" ca="1" si="90"/>
        <v>#VALUE!</v>
      </c>
      <c r="AM136" s="44" t="e">
        <f t="shared" ca="1" si="91"/>
        <v>#VALUE!</v>
      </c>
      <c r="AN136" s="36" t="str">
        <f t="shared" ca="1" si="92"/>
        <v>00</v>
      </c>
      <c r="AO136" s="36" t="str">
        <f t="shared" ca="1" si="93"/>
        <v>04</v>
      </c>
      <c r="AP136" s="36" t="str">
        <f t="shared" ca="1" si="93"/>
        <v>00</v>
      </c>
      <c r="AQ136" s="36" t="str">
        <f t="shared" ca="1" si="93"/>
        <v>00</v>
      </c>
      <c r="AR136" s="36" t="str">
        <f t="shared" ca="1" si="93"/>
        <v>00</v>
      </c>
      <c r="AS136" s="36"/>
    </row>
    <row r="137" spans="19:45" ht="30" customHeight="1" x14ac:dyDescent="0.25">
      <c r="S137" s="26"/>
      <c r="T137" s="17"/>
      <c r="U137" s="71" t="str">
        <f t="shared" ca="1" si="84"/>
        <v>0x05=-39.80,-39.30;</v>
      </c>
      <c r="V137" s="37"/>
      <c r="W137" s="37"/>
      <c r="X137" s="68"/>
      <c r="Y137" s="68"/>
      <c r="Z137" s="55" t="e">
        <f t="shared" ca="1" si="85"/>
        <v>#VALUE!</v>
      </c>
      <c r="AA137" s="39" t="s">
        <v>436</v>
      </c>
      <c r="AB137" s="40">
        <v>1.5</v>
      </c>
      <c r="AC137" s="40" t="s">
        <v>995</v>
      </c>
      <c r="AD137" s="40">
        <v>1</v>
      </c>
      <c r="AE137" s="41">
        <v>0</v>
      </c>
      <c r="AF137" s="42">
        <v>-39.799999999999997</v>
      </c>
      <c r="AG137" s="47">
        <f>AF136</f>
        <v>-39.299999999999997</v>
      </c>
      <c r="AH137" s="43" t="e">
        <f t="shared" ca="1" si="86"/>
        <v>#VALUE!</v>
      </c>
      <c r="AI137" s="43" t="e">
        <f t="shared" ca="1" si="87"/>
        <v>#VALUE!</v>
      </c>
      <c r="AJ137" s="44">
        <f t="shared" ca="1" si="88"/>
        <v>-39.799999999999997</v>
      </c>
      <c r="AK137" s="44">
        <f t="shared" ca="1" si="89"/>
        <v>-39.299999999999997</v>
      </c>
      <c r="AL137" s="44" t="e">
        <f t="shared" ca="1" si="90"/>
        <v>#VALUE!</v>
      </c>
      <c r="AM137" s="44" t="e">
        <f t="shared" ca="1" si="91"/>
        <v>#VALUE!</v>
      </c>
      <c r="AN137" s="36" t="str">
        <f t="shared" ca="1" si="92"/>
        <v>00</v>
      </c>
      <c r="AO137" s="36" t="str">
        <f t="shared" ca="1" si="93"/>
        <v>05</v>
      </c>
      <c r="AP137" s="36" t="str">
        <f t="shared" ca="1" si="93"/>
        <v>00</v>
      </c>
      <c r="AQ137" s="36" t="str">
        <f t="shared" ca="1" si="93"/>
        <v>00</v>
      </c>
      <c r="AR137" s="36" t="str">
        <f t="shared" ca="1" si="93"/>
        <v>00</v>
      </c>
      <c r="AS137" s="36"/>
    </row>
    <row r="138" spans="19:45" ht="30" customHeight="1" x14ac:dyDescent="0.25">
      <c r="S138" s="7" t="s">
        <v>19</v>
      </c>
      <c r="T138" s="15" t="s">
        <v>799</v>
      </c>
      <c r="U138" s="71" t="str">
        <f t="shared" ca="1" si="84"/>
        <v>0x06=-40.30,-39.80;</v>
      </c>
      <c r="V138" s="37"/>
      <c r="W138" s="37"/>
      <c r="X138" s="68"/>
      <c r="Y138" s="68"/>
      <c r="Z138" s="55" t="e">
        <f t="shared" ca="1" si="85"/>
        <v>#VALUE!</v>
      </c>
      <c r="AA138" s="39" t="s">
        <v>436</v>
      </c>
      <c r="AB138" s="40">
        <v>2</v>
      </c>
      <c r="AC138" s="40" t="s">
        <v>995</v>
      </c>
      <c r="AD138" s="40">
        <v>1</v>
      </c>
      <c r="AE138" s="41">
        <v>0</v>
      </c>
      <c r="AF138" s="42">
        <v>-40.299999999999997</v>
      </c>
      <c r="AG138" s="47">
        <f>AF137</f>
        <v>-39.799999999999997</v>
      </c>
      <c r="AH138" s="43" t="e">
        <f t="shared" ca="1" si="86"/>
        <v>#VALUE!</v>
      </c>
      <c r="AI138" s="43" t="e">
        <f t="shared" ca="1" si="87"/>
        <v>#VALUE!</v>
      </c>
      <c r="AJ138" s="44">
        <f t="shared" ca="1" si="88"/>
        <v>-40.299999999999997</v>
      </c>
      <c r="AK138" s="44">
        <f t="shared" ca="1" si="89"/>
        <v>-39.799999999999997</v>
      </c>
      <c r="AL138" s="44" t="e">
        <f t="shared" ca="1" si="90"/>
        <v>#VALUE!</v>
      </c>
      <c r="AM138" s="44" t="e">
        <f t="shared" ca="1" si="91"/>
        <v>#VALUE!</v>
      </c>
      <c r="AN138" s="36" t="str">
        <f t="shared" ca="1" si="92"/>
        <v>00</v>
      </c>
      <c r="AO138" s="36" t="str">
        <f t="shared" ca="1" si="93"/>
        <v>06</v>
      </c>
      <c r="AP138" s="36" t="str">
        <f t="shared" ca="1" si="93"/>
        <v>00</v>
      </c>
      <c r="AQ138" s="36" t="str">
        <f t="shared" ca="1" si="93"/>
        <v>00</v>
      </c>
      <c r="AR138" s="36" t="str">
        <f t="shared" ca="1" si="93"/>
        <v>00</v>
      </c>
      <c r="AS138" s="36"/>
    </row>
    <row r="139" spans="19:45" ht="30" customHeight="1" x14ac:dyDescent="0.25">
      <c r="S139" s="7" t="s">
        <v>15</v>
      </c>
      <c r="T139" s="15" t="s">
        <v>1157</v>
      </c>
      <c r="U139" s="71" t="str">
        <f t="shared" ca="1" si="84"/>
        <v>0x07=-41.00,-40.30;</v>
      </c>
      <c r="V139" s="37"/>
      <c r="W139" s="37"/>
      <c r="X139" s="68"/>
      <c r="Y139" s="68"/>
      <c r="Z139" s="55" t="e">
        <f t="shared" ca="1" si="85"/>
        <v>#VALUE!</v>
      </c>
      <c r="AA139" s="39" t="s">
        <v>436</v>
      </c>
      <c r="AB139" s="40">
        <v>2.5</v>
      </c>
      <c r="AC139" s="40" t="s">
        <v>995</v>
      </c>
      <c r="AD139" s="40">
        <v>1</v>
      </c>
      <c r="AE139" s="41">
        <v>0</v>
      </c>
      <c r="AF139" s="42">
        <v>-41</v>
      </c>
      <c r="AG139" s="47">
        <f>AF138</f>
        <v>-40.299999999999997</v>
      </c>
      <c r="AH139" s="43" t="e">
        <f t="shared" ca="1" si="86"/>
        <v>#VALUE!</v>
      </c>
      <c r="AI139" s="43" t="e">
        <f t="shared" ca="1" si="87"/>
        <v>#VALUE!</v>
      </c>
      <c r="AJ139" s="44">
        <f t="shared" ca="1" si="88"/>
        <v>-41</v>
      </c>
      <c r="AK139" s="44">
        <f t="shared" ca="1" si="89"/>
        <v>-40.299999999999997</v>
      </c>
      <c r="AL139" s="44" t="e">
        <f t="shared" ca="1" si="90"/>
        <v>#VALUE!</v>
      </c>
      <c r="AM139" s="44" t="e">
        <f t="shared" ca="1" si="91"/>
        <v>#VALUE!</v>
      </c>
      <c r="AN139" s="36" t="str">
        <f t="shared" ca="1" si="92"/>
        <v>00</v>
      </c>
      <c r="AO139" s="36" t="str">
        <f t="shared" ca="1" si="93"/>
        <v>07</v>
      </c>
      <c r="AP139" s="36" t="str">
        <f t="shared" ca="1" si="93"/>
        <v>00</v>
      </c>
      <c r="AQ139" s="36" t="str">
        <f t="shared" ca="1" si="93"/>
        <v>00</v>
      </c>
      <c r="AR139" s="36" t="str">
        <f t="shared" ca="1" si="93"/>
        <v>00</v>
      </c>
      <c r="AS139" s="36"/>
    </row>
    <row r="140" spans="19:45" ht="30" customHeight="1" x14ac:dyDescent="0.25">
      <c r="S140" s="7" t="s">
        <v>705</v>
      </c>
      <c r="T140" s="15" t="s">
        <v>1152</v>
      </c>
      <c r="U140" s="71" t="str">
        <f t="shared" ca="1" si="84"/>
        <v>0x08=-42.00,-41.00;</v>
      </c>
      <c r="V140" s="37"/>
      <c r="W140" s="37"/>
      <c r="X140" s="68"/>
      <c r="Y140" s="68"/>
      <c r="Z140" s="55" t="e">
        <f t="shared" ca="1" si="85"/>
        <v>#VALUE!</v>
      </c>
      <c r="AA140" s="39" t="s">
        <v>436</v>
      </c>
      <c r="AB140" s="40">
        <v>3.5</v>
      </c>
      <c r="AC140" s="40" t="s">
        <v>995</v>
      </c>
      <c r="AD140" s="40">
        <v>1</v>
      </c>
      <c r="AE140" s="41">
        <v>0</v>
      </c>
      <c r="AF140" s="42">
        <v>-42</v>
      </c>
      <c r="AG140" s="47">
        <f>AF139</f>
        <v>-41</v>
      </c>
      <c r="AH140" s="43" t="e">
        <f t="shared" ca="1" si="86"/>
        <v>#VALUE!</v>
      </c>
      <c r="AI140" s="43" t="e">
        <f t="shared" ca="1" si="87"/>
        <v>#VALUE!</v>
      </c>
      <c r="AJ140" s="44">
        <f t="shared" ca="1" si="88"/>
        <v>-42</v>
      </c>
      <c r="AK140" s="44">
        <f t="shared" ca="1" si="89"/>
        <v>-41</v>
      </c>
      <c r="AL140" s="44" t="e">
        <f t="shared" ca="1" si="90"/>
        <v>#VALUE!</v>
      </c>
      <c r="AM140" s="44" t="e">
        <f t="shared" ca="1" si="91"/>
        <v>#VALUE!</v>
      </c>
      <c r="AN140" s="36" t="str">
        <f t="shared" ca="1" si="92"/>
        <v>00</v>
      </c>
      <c r="AO140" s="36" t="str">
        <f t="shared" ca="1" si="93"/>
        <v>08</v>
      </c>
      <c r="AP140" s="36" t="str">
        <f t="shared" ca="1" si="93"/>
        <v>00</v>
      </c>
      <c r="AQ140" s="36" t="str">
        <f t="shared" ca="1" si="93"/>
        <v>00</v>
      </c>
      <c r="AR140" s="36" t="str">
        <f t="shared" ca="1" si="93"/>
        <v>00</v>
      </c>
      <c r="AS140" s="36"/>
    </row>
    <row r="141" spans="19:45" ht="30" customHeight="1" x14ac:dyDescent="0.25">
      <c r="S141" s="7" t="s">
        <v>605</v>
      </c>
      <c r="T141" s="15" t="s">
        <v>991</v>
      </c>
      <c r="U141" s="71" t="str">
        <f t="shared" ca="1" si="84"/>
        <v>0x09=-43.00,-42.00;</v>
      </c>
      <c r="V141" s="37"/>
      <c r="W141" s="37"/>
      <c r="X141" s="68"/>
      <c r="Y141" s="68"/>
      <c r="Z141" s="55" t="e">
        <f t="shared" ca="1" si="85"/>
        <v>#VALUE!</v>
      </c>
      <c r="AA141" s="39" t="s">
        <v>436</v>
      </c>
      <c r="AB141" s="40">
        <v>4.5</v>
      </c>
      <c r="AC141" s="40" t="s">
        <v>995</v>
      </c>
      <c r="AD141" s="40">
        <v>1</v>
      </c>
      <c r="AE141" s="41">
        <v>0</v>
      </c>
      <c r="AF141" s="42">
        <v>-43</v>
      </c>
      <c r="AG141" s="47">
        <f>AF140</f>
        <v>-42</v>
      </c>
      <c r="AH141" s="43" t="e">
        <f t="shared" ca="1" si="86"/>
        <v>#VALUE!</v>
      </c>
      <c r="AI141" s="43" t="e">
        <f t="shared" ca="1" si="87"/>
        <v>#VALUE!</v>
      </c>
      <c r="AJ141" s="44">
        <f t="shared" ca="1" si="88"/>
        <v>-43</v>
      </c>
      <c r="AK141" s="44">
        <f t="shared" ca="1" si="89"/>
        <v>-42</v>
      </c>
      <c r="AL141" s="44" t="e">
        <f t="shared" ca="1" si="90"/>
        <v>#VALUE!</v>
      </c>
      <c r="AM141" s="44" t="e">
        <f t="shared" ca="1" si="91"/>
        <v>#VALUE!</v>
      </c>
      <c r="AN141" s="36" t="str">
        <f t="shared" ca="1" si="92"/>
        <v>00</v>
      </c>
      <c r="AO141" s="36" t="str">
        <f t="shared" ca="1" si="93"/>
        <v>09</v>
      </c>
      <c r="AP141" s="36" t="str">
        <f t="shared" ca="1" si="93"/>
        <v>00</v>
      </c>
      <c r="AQ141" s="36" t="str">
        <f t="shared" ca="1" si="93"/>
        <v>00</v>
      </c>
      <c r="AR141" s="36" t="str">
        <f t="shared" ca="1" si="93"/>
        <v>00</v>
      </c>
      <c r="AS141" s="36"/>
    </row>
    <row r="142" spans="19:45" ht="30" customHeight="1" x14ac:dyDescent="0.25">
      <c r="S142" s="7" t="s">
        <v>721</v>
      </c>
      <c r="T142" s="15" t="s">
        <v>26</v>
      </c>
      <c r="U142" s="71"/>
      <c r="V142" s="37"/>
      <c r="W142" s="37"/>
      <c r="X142" s="68"/>
      <c r="Y142" s="68"/>
      <c r="Z142" s="55"/>
      <c r="AA142" s="39"/>
      <c r="AB142" s="40"/>
      <c r="AC142" s="40"/>
      <c r="AD142" s="40"/>
      <c r="AE142" s="41"/>
      <c r="AF142" s="42"/>
      <c r="AG142" s="47"/>
      <c r="AH142" s="43"/>
      <c r="AI142" s="43"/>
      <c r="AJ142" s="44"/>
      <c r="AK142" s="44"/>
      <c r="AL142" s="44"/>
      <c r="AM142" s="44"/>
      <c r="AN142" s="36"/>
      <c r="AO142" s="36"/>
      <c r="AP142" s="36"/>
      <c r="AQ142" s="36"/>
      <c r="AR142" s="36"/>
      <c r="AS142" s="36"/>
    </row>
    <row r="143" spans="19:45" ht="30" customHeight="1" x14ac:dyDescent="0.25">
      <c r="S143" s="7" t="s">
        <v>20</v>
      </c>
      <c r="T143" s="15">
        <v>-38</v>
      </c>
      <c r="U143" s="71"/>
      <c r="V143" s="37"/>
      <c r="W143" s="37"/>
      <c r="X143" s="38"/>
      <c r="Y143" s="38"/>
      <c r="Z143" s="55"/>
      <c r="AA143" s="39"/>
      <c r="AB143" s="40"/>
      <c r="AC143" s="40"/>
      <c r="AD143" s="40"/>
      <c r="AE143" s="41"/>
      <c r="AF143" s="42"/>
      <c r="AG143" s="47"/>
      <c r="AH143" s="43"/>
      <c r="AI143" s="43"/>
      <c r="AJ143" s="44"/>
      <c r="AK143" s="44"/>
      <c r="AL143" s="44"/>
      <c r="AM143" s="44"/>
      <c r="AN143" s="36"/>
      <c r="AO143" s="36"/>
      <c r="AP143" s="36"/>
      <c r="AQ143" s="36"/>
      <c r="AR143" s="36"/>
      <c r="AS143" s="36"/>
    </row>
    <row r="144" spans="19:45" ht="30" customHeight="1" x14ac:dyDescent="0.25">
      <c r="S144" s="7" t="s">
        <v>691</v>
      </c>
      <c r="T144" s="15" t="s">
        <v>1098</v>
      </c>
      <c r="U144" s="71"/>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2:45" ht="30" customHeight="1" x14ac:dyDescent="0.25">
      <c r="S145" s="7" t="s">
        <v>544</v>
      </c>
      <c r="T145" s="15" t="s">
        <v>993</v>
      </c>
      <c r="U145" s="71"/>
      <c r="V145" s="37"/>
      <c r="W145" s="37"/>
      <c r="X145" s="38"/>
      <c r="Y145" s="38"/>
      <c r="Z145" s="71"/>
      <c r="AA145" s="39"/>
      <c r="AB145" s="40"/>
      <c r="AC145" s="40"/>
      <c r="AD145" s="40"/>
      <c r="AE145" s="41"/>
      <c r="AF145" s="42"/>
      <c r="AG145" s="49"/>
      <c r="AH145" s="43"/>
      <c r="AI145" s="43"/>
      <c r="AJ145" s="44"/>
      <c r="AK145" s="44"/>
      <c r="AL145" s="44"/>
      <c r="AM145" s="44"/>
      <c r="AN145" s="36"/>
      <c r="AO145" s="36"/>
      <c r="AP145" s="36"/>
      <c r="AQ145" s="36"/>
      <c r="AR145" s="36"/>
      <c r="AS145" s="36"/>
    </row>
    <row r="146" spans="2:45" ht="30" customHeight="1" x14ac:dyDescent="0.25">
      <c r="S146" s="7" t="s">
        <v>12</v>
      </c>
      <c r="T146" s="15" t="s">
        <v>548</v>
      </c>
      <c r="U146" s="71"/>
      <c r="V146" s="37"/>
      <c r="W146" s="37"/>
      <c r="X146" s="38"/>
      <c r="Y146" s="38"/>
      <c r="Z146" s="71"/>
      <c r="AA146" s="39"/>
      <c r="AB146" s="40"/>
      <c r="AC146" s="40"/>
      <c r="AD146" s="40"/>
      <c r="AE146" s="41"/>
      <c r="AF146" s="42"/>
      <c r="AG146" s="49"/>
      <c r="AH146" s="43"/>
      <c r="AI146" s="43"/>
      <c r="AJ146" s="44"/>
      <c r="AK146" s="44"/>
      <c r="AL146" s="44"/>
      <c r="AM146" s="44"/>
      <c r="AN146" s="36"/>
      <c r="AO146" s="36"/>
      <c r="AP146" s="36"/>
      <c r="AQ146" s="36"/>
      <c r="AR146" s="36"/>
      <c r="AS146" s="36"/>
    </row>
    <row r="147" spans="2:45" ht="30" customHeight="1" x14ac:dyDescent="0.25">
      <c r="S147" s="26" t="s">
        <v>773</v>
      </c>
      <c r="T147" s="15" t="s">
        <v>562</v>
      </c>
      <c r="U147" s="71"/>
      <c r="V147" s="37"/>
      <c r="W147" s="37"/>
      <c r="X147" s="38"/>
      <c r="Y147" s="38"/>
      <c r="Z147" s="71"/>
      <c r="AA147" s="39"/>
      <c r="AB147" s="40"/>
      <c r="AC147" s="40"/>
      <c r="AD147" s="40"/>
      <c r="AE147" s="41"/>
      <c r="AF147" s="42"/>
      <c r="AG147" s="49"/>
      <c r="AH147" s="43"/>
      <c r="AI147" s="43"/>
      <c r="AJ147" s="44"/>
      <c r="AK147" s="44"/>
      <c r="AL147" s="44"/>
      <c r="AM147" s="44"/>
      <c r="AN147" s="36"/>
      <c r="AO147" s="36"/>
      <c r="AP147" s="36"/>
      <c r="AQ147" s="36"/>
      <c r="AR147" s="36"/>
      <c r="AS147" s="36"/>
    </row>
    <row r="148" spans="2:45" ht="30" customHeight="1" x14ac:dyDescent="0.25">
      <c r="S148" s="7" t="s">
        <v>573</v>
      </c>
      <c r="T148" s="15">
        <v>1.1000000000000001</v>
      </c>
      <c r="U148" s="71"/>
      <c r="V148" s="37"/>
      <c r="W148" s="37"/>
      <c r="X148" s="38"/>
      <c r="Y148" s="38"/>
      <c r="Z148" s="71"/>
      <c r="AA148" s="39"/>
      <c r="AB148" s="40"/>
      <c r="AC148" s="40"/>
      <c r="AD148" s="40"/>
      <c r="AE148" s="41"/>
      <c r="AF148" s="42"/>
      <c r="AG148" s="49"/>
      <c r="AH148" s="43"/>
      <c r="AI148" s="43"/>
      <c r="AJ148" s="44"/>
      <c r="AK148" s="44"/>
      <c r="AL148" s="44"/>
      <c r="AM148" s="44"/>
      <c r="AN148" s="36"/>
      <c r="AO148" s="36"/>
      <c r="AP148" s="36"/>
      <c r="AQ148" s="36"/>
      <c r="AR148" s="36"/>
      <c r="AS148" s="36"/>
    </row>
    <row r="149" spans="2:45" ht="30" customHeight="1" x14ac:dyDescent="0.25">
      <c r="S149" s="7" t="s">
        <v>590</v>
      </c>
      <c r="T149" s="15">
        <f>VLOOKUP(T134,MPN!$A$1:$E$1000,4,FALSE)</f>
        <v>-38</v>
      </c>
      <c r="U149" s="71"/>
      <c r="V149" s="37"/>
      <c r="W149" s="37"/>
      <c r="X149" s="38"/>
      <c r="Y149" s="38"/>
      <c r="Z149" s="71"/>
      <c r="AA149" s="39"/>
      <c r="AB149" s="40"/>
      <c r="AC149" s="40"/>
      <c r="AD149" s="40"/>
      <c r="AE149" s="41"/>
      <c r="AF149" s="42"/>
      <c r="AG149" s="49"/>
      <c r="AH149" s="43"/>
      <c r="AI149" s="43"/>
      <c r="AJ149" s="44"/>
      <c r="AK149" s="44"/>
      <c r="AL149" s="44"/>
      <c r="AM149" s="44"/>
      <c r="AN149" s="36"/>
      <c r="AO149" s="36"/>
      <c r="AP149" s="36"/>
      <c r="AQ149" s="36"/>
      <c r="AR149" s="36"/>
      <c r="AS149" s="36"/>
    </row>
    <row r="150" spans="2:45" ht="30" customHeight="1" x14ac:dyDescent="0.25">
      <c r="S150" s="7" t="s">
        <v>693</v>
      </c>
      <c r="T150" s="15">
        <v>0.8</v>
      </c>
      <c r="U150" s="71"/>
      <c r="V150" s="37"/>
      <c r="W150" s="37"/>
      <c r="X150" s="38"/>
      <c r="Y150" s="38"/>
      <c r="Z150" s="71"/>
      <c r="AA150" s="39"/>
      <c r="AB150" s="40"/>
      <c r="AC150" s="40"/>
      <c r="AD150" s="40"/>
      <c r="AE150" s="41"/>
      <c r="AF150" s="42"/>
      <c r="AG150" s="49"/>
      <c r="AH150" s="43"/>
      <c r="AI150" s="43"/>
      <c r="AJ150" s="44"/>
      <c r="AK150" s="44"/>
      <c r="AL150" s="44"/>
      <c r="AM150" s="44"/>
      <c r="AN150" s="36"/>
      <c r="AO150" s="36"/>
      <c r="AP150" s="36"/>
      <c r="AQ150" s="36"/>
      <c r="AR150" s="36"/>
      <c r="AS150" s="36"/>
    </row>
    <row r="151" spans="2:45" ht="30" customHeight="1" x14ac:dyDescent="0.25">
      <c r="S151" s="7" t="s">
        <v>604</v>
      </c>
      <c r="T151" s="7" t="str">
        <f t="shared" ref="T151" si="95">VLOOKUP($T138,$AU$1:$AZ$31,MATCH($T132,$AU$1:$AZ$1,0),FALSE)&amp;"_"&amp;T140</f>
        <v>10V_NormalMode</v>
      </c>
      <c r="U151" s="71"/>
      <c r="V151" s="37"/>
      <c r="W151" s="37"/>
      <c r="X151" s="38"/>
      <c r="Y151" s="38"/>
      <c r="Z151" s="71"/>
      <c r="AA151" s="39"/>
      <c r="AB151" s="40"/>
      <c r="AC151" s="40"/>
      <c r="AD151" s="40"/>
      <c r="AE151" s="41"/>
      <c r="AF151" s="42"/>
      <c r="AG151" s="49"/>
      <c r="AH151" s="43"/>
      <c r="AI151" s="43"/>
      <c r="AJ151" s="44"/>
      <c r="AK151" s="44"/>
      <c r="AL151" s="44"/>
      <c r="AM151" s="44"/>
      <c r="AN151" s="36"/>
      <c r="AO151" s="36"/>
      <c r="AP151" s="36"/>
      <c r="AQ151" s="36"/>
      <c r="AR151" s="36"/>
      <c r="AS151" s="36"/>
    </row>
    <row r="152" spans="2:45" ht="30" customHeight="1" x14ac:dyDescent="0.25">
      <c r="S152" s="7" t="s">
        <v>424</v>
      </c>
      <c r="T152" s="7" t="str">
        <f>VLOOKUP($T134,MPN!$A$1:$E$500,2,FALSE)</f>
        <v>AMIC</v>
      </c>
      <c r="U152" s="71"/>
      <c r="V152" s="37"/>
      <c r="W152" s="37"/>
      <c r="X152" s="38"/>
      <c r="Y152" s="38"/>
      <c r="Z152" s="71"/>
      <c r="AA152" s="39"/>
      <c r="AB152" s="40"/>
      <c r="AC152" s="40"/>
      <c r="AD152" s="40"/>
      <c r="AE152" s="41"/>
      <c r="AF152" s="42"/>
      <c r="AG152" s="49"/>
      <c r="AH152" s="43"/>
      <c r="AI152" s="43"/>
      <c r="AJ152" s="44"/>
      <c r="AK152" s="44"/>
      <c r="AL152" s="44"/>
      <c r="AM152" s="44"/>
      <c r="AN152" s="36"/>
      <c r="AO152" s="36"/>
      <c r="AP152" s="36"/>
      <c r="AQ152" s="36"/>
      <c r="AR152" s="36"/>
      <c r="AS152" s="36"/>
    </row>
    <row r="153" spans="2:45" ht="30" customHeight="1" x14ac:dyDescent="0.25">
      <c r="S153" s="7" t="s">
        <v>16</v>
      </c>
      <c r="T153" s="7" t="str">
        <f>VLOOKUP($T135,ASIC!$A$1:$B$200,2,FALSE)</f>
        <v>M804WF</v>
      </c>
      <c r="U153" s="71"/>
      <c r="V153" s="37"/>
      <c r="W153" s="37"/>
      <c r="X153" s="38"/>
      <c r="Y153" s="38"/>
      <c r="Z153" s="71"/>
      <c r="AA153" s="39"/>
      <c r="AB153" s="40"/>
      <c r="AC153" s="40"/>
      <c r="AD153" s="40"/>
      <c r="AE153" s="41"/>
      <c r="AF153" s="42"/>
      <c r="AG153" s="49"/>
      <c r="AH153" s="43"/>
      <c r="AI153" s="43"/>
      <c r="AJ153" s="44"/>
      <c r="AK153" s="44"/>
      <c r="AL153" s="44"/>
      <c r="AM153" s="44"/>
      <c r="AN153" s="36"/>
      <c r="AO153" s="36"/>
      <c r="AP153" s="36"/>
      <c r="AQ153" s="36"/>
      <c r="AR153" s="36"/>
      <c r="AS153" s="36"/>
    </row>
    <row r="154" spans="2:45" ht="30" customHeight="1" x14ac:dyDescent="0.25">
      <c r="S154" s="7" t="s">
        <v>17</v>
      </c>
      <c r="T154" s="7" t="str">
        <f>VLOOKUP($T136,Sensor!$A$1:$B$100,2,FALSE)</f>
        <v>2227F</v>
      </c>
      <c r="U154" s="71"/>
      <c r="V154" s="37"/>
      <c r="W154" s="37"/>
      <c r="X154" s="38"/>
      <c r="Y154" s="38"/>
      <c r="Z154" s="71"/>
      <c r="AA154" s="39"/>
      <c r="AB154" s="40"/>
      <c r="AC154" s="40"/>
      <c r="AD154" s="40"/>
      <c r="AE154" s="41"/>
      <c r="AF154" s="42"/>
      <c r="AG154" s="49"/>
      <c r="AH154" s="43"/>
      <c r="AI154" s="43"/>
      <c r="AJ154" s="44"/>
      <c r="AK154" s="44"/>
      <c r="AL154" s="44"/>
      <c r="AM154" s="44"/>
      <c r="AN154" s="36"/>
      <c r="AO154" s="36"/>
      <c r="AP154" s="36"/>
      <c r="AQ154" s="36"/>
      <c r="AR154" s="36"/>
      <c r="AS154" s="36"/>
    </row>
    <row r="155" spans="2:45" ht="30" customHeight="1" x14ac:dyDescent="0.25">
      <c r="S155" s="7" t="s">
        <v>21</v>
      </c>
      <c r="T155" s="7" t="str">
        <f>VLOOKUP($T134,MPN!$A$1:$E$500,5,FALSE)</f>
        <v>Default</v>
      </c>
      <c r="U155" s="71"/>
      <c r="V155" s="37"/>
      <c r="W155" s="37"/>
      <c r="X155" s="38"/>
      <c r="Y155" s="38"/>
      <c r="Z155" s="71"/>
      <c r="AA155" s="39"/>
      <c r="AB155" s="40"/>
      <c r="AC155" s="40"/>
      <c r="AD155" s="40"/>
      <c r="AE155" s="41"/>
      <c r="AF155" s="42"/>
      <c r="AG155" s="49"/>
      <c r="AH155" s="43"/>
      <c r="AI155" s="43"/>
      <c r="AJ155" s="44"/>
      <c r="AK155" s="44"/>
      <c r="AL155" s="44"/>
      <c r="AM155" s="44"/>
      <c r="AN155" s="36"/>
      <c r="AO155" s="36"/>
      <c r="AP155" s="36"/>
      <c r="AQ155" s="36"/>
      <c r="AR155" s="36"/>
      <c r="AS155" s="36"/>
    </row>
    <row r="156" spans="2:45" ht="30" customHeight="1" x14ac:dyDescent="0.25">
      <c r="S156" s="7" t="s">
        <v>545</v>
      </c>
      <c r="T156" s="7">
        <f t="shared" ref="T156" si="96">VLOOKUP(T145,$DT$1:$DV$31,3,FALSE)</f>
        <v>0</v>
      </c>
      <c r="U156" s="71"/>
      <c r="V156" s="37"/>
      <c r="W156" s="37"/>
      <c r="X156" s="38"/>
      <c r="Y156" s="38"/>
      <c r="Z156" s="71"/>
      <c r="AA156" s="39"/>
      <c r="AB156" s="40"/>
      <c r="AC156" s="40"/>
      <c r="AD156" s="40"/>
      <c r="AE156" s="41"/>
      <c r="AF156" s="42"/>
      <c r="AG156" s="49"/>
      <c r="AH156" s="43"/>
      <c r="AI156" s="43"/>
      <c r="AJ156" s="44"/>
      <c r="AK156" s="44"/>
      <c r="AL156" s="44"/>
      <c r="AM156" s="44"/>
      <c r="AN156" s="36"/>
      <c r="AO156" s="36"/>
      <c r="AP156" s="36"/>
      <c r="AQ156" s="36"/>
      <c r="AR156" s="36"/>
      <c r="AS156" s="36"/>
    </row>
    <row r="157" spans="2:45" ht="30" customHeight="1" x14ac:dyDescent="0.25">
      <c r="S157" s="7" t="s">
        <v>22</v>
      </c>
      <c r="T157" s="15">
        <v>0</v>
      </c>
      <c r="U157" s="71"/>
      <c r="V157" s="37"/>
      <c r="W157" s="37"/>
      <c r="X157" s="38"/>
      <c r="Y157" s="38"/>
      <c r="Z157" s="71"/>
      <c r="AA157" s="39"/>
      <c r="AB157" s="40"/>
      <c r="AC157" s="40"/>
      <c r="AD157" s="40"/>
      <c r="AE157" s="41"/>
      <c r="AF157" s="42"/>
      <c r="AG157" s="49"/>
      <c r="AH157" s="43"/>
      <c r="AI157" s="43"/>
      <c r="AJ157" s="44"/>
      <c r="AK157" s="44"/>
      <c r="AL157" s="44"/>
      <c r="AM157" s="44"/>
      <c r="AN157" s="36"/>
      <c r="AO157" s="36"/>
      <c r="AP157" s="36"/>
      <c r="AQ157" s="36"/>
      <c r="AR157" s="36"/>
      <c r="AS157" s="36"/>
    </row>
    <row r="158" spans="2:45" ht="30" customHeight="1" x14ac:dyDescent="0.25">
      <c r="B158" s="70"/>
      <c r="S158" s="7" t="s">
        <v>696</v>
      </c>
      <c r="T158" s="28">
        <v>45106</v>
      </c>
      <c r="U158" s="71"/>
      <c r="V158" s="37"/>
      <c r="W158" s="37"/>
      <c r="X158" s="38"/>
      <c r="Y158" s="38"/>
      <c r="Z158" s="71"/>
      <c r="AA158" s="39"/>
      <c r="AB158" s="40"/>
      <c r="AC158" s="40"/>
      <c r="AD158" s="40"/>
      <c r="AE158" s="41"/>
      <c r="AF158" s="42"/>
      <c r="AG158" s="49"/>
      <c r="AH158" s="43"/>
      <c r="AI158" s="43"/>
      <c r="AJ158" s="44"/>
      <c r="AK158" s="44"/>
      <c r="AL158" s="44"/>
      <c r="AM158" s="44"/>
      <c r="AN158" s="36"/>
      <c r="AO158" s="36"/>
      <c r="AP158" s="36"/>
      <c r="AQ158" s="36"/>
      <c r="AR158" s="36"/>
      <c r="AS158" s="36"/>
    </row>
    <row r="159" spans="2:45" ht="30" customHeight="1" x14ac:dyDescent="0.25">
      <c r="S159" s="7" t="s">
        <v>694</v>
      </c>
      <c r="T159" s="15" t="s">
        <v>994</v>
      </c>
      <c r="U159" s="71"/>
      <c r="V159" s="37"/>
      <c r="W159" s="37"/>
      <c r="X159" s="38"/>
      <c r="Y159" s="38"/>
      <c r="Z159" s="71"/>
      <c r="AA159" s="39"/>
      <c r="AB159" s="40"/>
      <c r="AC159" s="40"/>
      <c r="AD159" s="40"/>
      <c r="AE159" s="41"/>
      <c r="AF159" s="42"/>
      <c r="AG159" s="49"/>
      <c r="AH159" s="43"/>
      <c r="AI159" s="43"/>
      <c r="AJ159" s="44"/>
      <c r="AK159" s="44"/>
      <c r="AL159" s="44"/>
      <c r="AM159" s="44"/>
      <c r="AN159" s="36"/>
      <c r="AO159" s="36"/>
      <c r="AP159" s="36"/>
      <c r="AQ159" s="36"/>
      <c r="AR159" s="36"/>
      <c r="AS159" s="36"/>
    </row>
    <row r="160" spans="2:45" ht="30" customHeight="1" x14ac:dyDescent="0.25">
      <c r="S160" s="7" t="s">
        <v>697</v>
      </c>
      <c r="T160" s="7">
        <f t="shared" ref="T160" ca="1" si="97">COUNTA(U135:U194)</f>
        <v>7</v>
      </c>
      <c r="U160" s="71"/>
      <c r="V160" s="37"/>
      <c r="W160" s="37"/>
      <c r="X160" s="38"/>
      <c r="Y160" s="38"/>
      <c r="Z160" s="71"/>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 t="shared" ref="T161" si="98">T149&amp;"+/-"&amp;T150&amp;" "&amp;T159</f>
        <v>-38+/-0.8 dBV</v>
      </c>
      <c r="U161" s="71"/>
      <c r="V161" s="37"/>
      <c r="W161" s="37"/>
      <c r="X161" s="38"/>
      <c r="Y161" s="38"/>
      <c r="Z161" s="71"/>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 t="shared" ref="T162" si="99">T141&amp;" : "&amp;T144&amp;" "&amp;"(uA)"&amp;CHAR(10)&amp;"Vdc&amp;Remark: "&amp;T147</f>
        <v>3.3V : 100~200 (uA)
Vdc&amp;Remark: -</v>
      </c>
      <c r="U162" s="71"/>
      <c r="V162" s="37"/>
      <c r="W162" s="37"/>
      <c r="X162" s="38"/>
      <c r="Y162" s="38"/>
      <c r="Z162" s="71"/>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71"/>
      <c r="V163" s="37"/>
      <c r="W163" s="37"/>
      <c r="X163" s="38"/>
      <c r="Y163" s="38"/>
      <c r="Z163" s="71"/>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 t="shared" ref="T164" si="100">ADDRESS(ROW(S164),COLUMN($S$1))&amp;":"&amp;ADDRESS(ROW(S194),COLUMN($T$1))</f>
        <v>$S$164:$T$194</v>
      </c>
      <c r="U164" s="71"/>
      <c r="V164" s="37"/>
      <c r="W164" s="37"/>
      <c r="X164" s="38"/>
      <c r="Y164" s="38"/>
      <c r="Z164" s="71"/>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 t="shared" ref="S165" si="101">$BB$2</f>
        <v>15V</v>
      </c>
      <c r="T165" s="3" t="s">
        <v>562</v>
      </c>
      <c r="U165" s="71"/>
      <c r="V165" s="37"/>
      <c r="W165" s="37"/>
      <c r="X165" s="38"/>
      <c r="Y165" s="38"/>
      <c r="Z165" s="71"/>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 t="shared" ref="S166" si="102">$BB$3</f>
        <v>14V</v>
      </c>
      <c r="T166" s="3" t="s">
        <v>562</v>
      </c>
      <c r="U166" s="71"/>
      <c r="V166" s="37"/>
      <c r="W166" s="37"/>
      <c r="X166" s="38"/>
      <c r="Y166" s="38"/>
      <c r="Z166" s="71"/>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 t="shared" ref="S167" si="103">$BB$4</f>
        <v>13V</v>
      </c>
      <c r="T167" s="3" t="s">
        <v>255</v>
      </c>
      <c r="U167" s="71"/>
      <c r="V167" s="37"/>
      <c r="W167" s="37"/>
      <c r="X167" s="38"/>
      <c r="Y167" s="38"/>
      <c r="Z167" s="71"/>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 t="shared" ref="S168" si="104">$BB$5</f>
        <v>12V</v>
      </c>
      <c r="T168" s="3" t="s">
        <v>255</v>
      </c>
      <c r="U168" s="71"/>
      <c r="V168" s="37"/>
      <c r="W168" s="37"/>
      <c r="X168" s="38"/>
      <c r="Y168" s="38"/>
      <c r="Z168" s="71"/>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 t="shared" ref="S169" si="105">$BB$6</f>
        <v>11V</v>
      </c>
      <c r="T169" s="3" t="s">
        <v>255</v>
      </c>
      <c r="U169" s="71"/>
      <c r="V169" s="37"/>
      <c r="W169" s="37"/>
      <c r="X169" s="38"/>
      <c r="Y169" s="38"/>
      <c r="Z169" s="71"/>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 t="shared" ref="S170" si="106">$BB$7</f>
        <v>10V</v>
      </c>
      <c r="T170" s="3">
        <v>0</v>
      </c>
      <c r="U170" s="71"/>
      <c r="V170" s="37"/>
      <c r="W170" s="37"/>
      <c r="X170" s="38"/>
      <c r="Y170" s="38"/>
      <c r="Z170" s="71"/>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 t="shared" ref="S171" si="107">$BB$8</f>
        <v>9V</v>
      </c>
      <c r="T171" s="3" t="s">
        <v>562</v>
      </c>
      <c r="U171" s="71"/>
      <c r="V171" s="37"/>
      <c r="W171" s="37"/>
      <c r="X171" s="38"/>
      <c r="Y171" s="38"/>
      <c r="Z171" s="71"/>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 t="shared" ref="S172" si="108">$BB$9</f>
        <v>FIX</v>
      </c>
      <c r="T172" s="3" t="s">
        <v>562</v>
      </c>
      <c r="U172" s="71"/>
      <c r="V172" s="37"/>
      <c r="W172" s="37"/>
      <c r="X172" s="38"/>
      <c r="Y172" s="38"/>
      <c r="Z172" s="71"/>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 t="shared" ref="S173" si="109">$BB$10</f>
        <v>Space</v>
      </c>
      <c r="T173" s="3"/>
      <c r="U173" s="71"/>
      <c r="V173" s="37"/>
      <c r="W173" s="37"/>
      <c r="X173" s="38"/>
      <c r="Y173" s="38"/>
      <c r="Z173" s="71"/>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 t="shared" ref="S174" si="110">$BB$11</f>
        <v>Config2</v>
      </c>
      <c r="T174" s="3"/>
      <c r="U174" s="71"/>
      <c r="V174" s="37"/>
      <c r="W174" s="37"/>
      <c r="X174" s="38"/>
      <c r="Y174" s="38"/>
      <c r="Z174" s="71"/>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 t="shared" ref="S175" si="111">$BB$12</f>
        <v>-</v>
      </c>
      <c r="T175" s="3"/>
      <c r="U175" s="36"/>
      <c r="V175" s="37"/>
      <c r="W175" s="37"/>
      <c r="X175" s="38"/>
      <c r="Y175" s="38"/>
      <c r="Z175" s="71"/>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 t="shared" ref="S176" si="112">$BB$13</f>
        <v>-</v>
      </c>
      <c r="T176" s="3"/>
      <c r="U176" s="36"/>
      <c r="V176" s="37"/>
      <c r="W176" s="37"/>
      <c r="X176" s="38"/>
      <c r="Y176" s="38"/>
      <c r="Z176" s="71"/>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 t="shared" ref="S177" si="113">$BB$14</f>
        <v>-</v>
      </c>
      <c r="T177" s="3"/>
      <c r="U177" s="36"/>
      <c r="V177" s="37"/>
      <c r="W177" s="37"/>
      <c r="X177" s="38"/>
      <c r="Y177" s="38"/>
      <c r="Z177" s="71"/>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 t="shared" ref="S178" si="114">$BB$15</f>
        <v>-</v>
      </c>
      <c r="T178" s="3"/>
      <c r="U178" s="36"/>
      <c r="V178" s="37"/>
      <c r="W178" s="37"/>
      <c r="X178" s="38"/>
      <c r="Y178" s="38"/>
      <c r="Z178" s="71"/>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 t="shared" ref="S179" si="115">$BB$16</f>
        <v>-</v>
      </c>
      <c r="T179" s="3"/>
      <c r="U179" s="36"/>
      <c r="V179" s="37"/>
      <c r="W179" s="37"/>
      <c r="X179" s="38"/>
      <c r="Y179" s="38"/>
      <c r="Z179" s="71"/>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 t="shared" ref="S180" si="116">$BB$17</f>
        <v>-</v>
      </c>
      <c r="T180" s="3"/>
      <c r="U180" s="36"/>
      <c r="V180" s="37"/>
      <c r="W180" s="37"/>
      <c r="X180" s="38"/>
      <c r="Y180" s="38"/>
      <c r="Z180" s="71"/>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 t="shared" ref="S181" si="117">$BB$18</f>
        <v>-</v>
      </c>
      <c r="T181" s="3"/>
      <c r="U181" s="36"/>
      <c r="V181" s="37"/>
      <c r="W181" s="37"/>
      <c r="X181" s="38"/>
      <c r="Y181" s="38"/>
      <c r="Z181" s="71"/>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 t="shared" ref="S182" si="118">$BB$19</f>
        <v>-</v>
      </c>
      <c r="T182" s="3"/>
      <c r="U182" s="36"/>
      <c r="V182" s="37"/>
      <c r="W182" s="37"/>
      <c r="X182" s="38"/>
      <c r="Y182" s="38"/>
      <c r="Z182" s="71"/>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 t="shared" ref="S183" si="119">$BB$20</f>
        <v>-</v>
      </c>
      <c r="T183" s="3"/>
      <c r="U183" s="36"/>
      <c r="V183" s="37"/>
      <c r="W183" s="37"/>
      <c r="X183" s="38"/>
      <c r="Y183" s="38"/>
      <c r="Z183" s="71"/>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 t="shared" ref="S184" si="120">$BB$21</f>
        <v>-</v>
      </c>
      <c r="T184" s="3"/>
      <c r="U184" s="36"/>
      <c r="V184" s="37"/>
      <c r="W184" s="37"/>
      <c r="X184" s="38"/>
      <c r="Y184" s="38"/>
      <c r="Z184" s="71"/>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 t="shared" ref="S185" si="121">$BB$22</f>
        <v>-</v>
      </c>
      <c r="T185" s="3"/>
      <c r="U185" s="36"/>
      <c r="V185" s="37"/>
      <c r="W185" s="37"/>
      <c r="X185" s="38"/>
      <c r="Y185" s="38"/>
      <c r="Z185" s="71"/>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 t="shared" ref="S186" si="122">$BB$23</f>
        <v>-</v>
      </c>
      <c r="T186" s="3"/>
      <c r="U186" s="36"/>
      <c r="V186" s="37"/>
      <c r="W186" s="37"/>
      <c r="X186" s="38"/>
      <c r="Y186" s="38"/>
      <c r="Z186" s="71"/>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 t="shared" ref="S187" si="123">$BB$24</f>
        <v>-</v>
      </c>
      <c r="T187" s="3"/>
      <c r="U187" s="36"/>
      <c r="V187" s="37"/>
      <c r="W187" s="37"/>
      <c r="X187" s="38"/>
      <c r="Y187" s="38"/>
      <c r="Z187" s="71"/>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 t="shared" ref="S188" si="124">$BB$25</f>
        <v>-</v>
      </c>
      <c r="T188" s="3"/>
      <c r="U188" s="36"/>
      <c r="V188" s="37"/>
      <c r="W188" s="37"/>
      <c r="X188" s="38"/>
      <c r="Y188" s="38"/>
      <c r="Z188" s="71"/>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 t="shared" ref="S189" si="125">$BB$26</f>
        <v>-</v>
      </c>
      <c r="T189" s="3"/>
      <c r="U189" s="36"/>
      <c r="V189" s="37"/>
      <c r="W189" s="37"/>
      <c r="X189" s="38"/>
      <c r="Y189" s="38"/>
      <c r="Z189" s="71"/>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 t="shared" ref="S190" si="126">$BB$27</f>
        <v>-</v>
      </c>
      <c r="T190" s="3"/>
      <c r="U190" s="36"/>
      <c r="V190" s="37"/>
      <c r="W190" s="37"/>
      <c r="X190" s="38"/>
      <c r="Y190" s="38"/>
      <c r="Z190" s="71"/>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 t="shared" ref="S191" si="127">$BB$28</f>
        <v>-</v>
      </c>
      <c r="T191" s="3"/>
      <c r="U191" s="36"/>
      <c r="V191" s="37"/>
      <c r="W191" s="37"/>
      <c r="X191" s="38"/>
      <c r="Y191" s="38"/>
      <c r="Z191" s="71"/>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 t="shared" ref="S192" si="128">$BB$29</f>
        <v>-</v>
      </c>
      <c r="T192" s="3"/>
      <c r="U192" s="36"/>
      <c r="V192" s="37"/>
      <c r="W192" s="37"/>
      <c r="X192" s="38"/>
      <c r="Y192" s="38"/>
      <c r="Z192" s="71"/>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 t="shared" ref="S193" si="129">$BB$30</f>
        <v>-</v>
      </c>
      <c r="T193" s="3"/>
      <c r="U193" s="36"/>
      <c r="V193" s="37"/>
      <c r="W193" s="37"/>
      <c r="X193" s="38"/>
      <c r="Y193" s="38"/>
      <c r="Z193" s="71"/>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 t="shared" ref="S194" si="130">$BB$31</f>
        <v>-</v>
      </c>
      <c r="T194" s="3"/>
      <c r="U194" s="36"/>
      <c r="V194" s="37"/>
      <c r="W194" s="37"/>
      <c r="X194" s="38"/>
      <c r="Y194" s="38"/>
      <c r="Z194" s="71"/>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585</v>
      </c>
      <c r="V196" s="12"/>
      <c r="W196" s="65"/>
      <c r="X196" s="12"/>
      <c r="Y196" s="7" t="str">
        <f t="shared" ref="Y196" si="131">VLOOKUP(U196,$DX$1:$DZ$21,3,FALSE)</f>
        <v>-</v>
      </c>
      <c r="AD196" s="8"/>
    </row>
    <row r="197" spans="19:45" ht="30" customHeight="1" x14ac:dyDescent="0.25">
      <c r="S197" s="7" t="s">
        <v>24</v>
      </c>
      <c r="T197" s="15" t="s">
        <v>606</v>
      </c>
      <c r="U197" s="5" t="s">
        <v>23</v>
      </c>
      <c r="V197" s="7" t="str">
        <f t="shared" ref="V197" si="132">VLOOKUP(U196,$DX$1:$DZ$21,2,FALSE)</f>
        <v>-</v>
      </c>
      <c r="W197" s="19"/>
      <c r="X197" s="19"/>
      <c r="Y197" s="19"/>
      <c r="Z197" s="19"/>
      <c r="AA197" s="5" t="s">
        <v>592</v>
      </c>
      <c r="AB197" s="26" t="str">
        <f t="shared" ref="AB197" si="133">T216&amp;"_"&amp;ABS(T214)&amp;"dB_"&amp;T218&amp;"_"&amp;T219&amp;"_"&amp;GetAbsMaxMinText(AF200:AG259)&amp;"_"&amp;T199&amp;"_"&amp;T198&amp;S196&amp;"."&amp;T222</f>
        <v>default_NormalMode_38dB_M804WF_2227F_363_425_ZTS6856S_MP4.8</v>
      </c>
      <c r="AC197" s="18"/>
      <c r="AD197" s="18"/>
      <c r="AE197" s="18"/>
      <c r="AF197" s="18"/>
      <c r="AG197" s="18"/>
      <c r="AH197" s="19"/>
      <c r="AI197" s="19" t="s">
        <v>2</v>
      </c>
      <c r="AJ197" s="16" t="s">
        <v>1144</v>
      </c>
      <c r="AK197" s="16"/>
      <c r="AL197" s="16"/>
      <c r="AM197" s="16"/>
      <c r="AN197" s="16"/>
      <c r="AO197" s="16"/>
      <c r="AP197" s="16"/>
      <c r="AQ197" s="16"/>
      <c r="AR197" s="16"/>
      <c r="AS197" s="16"/>
    </row>
    <row r="198" spans="19:45" ht="30" customHeight="1" x14ac:dyDescent="0.25">
      <c r="S198" s="7" t="s">
        <v>5</v>
      </c>
      <c r="T198" s="15" t="s">
        <v>1148</v>
      </c>
      <c r="U198" s="32" t="str">
        <f t="shared" ref="U198" si="134">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1172</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 t="shared" ref="AN199" si="135">VLOOKUP($T207,$DE$1:$DJ$31,2,FALSE)</f>
        <v>Full</v>
      </c>
      <c r="AO199" s="56" t="str">
        <f t="shared" ref="AO199" si="136">VLOOKUP($T207,$DE$1:$DJ$31,3,FALSE)</f>
        <v>Full</v>
      </c>
      <c r="AP199" s="56" t="str">
        <f t="shared" ref="AP199" si="137">VLOOKUP($T207,$DE$1:$DJ$31,4,FALSE)</f>
        <v>non</v>
      </c>
      <c r="AQ199" s="56" t="str">
        <f t="shared" ref="AQ199" si="138">VLOOKUP($T207,$DE$1:$DJ$31,5,FALSE)</f>
        <v>non</v>
      </c>
      <c r="AR199" s="56" t="str">
        <f t="shared" ref="AR199" si="139">VLOOKUP($T207,$DE$1:$DJ$31,6,FALSE)</f>
        <v>Full</v>
      </c>
      <c r="AS199" s="35" t="s">
        <v>726</v>
      </c>
    </row>
    <row r="200" spans="19:45" ht="30" customHeight="1" x14ac:dyDescent="0.25">
      <c r="S200" s="7" t="s">
        <v>18</v>
      </c>
      <c r="T200" s="15" t="s">
        <v>1149</v>
      </c>
      <c r="U200" s="36" t="str">
        <f t="shared" ref="U200:U212" ca="1" si="140">ConfigCode($AA200,$AN200,$AO200,$AP200,$AQ200,$AR200,$AF200,$AG200,2)</f>
        <v>0xA6=-37.10,-36.40;</v>
      </c>
      <c r="V200" s="37">
        <v>0.1</v>
      </c>
      <c r="W200" s="37"/>
      <c r="X200" s="68"/>
      <c r="Y200" s="68"/>
      <c r="Z200" s="55">
        <f t="shared" ref="Z200:Z212" ca="1" si="141" xml:space="preserve">
N("vbias,vlookup vbias range")+
VLOOKUP($AA200,INDIRECT(BoxVal(ROW($AA200),34,COLUMN(T196))),2,FALSE)+
N("gain")+
$AB200+
N("vcm")+
VLOOKUP($AC200,$CT$1:$DC$31,7,FALSE)+
N("(vbias*vcp*vbg-vbias)*sensor ratio")+
VbiasCal($AA200,$AD200,$AE200,BoxVal(ROW($AC200),18,COLUMN($T$22)))+
N("vbias ref+gain ref")+
$V200+$W200</f>
        <v>-1.226</v>
      </c>
      <c r="AA200" s="39" t="s">
        <v>799</v>
      </c>
      <c r="AB200" s="40">
        <v>2</v>
      </c>
      <c r="AC200" s="40" t="s">
        <v>996</v>
      </c>
      <c r="AD200" s="40">
        <v>1</v>
      </c>
      <c r="AE200" s="41">
        <v>-6.6000000000000003E-2</v>
      </c>
      <c r="AF200" s="42">
        <v>-37.1</v>
      </c>
      <c r="AG200" s="42">
        <v>-36.4</v>
      </c>
      <c r="AH200" s="43">
        <f t="shared" ref="AH200:AH212" ca="1" si="142">$AF200+$Z200</f>
        <v>-38.326000000000001</v>
      </c>
      <c r="AI200" s="43">
        <f t="shared" ref="AI200:AI212" ca="1" si="143">$AG200+$Z200</f>
        <v>-37.625999999999998</v>
      </c>
      <c r="AJ200" s="44">
        <f t="shared" ref="AJ200:AJ212" ca="1" si="144" xml:space="preserve">
N("initial sens-loopgain")+
$AF200-BoxVal(ROW($AA200),26,COLUMN(INDIRECT("T"&amp;(INT(ROW($AA217)/65))*65+2)))</f>
        <v>-37.1</v>
      </c>
      <c r="AK200" s="44">
        <f t="shared" ref="AK200:AK212" ca="1" si="145">AJ200+(AG200-AF200)</f>
        <v>-36.4</v>
      </c>
      <c r="AL200" s="44">
        <f t="shared" ref="AL200:AL212" ca="1" si="146" xml:space="preserve">
N("initial sens-loopgain-gain-gain ref-vcm")+
$AH200-
BoxVal(ROW($AA200),26,COLUMN(INDIRECT("T"&amp;(INT(ROW($AA217)/65))*65+2)))-
$AB200-
$W200-
IFERROR(VLOOKUP($AC200,$CT$1:$DC$31,7,FALSE),0)</f>
        <v>-40.326000000000001</v>
      </c>
      <c r="AM200" s="44">
        <f t="shared" ref="AM200:AM212" ca="1" si="147">AL200+(AG200-AF200)</f>
        <v>-39.625999999999998</v>
      </c>
      <c r="AN200" s="36" t="str">
        <f t="shared" ref="AN200:AN212" ca="1" si="148">IF(BoxVal(ROW(AA200),9,COLUMN(T198))="FIX","00",ManualLookup(AA200,BoxVal(ROW(AA200),4,COLUMN(AN198)),INDIRECT(DN$3)))</f>
        <v>20</v>
      </c>
      <c r="AO200" s="36" t="str">
        <f t="shared" ref="AO200:AO212" ca="1" si="149">ManualLookup(AB200,BoxVal(ROW(AB200),4,COLUMN(AO198)),INDIRECT(DO$3))</f>
        <v>06</v>
      </c>
      <c r="AP200" s="36" t="str">
        <f t="shared" ref="AP200:AP212" ca="1" si="150">ManualLookup(AC200,BoxVal(ROW(AC200),4,COLUMN(AP198)),INDIRECT(DP$3))</f>
        <v>00</v>
      </c>
      <c r="AQ200" s="36" t="str">
        <f t="shared" ref="AQ200:AQ212" ca="1" si="151">ManualLookup(AD200,BoxVal(ROW(AD200),4,COLUMN(AQ198)),INDIRECT(DQ$3))</f>
        <v>00</v>
      </c>
      <c r="AR200" s="36" t="str">
        <f t="shared" ref="AR200:AR212" ca="1" si="152">ManualLookup(AE200,BoxVal(ROW(AE200),4,COLUMN(AR198)),INDIRECT(DR$3))</f>
        <v>80</v>
      </c>
      <c r="AS200" s="33"/>
    </row>
    <row r="201" spans="19:45" ht="30" customHeight="1" x14ac:dyDescent="0.25">
      <c r="S201" s="7" t="s">
        <v>13</v>
      </c>
      <c r="T201" s="15" t="s">
        <v>1155</v>
      </c>
      <c r="U201" s="71" t="str">
        <f t="shared" ca="1" si="140"/>
        <v>0xA7=-37.30,-37.10;</v>
      </c>
      <c r="V201" s="37">
        <v>0.1</v>
      </c>
      <c r="W201" s="37"/>
      <c r="X201" s="68"/>
      <c r="Y201" s="68"/>
      <c r="Z201" s="55">
        <f t="shared" ca="1" si="141"/>
        <v>-0.7260000000000002</v>
      </c>
      <c r="AA201" s="39" t="s">
        <v>799</v>
      </c>
      <c r="AB201" s="40">
        <v>2.5</v>
      </c>
      <c r="AC201" s="40" t="s">
        <v>996</v>
      </c>
      <c r="AD201" s="40">
        <v>1</v>
      </c>
      <c r="AE201" s="41">
        <v>-6.6000000000000003E-2</v>
      </c>
      <c r="AF201" s="42">
        <v>-37.299999999999997</v>
      </c>
      <c r="AG201" s="47">
        <f t="shared" ref="AG201" si="153">AF200</f>
        <v>-37.1</v>
      </c>
      <c r="AH201" s="43">
        <f t="shared" ca="1" si="142"/>
        <v>-38.025999999999996</v>
      </c>
      <c r="AI201" s="43">
        <f t="shared" ca="1" si="143"/>
        <v>-37.826000000000001</v>
      </c>
      <c r="AJ201" s="44">
        <f t="shared" ca="1" si="144"/>
        <v>-37.299999999999997</v>
      </c>
      <c r="AK201" s="44">
        <f t="shared" ca="1" si="145"/>
        <v>-37.1</v>
      </c>
      <c r="AL201" s="44">
        <f t="shared" ca="1" si="146"/>
        <v>-40.525999999999996</v>
      </c>
      <c r="AM201" s="44">
        <f t="shared" ca="1" si="147"/>
        <v>-40.326000000000001</v>
      </c>
      <c r="AN201" s="36" t="str">
        <f t="shared" ca="1" si="148"/>
        <v>20</v>
      </c>
      <c r="AO201" s="36" t="str">
        <f t="shared" ca="1" si="149"/>
        <v>07</v>
      </c>
      <c r="AP201" s="36" t="str">
        <f t="shared" ca="1" si="150"/>
        <v>00</v>
      </c>
      <c r="AQ201" s="36" t="str">
        <f t="shared" ca="1" si="151"/>
        <v>00</v>
      </c>
      <c r="AR201" s="36" t="str">
        <f t="shared" ca="1" si="152"/>
        <v>80</v>
      </c>
      <c r="AS201" s="36"/>
    </row>
    <row r="202" spans="19:45" ht="30" customHeight="1" x14ac:dyDescent="0.25">
      <c r="S202" s="26"/>
      <c r="T202" s="17"/>
      <c r="U202" s="71" t="str">
        <f t="shared" ca="1" si="140"/>
        <v>0x26=-37.70,-37.30;</v>
      </c>
      <c r="V202" s="37"/>
      <c r="W202" s="37"/>
      <c r="X202" s="68"/>
      <c r="Y202" s="68"/>
      <c r="Z202" s="55">
        <f t="shared" ca="1" si="141"/>
        <v>-0.60000000000000009</v>
      </c>
      <c r="AA202" s="39" t="s">
        <v>584</v>
      </c>
      <c r="AB202" s="40">
        <v>2</v>
      </c>
      <c r="AC202" s="40" t="s">
        <v>995</v>
      </c>
      <c r="AD202" s="40">
        <v>1</v>
      </c>
      <c r="AE202" s="41">
        <v>0</v>
      </c>
      <c r="AF202" s="42">
        <v>-37.700000000000003</v>
      </c>
      <c r="AG202" s="47">
        <f t="shared" ref="AG202:AG212" si="154">AF201</f>
        <v>-37.299999999999997</v>
      </c>
      <c r="AH202" s="43">
        <f t="shared" ca="1" si="142"/>
        <v>-38.300000000000004</v>
      </c>
      <c r="AI202" s="43">
        <f t="shared" ca="1" si="143"/>
        <v>-37.9</v>
      </c>
      <c r="AJ202" s="44">
        <f t="shared" ca="1" si="144"/>
        <v>-37.700000000000003</v>
      </c>
      <c r="AK202" s="44">
        <f t="shared" ca="1" si="145"/>
        <v>-37.299999999999997</v>
      </c>
      <c r="AL202" s="44">
        <f t="shared" ca="1" si="146"/>
        <v>-40.300000000000004</v>
      </c>
      <c r="AM202" s="44">
        <f t="shared" ca="1" si="147"/>
        <v>-39.9</v>
      </c>
      <c r="AN202" s="36" t="str">
        <f t="shared" ca="1" si="148"/>
        <v>20</v>
      </c>
      <c r="AO202" s="36" t="str">
        <f t="shared" ca="1" si="149"/>
        <v>06</v>
      </c>
      <c r="AP202" s="36" t="str">
        <f t="shared" ca="1" si="150"/>
        <v>00</v>
      </c>
      <c r="AQ202" s="36" t="str">
        <f t="shared" ca="1" si="151"/>
        <v>00</v>
      </c>
      <c r="AR202" s="36" t="str">
        <f t="shared" ca="1" si="152"/>
        <v>00</v>
      </c>
      <c r="AS202" s="36"/>
    </row>
    <row r="203" spans="19:45" ht="30" customHeight="1" x14ac:dyDescent="0.25">
      <c r="S203" s="7" t="s">
        <v>19</v>
      </c>
      <c r="T203" s="15" t="s">
        <v>1150</v>
      </c>
      <c r="U203" s="71" t="str">
        <f t="shared" ca="1" si="140"/>
        <v>0x27=-38.20,-37.70;</v>
      </c>
      <c r="V203" s="37"/>
      <c r="W203" s="37"/>
      <c r="X203" s="68"/>
      <c r="Y203" s="68"/>
      <c r="Z203" s="55">
        <f t="shared" ca="1" si="141"/>
        <v>-0.10000000000000009</v>
      </c>
      <c r="AA203" s="39" t="s">
        <v>584</v>
      </c>
      <c r="AB203" s="40">
        <v>2.5</v>
      </c>
      <c r="AC203" s="40" t="s">
        <v>995</v>
      </c>
      <c r="AD203" s="40">
        <v>1</v>
      </c>
      <c r="AE203" s="41">
        <v>0</v>
      </c>
      <c r="AF203" s="42">
        <v>-38.200000000000003</v>
      </c>
      <c r="AG203" s="47">
        <f t="shared" si="154"/>
        <v>-37.700000000000003</v>
      </c>
      <c r="AH203" s="43">
        <f t="shared" ca="1" si="142"/>
        <v>-38.300000000000004</v>
      </c>
      <c r="AI203" s="43">
        <f t="shared" ca="1" si="143"/>
        <v>-37.800000000000004</v>
      </c>
      <c r="AJ203" s="44">
        <f t="shared" ca="1" si="144"/>
        <v>-38.200000000000003</v>
      </c>
      <c r="AK203" s="44">
        <f t="shared" ca="1" si="145"/>
        <v>-37.700000000000003</v>
      </c>
      <c r="AL203" s="44">
        <f t="shared" ca="1" si="146"/>
        <v>-40.800000000000004</v>
      </c>
      <c r="AM203" s="44">
        <f t="shared" ca="1" si="147"/>
        <v>-40.300000000000004</v>
      </c>
      <c r="AN203" s="36" t="str">
        <f t="shared" ca="1" si="148"/>
        <v>20</v>
      </c>
      <c r="AO203" s="36" t="str">
        <f t="shared" ca="1" si="149"/>
        <v>07</v>
      </c>
      <c r="AP203" s="36" t="str">
        <f t="shared" ca="1" si="150"/>
        <v>00</v>
      </c>
      <c r="AQ203" s="36" t="str">
        <f t="shared" ca="1" si="151"/>
        <v>00</v>
      </c>
      <c r="AR203" s="36" t="str">
        <f t="shared" ca="1" si="152"/>
        <v>00</v>
      </c>
      <c r="AS203" s="36"/>
    </row>
    <row r="204" spans="19:45" ht="30" customHeight="1" x14ac:dyDescent="0.25">
      <c r="S204" s="7" t="s">
        <v>15</v>
      </c>
      <c r="T204" s="15" t="s">
        <v>1151</v>
      </c>
      <c r="U204" s="71" t="str">
        <f t="shared" ca="1" si="140"/>
        <v>0x35=-38.50,-38.20;</v>
      </c>
      <c r="V204" s="37"/>
      <c r="W204" s="37"/>
      <c r="X204" s="68"/>
      <c r="Y204" s="68"/>
      <c r="Z204" s="55">
        <f t="shared" ca="1" si="141"/>
        <v>0.19999999999999996</v>
      </c>
      <c r="AA204" s="39" t="s">
        <v>586</v>
      </c>
      <c r="AB204" s="40">
        <v>1.5</v>
      </c>
      <c r="AC204" s="40" t="s">
        <v>995</v>
      </c>
      <c r="AD204" s="40">
        <v>1</v>
      </c>
      <c r="AE204" s="41">
        <v>0</v>
      </c>
      <c r="AF204" s="42">
        <v>-38.5</v>
      </c>
      <c r="AG204" s="47">
        <f t="shared" si="154"/>
        <v>-38.200000000000003</v>
      </c>
      <c r="AH204" s="43">
        <f t="shared" ca="1" si="142"/>
        <v>-38.299999999999997</v>
      </c>
      <c r="AI204" s="43">
        <f t="shared" ca="1" si="143"/>
        <v>-38</v>
      </c>
      <c r="AJ204" s="44">
        <f t="shared" ca="1" si="144"/>
        <v>-38.5</v>
      </c>
      <c r="AK204" s="44">
        <f t="shared" ca="1" si="145"/>
        <v>-38.200000000000003</v>
      </c>
      <c r="AL204" s="44">
        <f t="shared" ca="1" si="146"/>
        <v>-39.799999999999997</v>
      </c>
      <c r="AM204" s="44">
        <f t="shared" ca="1" si="147"/>
        <v>-39.5</v>
      </c>
      <c r="AN204" s="36" t="str">
        <f t="shared" ca="1" si="148"/>
        <v>30</v>
      </c>
      <c r="AO204" s="36" t="str">
        <f t="shared" ca="1" si="149"/>
        <v>05</v>
      </c>
      <c r="AP204" s="36" t="str">
        <f t="shared" ca="1" si="150"/>
        <v>00</v>
      </c>
      <c r="AQ204" s="36" t="str">
        <f t="shared" ca="1" si="151"/>
        <v>00</v>
      </c>
      <c r="AR204" s="36" t="str">
        <f t="shared" ca="1" si="152"/>
        <v>00</v>
      </c>
      <c r="AS204" s="36"/>
    </row>
    <row r="205" spans="19:45" ht="30" customHeight="1" x14ac:dyDescent="0.25">
      <c r="S205" s="7" t="s">
        <v>705</v>
      </c>
      <c r="T205" s="15" t="s">
        <v>1152</v>
      </c>
      <c r="U205" s="71" t="str">
        <f t="shared" ca="1" si="140"/>
        <v>0x36=-39.10,-38.50;</v>
      </c>
      <c r="V205" s="37">
        <v>0.1</v>
      </c>
      <c r="W205" s="37"/>
      <c r="X205" s="68"/>
      <c r="Y205" s="68"/>
      <c r="Z205" s="55">
        <f t="shared" ca="1" si="141"/>
        <v>0.79999999999999993</v>
      </c>
      <c r="AA205" s="39" t="s">
        <v>586</v>
      </c>
      <c r="AB205" s="40">
        <v>2</v>
      </c>
      <c r="AC205" s="40" t="s">
        <v>995</v>
      </c>
      <c r="AD205" s="40">
        <v>1</v>
      </c>
      <c r="AE205" s="41">
        <v>0</v>
      </c>
      <c r="AF205" s="42">
        <v>-39.1</v>
      </c>
      <c r="AG205" s="47">
        <f t="shared" si="154"/>
        <v>-38.5</v>
      </c>
      <c r="AH205" s="43">
        <f t="shared" ca="1" si="142"/>
        <v>-38.300000000000004</v>
      </c>
      <c r="AI205" s="43">
        <f t="shared" ca="1" si="143"/>
        <v>-37.700000000000003</v>
      </c>
      <c r="AJ205" s="44">
        <f t="shared" ca="1" si="144"/>
        <v>-39.1</v>
      </c>
      <c r="AK205" s="44">
        <f t="shared" ca="1" si="145"/>
        <v>-38.5</v>
      </c>
      <c r="AL205" s="44">
        <f t="shared" ca="1" si="146"/>
        <v>-40.300000000000004</v>
      </c>
      <c r="AM205" s="44">
        <f t="shared" ca="1" si="147"/>
        <v>-39.700000000000003</v>
      </c>
      <c r="AN205" s="36" t="str">
        <f t="shared" ca="1" si="148"/>
        <v>30</v>
      </c>
      <c r="AO205" s="36" t="str">
        <f t="shared" ca="1" si="149"/>
        <v>06</v>
      </c>
      <c r="AP205" s="36" t="str">
        <f t="shared" ca="1" si="150"/>
        <v>00</v>
      </c>
      <c r="AQ205" s="36" t="str">
        <f t="shared" ca="1" si="151"/>
        <v>00</v>
      </c>
      <c r="AR205" s="36" t="str">
        <f t="shared" ca="1" si="152"/>
        <v>00</v>
      </c>
      <c r="AS205" s="36"/>
    </row>
    <row r="206" spans="19:45" ht="30" customHeight="1" x14ac:dyDescent="0.25">
      <c r="S206" s="7" t="s">
        <v>605</v>
      </c>
      <c r="T206" s="15" t="s">
        <v>991</v>
      </c>
      <c r="U206" s="71" t="str">
        <f t="shared" ca="1" si="140"/>
        <v>0x37=-39.60,-39.10;</v>
      </c>
      <c r="V206" s="37">
        <v>0.1</v>
      </c>
      <c r="W206" s="37"/>
      <c r="X206" s="68"/>
      <c r="Y206" s="68"/>
      <c r="Z206" s="55">
        <f t="shared" ca="1" si="141"/>
        <v>1.3</v>
      </c>
      <c r="AA206" s="39" t="s">
        <v>586</v>
      </c>
      <c r="AB206" s="40">
        <v>2.5</v>
      </c>
      <c r="AC206" s="40" t="s">
        <v>995</v>
      </c>
      <c r="AD206" s="40">
        <v>1</v>
      </c>
      <c r="AE206" s="41">
        <v>0</v>
      </c>
      <c r="AF206" s="42">
        <v>-39.6</v>
      </c>
      <c r="AG206" s="47">
        <f t="shared" si="154"/>
        <v>-39.1</v>
      </c>
      <c r="AH206" s="43">
        <f t="shared" ca="1" si="142"/>
        <v>-38.300000000000004</v>
      </c>
      <c r="AI206" s="43">
        <f t="shared" ca="1" si="143"/>
        <v>-37.800000000000004</v>
      </c>
      <c r="AJ206" s="44">
        <f t="shared" ca="1" si="144"/>
        <v>-39.6</v>
      </c>
      <c r="AK206" s="44">
        <f t="shared" ca="1" si="145"/>
        <v>-39.1</v>
      </c>
      <c r="AL206" s="44">
        <f t="shared" ca="1" si="146"/>
        <v>-40.800000000000004</v>
      </c>
      <c r="AM206" s="44">
        <f t="shared" ca="1" si="147"/>
        <v>-40.300000000000004</v>
      </c>
      <c r="AN206" s="36" t="str">
        <f t="shared" ca="1" si="148"/>
        <v>30</v>
      </c>
      <c r="AO206" s="36" t="str">
        <f t="shared" ca="1" si="149"/>
        <v>07</v>
      </c>
      <c r="AP206" s="36" t="str">
        <f t="shared" ca="1" si="150"/>
        <v>00</v>
      </c>
      <c r="AQ206" s="36" t="str">
        <f t="shared" ca="1" si="151"/>
        <v>00</v>
      </c>
      <c r="AR206" s="36" t="str">
        <f t="shared" ca="1" si="152"/>
        <v>00</v>
      </c>
      <c r="AS206" s="36"/>
    </row>
    <row r="207" spans="19:45" ht="30" customHeight="1" x14ac:dyDescent="0.25">
      <c r="S207" s="7" t="s">
        <v>721</v>
      </c>
      <c r="T207" s="15" t="s">
        <v>26</v>
      </c>
      <c r="U207" s="71" t="str">
        <f t="shared" ca="1" si="140"/>
        <v>0x05=-39.80,-39.60;</v>
      </c>
      <c r="V207" s="37"/>
      <c r="W207" s="37"/>
      <c r="X207" s="68"/>
      <c r="Y207" s="68"/>
      <c r="Z207" s="55">
        <f t="shared" ca="1" si="141"/>
        <v>1.5</v>
      </c>
      <c r="AA207" s="39" t="s">
        <v>587</v>
      </c>
      <c r="AB207" s="40">
        <v>1.5</v>
      </c>
      <c r="AC207" s="40" t="s">
        <v>995</v>
      </c>
      <c r="AD207" s="40">
        <v>1</v>
      </c>
      <c r="AE207" s="41">
        <v>0</v>
      </c>
      <c r="AF207" s="42">
        <v>-39.799999999999997</v>
      </c>
      <c r="AG207" s="47">
        <f t="shared" si="154"/>
        <v>-39.6</v>
      </c>
      <c r="AH207" s="43">
        <f t="shared" ca="1" si="142"/>
        <v>-38.299999999999997</v>
      </c>
      <c r="AI207" s="43">
        <f t="shared" ca="1" si="143"/>
        <v>-38.1</v>
      </c>
      <c r="AJ207" s="44">
        <f t="shared" ca="1" si="144"/>
        <v>-39.799999999999997</v>
      </c>
      <c r="AK207" s="44">
        <f t="shared" ca="1" si="145"/>
        <v>-39.6</v>
      </c>
      <c r="AL207" s="44">
        <f t="shared" ca="1" si="146"/>
        <v>-39.799999999999997</v>
      </c>
      <c r="AM207" s="44">
        <f t="shared" ca="1" si="147"/>
        <v>-39.6</v>
      </c>
      <c r="AN207" s="36" t="str">
        <f t="shared" ca="1" si="148"/>
        <v>00</v>
      </c>
      <c r="AO207" s="36" t="str">
        <f t="shared" ca="1" si="149"/>
        <v>05</v>
      </c>
      <c r="AP207" s="36" t="str">
        <f t="shared" ca="1" si="150"/>
        <v>00</v>
      </c>
      <c r="AQ207" s="36" t="str">
        <f t="shared" ca="1" si="151"/>
        <v>00</v>
      </c>
      <c r="AR207" s="36" t="str">
        <f t="shared" ca="1" si="152"/>
        <v>00</v>
      </c>
      <c r="AS207" s="36"/>
    </row>
    <row r="208" spans="19:45" ht="30" customHeight="1" x14ac:dyDescent="0.25">
      <c r="S208" s="7" t="s">
        <v>20</v>
      </c>
      <c r="T208" s="15">
        <v>-38</v>
      </c>
      <c r="U208" s="71" t="str">
        <f t="shared" ca="1" si="140"/>
        <v>0x06=-40.30,-39.80;</v>
      </c>
      <c r="V208" s="37"/>
      <c r="W208" s="37"/>
      <c r="X208" s="38"/>
      <c r="Y208" s="38"/>
      <c r="Z208" s="55">
        <f t="shared" ca="1" si="141"/>
        <v>2</v>
      </c>
      <c r="AA208" s="39" t="s">
        <v>587</v>
      </c>
      <c r="AB208" s="40">
        <v>2</v>
      </c>
      <c r="AC208" s="40" t="s">
        <v>995</v>
      </c>
      <c r="AD208" s="40">
        <v>1</v>
      </c>
      <c r="AE208" s="41">
        <v>0</v>
      </c>
      <c r="AF208" s="42">
        <v>-40.299999999999997</v>
      </c>
      <c r="AG208" s="47">
        <f t="shared" si="154"/>
        <v>-39.799999999999997</v>
      </c>
      <c r="AH208" s="43">
        <f t="shared" ca="1" si="142"/>
        <v>-38.299999999999997</v>
      </c>
      <c r="AI208" s="43">
        <f t="shared" ca="1" si="143"/>
        <v>-37.799999999999997</v>
      </c>
      <c r="AJ208" s="44">
        <f t="shared" ca="1" si="144"/>
        <v>-40.299999999999997</v>
      </c>
      <c r="AK208" s="44">
        <f t="shared" ca="1" si="145"/>
        <v>-39.799999999999997</v>
      </c>
      <c r="AL208" s="44">
        <f t="shared" ca="1" si="146"/>
        <v>-40.299999999999997</v>
      </c>
      <c r="AM208" s="44">
        <f t="shared" ca="1" si="147"/>
        <v>-39.799999999999997</v>
      </c>
      <c r="AN208" s="36" t="str">
        <f t="shared" ca="1" si="148"/>
        <v>00</v>
      </c>
      <c r="AO208" s="36" t="str">
        <f t="shared" ca="1" si="149"/>
        <v>06</v>
      </c>
      <c r="AP208" s="36" t="str">
        <f t="shared" ca="1" si="150"/>
        <v>00</v>
      </c>
      <c r="AQ208" s="36" t="str">
        <f t="shared" ca="1" si="151"/>
        <v>00</v>
      </c>
      <c r="AR208" s="36" t="str">
        <f t="shared" ca="1" si="152"/>
        <v>00</v>
      </c>
      <c r="AS208" s="36"/>
    </row>
    <row r="209" spans="2:45" ht="30" customHeight="1" x14ac:dyDescent="0.25">
      <c r="S209" s="7" t="s">
        <v>691</v>
      </c>
      <c r="T209" s="15" t="s">
        <v>1098</v>
      </c>
      <c r="U209" s="71" t="str">
        <f t="shared" ca="1" si="140"/>
        <v>0x07=-40.80,-40.30;</v>
      </c>
      <c r="V209" s="37"/>
      <c r="W209" s="37"/>
      <c r="X209" s="38"/>
      <c r="Y209" s="38"/>
      <c r="Z209" s="55">
        <f t="shared" ca="1" si="141"/>
        <v>2.5</v>
      </c>
      <c r="AA209" s="39" t="s">
        <v>587</v>
      </c>
      <c r="AB209" s="40">
        <v>2.5</v>
      </c>
      <c r="AC209" s="40" t="s">
        <v>995</v>
      </c>
      <c r="AD209" s="40">
        <v>1</v>
      </c>
      <c r="AE209" s="41">
        <v>0</v>
      </c>
      <c r="AF209" s="42">
        <v>-40.799999999999997</v>
      </c>
      <c r="AG209" s="47">
        <f t="shared" si="154"/>
        <v>-40.299999999999997</v>
      </c>
      <c r="AH209" s="43">
        <f t="shared" ca="1" si="142"/>
        <v>-38.299999999999997</v>
      </c>
      <c r="AI209" s="43">
        <f t="shared" ca="1" si="143"/>
        <v>-37.799999999999997</v>
      </c>
      <c r="AJ209" s="44">
        <f t="shared" ca="1" si="144"/>
        <v>-40.799999999999997</v>
      </c>
      <c r="AK209" s="44">
        <f t="shared" ca="1" si="145"/>
        <v>-40.299999999999997</v>
      </c>
      <c r="AL209" s="44">
        <f t="shared" ca="1" si="146"/>
        <v>-40.799999999999997</v>
      </c>
      <c r="AM209" s="44">
        <f t="shared" ca="1" si="147"/>
        <v>-40.299999999999997</v>
      </c>
      <c r="AN209" s="36" t="str">
        <f t="shared" ca="1" si="148"/>
        <v>00</v>
      </c>
      <c r="AO209" s="36" t="str">
        <f t="shared" ca="1" si="149"/>
        <v>07</v>
      </c>
      <c r="AP209" s="36" t="str">
        <f t="shared" ca="1" si="150"/>
        <v>00</v>
      </c>
      <c r="AQ209" s="36" t="str">
        <f t="shared" ca="1" si="151"/>
        <v>00</v>
      </c>
      <c r="AR209" s="36" t="str">
        <f t="shared" ca="1" si="152"/>
        <v>00</v>
      </c>
      <c r="AS209" s="36"/>
    </row>
    <row r="210" spans="2:45" ht="30" customHeight="1" x14ac:dyDescent="0.25">
      <c r="S210" s="7" t="s">
        <v>544</v>
      </c>
      <c r="T210" s="15" t="s">
        <v>993</v>
      </c>
      <c r="U210" s="71" t="str">
        <f t="shared" ca="1" si="140"/>
        <v>0x56=-41.30,-40.80;</v>
      </c>
      <c r="V210" s="37"/>
      <c r="W210" s="37"/>
      <c r="X210" s="38"/>
      <c r="Y210" s="38"/>
      <c r="Z210" s="71">
        <f t="shared" ca="1" si="141"/>
        <v>3</v>
      </c>
      <c r="AA210" s="39" t="s">
        <v>580</v>
      </c>
      <c r="AB210" s="40">
        <v>2</v>
      </c>
      <c r="AC210" s="40" t="s">
        <v>995</v>
      </c>
      <c r="AD210" s="40">
        <v>1</v>
      </c>
      <c r="AE210" s="41">
        <v>0</v>
      </c>
      <c r="AF210" s="42">
        <v>-41.3</v>
      </c>
      <c r="AG210" s="49">
        <f t="shared" si="154"/>
        <v>-40.799999999999997</v>
      </c>
      <c r="AH210" s="43">
        <f t="shared" ca="1" si="142"/>
        <v>-38.299999999999997</v>
      </c>
      <c r="AI210" s="43">
        <f t="shared" ca="1" si="143"/>
        <v>-37.799999999999997</v>
      </c>
      <c r="AJ210" s="44">
        <f t="shared" ca="1" si="144"/>
        <v>-41.3</v>
      </c>
      <c r="AK210" s="44">
        <f t="shared" ca="1" si="145"/>
        <v>-40.799999999999997</v>
      </c>
      <c r="AL210" s="44">
        <f t="shared" ca="1" si="146"/>
        <v>-40.299999999999997</v>
      </c>
      <c r="AM210" s="44">
        <f t="shared" ca="1" si="147"/>
        <v>-39.799999999999997</v>
      </c>
      <c r="AN210" s="36" t="str">
        <f t="shared" ca="1" si="148"/>
        <v>50</v>
      </c>
      <c r="AO210" s="36" t="str">
        <f t="shared" ca="1" si="149"/>
        <v>06</v>
      </c>
      <c r="AP210" s="36" t="str">
        <f t="shared" ca="1" si="150"/>
        <v>00</v>
      </c>
      <c r="AQ210" s="36" t="str">
        <f t="shared" ca="1" si="151"/>
        <v>00</v>
      </c>
      <c r="AR210" s="36" t="str">
        <f t="shared" ca="1" si="152"/>
        <v>00</v>
      </c>
      <c r="AS210" s="36"/>
    </row>
    <row r="211" spans="2:45" ht="30" customHeight="1" x14ac:dyDescent="0.25">
      <c r="S211" s="7" t="s">
        <v>12</v>
      </c>
      <c r="T211" s="15" t="s">
        <v>548</v>
      </c>
      <c r="U211" s="71" t="str">
        <f t="shared" ca="1" si="140"/>
        <v>0x57=-42.00,-41.30;</v>
      </c>
      <c r="V211" s="37"/>
      <c r="W211" s="37"/>
      <c r="X211" s="38"/>
      <c r="Y211" s="38"/>
      <c r="Z211" s="71">
        <f t="shared" ca="1" si="141"/>
        <v>3.5</v>
      </c>
      <c r="AA211" s="39" t="s">
        <v>580</v>
      </c>
      <c r="AB211" s="40">
        <v>2.5</v>
      </c>
      <c r="AC211" s="40" t="s">
        <v>995</v>
      </c>
      <c r="AD211" s="40">
        <v>1</v>
      </c>
      <c r="AE211" s="41">
        <v>0</v>
      </c>
      <c r="AF211" s="42">
        <v>-42</v>
      </c>
      <c r="AG211" s="49">
        <f t="shared" si="154"/>
        <v>-41.3</v>
      </c>
      <c r="AH211" s="43">
        <f t="shared" ca="1" si="142"/>
        <v>-38.5</v>
      </c>
      <c r="AI211" s="43">
        <f t="shared" ca="1" si="143"/>
        <v>-37.799999999999997</v>
      </c>
      <c r="AJ211" s="44">
        <f t="shared" ca="1" si="144"/>
        <v>-42</v>
      </c>
      <c r="AK211" s="44">
        <f t="shared" ca="1" si="145"/>
        <v>-41.3</v>
      </c>
      <c r="AL211" s="44">
        <f t="shared" ca="1" si="146"/>
        <v>-41</v>
      </c>
      <c r="AM211" s="44">
        <f t="shared" ca="1" si="147"/>
        <v>-40.299999999999997</v>
      </c>
      <c r="AN211" s="36" t="str">
        <f t="shared" ca="1" si="148"/>
        <v>50</v>
      </c>
      <c r="AO211" s="36" t="str">
        <f t="shared" ca="1" si="149"/>
        <v>07</v>
      </c>
      <c r="AP211" s="36" t="str">
        <f t="shared" ca="1" si="150"/>
        <v>00</v>
      </c>
      <c r="AQ211" s="36" t="str">
        <f t="shared" ca="1" si="151"/>
        <v>00</v>
      </c>
      <c r="AR211" s="36" t="str">
        <f t="shared" ca="1" si="152"/>
        <v>00</v>
      </c>
      <c r="AS211" s="36"/>
    </row>
    <row r="212" spans="2:45" ht="30" customHeight="1" x14ac:dyDescent="0.25">
      <c r="S212" s="26" t="s">
        <v>773</v>
      </c>
      <c r="T212" s="15" t="s">
        <v>562</v>
      </c>
      <c r="U212" s="71" t="str">
        <f t="shared" ca="1" si="140"/>
        <v>0x58=-42.50,-42.00;</v>
      </c>
      <c r="V212" s="37"/>
      <c r="W212" s="37"/>
      <c r="X212" s="38"/>
      <c r="Y212" s="38"/>
      <c r="Z212" s="71">
        <f t="shared" ca="1" si="141"/>
        <v>4.5</v>
      </c>
      <c r="AA212" s="39" t="s">
        <v>580</v>
      </c>
      <c r="AB212" s="40">
        <v>3.5</v>
      </c>
      <c r="AC212" s="40" t="s">
        <v>995</v>
      </c>
      <c r="AD212" s="40">
        <v>1</v>
      </c>
      <c r="AE212" s="41">
        <v>0</v>
      </c>
      <c r="AF212" s="42">
        <v>-42.5</v>
      </c>
      <c r="AG212" s="49">
        <f t="shared" si="154"/>
        <v>-42</v>
      </c>
      <c r="AH212" s="43">
        <f t="shared" ca="1" si="142"/>
        <v>-38</v>
      </c>
      <c r="AI212" s="43">
        <f t="shared" ca="1" si="143"/>
        <v>-37.5</v>
      </c>
      <c r="AJ212" s="44">
        <f t="shared" ca="1" si="144"/>
        <v>-42.5</v>
      </c>
      <c r="AK212" s="44">
        <f t="shared" ca="1" si="145"/>
        <v>-42</v>
      </c>
      <c r="AL212" s="44">
        <f t="shared" ca="1" si="146"/>
        <v>-41.5</v>
      </c>
      <c r="AM212" s="44">
        <f t="shared" ca="1" si="147"/>
        <v>-41</v>
      </c>
      <c r="AN212" s="36" t="str">
        <f t="shared" ca="1" si="148"/>
        <v>50</v>
      </c>
      <c r="AO212" s="36" t="str">
        <f t="shared" ca="1" si="149"/>
        <v>08</v>
      </c>
      <c r="AP212" s="36" t="str">
        <f t="shared" ca="1" si="150"/>
        <v>00</v>
      </c>
      <c r="AQ212" s="36" t="str">
        <f t="shared" ca="1" si="151"/>
        <v>00</v>
      </c>
      <c r="AR212" s="36" t="str">
        <f t="shared" ca="1" si="152"/>
        <v>00</v>
      </c>
      <c r="AS212" s="36"/>
    </row>
    <row r="213" spans="2:45" ht="30" customHeight="1" x14ac:dyDescent="0.25">
      <c r="S213" s="7" t="s">
        <v>573</v>
      </c>
      <c r="T213" s="15">
        <v>1.1000000000000001</v>
      </c>
      <c r="U213" s="71"/>
      <c r="V213" s="37"/>
      <c r="W213" s="37"/>
      <c r="X213" s="38"/>
      <c r="Y213" s="38"/>
      <c r="Z213" s="71"/>
      <c r="AA213" s="39"/>
      <c r="AB213" s="40"/>
      <c r="AC213" s="40"/>
      <c r="AD213" s="40"/>
      <c r="AE213" s="41"/>
      <c r="AF213" s="42"/>
      <c r="AG213" s="49"/>
      <c r="AH213" s="43"/>
      <c r="AI213" s="43"/>
      <c r="AJ213" s="44"/>
      <c r="AK213" s="44"/>
      <c r="AL213" s="44"/>
      <c r="AM213" s="44"/>
      <c r="AN213" s="36"/>
      <c r="AO213" s="36"/>
      <c r="AP213" s="36"/>
      <c r="AQ213" s="36"/>
      <c r="AR213" s="36"/>
      <c r="AS213" s="36"/>
    </row>
    <row r="214" spans="2:45" ht="30" customHeight="1" x14ac:dyDescent="0.25">
      <c r="S214" s="7" t="s">
        <v>590</v>
      </c>
      <c r="T214" s="15">
        <f>VLOOKUP(T199,MPN!$A$1:$E$1000,4,FALSE)</f>
        <v>-38</v>
      </c>
      <c r="U214" s="71"/>
      <c r="V214" s="37"/>
      <c r="W214" s="37"/>
      <c r="X214" s="38"/>
      <c r="Y214" s="38"/>
      <c r="Z214" s="71"/>
      <c r="AA214" s="39"/>
      <c r="AB214" s="40"/>
      <c r="AC214" s="40"/>
      <c r="AD214" s="40"/>
      <c r="AE214" s="41"/>
      <c r="AF214" s="42"/>
      <c r="AG214" s="49"/>
      <c r="AH214" s="43"/>
      <c r="AI214" s="43"/>
      <c r="AJ214" s="44"/>
      <c r="AK214" s="44"/>
      <c r="AL214" s="44"/>
      <c r="AM214" s="44"/>
      <c r="AN214" s="36"/>
      <c r="AO214" s="36"/>
      <c r="AP214" s="36"/>
      <c r="AQ214" s="36"/>
      <c r="AR214" s="36"/>
      <c r="AS214" s="36"/>
    </row>
    <row r="215" spans="2:45" ht="30" customHeight="1" x14ac:dyDescent="0.25">
      <c r="S215" s="7" t="s">
        <v>693</v>
      </c>
      <c r="T215" s="15">
        <v>0.8</v>
      </c>
      <c r="U215" s="71"/>
      <c r="V215" s="37"/>
      <c r="W215" s="37"/>
      <c r="X215" s="38"/>
      <c r="Y215" s="38"/>
      <c r="Z215" s="71"/>
      <c r="AA215" s="39"/>
      <c r="AB215" s="40"/>
      <c r="AC215" s="40"/>
      <c r="AD215" s="40"/>
      <c r="AE215" s="41"/>
      <c r="AF215" s="42"/>
      <c r="AG215" s="49"/>
      <c r="AH215" s="43"/>
      <c r="AI215" s="43"/>
      <c r="AJ215" s="44"/>
      <c r="AK215" s="44"/>
      <c r="AL215" s="44"/>
      <c r="AM215" s="44"/>
      <c r="AN215" s="36"/>
      <c r="AO215" s="36"/>
      <c r="AP215" s="36"/>
      <c r="AQ215" s="36"/>
      <c r="AR215" s="36"/>
      <c r="AS215" s="36"/>
    </row>
    <row r="216" spans="2:45" ht="30" customHeight="1" x14ac:dyDescent="0.25">
      <c r="S216" s="7" t="s">
        <v>604</v>
      </c>
      <c r="T216" s="7" t="str">
        <f t="shared" ref="T216" si="155">VLOOKUP($T203,$AU$1:$AZ$31,MATCH($T197,$AU$1:$AZ$1,0),FALSE)&amp;"_"&amp;T205</f>
        <v>default_NormalMode</v>
      </c>
      <c r="U216" s="71"/>
      <c r="V216" s="37"/>
      <c r="W216" s="37"/>
      <c r="X216" s="38"/>
      <c r="Y216" s="38"/>
      <c r="Z216" s="71"/>
      <c r="AA216" s="39"/>
      <c r="AB216" s="40"/>
      <c r="AC216" s="40"/>
      <c r="AD216" s="40"/>
      <c r="AE216" s="41"/>
      <c r="AF216" s="42"/>
      <c r="AG216" s="49"/>
      <c r="AH216" s="43"/>
      <c r="AI216" s="43"/>
      <c r="AJ216" s="44"/>
      <c r="AK216" s="44"/>
      <c r="AL216" s="44"/>
      <c r="AM216" s="44"/>
      <c r="AN216" s="36"/>
      <c r="AO216" s="36"/>
      <c r="AP216" s="36"/>
      <c r="AQ216" s="36"/>
      <c r="AR216" s="36"/>
      <c r="AS216" s="36"/>
    </row>
    <row r="217" spans="2:45" ht="30" customHeight="1" x14ac:dyDescent="0.25">
      <c r="S217" s="7" t="s">
        <v>424</v>
      </c>
      <c r="T217" s="7" t="str">
        <f>VLOOKUP($T199,MPN!$A$1:$E$500,2,FALSE)</f>
        <v>AMIC</v>
      </c>
      <c r="U217" s="71"/>
      <c r="V217" s="37"/>
      <c r="W217" s="37"/>
      <c r="X217" s="38"/>
      <c r="Y217" s="38"/>
      <c r="Z217" s="71"/>
      <c r="AA217" s="39"/>
      <c r="AB217" s="40"/>
      <c r="AC217" s="40"/>
      <c r="AD217" s="40"/>
      <c r="AE217" s="41"/>
      <c r="AF217" s="42"/>
      <c r="AG217" s="49"/>
      <c r="AH217" s="43"/>
      <c r="AI217" s="43"/>
      <c r="AJ217" s="44"/>
      <c r="AK217" s="44"/>
      <c r="AL217" s="44"/>
      <c r="AM217" s="44"/>
      <c r="AN217" s="36"/>
      <c r="AO217" s="36"/>
      <c r="AP217" s="36"/>
      <c r="AQ217" s="36"/>
      <c r="AR217" s="36"/>
      <c r="AS217" s="36"/>
    </row>
    <row r="218" spans="2:45" ht="30" customHeight="1" x14ac:dyDescent="0.25">
      <c r="S218" s="7" t="s">
        <v>16</v>
      </c>
      <c r="T218" s="7" t="str">
        <f>VLOOKUP($T200,ASIC!$A$1:$B$200,2,FALSE)</f>
        <v>M804WF</v>
      </c>
      <c r="U218" s="71"/>
      <c r="V218" s="37"/>
      <c r="W218" s="37"/>
      <c r="X218" s="38"/>
      <c r="Y218" s="38"/>
      <c r="Z218" s="71"/>
      <c r="AA218" s="39"/>
      <c r="AB218" s="40"/>
      <c r="AC218" s="40"/>
      <c r="AD218" s="40"/>
      <c r="AE218" s="41"/>
      <c r="AF218" s="42"/>
      <c r="AG218" s="49"/>
      <c r="AH218" s="43"/>
      <c r="AI218" s="43"/>
      <c r="AJ218" s="44"/>
      <c r="AK218" s="44"/>
      <c r="AL218" s="44"/>
      <c r="AM218" s="44"/>
      <c r="AN218" s="36"/>
      <c r="AO218" s="36"/>
      <c r="AP218" s="36"/>
      <c r="AQ218" s="36"/>
      <c r="AR218" s="36"/>
      <c r="AS218" s="36"/>
    </row>
    <row r="219" spans="2:45" ht="30" customHeight="1" x14ac:dyDescent="0.25">
      <c r="S219" s="7" t="s">
        <v>17</v>
      </c>
      <c r="T219" s="7" t="str">
        <f>VLOOKUP($T201,Sensor!$A$1:$B$100,2,FALSE)</f>
        <v>2227F</v>
      </c>
      <c r="U219" s="71"/>
      <c r="V219" s="37"/>
      <c r="W219" s="37"/>
      <c r="X219" s="38"/>
      <c r="Y219" s="38"/>
      <c r="Z219" s="71"/>
      <c r="AA219" s="39"/>
      <c r="AB219" s="40"/>
      <c r="AC219" s="40"/>
      <c r="AD219" s="40"/>
      <c r="AE219" s="41"/>
      <c r="AF219" s="42"/>
      <c r="AG219" s="49"/>
      <c r="AH219" s="43"/>
      <c r="AI219" s="43"/>
      <c r="AJ219" s="44"/>
      <c r="AK219" s="44"/>
      <c r="AL219" s="44"/>
      <c r="AM219" s="44"/>
      <c r="AN219" s="36"/>
      <c r="AO219" s="36"/>
      <c r="AP219" s="36"/>
      <c r="AQ219" s="36"/>
      <c r="AR219" s="36"/>
      <c r="AS219" s="36"/>
    </row>
    <row r="220" spans="2:45" ht="30" customHeight="1" x14ac:dyDescent="0.25">
      <c r="S220" s="7" t="s">
        <v>21</v>
      </c>
      <c r="T220" s="7" t="str">
        <f>VLOOKUP($T199,MPN!$A$1:$E$500,5,FALSE)</f>
        <v>Default</v>
      </c>
      <c r="U220" s="71"/>
      <c r="V220" s="37"/>
      <c r="W220" s="37"/>
      <c r="X220" s="38"/>
      <c r="Y220" s="38"/>
      <c r="Z220" s="71"/>
      <c r="AA220" s="39"/>
      <c r="AB220" s="40"/>
      <c r="AC220" s="40"/>
      <c r="AD220" s="40"/>
      <c r="AE220" s="41"/>
      <c r="AF220" s="42"/>
      <c r="AG220" s="49"/>
      <c r="AH220" s="43"/>
      <c r="AI220" s="43"/>
      <c r="AJ220" s="44"/>
      <c r="AK220" s="44"/>
      <c r="AL220" s="44"/>
      <c r="AM220" s="44"/>
      <c r="AN220" s="36"/>
      <c r="AO220" s="36"/>
      <c r="AP220" s="36"/>
      <c r="AQ220" s="36"/>
      <c r="AR220" s="36"/>
      <c r="AS220" s="36"/>
    </row>
    <row r="221" spans="2:45" ht="30" customHeight="1" x14ac:dyDescent="0.25">
      <c r="S221" s="7" t="s">
        <v>545</v>
      </c>
      <c r="T221" s="7">
        <f t="shared" ref="T221" si="156">VLOOKUP(T210,$DT$1:$DV$31,3,FALSE)</f>
        <v>0</v>
      </c>
      <c r="U221" s="71"/>
      <c r="V221" s="37"/>
      <c r="W221" s="37"/>
      <c r="X221" s="38"/>
      <c r="Y221" s="38"/>
      <c r="Z221" s="71"/>
      <c r="AA221" s="39"/>
      <c r="AB221" s="40"/>
      <c r="AC221" s="40"/>
      <c r="AD221" s="40"/>
      <c r="AE221" s="41"/>
      <c r="AF221" s="42"/>
      <c r="AG221" s="49"/>
      <c r="AH221" s="43"/>
      <c r="AI221" s="43"/>
      <c r="AJ221" s="44"/>
      <c r="AK221" s="44"/>
      <c r="AL221" s="44"/>
      <c r="AM221" s="44"/>
      <c r="AN221" s="36"/>
      <c r="AO221" s="36"/>
      <c r="AP221" s="36"/>
      <c r="AQ221" s="36"/>
      <c r="AR221" s="36"/>
      <c r="AS221" s="36"/>
    </row>
    <row r="222" spans="2:45" ht="30" customHeight="1" x14ac:dyDescent="0.25">
      <c r="S222" s="7" t="s">
        <v>22</v>
      </c>
      <c r="T222" s="15">
        <v>8</v>
      </c>
      <c r="U222" s="71"/>
      <c r="V222" s="37"/>
      <c r="W222" s="37"/>
      <c r="X222" s="38"/>
      <c r="Y222" s="38"/>
      <c r="Z222" s="71"/>
      <c r="AA222" s="39"/>
      <c r="AB222" s="40"/>
      <c r="AC222" s="40"/>
      <c r="AD222" s="40"/>
      <c r="AE222" s="41"/>
      <c r="AF222" s="42"/>
      <c r="AG222" s="49"/>
      <c r="AH222" s="43"/>
      <c r="AI222" s="43"/>
      <c r="AJ222" s="44"/>
      <c r="AK222" s="44"/>
      <c r="AL222" s="44"/>
      <c r="AM222" s="44"/>
      <c r="AN222" s="36"/>
      <c r="AO222" s="36"/>
      <c r="AP222" s="36"/>
      <c r="AQ222" s="36"/>
      <c r="AR222" s="36"/>
      <c r="AS222" s="36"/>
    </row>
    <row r="223" spans="2:45" ht="30" customHeight="1" x14ac:dyDescent="0.25">
      <c r="B223" s="70"/>
      <c r="S223" s="7" t="s">
        <v>696</v>
      </c>
      <c r="T223" s="28">
        <v>45759</v>
      </c>
      <c r="U223" s="71"/>
      <c r="V223" s="37"/>
      <c r="W223" s="37"/>
      <c r="X223" s="38"/>
      <c r="Y223" s="38"/>
      <c r="Z223" s="71"/>
      <c r="AA223" s="39"/>
      <c r="AB223" s="40"/>
      <c r="AC223" s="40"/>
      <c r="AD223" s="40"/>
      <c r="AE223" s="41"/>
      <c r="AF223" s="42"/>
      <c r="AG223" s="49"/>
      <c r="AH223" s="43"/>
      <c r="AI223" s="43"/>
      <c r="AJ223" s="44"/>
      <c r="AK223" s="44"/>
      <c r="AL223" s="44"/>
      <c r="AM223" s="44"/>
      <c r="AN223" s="36"/>
      <c r="AO223" s="36"/>
      <c r="AP223" s="36"/>
      <c r="AQ223" s="36"/>
      <c r="AR223" s="36"/>
      <c r="AS223" s="36"/>
    </row>
    <row r="224" spans="2:45" ht="30" customHeight="1" x14ac:dyDescent="0.25">
      <c r="S224" s="7" t="s">
        <v>694</v>
      </c>
      <c r="T224" s="15" t="s">
        <v>994</v>
      </c>
      <c r="U224" s="71"/>
      <c r="V224" s="37"/>
      <c r="W224" s="37"/>
      <c r="X224" s="38"/>
      <c r="Y224" s="38"/>
      <c r="Z224" s="71"/>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t="shared" ref="T225" ca="1" si="157">COUNTA(U200:U259)</f>
        <v>13</v>
      </c>
      <c r="U225" s="71"/>
      <c r="V225" s="37"/>
      <c r="W225" s="37"/>
      <c r="X225" s="38"/>
      <c r="Y225" s="38"/>
      <c r="Z225" s="71"/>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 t="shared" ref="T226" si="158">T214&amp;"+/-"&amp;T215&amp;" "&amp;T224</f>
        <v>-38+/-0.8 dBV</v>
      </c>
      <c r="U226" s="71"/>
      <c r="V226" s="37"/>
      <c r="W226" s="37"/>
      <c r="X226" s="38"/>
      <c r="Y226" s="38"/>
      <c r="Z226" s="71"/>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 t="shared" ref="T227" si="159">T206&amp;" : "&amp;T209&amp;" "&amp;"(uA)"&amp;CHAR(10)&amp;"Vdc&amp;Remark: "&amp;T212</f>
        <v>3.3V : 100~200 (uA)
Vdc&amp;Remark: -</v>
      </c>
      <c r="U227" s="71"/>
      <c r="V227" s="37"/>
      <c r="W227" s="37"/>
      <c r="X227" s="38"/>
      <c r="Y227" s="38"/>
      <c r="Z227" s="71"/>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71"/>
      <c r="V228" s="37"/>
      <c r="W228" s="37"/>
      <c r="X228" s="38"/>
      <c r="Y228" s="38"/>
      <c r="Z228" s="71"/>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 t="shared" ref="T229" si="160">ADDRESS(ROW(S229),COLUMN($S$1))&amp;":"&amp;ADDRESS(ROW(S259),COLUMN($T$1))</f>
        <v>$S$229:$T$259</v>
      </c>
      <c r="U229" s="71"/>
      <c r="V229" s="37"/>
      <c r="W229" s="37"/>
      <c r="X229" s="38"/>
      <c r="Y229" s="38"/>
      <c r="Z229" s="71"/>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 t="shared" ref="S230" si="161">$BB$2</f>
        <v>15V</v>
      </c>
      <c r="T230" s="3" t="s">
        <v>562</v>
      </c>
      <c r="U230" s="71"/>
      <c r="V230" s="37"/>
      <c r="W230" s="37"/>
      <c r="X230" s="38"/>
      <c r="Y230" s="38"/>
      <c r="Z230" s="71"/>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 t="shared" ref="S231" si="162">$BB$3</f>
        <v>14V</v>
      </c>
      <c r="T231" s="3" t="s">
        <v>562</v>
      </c>
      <c r="U231" s="71"/>
      <c r="V231" s="37"/>
      <c r="W231" s="37"/>
      <c r="X231" s="38"/>
      <c r="Y231" s="38"/>
      <c r="Z231" s="71"/>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 t="shared" ref="S232" si="163">$BB$4</f>
        <v>13V</v>
      </c>
      <c r="T232" s="3">
        <v>1</v>
      </c>
      <c r="U232" s="71"/>
      <c r="V232" s="37"/>
      <c r="W232" s="37"/>
      <c r="X232" s="38"/>
      <c r="Y232" s="38"/>
      <c r="Z232" s="71"/>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 t="shared" ref="S233" si="164">$BB$5</f>
        <v>12V</v>
      </c>
      <c r="T233" s="3">
        <v>0</v>
      </c>
      <c r="U233" s="71"/>
      <c r="V233" s="37"/>
      <c r="W233" s="37"/>
      <c r="X233" s="38"/>
      <c r="Y233" s="38"/>
      <c r="Z233" s="71"/>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 t="shared" ref="S234" si="165">$BB$6</f>
        <v>11V</v>
      </c>
      <c r="T234" s="3">
        <v>-1.3</v>
      </c>
      <c r="U234" s="71"/>
      <c r="V234" s="37"/>
      <c r="W234" s="37"/>
      <c r="X234" s="38"/>
      <c r="Y234" s="38"/>
      <c r="Z234" s="71"/>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 t="shared" ref="S235" si="166">$BB$7</f>
        <v>10V</v>
      </c>
      <c r="T235" s="3">
        <v>-2.6</v>
      </c>
      <c r="U235" s="71"/>
      <c r="V235" s="37"/>
      <c r="W235" s="37"/>
      <c r="X235" s="38"/>
      <c r="Y235" s="38"/>
      <c r="Z235" s="71"/>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 t="shared" ref="S236" si="167">$BB$8</f>
        <v>9V</v>
      </c>
      <c r="T236" s="3" t="s">
        <v>562</v>
      </c>
      <c r="U236" s="71"/>
      <c r="V236" s="37"/>
      <c r="W236" s="37"/>
      <c r="X236" s="38"/>
      <c r="Y236" s="38"/>
      <c r="Z236" s="71"/>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 t="shared" ref="S237" si="168">$BB$9</f>
        <v>FIX</v>
      </c>
      <c r="T237" s="3" t="s">
        <v>562</v>
      </c>
      <c r="U237" s="71"/>
      <c r="V237" s="37"/>
      <c r="W237" s="37"/>
      <c r="X237" s="38"/>
      <c r="Y237" s="38"/>
      <c r="Z237" s="71"/>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 t="shared" ref="S238" si="169">$BB$10</f>
        <v>Space</v>
      </c>
      <c r="T238" s="3"/>
      <c r="U238" s="71"/>
      <c r="V238" s="37"/>
      <c r="W238" s="37"/>
      <c r="X238" s="38"/>
      <c r="Y238" s="38"/>
      <c r="Z238" s="71"/>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 t="shared" ref="S239" si="170">$BB$11</f>
        <v>Config2</v>
      </c>
      <c r="T239" s="3"/>
      <c r="U239" s="71"/>
      <c r="V239" s="37"/>
      <c r="W239" s="37"/>
      <c r="X239" s="38"/>
      <c r="Y239" s="38"/>
      <c r="Z239" s="71"/>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 t="shared" ref="S240" si="171">$BB$12</f>
        <v>-</v>
      </c>
      <c r="T240" s="3"/>
      <c r="U240" s="36"/>
      <c r="V240" s="37"/>
      <c r="W240" s="37"/>
      <c r="X240" s="38"/>
      <c r="Y240" s="38"/>
      <c r="Z240" s="71"/>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 t="shared" ref="S241" si="172">$BB$13</f>
        <v>-</v>
      </c>
      <c r="T241" s="3"/>
      <c r="U241" s="36"/>
      <c r="V241" s="37"/>
      <c r="W241" s="37"/>
      <c r="X241" s="38"/>
      <c r="Y241" s="38"/>
      <c r="Z241" s="71"/>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 t="shared" ref="S242" si="173">$BB$14</f>
        <v>-</v>
      </c>
      <c r="T242" s="3"/>
      <c r="U242" s="36"/>
      <c r="V242" s="37"/>
      <c r="W242" s="37"/>
      <c r="X242" s="38"/>
      <c r="Y242" s="38"/>
      <c r="Z242" s="71"/>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 t="shared" ref="S243" si="174">$BB$15</f>
        <v>-</v>
      </c>
      <c r="T243" s="3"/>
      <c r="U243" s="36"/>
      <c r="V243" s="37"/>
      <c r="W243" s="37"/>
      <c r="X243" s="38"/>
      <c r="Y243" s="38"/>
      <c r="Z243" s="71"/>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 t="shared" ref="S244" si="175">$BB$16</f>
        <v>-</v>
      </c>
      <c r="T244" s="3"/>
      <c r="U244" s="36"/>
      <c r="V244" s="37"/>
      <c r="W244" s="37"/>
      <c r="X244" s="38"/>
      <c r="Y244" s="38"/>
      <c r="Z244" s="71"/>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 t="shared" ref="S245" si="176">$BB$17</f>
        <v>-</v>
      </c>
      <c r="T245" s="3"/>
      <c r="U245" s="36"/>
      <c r="V245" s="37"/>
      <c r="W245" s="37"/>
      <c r="X245" s="38"/>
      <c r="Y245" s="38"/>
      <c r="Z245" s="71"/>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 t="shared" ref="S246" si="177">$BB$18</f>
        <v>-</v>
      </c>
      <c r="T246" s="3"/>
      <c r="U246" s="36"/>
      <c r="V246" s="37"/>
      <c r="W246" s="37"/>
      <c r="X246" s="38"/>
      <c r="Y246" s="38"/>
      <c r="Z246" s="71"/>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 t="shared" ref="S247" si="178">$BB$19</f>
        <v>-</v>
      </c>
      <c r="T247" s="3"/>
      <c r="U247" s="36"/>
      <c r="V247" s="37"/>
      <c r="W247" s="37"/>
      <c r="X247" s="38"/>
      <c r="Y247" s="38"/>
      <c r="Z247" s="71"/>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 t="shared" ref="S248" si="179">$BB$20</f>
        <v>-</v>
      </c>
      <c r="T248" s="3"/>
      <c r="U248" s="36"/>
      <c r="V248" s="37"/>
      <c r="W248" s="37"/>
      <c r="X248" s="38"/>
      <c r="Y248" s="38"/>
      <c r="Z248" s="71"/>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 t="shared" ref="S249" si="180">$BB$21</f>
        <v>-</v>
      </c>
      <c r="T249" s="3"/>
      <c r="U249" s="36"/>
      <c r="V249" s="37"/>
      <c r="W249" s="37"/>
      <c r="X249" s="38"/>
      <c r="Y249" s="38"/>
      <c r="Z249" s="71"/>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 t="shared" ref="S250" si="181">$BB$22</f>
        <v>-</v>
      </c>
      <c r="T250" s="3"/>
      <c r="U250" s="36"/>
      <c r="V250" s="37"/>
      <c r="W250" s="37"/>
      <c r="X250" s="38"/>
      <c r="Y250" s="38"/>
      <c r="Z250" s="71"/>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 t="shared" ref="S251" si="182">$BB$23</f>
        <v>-</v>
      </c>
      <c r="T251" s="3"/>
      <c r="U251" s="36"/>
      <c r="V251" s="37"/>
      <c r="W251" s="37"/>
      <c r="X251" s="38"/>
      <c r="Y251" s="38"/>
      <c r="Z251" s="71"/>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 t="shared" ref="S252" si="183">$BB$24</f>
        <v>-</v>
      </c>
      <c r="T252" s="3"/>
      <c r="U252" s="36"/>
      <c r="V252" s="37"/>
      <c r="W252" s="37"/>
      <c r="X252" s="38"/>
      <c r="Y252" s="38"/>
      <c r="Z252" s="71"/>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 t="shared" ref="S253" si="184">$BB$25</f>
        <v>-</v>
      </c>
      <c r="T253" s="3"/>
      <c r="U253" s="36"/>
      <c r="V253" s="37"/>
      <c r="W253" s="37"/>
      <c r="X253" s="38"/>
      <c r="Y253" s="38"/>
      <c r="Z253" s="71"/>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 t="shared" ref="S254" si="185">$BB$26</f>
        <v>-</v>
      </c>
      <c r="T254" s="3"/>
      <c r="U254" s="36"/>
      <c r="V254" s="37"/>
      <c r="W254" s="37"/>
      <c r="X254" s="38"/>
      <c r="Y254" s="38"/>
      <c r="Z254" s="71"/>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 t="shared" ref="S255" si="186">$BB$27</f>
        <v>-</v>
      </c>
      <c r="T255" s="3"/>
      <c r="U255" s="36"/>
      <c r="V255" s="37"/>
      <c r="W255" s="37"/>
      <c r="X255" s="38"/>
      <c r="Y255" s="38"/>
      <c r="Z255" s="71"/>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 t="shared" ref="S256" si="187">$BB$28</f>
        <v>-</v>
      </c>
      <c r="T256" s="3"/>
      <c r="U256" s="36"/>
      <c r="V256" s="37"/>
      <c r="W256" s="37"/>
      <c r="X256" s="38"/>
      <c r="Y256" s="38"/>
      <c r="Z256" s="71"/>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 t="shared" ref="S257" si="188">$BB$29</f>
        <v>-</v>
      </c>
      <c r="T257" s="3"/>
      <c r="U257" s="36"/>
      <c r="V257" s="37"/>
      <c r="W257" s="37"/>
      <c r="X257" s="38"/>
      <c r="Y257" s="38"/>
      <c r="Z257" s="71"/>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 t="shared" ref="S258" si="189">$BB$30</f>
        <v>-</v>
      </c>
      <c r="T258" s="3"/>
      <c r="U258" s="36"/>
      <c r="V258" s="37"/>
      <c r="W258" s="37"/>
      <c r="X258" s="38"/>
      <c r="Y258" s="38"/>
      <c r="Z258" s="71"/>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 t="shared" ref="S259" si="190">$BB$31</f>
        <v>-</v>
      </c>
      <c r="T259" s="3"/>
      <c r="U259" s="36"/>
      <c r="V259" s="37"/>
      <c r="W259" s="37"/>
      <c r="X259" s="38"/>
      <c r="Y259" s="38"/>
      <c r="Z259" s="71"/>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585</v>
      </c>
      <c r="V261" s="12"/>
      <c r="W261" s="65"/>
      <c r="X261" s="12"/>
      <c r="Y261" s="7" t="str">
        <f t="shared" ref="Y261" si="191">VLOOKUP(U261,$DX$1:$DZ$21,3,FALSE)</f>
        <v>-</v>
      </c>
      <c r="AD261" s="8"/>
    </row>
    <row r="262" spans="19:45" ht="30" customHeight="1" x14ac:dyDescent="0.25">
      <c r="S262" s="7" t="s">
        <v>24</v>
      </c>
      <c r="T262" s="15" t="s">
        <v>1154</v>
      </c>
      <c r="U262" s="5" t="s">
        <v>23</v>
      </c>
      <c r="V262" s="7" t="str">
        <f t="shared" ref="V262" si="192">VLOOKUP(U261,$DX$1:$DZ$21,2,FALSE)</f>
        <v>-</v>
      </c>
      <c r="W262" s="19"/>
      <c r="X262" s="19"/>
      <c r="Y262" s="19"/>
      <c r="Z262" s="19"/>
      <c r="AA262" s="5" t="s">
        <v>592</v>
      </c>
      <c r="AB262" s="26" t="str">
        <f t="shared" ref="AB262" si="193">T281&amp;"_"&amp;ABS(T279)&amp;"dB_"&amp;T283&amp;"_"&amp;T284&amp;"_"&amp;GetAbsMaxMinText(AF265:AG324)&amp;"_"&amp;T264&amp;"_"&amp;T263&amp;S261&amp;"."&amp;T287</f>
        <v>12V_NormalMode_42dB_M804WF_1188A_400_460_ZTS6011M_MP5.1</v>
      </c>
      <c r="AC262" s="18"/>
      <c r="AD262" s="18"/>
      <c r="AE262" s="18"/>
      <c r="AF262" s="18"/>
      <c r="AG262" s="18"/>
      <c r="AH262" s="19"/>
      <c r="AI262" s="19" t="s">
        <v>2</v>
      </c>
      <c r="AJ262" s="16"/>
      <c r="AK262" s="16"/>
      <c r="AL262" s="16"/>
      <c r="AM262" s="16"/>
      <c r="AN262" s="16"/>
      <c r="AO262" s="16"/>
      <c r="AP262" s="16"/>
      <c r="AQ262" s="16"/>
      <c r="AR262" s="16"/>
      <c r="AS262" s="16"/>
    </row>
    <row r="263" spans="19:45" ht="30" customHeight="1" x14ac:dyDescent="0.25">
      <c r="S263" s="7" t="s">
        <v>5</v>
      </c>
      <c r="T263" s="15" t="s">
        <v>1148</v>
      </c>
      <c r="U263" s="32" t="str">
        <f t="shared" ref="U263" si="194">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1173</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 t="shared" ref="AN264" si="195">VLOOKUP($T272,$DE$1:$DJ$31,2,FALSE)</f>
        <v>Full</v>
      </c>
      <c r="AO264" s="56" t="str">
        <f t="shared" ref="AO264" si="196">VLOOKUP($T272,$DE$1:$DJ$31,3,FALSE)</f>
        <v>Full</v>
      </c>
      <c r="AP264" s="56" t="str">
        <f t="shared" ref="AP264" si="197">VLOOKUP($T272,$DE$1:$DJ$31,4,FALSE)</f>
        <v>non</v>
      </c>
      <c r="AQ264" s="56" t="str">
        <f t="shared" ref="AQ264" si="198">VLOOKUP($T272,$DE$1:$DJ$31,5,FALSE)</f>
        <v>non</v>
      </c>
      <c r="AR264" s="56" t="str">
        <f t="shared" ref="AR264" si="199">VLOOKUP($T272,$DE$1:$DJ$31,6,FALSE)</f>
        <v>Full</v>
      </c>
      <c r="AS264" s="35" t="s">
        <v>726</v>
      </c>
    </row>
    <row r="265" spans="19:45" ht="30" customHeight="1" x14ac:dyDescent="0.25">
      <c r="S265" s="7" t="s">
        <v>18</v>
      </c>
      <c r="T265" s="15" t="s">
        <v>1149</v>
      </c>
      <c r="U265" s="36" t="str">
        <f t="shared" ref="U265:U274" ca="1" si="200">ConfigCode($AA265,$AN265,$AO265,$AP265,$AQ265,$AR265,$AF265,$AG265,2)</f>
        <v>0x23=-40.60,-40.00;</v>
      </c>
      <c r="V265" s="37"/>
      <c r="W265" s="37"/>
      <c r="X265" s="68"/>
      <c r="Y265" s="68"/>
      <c r="Z265" s="55">
        <f t="shared" ref="Z265:Z274" ca="1" si="201" xml:space="preserve">
N("vbias,vlookup vbias range")+
VLOOKUP($AA265,INDIRECT(BoxVal(ROW($AA265),34,COLUMN(T261))),2,FALSE)+
N("gain")+
$AB265+
N("vcm")+
VLOOKUP($AC265,$CT$1:$DC$31,7,FALSE)+
N("(vbias*vcp*vbg-vbias)*sensor ratio")+
VbiasCal($AA265,$AD265,$AE265,BoxVal(ROW($AC265),18,COLUMN($T$22)))+
N("vbias ref+gain ref")+
$V265+$W265</f>
        <v>-1.7000000000000002</v>
      </c>
      <c r="AA265" s="39" t="s">
        <v>799</v>
      </c>
      <c r="AB265" s="40">
        <v>0.5</v>
      </c>
      <c r="AC265" s="40" t="s">
        <v>996</v>
      </c>
      <c r="AD265" s="40">
        <v>1</v>
      </c>
      <c r="AE265" s="41">
        <v>0</v>
      </c>
      <c r="AF265" s="42">
        <v>-40.6</v>
      </c>
      <c r="AG265" s="42">
        <v>-40</v>
      </c>
      <c r="AH265" s="43">
        <f t="shared" ref="AH265:AH274" ca="1" si="202">$AF265+$Z265</f>
        <v>-42.300000000000004</v>
      </c>
      <c r="AI265" s="43">
        <f t="shared" ref="AI265:AI274" ca="1" si="203">$AG265+$Z265</f>
        <v>-41.7</v>
      </c>
      <c r="AJ265" s="44">
        <f t="shared" ref="AJ265:AJ274" ca="1" si="204" xml:space="preserve">
N("initial sens-loopgain")+
$AF265-BoxVal(ROW($AA265),26,COLUMN(INDIRECT("T"&amp;(INT(ROW($AA282)/65))*65+2)))</f>
        <v>-40.6</v>
      </c>
      <c r="AK265" s="44">
        <f t="shared" ref="AK265:AK274" ca="1" si="205">AJ265+(AG265-AF265)</f>
        <v>-40</v>
      </c>
      <c r="AL265" s="44">
        <f t="shared" ref="AL265:AL274" ca="1" si="206" xml:space="preserve">
N("initial sens-loopgain-gain-gain ref-vcm")+
$AH265-
BoxVal(ROW($AA265),26,COLUMN(INDIRECT("T"&amp;(INT(ROW($AA282)/65))*65+2)))-
$AB265-
$W265-
IFERROR(VLOOKUP($AC265,$CT$1:$DC$31,7,FALSE),0)</f>
        <v>-42.800000000000004</v>
      </c>
      <c r="AM265" s="44">
        <f t="shared" ref="AM265:AM274" ca="1" si="207">AL265+(AG265-AF265)</f>
        <v>-42.2</v>
      </c>
      <c r="AN265" s="36" t="str">
        <f t="shared" ref="AN265:AN274" ca="1" si="208">IF(BoxVal(ROW(AA265),9,COLUMN(T263))="FIX","00",ManualLookup(AA265,BoxVal(ROW(AA265),4,COLUMN(AN263)),INDIRECT(DN$3)))</f>
        <v>20</v>
      </c>
      <c r="AO265" s="36" t="str">
        <f t="shared" ref="AO265:AO274" ca="1" si="209">ManualLookup(AB265,BoxVal(ROW(AB265),4,COLUMN(AO263)),INDIRECT(DO$3))</f>
        <v>03</v>
      </c>
      <c r="AP265" s="36" t="str">
        <f t="shared" ref="AP265:AP274" ca="1" si="210">ManualLookup(AC265,BoxVal(ROW(AC265),4,COLUMN(AP263)),INDIRECT(DP$3))</f>
        <v>00</v>
      </c>
      <c r="AQ265" s="36" t="str">
        <f t="shared" ref="AQ265:AQ274" ca="1" si="211">ManualLookup(AD265,BoxVal(ROW(AD265),4,COLUMN(AQ263)),INDIRECT(DQ$3))</f>
        <v>00</v>
      </c>
      <c r="AR265" s="36" t="str">
        <f t="shared" ref="AR265:AR274" ca="1" si="212">ManualLookup(AE265,BoxVal(ROW(AE265),4,COLUMN(AR263)),INDIRECT(DR$3))</f>
        <v>00</v>
      </c>
      <c r="AS265" s="33"/>
    </row>
    <row r="266" spans="19:45" ht="30" customHeight="1" x14ac:dyDescent="0.25">
      <c r="S266" s="7" t="s">
        <v>13</v>
      </c>
      <c r="T266" s="15">
        <v>3002</v>
      </c>
      <c r="U266" s="71" t="str">
        <f t="shared" ca="1" si="200"/>
        <v>0x24=-41.10,-40.60;</v>
      </c>
      <c r="V266" s="37"/>
      <c r="W266" s="37"/>
      <c r="X266" s="68"/>
      <c r="Y266" s="68"/>
      <c r="Z266" s="55">
        <f t="shared" ca="1" si="201"/>
        <v>-1.2000000000000002</v>
      </c>
      <c r="AA266" s="39" t="s">
        <v>799</v>
      </c>
      <c r="AB266" s="40">
        <v>1</v>
      </c>
      <c r="AC266" s="40" t="s">
        <v>996</v>
      </c>
      <c r="AD266" s="40">
        <v>1</v>
      </c>
      <c r="AE266" s="41">
        <v>0</v>
      </c>
      <c r="AF266" s="42">
        <v>-41.1</v>
      </c>
      <c r="AG266" s="47">
        <f t="shared" ref="AG266" si="213">AF265</f>
        <v>-40.6</v>
      </c>
      <c r="AH266" s="43">
        <f t="shared" ca="1" si="202"/>
        <v>-42.300000000000004</v>
      </c>
      <c r="AI266" s="43">
        <f t="shared" ca="1" si="203"/>
        <v>-41.800000000000004</v>
      </c>
      <c r="AJ266" s="44">
        <f t="shared" ca="1" si="204"/>
        <v>-41.1</v>
      </c>
      <c r="AK266" s="44">
        <f t="shared" ca="1" si="205"/>
        <v>-40.6</v>
      </c>
      <c r="AL266" s="44">
        <f t="shared" ca="1" si="206"/>
        <v>-43.300000000000004</v>
      </c>
      <c r="AM266" s="44">
        <f t="shared" ca="1" si="207"/>
        <v>-42.800000000000004</v>
      </c>
      <c r="AN266" s="36" t="str">
        <f t="shared" ca="1" si="208"/>
        <v>20</v>
      </c>
      <c r="AO266" s="36" t="str">
        <f t="shared" ca="1" si="209"/>
        <v>04</v>
      </c>
      <c r="AP266" s="36" t="str">
        <f t="shared" ca="1" si="210"/>
        <v>00</v>
      </c>
      <c r="AQ266" s="36" t="str">
        <f t="shared" ca="1" si="211"/>
        <v>00</v>
      </c>
      <c r="AR266" s="36" t="str">
        <f t="shared" ca="1" si="212"/>
        <v>00</v>
      </c>
      <c r="AS266" s="36"/>
    </row>
    <row r="267" spans="19:45" ht="30" customHeight="1" x14ac:dyDescent="0.25">
      <c r="S267" s="26"/>
      <c r="T267" s="17"/>
      <c r="U267" s="71" t="str">
        <f t="shared" ca="1" si="200"/>
        <v>0x25=-41.60,-41.10;</v>
      </c>
      <c r="V267" s="37"/>
      <c r="W267" s="37"/>
      <c r="X267" s="68"/>
      <c r="Y267" s="68"/>
      <c r="Z267" s="55">
        <f t="shared" ca="1" si="201"/>
        <v>-0.70000000000000018</v>
      </c>
      <c r="AA267" s="39" t="s">
        <v>584</v>
      </c>
      <c r="AB267" s="40">
        <v>1.5</v>
      </c>
      <c r="AC267" s="40" t="s">
        <v>995</v>
      </c>
      <c r="AD267" s="40">
        <v>1</v>
      </c>
      <c r="AE267" s="41">
        <v>0</v>
      </c>
      <c r="AF267" s="42">
        <v>-41.6</v>
      </c>
      <c r="AG267" s="47">
        <f t="shared" ref="AG267:AG274" si="214">AF266</f>
        <v>-41.1</v>
      </c>
      <c r="AH267" s="43">
        <f t="shared" ca="1" si="202"/>
        <v>-42.300000000000004</v>
      </c>
      <c r="AI267" s="43">
        <f t="shared" ca="1" si="203"/>
        <v>-41.800000000000004</v>
      </c>
      <c r="AJ267" s="44">
        <f t="shared" ca="1" si="204"/>
        <v>-41.6</v>
      </c>
      <c r="AK267" s="44">
        <f t="shared" ca="1" si="205"/>
        <v>-41.1</v>
      </c>
      <c r="AL267" s="44">
        <f t="shared" ca="1" si="206"/>
        <v>-43.800000000000004</v>
      </c>
      <c r="AM267" s="44">
        <f t="shared" ca="1" si="207"/>
        <v>-43.300000000000004</v>
      </c>
      <c r="AN267" s="36" t="str">
        <f t="shared" ca="1" si="208"/>
        <v>20</v>
      </c>
      <c r="AO267" s="36" t="str">
        <f t="shared" ca="1" si="209"/>
        <v>05</v>
      </c>
      <c r="AP267" s="36" t="str">
        <f t="shared" ca="1" si="210"/>
        <v>00</v>
      </c>
      <c r="AQ267" s="36" t="str">
        <f t="shared" ca="1" si="211"/>
        <v>00</v>
      </c>
      <c r="AR267" s="36" t="str">
        <f t="shared" ca="1" si="212"/>
        <v>00</v>
      </c>
      <c r="AS267" s="36"/>
    </row>
    <row r="268" spans="19:45" ht="30" customHeight="1" x14ac:dyDescent="0.25">
      <c r="S268" s="7" t="s">
        <v>19</v>
      </c>
      <c r="T268" s="15" t="s">
        <v>1150</v>
      </c>
      <c r="U268" s="71" t="str">
        <f t="shared" ca="1" si="200"/>
        <v>0x34=-42.20,-41.60;</v>
      </c>
      <c r="V268" s="37"/>
      <c r="W268" s="37"/>
      <c r="X268" s="68"/>
      <c r="Y268" s="68"/>
      <c r="Z268" s="55">
        <f t="shared" ca="1" si="201"/>
        <v>-0.10000000000000009</v>
      </c>
      <c r="AA268" s="39" t="s">
        <v>586</v>
      </c>
      <c r="AB268" s="40">
        <v>1</v>
      </c>
      <c r="AC268" s="40" t="s">
        <v>995</v>
      </c>
      <c r="AD268" s="40">
        <v>1</v>
      </c>
      <c r="AE268" s="41">
        <v>0</v>
      </c>
      <c r="AF268" s="42">
        <v>-42.2</v>
      </c>
      <c r="AG268" s="47">
        <f t="shared" si="214"/>
        <v>-41.6</v>
      </c>
      <c r="AH268" s="43">
        <f t="shared" ca="1" si="202"/>
        <v>-42.300000000000004</v>
      </c>
      <c r="AI268" s="43">
        <f t="shared" ca="1" si="203"/>
        <v>-41.7</v>
      </c>
      <c r="AJ268" s="44">
        <f t="shared" ca="1" si="204"/>
        <v>-42.2</v>
      </c>
      <c r="AK268" s="44">
        <f t="shared" ca="1" si="205"/>
        <v>-41.6</v>
      </c>
      <c r="AL268" s="44">
        <f t="shared" ca="1" si="206"/>
        <v>-43.300000000000004</v>
      </c>
      <c r="AM268" s="44">
        <f t="shared" ca="1" si="207"/>
        <v>-42.7</v>
      </c>
      <c r="AN268" s="36" t="str">
        <f t="shared" ca="1" si="208"/>
        <v>30</v>
      </c>
      <c r="AO268" s="36" t="str">
        <f t="shared" ca="1" si="209"/>
        <v>04</v>
      </c>
      <c r="AP268" s="36" t="str">
        <f t="shared" ca="1" si="210"/>
        <v>00</v>
      </c>
      <c r="AQ268" s="36" t="str">
        <f t="shared" ca="1" si="211"/>
        <v>00</v>
      </c>
      <c r="AR268" s="36" t="str">
        <f t="shared" ca="1" si="212"/>
        <v>00</v>
      </c>
      <c r="AS268" s="36"/>
    </row>
    <row r="269" spans="19:45" ht="30" customHeight="1" x14ac:dyDescent="0.25">
      <c r="S269" s="7" t="s">
        <v>15</v>
      </c>
      <c r="T269" s="15" t="s">
        <v>1151</v>
      </c>
      <c r="U269" s="71" t="str">
        <f t="shared" ca="1" si="200"/>
        <v>0x35=-42.70,-42.20;</v>
      </c>
      <c r="V269" s="37"/>
      <c r="W269" s="37"/>
      <c r="X269" s="68"/>
      <c r="Y269" s="68"/>
      <c r="Z269" s="55">
        <f t="shared" ca="1" si="201"/>
        <v>0.39999999999999991</v>
      </c>
      <c r="AA269" s="39" t="s">
        <v>586</v>
      </c>
      <c r="AB269" s="40">
        <v>1.5</v>
      </c>
      <c r="AC269" s="40" t="s">
        <v>995</v>
      </c>
      <c r="AD269" s="40">
        <v>1</v>
      </c>
      <c r="AE269" s="41">
        <v>0</v>
      </c>
      <c r="AF269" s="42">
        <v>-42.7</v>
      </c>
      <c r="AG269" s="47">
        <f t="shared" si="214"/>
        <v>-42.2</v>
      </c>
      <c r="AH269" s="43">
        <f t="shared" ca="1" si="202"/>
        <v>-42.300000000000004</v>
      </c>
      <c r="AI269" s="43">
        <f t="shared" ca="1" si="203"/>
        <v>-41.800000000000004</v>
      </c>
      <c r="AJ269" s="44">
        <f t="shared" ca="1" si="204"/>
        <v>-42.7</v>
      </c>
      <c r="AK269" s="44">
        <f t="shared" ca="1" si="205"/>
        <v>-42.2</v>
      </c>
      <c r="AL269" s="44">
        <f t="shared" ca="1" si="206"/>
        <v>-43.800000000000004</v>
      </c>
      <c r="AM269" s="44">
        <f t="shared" ca="1" si="207"/>
        <v>-43.300000000000004</v>
      </c>
      <c r="AN269" s="36" t="str">
        <f t="shared" ca="1" si="208"/>
        <v>30</v>
      </c>
      <c r="AO269" s="36" t="str">
        <f t="shared" ca="1" si="209"/>
        <v>05</v>
      </c>
      <c r="AP269" s="36" t="str">
        <f t="shared" ca="1" si="210"/>
        <v>00</v>
      </c>
      <c r="AQ269" s="36" t="str">
        <f t="shared" ca="1" si="211"/>
        <v>00</v>
      </c>
      <c r="AR269" s="36" t="str">
        <f t="shared" ca="1" si="212"/>
        <v>00</v>
      </c>
      <c r="AS269" s="36"/>
    </row>
    <row r="270" spans="19:45" ht="30" customHeight="1" x14ac:dyDescent="0.25">
      <c r="S270" s="7" t="s">
        <v>705</v>
      </c>
      <c r="T270" s="15" t="s">
        <v>1152</v>
      </c>
      <c r="U270" s="71" t="str">
        <f t="shared" ca="1" si="200"/>
        <v>0x36=-43.20,-42.70;</v>
      </c>
      <c r="V270" s="37"/>
      <c r="W270" s="37"/>
      <c r="X270" s="68"/>
      <c r="Y270" s="68"/>
      <c r="Z270" s="55">
        <f t="shared" ca="1" si="201"/>
        <v>0.89999999999999991</v>
      </c>
      <c r="AA270" s="39" t="s">
        <v>586</v>
      </c>
      <c r="AB270" s="40">
        <v>2</v>
      </c>
      <c r="AC270" s="40" t="s">
        <v>995</v>
      </c>
      <c r="AD270" s="40">
        <v>1</v>
      </c>
      <c r="AE270" s="41">
        <v>0</v>
      </c>
      <c r="AF270" s="42">
        <v>-43.2</v>
      </c>
      <c r="AG270" s="47">
        <f t="shared" si="214"/>
        <v>-42.7</v>
      </c>
      <c r="AH270" s="43">
        <f t="shared" ca="1" si="202"/>
        <v>-42.300000000000004</v>
      </c>
      <c r="AI270" s="43">
        <f t="shared" ca="1" si="203"/>
        <v>-41.800000000000004</v>
      </c>
      <c r="AJ270" s="44">
        <f t="shared" ca="1" si="204"/>
        <v>-43.2</v>
      </c>
      <c r="AK270" s="44">
        <f t="shared" ca="1" si="205"/>
        <v>-42.7</v>
      </c>
      <c r="AL270" s="44">
        <f t="shared" ca="1" si="206"/>
        <v>-44.300000000000004</v>
      </c>
      <c r="AM270" s="44">
        <f t="shared" ca="1" si="207"/>
        <v>-43.800000000000004</v>
      </c>
      <c r="AN270" s="36" t="str">
        <f t="shared" ca="1" si="208"/>
        <v>30</v>
      </c>
      <c r="AO270" s="36" t="str">
        <f t="shared" ca="1" si="209"/>
        <v>06</v>
      </c>
      <c r="AP270" s="36" t="str">
        <f t="shared" ca="1" si="210"/>
        <v>00</v>
      </c>
      <c r="AQ270" s="36" t="str">
        <f t="shared" ca="1" si="211"/>
        <v>00</v>
      </c>
      <c r="AR270" s="36" t="str">
        <f t="shared" ca="1" si="212"/>
        <v>00</v>
      </c>
      <c r="AS270" s="36"/>
    </row>
    <row r="271" spans="19:45" ht="30" customHeight="1" x14ac:dyDescent="0.25">
      <c r="S271" s="7" t="s">
        <v>605</v>
      </c>
      <c r="T271" s="15" t="s">
        <v>991</v>
      </c>
      <c r="U271" s="71" t="str">
        <f t="shared" ca="1" si="200"/>
        <v>0x05=-43.80,-43.20;</v>
      </c>
      <c r="V271" s="37"/>
      <c r="W271" s="37"/>
      <c r="X271" s="68"/>
      <c r="Y271" s="68"/>
      <c r="Z271" s="55">
        <f t="shared" ca="1" si="201"/>
        <v>1.5</v>
      </c>
      <c r="AA271" s="39" t="s">
        <v>587</v>
      </c>
      <c r="AB271" s="40">
        <v>1.5</v>
      </c>
      <c r="AC271" s="40" t="s">
        <v>995</v>
      </c>
      <c r="AD271" s="40">
        <v>1</v>
      </c>
      <c r="AE271" s="41">
        <v>0</v>
      </c>
      <c r="AF271" s="42">
        <v>-43.8</v>
      </c>
      <c r="AG271" s="47">
        <f t="shared" si="214"/>
        <v>-43.2</v>
      </c>
      <c r="AH271" s="43">
        <f t="shared" ca="1" si="202"/>
        <v>-42.3</v>
      </c>
      <c r="AI271" s="43">
        <f t="shared" ca="1" si="203"/>
        <v>-41.7</v>
      </c>
      <c r="AJ271" s="44">
        <f t="shared" ca="1" si="204"/>
        <v>-43.8</v>
      </c>
      <c r="AK271" s="44">
        <f t="shared" ca="1" si="205"/>
        <v>-43.2</v>
      </c>
      <c r="AL271" s="44">
        <f t="shared" ca="1" si="206"/>
        <v>-43.8</v>
      </c>
      <c r="AM271" s="44">
        <f t="shared" ca="1" si="207"/>
        <v>-43.2</v>
      </c>
      <c r="AN271" s="36" t="str">
        <f t="shared" ca="1" si="208"/>
        <v>00</v>
      </c>
      <c r="AO271" s="36" t="str">
        <f t="shared" ca="1" si="209"/>
        <v>05</v>
      </c>
      <c r="AP271" s="36" t="str">
        <f t="shared" ca="1" si="210"/>
        <v>00</v>
      </c>
      <c r="AQ271" s="36" t="str">
        <f t="shared" ca="1" si="211"/>
        <v>00</v>
      </c>
      <c r="AR271" s="36" t="str">
        <f t="shared" ca="1" si="212"/>
        <v>00</v>
      </c>
      <c r="AS271" s="36"/>
    </row>
    <row r="272" spans="19:45" ht="30" customHeight="1" x14ac:dyDescent="0.25">
      <c r="S272" s="7" t="s">
        <v>721</v>
      </c>
      <c r="T272" s="15" t="s">
        <v>26</v>
      </c>
      <c r="U272" s="71" t="str">
        <f t="shared" ca="1" si="200"/>
        <v>0x06=-44.30,-43.80;</v>
      </c>
      <c r="V272" s="37"/>
      <c r="W272" s="37"/>
      <c r="X272" s="68"/>
      <c r="Y272" s="68"/>
      <c r="Z272" s="55">
        <f t="shared" ca="1" si="201"/>
        <v>2</v>
      </c>
      <c r="AA272" s="39" t="s">
        <v>587</v>
      </c>
      <c r="AB272" s="40">
        <v>2</v>
      </c>
      <c r="AC272" s="40" t="s">
        <v>995</v>
      </c>
      <c r="AD272" s="40">
        <v>1</v>
      </c>
      <c r="AE272" s="41">
        <v>0</v>
      </c>
      <c r="AF272" s="42">
        <v>-44.3</v>
      </c>
      <c r="AG272" s="47">
        <f t="shared" si="214"/>
        <v>-43.8</v>
      </c>
      <c r="AH272" s="43">
        <f t="shared" ca="1" si="202"/>
        <v>-42.3</v>
      </c>
      <c r="AI272" s="43">
        <f t="shared" ca="1" si="203"/>
        <v>-41.8</v>
      </c>
      <c r="AJ272" s="44">
        <f t="shared" ca="1" si="204"/>
        <v>-44.3</v>
      </c>
      <c r="AK272" s="44">
        <f t="shared" ca="1" si="205"/>
        <v>-43.8</v>
      </c>
      <c r="AL272" s="44">
        <f t="shared" ca="1" si="206"/>
        <v>-44.3</v>
      </c>
      <c r="AM272" s="44">
        <f t="shared" ca="1" si="207"/>
        <v>-43.8</v>
      </c>
      <c r="AN272" s="36" t="str">
        <f t="shared" ca="1" si="208"/>
        <v>00</v>
      </c>
      <c r="AO272" s="36" t="str">
        <f t="shared" ca="1" si="209"/>
        <v>06</v>
      </c>
      <c r="AP272" s="36" t="str">
        <f t="shared" ca="1" si="210"/>
        <v>00</v>
      </c>
      <c r="AQ272" s="36" t="str">
        <f t="shared" ca="1" si="211"/>
        <v>00</v>
      </c>
      <c r="AR272" s="36" t="str">
        <f t="shared" ca="1" si="212"/>
        <v>00</v>
      </c>
      <c r="AS272" s="36"/>
    </row>
    <row r="273" spans="2:45" ht="30" customHeight="1" x14ac:dyDescent="0.25">
      <c r="S273" s="7" t="s">
        <v>20</v>
      </c>
      <c r="T273" s="15">
        <v>-38</v>
      </c>
      <c r="U273" s="71" t="str">
        <f t="shared" ca="1" si="200"/>
        <v>0x07=-45.00,-44.30;</v>
      </c>
      <c r="V273" s="37"/>
      <c r="W273" s="37"/>
      <c r="X273" s="38"/>
      <c r="Y273" s="38"/>
      <c r="Z273" s="55">
        <f t="shared" ca="1" si="201"/>
        <v>2.5</v>
      </c>
      <c r="AA273" s="39" t="s">
        <v>587</v>
      </c>
      <c r="AB273" s="40">
        <v>2.5</v>
      </c>
      <c r="AC273" s="40" t="s">
        <v>995</v>
      </c>
      <c r="AD273" s="40">
        <v>1</v>
      </c>
      <c r="AE273" s="41">
        <v>0</v>
      </c>
      <c r="AF273" s="42">
        <v>-45</v>
      </c>
      <c r="AG273" s="47">
        <f t="shared" si="214"/>
        <v>-44.3</v>
      </c>
      <c r="AH273" s="43">
        <f t="shared" ca="1" si="202"/>
        <v>-42.5</v>
      </c>
      <c r="AI273" s="43">
        <f t="shared" ca="1" si="203"/>
        <v>-41.8</v>
      </c>
      <c r="AJ273" s="44">
        <f t="shared" ca="1" si="204"/>
        <v>-45</v>
      </c>
      <c r="AK273" s="44">
        <f t="shared" ca="1" si="205"/>
        <v>-44.3</v>
      </c>
      <c r="AL273" s="44">
        <f t="shared" ca="1" si="206"/>
        <v>-45</v>
      </c>
      <c r="AM273" s="44">
        <f t="shared" ca="1" si="207"/>
        <v>-44.3</v>
      </c>
      <c r="AN273" s="36" t="str">
        <f t="shared" ca="1" si="208"/>
        <v>00</v>
      </c>
      <c r="AO273" s="36" t="str">
        <f t="shared" ca="1" si="209"/>
        <v>07</v>
      </c>
      <c r="AP273" s="36" t="str">
        <f t="shared" ca="1" si="210"/>
        <v>00</v>
      </c>
      <c r="AQ273" s="36" t="str">
        <f t="shared" ca="1" si="211"/>
        <v>00</v>
      </c>
      <c r="AR273" s="36" t="str">
        <f t="shared" ca="1" si="212"/>
        <v>00</v>
      </c>
      <c r="AS273" s="36"/>
    </row>
    <row r="274" spans="2:45" ht="30" customHeight="1" x14ac:dyDescent="0.25">
      <c r="S274" s="7" t="s">
        <v>691</v>
      </c>
      <c r="T274" s="15" t="s">
        <v>1098</v>
      </c>
      <c r="U274" s="71" t="str">
        <f t="shared" ca="1" si="200"/>
        <v>0x08=-46.00,-45.00;</v>
      </c>
      <c r="V274" s="37"/>
      <c r="W274" s="37"/>
      <c r="X274" s="38"/>
      <c r="Y274" s="38"/>
      <c r="Z274" s="55">
        <f t="shared" ca="1" si="201"/>
        <v>3.5</v>
      </c>
      <c r="AA274" s="39" t="s">
        <v>587</v>
      </c>
      <c r="AB274" s="40">
        <v>3.5</v>
      </c>
      <c r="AC274" s="40" t="s">
        <v>995</v>
      </c>
      <c r="AD274" s="40">
        <v>1</v>
      </c>
      <c r="AE274" s="41">
        <v>0</v>
      </c>
      <c r="AF274" s="42">
        <v>-46</v>
      </c>
      <c r="AG274" s="47">
        <f t="shared" si="214"/>
        <v>-45</v>
      </c>
      <c r="AH274" s="43">
        <f t="shared" ca="1" si="202"/>
        <v>-42.5</v>
      </c>
      <c r="AI274" s="43">
        <f t="shared" ca="1" si="203"/>
        <v>-41.5</v>
      </c>
      <c r="AJ274" s="44">
        <f t="shared" ca="1" si="204"/>
        <v>-46</v>
      </c>
      <c r="AK274" s="44">
        <f t="shared" ca="1" si="205"/>
        <v>-45</v>
      </c>
      <c r="AL274" s="44">
        <f t="shared" ca="1" si="206"/>
        <v>-46</v>
      </c>
      <c r="AM274" s="44">
        <f t="shared" ca="1" si="207"/>
        <v>-45</v>
      </c>
      <c r="AN274" s="36" t="str">
        <f t="shared" ca="1" si="208"/>
        <v>00</v>
      </c>
      <c r="AO274" s="36" t="str">
        <f t="shared" ca="1" si="209"/>
        <v>08</v>
      </c>
      <c r="AP274" s="36" t="str">
        <f t="shared" ca="1" si="210"/>
        <v>00</v>
      </c>
      <c r="AQ274" s="36" t="str">
        <f t="shared" ca="1" si="211"/>
        <v>00</v>
      </c>
      <c r="AR274" s="36" t="str">
        <f t="shared" ca="1" si="212"/>
        <v>00</v>
      </c>
      <c r="AS274" s="36"/>
    </row>
    <row r="275" spans="2:45" ht="30" customHeight="1" x14ac:dyDescent="0.25">
      <c r="S275" s="7" t="s">
        <v>544</v>
      </c>
      <c r="T275" s="15" t="s">
        <v>993</v>
      </c>
      <c r="U275" s="71"/>
      <c r="V275" s="37"/>
      <c r="W275" s="37"/>
      <c r="X275" s="38"/>
      <c r="Y275" s="38"/>
      <c r="Z275" s="71"/>
      <c r="AA275" s="39"/>
      <c r="AB275" s="40"/>
      <c r="AC275" s="40"/>
      <c r="AD275" s="40"/>
      <c r="AE275" s="41"/>
      <c r="AF275" s="42"/>
      <c r="AG275" s="49"/>
      <c r="AH275" s="43"/>
      <c r="AI275" s="43"/>
      <c r="AJ275" s="44"/>
      <c r="AK275" s="44"/>
      <c r="AL275" s="44"/>
      <c r="AM275" s="44"/>
      <c r="AN275" s="36"/>
      <c r="AO275" s="36"/>
      <c r="AP275" s="36"/>
      <c r="AQ275" s="36"/>
      <c r="AR275" s="36"/>
      <c r="AS275" s="36"/>
    </row>
    <row r="276" spans="2:45" ht="30" customHeight="1" x14ac:dyDescent="0.25">
      <c r="S276" s="7" t="s">
        <v>12</v>
      </c>
      <c r="T276" s="15" t="s">
        <v>1187</v>
      </c>
      <c r="U276" s="71"/>
      <c r="V276" s="37"/>
      <c r="W276" s="37"/>
      <c r="X276" s="38"/>
      <c r="Y276" s="38"/>
      <c r="Z276" s="71"/>
      <c r="AA276" s="39"/>
      <c r="AB276" s="40"/>
      <c r="AC276" s="40"/>
      <c r="AD276" s="40"/>
      <c r="AE276" s="41"/>
      <c r="AF276" s="42"/>
      <c r="AG276" s="49"/>
      <c r="AH276" s="43"/>
      <c r="AI276" s="43"/>
      <c r="AJ276" s="44"/>
      <c r="AK276" s="44"/>
      <c r="AL276" s="44"/>
      <c r="AM276" s="44"/>
      <c r="AN276" s="36"/>
      <c r="AO276" s="36"/>
      <c r="AP276" s="36"/>
      <c r="AQ276" s="36"/>
      <c r="AR276" s="36"/>
      <c r="AS276" s="36"/>
    </row>
    <row r="277" spans="2:45" ht="30" customHeight="1" x14ac:dyDescent="0.25">
      <c r="S277" s="26" t="s">
        <v>773</v>
      </c>
      <c r="T277" s="15" t="s">
        <v>562</v>
      </c>
      <c r="U277" s="71"/>
      <c r="V277" s="37"/>
      <c r="W277" s="37"/>
      <c r="X277" s="38"/>
      <c r="Y277" s="38"/>
      <c r="Z277" s="71"/>
      <c r="AA277" s="39"/>
      <c r="AB277" s="40"/>
      <c r="AC277" s="40"/>
      <c r="AD277" s="40"/>
      <c r="AE277" s="41"/>
      <c r="AF277" s="42"/>
      <c r="AG277" s="49"/>
      <c r="AH277" s="43"/>
      <c r="AI277" s="43"/>
      <c r="AJ277" s="44"/>
      <c r="AK277" s="44"/>
      <c r="AL277" s="44"/>
      <c r="AM277" s="44"/>
      <c r="AN277" s="36"/>
      <c r="AO277" s="36"/>
      <c r="AP277" s="36"/>
      <c r="AQ277" s="36"/>
      <c r="AR277" s="36"/>
      <c r="AS277" s="36"/>
    </row>
    <row r="278" spans="2:45" ht="30" customHeight="1" x14ac:dyDescent="0.25">
      <c r="S278" s="7" t="s">
        <v>573</v>
      </c>
      <c r="T278" s="15">
        <v>1.1000000000000001</v>
      </c>
      <c r="U278" s="71"/>
      <c r="V278" s="37"/>
      <c r="W278" s="37"/>
      <c r="X278" s="38"/>
      <c r="Y278" s="38"/>
      <c r="Z278" s="71"/>
      <c r="AA278" s="39"/>
      <c r="AB278" s="40"/>
      <c r="AC278" s="40"/>
      <c r="AD278" s="40"/>
      <c r="AE278" s="41"/>
      <c r="AF278" s="42"/>
      <c r="AG278" s="49"/>
      <c r="AH278" s="43"/>
      <c r="AI278" s="43"/>
      <c r="AJ278" s="44"/>
      <c r="AK278" s="44"/>
      <c r="AL278" s="44"/>
      <c r="AM278" s="44"/>
      <c r="AN278" s="36"/>
      <c r="AO278" s="36"/>
      <c r="AP278" s="36"/>
      <c r="AQ278" s="36"/>
      <c r="AR278" s="36"/>
      <c r="AS278" s="36"/>
    </row>
    <row r="279" spans="2:45" ht="30" customHeight="1" x14ac:dyDescent="0.25">
      <c r="S279" s="7" t="s">
        <v>590</v>
      </c>
      <c r="T279" s="15">
        <f>VLOOKUP(T264,MPN!$A$1:$E$1000,4,FALSE)</f>
        <v>-42</v>
      </c>
      <c r="U279" s="71"/>
      <c r="V279" s="37"/>
      <c r="W279" s="37"/>
      <c r="X279" s="38"/>
      <c r="Y279" s="38"/>
      <c r="Z279" s="71"/>
      <c r="AA279" s="39"/>
      <c r="AB279" s="40"/>
      <c r="AC279" s="40"/>
      <c r="AD279" s="40"/>
      <c r="AE279" s="41"/>
      <c r="AF279" s="42"/>
      <c r="AG279" s="49"/>
      <c r="AH279" s="43"/>
      <c r="AI279" s="43"/>
      <c r="AJ279" s="44"/>
      <c r="AK279" s="44"/>
      <c r="AL279" s="44"/>
      <c r="AM279" s="44"/>
      <c r="AN279" s="36"/>
      <c r="AO279" s="36"/>
      <c r="AP279" s="36"/>
      <c r="AQ279" s="36"/>
      <c r="AR279" s="36"/>
      <c r="AS279" s="36"/>
    </row>
    <row r="280" spans="2:45" ht="30" customHeight="1" x14ac:dyDescent="0.25">
      <c r="S280" s="7" t="s">
        <v>693</v>
      </c>
      <c r="T280" s="15">
        <v>0.8</v>
      </c>
      <c r="U280" s="71"/>
      <c r="V280" s="37"/>
      <c r="W280" s="37"/>
      <c r="X280" s="38"/>
      <c r="Y280" s="38"/>
      <c r="Z280" s="71"/>
      <c r="AA280" s="39"/>
      <c r="AB280" s="40"/>
      <c r="AC280" s="40"/>
      <c r="AD280" s="40"/>
      <c r="AE280" s="41"/>
      <c r="AF280" s="42"/>
      <c r="AG280" s="49"/>
      <c r="AH280" s="43"/>
      <c r="AI280" s="43"/>
      <c r="AJ280" s="44"/>
      <c r="AK280" s="44"/>
      <c r="AL280" s="44"/>
      <c r="AM280" s="44"/>
      <c r="AN280" s="36"/>
      <c r="AO280" s="36"/>
      <c r="AP280" s="36"/>
      <c r="AQ280" s="36"/>
      <c r="AR280" s="36"/>
      <c r="AS280" s="36"/>
    </row>
    <row r="281" spans="2:45" ht="30" customHeight="1" x14ac:dyDescent="0.25">
      <c r="S281" s="7" t="s">
        <v>604</v>
      </c>
      <c r="T281" s="7" t="str">
        <f t="shared" ref="T281" si="215">VLOOKUP($T268,$AU$1:$AZ$31,MATCH($T262,$AU$1:$AZ$1,0),FALSE)&amp;"_"&amp;T270</f>
        <v>12V_NormalMode</v>
      </c>
      <c r="U281" s="71"/>
      <c r="V281" s="37"/>
      <c r="W281" s="37"/>
      <c r="X281" s="38"/>
      <c r="Y281" s="38"/>
      <c r="Z281" s="71"/>
      <c r="AA281" s="39"/>
      <c r="AB281" s="40"/>
      <c r="AC281" s="40"/>
      <c r="AD281" s="40"/>
      <c r="AE281" s="41"/>
      <c r="AF281" s="42"/>
      <c r="AG281" s="49"/>
      <c r="AH281" s="43"/>
      <c r="AI281" s="43"/>
      <c r="AJ281" s="44"/>
      <c r="AK281" s="44"/>
      <c r="AL281" s="44"/>
      <c r="AM281" s="44"/>
      <c r="AN281" s="36"/>
      <c r="AO281" s="36"/>
      <c r="AP281" s="36"/>
      <c r="AQ281" s="36"/>
      <c r="AR281" s="36"/>
      <c r="AS281" s="36"/>
    </row>
    <row r="282" spans="2:45" ht="30" customHeight="1" x14ac:dyDescent="0.25">
      <c r="S282" s="7" t="s">
        <v>424</v>
      </c>
      <c r="T282" s="7" t="str">
        <f>VLOOKUP($T264,MPN!$A$1:$E$500,2,FALSE)</f>
        <v>AMIC</v>
      </c>
      <c r="U282" s="71"/>
      <c r="V282" s="37"/>
      <c r="W282" s="37"/>
      <c r="X282" s="38"/>
      <c r="Y282" s="38"/>
      <c r="Z282" s="71"/>
      <c r="AA282" s="39"/>
      <c r="AB282" s="40"/>
      <c r="AC282" s="40"/>
      <c r="AD282" s="40"/>
      <c r="AE282" s="41"/>
      <c r="AF282" s="42"/>
      <c r="AG282" s="49"/>
      <c r="AH282" s="43"/>
      <c r="AI282" s="43"/>
      <c r="AJ282" s="44"/>
      <c r="AK282" s="44"/>
      <c r="AL282" s="44"/>
      <c r="AM282" s="44"/>
      <c r="AN282" s="36"/>
      <c r="AO282" s="36"/>
      <c r="AP282" s="36"/>
      <c r="AQ282" s="36"/>
      <c r="AR282" s="36"/>
      <c r="AS282" s="36"/>
    </row>
    <row r="283" spans="2:45" ht="30" customHeight="1" x14ac:dyDescent="0.25">
      <c r="S283" s="7" t="s">
        <v>16</v>
      </c>
      <c r="T283" s="7" t="str">
        <f>VLOOKUP($T265,ASIC!$A$1:$B$200,2,FALSE)</f>
        <v>M804WF</v>
      </c>
      <c r="U283" s="71"/>
      <c r="V283" s="37"/>
      <c r="W283" s="37"/>
      <c r="X283" s="38"/>
      <c r="Y283" s="38"/>
      <c r="Z283" s="71"/>
      <c r="AA283" s="39"/>
      <c r="AB283" s="40"/>
      <c r="AC283" s="40"/>
      <c r="AD283" s="40"/>
      <c r="AE283" s="41"/>
      <c r="AF283" s="42"/>
      <c r="AG283" s="49"/>
      <c r="AH283" s="43"/>
      <c r="AI283" s="43"/>
      <c r="AJ283" s="44"/>
      <c r="AK283" s="44"/>
      <c r="AL283" s="44"/>
      <c r="AM283" s="44"/>
      <c r="AN283" s="36"/>
      <c r="AO283" s="36"/>
      <c r="AP283" s="36"/>
      <c r="AQ283" s="36"/>
      <c r="AR283" s="36"/>
      <c r="AS283" s="36"/>
    </row>
    <row r="284" spans="2:45" ht="30" customHeight="1" x14ac:dyDescent="0.25">
      <c r="S284" s="7" t="s">
        <v>17</v>
      </c>
      <c r="T284" s="7" t="str">
        <f>VLOOKUP($T266,Sensor!$A$1:$B$100,2,FALSE)</f>
        <v>1188A</v>
      </c>
      <c r="U284" s="71"/>
      <c r="V284" s="37"/>
      <c r="W284" s="37"/>
      <c r="X284" s="38"/>
      <c r="Y284" s="38"/>
      <c r="Z284" s="71"/>
      <c r="AA284" s="39"/>
      <c r="AB284" s="40"/>
      <c r="AC284" s="40"/>
      <c r="AD284" s="40"/>
      <c r="AE284" s="41"/>
      <c r="AF284" s="42"/>
      <c r="AG284" s="49"/>
      <c r="AH284" s="43"/>
      <c r="AI284" s="43"/>
      <c r="AJ284" s="44"/>
      <c r="AK284" s="44"/>
      <c r="AL284" s="44"/>
      <c r="AM284" s="44"/>
      <c r="AN284" s="36"/>
      <c r="AO284" s="36"/>
      <c r="AP284" s="36"/>
      <c r="AQ284" s="36"/>
      <c r="AR284" s="36"/>
      <c r="AS284" s="36"/>
    </row>
    <row r="285" spans="2:45" ht="30" customHeight="1" x14ac:dyDescent="0.25">
      <c r="S285" s="7" t="s">
        <v>21</v>
      </c>
      <c r="T285" s="7" t="str">
        <f>VLOOKUP($T264,MPN!$A$1:$E$500,5,FALSE)</f>
        <v>Default</v>
      </c>
      <c r="U285" s="71"/>
      <c r="V285" s="37"/>
      <c r="W285" s="37"/>
      <c r="X285" s="38"/>
      <c r="Y285" s="38"/>
      <c r="Z285" s="71"/>
      <c r="AA285" s="39"/>
      <c r="AB285" s="40"/>
      <c r="AC285" s="40"/>
      <c r="AD285" s="40"/>
      <c r="AE285" s="41"/>
      <c r="AF285" s="42"/>
      <c r="AG285" s="49"/>
      <c r="AH285" s="43"/>
      <c r="AI285" s="43"/>
      <c r="AJ285" s="44"/>
      <c r="AK285" s="44"/>
      <c r="AL285" s="44"/>
      <c r="AM285" s="44"/>
      <c r="AN285" s="36"/>
      <c r="AO285" s="36"/>
      <c r="AP285" s="36"/>
      <c r="AQ285" s="36"/>
      <c r="AR285" s="36"/>
      <c r="AS285" s="36"/>
    </row>
    <row r="286" spans="2:45" ht="30" customHeight="1" x14ac:dyDescent="0.25">
      <c r="S286" s="7" t="s">
        <v>545</v>
      </c>
      <c r="T286" s="7">
        <f t="shared" ref="T286" si="216">VLOOKUP(T275,$DT$1:$DV$31,3,FALSE)</f>
        <v>0</v>
      </c>
      <c r="U286" s="71"/>
      <c r="V286" s="37"/>
      <c r="W286" s="37"/>
      <c r="X286" s="38"/>
      <c r="Y286" s="38"/>
      <c r="Z286" s="71"/>
      <c r="AA286" s="39"/>
      <c r="AB286" s="40"/>
      <c r="AC286" s="40"/>
      <c r="AD286" s="40"/>
      <c r="AE286" s="41"/>
      <c r="AF286" s="42"/>
      <c r="AG286" s="49"/>
      <c r="AH286" s="43"/>
      <c r="AI286" s="43"/>
      <c r="AJ286" s="44"/>
      <c r="AK286" s="44"/>
      <c r="AL286" s="44"/>
      <c r="AM286" s="44"/>
      <c r="AN286" s="36"/>
      <c r="AO286" s="36"/>
      <c r="AP286" s="36"/>
      <c r="AQ286" s="36"/>
      <c r="AR286" s="36"/>
      <c r="AS286" s="36"/>
    </row>
    <row r="287" spans="2:45" ht="30" customHeight="1" x14ac:dyDescent="0.25">
      <c r="S287" s="7" t="s">
        <v>22</v>
      </c>
      <c r="T287" s="15">
        <v>1</v>
      </c>
      <c r="U287" s="71"/>
      <c r="V287" s="37"/>
      <c r="W287" s="37"/>
      <c r="X287" s="38"/>
      <c r="Y287" s="38"/>
      <c r="Z287" s="71"/>
      <c r="AA287" s="39"/>
      <c r="AB287" s="40"/>
      <c r="AC287" s="40"/>
      <c r="AD287" s="40"/>
      <c r="AE287" s="41"/>
      <c r="AF287" s="42"/>
      <c r="AG287" s="49"/>
      <c r="AH287" s="43"/>
      <c r="AI287" s="43"/>
      <c r="AJ287" s="44"/>
      <c r="AK287" s="44"/>
      <c r="AL287" s="44"/>
      <c r="AM287" s="44"/>
      <c r="AN287" s="36"/>
      <c r="AO287" s="36"/>
      <c r="AP287" s="36"/>
      <c r="AQ287" s="36"/>
      <c r="AR287" s="36"/>
      <c r="AS287" s="36"/>
    </row>
    <row r="288" spans="2:45" ht="30" customHeight="1" x14ac:dyDescent="0.25">
      <c r="B288" s="70"/>
      <c r="S288" s="7" t="s">
        <v>696</v>
      </c>
      <c r="T288" s="28">
        <v>45191</v>
      </c>
      <c r="U288" s="71"/>
      <c r="V288" s="37"/>
      <c r="W288" s="37"/>
      <c r="X288" s="38"/>
      <c r="Y288" s="38"/>
      <c r="Z288" s="71"/>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71"/>
      <c r="V289" s="37"/>
      <c r="W289" s="37"/>
      <c r="X289" s="38"/>
      <c r="Y289" s="38"/>
      <c r="Z289" s="71"/>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t="shared" ref="T290" ca="1" si="217">COUNTA(U265:U324)</f>
        <v>10</v>
      </c>
      <c r="U290" s="71"/>
      <c r="V290" s="37"/>
      <c r="W290" s="37"/>
      <c r="X290" s="38"/>
      <c r="Y290" s="38"/>
      <c r="Z290" s="71"/>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 t="shared" ref="T291" si="218">T279&amp;"+/-"&amp;T280&amp;" "&amp;T289</f>
        <v>-42+/-0.8 dBV</v>
      </c>
      <c r="U291" s="71"/>
      <c r="V291" s="37"/>
      <c r="W291" s="37"/>
      <c r="X291" s="38"/>
      <c r="Y291" s="38"/>
      <c r="Z291" s="71"/>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 t="shared" ref="T292" si="219">T271&amp;" : "&amp;T274&amp;" "&amp;"(uA)"&amp;CHAR(10)&amp;"Vdc&amp;Remark: "&amp;T277</f>
        <v>3.3V : 100~200 (uA)
Vdc&amp;Remark: -</v>
      </c>
      <c r="U292" s="71"/>
      <c r="V292" s="37"/>
      <c r="W292" s="37"/>
      <c r="X292" s="38"/>
      <c r="Y292" s="38"/>
      <c r="Z292" s="71"/>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71"/>
      <c r="V293" s="37"/>
      <c r="W293" s="37"/>
      <c r="X293" s="38"/>
      <c r="Y293" s="38"/>
      <c r="Z293" s="71"/>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 t="shared" ref="T294" si="220">ADDRESS(ROW(S294),COLUMN($S$1))&amp;":"&amp;ADDRESS(ROW(S324),COLUMN($T$1))</f>
        <v>$S$294:$T$324</v>
      </c>
      <c r="U294" s="71"/>
      <c r="V294" s="37"/>
      <c r="W294" s="37"/>
      <c r="X294" s="38"/>
      <c r="Y294" s="38"/>
      <c r="Z294" s="71"/>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 t="shared" ref="S295" si="221">$BB$2</f>
        <v>15V</v>
      </c>
      <c r="T295" s="3">
        <v>3.25</v>
      </c>
      <c r="U295" s="71"/>
      <c r="V295" s="37"/>
      <c r="W295" s="37"/>
      <c r="X295" s="38"/>
      <c r="Y295" s="38"/>
      <c r="Z295" s="71"/>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 t="shared" ref="S296" si="222">$BB$3</f>
        <v>14V</v>
      </c>
      <c r="T296" s="3">
        <v>2</v>
      </c>
      <c r="U296" s="71"/>
      <c r="V296" s="37"/>
      <c r="W296" s="37"/>
      <c r="X296" s="38"/>
      <c r="Y296" s="38"/>
      <c r="Z296" s="71"/>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 t="shared" ref="S297" si="223">$BB$4</f>
        <v>13V</v>
      </c>
      <c r="T297" s="3">
        <v>1.1000000000000001</v>
      </c>
      <c r="U297" s="71"/>
      <c r="V297" s="37"/>
      <c r="W297" s="37"/>
      <c r="X297" s="38"/>
      <c r="Y297" s="38"/>
      <c r="Z297" s="71"/>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 t="shared" ref="S298" si="224">$BB$5</f>
        <v>12V</v>
      </c>
      <c r="T298" s="3">
        <v>0</v>
      </c>
      <c r="U298" s="71"/>
      <c r="V298" s="37"/>
      <c r="W298" s="37"/>
      <c r="X298" s="38"/>
      <c r="Y298" s="38"/>
      <c r="Z298" s="71"/>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 t="shared" ref="S299" si="225">$BB$6</f>
        <v>11V</v>
      </c>
      <c r="T299" s="3">
        <v>-1.1000000000000001</v>
      </c>
      <c r="U299" s="71"/>
      <c r="V299" s="37"/>
      <c r="W299" s="37"/>
      <c r="X299" s="38"/>
      <c r="Y299" s="38"/>
      <c r="Z299" s="71"/>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 t="shared" ref="S300" si="226">$BB$7</f>
        <v>10V</v>
      </c>
      <c r="T300" s="3">
        <v>-2.2000000000000002</v>
      </c>
      <c r="U300" s="71"/>
      <c r="V300" s="37"/>
      <c r="W300" s="37"/>
      <c r="X300" s="38"/>
      <c r="Y300" s="38"/>
      <c r="Z300" s="71"/>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 t="shared" ref="S301" si="227">$BB$8</f>
        <v>9V</v>
      </c>
      <c r="T301" s="3" t="s">
        <v>562</v>
      </c>
      <c r="U301" s="71"/>
      <c r="V301" s="37"/>
      <c r="W301" s="37"/>
      <c r="X301" s="38"/>
      <c r="Y301" s="38"/>
      <c r="Z301" s="71"/>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 t="shared" ref="S302" si="228">$BB$9</f>
        <v>FIX</v>
      </c>
      <c r="T302" s="3" t="s">
        <v>562</v>
      </c>
      <c r="U302" s="71"/>
      <c r="V302" s="37"/>
      <c r="W302" s="37"/>
      <c r="X302" s="38"/>
      <c r="Y302" s="38"/>
      <c r="Z302" s="71"/>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 t="shared" ref="S303" si="229">$BB$10</f>
        <v>Space</v>
      </c>
      <c r="T303" s="3"/>
      <c r="U303" s="71"/>
      <c r="V303" s="37"/>
      <c r="W303" s="37"/>
      <c r="X303" s="38"/>
      <c r="Y303" s="38"/>
      <c r="Z303" s="71"/>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 t="shared" ref="S304" si="230">$BB$11</f>
        <v>Config2</v>
      </c>
      <c r="T304" s="3"/>
      <c r="U304" s="71"/>
      <c r="V304" s="37"/>
      <c r="W304" s="37"/>
      <c r="X304" s="38"/>
      <c r="Y304" s="38"/>
      <c r="Z304" s="71"/>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 t="shared" ref="S305" si="231">$BB$12</f>
        <v>-</v>
      </c>
      <c r="T305" s="3"/>
      <c r="U305" s="36"/>
      <c r="V305" s="37"/>
      <c r="W305" s="37"/>
      <c r="X305" s="38"/>
      <c r="Y305" s="38"/>
      <c r="Z305" s="71"/>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 t="shared" ref="S306" si="232">$BB$13</f>
        <v>-</v>
      </c>
      <c r="T306" s="3"/>
      <c r="U306" s="36"/>
      <c r="V306" s="37"/>
      <c r="W306" s="37"/>
      <c r="X306" s="38"/>
      <c r="Y306" s="38"/>
      <c r="Z306" s="71"/>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 t="shared" ref="S307" si="233">$BB$14</f>
        <v>-</v>
      </c>
      <c r="T307" s="3"/>
      <c r="U307" s="36"/>
      <c r="V307" s="37"/>
      <c r="W307" s="37"/>
      <c r="X307" s="38"/>
      <c r="Y307" s="38"/>
      <c r="Z307" s="71"/>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 t="shared" ref="S308" si="234">$BB$15</f>
        <v>-</v>
      </c>
      <c r="T308" s="3"/>
      <c r="U308" s="36"/>
      <c r="V308" s="37"/>
      <c r="W308" s="37"/>
      <c r="X308" s="38"/>
      <c r="Y308" s="38"/>
      <c r="Z308" s="71"/>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 t="shared" ref="S309" si="235">$BB$16</f>
        <v>-</v>
      </c>
      <c r="T309" s="3"/>
      <c r="U309" s="36"/>
      <c r="V309" s="37"/>
      <c r="W309" s="37"/>
      <c r="X309" s="38"/>
      <c r="Y309" s="38"/>
      <c r="Z309" s="71"/>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 t="shared" ref="S310" si="236">$BB$17</f>
        <v>-</v>
      </c>
      <c r="T310" s="3"/>
      <c r="U310" s="36"/>
      <c r="V310" s="37"/>
      <c r="W310" s="37"/>
      <c r="X310" s="38"/>
      <c r="Y310" s="38"/>
      <c r="Z310" s="71"/>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 t="shared" ref="S311" si="237">$BB$18</f>
        <v>-</v>
      </c>
      <c r="T311" s="3"/>
      <c r="U311" s="36"/>
      <c r="V311" s="37"/>
      <c r="W311" s="37"/>
      <c r="X311" s="38"/>
      <c r="Y311" s="38"/>
      <c r="Z311" s="71"/>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 t="shared" ref="S312" si="238">$BB$19</f>
        <v>-</v>
      </c>
      <c r="T312" s="3"/>
      <c r="U312" s="36"/>
      <c r="V312" s="37"/>
      <c r="W312" s="37"/>
      <c r="X312" s="38"/>
      <c r="Y312" s="38"/>
      <c r="Z312" s="71"/>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 t="shared" ref="S313" si="239">$BB$20</f>
        <v>-</v>
      </c>
      <c r="T313" s="3"/>
      <c r="U313" s="36"/>
      <c r="V313" s="37"/>
      <c r="W313" s="37"/>
      <c r="X313" s="38"/>
      <c r="Y313" s="38"/>
      <c r="Z313" s="71"/>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 t="shared" ref="S314" si="240">$BB$21</f>
        <v>-</v>
      </c>
      <c r="T314" s="3"/>
      <c r="U314" s="36"/>
      <c r="V314" s="37"/>
      <c r="W314" s="37"/>
      <c r="X314" s="38"/>
      <c r="Y314" s="38"/>
      <c r="Z314" s="71"/>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 t="shared" ref="S315" si="241">$BB$22</f>
        <v>-</v>
      </c>
      <c r="T315" s="3"/>
      <c r="U315" s="36"/>
      <c r="V315" s="37"/>
      <c r="W315" s="37"/>
      <c r="X315" s="38"/>
      <c r="Y315" s="38"/>
      <c r="Z315" s="71"/>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 t="shared" ref="S316" si="242">$BB$23</f>
        <v>-</v>
      </c>
      <c r="T316" s="3"/>
      <c r="U316" s="36"/>
      <c r="V316" s="37"/>
      <c r="W316" s="37"/>
      <c r="X316" s="38"/>
      <c r="Y316" s="38"/>
      <c r="Z316" s="71"/>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 t="shared" ref="S317" si="243">$BB$24</f>
        <v>-</v>
      </c>
      <c r="T317" s="3"/>
      <c r="U317" s="36"/>
      <c r="V317" s="37"/>
      <c r="W317" s="37"/>
      <c r="X317" s="38"/>
      <c r="Y317" s="38"/>
      <c r="Z317" s="71"/>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 t="shared" ref="S318" si="244">$BB$25</f>
        <v>-</v>
      </c>
      <c r="T318" s="3"/>
      <c r="U318" s="36"/>
      <c r="V318" s="37"/>
      <c r="W318" s="37"/>
      <c r="X318" s="38"/>
      <c r="Y318" s="38"/>
      <c r="Z318" s="71"/>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 t="shared" ref="S319" si="245">$BB$26</f>
        <v>-</v>
      </c>
      <c r="T319" s="3"/>
      <c r="U319" s="36"/>
      <c r="V319" s="37"/>
      <c r="W319" s="37"/>
      <c r="X319" s="38"/>
      <c r="Y319" s="38"/>
      <c r="Z319" s="71"/>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 t="shared" ref="S320" si="246">$BB$27</f>
        <v>-</v>
      </c>
      <c r="T320" s="3"/>
      <c r="U320" s="36"/>
      <c r="V320" s="37"/>
      <c r="W320" s="37"/>
      <c r="X320" s="38"/>
      <c r="Y320" s="38"/>
      <c r="Z320" s="71"/>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 t="shared" ref="S321" si="247">$BB$28</f>
        <v>-</v>
      </c>
      <c r="T321" s="3"/>
      <c r="U321" s="36"/>
      <c r="V321" s="37"/>
      <c r="W321" s="37"/>
      <c r="X321" s="38"/>
      <c r="Y321" s="38"/>
      <c r="Z321" s="71"/>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 t="shared" ref="S322" si="248">$BB$29</f>
        <v>-</v>
      </c>
      <c r="T322" s="3"/>
      <c r="U322" s="36"/>
      <c r="V322" s="37"/>
      <c r="W322" s="37"/>
      <c r="X322" s="38"/>
      <c r="Y322" s="38"/>
      <c r="Z322" s="71"/>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 t="shared" ref="S323" si="249">$BB$30</f>
        <v>-</v>
      </c>
      <c r="T323" s="3"/>
      <c r="U323" s="36"/>
      <c r="V323" s="37"/>
      <c r="W323" s="37"/>
      <c r="X323" s="38"/>
      <c r="Y323" s="38"/>
      <c r="Z323" s="71"/>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 t="shared" ref="S324" si="250">$BB$31</f>
        <v>-</v>
      </c>
      <c r="T324" s="3"/>
      <c r="U324" s="36"/>
      <c r="V324" s="37"/>
      <c r="W324" s="37"/>
      <c r="X324" s="38"/>
      <c r="Y324" s="38"/>
      <c r="Z324" s="71"/>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585</v>
      </c>
      <c r="V326" s="12"/>
      <c r="W326" s="65"/>
      <c r="X326" s="12"/>
      <c r="Y326" s="7" t="str">
        <f t="shared" ref="Y326" si="251">VLOOKUP(U326,$DX$1:$DZ$21,3,FALSE)</f>
        <v>-</v>
      </c>
      <c r="AD326" s="8"/>
    </row>
    <row r="327" spans="19:45" ht="30" customHeight="1" x14ac:dyDescent="0.25">
      <c r="S327" s="7" t="s">
        <v>24</v>
      </c>
      <c r="T327" s="15" t="s">
        <v>606</v>
      </c>
      <c r="U327" s="5" t="s">
        <v>23</v>
      </c>
      <c r="V327" s="7" t="str">
        <f t="shared" ref="V327" si="252">VLOOKUP(U326,$DX$1:$DZ$21,2,FALSE)</f>
        <v>-</v>
      </c>
      <c r="W327" s="19"/>
      <c r="X327" s="19"/>
      <c r="Y327" s="19"/>
      <c r="Z327" s="19"/>
      <c r="AA327" s="5" t="s">
        <v>592</v>
      </c>
      <c r="AB327" s="26" t="str">
        <f t="shared" ref="AB327" si="253">T346&amp;"_"&amp;ABS(T344)&amp;"dB_"&amp;T348&amp;"_"&amp;T349&amp;"_"&amp;GetAbsMaxMinText(AF330:AG389)&amp;"_"&amp;T329&amp;"_"&amp;T328&amp;S326&amp;"."&amp;T352</f>
        <v>default_NormalMode_38dB_M804WF_2227F_350_422_ZTS6051MH_MP6.3</v>
      </c>
      <c r="AC327" s="18"/>
      <c r="AD327" s="18"/>
      <c r="AE327" s="18"/>
      <c r="AF327" s="18"/>
      <c r="AG327" s="18"/>
      <c r="AH327" s="19"/>
      <c r="AI327" s="19" t="s">
        <v>2</v>
      </c>
      <c r="AJ327" s="16"/>
      <c r="AK327" s="16"/>
      <c r="AL327" s="16"/>
      <c r="AM327" s="16"/>
      <c r="AN327" s="16"/>
      <c r="AO327" s="16"/>
      <c r="AP327" s="16"/>
      <c r="AQ327" s="16"/>
      <c r="AR327" s="16"/>
      <c r="AS327" s="16"/>
    </row>
    <row r="328" spans="19:45" ht="30" customHeight="1" x14ac:dyDescent="0.25">
      <c r="S328" s="7" t="s">
        <v>5</v>
      </c>
      <c r="T328" s="15" t="s">
        <v>1148</v>
      </c>
      <c r="U328" s="32" t="str">
        <f t="shared" ref="U328" si="254">HYPERLINK("#A"&amp;(S326+1),"&lt;==Block" &amp; $S326 &amp;"==&gt;")</f>
        <v>&lt;==Block6==&gt;</v>
      </c>
      <c r="V328" s="51"/>
      <c r="W328" s="19"/>
      <c r="X328" s="19"/>
      <c r="Y328" s="23"/>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1174</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 t="shared" ref="AN329" si="255">VLOOKUP($T337,$DE$1:$DJ$31,2,FALSE)</f>
        <v>Full</v>
      </c>
      <c r="AO329" s="56" t="str">
        <f t="shared" ref="AO329" si="256">VLOOKUP($T337,$DE$1:$DJ$31,3,FALSE)</f>
        <v>Full</v>
      </c>
      <c r="AP329" s="56" t="str">
        <f t="shared" ref="AP329" si="257">VLOOKUP($T337,$DE$1:$DJ$31,4,FALSE)</f>
        <v>non</v>
      </c>
      <c r="AQ329" s="56" t="str">
        <f t="shared" ref="AQ329" si="258">VLOOKUP($T337,$DE$1:$DJ$31,5,FALSE)</f>
        <v>non</v>
      </c>
      <c r="AR329" s="56" t="str">
        <f t="shared" ref="AR329" si="259">VLOOKUP($T337,$DE$1:$DJ$31,6,FALSE)</f>
        <v>Full</v>
      </c>
      <c r="AS329" s="35" t="s">
        <v>726</v>
      </c>
    </row>
    <row r="330" spans="19:45" ht="30" customHeight="1" x14ac:dyDescent="0.25">
      <c r="S330" s="7" t="s">
        <v>18</v>
      </c>
      <c r="T330" s="15" t="s">
        <v>1149</v>
      </c>
      <c r="U330" s="36" t="str">
        <f t="shared" ref="U330:U344" ca="1" si="260">ConfigCode($AA330,$AN330,$AO330,$AP330,$AQ330,$AR330,$AF330,$AG330,2)</f>
        <v>0x20=-35.50,-35.00;</v>
      </c>
      <c r="V330" s="37"/>
      <c r="W330" s="37"/>
      <c r="X330" s="68"/>
      <c r="Y330" s="68"/>
      <c r="Z330" s="55">
        <f t="shared" ref="Z330:Z344" ca="1" si="261" xml:space="preserve">
N("vbias,vlookup vbias range")+
VLOOKUP($AA330,INDIRECT(BoxVal(ROW($AA330),34,COLUMN(T326))),2,FALSE)+
N("gain")+
$AB330+
N("vcm")+
VLOOKUP($AC330,$CT$1:$DC$31,7,FALSE)+
N("(vbias*vcp*vbg-vbias)*sensor ratio")+
VbiasCal($AA330,$AD330,$AE330,BoxVal(ROW($AC330),18,COLUMN($T$22)))+
N("vbias ref+gain ref")+
$V330+$W330</f>
        <v>-2.75</v>
      </c>
      <c r="AA330" s="39" t="s">
        <v>799</v>
      </c>
      <c r="AB330" s="40">
        <v>0</v>
      </c>
      <c r="AC330" s="40" t="s">
        <v>996</v>
      </c>
      <c r="AD330" s="40">
        <v>1</v>
      </c>
      <c r="AE330" s="41">
        <v>0</v>
      </c>
      <c r="AF330" s="42">
        <v>-35.5</v>
      </c>
      <c r="AG330" s="42">
        <v>-35</v>
      </c>
      <c r="AH330" s="43">
        <f t="shared" ref="AH330:AH344" ca="1" si="262">$AF330+$Z330</f>
        <v>-38.25</v>
      </c>
      <c r="AI330" s="43">
        <f t="shared" ref="AI330:AI344" ca="1" si="263">$AG330+$Z330</f>
        <v>-37.75</v>
      </c>
      <c r="AJ330" s="44">
        <f t="shared" ref="AJ330:AJ344" ca="1" si="264" xml:space="preserve">
N("initial sens-loopgain")+
$AF330-BoxVal(ROW($AA330),26,COLUMN(INDIRECT("T"&amp;(INT(ROW($AA347)/65))*65+2)))</f>
        <v>-35.5</v>
      </c>
      <c r="AK330" s="44">
        <f t="shared" ref="AK330:AK344" ca="1" si="265">AJ330+(AG330-AF330)</f>
        <v>-35</v>
      </c>
      <c r="AL330" s="44">
        <f t="shared" ref="AL330:AL344" ca="1" si="266" xml:space="preserve">
N("initial sens-loopgain-gain-gain ref-vcm")+
$AH330-
BoxVal(ROW($AA330),26,COLUMN(INDIRECT("T"&amp;(INT(ROW($AA347)/65))*65+2)))-
$AB330-
$W330-
IFERROR(VLOOKUP($AC330,$CT$1:$DC$31,7,FALSE),0)</f>
        <v>-38.25</v>
      </c>
      <c r="AM330" s="44">
        <f t="shared" ref="AM330:AM344" ca="1" si="267">AL330+(AG330-AF330)</f>
        <v>-37.75</v>
      </c>
      <c r="AN330" s="36" t="str">
        <f t="shared" ref="AN330:AN344" ca="1" si="268">IF(BoxVal(ROW(AA330),9,COLUMN(T328))="FIX","00",ManualLookup(AA330,BoxVal(ROW(AA330),4,COLUMN(AN328)),INDIRECT(DN$3)))</f>
        <v>20</v>
      </c>
      <c r="AO330" s="36" t="str">
        <f t="shared" ref="AO330:AO344" ca="1" si="269">ManualLookup(AB330,BoxVal(ROW(AB330),4,COLUMN(AO328)),INDIRECT(DO$3))</f>
        <v>00</v>
      </c>
      <c r="AP330" s="36" t="str">
        <f t="shared" ref="AP330:AP344" ca="1" si="270">ManualLookup(AC330,BoxVal(ROW(AC330),4,COLUMN(AP328)),INDIRECT(DP$3))</f>
        <v>00</v>
      </c>
      <c r="AQ330" s="36" t="str">
        <f t="shared" ref="AQ330:AQ344" ca="1" si="271">ManualLookup(AD330,BoxVal(ROW(AD330),4,COLUMN(AQ328)),INDIRECT(DQ$3))</f>
        <v>00</v>
      </c>
      <c r="AR330" s="36" t="str">
        <f t="shared" ref="AR330:AR344" ca="1" si="272">ManualLookup(AE330,BoxVal(ROW(AE330),4,COLUMN(AR328)),INDIRECT(DR$3))</f>
        <v>00</v>
      </c>
      <c r="AS330" s="33"/>
    </row>
    <row r="331" spans="19:45" ht="30" customHeight="1" x14ac:dyDescent="0.25">
      <c r="S331" s="7" t="s">
        <v>13</v>
      </c>
      <c r="T331" s="15" t="s">
        <v>1155</v>
      </c>
      <c r="U331" s="71" t="str">
        <f t="shared" ca="1" si="260"/>
        <v>0x23=-36.00,-35.50;</v>
      </c>
      <c r="V331" s="37"/>
      <c r="W331" s="37"/>
      <c r="X331" s="68"/>
      <c r="Y331" s="68"/>
      <c r="Z331" s="55">
        <f t="shared" ca="1" si="261"/>
        <v>-2.25</v>
      </c>
      <c r="AA331" s="39" t="s">
        <v>799</v>
      </c>
      <c r="AB331" s="40">
        <v>0.5</v>
      </c>
      <c r="AC331" s="40" t="s">
        <v>996</v>
      </c>
      <c r="AD331" s="40">
        <v>1</v>
      </c>
      <c r="AE331" s="41">
        <v>0</v>
      </c>
      <c r="AF331" s="42">
        <v>-36</v>
      </c>
      <c r="AG331" s="47">
        <f t="shared" ref="AG331" si="273">AF330</f>
        <v>-35.5</v>
      </c>
      <c r="AH331" s="43">
        <f t="shared" ca="1" si="262"/>
        <v>-38.25</v>
      </c>
      <c r="AI331" s="43">
        <f t="shared" ca="1" si="263"/>
        <v>-37.75</v>
      </c>
      <c r="AJ331" s="44">
        <f t="shared" ca="1" si="264"/>
        <v>-36</v>
      </c>
      <c r="AK331" s="44">
        <f t="shared" ca="1" si="265"/>
        <v>-35.5</v>
      </c>
      <c r="AL331" s="44">
        <f t="shared" ca="1" si="266"/>
        <v>-38.75</v>
      </c>
      <c r="AM331" s="44">
        <f t="shared" ca="1" si="267"/>
        <v>-38.25</v>
      </c>
      <c r="AN331" s="36" t="str">
        <f t="shared" ca="1" si="268"/>
        <v>20</v>
      </c>
      <c r="AO331" s="36" t="str">
        <f t="shared" ca="1" si="269"/>
        <v>03</v>
      </c>
      <c r="AP331" s="36" t="str">
        <f t="shared" ca="1" si="270"/>
        <v>00</v>
      </c>
      <c r="AQ331" s="36" t="str">
        <f t="shared" ca="1" si="271"/>
        <v>00</v>
      </c>
      <c r="AR331" s="36" t="str">
        <f t="shared" ca="1" si="272"/>
        <v>00</v>
      </c>
      <c r="AS331" s="36"/>
    </row>
    <row r="332" spans="19:45" ht="30" customHeight="1" x14ac:dyDescent="0.25">
      <c r="S332" s="26"/>
      <c r="T332" s="17"/>
      <c r="U332" s="71" t="str">
        <f t="shared" ca="1" si="260"/>
        <v>0x24=-36.50,-36.00;</v>
      </c>
      <c r="V332" s="37"/>
      <c r="W332" s="37"/>
      <c r="X332" s="68"/>
      <c r="Y332" s="68"/>
      <c r="Z332" s="55">
        <f t="shared" ca="1" si="261"/>
        <v>-1.75</v>
      </c>
      <c r="AA332" s="39" t="s">
        <v>584</v>
      </c>
      <c r="AB332" s="40">
        <v>1</v>
      </c>
      <c r="AC332" s="40" t="s">
        <v>995</v>
      </c>
      <c r="AD332" s="40">
        <v>1</v>
      </c>
      <c r="AE332" s="41">
        <v>0</v>
      </c>
      <c r="AF332" s="42">
        <v>-36.5</v>
      </c>
      <c r="AG332" s="47">
        <f t="shared" ref="AG332:AG344" si="274">AF331</f>
        <v>-36</v>
      </c>
      <c r="AH332" s="43">
        <f t="shared" ca="1" si="262"/>
        <v>-38.25</v>
      </c>
      <c r="AI332" s="43">
        <f t="shared" ca="1" si="263"/>
        <v>-37.75</v>
      </c>
      <c r="AJ332" s="44">
        <f t="shared" ca="1" si="264"/>
        <v>-36.5</v>
      </c>
      <c r="AK332" s="44">
        <f t="shared" ca="1" si="265"/>
        <v>-36</v>
      </c>
      <c r="AL332" s="44">
        <f t="shared" ca="1" si="266"/>
        <v>-39.25</v>
      </c>
      <c r="AM332" s="44">
        <f t="shared" ca="1" si="267"/>
        <v>-38.75</v>
      </c>
      <c r="AN332" s="36" t="str">
        <f t="shared" ca="1" si="268"/>
        <v>20</v>
      </c>
      <c r="AO332" s="36" t="str">
        <f t="shared" ca="1" si="269"/>
        <v>04</v>
      </c>
      <c r="AP332" s="36" t="str">
        <f t="shared" ca="1" si="270"/>
        <v>00</v>
      </c>
      <c r="AQ332" s="36" t="str">
        <f t="shared" ca="1" si="271"/>
        <v>00</v>
      </c>
      <c r="AR332" s="36" t="str">
        <f t="shared" ca="1" si="272"/>
        <v>00</v>
      </c>
      <c r="AS332" s="36"/>
    </row>
    <row r="333" spans="19:45" ht="30" customHeight="1" x14ac:dyDescent="0.25">
      <c r="S333" s="7" t="s">
        <v>19</v>
      </c>
      <c r="T333" s="15" t="s">
        <v>1150</v>
      </c>
      <c r="U333" s="71" t="str">
        <f t="shared" ca="1" si="260"/>
        <v>0x25=-37.00,-36.50;</v>
      </c>
      <c r="V333" s="37"/>
      <c r="W333" s="37"/>
      <c r="X333" s="68"/>
      <c r="Y333" s="68"/>
      <c r="Z333" s="55">
        <f t="shared" ca="1" si="261"/>
        <v>-1.25</v>
      </c>
      <c r="AA333" s="39" t="s">
        <v>584</v>
      </c>
      <c r="AB333" s="40">
        <v>1.5</v>
      </c>
      <c r="AC333" s="40" t="s">
        <v>995</v>
      </c>
      <c r="AD333" s="40">
        <v>1</v>
      </c>
      <c r="AE333" s="41">
        <v>0</v>
      </c>
      <c r="AF333" s="42">
        <v>-37</v>
      </c>
      <c r="AG333" s="47">
        <f t="shared" si="274"/>
        <v>-36.5</v>
      </c>
      <c r="AH333" s="43">
        <f t="shared" ca="1" si="262"/>
        <v>-38.25</v>
      </c>
      <c r="AI333" s="43">
        <f t="shared" ca="1" si="263"/>
        <v>-37.75</v>
      </c>
      <c r="AJ333" s="44">
        <f t="shared" ca="1" si="264"/>
        <v>-37</v>
      </c>
      <c r="AK333" s="44">
        <f t="shared" ca="1" si="265"/>
        <v>-36.5</v>
      </c>
      <c r="AL333" s="44">
        <f t="shared" ca="1" si="266"/>
        <v>-39.75</v>
      </c>
      <c r="AM333" s="44">
        <f t="shared" ca="1" si="267"/>
        <v>-39.25</v>
      </c>
      <c r="AN333" s="36" t="str">
        <f t="shared" ca="1" si="268"/>
        <v>20</v>
      </c>
      <c r="AO333" s="36" t="str">
        <f t="shared" ca="1" si="269"/>
        <v>05</v>
      </c>
      <c r="AP333" s="36" t="str">
        <f t="shared" ca="1" si="270"/>
        <v>00</v>
      </c>
      <c r="AQ333" s="36" t="str">
        <f t="shared" ca="1" si="271"/>
        <v>00</v>
      </c>
      <c r="AR333" s="36" t="str">
        <f t="shared" ca="1" si="272"/>
        <v>00</v>
      </c>
      <c r="AS333" s="36"/>
    </row>
    <row r="334" spans="19:45" ht="30" customHeight="1" x14ac:dyDescent="0.25">
      <c r="S334" s="7" t="s">
        <v>15</v>
      </c>
      <c r="T334" s="15" t="s">
        <v>1151</v>
      </c>
      <c r="U334" s="71" t="str">
        <f t="shared" ca="1" si="260"/>
        <v>0x33=-37.40,-37.00;</v>
      </c>
      <c r="V334" s="37"/>
      <c r="W334" s="37"/>
      <c r="X334" s="68"/>
      <c r="Y334" s="68"/>
      <c r="Z334" s="55">
        <f t="shared" ca="1" si="261"/>
        <v>-0.85000000000000009</v>
      </c>
      <c r="AA334" s="39" t="s">
        <v>586</v>
      </c>
      <c r="AB334" s="40">
        <v>0.5</v>
      </c>
      <c r="AC334" s="40" t="s">
        <v>995</v>
      </c>
      <c r="AD334" s="40">
        <v>1</v>
      </c>
      <c r="AE334" s="41">
        <v>0</v>
      </c>
      <c r="AF334" s="42">
        <v>-37.4</v>
      </c>
      <c r="AG334" s="47">
        <f t="shared" si="274"/>
        <v>-37</v>
      </c>
      <c r="AH334" s="43">
        <f t="shared" ca="1" si="262"/>
        <v>-38.25</v>
      </c>
      <c r="AI334" s="43">
        <f t="shared" ca="1" si="263"/>
        <v>-37.85</v>
      </c>
      <c r="AJ334" s="44">
        <f t="shared" ca="1" si="264"/>
        <v>-37.4</v>
      </c>
      <c r="AK334" s="44">
        <f t="shared" ca="1" si="265"/>
        <v>-37</v>
      </c>
      <c r="AL334" s="44">
        <f t="shared" ca="1" si="266"/>
        <v>-38.75</v>
      </c>
      <c r="AM334" s="44">
        <f t="shared" ca="1" si="267"/>
        <v>-38.35</v>
      </c>
      <c r="AN334" s="36" t="str">
        <f t="shared" ca="1" si="268"/>
        <v>30</v>
      </c>
      <c r="AO334" s="36" t="str">
        <f t="shared" ca="1" si="269"/>
        <v>03</v>
      </c>
      <c r="AP334" s="36" t="str">
        <f t="shared" ca="1" si="270"/>
        <v>00</v>
      </c>
      <c r="AQ334" s="36" t="str">
        <f t="shared" ca="1" si="271"/>
        <v>00</v>
      </c>
      <c r="AR334" s="36" t="str">
        <f t="shared" ca="1" si="272"/>
        <v>00</v>
      </c>
      <c r="AS334" s="36"/>
    </row>
    <row r="335" spans="19:45" ht="30" customHeight="1" x14ac:dyDescent="0.25">
      <c r="S335" s="7" t="s">
        <v>705</v>
      </c>
      <c r="T335" s="15" t="s">
        <v>1152</v>
      </c>
      <c r="U335" s="71" t="str">
        <f t="shared" ca="1" si="260"/>
        <v>0x34=-37.90,-37.40;</v>
      </c>
      <c r="V335" s="37"/>
      <c r="W335" s="37"/>
      <c r="X335" s="68"/>
      <c r="Y335" s="68"/>
      <c r="Z335" s="55">
        <f t="shared" ca="1" si="261"/>
        <v>-0.35000000000000009</v>
      </c>
      <c r="AA335" s="39" t="s">
        <v>586</v>
      </c>
      <c r="AB335" s="40">
        <v>1</v>
      </c>
      <c r="AC335" s="40" t="s">
        <v>995</v>
      </c>
      <c r="AD335" s="40">
        <v>1</v>
      </c>
      <c r="AE335" s="41">
        <v>0</v>
      </c>
      <c r="AF335" s="42">
        <v>-37.9</v>
      </c>
      <c r="AG335" s="47">
        <f t="shared" si="274"/>
        <v>-37.4</v>
      </c>
      <c r="AH335" s="43">
        <f t="shared" ca="1" si="262"/>
        <v>-38.25</v>
      </c>
      <c r="AI335" s="43">
        <f t="shared" ca="1" si="263"/>
        <v>-37.75</v>
      </c>
      <c r="AJ335" s="44">
        <f t="shared" ca="1" si="264"/>
        <v>-37.9</v>
      </c>
      <c r="AK335" s="44">
        <f t="shared" ca="1" si="265"/>
        <v>-37.4</v>
      </c>
      <c r="AL335" s="44">
        <f t="shared" ca="1" si="266"/>
        <v>-39.25</v>
      </c>
      <c r="AM335" s="44">
        <f t="shared" ca="1" si="267"/>
        <v>-38.75</v>
      </c>
      <c r="AN335" s="36" t="str">
        <f t="shared" ca="1" si="268"/>
        <v>30</v>
      </c>
      <c r="AO335" s="36" t="str">
        <f t="shared" ca="1" si="269"/>
        <v>04</v>
      </c>
      <c r="AP335" s="36" t="str">
        <f t="shared" ca="1" si="270"/>
        <v>00</v>
      </c>
      <c r="AQ335" s="36" t="str">
        <f t="shared" ca="1" si="271"/>
        <v>00</v>
      </c>
      <c r="AR335" s="36" t="str">
        <f t="shared" ca="1" si="272"/>
        <v>00</v>
      </c>
      <c r="AS335" s="36"/>
    </row>
    <row r="336" spans="19:45" ht="30" customHeight="1" x14ac:dyDescent="0.25">
      <c r="S336" s="7" t="s">
        <v>605</v>
      </c>
      <c r="T336" s="15" t="s">
        <v>991</v>
      </c>
      <c r="U336" s="71" t="str">
        <f t="shared" ca="1" si="260"/>
        <v>0x00=-38.30,-37.90;</v>
      </c>
      <c r="V336" s="37"/>
      <c r="W336" s="37"/>
      <c r="X336" s="68"/>
      <c r="Y336" s="68"/>
      <c r="Z336" s="55">
        <f t="shared" ca="1" si="261"/>
        <v>0</v>
      </c>
      <c r="AA336" s="39" t="s">
        <v>587</v>
      </c>
      <c r="AB336" s="40">
        <v>0</v>
      </c>
      <c r="AC336" s="40" t="s">
        <v>995</v>
      </c>
      <c r="AD336" s="40">
        <v>1</v>
      </c>
      <c r="AE336" s="41">
        <v>0</v>
      </c>
      <c r="AF336" s="42">
        <v>-38.299999999999997</v>
      </c>
      <c r="AG336" s="47">
        <f t="shared" si="274"/>
        <v>-37.9</v>
      </c>
      <c r="AH336" s="43">
        <f t="shared" ca="1" si="262"/>
        <v>-38.299999999999997</v>
      </c>
      <c r="AI336" s="43">
        <f t="shared" ca="1" si="263"/>
        <v>-37.9</v>
      </c>
      <c r="AJ336" s="44">
        <f t="shared" ca="1" si="264"/>
        <v>-38.299999999999997</v>
      </c>
      <c r="AK336" s="44">
        <f t="shared" ca="1" si="265"/>
        <v>-37.9</v>
      </c>
      <c r="AL336" s="44">
        <f t="shared" ca="1" si="266"/>
        <v>-38.299999999999997</v>
      </c>
      <c r="AM336" s="44">
        <f t="shared" ca="1" si="267"/>
        <v>-37.9</v>
      </c>
      <c r="AN336" s="36" t="str">
        <f t="shared" ca="1" si="268"/>
        <v>00</v>
      </c>
      <c r="AO336" s="36" t="str">
        <f t="shared" ca="1" si="269"/>
        <v>00</v>
      </c>
      <c r="AP336" s="36" t="str">
        <f t="shared" ca="1" si="270"/>
        <v>00</v>
      </c>
      <c r="AQ336" s="36" t="str">
        <f t="shared" ca="1" si="271"/>
        <v>00</v>
      </c>
      <c r="AR336" s="36" t="str">
        <f t="shared" ca="1" si="272"/>
        <v>00</v>
      </c>
      <c r="AS336" s="36"/>
    </row>
    <row r="337" spans="19:45" ht="30" customHeight="1" x14ac:dyDescent="0.25">
      <c r="S337" s="7" t="s">
        <v>721</v>
      </c>
      <c r="T337" s="15" t="s">
        <v>26</v>
      </c>
      <c r="U337" s="71" t="str">
        <f t="shared" ca="1" si="260"/>
        <v>0x03=-38.80,-38.30;</v>
      </c>
      <c r="V337" s="37"/>
      <c r="W337" s="37"/>
      <c r="X337" s="68"/>
      <c r="Y337" s="68"/>
      <c r="Z337" s="55">
        <f t="shared" ca="1" si="261"/>
        <v>0.5</v>
      </c>
      <c r="AA337" s="39" t="s">
        <v>587</v>
      </c>
      <c r="AB337" s="40">
        <v>0.5</v>
      </c>
      <c r="AC337" s="40" t="s">
        <v>995</v>
      </c>
      <c r="AD337" s="40">
        <v>1</v>
      </c>
      <c r="AE337" s="41">
        <v>0</v>
      </c>
      <c r="AF337" s="42">
        <v>-38.799999999999997</v>
      </c>
      <c r="AG337" s="47">
        <f t="shared" si="274"/>
        <v>-38.299999999999997</v>
      </c>
      <c r="AH337" s="43">
        <f t="shared" ca="1" si="262"/>
        <v>-38.299999999999997</v>
      </c>
      <c r="AI337" s="43">
        <f t="shared" ca="1" si="263"/>
        <v>-37.799999999999997</v>
      </c>
      <c r="AJ337" s="44">
        <f t="shared" ca="1" si="264"/>
        <v>-38.799999999999997</v>
      </c>
      <c r="AK337" s="44">
        <f t="shared" ca="1" si="265"/>
        <v>-38.299999999999997</v>
      </c>
      <c r="AL337" s="44">
        <f t="shared" ca="1" si="266"/>
        <v>-38.799999999999997</v>
      </c>
      <c r="AM337" s="44">
        <f t="shared" ca="1" si="267"/>
        <v>-38.299999999999997</v>
      </c>
      <c r="AN337" s="36" t="str">
        <f t="shared" ca="1" si="268"/>
        <v>00</v>
      </c>
      <c r="AO337" s="36" t="str">
        <f t="shared" ca="1" si="269"/>
        <v>03</v>
      </c>
      <c r="AP337" s="36" t="str">
        <f t="shared" ca="1" si="270"/>
        <v>00</v>
      </c>
      <c r="AQ337" s="36" t="str">
        <f t="shared" ca="1" si="271"/>
        <v>00</v>
      </c>
      <c r="AR337" s="36" t="str">
        <f t="shared" ca="1" si="272"/>
        <v>00</v>
      </c>
      <c r="AS337" s="36"/>
    </row>
    <row r="338" spans="19:45" ht="30" customHeight="1" x14ac:dyDescent="0.25">
      <c r="S338" s="7" t="s">
        <v>20</v>
      </c>
      <c r="T338" s="15">
        <v>-38</v>
      </c>
      <c r="U338" s="71" t="str">
        <f t="shared" ca="1" si="260"/>
        <v>0x04=-39.40,-38.80;</v>
      </c>
      <c r="V338" s="37"/>
      <c r="W338" s="37"/>
      <c r="X338" s="38"/>
      <c r="Y338" s="38"/>
      <c r="Z338" s="55">
        <f t="shared" ca="1" si="261"/>
        <v>1</v>
      </c>
      <c r="AA338" s="39" t="s">
        <v>587</v>
      </c>
      <c r="AB338" s="40">
        <v>1</v>
      </c>
      <c r="AC338" s="40" t="s">
        <v>995</v>
      </c>
      <c r="AD338" s="40">
        <v>1</v>
      </c>
      <c r="AE338" s="41">
        <v>0</v>
      </c>
      <c r="AF338" s="42">
        <v>-39.4</v>
      </c>
      <c r="AG338" s="47">
        <f t="shared" si="274"/>
        <v>-38.799999999999997</v>
      </c>
      <c r="AH338" s="43">
        <f t="shared" ca="1" si="262"/>
        <v>-38.4</v>
      </c>
      <c r="AI338" s="43">
        <f t="shared" ca="1" si="263"/>
        <v>-37.799999999999997</v>
      </c>
      <c r="AJ338" s="44">
        <f t="shared" ca="1" si="264"/>
        <v>-39.4</v>
      </c>
      <c r="AK338" s="44">
        <f t="shared" ca="1" si="265"/>
        <v>-38.799999999999997</v>
      </c>
      <c r="AL338" s="44">
        <f t="shared" ca="1" si="266"/>
        <v>-39.4</v>
      </c>
      <c r="AM338" s="44">
        <f t="shared" ca="1" si="267"/>
        <v>-38.799999999999997</v>
      </c>
      <c r="AN338" s="36" t="str">
        <f t="shared" ca="1" si="268"/>
        <v>00</v>
      </c>
      <c r="AO338" s="36" t="str">
        <f t="shared" ca="1" si="269"/>
        <v>04</v>
      </c>
      <c r="AP338" s="36" t="str">
        <f t="shared" ca="1" si="270"/>
        <v>00</v>
      </c>
      <c r="AQ338" s="36" t="str">
        <f t="shared" ca="1" si="271"/>
        <v>00</v>
      </c>
      <c r="AR338" s="36" t="str">
        <f t="shared" ca="1" si="272"/>
        <v>00</v>
      </c>
      <c r="AS338" s="36"/>
    </row>
    <row r="339" spans="19:45" ht="30" customHeight="1" x14ac:dyDescent="0.25">
      <c r="S339" s="7" t="s">
        <v>691</v>
      </c>
      <c r="T339" s="15" t="s">
        <v>1098</v>
      </c>
      <c r="U339" s="71" t="str">
        <f t="shared" ca="1" si="260"/>
        <v>0x53=-40.00,-39.40;</v>
      </c>
      <c r="V339" s="37"/>
      <c r="W339" s="37"/>
      <c r="X339" s="38"/>
      <c r="Y339" s="38"/>
      <c r="Z339" s="55">
        <f t="shared" ca="1" si="261"/>
        <v>1.7</v>
      </c>
      <c r="AA339" s="39" t="s">
        <v>580</v>
      </c>
      <c r="AB339" s="40">
        <v>0.5</v>
      </c>
      <c r="AC339" s="40" t="s">
        <v>995</v>
      </c>
      <c r="AD339" s="40">
        <v>1</v>
      </c>
      <c r="AE339" s="41">
        <v>0</v>
      </c>
      <c r="AF339" s="42">
        <v>-40</v>
      </c>
      <c r="AG339" s="47">
        <f t="shared" si="274"/>
        <v>-39.4</v>
      </c>
      <c r="AH339" s="43">
        <f t="shared" ca="1" si="262"/>
        <v>-38.299999999999997</v>
      </c>
      <c r="AI339" s="43">
        <f t="shared" ca="1" si="263"/>
        <v>-37.699999999999996</v>
      </c>
      <c r="AJ339" s="44">
        <f t="shared" ca="1" si="264"/>
        <v>-40</v>
      </c>
      <c r="AK339" s="44">
        <f t="shared" ca="1" si="265"/>
        <v>-39.4</v>
      </c>
      <c r="AL339" s="44">
        <f t="shared" ca="1" si="266"/>
        <v>-38.799999999999997</v>
      </c>
      <c r="AM339" s="44">
        <f t="shared" ca="1" si="267"/>
        <v>-38.199999999999996</v>
      </c>
      <c r="AN339" s="36" t="str">
        <f t="shared" ca="1" si="268"/>
        <v>50</v>
      </c>
      <c r="AO339" s="36" t="str">
        <f t="shared" ca="1" si="269"/>
        <v>03</v>
      </c>
      <c r="AP339" s="36" t="str">
        <f t="shared" ca="1" si="270"/>
        <v>00</v>
      </c>
      <c r="AQ339" s="36" t="str">
        <f t="shared" ca="1" si="271"/>
        <v>00</v>
      </c>
      <c r="AR339" s="36" t="str">
        <f t="shared" ca="1" si="272"/>
        <v>00</v>
      </c>
      <c r="AS339" s="36"/>
    </row>
    <row r="340" spans="19:45" ht="30" customHeight="1" x14ac:dyDescent="0.25">
      <c r="S340" s="7" t="s">
        <v>544</v>
      </c>
      <c r="T340" s="15" t="s">
        <v>993</v>
      </c>
      <c r="U340" s="71" t="str">
        <f t="shared" ca="1" si="260"/>
        <v>0x54=-40.50,-40.00;</v>
      </c>
      <c r="V340" s="37"/>
      <c r="W340" s="37"/>
      <c r="X340" s="38"/>
      <c r="Y340" s="38"/>
      <c r="Z340" s="71">
        <f t="shared" ca="1" si="261"/>
        <v>2.2000000000000002</v>
      </c>
      <c r="AA340" s="39" t="s">
        <v>580</v>
      </c>
      <c r="AB340" s="40">
        <v>1</v>
      </c>
      <c r="AC340" s="40" t="s">
        <v>995</v>
      </c>
      <c r="AD340" s="40">
        <v>1</v>
      </c>
      <c r="AE340" s="41">
        <v>0</v>
      </c>
      <c r="AF340" s="42">
        <v>-40.5</v>
      </c>
      <c r="AG340" s="49">
        <f t="shared" si="274"/>
        <v>-40</v>
      </c>
      <c r="AH340" s="43">
        <f t="shared" ca="1" si="262"/>
        <v>-38.299999999999997</v>
      </c>
      <c r="AI340" s="43">
        <f t="shared" ca="1" si="263"/>
        <v>-37.799999999999997</v>
      </c>
      <c r="AJ340" s="44">
        <f t="shared" ca="1" si="264"/>
        <v>-40.5</v>
      </c>
      <c r="AK340" s="44">
        <f t="shared" ca="1" si="265"/>
        <v>-40</v>
      </c>
      <c r="AL340" s="44">
        <f t="shared" ca="1" si="266"/>
        <v>-39.299999999999997</v>
      </c>
      <c r="AM340" s="44">
        <f t="shared" ca="1" si="267"/>
        <v>-38.799999999999997</v>
      </c>
      <c r="AN340" s="36" t="str">
        <f t="shared" ca="1" si="268"/>
        <v>50</v>
      </c>
      <c r="AO340" s="36" t="str">
        <f t="shared" ca="1" si="269"/>
        <v>04</v>
      </c>
      <c r="AP340" s="36" t="str">
        <f t="shared" ca="1" si="270"/>
        <v>00</v>
      </c>
      <c r="AQ340" s="36" t="str">
        <f t="shared" ca="1" si="271"/>
        <v>00</v>
      </c>
      <c r="AR340" s="36" t="str">
        <f t="shared" ca="1" si="272"/>
        <v>00</v>
      </c>
      <c r="AS340" s="36"/>
    </row>
    <row r="341" spans="19:45" ht="30" customHeight="1" x14ac:dyDescent="0.25">
      <c r="S341" s="7" t="s">
        <v>12</v>
      </c>
      <c r="T341" s="15" t="s">
        <v>548</v>
      </c>
      <c r="U341" s="71" t="str">
        <f t="shared" ca="1" si="260"/>
        <v>0x55=-40.80,-40.50;</v>
      </c>
      <c r="V341" s="37"/>
      <c r="W341" s="37"/>
      <c r="X341" s="38"/>
      <c r="Y341" s="38"/>
      <c r="Z341" s="71">
        <f t="shared" ca="1" si="261"/>
        <v>2.7</v>
      </c>
      <c r="AA341" s="39" t="s">
        <v>580</v>
      </c>
      <c r="AB341" s="40">
        <v>1.5</v>
      </c>
      <c r="AC341" s="40" t="s">
        <v>995</v>
      </c>
      <c r="AD341" s="40">
        <v>1</v>
      </c>
      <c r="AE341" s="41">
        <v>0</v>
      </c>
      <c r="AF341" s="42">
        <v>-40.799999999999997</v>
      </c>
      <c r="AG341" s="49">
        <f t="shared" si="274"/>
        <v>-40.5</v>
      </c>
      <c r="AH341" s="43">
        <f t="shared" ca="1" si="262"/>
        <v>-38.099999999999994</v>
      </c>
      <c r="AI341" s="43">
        <f t="shared" ca="1" si="263"/>
        <v>-37.799999999999997</v>
      </c>
      <c r="AJ341" s="44">
        <f t="shared" ca="1" si="264"/>
        <v>-40.799999999999997</v>
      </c>
      <c r="AK341" s="44">
        <f t="shared" ca="1" si="265"/>
        <v>-40.5</v>
      </c>
      <c r="AL341" s="44">
        <f t="shared" ca="1" si="266"/>
        <v>-39.599999999999994</v>
      </c>
      <c r="AM341" s="44">
        <f t="shared" ca="1" si="267"/>
        <v>-39.299999999999997</v>
      </c>
      <c r="AN341" s="36" t="str">
        <f t="shared" ca="1" si="268"/>
        <v>50</v>
      </c>
      <c r="AO341" s="36" t="str">
        <f t="shared" ca="1" si="269"/>
        <v>05</v>
      </c>
      <c r="AP341" s="36" t="str">
        <f t="shared" ca="1" si="270"/>
        <v>00</v>
      </c>
      <c r="AQ341" s="36" t="str">
        <f t="shared" ca="1" si="271"/>
        <v>00</v>
      </c>
      <c r="AR341" s="36" t="str">
        <f t="shared" ca="1" si="272"/>
        <v>00</v>
      </c>
      <c r="AS341" s="36"/>
    </row>
    <row r="342" spans="19:45" ht="30" customHeight="1" x14ac:dyDescent="0.25">
      <c r="S342" s="26" t="s">
        <v>773</v>
      </c>
      <c r="T342" s="15" t="s">
        <v>562</v>
      </c>
      <c r="U342" s="71" t="str">
        <f t="shared" ca="1" si="260"/>
        <v>0x63=-41.20,-40.80;</v>
      </c>
      <c r="V342" s="37"/>
      <c r="W342" s="37"/>
      <c r="X342" s="38"/>
      <c r="Y342" s="38"/>
      <c r="Z342" s="71">
        <f t="shared" ca="1" si="261"/>
        <v>2.9</v>
      </c>
      <c r="AA342" s="39" t="s">
        <v>581</v>
      </c>
      <c r="AB342" s="40">
        <v>0.5</v>
      </c>
      <c r="AC342" s="40" t="s">
        <v>995</v>
      </c>
      <c r="AD342" s="40">
        <v>1</v>
      </c>
      <c r="AE342" s="41">
        <v>0</v>
      </c>
      <c r="AF342" s="42">
        <v>-41.2</v>
      </c>
      <c r="AG342" s="49">
        <f t="shared" si="274"/>
        <v>-40.799999999999997</v>
      </c>
      <c r="AH342" s="43">
        <f t="shared" ca="1" si="262"/>
        <v>-38.300000000000004</v>
      </c>
      <c r="AI342" s="43">
        <f t="shared" ca="1" si="263"/>
        <v>-37.9</v>
      </c>
      <c r="AJ342" s="44">
        <f t="shared" ca="1" si="264"/>
        <v>-41.2</v>
      </c>
      <c r="AK342" s="44">
        <f t="shared" ca="1" si="265"/>
        <v>-40.799999999999997</v>
      </c>
      <c r="AL342" s="44">
        <f t="shared" ca="1" si="266"/>
        <v>-38.800000000000004</v>
      </c>
      <c r="AM342" s="44">
        <f t="shared" ca="1" si="267"/>
        <v>-38.4</v>
      </c>
      <c r="AN342" s="36" t="str">
        <f t="shared" ca="1" si="268"/>
        <v>60</v>
      </c>
      <c r="AO342" s="36" t="str">
        <f t="shared" ca="1" si="269"/>
        <v>03</v>
      </c>
      <c r="AP342" s="36" t="str">
        <f t="shared" ca="1" si="270"/>
        <v>00</v>
      </c>
      <c r="AQ342" s="36" t="str">
        <f t="shared" ca="1" si="271"/>
        <v>00</v>
      </c>
      <c r="AR342" s="36" t="str">
        <f t="shared" ca="1" si="272"/>
        <v>00</v>
      </c>
      <c r="AS342" s="36"/>
    </row>
    <row r="343" spans="19:45" ht="30" customHeight="1" x14ac:dyDescent="0.25">
      <c r="S343" s="7" t="s">
        <v>573</v>
      </c>
      <c r="T343" s="15">
        <v>1.1000000000000001</v>
      </c>
      <c r="U343" s="71" t="str">
        <f t="shared" ca="1" si="260"/>
        <v>0x64=-41.70,-41.20;</v>
      </c>
      <c r="V343" s="37"/>
      <c r="W343" s="37"/>
      <c r="X343" s="38"/>
      <c r="Y343" s="38"/>
      <c r="Z343" s="71">
        <f t="shared" ca="1" si="261"/>
        <v>3.4</v>
      </c>
      <c r="AA343" s="39" t="s">
        <v>581</v>
      </c>
      <c r="AB343" s="40">
        <v>1</v>
      </c>
      <c r="AC343" s="40" t="s">
        <v>995</v>
      </c>
      <c r="AD343" s="40">
        <v>1</v>
      </c>
      <c r="AE343" s="41">
        <v>0</v>
      </c>
      <c r="AF343" s="42">
        <v>-41.7</v>
      </c>
      <c r="AG343" s="49">
        <f t="shared" si="274"/>
        <v>-41.2</v>
      </c>
      <c r="AH343" s="43">
        <f t="shared" ca="1" si="262"/>
        <v>-38.300000000000004</v>
      </c>
      <c r="AI343" s="43">
        <f t="shared" ca="1" si="263"/>
        <v>-37.800000000000004</v>
      </c>
      <c r="AJ343" s="44">
        <f t="shared" ca="1" si="264"/>
        <v>-41.7</v>
      </c>
      <c r="AK343" s="44">
        <f t="shared" ca="1" si="265"/>
        <v>-41.2</v>
      </c>
      <c r="AL343" s="44">
        <f t="shared" ca="1" si="266"/>
        <v>-39.300000000000004</v>
      </c>
      <c r="AM343" s="44">
        <f t="shared" ca="1" si="267"/>
        <v>-38.800000000000004</v>
      </c>
      <c r="AN343" s="36" t="str">
        <f t="shared" ca="1" si="268"/>
        <v>60</v>
      </c>
      <c r="AO343" s="36" t="str">
        <f t="shared" ca="1" si="269"/>
        <v>04</v>
      </c>
      <c r="AP343" s="36" t="str">
        <f t="shared" ca="1" si="270"/>
        <v>00</v>
      </c>
      <c r="AQ343" s="36" t="str">
        <f t="shared" ca="1" si="271"/>
        <v>00</v>
      </c>
      <c r="AR343" s="36" t="str">
        <f t="shared" ca="1" si="272"/>
        <v>00</v>
      </c>
      <c r="AS343" s="36"/>
    </row>
    <row r="344" spans="19:45" ht="30" customHeight="1" x14ac:dyDescent="0.25">
      <c r="S344" s="7" t="s">
        <v>590</v>
      </c>
      <c r="T344" s="15">
        <f>VLOOKUP(T329,MPN!$A$1:$E$1000,4,FALSE)</f>
        <v>-38</v>
      </c>
      <c r="U344" s="71" t="str">
        <f t="shared" ca="1" si="260"/>
        <v>0x65=-42.20,-41.70;</v>
      </c>
      <c r="V344" s="37"/>
      <c r="W344" s="37"/>
      <c r="X344" s="38"/>
      <c r="Y344" s="38"/>
      <c r="Z344" s="71">
        <f t="shared" ca="1" si="261"/>
        <v>3.9</v>
      </c>
      <c r="AA344" s="39" t="s">
        <v>581</v>
      </c>
      <c r="AB344" s="40">
        <v>1.5</v>
      </c>
      <c r="AC344" s="40" t="s">
        <v>995</v>
      </c>
      <c r="AD344" s="40">
        <v>1</v>
      </c>
      <c r="AE344" s="41">
        <v>0</v>
      </c>
      <c r="AF344" s="42">
        <v>-42.2</v>
      </c>
      <c r="AG344" s="49">
        <f t="shared" si="274"/>
        <v>-41.7</v>
      </c>
      <c r="AH344" s="43">
        <f t="shared" ca="1" si="262"/>
        <v>-38.300000000000004</v>
      </c>
      <c r="AI344" s="43">
        <f t="shared" ca="1" si="263"/>
        <v>-37.800000000000004</v>
      </c>
      <c r="AJ344" s="44">
        <f t="shared" ca="1" si="264"/>
        <v>-42.2</v>
      </c>
      <c r="AK344" s="44">
        <f t="shared" ca="1" si="265"/>
        <v>-41.7</v>
      </c>
      <c r="AL344" s="44">
        <f t="shared" ca="1" si="266"/>
        <v>-39.800000000000004</v>
      </c>
      <c r="AM344" s="44">
        <f t="shared" ca="1" si="267"/>
        <v>-39.300000000000004</v>
      </c>
      <c r="AN344" s="36" t="str">
        <f t="shared" ca="1" si="268"/>
        <v>60</v>
      </c>
      <c r="AO344" s="36" t="str">
        <f t="shared" ca="1" si="269"/>
        <v>05</v>
      </c>
      <c r="AP344" s="36" t="str">
        <f t="shared" ca="1" si="270"/>
        <v>00</v>
      </c>
      <c r="AQ344" s="36" t="str">
        <f t="shared" ca="1" si="271"/>
        <v>00</v>
      </c>
      <c r="AR344" s="36" t="str">
        <f t="shared" ca="1" si="272"/>
        <v>00</v>
      </c>
      <c r="AS344" s="36"/>
    </row>
    <row r="345" spans="19:45" ht="30" customHeight="1" x14ac:dyDescent="0.25">
      <c r="S345" s="7" t="s">
        <v>693</v>
      </c>
      <c r="T345" s="15">
        <v>0.8</v>
      </c>
      <c r="U345" s="71"/>
      <c r="V345" s="37"/>
      <c r="W345" s="37"/>
      <c r="X345" s="38"/>
      <c r="Y345" s="38"/>
      <c r="Z345" s="71"/>
      <c r="AA345" s="39"/>
      <c r="AB345" s="40"/>
      <c r="AC345" s="40"/>
      <c r="AD345" s="40"/>
      <c r="AE345" s="41"/>
      <c r="AF345" s="42"/>
      <c r="AG345" s="49"/>
      <c r="AH345" s="43"/>
      <c r="AI345" s="43"/>
      <c r="AJ345" s="44"/>
      <c r="AK345" s="44"/>
      <c r="AL345" s="44"/>
      <c r="AM345" s="44"/>
      <c r="AN345" s="36"/>
      <c r="AO345" s="36"/>
      <c r="AP345" s="36"/>
      <c r="AQ345" s="36"/>
      <c r="AR345" s="36"/>
      <c r="AS345" s="36"/>
    </row>
    <row r="346" spans="19:45" ht="30" customHeight="1" x14ac:dyDescent="0.25">
      <c r="S346" s="7" t="s">
        <v>604</v>
      </c>
      <c r="T346" s="7" t="str">
        <f t="shared" ref="T346" si="275">VLOOKUP($T333,$AU$1:$AZ$31,MATCH($T327,$AU$1:$AZ$1,0),FALSE)&amp;"_"&amp;T335</f>
        <v>default_NormalMode</v>
      </c>
      <c r="U346" s="71"/>
      <c r="V346" s="37"/>
      <c r="W346" s="37"/>
      <c r="X346" s="38"/>
      <c r="Y346" s="38"/>
      <c r="Z346" s="71"/>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tr">
        <f>VLOOKUP($T329,MPN!$A$1:$E$500,2,FALSE)</f>
        <v>AMIC</v>
      </c>
      <c r="U347" s="71"/>
      <c r="V347" s="37"/>
      <c r="W347" s="37"/>
      <c r="X347" s="38"/>
      <c r="Y347" s="38"/>
      <c r="Z347" s="71"/>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tr">
        <f>VLOOKUP($T330,ASIC!$A$1:$B$200,2,FALSE)</f>
        <v>M804WF</v>
      </c>
      <c r="U348" s="71"/>
      <c r="V348" s="37"/>
      <c r="W348" s="37"/>
      <c r="X348" s="38"/>
      <c r="Y348" s="38"/>
      <c r="Z348" s="71"/>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tr">
        <f>VLOOKUP($T331,Sensor!$A$1:$B$100,2,FALSE)</f>
        <v>2227F</v>
      </c>
      <c r="U349" s="71"/>
      <c r="V349" s="37"/>
      <c r="W349" s="37"/>
      <c r="X349" s="38"/>
      <c r="Y349" s="38"/>
      <c r="Z349" s="71"/>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tr">
        <f>VLOOKUP($T329,MPN!$A$1:$E$500,5,FALSE)</f>
        <v>Default</v>
      </c>
      <c r="U350" s="71"/>
      <c r="V350" s="37"/>
      <c r="W350" s="37"/>
      <c r="X350" s="38"/>
      <c r="Y350" s="38"/>
      <c r="Z350" s="71"/>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 t="shared" ref="T351" si="276">VLOOKUP(T340,$DT$1:$DV$31,3,FALSE)</f>
        <v>0</v>
      </c>
      <c r="U351" s="71"/>
      <c r="V351" s="37"/>
      <c r="W351" s="37"/>
      <c r="X351" s="38"/>
      <c r="Y351" s="38"/>
      <c r="Z351" s="71"/>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3</v>
      </c>
      <c r="U352" s="71"/>
      <c r="V352" s="37"/>
      <c r="W352" s="37"/>
      <c r="X352" s="38"/>
      <c r="Y352" s="38"/>
      <c r="Z352" s="71"/>
      <c r="AA352" s="39"/>
      <c r="AB352" s="40"/>
      <c r="AC352" s="40"/>
      <c r="AD352" s="40"/>
      <c r="AE352" s="41"/>
      <c r="AF352" s="42"/>
      <c r="AG352" s="49"/>
      <c r="AH352" s="43"/>
      <c r="AI352" s="43"/>
      <c r="AJ352" s="44"/>
      <c r="AK352" s="44"/>
      <c r="AL352" s="44"/>
      <c r="AM352" s="44"/>
      <c r="AN352" s="36"/>
      <c r="AO352" s="36"/>
      <c r="AP352" s="36"/>
      <c r="AQ352" s="36"/>
      <c r="AR352" s="36"/>
      <c r="AS352" s="36"/>
    </row>
    <row r="353" spans="2:45" ht="30" customHeight="1" x14ac:dyDescent="0.25">
      <c r="B353" s="70"/>
      <c r="S353" s="7" t="s">
        <v>696</v>
      </c>
      <c r="T353" s="28">
        <v>45182</v>
      </c>
      <c r="U353" s="71"/>
      <c r="V353" s="37"/>
      <c r="W353" s="37"/>
      <c r="X353" s="38"/>
      <c r="Y353" s="38"/>
      <c r="Z353" s="71"/>
      <c r="AA353" s="39"/>
      <c r="AB353" s="40"/>
      <c r="AC353" s="40"/>
      <c r="AD353" s="40"/>
      <c r="AE353" s="41"/>
      <c r="AF353" s="42"/>
      <c r="AG353" s="49"/>
      <c r="AH353" s="43"/>
      <c r="AI353" s="43"/>
      <c r="AJ353" s="44"/>
      <c r="AK353" s="44"/>
      <c r="AL353" s="44"/>
      <c r="AM353" s="44"/>
      <c r="AN353" s="36"/>
      <c r="AO353" s="36"/>
      <c r="AP353" s="36"/>
      <c r="AQ353" s="36"/>
      <c r="AR353" s="36"/>
      <c r="AS353" s="36"/>
    </row>
    <row r="354" spans="2:45" ht="30" customHeight="1" x14ac:dyDescent="0.25">
      <c r="S354" s="7" t="s">
        <v>694</v>
      </c>
      <c r="T354" s="15" t="s">
        <v>994</v>
      </c>
      <c r="U354" s="71"/>
      <c r="V354" s="37"/>
      <c r="W354" s="37"/>
      <c r="X354" s="38"/>
      <c r="Y354" s="38"/>
      <c r="Z354" s="71"/>
      <c r="AA354" s="39"/>
      <c r="AB354" s="40"/>
      <c r="AC354" s="40"/>
      <c r="AD354" s="40"/>
      <c r="AE354" s="41"/>
      <c r="AF354" s="42"/>
      <c r="AG354" s="49"/>
      <c r="AH354" s="43"/>
      <c r="AI354" s="43"/>
      <c r="AJ354" s="44"/>
      <c r="AK354" s="44"/>
      <c r="AL354" s="44"/>
      <c r="AM354" s="44"/>
      <c r="AN354" s="36"/>
      <c r="AO354" s="36"/>
      <c r="AP354" s="36"/>
      <c r="AQ354" s="36"/>
      <c r="AR354" s="36"/>
      <c r="AS354" s="36"/>
    </row>
    <row r="355" spans="2:45" ht="30" customHeight="1" x14ac:dyDescent="0.25">
      <c r="S355" s="7" t="s">
        <v>697</v>
      </c>
      <c r="T355" s="7">
        <f t="shared" ref="T355" ca="1" si="277">COUNTA(U330:U389)</f>
        <v>15</v>
      </c>
      <c r="U355" s="71"/>
      <c r="V355" s="37"/>
      <c r="W355" s="37"/>
      <c r="X355" s="38"/>
      <c r="Y355" s="38"/>
      <c r="Z355" s="71"/>
      <c r="AA355" s="39"/>
      <c r="AB355" s="40"/>
      <c r="AC355" s="40"/>
      <c r="AD355" s="40"/>
      <c r="AE355" s="41"/>
      <c r="AF355" s="42"/>
      <c r="AG355" s="49"/>
      <c r="AH355" s="43"/>
      <c r="AI355" s="43"/>
      <c r="AJ355" s="44"/>
      <c r="AK355" s="44"/>
      <c r="AL355" s="44"/>
      <c r="AM355" s="44"/>
      <c r="AN355" s="36"/>
      <c r="AO355" s="36"/>
      <c r="AP355" s="36"/>
      <c r="AQ355" s="36"/>
      <c r="AR355" s="36"/>
      <c r="AS355" s="36"/>
    </row>
    <row r="356" spans="2:45" ht="30" customHeight="1" x14ac:dyDescent="0.25">
      <c r="S356" s="7" t="s">
        <v>715</v>
      </c>
      <c r="T356" s="7" t="str">
        <f t="shared" ref="T356" si="278">T344&amp;"+/-"&amp;T345&amp;" "&amp;T354</f>
        <v>-38+/-0.8 dBV</v>
      </c>
      <c r="U356" s="71"/>
      <c r="V356" s="37"/>
      <c r="W356" s="37"/>
      <c r="X356" s="38"/>
      <c r="Y356" s="38"/>
      <c r="Z356" s="71"/>
      <c r="AA356" s="39"/>
      <c r="AB356" s="40"/>
      <c r="AC356" s="40"/>
      <c r="AD356" s="40"/>
      <c r="AE356" s="41"/>
      <c r="AF356" s="42"/>
      <c r="AG356" s="49"/>
      <c r="AH356" s="43"/>
      <c r="AI356" s="43"/>
      <c r="AJ356" s="44"/>
      <c r="AK356" s="44"/>
      <c r="AL356" s="44"/>
      <c r="AM356" s="44"/>
      <c r="AN356" s="36"/>
      <c r="AO356" s="36"/>
      <c r="AP356" s="36"/>
      <c r="AQ356" s="36"/>
      <c r="AR356" s="36"/>
      <c r="AS356" s="36"/>
    </row>
    <row r="357" spans="2:45" ht="30" customHeight="1" x14ac:dyDescent="0.25">
      <c r="S357" s="7" t="s">
        <v>719</v>
      </c>
      <c r="T357" s="54" t="str">
        <f t="shared" ref="T357" si="279">T336&amp;" : "&amp;T339&amp;" "&amp;"(uA)"&amp;CHAR(10)&amp;"Vdc&amp;Remark: "&amp;T342</f>
        <v>3.3V : 100~200 (uA)
Vdc&amp;Remark: -</v>
      </c>
      <c r="U357" s="71"/>
      <c r="V357" s="37"/>
      <c r="W357" s="37"/>
      <c r="X357" s="38"/>
      <c r="Y357" s="38"/>
      <c r="Z357" s="71"/>
      <c r="AA357" s="39"/>
      <c r="AB357" s="40"/>
      <c r="AC357" s="40"/>
      <c r="AD357" s="40"/>
      <c r="AE357" s="41"/>
      <c r="AF357" s="42"/>
      <c r="AG357" s="49"/>
      <c r="AH357" s="43"/>
      <c r="AI357" s="43"/>
      <c r="AJ357" s="44"/>
      <c r="AK357" s="44"/>
      <c r="AL357" s="44"/>
      <c r="AM357" s="44"/>
      <c r="AN357" s="36"/>
      <c r="AO357" s="36"/>
      <c r="AP357" s="36"/>
      <c r="AQ357" s="36"/>
      <c r="AR357" s="36"/>
      <c r="AS357" s="36"/>
    </row>
    <row r="358" spans="2:45" ht="30" customHeight="1" x14ac:dyDescent="0.25">
      <c r="U358" s="71"/>
      <c r="V358" s="37"/>
      <c r="W358" s="37"/>
      <c r="X358" s="38"/>
      <c r="Y358" s="38"/>
      <c r="Z358" s="71"/>
      <c r="AA358" s="39"/>
      <c r="AB358" s="40"/>
      <c r="AC358" s="40"/>
      <c r="AD358" s="40"/>
      <c r="AE358" s="41"/>
      <c r="AF358" s="42"/>
      <c r="AG358" s="49"/>
      <c r="AH358" s="43"/>
      <c r="AI358" s="43"/>
      <c r="AJ358" s="44"/>
      <c r="AK358" s="44"/>
      <c r="AL358" s="44"/>
      <c r="AM358" s="44"/>
      <c r="AN358" s="36"/>
      <c r="AO358" s="36"/>
      <c r="AP358" s="36"/>
      <c r="AQ358" s="36"/>
      <c r="AR358" s="36"/>
      <c r="AS358" s="36"/>
    </row>
    <row r="359" spans="2:45" ht="30" customHeight="1" x14ac:dyDescent="0.25">
      <c r="S359" s="2" t="s">
        <v>14</v>
      </c>
      <c r="T359" s="2" t="str">
        <f t="shared" ref="T359" si="280">ADDRESS(ROW(S359),COLUMN($S$1))&amp;":"&amp;ADDRESS(ROW(S389),COLUMN($T$1))</f>
        <v>$S$359:$T$389</v>
      </c>
      <c r="U359" s="71"/>
      <c r="V359" s="37"/>
      <c r="W359" s="37"/>
      <c r="X359" s="38"/>
      <c r="Y359" s="38"/>
      <c r="Z359" s="71"/>
      <c r="AA359" s="39"/>
      <c r="AB359" s="40"/>
      <c r="AC359" s="40"/>
      <c r="AD359" s="40"/>
      <c r="AE359" s="41"/>
      <c r="AF359" s="42"/>
      <c r="AG359" s="49"/>
      <c r="AH359" s="43"/>
      <c r="AI359" s="43"/>
      <c r="AJ359" s="44"/>
      <c r="AK359" s="44"/>
      <c r="AL359" s="44"/>
      <c r="AM359" s="44"/>
      <c r="AN359" s="36"/>
      <c r="AO359" s="36"/>
      <c r="AP359" s="36"/>
      <c r="AQ359" s="36"/>
      <c r="AR359" s="36"/>
      <c r="AS359" s="36"/>
    </row>
    <row r="360" spans="2:45" ht="30" customHeight="1" x14ac:dyDescent="0.25">
      <c r="S360" s="4" t="str">
        <f t="shared" ref="S360" si="281">$BB$2</f>
        <v>15V</v>
      </c>
      <c r="T360" s="3" t="s">
        <v>562</v>
      </c>
      <c r="U360" s="71"/>
      <c r="V360" s="37"/>
      <c r="W360" s="37"/>
      <c r="X360" s="38"/>
      <c r="Y360" s="38"/>
      <c r="Z360" s="71"/>
      <c r="AA360" s="39"/>
      <c r="AB360" s="40"/>
      <c r="AC360" s="40"/>
      <c r="AD360" s="40"/>
      <c r="AE360" s="41"/>
      <c r="AF360" s="42"/>
      <c r="AG360" s="49"/>
      <c r="AH360" s="43"/>
      <c r="AI360" s="43"/>
      <c r="AJ360" s="44"/>
      <c r="AK360" s="44"/>
      <c r="AL360" s="44"/>
      <c r="AM360" s="44"/>
      <c r="AN360" s="36"/>
      <c r="AO360" s="36"/>
      <c r="AP360" s="36"/>
      <c r="AQ360" s="36"/>
      <c r="AR360" s="36"/>
      <c r="AS360" s="36"/>
    </row>
    <row r="361" spans="2:45" ht="30" customHeight="1" x14ac:dyDescent="0.25">
      <c r="S361" s="4" t="str">
        <f t="shared" ref="S361" si="282">$BB$3</f>
        <v>14V</v>
      </c>
      <c r="T361" s="3">
        <v>2.4</v>
      </c>
      <c r="U361" s="71"/>
      <c r="V361" s="37"/>
      <c r="W361" s="37"/>
      <c r="X361" s="38"/>
      <c r="Y361" s="38"/>
      <c r="Z361" s="71"/>
      <c r="AA361" s="39"/>
      <c r="AB361" s="40"/>
      <c r="AC361" s="40"/>
      <c r="AD361" s="40"/>
      <c r="AE361" s="41"/>
      <c r="AF361" s="42"/>
      <c r="AG361" s="49"/>
      <c r="AH361" s="43"/>
      <c r="AI361" s="43"/>
      <c r="AJ361" s="44"/>
      <c r="AK361" s="44"/>
      <c r="AL361" s="44"/>
      <c r="AM361" s="44"/>
      <c r="AN361" s="36"/>
      <c r="AO361" s="36"/>
      <c r="AP361" s="36"/>
      <c r="AQ361" s="36"/>
      <c r="AR361" s="36"/>
      <c r="AS361" s="36"/>
    </row>
    <row r="362" spans="2:45" ht="30" customHeight="1" x14ac:dyDescent="0.25">
      <c r="S362" s="4" t="str">
        <f t="shared" ref="S362" si="283">$BB$4</f>
        <v>13V</v>
      </c>
      <c r="T362" s="3">
        <v>1.2</v>
      </c>
      <c r="U362" s="71"/>
      <c r="V362" s="37"/>
      <c r="W362" s="37"/>
      <c r="X362" s="38"/>
      <c r="Y362" s="38"/>
      <c r="Z362" s="71"/>
      <c r="AA362" s="39"/>
      <c r="AB362" s="40"/>
      <c r="AC362" s="40"/>
      <c r="AD362" s="40"/>
      <c r="AE362" s="41"/>
      <c r="AF362" s="42"/>
      <c r="AG362" s="49"/>
      <c r="AH362" s="43"/>
      <c r="AI362" s="43"/>
      <c r="AJ362" s="44"/>
      <c r="AK362" s="44"/>
      <c r="AL362" s="44"/>
      <c r="AM362" s="44"/>
      <c r="AN362" s="36"/>
      <c r="AO362" s="36"/>
      <c r="AP362" s="36"/>
      <c r="AQ362" s="36"/>
      <c r="AR362" s="36"/>
      <c r="AS362" s="36"/>
    </row>
    <row r="363" spans="2:45" ht="30" customHeight="1" x14ac:dyDescent="0.25">
      <c r="S363" s="4" t="str">
        <f t="shared" ref="S363" si="284">$BB$5</f>
        <v>12V</v>
      </c>
      <c r="T363" s="3">
        <v>0</v>
      </c>
      <c r="U363" s="71"/>
      <c r="V363" s="37"/>
      <c r="W363" s="37"/>
      <c r="X363" s="38"/>
      <c r="Y363" s="38"/>
      <c r="Z363" s="71"/>
      <c r="AA363" s="39"/>
      <c r="AB363" s="40"/>
      <c r="AC363" s="40"/>
      <c r="AD363" s="40"/>
      <c r="AE363" s="41"/>
      <c r="AF363" s="42"/>
      <c r="AG363" s="49"/>
      <c r="AH363" s="43"/>
      <c r="AI363" s="43"/>
      <c r="AJ363" s="44"/>
      <c r="AK363" s="44"/>
      <c r="AL363" s="44"/>
      <c r="AM363" s="44"/>
      <c r="AN363" s="36"/>
      <c r="AO363" s="36"/>
      <c r="AP363" s="36"/>
      <c r="AQ363" s="36"/>
      <c r="AR363" s="36"/>
      <c r="AS363" s="36"/>
    </row>
    <row r="364" spans="2:45" ht="30" customHeight="1" x14ac:dyDescent="0.25">
      <c r="S364" s="4" t="str">
        <f t="shared" ref="S364" si="285">$BB$6</f>
        <v>11V</v>
      </c>
      <c r="T364" s="3">
        <v>-1.35</v>
      </c>
      <c r="U364" s="71"/>
      <c r="V364" s="37"/>
      <c r="W364" s="37"/>
      <c r="X364" s="38"/>
      <c r="Y364" s="38"/>
      <c r="Z364" s="71"/>
      <c r="AA364" s="39"/>
      <c r="AB364" s="40"/>
      <c r="AC364" s="40"/>
      <c r="AD364" s="40"/>
      <c r="AE364" s="41"/>
      <c r="AF364" s="42"/>
      <c r="AG364" s="49"/>
      <c r="AH364" s="43"/>
      <c r="AI364" s="43"/>
      <c r="AJ364" s="44"/>
      <c r="AK364" s="44"/>
      <c r="AL364" s="44"/>
      <c r="AM364" s="44"/>
      <c r="AN364" s="36"/>
      <c r="AO364" s="36"/>
      <c r="AP364" s="36"/>
      <c r="AQ364" s="36"/>
      <c r="AR364" s="36"/>
      <c r="AS364" s="36"/>
    </row>
    <row r="365" spans="2:45" ht="30" customHeight="1" x14ac:dyDescent="0.25">
      <c r="S365" s="4" t="str">
        <f t="shared" ref="S365" si="286">$BB$7</f>
        <v>10V</v>
      </c>
      <c r="T365" s="3">
        <v>-2.75</v>
      </c>
      <c r="U365" s="71"/>
      <c r="V365" s="37"/>
      <c r="W365" s="37"/>
      <c r="X365" s="38"/>
      <c r="Y365" s="38"/>
      <c r="Z365" s="71"/>
      <c r="AA365" s="39"/>
      <c r="AB365" s="40"/>
      <c r="AC365" s="40"/>
      <c r="AD365" s="40"/>
      <c r="AE365" s="41"/>
      <c r="AF365" s="42"/>
      <c r="AG365" s="49"/>
      <c r="AH365" s="43"/>
      <c r="AI365" s="43"/>
      <c r="AJ365" s="44"/>
      <c r="AK365" s="44"/>
      <c r="AL365" s="44"/>
      <c r="AM365" s="44"/>
      <c r="AN365" s="36"/>
      <c r="AO365" s="36"/>
      <c r="AP365" s="36"/>
      <c r="AQ365" s="36"/>
      <c r="AR365" s="36"/>
      <c r="AS365" s="36"/>
    </row>
    <row r="366" spans="2:45" ht="30" customHeight="1" x14ac:dyDescent="0.25">
      <c r="S366" s="4" t="str">
        <f t="shared" ref="S366" si="287">$BB$8</f>
        <v>9V</v>
      </c>
      <c r="T366" s="3" t="s">
        <v>562</v>
      </c>
      <c r="U366" s="71"/>
      <c r="V366" s="37"/>
      <c r="W366" s="37"/>
      <c r="X366" s="38"/>
      <c r="Y366" s="38"/>
      <c r="Z366" s="71"/>
      <c r="AA366" s="39"/>
      <c r="AB366" s="40"/>
      <c r="AC366" s="40"/>
      <c r="AD366" s="40"/>
      <c r="AE366" s="41"/>
      <c r="AF366" s="42"/>
      <c r="AG366" s="49"/>
      <c r="AH366" s="43"/>
      <c r="AI366" s="43"/>
      <c r="AJ366" s="44"/>
      <c r="AK366" s="44"/>
      <c r="AL366" s="44"/>
      <c r="AM366" s="44"/>
      <c r="AN366" s="36"/>
      <c r="AO366" s="36"/>
      <c r="AP366" s="36"/>
      <c r="AQ366" s="36"/>
      <c r="AR366" s="36"/>
      <c r="AS366" s="36"/>
    </row>
    <row r="367" spans="2:45" ht="30" customHeight="1" x14ac:dyDescent="0.25">
      <c r="S367" s="4" t="str">
        <f t="shared" ref="S367" si="288">$BB$9</f>
        <v>FIX</v>
      </c>
      <c r="T367" s="3" t="s">
        <v>562</v>
      </c>
      <c r="U367" s="71"/>
      <c r="V367" s="37"/>
      <c r="W367" s="37"/>
      <c r="X367" s="38"/>
      <c r="Y367" s="38"/>
      <c r="Z367" s="71"/>
      <c r="AA367" s="39"/>
      <c r="AB367" s="40"/>
      <c r="AC367" s="40"/>
      <c r="AD367" s="40"/>
      <c r="AE367" s="41"/>
      <c r="AF367" s="42"/>
      <c r="AG367" s="49"/>
      <c r="AH367" s="43"/>
      <c r="AI367" s="43"/>
      <c r="AJ367" s="44"/>
      <c r="AK367" s="44"/>
      <c r="AL367" s="44"/>
      <c r="AM367" s="44"/>
      <c r="AN367" s="36"/>
      <c r="AO367" s="36"/>
      <c r="AP367" s="36"/>
      <c r="AQ367" s="36"/>
      <c r="AR367" s="36"/>
      <c r="AS367" s="36"/>
    </row>
    <row r="368" spans="2:45" ht="30" customHeight="1" x14ac:dyDescent="0.25">
      <c r="S368" s="4" t="str">
        <f t="shared" ref="S368" si="289">$BB$10</f>
        <v>Space</v>
      </c>
      <c r="T368" s="3"/>
      <c r="U368" s="71"/>
      <c r="V368" s="37"/>
      <c r="W368" s="37"/>
      <c r="X368" s="38"/>
      <c r="Y368" s="38"/>
      <c r="Z368" s="71"/>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 t="shared" ref="S369" si="290">$BB$11</f>
        <v>Config2</v>
      </c>
      <c r="T369" s="3"/>
      <c r="U369" s="71"/>
      <c r="V369" s="37"/>
      <c r="W369" s="37"/>
      <c r="X369" s="38"/>
      <c r="Y369" s="38"/>
      <c r="Z369" s="71"/>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 t="shared" ref="S370" si="291">$BB$12</f>
        <v>-</v>
      </c>
      <c r="T370" s="3"/>
      <c r="U370" s="36"/>
      <c r="V370" s="37"/>
      <c r="W370" s="37"/>
      <c r="X370" s="38"/>
      <c r="Y370" s="38"/>
      <c r="Z370" s="71"/>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 t="shared" ref="S371" si="292">$BB$13</f>
        <v>-</v>
      </c>
      <c r="T371" s="3"/>
      <c r="U371" s="36"/>
      <c r="V371" s="37"/>
      <c r="W371" s="37"/>
      <c r="X371" s="38"/>
      <c r="Y371" s="38"/>
      <c r="Z371" s="71"/>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 t="shared" ref="S372" si="293">$BB$14</f>
        <v>-</v>
      </c>
      <c r="T372" s="3"/>
      <c r="U372" s="36"/>
      <c r="V372" s="37"/>
      <c r="W372" s="37"/>
      <c r="X372" s="38"/>
      <c r="Y372" s="38"/>
      <c r="Z372" s="71"/>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 t="shared" ref="S373" si="294">$BB$15</f>
        <v>-</v>
      </c>
      <c r="T373" s="3"/>
      <c r="U373" s="36"/>
      <c r="V373" s="37"/>
      <c r="W373" s="37"/>
      <c r="X373" s="38"/>
      <c r="Y373" s="38"/>
      <c r="Z373" s="71"/>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 t="shared" ref="S374" si="295">$BB$16</f>
        <v>-</v>
      </c>
      <c r="T374" s="3"/>
      <c r="U374" s="36"/>
      <c r="V374" s="37"/>
      <c r="W374" s="37"/>
      <c r="X374" s="38"/>
      <c r="Y374" s="38"/>
      <c r="Z374" s="71"/>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 t="shared" ref="S375" si="296">$BB$17</f>
        <v>-</v>
      </c>
      <c r="T375" s="3"/>
      <c r="U375" s="36"/>
      <c r="V375" s="37"/>
      <c r="W375" s="37"/>
      <c r="X375" s="38"/>
      <c r="Y375" s="38"/>
      <c r="Z375" s="71"/>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 t="shared" ref="S376" si="297">$BB$18</f>
        <v>-</v>
      </c>
      <c r="T376" s="3"/>
      <c r="U376" s="36"/>
      <c r="V376" s="37"/>
      <c r="W376" s="37"/>
      <c r="X376" s="38"/>
      <c r="Y376" s="38"/>
      <c r="Z376" s="71"/>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 t="shared" ref="S377" si="298">$BB$19</f>
        <v>-</v>
      </c>
      <c r="T377" s="3"/>
      <c r="U377" s="36"/>
      <c r="V377" s="37"/>
      <c r="W377" s="37"/>
      <c r="X377" s="38"/>
      <c r="Y377" s="38"/>
      <c r="Z377" s="71"/>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 t="shared" ref="S378" si="299">$BB$20</f>
        <v>-</v>
      </c>
      <c r="T378" s="3"/>
      <c r="U378" s="36"/>
      <c r="V378" s="37"/>
      <c r="W378" s="37"/>
      <c r="X378" s="38"/>
      <c r="Y378" s="38"/>
      <c r="Z378" s="71"/>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 t="shared" ref="S379" si="300">$BB$21</f>
        <v>-</v>
      </c>
      <c r="T379" s="3"/>
      <c r="U379" s="36"/>
      <c r="V379" s="37"/>
      <c r="W379" s="37"/>
      <c r="X379" s="38"/>
      <c r="Y379" s="38"/>
      <c r="Z379" s="71"/>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 t="shared" ref="S380" si="301">$BB$22</f>
        <v>-</v>
      </c>
      <c r="T380" s="3"/>
      <c r="U380" s="36"/>
      <c r="V380" s="37"/>
      <c r="W380" s="37"/>
      <c r="X380" s="38"/>
      <c r="Y380" s="38"/>
      <c r="Z380" s="71"/>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 t="shared" ref="S381" si="302">$BB$23</f>
        <v>-</v>
      </c>
      <c r="T381" s="3"/>
      <c r="U381" s="36"/>
      <c r="V381" s="37"/>
      <c r="W381" s="37"/>
      <c r="X381" s="38"/>
      <c r="Y381" s="38"/>
      <c r="Z381" s="71"/>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 t="shared" ref="S382" si="303">$BB$24</f>
        <v>-</v>
      </c>
      <c r="T382" s="3"/>
      <c r="U382" s="36"/>
      <c r="V382" s="37"/>
      <c r="W382" s="37"/>
      <c r="X382" s="38"/>
      <c r="Y382" s="38"/>
      <c r="Z382" s="71"/>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 t="shared" ref="S383" si="304">$BB$25</f>
        <v>-</v>
      </c>
      <c r="T383" s="3"/>
      <c r="U383" s="36"/>
      <c r="V383" s="37"/>
      <c r="W383" s="37"/>
      <c r="X383" s="38"/>
      <c r="Y383" s="38"/>
      <c r="Z383" s="71"/>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 t="shared" ref="S384" si="305">$BB$26</f>
        <v>-</v>
      </c>
      <c r="T384" s="3"/>
      <c r="U384" s="36"/>
      <c r="V384" s="37"/>
      <c r="W384" s="37"/>
      <c r="X384" s="38"/>
      <c r="Y384" s="38"/>
      <c r="Z384" s="71"/>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 t="shared" ref="S385" si="306">$BB$27</f>
        <v>-</v>
      </c>
      <c r="T385" s="3"/>
      <c r="U385" s="36"/>
      <c r="V385" s="37"/>
      <c r="W385" s="37"/>
      <c r="X385" s="38"/>
      <c r="Y385" s="38"/>
      <c r="Z385" s="71"/>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 t="shared" ref="S386" si="307">$BB$28</f>
        <v>-</v>
      </c>
      <c r="T386" s="3"/>
      <c r="U386" s="36"/>
      <c r="V386" s="37"/>
      <c r="W386" s="37"/>
      <c r="X386" s="38"/>
      <c r="Y386" s="38"/>
      <c r="Z386" s="71"/>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 t="shared" ref="S387" si="308">$BB$29</f>
        <v>-</v>
      </c>
      <c r="T387" s="3"/>
      <c r="U387" s="36"/>
      <c r="V387" s="37"/>
      <c r="W387" s="37"/>
      <c r="X387" s="38"/>
      <c r="Y387" s="38"/>
      <c r="Z387" s="71"/>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 t="shared" ref="S388" si="309">$BB$30</f>
        <v>-</v>
      </c>
      <c r="T388" s="3"/>
      <c r="U388" s="36"/>
      <c r="V388" s="37"/>
      <c r="W388" s="37"/>
      <c r="X388" s="38"/>
      <c r="Y388" s="38"/>
      <c r="Z388" s="71"/>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 t="shared" ref="S389" si="310">$BB$31</f>
        <v>-</v>
      </c>
      <c r="T389" s="3"/>
      <c r="U389" s="36"/>
      <c r="V389" s="37"/>
      <c r="W389" s="37"/>
      <c r="X389" s="38"/>
      <c r="Y389" s="38"/>
      <c r="Z389" s="71"/>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m="1">
        <f t="array" ref="S391">BoxNum(ROW($S391))</f>
        <v>7</v>
      </c>
      <c r="T391" s="7" t="s">
        <v>698</v>
      </c>
      <c r="U391" s="15" t="s">
        <v>585</v>
      </c>
      <c r="V391" s="12"/>
      <c r="W391" s="65"/>
      <c r="X391" s="12"/>
      <c r="Y391" s="7" t="str">
        <f t="shared" ref="Y391" si="311">VLOOKUP(U391,$DX$1:$DZ$21,3,FALSE)</f>
        <v>-</v>
      </c>
      <c r="AD391" s="8"/>
    </row>
    <row r="392" spans="19:45" ht="30" customHeight="1" x14ac:dyDescent="0.25">
      <c r="S392" s="7" t="s">
        <v>24</v>
      </c>
      <c r="T392" s="15" t="s">
        <v>1154</v>
      </c>
      <c r="U392" s="5" t="s">
        <v>23</v>
      </c>
      <c r="V392" s="7" t="str">
        <f t="shared" ref="V392" si="312">VLOOKUP(U391,$DX$1:$DZ$21,2,FALSE)</f>
        <v>-</v>
      </c>
      <c r="W392" s="19"/>
      <c r="X392" s="19"/>
      <c r="Y392" s="19"/>
      <c r="Z392" s="19"/>
      <c r="AA392" s="5" t="s">
        <v>592</v>
      </c>
      <c r="AB392" s="26" t="str">
        <f t="shared" ref="AB392" si="313">T411&amp;"_"&amp;ABS(T409)&amp;"dB_"&amp;T413&amp;"_"&amp;T414&amp;"_"&amp;GetAbsMaxMinText(AF395:AG454)&amp;"_"&amp;T394&amp;"_"&amp;T393&amp;S391&amp;"."&amp;T417</f>
        <v>12V_NormalMode_38dB_M804WF_N005A_392_440_ZTS6856SE_MP7.1</v>
      </c>
      <c r="AC392" s="18"/>
      <c r="AD392" s="18"/>
      <c r="AE392" s="18"/>
      <c r="AF392" s="18"/>
      <c r="AG392" s="18"/>
      <c r="AH392" s="19"/>
      <c r="AI392" s="19" t="s">
        <v>2</v>
      </c>
      <c r="AJ392" s="16"/>
      <c r="AK392" s="16"/>
      <c r="AL392" s="16"/>
      <c r="AM392" s="16"/>
      <c r="AN392" s="16"/>
      <c r="AO392" s="16"/>
      <c r="AP392" s="16"/>
      <c r="AQ392" s="16"/>
      <c r="AR392" s="16"/>
      <c r="AS392" s="16"/>
    </row>
    <row r="393" spans="19:45" ht="30" customHeight="1" x14ac:dyDescent="0.25">
      <c r="S393" s="7" t="s">
        <v>5</v>
      </c>
      <c r="T393" s="15" t="s">
        <v>1148</v>
      </c>
      <c r="U393" s="32" t="str">
        <f t="shared" ref="U393" si="314">HYPERLINK("#A"&amp;(S391+1),"&lt;==Block" &amp; $S391 &amp;"==&gt;")</f>
        <v>&lt;==Block7==&gt;</v>
      </c>
      <c r="V393" s="51"/>
      <c r="W393" s="19"/>
      <c r="X393" s="19"/>
      <c r="Y393" s="23"/>
      <c r="Z393" s="8"/>
      <c r="AA393" s="19"/>
      <c r="AB393" s="19"/>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1169</v>
      </c>
      <c r="U394" s="52" t="s">
        <v>775</v>
      </c>
      <c r="V394" s="33" t="s">
        <v>601</v>
      </c>
      <c r="W394" s="33" t="s">
        <v>602</v>
      </c>
      <c r="X394" s="33" t="s">
        <v>603</v>
      </c>
      <c r="Y394" s="33" t="s">
        <v>603</v>
      </c>
      <c r="Z394" s="33" t="s">
        <v>591</v>
      </c>
      <c r="AA394" s="33" t="s">
        <v>7</v>
      </c>
      <c r="AB394" s="33" t="s">
        <v>563</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 t="shared" ref="AN394" si="315">VLOOKUP($T402,$DE$1:$DJ$31,2,FALSE)</f>
        <v>Full</v>
      </c>
      <c r="AO394" s="56" t="str">
        <f t="shared" ref="AO394" si="316">VLOOKUP($T402,$DE$1:$DJ$31,3,FALSE)</f>
        <v>Full</v>
      </c>
      <c r="AP394" s="56" t="str">
        <f t="shared" ref="AP394" si="317">VLOOKUP($T402,$DE$1:$DJ$31,4,FALSE)</f>
        <v>non</v>
      </c>
      <c r="AQ394" s="56" t="str">
        <f t="shared" ref="AQ394" si="318">VLOOKUP($T402,$DE$1:$DJ$31,5,FALSE)</f>
        <v>non</v>
      </c>
      <c r="AR394" s="56" t="str">
        <f t="shared" ref="AR394" si="319">VLOOKUP($T402,$DE$1:$DJ$31,6,FALSE)</f>
        <v>Full</v>
      </c>
      <c r="AS394" s="35" t="s">
        <v>726</v>
      </c>
    </row>
    <row r="395" spans="19:45" ht="30" customHeight="1" x14ac:dyDescent="0.25">
      <c r="S395" s="7" t="s">
        <v>18</v>
      </c>
      <c r="T395" s="15" t="s">
        <v>1149</v>
      </c>
      <c r="U395" s="36" t="str">
        <f ca="1">ConfigCode($AA395,$AN395,$AO395,$AP395,$AQ395,$AR395,$AF395,$AG395,2)</f>
        <v>0x38=-40.00,-39.20;</v>
      </c>
      <c r="V395" s="37"/>
      <c r="W395" s="37"/>
      <c r="X395" s="68"/>
      <c r="Y395" s="68"/>
      <c r="Z395" s="55" t="e">
        <f ca="1" xml:space="preserve">
N("vbias,vlookup vbias range")+
VLOOKUP($AA395,INDIRECT(BoxVal(ROW($AA395),34,COLUMN(T391))),2,FALSE)+
N("gain")+
$AB395+
N("vcm")+
VLOOKUP($AC395,$CT$1:$DC$31,7,FALSE)+
N("(vbias*vcp*vbg-vbias)*sensor ratio")+
VbiasCal($AA395,$AD395,$AE395,BoxVal(ROW($AC395),18,COLUMN($T$22)))+
N("vbias ref+gain ref")+
$V395+$W395</f>
        <v>#VALUE!</v>
      </c>
      <c r="AA395" s="39" t="s">
        <v>1153</v>
      </c>
      <c r="AB395" s="40">
        <v>3.5</v>
      </c>
      <c r="AC395" s="40" t="s">
        <v>996</v>
      </c>
      <c r="AD395" s="40">
        <v>1</v>
      </c>
      <c r="AE395" s="41" t="s">
        <v>436</v>
      </c>
      <c r="AF395" s="42">
        <v>-40</v>
      </c>
      <c r="AG395" s="42">
        <v>-39.200000000000003</v>
      </c>
      <c r="AH395" s="43" t="e">
        <f ca="1">$AF395+$Z395</f>
        <v>#VALUE!</v>
      </c>
      <c r="AI395" s="43" t="e">
        <f ca="1">$AG395+$Z395</f>
        <v>#VALUE!</v>
      </c>
      <c r="AJ395" s="44">
        <f ca="1" xml:space="preserve">
N("initial sens-loopgain")+
$AF395-BoxVal(ROW($AA395),26,COLUMN(INDIRECT("T"&amp;(INT(ROW($AA412)/65))*65+2)))</f>
        <v>-40</v>
      </c>
      <c r="AK395" s="44">
        <f ca="1">AJ395+(AG395-AF395)</f>
        <v>-39.200000000000003</v>
      </c>
      <c r="AL395" s="44" t="e">
        <f ca="1" xml:space="preserve">
N("initial sens-loopgain-gain-gain ref-vcm")+
$AH395-
BoxVal(ROW($AA395),26,COLUMN(INDIRECT("T"&amp;(INT(ROW($AA412)/65))*65+2)))-
$AB395-
$W395-
IFERROR(VLOOKUP($AC395,$CT$1:$DC$31,7,FALSE),0)</f>
        <v>#VALUE!</v>
      </c>
      <c r="AM395" s="44" t="e">
        <f ca="1">AL395+(AG395-AF395)</f>
        <v>#VALUE!</v>
      </c>
      <c r="AN395" s="36" t="str">
        <f ca="1">IF(BoxVal(ROW(AA395),9,COLUMN(T393))="FIX","00",ManualLookup(AA395,BoxVal(ROW(AA395),4,COLUMN(AN393)),INDIRECT(DN$3)))</f>
        <v>30</v>
      </c>
      <c r="AO395" s="36" t="str">
        <f t="shared" ref="AO395:AR399" ca="1" si="320">ManualLookup(AB395,BoxVal(ROW(AB395),4,COLUMN(AO393)),INDIRECT(DO$3))</f>
        <v>08</v>
      </c>
      <c r="AP395" s="36" t="str">
        <f t="shared" ca="1" si="320"/>
        <v>00</v>
      </c>
      <c r="AQ395" s="36" t="str">
        <f t="shared" ca="1" si="320"/>
        <v>00</v>
      </c>
      <c r="AR395" s="36" t="str">
        <f t="shared" ca="1" si="320"/>
        <v>00</v>
      </c>
      <c r="AS395" s="33"/>
    </row>
    <row r="396" spans="19:45" ht="30" customHeight="1" x14ac:dyDescent="0.25">
      <c r="S396" s="7" t="s">
        <v>13</v>
      </c>
      <c r="T396" s="15" t="s">
        <v>1164</v>
      </c>
      <c r="U396" s="71" t="str">
        <f ca="1">ConfigCode($AA396,$AN396,$AO396,$AP396,$AQ396,$AR396,$AF396,$AG396,2)</f>
        <v>0x39=-41.00,-40.00;</v>
      </c>
      <c r="V396" s="37"/>
      <c r="W396" s="37"/>
      <c r="X396" s="68"/>
      <c r="Y396" s="68"/>
      <c r="Z396" s="55" t="e">
        <f ca="1" xml:space="preserve">
N("vbias,vlookup vbias range")+
VLOOKUP($AA396,INDIRECT(BoxVal(ROW($AA396),34,COLUMN(T392))),2,FALSE)+
N("gain")+
$AB396+
N("vcm")+
VLOOKUP($AC396,$CT$1:$DC$31,7,FALSE)+
N("(vbias*vcp*vbg-vbias)*sensor ratio")+
VbiasCal($AA396,$AD396,$AE396,BoxVal(ROW($AC396),18,COLUMN($T$22)))+
N("vbias ref+gain ref")+
$V396+$W396</f>
        <v>#VALUE!</v>
      </c>
      <c r="AA396" s="39" t="s">
        <v>1153</v>
      </c>
      <c r="AB396" s="40">
        <v>4.5</v>
      </c>
      <c r="AC396" s="40" t="s">
        <v>996</v>
      </c>
      <c r="AD396" s="40">
        <v>1</v>
      </c>
      <c r="AE396" s="41" t="s">
        <v>436</v>
      </c>
      <c r="AF396" s="42">
        <v>-41</v>
      </c>
      <c r="AG396" s="47">
        <f t="shared" ref="AG396" si="321">AF395</f>
        <v>-40</v>
      </c>
      <c r="AH396" s="43" t="e">
        <f ca="1">$AF396+$Z396</f>
        <v>#VALUE!</v>
      </c>
      <c r="AI396" s="43" t="e">
        <f ca="1">$AG396+$Z396</f>
        <v>#VALUE!</v>
      </c>
      <c r="AJ396" s="44">
        <f ca="1" xml:space="preserve">
N("initial sens-loopgain")+
$AF396-BoxVal(ROW($AA396),26,COLUMN(INDIRECT("T"&amp;(INT(ROW($AA413)/65))*65+2)))</f>
        <v>-41</v>
      </c>
      <c r="AK396" s="44">
        <f ca="1">AJ396+(AG396-AF396)</f>
        <v>-40</v>
      </c>
      <c r="AL396" s="44" t="e">
        <f ca="1" xml:space="preserve">
N("initial sens-loopgain-gain-gain ref-vcm")+
$AH396-
BoxVal(ROW($AA396),26,COLUMN(INDIRECT("T"&amp;(INT(ROW($AA413)/65))*65+2)))-
$AB396-
$W396-
IFERROR(VLOOKUP($AC396,$CT$1:$DC$31,7,FALSE),0)</f>
        <v>#VALUE!</v>
      </c>
      <c r="AM396" s="44" t="e">
        <f ca="1">AL396+(AG396-AF396)</f>
        <v>#VALUE!</v>
      </c>
      <c r="AN396" s="36" t="str">
        <f ca="1">IF(BoxVal(ROW(AA396),9,COLUMN(T394))="FIX","00",ManualLookup(AA396,BoxVal(ROW(AA396),4,COLUMN(AN394)),INDIRECT(DN$3)))</f>
        <v>30</v>
      </c>
      <c r="AO396" s="36" t="str">
        <f t="shared" ca="1" si="320"/>
        <v>09</v>
      </c>
      <c r="AP396" s="36" t="str">
        <f t="shared" ca="1" si="320"/>
        <v>00</v>
      </c>
      <c r="AQ396" s="36" t="str">
        <f t="shared" ca="1" si="320"/>
        <v>00</v>
      </c>
      <c r="AR396" s="36" t="str">
        <f t="shared" ca="1" si="320"/>
        <v>00</v>
      </c>
      <c r="AS396" s="36"/>
    </row>
    <row r="397" spans="19:45" ht="30" customHeight="1" x14ac:dyDescent="0.25">
      <c r="S397" s="26"/>
      <c r="T397" s="17"/>
      <c r="U397" s="71" t="str">
        <f ca="1">ConfigCode($AA397,$AN397,$AO397,$AP397,$AQ397,$AR397,$AF397,$AG397,2)</f>
        <v>0x3A=-42.00,-41.00;</v>
      </c>
      <c r="V397" s="37"/>
      <c r="W397" s="37"/>
      <c r="X397" s="68"/>
      <c r="Y397" s="68"/>
      <c r="Z397" s="55" t="e">
        <f ca="1" xml:space="preserve">
N("vbias,vlookup vbias range")+
VLOOKUP($AA397,INDIRECT(BoxVal(ROW($AA397),34,COLUMN(T393))),2,FALSE)+
N("gain")+
$AB397+
N("vcm")+
VLOOKUP($AC397,$CT$1:$DC$31,7,FALSE)+
N("(vbias*vcp*vbg-vbias)*sensor ratio")+
VbiasCal($AA397,$AD397,$AE397,BoxVal(ROW($AC397),18,COLUMN($T$22)))+
N("vbias ref+gain ref")+
$V397+$W397</f>
        <v>#VALUE!</v>
      </c>
      <c r="AA397" s="39" t="s">
        <v>586</v>
      </c>
      <c r="AB397" s="40">
        <v>5.5</v>
      </c>
      <c r="AC397" s="40" t="s">
        <v>995</v>
      </c>
      <c r="AD397" s="40">
        <v>1</v>
      </c>
      <c r="AE397" s="41" t="s">
        <v>436</v>
      </c>
      <c r="AF397" s="42">
        <v>-42</v>
      </c>
      <c r="AG397" s="47">
        <f>AF396</f>
        <v>-41</v>
      </c>
      <c r="AH397" s="43" t="e">
        <f ca="1">$AF397+$Z397</f>
        <v>#VALUE!</v>
      </c>
      <c r="AI397" s="43" t="e">
        <f ca="1">$AG397+$Z397</f>
        <v>#VALUE!</v>
      </c>
      <c r="AJ397" s="44">
        <f ca="1" xml:space="preserve">
N("initial sens-loopgain")+
$AF397-BoxVal(ROW($AA397),26,COLUMN(INDIRECT("T"&amp;(INT(ROW($AA414)/65))*65+2)))</f>
        <v>-42</v>
      </c>
      <c r="AK397" s="44">
        <f ca="1">AJ397+(AG397-AF397)</f>
        <v>-41</v>
      </c>
      <c r="AL397" s="44" t="e">
        <f ca="1" xml:space="preserve">
N("initial sens-loopgain-gain-gain ref-vcm")+
$AH397-
BoxVal(ROW($AA397),26,COLUMN(INDIRECT("T"&amp;(INT(ROW($AA414)/65))*65+2)))-
$AB397-
$W397-
IFERROR(VLOOKUP($AC397,$CT$1:$DC$31,7,FALSE),0)</f>
        <v>#VALUE!</v>
      </c>
      <c r="AM397" s="44" t="e">
        <f ca="1">AL397+(AG397-AF397)</f>
        <v>#VALUE!</v>
      </c>
      <c r="AN397" s="36" t="str">
        <f ca="1">IF(BoxVal(ROW(AA397),9,COLUMN(T395))="FIX","00",ManualLookup(AA397,BoxVal(ROW(AA397),4,COLUMN(AN395)),INDIRECT(DN$3)))</f>
        <v>30</v>
      </c>
      <c r="AO397" s="36" t="str">
        <f t="shared" ca="1" si="320"/>
        <v>0A</v>
      </c>
      <c r="AP397" s="36" t="str">
        <f t="shared" ca="1" si="320"/>
        <v>00</v>
      </c>
      <c r="AQ397" s="36" t="str">
        <f t="shared" ca="1" si="320"/>
        <v>00</v>
      </c>
      <c r="AR397" s="36" t="str">
        <f t="shared" ca="1" si="320"/>
        <v>00</v>
      </c>
      <c r="AS397" s="36"/>
    </row>
    <row r="398" spans="19:45" ht="30" customHeight="1" x14ac:dyDescent="0.25">
      <c r="S398" s="7" t="s">
        <v>19</v>
      </c>
      <c r="T398" s="15" t="s">
        <v>1150</v>
      </c>
      <c r="U398" s="71" t="str">
        <f ca="1">ConfigCode($AA398,$AN398,$AO398,$AP398,$AQ398,$AR398,$AF398,$AG398,2)</f>
        <v>0x09=-43.00,-42.00;</v>
      </c>
      <c r="V398" s="37"/>
      <c r="W398" s="37"/>
      <c r="X398" s="68"/>
      <c r="Y398" s="68"/>
      <c r="Z398" s="55" t="e">
        <f ca="1" xml:space="preserve">
N("vbias,vlookup vbias range")+
VLOOKUP($AA398,INDIRECT(BoxVal(ROW($AA398),34,COLUMN(T394))),2,FALSE)+
N("gain")+
$AB398+
N("vcm")+
VLOOKUP($AC398,$CT$1:$DC$31,7,FALSE)+
N("(vbias*vcp*vbg-vbias)*sensor ratio")+
VbiasCal($AA398,$AD398,$AE398,BoxVal(ROW($AC398),18,COLUMN($T$22)))+
N("vbias ref+gain ref")+
$V398+$W398</f>
        <v>#VALUE!</v>
      </c>
      <c r="AA398" s="39" t="s">
        <v>587</v>
      </c>
      <c r="AB398" s="40">
        <v>4.5</v>
      </c>
      <c r="AC398" s="40" t="s">
        <v>995</v>
      </c>
      <c r="AD398" s="40">
        <v>1</v>
      </c>
      <c r="AE398" s="41" t="s">
        <v>436</v>
      </c>
      <c r="AF398" s="42">
        <v>-43</v>
      </c>
      <c r="AG398" s="47">
        <f>AF397</f>
        <v>-42</v>
      </c>
      <c r="AH398" s="43" t="e">
        <f ca="1">$AF398+$Z398</f>
        <v>#VALUE!</v>
      </c>
      <c r="AI398" s="43" t="e">
        <f ca="1">$AG398+$Z398</f>
        <v>#VALUE!</v>
      </c>
      <c r="AJ398" s="44">
        <f ca="1" xml:space="preserve">
N("initial sens-loopgain")+
$AF398-BoxVal(ROW($AA398),26,COLUMN(INDIRECT("T"&amp;(INT(ROW($AA415)/65))*65+2)))</f>
        <v>-43</v>
      </c>
      <c r="AK398" s="44">
        <f ca="1">AJ398+(AG398-AF398)</f>
        <v>-42</v>
      </c>
      <c r="AL398" s="44" t="e">
        <f ca="1" xml:space="preserve">
N("initial sens-loopgain-gain-gain ref-vcm")+
$AH398-
BoxVal(ROW($AA398),26,COLUMN(INDIRECT("T"&amp;(INT(ROW($AA415)/65))*65+2)))-
$AB398-
$W398-
IFERROR(VLOOKUP($AC398,$CT$1:$DC$31,7,FALSE),0)</f>
        <v>#VALUE!</v>
      </c>
      <c r="AM398" s="44" t="e">
        <f ca="1">AL398+(AG398-AF398)</f>
        <v>#VALUE!</v>
      </c>
      <c r="AN398" s="36" t="str">
        <f ca="1">IF(BoxVal(ROW(AA398),9,COLUMN(T396))="FIX","00",ManualLookup(AA398,BoxVal(ROW(AA398),4,COLUMN(AN396)),INDIRECT(DN$3)))</f>
        <v>00</v>
      </c>
      <c r="AO398" s="36" t="str">
        <f t="shared" ca="1" si="320"/>
        <v>09</v>
      </c>
      <c r="AP398" s="36" t="str">
        <f t="shared" ca="1" si="320"/>
        <v>00</v>
      </c>
      <c r="AQ398" s="36" t="str">
        <f t="shared" ca="1" si="320"/>
        <v>00</v>
      </c>
      <c r="AR398" s="36" t="str">
        <f t="shared" ca="1" si="320"/>
        <v>00</v>
      </c>
      <c r="AS398" s="36"/>
    </row>
    <row r="399" spans="19:45" ht="30" customHeight="1" x14ac:dyDescent="0.25">
      <c r="S399" s="7" t="s">
        <v>15</v>
      </c>
      <c r="T399" s="15" t="s">
        <v>1151</v>
      </c>
      <c r="U399" s="71" t="str">
        <f ca="1">ConfigCode($AA399,$AN399,$AO399,$AP399,$AQ399,$AR399,$AF399,$AG399,2)</f>
        <v>0x0A=-44.00,-43.00;</v>
      </c>
      <c r="V399" s="37"/>
      <c r="W399" s="37"/>
      <c r="X399" s="68"/>
      <c r="Y399" s="68"/>
      <c r="Z399" s="55" t="e">
        <f ca="1" xml:space="preserve">
N("vbias,vlookup vbias range")+
VLOOKUP($AA399,INDIRECT(BoxVal(ROW($AA399),34,COLUMN(T395))),2,FALSE)+
N("gain")+
$AB399+
N("vcm")+
VLOOKUP($AC399,$CT$1:$DC$31,7,FALSE)+
N("(vbias*vcp*vbg-vbias)*sensor ratio")+
VbiasCal($AA399,$AD399,$AE399,BoxVal(ROW($AC399),18,COLUMN($T$22)))+
N("vbias ref+gain ref")+
$V399+$W399</f>
        <v>#VALUE!</v>
      </c>
      <c r="AA399" s="39" t="s">
        <v>587</v>
      </c>
      <c r="AB399" s="40">
        <v>5.5</v>
      </c>
      <c r="AC399" s="40" t="s">
        <v>995</v>
      </c>
      <c r="AD399" s="40">
        <v>1</v>
      </c>
      <c r="AE399" s="41" t="s">
        <v>436</v>
      </c>
      <c r="AF399" s="42">
        <v>-44</v>
      </c>
      <c r="AG399" s="47">
        <f>AF398</f>
        <v>-43</v>
      </c>
      <c r="AH399" s="43" t="e">
        <f ca="1">$AF399+$Z399</f>
        <v>#VALUE!</v>
      </c>
      <c r="AI399" s="43" t="e">
        <f ca="1">$AG399+$Z399</f>
        <v>#VALUE!</v>
      </c>
      <c r="AJ399" s="44">
        <f ca="1" xml:space="preserve">
N("initial sens-loopgain")+
$AF399-BoxVal(ROW($AA399),26,COLUMN(INDIRECT("T"&amp;(INT(ROW($AA416)/65))*65+2)))</f>
        <v>-44</v>
      </c>
      <c r="AK399" s="44">
        <f ca="1">AJ399+(AG399-AF399)</f>
        <v>-43</v>
      </c>
      <c r="AL399" s="44" t="e">
        <f ca="1" xml:space="preserve">
N("initial sens-loopgain-gain-gain ref-vcm")+
$AH399-
BoxVal(ROW($AA399),26,COLUMN(INDIRECT("T"&amp;(INT(ROW($AA416)/65))*65+2)))-
$AB399-
$W399-
IFERROR(VLOOKUP($AC399,$CT$1:$DC$31,7,FALSE),0)</f>
        <v>#VALUE!</v>
      </c>
      <c r="AM399" s="44" t="e">
        <f ca="1">AL399+(AG399-AF399)</f>
        <v>#VALUE!</v>
      </c>
      <c r="AN399" s="36" t="str">
        <f ca="1">IF(BoxVal(ROW(AA399),9,COLUMN(T397))="FIX","00",ManualLookup(AA399,BoxVal(ROW(AA399),4,COLUMN(AN397)),INDIRECT(DN$3)))</f>
        <v>00</v>
      </c>
      <c r="AO399" s="36" t="str">
        <f t="shared" ca="1" si="320"/>
        <v>0A</v>
      </c>
      <c r="AP399" s="36" t="str">
        <f t="shared" ca="1" si="320"/>
        <v>00</v>
      </c>
      <c r="AQ399" s="36" t="str">
        <f t="shared" ca="1" si="320"/>
        <v>00</v>
      </c>
      <c r="AR399" s="36" t="str">
        <f t="shared" ca="1" si="320"/>
        <v>00</v>
      </c>
      <c r="AS399" s="36"/>
    </row>
    <row r="400" spans="19:45" ht="30" customHeight="1" x14ac:dyDescent="0.25">
      <c r="S400" s="7" t="s">
        <v>705</v>
      </c>
      <c r="T400" s="15" t="s">
        <v>1152</v>
      </c>
      <c r="U400" s="71"/>
      <c r="V400" s="37"/>
      <c r="W400" s="37"/>
      <c r="X400" s="68"/>
      <c r="Y400" s="68"/>
      <c r="Z400" s="55"/>
      <c r="AA400" s="39"/>
      <c r="AB400" s="40"/>
      <c r="AC400" s="40"/>
      <c r="AD400" s="40"/>
      <c r="AE400" s="41"/>
      <c r="AF400" s="42"/>
      <c r="AG400" s="47"/>
      <c r="AH400" s="43"/>
      <c r="AI400" s="43"/>
      <c r="AJ400" s="44"/>
      <c r="AK400" s="44"/>
      <c r="AL400" s="44"/>
      <c r="AM400" s="44"/>
      <c r="AN400" s="36"/>
      <c r="AO400" s="36"/>
      <c r="AP400" s="36"/>
      <c r="AQ400" s="36"/>
      <c r="AR400" s="36"/>
      <c r="AS400" s="36"/>
    </row>
    <row r="401" spans="19:45" ht="30" customHeight="1" x14ac:dyDescent="0.25">
      <c r="S401" s="7" t="s">
        <v>605</v>
      </c>
      <c r="T401" s="15" t="s">
        <v>991</v>
      </c>
      <c r="U401" s="71"/>
      <c r="V401" s="37"/>
      <c r="W401" s="37"/>
      <c r="X401" s="68"/>
      <c r="Y401" s="68"/>
      <c r="Z401" s="55"/>
      <c r="AA401" s="39"/>
      <c r="AB401" s="40"/>
      <c r="AC401" s="40"/>
      <c r="AD401" s="40"/>
      <c r="AE401" s="41"/>
      <c r="AF401" s="42"/>
      <c r="AG401" s="47"/>
      <c r="AH401" s="43"/>
      <c r="AI401" s="43"/>
      <c r="AJ401" s="44"/>
      <c r="AK401" s="44"/>
      <c r="AL401" s="44"/>
      <c r="AM401" s="44"/>
      <c r="AN401" s="36"/>
      <c r="AO401" s="36"/>
      <c r="AP401" s="36"/>
      <c r="AQ401" s="36"/>
      <c r="AR401" s="36"/>
      <c r="AS401" s="36"/>
    </row>
    <row r="402" spans="19:45" ht="30" customHeight="1" x14ac:dyDescent="0.25">
      <c r="S402" s="7" t="s">
        <v>721</v>
      </c>
      <c r="T402" s="15" t="s">
        <v>26</v>
      </c>
      <c r="U402" s="71"/>
      <c r="V402" s="37"/>
      <c r="W402" s="37"/>
      <c r="X402" s="68"/>
      <c r="Y402" s="68"/>
      <c r="Z402" s="55"/>
      <c r="AA402" s="39"/>
      <c r="AB402" s="40"/>
      <c r="AC402" s="40"/>
      <c r="AD402" s="40"/>
      <c r="AE402" s="41"/>
      <c r="AF402" s="42"/>
      <c r="AG402" s="47"/>
      <c r="AH402" s="43"/>
      <c r="AI402" s="43"/>
      <c r="AJ402" s="44"/>
      <c r="AK402" s="44"/>
      <c r="AL402" s="44"/>
      <c r="AM402" s="44"/>
      <c r="AN402" s="36"/>
      <c r="AO402" s="36"/>
      <c r="AP402" s="36"/>
      <c r="AQ402" s="36"/>
      <c r="AR402" s="36"/>
      <c r="AS402" s="36"/>
    </row>
    <row r="403" spans="19:45" ht="30" customHeight="1" x14ac:dyDescent="0.25">
      <c r="S403" s="7" t="s">
        <v>20</v>
      </c>
      <c r="T403" s="15">
        <v>-38</v>
      </c>
      <c r="U403" s="71"/>
      <c r="V403" s="37"/>
      <c r="W403" s="37"/>
      <c r="X403" s="38"/>
      <c r="Y403" s="38"/>
      <c r="Z403" s="55"/>
      <c r="AA403" s="39"/>
      <c r="AB403" s="40"/>
      <c r="AC403" s="40"/>
      <c r="AD403" s="40"/>
      <c r="AE403" s="41"/>
      <c r="AF403" s="42"/>
      <c r="AG403" s="47"/>
      <c r="AH403" s="43"/>
      <c r="AI403" s="43"/>
      <c r="AJ403" s="44"/>
      <c r="AK403" s="44"/>
      <c r="AL403" s="44"/>
      <c r="AM403" s="44"/>
      <c r="AN403" s="36"/>
      <c r="AO403" s="36"/>
      <c r="AP403" s="36"/>
      <c r="AQ403" s="36"/>
      <c r="AR403" s="36"/>
      <c r="AS403" s="36"/>
    </row>
    <row r="404" spans="19:45" ht="30" customHeight="1" x14ac:dyDescent="0.25">
      <c r="S404" s="7" t="s">
        <v>691</v>
      </c>
      <c r="T404" s="15" t="s">
        <v>1098</v>
      </c>
      <c r="U404" s="71"/>
      <c r="V404" s="37"/>
      <c r="W404" s="37"/>
      <c r="X404" s="38"/>
      <c r="Y404" s="38"/>
      <c r="Z404" s="55"/>
      <c r="AA404" s="39"/>
      <c r="AB404" s="40"/>
      <c r="AC404" s="40"/>
      <c r="AD404" s="40"/>
      <c r="AE404" s="41"/>
      <c r="AF404" s="42"/>
      <c r="AG404" s="47"/>
      <c r="AH404" s="43"/>
      <c r="AI404" s="43"/>
      <c r="AJ404" s="44"/>
      <c r="AK404" s="44"/>
      <c r="AL404" s="44"/>
      <c r="AM404" s="44"/>
      <c r="AN404" s="36"/>
      <c r="AO404" s="36"/>
      <c r="AP404" s="36"/>
      <c r="AQ404" s="36"/>
      <c r="AR404" s="36"/>
      <c r="AS404" s="36"/>
    </row>
    <row r="405" spans="19:45" ht="30" customHeight="1" x14ac:dyDescent="0.25">
      <c r="S405" s="7" t="s">
        <v>544</v>
      </c>
      <c r="T405" s="15" t="s">
        <v>993</v>
      </c>
      <c r="U405" s="71"/>
      <c r="V405" s="37"/>
      <c r="W405" s="37"/>
      <c r="X405" s="38"/>
      <c r="Y405" s="38"/>
      <c r="Z405" s="71"/>
      <c r="AA405" s="39"/>
      <c r="AB405" s="40"/>
      <c r="AC405" s="40"/>
      <c r="AD405" s="40"/>
      <c r="AE405" s="41"/>
      <c r="AF405" s="42"/>
      <c r="AG405" s="49"/>
      <c r="AH405" s="43"/>
      <c r="AI405" s="43"/>
      <c r="AJ405" s="44"/>
      <c r="AK405" s="44"/>
      <c r="AL405" s="44"/>
      <c r="AM405" s="44"/>
      <c r="AN405" s="36"/>
      <c r="AO405" s="36"/>
      <c r="AP405" s="36"/>
      <c r="AQ405" s="36"/>
      <c r="AR405" s="36"/>
      <c r="AS405" s="36"/>
    </row>
    <row r="406" spans="19:45" ht="30" customHeight="1" x14ac:dyDescent="0.25">
      <c r="S406" s="7" t="s">
        <v>12</v>
      </c>
      <c r="T406" s="15" t="s">
        <v>548</v>
      </c>
      <c r="U406" s="71"/>
      <c r="V406" s="37"/>
      <c r="W406" s="37"/>
      <c r="X406" s="38"/>
      <c r="Y406" s="38"/>
      <c r="Z406" s="71"/>
      <c r="AA406" s="39"/>
      <c r="AB406" s="40"/>
      <c r="AC406" s="40"/>
      <c r="AD406" s="40"/>
      <c r="AE406" s="41"/>
      <c r="AF406" s="42"/>
      <c r="AG406" s="49"/>
      <c r="AH406" s="43"/>
      <c r="AI406" s="43"/>
      <c r="AJ406" s="44"/>
      <c r="AK406" s="44"/>
      <c r="AL406" s="44"/>
      <c r="AM406" s="44"/>
      <c r="AN406" s="36"/>
      <c r="AO406" s="36"/>
      <c r="AP406" s="36"/>
      <c r="AQ406" s="36"/>
      <c r="AR406" s="36"/>
      <c r="AS406" s="36"/>
    </row>
    <row r="407" spans="19:45" ht="30" customHeight="1" x14ac:dyDescent="0.25">
      <c r="S407" s="26" t="s">
        <v>773</v>
      </c>
      <c r="T407" s="15" t="s">
        <v>562</v>
      </c>
      <c r="U407" s="71"/>
      <c r="V407" s="37"/>
      <c r="W407" s="37"/>
      <c r="X407" s="38"/>
      <c r="Y407" s="38"/>
      <c r="Z407" s="71"/>
      <c r="AA407" s="39"/>
      <c r="AB407" s="40"/>
      <c r="AC407" s="40"/>
      <c r="AD407" s="40"/>
      <c r="AE407" s="41"/>
      <c r="AF407" s="42"/>
      <c r="AG407" s="49"/>
      <c r="AH407" s="43"/>
      <c r="AI407" s="43"/>
      <c r="AJ407" s="44"/>
      <c r="AK407" s="44"/>
      <c r="AL407" s="44"/>
      <c r="AM407" s="44"/>
      <c r="AN407" s="36"/>
      <c r="AO407" s="36"/>
      <c r="AP407" s="36"/>
      <c r="AQ407" s="36"/>
      <c r="AR407" s="36"/>
      <c r="AS407" s="36"/>
    </row>
    <row r="408" spans="19:45" ht="30" customHeight="1" x14ac:dyDescent="0.25">
      <c r="S408" s="7" t="s">
        <v>573</v>
      </c>
      <c r="T408" s="15">
        <v>1.1000000000000001</v>
      </c>
      <c r="U408" s="71"/>
      <c r="V408" s="37"/>
      <c r="W408" s="37"/>
      <c r="X408" s="38"/>
      <c r="Y408" s="38"/>
      <c r="Z408" s="71"/>
      <c r="AA408" s="39"/>
      <c r="AB408" s="40"/>
      <c r="AC408" s="40"/>
      <c r="AD408" s="40"/>
      <c r="AE408" s="41"/>
      <c r="AF408" s="42"/>
      <c r="AG408" s="49"/>
      <c r="AH408" s="43"/>
      <c r="AI408" s="43"/>
      <c r="AJ408" s="44"/>
      <c r="AK408" s="44"/>
      <c r="AL408" s="44"/>
      <c r="AM408" s="44"/>
      <c r="AN408" s="36"/>
      <c r="AO408" s="36"/>
      <c r="AP408" s="36"/>
      <c r="AQ408" s="36"/>
      <c r="AR408" s="36"/>
      <c r="AS408" s="36"/>
    </row>
    <row r="409" spans="19:45" ht="30" customHeight="1" x14ac:dyDescent="0.25">
      <c r="S409" s="7" t="s">
        <v>590</v>
      </c>
      <c r="T409" s="15">
        <f>VLOOKUP(T394,MPN!$A$1:$E$1000,4,FALSE)</f>
        <v>-38</v>
      </c>
      <c r="U409" s="71"/>
      <c r="V409" s="37"/>
      <c r="W409" s="37"/>
      <c r="X409" s="38"/>
      <c r="Y409" s="38"/>
      <c r="Z409" s="71"/>
      <c r="AA409" s="39"/>
      <c r="AB409" s="40"/>
      <c r="AC409" s="40"/>
      <c r="AD409" s="40"/>
      <c r="AE409" s="41"/>
      <c r="AF409" s="42"/>
      <c r="AG409" s="49"/>
      <c r="AH409" s="43"/>
      <c r="AI409" s="43"/>
      <c r="AJ409" s="44"/>
      <c r="AK409" s="44"/>
      <c r="AL409" s="44"/>
      <c r="AM409" s="44"/>
      <c r="AN409" s="36"/>
      <c r="AO409" s="36"/>
      <c r="AP409" s="36"/>
      <c r="AQ409" s="36"/>
      <c r="AR409" s="36"/>
      <c r="AS409" s="36"/>
    </row>
    <row r="410" spans="19:45" ht="30" customHeight="1" x14ac:dyDescent="0.25">
      <c r="S410" s="7" t="s">
        <v>693</v>
      </c>
      <c r="T410" s="15">
        <v>0.8</v>
      </c>
      <c r="U410" s="71"/>
      <c r="V410" s="37"/>
      <c r="W410" s="37"/>
      <c r="X410" s="38"/>
      <c r="Y410" s="38"/>
      <c r="Z410" s="71"/>
      <c r="AA410" s="39"/>
      <c r="AB410" s="40"/>
      <c r="AC410" s="40"/>
      <c r="AD410" s="40"/>
      <c r="AE410" s="41"/>
      <c r="AF410" s="42"/>
      <c r="AG410" s="49"/>
      <c r="AH410" s="43"/>
      <c r="AI410" s="43"/>
      <c r="AJ410" s="44"/>
      <c r="AK410" s="44"/>
      <c r="AL410" s="44"/>
      <c r="AM410" s="44"/>
      <c r="AN410" s="36"/>
      <c r="AO410" s="36"/>
      <c r="AP410" s="36"/>
      <c r="AQ410" s="36"/>
      <c r="AR410" s="36"/>
      <c r="AS410" s="36"/>
    </row>
    <row r="411" spans="19:45" ht="30" customHeight="1" x14ac:dyDescent="0.25">
      <c r="S411" s="7" t="s">
        <v>604</v>
      </c>
      <c r="T411" s="7" t="str">
        <f t="shared" ref="T411" si="322">VLOOKUP($T398,$AU$1:$AZ$31,MATCH($T392,$AU$1:$AZ$1,0),FALSE)&amp;"_"&amp;T400</f>
        <v>12V_NormalMode</v>
      </c>
      <c r="U411" s="71"/>
      <c r="V411" s="37"/>
      <c r="W411" s="37"/>
      <c r="X411" s="38"/>
      <c r="Y411" s="38"/>
      <c r="Z411" s="71"/>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S412" s="7" t="s">
        <v>424</v>
      </c>
      <c r="T412" s="7" t="str">
        <f>VLOOKUP($T394,MPN!$A$1:$E$500,2,FALSE)</f>
        <v>AMIC</v>
      </c>
      <c r="U412" s="71"/>
      <c r="V412" s="37"/>
      <c r="W412" s="37"/>
      <c r="X412" s="38"/>
      <c r="Y412" s="38"/>
      <c r="Z412" s="71"/>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S413" s="7" t="s">
        <v>16</v>
      </c>
      <c r="T413" s="7" t="str">
        <f>VLOOKUP($T395,ASIC!$A$1:$B$200,2,FALSE)</f>
        <v>M804WF</v>
      </c>
      <c r="U413" s="71"/>
      <c r="V413" s="37"/>
      <c r="W413" s="37"/>
      <c r="X413" s="38"/>
      <c r="Y413" s="38"/>
      <c r="Z413" s="71"/>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S414" s="7" t="s">
        <v>17</v>
      </c>
      <c r="T414" s="7" t="str">
        <f>VLOOKUP($T396,Sensor!$A$1:$B$100,2,FALSE)</f>
        <v>N005A</v>
      </c>
      <c r="U414" s="71"/>
      <c r="V414" s="37"/>
      <c r="W414" s="37"/>
      <c r="X414" s="38"/>
      <c r="Y414" s="38"/>
      <c r="Z414" s="71"/>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tr">
        <f>VLOOKUP($T394,MPN!$A$1:$E$500,5,FALSE)</f>
        <v>Default</v>
      </c>
      <c r="U415" s="71"/>
      <c r="V415" s="37"/>
      <c r="W415" s="37"/>
      <c r="X415" s="38"/>
      <c r="Y415" s="38"/>
      <c r="Z415" s="71"/>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 t="shared" ref="T416" si="323">VLOOKUP(T405,$DT$1:$DV$31,3,FALSE)</f>
        <v>0</v>
      </c>
      <c r="U416" s="71"/>
      <c r="V416" s="37"/>
      <c r="W416" s="37"/>
      <c r="X416" s="38"/>
      <c r="Y416" s="38"/>
      <c r="Z416" s="71"/>
      <c r="AA416" s="39"/>
      <c r="AB416" s="40"/>
      <c r="AC416" s="40"/>
      <c r="AD416" s="40"/>
      <c r="AE416" s="41"/>
      <c r="AF416" s="42"/>
      <c r="AG416" s="49"/>
      <c r="AH416" s="43"/>
      <c r="AI416" s="43"/>
      <c r="AJ416" s="44"/>
      <c r="AK416" s="44"/>
      <c r="AL416" s="44"/>
      <c r="AM416" s="44"/>
      <c r="AN416" s="36"/>
      <c r="AO416" s="36"/>
      <c r="AP416" s="36"/>
      <c r="AQ416" s="36"/>
      <c r="AR416" s="36"/>
      <c r="AS416" s="36"/>
    </row>
    <row r="417" spans="2:45" ht="30" customHeight="1" x14ac:dyDescent="0.25">
      <c r="S417" s="7" t="s">
        <v>22</v>
      </c>
      <c r="T417" s="15">
        <v>1</v>
      </c>
      <c r="U417" s="71"/>
      <c r="V417" s="37"/>
      <c r="W417" s="37"/>
      <c r="X417" s="38"/>
      <c r="Y417" s="38"/>
      <c r="Z417" s="71"/>
      <c r="AA417" s="39"/>
      <c r="AB417" s="40"/>
      <c r="AC417" s="40"/>
      <c r="AD417" s="40"/>
      <c r="AE417" s="41"/>
      <c r="AF417" s="42"/>
      <c r="AG417" s="49"/>
      <c r="AH417" s="43"/>
      <c r="AI417" s="43"/>
      <c r="AJ417" s="44"/>
      <c r="AK417" s="44"/>
      <c r="AL417" s="44"/>
      <c r="AM417" s="44"/>
      <c r="AN417" s="36"/>
      <c r="AO417" s="36"/>
      <c r="AP417" s="36"/>
      <c r="AQ417" s="36"/>
      <c r="AR417" s="36"/>
      <c r="AS417" s="36"/>
    </row>
    <row r="418" spans="2:45" ht="30" customHeight="1" x14ac:dyDescent="0.25">
      <c r="B418" s="70"/>
      <c r="S418" s="7" t="s">
        <v>696</v>
      </c>
      <c r="T418" s="28">
        <v>45177</v>
      </c>
      <c r="U418" s="71"/>
      <c r="V418" s="37"/>
      <c r="W418" s="37"/>
      <c r="X418" s="38"/>
      <c r="Y418" s="38"/>
      <c r="Z418" s="71"/>
      <c r="AA418" s="39"/>
      <c r="AB418" s="40"/>
      <c r="AC418" s="40"/>
      <c r="AD418" s="40"/>
      <c r="AE418" s="41"/>
      <c r="AF418" s="42"/>
      <c r="AG418" s="49"/>
      <c r="AH418" s="43"/>
      <c r="AI418" s="43"/>
      <c r="AJ418" s="44"/>
      <c r="AK418" s="44"/>
      <c r="AL418" s="44"/>
      <c r="AM418" s="44"/>
      <c r="AN418" s="36"/>
      <c r="AO418" s="36"/>
      <c r="AP418" s="36"/>
      <c r="AQ418" s="36"/>
      <c r="AR418" s="36"/>
      <c r="AS418" s="36"/>
    </row>
    <row r="419" spans="2:45" ht="30" customHeight="1" x14ac:dyDescent="0.25">
      <c r="S419" s="7" t="s">
        <v>694</v>
      </c>
      <c r="T419" s="15" t="s">
        <v>994</v>
      </c>
      <c r="U419" s="71"/>
      <c r="V419" s="37"/>
      <c r="W419" s="37"/>
      <c r="X419" s="38"/>
      <c r="Y419" s="38"/>
      <c r="Z419" s="71"/>
      <c r="AA419" s="39"/>
      <c r="AB419" s="40"/>
      <c r="AC419" s="40"/>
      <c r="AD419" s="40"/>
      <c r="AE419" s="41"/>
      <c r="AF419" s="42"/>
      <c r="AG419" s="49"/>
      <c r="AH419" s="43"/>
      <c r="AI419" s="43"/>
      <c r="AJ419" s="44"/>
      <c r="AK419" s="44"/>
      <c r="AL419" s="44"/>
      <c r="AM419" s="44"/>
      <c r="AN419" s="36"/>
      <c r="AO419" s="36"/>
      <c r="AP419" s="36"/>
      <c r="AQ419" s="36"/>
      <c r="AR419" s="36"/>
      <c r="AS419" s="36"/>
    </row>
    <row r="420" spans="2:45" ht="30" customHeight="1" x14ac:dyDescent="0.25">
      <c r="S420" s="7" t="s">
        <v>697</v>
      </c>
      <c r="T420" s="7">
        <f t="shared" ref="T420" ca="1" si="324">COUNTA(U395:U454)</f>
        <v>5</v>
      </c>
      <c r="U420" s="71"/>
      <c r="V420" s="37"/>
      <c r="W420" s="37"/>
      <c r="X420" s="38"/>
      <c r="Y420" s="38"/>
      <c r="Z420" s="71"/>
      <c r="AA420" s="39"/>
      <c r="AB420" s="40"/>
      <c r="AC420" s="40"/>
      <c r="AD420" s="40"/>
      <c r="AE420" s="41"/>
      <c r="AF420" s="42"/>
      <c r="AG420" s="49"/>
      <c r="AH420" s="43"/>
      <c r="AI420" s="43"/>
      <c r="AJ420" s="44"/>
      <c r="AK420" s="44"/>
      <c r="AL420" s="44"/>
      <c r="AM420" s="44"/>
      <c r="AN420" s="36"/>
      <c r="AO420" s="36"/>
      <c r="AP420" s="36"/>
      <c r="AQ420" s="36"/>
      <c r="AR420" s="36"/>
      <c r="AS420" s="36"/>
    </row>
    <row r="421" spans="2:45" ht="30" customHeight="1" x14ac:dyDescent="0.25">
      <c r="S421" s="7" t="s">
        <v>715</v>
      </c>
      <c r="T421" s="7" t="str">
        <f t="shared" ref="T421" si="325">T409&amp;"+/-"&amp;T410&amp;" "&amp;T419</f>
        <v>-38+/-0.8 dBV</v>
      </c>
      <c r="U421" s="71"/>
      <c r="V421" s="37"/>
      <c r="W421" s="37"/>
      <c r="X421" s="38"/>
      <c r="Y421" s="38"/>
      <c r="Z421" s="71"/>
      <c r="AA421" s="39"/>
      <c r="AB421" s="40"/>
      <c r="AC421" s="40"/>
      <c r="AD421" s="40"/>
      <c r="AE421" s="41"/>
      <c r="AF421" s="42"/>
      <c r="AG421" s="49"/>
      <c r="AH421" s="43"/>
      <c r="AI421" s="43"/>
      <c r="AJ421" s="44"/>
      <c r="AK421" s="44"/>
      <c r="AL421" s="44"/>
      <c r="AM421" s="44"/>
      <c r="AN421" s="36"/>
      <c r="AO421" s="36"/>
      <c r="AP421" s="36"/>
      <c r="AQ421" s="36"/>
      <c r="AR421" s="36"/>
      <c r="AS421" s="36"/>
    </row>
    <row r="422" spans="2:45" ht="30" customHeight="1" x14ac:dyDescent="0.25">
      <c r="S422" s="7" t="s">
        <v>719</v>
      </c>
      <c r="T422" s="54" t="str">
        <f t="shared" ref="T422" si="326">T401&amp;" : "&amp;T404&amp;" "&amp;"(uA)"&amp;CHAR(10)&amp;"Vdc&amp;Remark: "&amp;T407</f>
        <v>3.3V : 100~200 (uA)
Vdc&amp;Remark: -</v>
      </c>
      <c r="U422" s="71"/>
      <c r="V422" s="37"/>
      <c r="W422" s="37"/>
      <c r="X422" s="38"/>
      <c r="Y422" s="38"/>
      <c r="Z422" s="71"/>
      <c r="AA422" s="39"/>
      <c r="AB422" s="40"/>
      <c r="AC422" s="40"/>
      <c r="AD422" s="40"/>
      <c r="AE422" s="41"/>
      <c r="AF422" s="42"/>
      <c r="AG422" s="49"/>
      <c r="AH422" s="43"/>
      <c r="AI422" s="43"/>
      <c r="AJ422" s="44"/>
      <c r="AK422" s="44"/>
      <c r="AL422" s="44"/>
      <c r="AM422" s="44"/>
      <c r="AN422" s="36"/>
      <c r="AO422" s="36"/>
      <c r="AP422" s="36"/>
      <c r="AQ422" s="36"/>
      <c r="AR422" s="36"/>
      <c r="AS422" s="36"/>
    </row>
    <row r="423" spans="2:45" ht="30" customHeight="1" x14ac:dyDescent="0.25">
      <c r="U423" s="71"/>
      <c r="V423" s="37"/>
      <c r="W423" s="37"/>
      <c r="X423" s="38"/>
      <c r="Y423" s="38"/>
      <c r="Z423" s="71"/>
      <c r="AA423" s="39"/>
      <c r="AB423" s="40"/>
      <c r="AC423" s="40"/>
      <c r="AD423" s="40"/>
      <c r="AE423" s="41"/>
      <c r="AF423" s="42"/>
      <c r="AG423" s="49"/>
      <c r="AH423" s="43"/>
      <c r="AI423" s="43"/>
      <c r="AJ423" s="44"/>
      <c r="AK423" s="44"/>
      <c r="AL423" s="44"/>
      <c r="AM423" s="44"/>
      <c r="AN423" s="36"/>
      <c r="AO423" s="36"/>
      <c r="AP423" s="36"/>
      <c r="AQ423" s="36"/>
      <c r="AR423" s="36"/>
      <c r="AS423" s="36"/>
    </row>
    <row r="424" spans="2:45" ht="30" customHeight="1" x14ac:dyDescent="0.25">
      <c r="S424" s="2" t="s">
        <v>14</v>
      </c>
      <c r="T424" s="2" t="str">
        <f t="shared" ref="T424" si="327">ADDRESS(ROW(S424),COLUMN($S$1))&amp;":"&amp;ADDRESS(ROW(S454),COLUMN($T$1))</f>
        <v>$S$424:$T$454</v>
      </c>
      <c r="U424" s="71"/>
      <c r="V424" s="37"/>
      <c r="W424" s="37"/>
      <c r="X424" s="38"/>
      <c r="Y424" s="38"/>
      <c r="Z424" s="71"/>
      <c r="AA424" s="39"/>
      <c r="AB424" s="40"/>
      <c r="AC424" s="40"/>
      <c r="AD424" s="40"/>
      <c r="AE424" s="41"/>
      <c r="AF424" s="42"/>
      <c r="AG424" s="49"/>
      <c r="AH424" s="43"/>
      <c r="AI424" s="43"/>
      <c r="AJ424" s="44"/>
      <c r="AK424" s="44"/>
      <c r="AL424" s="44"/>
      <c r="AM424" s="44"/>
      <c r="AN424" s="36"/>
      <c r="AO424" s="36"/>
      <c r="AP424" s="36"/>
      <c r="AQ424" s="36"/>
      <c r="AR424" s="36"/>
      <c r="AS424" s="36"/>
    </row>
    <row r="425" spans="2:45" ht="30" customHeight="1" x14ac:dyDescent="0.25">
      <c r="S425" s="4" t="str">
        <f t="shared" ref="S425" si="328">$BB$2</f>
        <v>15V</v>
      </c>
      <c r="T425" s="3" t="s">
        <v>562</v>
      </c>
      <c r="U425" s="71"/>
      <c r="V425" s="37"/>
      <c r="W425" s="37"/>
      <c r="X425" s="38"/>
      <c r="Y425" s="38"/>
      <c r="Z425" s="71"/>
      <c r="AA425" s="39"/>
      <c r="AB425" s="40"/>
      <c r="AC425" s="40"/>
      <c r="AD425" s="40"/>
      <c r="AE425" s="41"/>
      <c r="AF425" s="42"/>
      <c r="AG425" s="49"/>
      <c r="AH425" s="43"/>
      <c r="AI425" s="43"/>
      <c r="AJ425" s="44"/>
      <c r="AK425" s="44"/>
      <c r="AL425" s="44"/>
      <c r="AM425" s="44"/>
      <c r="AN425" s="36"/>
      <c r="AO425" s="36"/>
      <c r="AP425" s="36"/>
      <c r="AQ425" s="36"/>
      <c r="AR425" s="36"/>
      <c r="AS425" s="36"/>
    </row>
    <row r="426" spans="2:45" ht="30" customHeight="1" x14ac:dyDescent="0.25">
      <c r="S426" s="4" t="str">
        <f t="shared" ref="S426" si="329">$BB$3</f>
        <v>14V</v>
      </c>
      <c r="T426" s="3" t="s">
        <v>562</v>
      </c>
      <c r="U426" s="71"/>
      <c r="V426" s="37"/>
      <c r="W426" s="37"/>
      <c r="X426" s="38"/>
      <c r="Y426" s="38"/>
      <c r="Z426" s="71"/>
      <c r="AA426" s="39"/>
      <c r="AB426" s="40"/>
      <c r="AC426" s="40"/>
      <c r="AD426" s="40"/>
      <c r="AE426" s="41"/>
      <c r="AF426" s="42"/>
      <c r="AG426" s="49"/>
      <c r="AH426" s="43"/>
      <c r="AI426" s="43"/>
      <c r="AJ426" s="44"/>
      <c r="AK426" s="44"/>
      <c r="AL426" s="44"/>
      <c r="AM426" s="44"/>
      <c r="AN426" s="36"/>
      <c r="AO426" s="36"/>
      <c r="AP426" s="36"/>
      <c r="AQ426" s="36"/>
      <c r="AR426" s="36"/>
      <c r="AS426" s="36"/>
    </row>
    <row r="427" spans="2:45" ht="30" customHeight="1" x14ac:dyDescent="0.25">
      <c r="S427" s="4" t="str">
        <f t="shared" ref="S427" si="330">$BB$4</f>
        <v>13V</v>
      </c>
      <c r="T427" s="3" t="s">
        <v>255</v>
      </c>
      <c r="U427" s="71"/>
      <c r="V427" s="37"/>
      <c r="W427" s="37"/>
      <c r="X427" s="38"/>
      <c r="Y427" s="38"/>
      <c r="Z427" s="71"/>
      <c r="AA427" s="39"/>
      <c r="AB427" s="40"/>
      <c r="AC427" s="40"/>
      <c r="AD427" s="40"/>
      <c r="AE427" s="41"/>
      <c r="AF427" s="42"/>
      <c r="AG427" s="49"/>
      <c r="AH427" s="43"/>
      <c r="AI427" s="43"/>
      <c r="AJ427" s="44"/>
      <c r="AK427" s="44"/>
      <c r="AL427" s="44"/>
      <c r="AM427" s="44"/>
      <c r="AN427" s="36"/>
      <c r="AO427" s="36"/>
      <c r="AP427" s="36"/>
      <c r="AQ427" s="36"/>
      <c r="AR427" s="36"/>
      <c r="AS427" s="36"/>
    </row>
    <row r="428" spans="2:45" ht="30" customHeight="1" x14ac:dyDescent="0.25">
      <c r="S428" s="4" t="str">
        <f t="shared" ref="S428" si="331">$BB$5</f>
        <v>12V</v>
      </c>
      <c r="T428" s="3">
        <v>0</v>
      </c>
      <c r="U428" s="71"/>
      <c r="V428" s="37"/>
      <c r="W428" s="37"/>
      <c r="X428" s="38"/>
      <c r="Y428" s="38"/>
      <c r="Z428" s="71"/>
      <c r="AA428" s="39"/>
      <c r="AB428" s="40"/>
      <c r="AC428" s="40"/>
      <c r="AD428" s="40"/>
      <c r="AE428" s="41"/>
      <c r="AF428" s="42"/>
      <c r="AG428" s="49"/>
      <c r="AH428" s="43"/>
      <c r="AI428" s="43"/>
      <c r="AJ428" s="44"/>
      <c r="AK428" s="44"/>
      <c r="AL428" s="44"/>
      <c r="AM428" s="44"/>
      <c r="AN428" s="36"/>
      <c r="AO428" s="36"/>
      <c r="AP428" s="36"/>
      <c r="AQ428" s="36"/>
      <c r="AR428" s="36"/>
      <c r="AS428" s="36"/>
    </row>
    <row r="429" spans="2:45" ht="30" customHeight="1" x14ac:dyDescent="0.25">
      <c r="S429" s="4" t="str">
        <f t="shared" ref="S429" si="332">$BB$6</f>
        <v>11V</v>
      </c>
      <c r="T429" s="3">
        <v>-2</v>
      </c>
      <c r="U429" s="71"/>
      <c r="V429" s="37"/>
      <c r="W429" s="37"/>
      <c r="X429" s="38"/>
      <c r="Y429" s="38"/>
      <c r="Z429" s="71"/>
      <c r="AA429" s="39"/>
      <c r="AB429" s="40"/>
      <c r="AC429" s="40"/>
      <c r="AD429" s="40"/>
      <c r="AE429" s="41"/>
      <c r="AF429" s="42"/>
      <c r="AG429" s="49"/>
      <c r="AH429" s="43"/>
      <c r="AI429" s="43"/>
      <c r="AJ429" s="44"/>
      <c r="AK429" s="44"/>
      <c r="AL429" s="44"/>
      <c r="AM429" s="44"/>
      <c r="AN429" s="36"/>
      <c r="AO429" s="36"/>
      <c r="AP429" s="36"/>
      <c r="AQ429" s="36"/>
      <c r="AR429" s="36"/>
      <c r="AS429" s="36"/>
    </row>
    <row r="430" spans="2:45" ht="30" customHeight="1" x14ac:dyDescent="0.25">
      <c r="S430" s="4" t="str">
        <f t="shared" ref="S430" si="333">$BB$7</f>
        <v>10V</v>
      </c>
      <c r="T430" s="3">
        <v>-3.3</v>
      </c>
      <c r="U430" s="71"/>
      <c r="V430" s="37"/>
      <c r="W430" s="37"/>
      <c r="X430" s="38"/>
      <c r="Y430" s="38"/>
      <c r="Z430" s="71"/>
      <c r="AA430" s="39"/>
      <c r="AB430" s="40"/>
      <c r="AC430" s="40"/>
      <c r="AD430" s="40"/>
      <c r="AE430" s="41"/>
      <c r="AF430" s="42"/>
      <c r="AG430" s="49"/>
      <c r="AH430" s="43"/>
      <c r="AI430" s="43"/>
      <c r="AJ430" s="44"/>
      <c r="AK430" s="44"/>
      <c r="AL430" s="44"/>
      <c r="AM430" s="44"/>
      <c r="AN430" s="36"/>
      <c r="AO430" s="36"/>
      <c r="AP430" s="36"/>
      <c r="AQ430" s="36"/>
      <c r="AR430" s="36"/>
      <c r="AS430" s="36"/>
    </row>
    <row r="431" spans="2:45" ht="30" customHeight="1" x14ac:dyDescent="0.25">
      <c r="S431" s="4" t="str">
        <f t="shared" ref="S431" si="334">$BB$8</f>
        <v>9V</v>
      </c>
      <c r="T431" s="3" t="s">
        <v>562</v>
      </c>
      <c r="U431" s="71"/>
      <c r="V431" s="37"/>
      <c r="W431" s="37"/>
      <c r="X431" s="38"/>
      <c r="Y431" s="38"/>
      <c r="Z431" s="71"/>
      <c r="AA431" s="39"/>
      <c r="AB431" s="40"/>
      <c r="AC431" s="40"/>
      <c r="AD431" s="40"/>
      <c r="AE431" s="41"/>
      <c r="AF431" s="42"/>
      <c r="AG431" s="49"/>
      <c r="AH431" s="43"/>
      <c r="AI431" s="43"/>
      <c r="AJ431" s="44"/>
      <c r="AK431" s="44"/>
      <c r="AL431" s="44"/>
      <c r="AM431" s="44"/>
      <c r="AN431" s="36"/>
      <c r="AO431" s="36"/>
      <c r="AP431" s="36"/>
      <c r="AQ431" s="36"/>
      <c r="AR431" s="36"/>
      <c r="AS431" s="36"/>
    </row>
    <row r="432" spans="2:45" ht="30" customHeight="1" x14ac:dyDescent="0.25">
      <c r="S432" s="4" t="str">
        <f t="shared" ref="S432" si="335">$BB$9</f>
        <v>FIX</v>
      </c>
      <c r="T432" s="3" t="s">
        <v>562</v>
      </c>
      <c r="U432" s="71"/>
      <c r="V432" s="37"/>
      <c r="W432" s="37"/>
      <c r="X432" s="38"/>
      <c r="Y432" s="38"/>
      <c r="Z432" s="71"/>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 t="shared" ref="S433" si="336">$BB$10</f>
        <v>Space</v>
      </c>
      <c r="T433" s="3"/>
      <c r="U433" s="71"/>
      <c r="V433" s="37"/>
      <c r="W433" s="37"/>
      <c r="X433" s="38"/>
      <c r="Y433" s="38"/>
      <c r="Z433" s="71"/>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 t="shared" ref="S434" si="337">$BB$11</f>
        <v>Config2</v>
      </c>
      <c r="T434" s="3"/>
      <c r="U434" s="71"/>
      <c r="V434" s="37"/>
      <c r="W434" s="37"/>
      <c r="X434" s="38"/>
      <c r="Y434" s="38"/>
      <c r="Z434" s="71"/>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 t="shared" ref="S435" si="338">$BB$12</f>
        <v>-</v>
      </c>
      <c r="T435" s="3"/>
      <c r="U435" s="36"/>
      <c r="V435" s="37"/>
      <c r="W435" s="37"/>
      <c r="X435" s="38"/>
      <c r="Y435" s="38"/>
      <c r="Z435" s="71"/>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 t="shared" ref="S436" si="339">$BB$13</f>
        <v>-</v>
      </c>
      <c r="T436" s="3"/>
      <c r="U436" s="36"/>
      <c r="V436" s="37"/>
      <c r="W436" s="37"/>
      <c r="X436" s="38"/>
      <c r="Y436" s="38"/>
      <c r="Z436" s="71"/>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 t="shared" ref="S437" si="340">$BB$14</f>
        <v>-</v>
      </c>
      <c r="T437" s="3"/>
      <c r="U437" s="36"/>
      <c r="V437" s="37"/>
      <c r="W437" s="37"/>
      <c r="X437" s="38"/>
      <c r="Y437" s="38"/>
      <c r="Z437" s="71"/>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 t="shared" ref="S438" si="341">$BB$15</f>
        <v>-</v>
      </c>
      <c r="T438" s="3"/>
      <c r="U438" s="36"/>
      <c r="V438" s="37"/>
      <c r="W438" s="37"/>
      <c r="X438" s="38"/>
      <c r="Y438" s="38"/>
      <c r="Z438" s="71"/>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 t="shared" ref="S439" si="342">$BB$16</f>
        <v>-</v>
      </c>
      <c r="T439" s="3"/>
      <c r="U439" s="36"/>
      <c r="V439" s="37"/>
      <c r="W439" s="37"/>
      <c r="X439" s="38"/>
      <c r="Y439" s="38"/>
      <c r="Z439" s="71"/>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 t="shared" ref="S440" si="343">$BB$17</f>
        <v>-</v>
      </c>
      <c r="T440" s="3"/>
      <c r="U440" s="36"/>
      <c r="V440" s="37"/>
      <c r="W440" s="37"/>
      <c r="X440" s="38"/>
      <c r="Y440" s="38"/>
      <c r="Z440" s="71"/>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 t="shared" ref="S441" si="344">$BB$18</f>
        <v>-</v>
      </c>
      <c r="T441" s="3"/>
      <c r="U441" s="36"/>
      <c r="V441" s="37"/>
      <c r="W441" s="37"/>
      <c r="X441" s="38"/>
      <c r="Y441" s="38"/>
      <c r="Z441" s="71"/>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 t="shared" ref="S442" si="345">$BB$19</f>
        <v>-</v>
      </c>
      <c r="T442" s="3"/>
      <c r="U442" s="36"/>
      <c r="V442" s="37"/>
      <c r="W442" s="37"/>
      <c r="X442" s="38"/>
      <c r="Y442" s="38"/>
      <c r="Z442" s="71"/>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 t="shared" ref="S443" si="346">$BB$20</f>
        <v>-</v>
      </c>
      <c r="T443" s="3"/>
      <c r="U443" s="36"/>
      <c r="V443" s="37"/>
      <c r="W443" s="37"/>
      <c r="X443" s="38"/>
      <c r="Y443" s="38"/>
      <c r="Z443" s="71"/>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 t="shared" ref="S444" si="347">$BB$21</f>
        <v>-</v>
      </c>
      <c r="T444" s="3"/>
      <c r="U444" s="36"/>
      <c r="V444" s="37"/>
      <c r="W444" s="37"/>
      <c r="X444" s="38"/>
      <c r="Y444" s="38"/>
      <c r="Z444" s="71"/>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 t="shared" ref="S445" si="348">$BB$22</f>
        <v>-</v>
      </c>
      <c r="T445" s="3"/>
      <c r="U445" s="36"/>
      <c r="V445" s="37"/>
      <c r="W445" s="37"/>
      <c r="X445" s="38"/>
      <c r="Y445" s="38"/>
      <c r="Z445" s="71"/>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 t="shared" ref="S446" si="349">$BB$23</f>
        <v>-</v>
      </c>
      <c r="T446" s="3"/>
      <c r="U446" s="36"/>
      <c r="V446" s="37"/>
      <c r="W446" s="37"/>
      <c r="X446" s="38"/>
      <c r="Y446" s="38"/>
      <c r="Z446" s="71"/>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 t="shared" ref="S447" si="350">$BB$24</f>
        <v>-</v>
      </c>
      <c r="T447" s="3"/>
      <c r="U447" s="36"/>
      <c r="V447" s="37"/>
      <c r="W447" s="37"/>
      <c r="X447" s="38"/>
      <c r="Y447" s="38"/>
      <c r="Z447" s="71"/>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 t="shared" ref="S448" si="351">$BB$25</f>
        <v>-</v>
      </c>
      <c r="T448" s="3"/>
      <c r="U448" s="36"/>
      <c r="V448" s="37"/>
      <c r="W448" s="37"/>
      <c r="X448" s="38"/>
      <c r="Y448" s="38"/>
      <c r="Z448" s="71"/>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 t="shared" ref="S449" si="352">$BB$26</f>
        <v>-</v>
      </c>
      <c r="T449" s="3"/>
      <c r="U449" s="36"/>
      <c r="V449" s="37"/>
      <c r="W449" s="37"/>
      <c r="X449" s="38"/>
      <c r="Y449" s="38"/>
      <c r="Z449" s="71"/>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 t="shared" ref="S450" si="353">$BB$27</f>
        <v>-</v>
      </c>
      <c r="T450" s="3"/>
      <c r="U450" s="36"/>
      <c r="V450" s="37"/>
      <c r="W450" s="37"/>
      <c r="X450" s="38"/>
      <c r="Y450" s="38"/>
      <c r="Z450" s="71"/>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 t="shared" ref="S451" si="354">$BB$28</f>
        <v>-</v>
      </c>
      <c r="T451" s="3"/>
      <c r="U451" s="36"/>
      <c r="V451" s="37"/>
      <c r="W451" s="37"/>
      <c r="X451" s="38"/>
      <c r="Y451" s="38"/>
      <c r="Z451" s="71"/>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 t="shared" ref="S452" si="355">$BB$29</f>
        <v>-</v>
      </c>
      <c r="T452" s="3"/>
      <c r="U452" s="36"/>
      <c r="V452" s="37"/>
      <c r="W452" s="37"/>
      <c r="X452" s="38"/>
      <c r="Y452" s="38"/>
      <c r="Z452" s="71"/>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 t="shared" ref="S453" si="356">$BB$30</f>
        <v>-</v>
      </c>
      <c r="T453" s="3"/>
      <c r="U453" s="36"/>
      <c r="V453" s="37"/>
      <c r="W453" s="37"/>
      <c r="X453" s="38"/>
      <c r="Y453" s="38"/>
      <c r="Z453" s="71"/>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 t="shared" ref="S454" si="357">$BB$31</f>
        <v>-</v>
      </c>
      <c r="T454" s="3"/>
      <c r="U454" s="36"/>
      <c r="V454" s="37"/>
      <c r="W454" s="37"/>
      <c r="X454" s="38"/>
      <c r="Y454" s="38"/>
      <c r="Z454" s="71"/>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m="1">
        <f t="array" ref="S456">BoxNum(ROW($S456))</f>
        <v>8</v>
      </c>
      <c r="T456" s="7" t="s">
        <v>698</v>
      </c>
      <c r="U456" s="15" t="s">
        <v>585</v>
      </c>
      <c r="V456" s="12"/>
      <c r="W456" s="65"/>
      <c r="X456" s="12"/>
      <c r="Y456" s="7" t="str">
        <f t="shared" ref="Y456" si="358">VLOOKUP(U456,$DX$1:$DZ$21,3,FALSE)</f>
        <v>-</v>
      </c>
      <c r="AD456" s="8"/>
    </row>
    <row r="457" spans="19:45" ht="30" customHeight="1" x14ac:dyDescent="0.25">
      <c r="S457" s="7" t="s">
        <v>24</v>
      </c>
      <c r="T457" s="15" t="s">
        <v>606</v>
      </c>
      <c r="U457" s="5" t="s">
        <v>23</v>
      </c>
      <c r="V457" s="7" t="str">
        <f t="shared" ref="V457" si="359">VLOOKUP(U456,$DX$1:$DZ$21,2,FALSE)</f>
        <v>-</v>
      </c>
      <c r="W457" s="19"/>
      <c r="X457" s="19"/>
      <c r="Y457" s="19"/>
      <c r="Z457" s="19"/>
      <c r="AA457" s="5" t="s">
        <v>592</v>
      </c>
      <c r="AB457" s="26" t="str">
        <f t="shared" ref="AB457" si="360">T476&amp;"_"&amp;ABS(T474)&amp;"dB_"&amp;T478&amp;"_"&amp;T479&amp;"_"&amp;GetAbsMaxMinText(AF460:AG519)&amp;"_"&amp;T459&amp;"_"&amp;T458&amp;S456&amp;"."&amp;T482</f>
        <v>default_NormalMode_38dB_M804WF_2227F_351_420_ZTS6856SR_MP8.0</v>
      </c>
      <c r="AC457" s="18"/>
      <c r="AD457" s="18"/>
      <c r="AE457" s="18"/>
      <c r="AF457" s="18"/>
      <c r="AG457" s="18"/>
      <c r="AH457" s="19"/>
      <c r="AI457" s="19" t="s">
        <v>2</v>
      </c>
      <c r="AJ457" s="16"/>
      <c r="AK457" s="16"/>
      <c r="AL457" s="16"/>
      <c r="AM457" s="16"/>
      <c r="AN457" s="16"/>
      <c r="AO457" s="16"/>
      <c r="AP457" s="16"/>
      <c r="AQ457" s="16"/>
      <c r="AR457" s="16"/>
      <c r="AS457" s="16"/>
    </row>
    <row r="458" spans="19:45" ht="30" customHeight="1" x14ac:dyDescent="0.25">
      <c r="S458" s="7" t="s">
        <v>5</v>
      </c>
      <c r="T458" s="15" t="s">
        <v>1148</v>
      </c>
      <c r="U458" s="32" t="str">
        <f t="shared" ref="U458" si="361">HYPERLINK("#A"&amp;(S456+1),"&lt;==Block" &amp; $S456 &amp;"==&gt;")</f>
        <v>&lt;==Block8==&gt;</v>
      </c>
      <c r="V458" s="51"/>
      <c r="W458" s="19"/>
      <c r="X458" s="19"/>
      <c r="Y458" s="23"/>
      <c r="Z458" s="8"/>
      <c r="AA458" s="19"/>
      <c r="AB458" s="19"/>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1175</v>
      </c>
      <c r="U459" s="52" t="s">
        <v>775</v>
      </c>
      <c r="V459" s="33" t="s">
        <v>601</v>
      </c>
      <c r="W459" s="33" t="s">
        <v>602</v>
      </c>
      <c r="X459" s="33" t="s">
        <v>603</v>
      </c>
      <c r="Y459" s="33" t="s">
        <v>603</v>
      </c>
      <c r="Z459" s="33" t="s">
        <v>591</v>
      </c>
      <c r="AA459" s="33" t="s">
        <v>7</v>
      </c>
      <c r="AB459" s="33" t="s">
        <v>563</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 t="shared" ref="AN459" si="362">VLOOKUP($T467,$DE$1:$DJ$31,2,FALSE)</f>
        <v>Full</v>
      </c>
      <c r="AO459" s="56" t="str">
        <f t="shared" ref="AO459" si="363">VLOOKUP($T467,$DE$1:$DJ$31,3,FALSE)</f>
        <v>Full</v>
      </c>
      <c r="AP459" s="56" t="str">
        <f t="shared" ref="AP459" si="364">VLOOKUP($T467,$DE$1:$DJ$31,4,FALSE)</f>
        <v>non</v>
      </c>
      <c r="AQ459" s="56" t="str">
        <f t="shared" ref="AQ459" si="365">VLOOKUP($T467,$DE$1:$DJ$31,5,FALSE)</f>
        <v>non</v>
      </c>
      <c r="AR459" s="56" t="str">
        <f t="shared" ref="AR459" si="366">VLOOKUP($T467,$DE$1:$DJ$31,6,FALSE)</f>
        <v>Full</v>
      </c>
      <c r="AS459" s="35" t="s">
        <v>726</v>
      </c>
    </row>
    <row r="460" spans="19:45" ht="30" customHeight="1" x14ac:dyDescent="0.25">
      <c r="S460" s="7" t="s">
        <v>18</v>
      </c>
      <c r="T460" s="15" t="s">
        <v>1149</v>
      </c>
      <c r="U460" s="36" t="str">
        <f t="shared" ref="U460:U474" ca="1" si="367">ConfigCode($AA460,$AN460,$AO460,$AP460,$AQ460,$AR460,$AF460,$AG460,2)</f>
        <v>0x20=-35.70,-35.10;</v>
      </c>
      <c r="V460" s="37"/>
      <c r="W460" s="37"/>
      <c r="X460" s="68"/>
      <c r="Y460" s="68"/>
      <c r="Z460" s="55">
        <f t="shared" ref="Z460:Z474" ca="1" si="368" xml:space="preserve">
N("vbias,vlookup vbias range")+
VLOOKUP($AA460,INDIRECT(BoxVal(ROW($AA460),34,COLUMN(T456))),2,FALSE)+
N("gain")+
$AB460+
N("vcm")+
VLOOKUP($AC460,$CT$1:$DC$31,7,FALSE)+
N("(vbias*vcp*vbg-vbias)*sensor ratio")+
VbiasCal($AA460,$AD460,$AE460,BoxVal(ROW($AC460),18,COLUMN($T$22)))+
N("vbias ref+gain ref")+
$V460+$W460</f>
        <v>-2.6</v>
      </c>
      <c r="AA460" s="39" t="s">
        <v>799</v>
      </c>
      <c r="AB460" s="40">
        <v>0</v>
      </c>
      <c r="AC460" s="40" t="s">
        <v>996</v>
      </c>
      <c r="AD460" s="40">
        <v>1</v>
      </c>
      <c r="AE460" s="41">
        <v>0</v>
      </c>
      <c r="AF460" s="42">
        <v>-35.700000000000003</v>
      </c>
      <c r="AG460" s="42">
        <v>-35.1</v>
      </c>
      <c r="AH460" s="43">
        <f t="shared" ref="AH460:AH474" ca="1" si="369">$AF460+$Z460</f>
        <v>-38.300000000000004</v>
      </c>
      <c r="AI460" s="43">
        <f t="shared" ref="AI460:AI474" ca="1" si="370">$AG460+$Z460</f>
        <v>-37.700000000000003</v>
      </c>
      <c r="AJ460" s="44">
        <f t="shared" ref="AJ460:AJ474" ca="1" si="371" xml:space="preserve">
N("initial sens-loopgain")+
$AF460-BoxVal(ROW($AA460),26,COLUMN(INDIRECT("T"&amp;(INT(ROW($AA477)/65))*65+2)))</f>
        <v>-35.700000000000003</v>
      </c>
      <c r="AK460" s="44">
        <f t="shared" ref="AK460:AK474" ca="1" si="372">AJ460+(AG460-AF460)</f>
        <v>-35.1</v>
      </c>
      <c r="AL460" s="44">
        <f t="shared" ref="AL460:AL474" ca="1" si="373" xml:space="preserve">
N("initial sens-loopgain-gain-gain ref-vcm")+
$AH460-
BoxVal(ROW($AA460),26,COLUMN(INDIRECT("T"&amp;(INT(ROW($AA477)/65))*65+2)))-
$AB460-
$W460-
IFERROR(VLOOKUP($AC460,$CT$1:$DC$31,7,FALSE),0)</f>
        <v>-38.300000000000004</v>
      </c>
      <c r="AM460" s="44">
        <f t="shared" ref="AM460:AM474" ca="1" si="374">AL460+(AG460-AF460)</f>
        <v>-37.700000000000003</v>
      </c>
      <c r="AN460" s="36" t="str">
        <f t="shared" ref="AN460:AN474" ca="1" si="375">IF(BoxVal(ROW(AA460),9,COLUMN(T458))="FIX","00",ManualLookup(AA460,BoxVal(ROW(AA460),4,COLUMN(AN458)),INDIRECT(DN$3)))</f>
        <v>20</v>
      </c>
      <c r="AO460" s="36" t="str">
        <f t="shared" ref="AO460:AO474" ca="1" si="376">ManualLookup(AB460,BoxVal(ROW(AB460),4,COLUMN(AO458)),INDIRECT(DO$3))</f>
        <v>00</v>
      </c>
      <c r="AP460" s="36" t="str">
        <f t="shared" ref="AP460:AP474" ca="1" si="377">ManualLookup(AC460,BoxVal(ROW(AC460),4,COLUMN(AP458)),INDIRECT(DP$3))</f>
        <v>00</v>
      </c>
      <c r="AQ460" s="36" t="str">
        <f t="shared" ref="AQ460:AQ474" ca="1" si="378">ManualLookup(AD460,BoxVal(ROW(AD460),4,COLUMN(AQ458)),INDIRECT(DQ$3))</f>
        <v>00</v>
      </c>
      <c r="AR460" s="36" t="str">
        <f t="shared" ref="AR460:AR474" ca="1" si="379">ManualLookup(AE460,BoxVal(ROW(AE460),4,COLUMN(AR458)),INDIRECT(DR$3))</f>
        <v>00</v>
      </c>
      <c r="AS460" s="33"/>
    </row>
    <row r="461" spans="19:45" ht="30" customHeight="1" x14ac:dyDescent="0.25">
      <c r="S461" s="7" t="s">
        <v>13</v>
      </c>
      <c r="T461" s="15" t="s">
        <v>1155</v>
      </c>
      <c r="U461" s="71" t="str">
        <f t="shared" ca="1" si="367"/>
        <v>0x23=-36.20,-35.70;</v>
      </c>
      <c r="V461" s="37"/>
      <c r="W461" s="37"/>
      <c r="X461" s="68"/>
      <c r="Y461" s="68"/>
      <c r="Z461" s="55">
        <f t="shared" ca="1" si="368"/>
        <v>-2.1</v>
      </c>
      <c r="AA461" s="39" t="s">
        <v>799</v>
      </c>
      <c r="AB461" s="40">
        <v>0.5</v>
      </c>
      <c r="AC461" s="40" t="s">
        <v>996</v>
      </c>
      <c r="AD461" s="40">
        <v>1</v>
      </c>
      <c r="AE461" s="41">
        <v>0</v>
      </c>
      <c r="AF461" s="42">
        <v>-36.200000000000003</v>
      </c>
      <c r="AG461" s="47">
        <f t="shared" ref="AG461" si="380">AF460</f>
        <v>-35.700000000000003</v>
      </c>
      <c r="AH461" s="43">
        <f t="shared" ca="1" si="369"/>
        <v>-38.300000000000004</v>
      </c>
      <c r="AI461" s="43">
        <f t="shared" ca="1" si="370"/>
        <v>-37.800000000000004</v>
      </c>
      <c r="AJ461" s="44">
        <f t="shared" ca="1" si="371"/>
        <v>-36.200000000000003</v>
      </c>
      <c r="AK461" s="44">
        <f t="shared" ca="1" si="372"/>
        <v>-35.700000000000003</v>
      </c>
      <c r="AL461" s="44">
        <f t="shared" ca="1" si="373"/>
        <v>-38.800000000000004</v>
      </c>
      <c r="AM461" s="44">
        <f t="shared" ca="1" si="374"/>
        <v>-38.300000000000004</v>
      </c>
      <c r="AN461" s="36" t="str">
        <f t="shared" ca="1" si="375"/>
        <v>20</v>
      </c>
      <c r="AO461" s="36" t="str">
        <f t="shared" ca="1" si="376"/>
        <v>03</v>
      </c>
      <c r="AP461" s="36" t="str">
        <f t="shared" ca="1" si="377"/>
        <v>00</v>
      </c>
      <c r="AQ461" s="36" t="str">
        <f t="shared" ca="1" si="378"/>
        <v>00</v>
      </c>
      <c r="AR461" s="36" t="str">
        <f t="shared" ca="1" si="379"/>
        <v>00</v>
      </c>
      <c r="AS461" s="36"/>
    </row>
    <row r="462" spans="19:45" ht="30" customHeight="1" x14ac:dyDescent="0.25">
      <c r="S462" s="26"/>
      <c r="T462" s="17"/>
      <c r="U462" s="71" t="str">
        <f t="shared" ca="1" si="367"/>
        <v>0x24=-36.70,-36.20;</v>
      </c>
      <c r="V462" s="37"/>
      <c r="W462" s="37"/>
      <c r="X462" s="68"/>
      <c r="Y462" s="68"/>
      <c r="Z462" s="55">
        <f t="shared" ca="1" si="368"/>
        <v>-1.6</v>
      </c>
      <c r="AA462" s="39" t="s">
        <v>584</v>
      </c>
      <c r="AB462" s="40">
        <v>1</v>
      </c>
      <c r="AC462" s="40" t="s">
        <v>995</v>
      </c>
      <c r="AD462" s="40">
        <v>1</v>
      </c>
      <c r="AE462" s="41">
        <v>0</v>
      </c>
      <c r="AF462" s="42">
        <v>-36.700000000000003</v>
      </c>
      <c r="AG462" s="47">
        <f t="shared" ref="AG462:AG474" si="381">AF461</f>
        <v>-36.200000000000003</v>
      </c>
      <c r="AH462" s="43">
        <f t="shared" ca="1" si="369"/>
        <v>-38.300000000000004</v>
      </c>
      <c r="AI462" s="43">
        <f t="shared" ca="1" si="370"/>
        <v>-37.800000000000004</v>
      </c>
      <c r="AJ462" s="44">
        <f t="shared" ca="1" si="371"/>
        <v>-36.700000000000003</v>
      </c>
      <c r="AK462" s="44">
        <f t="shared" ca="1" si="372"/>
        <v>-36.200000000000003</v>
      </c>
      <c r="AL462" s="44">
        <f t="shared" ca="1" si="373"/>
        <v>-39.300000000000004</v>
      </c>
      <c r="AM462" s="44">
        <f t="shared" ca="1" si="374"/>
        <v>-38.800000000000004</v>
      </c>
      <c r="AN462" s="36" t="str">
        <f t="shared" ca="1" si="375"/>
        <v>20</v>
      </c>
      <c r="AO462" s="36" t="str">
        <f t="shared" ca="1" si="376"/>
        <v>04</v>
      </c>
      <c r="AP462" s="36" t="str">
        <f t="shared" ca="1" si="377"/>
        <v>00</v>
      </c>
      <c r="AQ462" s="36" t="str">
        <f t="shared" ca="1" si="378"/>
        <v>00</v>
      </c>
      <c r="AR462" s="36" t="str">
        <f t="shared" ca="1" si="379"/>
        <v>00</v>
      </c>
      <c r="AS462" s="36"/>
    </row>
    <row r="463" spans="19:45" ht="30" customHeight="1" x14ac:dyDescent="0.25">
      <c r="S463" s="7" t="s">
        <v>19</v>
      </c>
      <c r="T463" s="15" t="s">
        <v>1150</v>
      </c>
      <c r="U463" s="71" t="str">
        <f t="shared" ca="1" si="367"/>
        <v>0x25=-37.20,-36.70;</v>
      </c>
      <c r="V463" s="37"/>
      <c r="W463" s="37"/>
      <c r="X463" s="68"/>
      <c r="Y463" s="68"/>
      <c r="Z463" s="55">
        <f t="shared" ca="1" si="368"/>
        <v>-1.1000000000000001</v>
      </c>
      <c r="AA463" s="39" t="s">
        <v>584</v>
      </c>
      <c r="AB463" s="40">
        <v>1.5</v>
      </c>
      <c r="AC463" s="40" t="s">
        <v>995</v>
      </c>
      <c r="AD463" s="40">
        <v>1</v>
      </c>
      <c r="AE463" s="41">
        <v>0</v>
      </c>
      <c r="AF463" s="42">
        <v>-37.200000000000003</v>
      </c>
      <c r="AG463" s="47">
        <f t="shared" si="381"/>
        <v>-36.700000000000003</v>
      </c>
      <c r="AH463" s="43">
        <f t="shared" ca="1" si="369"/>
        <v>-38.300000000000004</v>
      </c>
      <c r="AI463" s="43">
        <f t="shared" ca="1" si="370"/>
        <v>-37.800000000000004</v>
      </c>
      <c r="AJ463" s="44">
        <f t="shared" ca="1" si="371"/>
        <v>-37.200000000000003</v>
      </c>
      <c r="AK463" s="44">
        <f t="shared" ca="1" si="372"/>
        <v>-36.700000000000003</v>
      </c>
      <c r="AL463" s="44">
        <f t="shared" ca="1" si="373"/>
        <v>-39.800000000000004</v>
      </c>
      <c r="AM463" s="44">
        <f t="shared" ca="1" si="374"/>
        <v>-39.300000000000004</v>
      </c>
      <c r="AN463" s="36" t="str">
        <f t="shared" ca="1" si="375"/>
        <v>20</v>
      </c>
      <c r="AO463" s="36" t="str">
        <f t="shared" ca="1" si="376"/>
        <v>05</v>
      </c>
      <c r="AP463" s="36" t="str">
        <f t="shared" ca="1" si="377"/>
        <v>00</v>
      </c>
      <c r="AQ463" s="36" t="str">
        <f t="shared" ca="1" si="378"/>
        <v>00</v>
      </c>
      <c r="AR463" s="36" t="str">
        <f t="shared" ca="1" si="379"/>
        <v>00</v>
      </c>
      <c r="AS463" s="36"/>
    </row>
    <row r="464" spans="19:45" ht="30" customHeight="1" x14ac:dyDescent="0.25">
      <c r="S464" s="7" t="s">
        <v>15</v>
      </c>
      <c r="T464" s="15" t="s">
        <v>1151</v>
      </c>
      <c r="U464" s="71" t="str">
        <f t="shared" ca="1" si="367"/>
        <v>0x33=-37.50,-37.20;</v>
      </c>
      <c r="V464" s="37"/>
      <c r="W464" s="37"/>
      <c r="X464" s="68"/>
      <c r="Y464" s="68"/>
      <c r="Z464" s="55">
        <f t="shared" ca="1" si="368"/>
        <v>-0.8</v>
      </c>
      <c r="AA464" s="39" t="s">
        <v>586</v>
      </c>
      <c r="AB464" s="40">
        <v>0.5</v>
      </c>
      <c r="AC464" s="40" t="s">
        <v>995</v>
      </c>
      <c r="AD464" s="40">
        <v>1</v>
      </c>
      <c r="AE464" s="41">
        <v>0</v>
      </c>
      <c r="AF464" s="42">
        <v>-37.5</v>
      </c>
      <c r="AG464" s="47">
        <f t="shared" si="381"/>
        <v>-37.200000000000003</v>
      </c>
      <c r="AH464" s="43">
        <f t="shared" ca="1" si="369"/>
        <v>-38.299999999999997</v>
      </c>
      <c r="AI464" s="43">
        <f t="shared" ca="1" si="370"/>
        <v>-38</v>
      </c>
      <c r="AJ464" s="44">
        <f t="shared" ca="1" si="371"/>
        <v>-37.5</v>
      </c>
      <c r="AK464" s="44">
        <f t="shared" ca="1" si="372"/>
        <v>-37.200000000000003</v>
      </c>
      <c r="AL464" s="44">
        <f t="shared" ca="1" si="373"/>
        <v>-38.799999999999997</v>
      </c>
      <c r="AM464" s="44">
        <f t="shared" ca="1" si="374"/>
        <v>-38.5</v>
      </c>
      <c r="AN464" s="36" t="str">
        <f t="shared" ca="1" si="375"/>
        <v>30</v>
      </c>
      <c r="AO464" s="36" t="str">
        <f t="shared" ca="1" si="376"/>
        <v>03</v>
      </c>
      <c r="AP464" s="36" t="str">
        <f t="shared" ca="1" si="377"/>
        <v>00</v>
      </c>
      <c r="AQ464" s="36" t="str">
        <f t="shared" ca="1" si="378"/>
        <v>00</v>
      </c>
      <c r="AR464" s="36" t="str">
        <f t="shared" ca="1" si="379"/>
        <v>00</v>
      </c>
      <c r="AS464" s="36"/>
    </row>
    <row r="465" spans="19:45" ht="30" customHeight="1" x14ac:dyDescent="0.25">
      <c r="S465" s="7" t="s">
        <v>705</v>
      </c>
      <c r="T465" s="15" t="s">
        <v>1152</v>
      </c>
      <c r="U465" s="71" t="str">
        <f t="shared" ca="1" si="367"/>
        <v>0x34=-37.90,-37.50;</v>
      </c>
      <c r="V465" s="37"/>
      <c r="W465" s="37"/>
      <c r="X465" s="68"/>
      <c r="Y465" s="68"/>
      <c r="Z465" s="55">
        <f t="shared" ca="1" si="368"/>
        <v>-0.30000000000000004</v>
      </c>
      <c r="AA465" s="39" t="s">
        <v>586</v>
      </c>
      <c r="AB465" s="40">
        <v>1</v>
      </c>
      <c r="AC465" s="40" t="s">
        <v>995</v>
      </c>
      <c r="AD465" s="40">
        <v>1</v>
      </c>
      <c r="AE465" s="41">
        <v>0</v>
      </c>
      <c r="AF465" s="42">
        <v>-37.9</v>
      </c>
      <c r="AG465" s="47">
        <f t="shared" si="381"/>
        <v>-37.5</v>
      </c>
      <c r="AH465" s="43">
        <f t="shared" ca="1" si="369"/>
        <v>-38.199999999999996</v>
      </c>
      <c r="AI465" s="43">
        <f t="shared" ca="1" si="370"/>
        <v>-37.799999999999997</v>
      </c>
      <c r="AJ465" s="44">
        <f t="shared" ca="1" si="371"/>
        <v>-37.9</v>
      </c>
      <c r="AK465" s="44">
        <f t="shared" ca="1" si="372"/>
        <v>-37.5</v>
      </c>
      <c r="AL465" s="44">
        <f t="shared" ca="1" si="373"/>
        <v>-39.199999999999996</v>
      </c>
      <c r="AM465" s="44">
        <f t="shared" ca="1" si="374"/>
        <v>-38.799999999999997</v>
      </c>
      <c r="AN465" s="36" t="str">
        <f t="shared" ca="1" si="375"/>
        <v>30</v>
      </c>
      <c r="AO465" s="36" t="str">
        <f t="shared" ca="1" si="376"/>
        <v>04</v>
      </c>
      <c r="AP465" s="36" t="str">
        <f t="shared" ca="1" si="377"/>
        <v>00</v>
      </c>
      <c r="AQ465" s="36" t="str">
        <f t="shared" ca="1" si="378"/>
        <v>00</v>
      </c>
      <c r="AR465" s="36" t="str">
        <f t="shared" ca="1" si="379"/>
        <v>00</v>
      </c>
      <c r="AS465" s="36"/>
    </row>
    <row r="466" spans="19:45" ht="30" customHeight="1" x14ac:dyDescent="0.25">
      <c r="S466" s="7" t="s">
        <v>605</v>
      </c>
      <c r="T466" s="15" t="s">
        <v>991</v>
      </c>
      <c r="U466" s="71" t="str">
        <f t="shared" ca="1" si="367"/>
        <v>0x00=-38.30,-37.90;</v>
      </c>
      <c r="V466" s="37"/>
      <c r="W466" s="37"/>
      <c r="X466" s="68"/>
      <c r="Y466" s="68"/>
      <c r="Z466" s="55">
        <f t="shared" ca="1" si="368"/>
        <v>0</v>
      </c>
      <c r="AA466" s="39" t="s">
        <v>587</v>
      </c>
      <c r="AB466" s="40">
        <v>0</v>
      </c>
      <c r="AC466" s="40" t="s">
        <v>995</v>
      </c>
      <c r="AD466" s="40">
        <v>1</v>
      </c>
      <c r="AE466" s="41">
        <v>0</v>
      </c>
      <c r="AF466" s="42">
        <v>-38.299999999999997</v>
      </c>
      <c r="AG466" s="47">
        <f t="shared" si="381"/>
        <v>-37.9</v>
      </c>
      <c r="AH466" s="43">
        <f t="shared" ca="1" si="369"/>
        <v>-38.299999999999997</v>
      </c>
      <c r="AI466" s="43">
        <f t="shared" ca="1" si="370"/>
        <v>-37.9</v>
      </c>
      <c r="AJ466" s="44">
        <f t="shared" ca="1" si="371"/>
        <v>-38.299999999999997</v>
      </c>
      <c r="AK466" s="44">
        <f t="shared" ca="1" si="372"/>
        <v>-37.9</v>
      </c>
      <c r="AL466" s="44">
        <f t="shared" ca="1" si="373"/>
        <v>-38.299999999999997</v>
      </c>
      <c r="AM466" s="44">
        <f t="shared" ca="1" si="374"/>
        <v>-37.9</v>
      </c>
      <c r="AN466" s="36" t="str">
        <f t="shared" ca="1" si="375"/>
        <v>00</v>
      </c>
      <c r="AO466" s="36" t="str">
        <f t="shared" ca="1" si="376"/>
        <v>00</v>
      </c>
      <c r="AP466" s="36" t="str">
        <f t="shared" ca="1" si="377"/>
        <v>00</v>
      </c>
      <c r="AQ466" s="36" t="str">
        <f t="shared" ca="1" si="378"/>
        <v>00</v>
      </c>
      <c r="AR466" s="36" t="str">
        <f t="shared" ca="1" si="379"/>
        <v>00</v>
      </c>
      <c r="AS466" s="36"/>
    </row>
    <row r="467" spans="19:45" ht="30" customHeight="1" x14ac:dyDescent="0.25">
      <c r="S467" s="7" t="s">
        <v>721</v>
      </c>
      <c r="T467" s="15" t="s">
        <v>26</v>
      </c>
      <c r="U467" s="71" t="str">
        <f t="shared" ca="1" si="367"/>
        <v>0x03=-38.80,-38.30;</v>
      </c>
      <c r="V467" s="37"/>
      <c r="W467" s="37"/>
      <c r="X467" s="68"/>
      <c r="Y467" s="68"/>
      <c r="Z467" s="55">
        <f t="shared" ca="1" si="368"/>
        <v>0.5</v>
      </c>
      <c r="AA467" s="39" t="s">
        <v>587</v>
      </c>
      <c r="AB467" s="40">
        <v>0.5</v>
      </c>
      <c r="AC467" s="40" t="s">
        <v>995</v>
      </c>
      <c r="AD467" s="40">
        <v>1</v>
      </c>
      <c r="AE467" s="41">
        <v>0</v>
      </c>
      <c r="AF467" s="42">
        <v>-38.799999999999997</v>
      </c>
      <c r="AG467" s="47">
        <f t="shared" si="381"/>
        <v>-38.299999999999997</v>
      </c>
      <c r="AH467" s="43">
        <f t="shared" ca="1" si="369"/>
        <v>-38.299999999999997</v>
      </c>
      <c r="AI467" s="43">
        <f t="shared" ca="1" si="370"/>
        <v>-37.799999999999997</v>
      </c>
      <c r="AJ467" s="44">
        <f t="shared" ca="1" si="371"/>
        <v>-38.799999999999997</v>
      </c>
      <c r="AK467" s="44">
        <f t="shared" ca="1" si="372"/>
        <v>-38.299999999999997</v>
      </c>
      <c r="AL467" s="44">
        <f t="shared" ca="1" si="373"/>
        <v>-38.799999999999997</v>
      </c>
      <c r="AM467" s="44">
        <f t="shared" ca="1" si="374"/>
        <v>-38.299999999999997</v>
      </c>
      <c r="AN467" s="36" t="str">
        <f t="shared" ca="1" si="375"/>
        <v>00</v>
      </c>
      <c r="AO467" s="36" t="str">
        <f t="shared" ca="1" si="376"/>
        <v>03</v>
      </c>
      <c r="AP467" s="36" t="str">
        <f t="shared" ca="1" si="377"/>
        <v>00</v>
      </c>
      <c r="AQ467" s="36" t="str">
        <f t="shared" ca="1" si="378"/>
        <v>00</v>
      </c>
      <c r="AR467" s="36" t="str">
        <f t="shared" ca="1" si="379"/>
        <v>00</v>
      </c>
      <c r="AS467" s="36"/>
    </row>
    <row r="468" spans="19:45" ht="30" customHeight="1" x14ac:dyDescent="0.25">
      <c r="S468" s="7" t="s">
        <v>20</v>
      </c>
      <c r="T468" s="15">
        <v>-38</v>
      </c>
      <c r="U468" s="71" t="str">
        <f t="shared" ca="1" si="367"/>
        <v>0x04=-39.20,-38.80;</v>
      </c>
      <c r="V468" s="37"/>
      <c r="W468" s="37"/>
      <c r="X468" s="38"/>
      <c r="Y468" s="38"/>
      <c r="Z468" s="55">
        <f t="shared" ca="1" si="368"/>
        <v>1</v>
      </c>
      <c r="AA468" s="39" t="s">
        <v>587</v>
      </c>
      <c r="AB468" s="40">
        <v>1</v>
      </c>
      <c r="AC468" s="40" t="s">
        <v>995</v>
      </c>
      <c r="AD468" s="40">
        <v>1</v>
      </c>
      <c r="AE468" s="41">
        <v>0</v>
      </c>
      <c r="AF468" s="42">
        <v>-39.200000000000003</v>
      </c>
      <c r="AG468" s="47">
        <f t="shared" si="381"/>
        <v>-38.799999999999997</v>
      </c>
      <c r="AH468" s="43">
        <f t="shared" ca="1" si="369"/>
        <v>-38.200000000000003</v>
      </c>
      <c r="AI468" s="43">
        <f t="shared" ca="1" si="370"/>
        <v>-37.799999999999997</v>
      </c>
      <c r="AJ468" s="44">
        <f t="shared" ca="1" si="371"/>
        <v>-39.200000000000003</v>
      </c>
      <c r="AK468" s="44">
        <f t="shared" ca="1" si="372"/>
        <v>-38.799999999999997</v>
      </c>
      <c r="AL468" s="44">
        <f t="shared" ca="1" si="373"/>
        <v>-39.200000000000003</v>
      </c>
      <c r="AM468" s="44">
        <f t="shared" ca="1" si="374"/>
        <v>-38.799999999999997</v>
      </c>
      <c r="AN468" s="36" t="str">
        <f t="shared" ca="1" si="375"/>
        <v>00</v>
      </c>
      <c r="AO468" s="36" t="str">
        <f t="shared" ca="1" si="376"/>
        <v>04</v>
      </c>
      <c r="AP468" s="36" t="str">
        <f t="shared" ca="1" si="377"/>
        <v>00</v>
      </c>
      <c r="AQ468" s="36" t="str">
        <f t="shared" ca="1" si="378"/>
        <v>00</v>
      </c>
      <c r="AR468" s="36" t="str">
        <f t="shared" ca="1" si="379"/>
        <v>00</v>
      </c>
      <c r="AS468" s="36"/>
    </row>
    <row r="469" spans="19:45" ht="30" customHeight="1" x14ac:dyDescent="0.25">
      <c r="S469" s="7" t="s">
        <v>691</v>
      </c>
      <c r="T469" s="15" t="s">
        <v>1098</v>
      </c>
      <c r="U469" s="71" t="str">
        <f t="shared" ca="1" si="367"/>
        <v>0x50=-39.50,-39.20;</v>
      </c>
      <c r="V469" s="37"/>
      <c r="W469" s="37"/>
      <c r="X469" s="38"/>
      <c r="Y469" s="38"/>
      <c r="Z469" s="55">
        <f t="shared" ca="1" si="368"/>
        <v>1.2</v>
      </c>
      <c r="AA469" s="39" t="s">
        <v>580</v>
      </c>
      <c r="AB469" s="40">
        <v>0</v>
      </c>
      <c r="AC469" s="40" t="s">
        <v>995</v>
      </c>
      <c r="AD469" s="40">
        <v>1</v>
      </c>
      <c r="AE469" s="41">
        <v>0</v>
      </c>
      <c r="AF469" s="42">
        <v>-39.5</v>
      </c>
      <c r="AG469" s="47">
        <f t="shared" si="381"/>
        <v>-39.200000000000003</v>
      </c>
      <c r="AH469" s="43">
        <f t="shared" ca="1" si="369"/>
        <v>-38.299999999999997</v>
      </c>
      <c r="AI469" s="43">
        <f t="shared" ca="1" si="370"/>
        <v>-38</v>
      </c>
      <c r="AJ469" s="44">
        <f t="shared" ca="1" si="371"/>
        <v>-39.5</v>
      </c>
      <c r="AK469" s="44">
        <f t="shared" ca="1" si="372"/>
        <v>-39.200000000000003</v>
      </c>
      <c r="AL469" s="44">
        <f t="shared" ca="1" si="373"/>
        <v>-38.299999999999997</v>
      </c>
      <c r="AM469" s="44">
        <f t="shared" ca="1" si="374"/>
        <v>-38</v>
      </c>
      <c r="AN469" s="36" t="str">
        <f t="shared" ca="1" si="375"/>
        <v>50</v>
      </c>
      <c r="AO469" s="36" t="str">
        <f t="shared" ca="1" si="376"/>
        <v>00</v>
      </c>
      <c r="AP469" s="36" t="str">
        <f t="shared" ca="1" si="377"/>
        <v>00</v>
      </c>
      <c r="AQ469" s="36" t="str">
        <f t="shared" ca="1" si="378"/>
        <v>00</v>
      </c>
      <c r="AR469" s="36" t="str">
        <f t="shared" ca="1" si="379"/>
        <v>00</v>
      </c>
      <c r="AS469" s="36"/>
    </row>
    <row r="470" spans="19:45" ht="30" customHeight="1" x14ac:dyDescent="0.25">
      <c r="S470" s="7" t="s">
        <v>544</v>
      </c>
      <c r="T470" s="15" t="s">
        <v>993</v>
      </c>
      <c r="U470" s="71" t="str">
        <f t="shared" ca="1" si="367"/>
        <v>0x53=-40.00,-39.50;</v>
      </c>
      <c r="V470" s="37"/>
      <c r="W470" s="37"/>
      <c r="X470" s="38"/>
      <c r="Y470" s="38"/>
      <c r="Z470" s="71">
        <f t="shared" ca="1" si="368"/>
        <v>1.7</v>
      </c>
      <c r="AA470" s="39" t="s">
        <v>580</v>
      </c>
      <c r="AB470" s="40">
        <v>0.5</v>
      </c>
      <c r="AC470" s="40" t="s">
        <v>995</v>
      </c>
      <c r="AD470" s="40">
        <v>1</v>
      </c>
      <c r="AE470" s="41">
        <v>0</v>
      </c>
      <c r="AF470" s="42">
        <v>-40</v>
      </c>
      <c r="AG470" s="49">
        <f t="shared" si="381"/>
        <v>-39.5</v>
      </c>
      <c r="AH470" s="43">
        <f t="shared" ca="1" si="369"/>
        <v>-38.299999999999997</v>
      </c>
      <c r="AI470" s="43">
        <f t="shared" ca="1" si="370"/>
        <v>-37.799999999999997</v>
      </c>
      <c r="AJ470" s="44">
        <f t="shared" ca="1" si="371"/>
        <v>-40</v>
      </c>
      <c r="AK470" s="44">
        <f t="shared" ca="1" si="372"/>
        <v>-39.5</v>
      </c>
      <c r="AL470" s="44">
        <f t="shared" ca="1" si="373"/>
        <v>-38.799999999999997</v>
      </c>
      <c r="AM470" s="44">
        <f t="shared" ca="1" si="374"/>
        <v>-38.299999999999997</v>
      </c>
      <c r="AN470" s="36" t="str">
        <f t="shared" ca="1" si="375"/>
        <v>50</v>
      </c>
      <c r="AO470" s="36" t="str">
        <f t="shared" ca="1" si="376"/>
        <v>03</v>
      </c>
      <c r="AP470" s="36" t="str">
        <f t="shared" ca="1" si="377"/>
        <v>00</v>
      </c>
      <c r="AQ470" s="36" t="str">
        <f t="shared" ca="1" si="378"/>
        <v>00</v>
      </c>
      <c r="AR470" s="36" t="str">
        <f t="shared" ca="1" si="379"/>
        <v>00</v>
      </c>
      <c r="AS470" s="36"/>
    </row>
    <row r="471" spans="19:45" ht="30" customHeight="1" x14ac:dyDescent="0.25">
      <c r="S471" s="7" t="s">
        <v>12</v>
      </c>
      <c r="T471" s="15" t="s">
        <v>548</v>
      </c>
      <c r="U471" s="71" t="str">
        <f t="shared" ca="1" si="367"/>
        <v>0x54=-40.50,-40.00;</v>
      </c>
      <c r="V471" s="37"/>
      <c r="W471" s="37"/>
      <c r="X471" s="38"/>
      <c r="Y471" s="38"/>
      <c r="Z471" s="71">
        <f t="shared" ca="1" si="368"/>
        <v>2.2000000000000002</v>
      </c>
      <c r="AA471" s="39" t="s">
        <v>580</v>
      </c>
      <c r="AB471" s="40">
        <v>1</v>
      </c>
      <c r="AC471" s="40" t="s">
        <v>995</v>
      </c>
      <c r="AD471" s="40">
        <v>1</v>
      </c>
      <c r="AE471" s="41">
        <v>0</v>
      </c>
      <c r="AF471" s="42">
        <v>-40.5</v>
      </c>
      <c r="AG471" s="49">
        <f t="shared" si="381"/>
        <v>-40</v>
      </c>
      <c r="AH471" s="43">
        <f t="shared" ca="1" si="369"/>
        <v>-38.299999999999997</v>
      </c>
      <c r="AI471" s="43">
        <f t="shared" ca="1" si="370"/>
        <v>-37.799999999999997</v>
      </c>
      <c r="AJ471" s="44">
        <f t="shared" ca="1" si="371"/>
        <v>-40.5</v>
      </c>
      <c r="AK471" s="44">
        <f t="shared" ca="1" si="372"/>
        <v>-40</v>
      </c>
      <c r="AL471" s="44">
        <f t="shared" ca="1" si="373"/>
        <v>-39.299999999999997</v>
      </c>
      <c r="AM471" s="44">
        <f t="shared" ca="1" si="374"/>
        <v>-38.799999999999997</v>
      </c>
      <c r="AN471" s="36" t="str">
        <f t="shared" ca="1" si="375"/>
        <v>50</v>
      </c>
      <c r="AO471" s="36" t="str">
        <f t="shared" ca="1" si="376"/>
        <v>04</v>
      </c>
      <c r="AP471" s="36" t="str">
        <f t="shared" ca="1" si="377"/>
        <v>00</v>
      </c>
      <c r="AQ471" s="36" t="str">
        <f t="shared" ca="1" si="378"/>
        <v>00</v>
      </c>
      <c r="AR471" s="36" t="str">
        <f t="shared" ca="1" si="379"/>
        <v>00</v>
      </c>
      <c r="AS471" s="36"/>
    </row>
    <row r="472" spans="19:45" ht="30" customHeight="1" x14ac:dyDescent="0.25">
      <c r="S472" s="26" t="s">
        <v>773</v>
      </c>
      <c r="T472" s="15" t="s">
        <v>562</v>
      </c>
      <c r="U472" s="71" t="str">
        <f t="shared" ca="1" si="367"/>
        <v>0x55=-41.00,-40.50;</v>
      </c>
      <c r="V472" s="37"/>
      <c r="W472" s="37"/>
      <c r="X472" s="38"/>
      <c r="Y472" s="38"/>
      <c r="Z472" s="71">
        <f t="shared" ca="1" si="368"/>
        <v>2.7</v>
      </c>
      <c r="AA472" s="39" t="s">
        <v>580</v>
      </c>
      <c r="AB472" s="40">
        <v>1.5</v>
      </c>
      <c r="AC472" s="40" t="s">
        <v>995</v>
      </c>
      <c r="AD472" s="40">
        <v>1</v>
      </c>
      <c r="AE472" s="41">
        <v>0</v>
      </c>
      <c r="AF472" s="42">
        <v>-41</v>
      </c>
      <c r="AG472" s="49">
        <f t="shared" si="381"/>
        <v>-40.5</v>
      </c>
      <c r="AH472" s="43">
        <f t="shared" ca="1" si="369"/>
        <v>-38.299999999999997</v>
      </c>
      <c r="AI472" s="43">
        <f t="shared" ca="1" si="370"/>
        <v>-37.799999999999997</v>
      </c>
      <c r="AJ472" s="44">
        <f t="shared" ca="1" si="371"/>
        <v>-41</v>
      </c>
      <c r="AK472" s="44">
        <f t="shared" ca="1" si="372"/>
        <v>-40.5</v>
      </c>
      <c r="AL472" s="44">
        <f t="shared" ca="1" si="373"/>
        <v>-39.799999999999997</v>
      </c>
      <c r="AM472" s="44">
        <f t="shared" ca="1" si="374"/>
        <v>-39.299999999999997</v>
      </c>
      <c r="AN472" s="36" t="str">
        <f t="shared" ca="1" si="375"/>
        <v>50</v>
      </c>
      <c r="AO472" s="36" t="str">
        <f t="shared" ca="1" si="376"/>
        <v>05</v>
      </c>
      <c r="AP472" s="36" t="str">
        <f t="shared" ca="1" si="377"/>
        <v>00</v>
      </c>
      <c r="AQ472" s="36" t="str">
        <f t="shared" ca="1" si="378"/>
        <v>00</v>
      </c>
      <c r="AR472" s="36" t="str">
        <f t="shared" ca="1" si="379"/>
        <v>00</v>
      </c>
      <c r="AS472" s="36"/>
    </row>
    <row r="473" spans="19:45" ht="30" customHeight="1" x14ac:dyDescent="0.25">
      <c r="S473" s="7" t="s">
        <v>573</v>
      </c>
      <c r="T473" s="15">
        <v>1.1000000000000001</v>
      </c>
      <c r="U473" s="71" t="str">
        <f t="shared" ca="1" si="367"/>
        <v>0x64=-41.60,-41.00;</v>
      </c>
      <c r="V473" s="37"/>
      <c r="W473" s="37"/>
      <c r="X473" s="38"/>
      <c r="Y473" s="38"/>
      <c r="Z473" s="71">
        <f t="shared" ca="1" si="368"/>
        <v>3.3</v>
      </c>
      <c r="AA473" s="39" t="s">
        <v>581</v>
      </c>
      <c r="AB473" s="40">
        <v>1</v>
      </c>
      <c r="AC473" s="40" t="s">
        <v>995</v>
      </c>
      <c r="AD473" s="40">
        <v>1</v>
      </c>
      <c r="AE473" s="41">
        <v>0</v>
      </c>
      <c r="AF473" s="42">
        <v>-41.6</v>
      </c>
      <c r="AG473" s="49">
        <f t="shared" si="381"/>
        <v>-41</v>
      </c>
      <c r="AH473" s="43">
        <f t="shared" ca="1" si="369"/>
        <v>-38.300000000000004</v>
      </c>
      <c r="AI473" s="43">
        <f t="shared" ca="1" si="370"/>
        <v>-37.700000000000003</v>
      </c>
      <c r="AJ473" s="44">
        <f t="shared" ca="1" si="371"/>
        <v>-41.6</v>
      </c>
      <c r="AK473" s="44">
        <f t="shared" ca="1" si="372"/>
        <v>-41</v>
      </c>
      <c r="AL473" s="44">
        <f t="shared" ca="1" si="373"/>
        <v>-39.300000000000004</v>
      </c>
      <c r="AM473" s="44">
        <f t="shared" ca="1" si="374"/>
        <v>-38.700000000000003</v>
      </c>
      <c r="AN473" s="36" t="str">
        <f t="shared" ca="1" si="375"/>
        <v>60</v>
      </c>
      <c r="AO473" s="36" t="str">
        <f t="shared" ca="1" si="376"/>
        <v>04</v>
      </c>
      <c r="AP473" s="36" t="str">
        <f t="shared" ca="1" si="377"/>
        <v>00</v>
      </c>
      <c r="AQ473" s="36" t="str">
        <f t="shared" ca="1" si="378"/>
        <v>00</v>
      </c>
      <c r="AR473" s="36" t="str">
        <f t="shared" ca="1" si="379"/>
        <v>00</v>
      </c>
      <c r="AS473" s="36"/>
    </row>
    <row r="474" spans="19:45" ht="30" customHeight="1" x14ac:dyDescent="0.25">
      <c r="S474" s="7" t="s">
        <v>590</v>
      </c>
      <c r="T474" s="15">
        <f>VLOOKUP(T459,MPN!$A$1:$E$1000,4,FALSE)</f>
        <v>-38</v>
      </c>
      <c r="U474" s="71" t="str">
        <f t="shared" ca="1" si="367"/>
        <v>0x65=-42.00,-41.60;</v>
      </c>
      <c r="V474" s="37"/>
      <c r="W474" s="37"/>
      <c r="X474" s="38"/>
      <c r="Y474" s="38"/>
      <c r="Z474" s="71">
        <f t="shared" ca="1" si="368"/>
        <v>3.8</v>
      </c>
      <c r="AA474" s="39" t="s">
        <v>581</v>
      </c>
      <c r="AB474" s="40">
        <v>1.5</v>
      </c>
      <c r="AC474" s="40" t="s">
        <v>995</v>
      </c>
      <c r="AD474" s="40">
        <v>1</v>
      </c>
      <c r="AE474" s="41">
        <v>0</v>
      </c>
      <c r="AF474" s="42">
        <v>-42</v>
      </c>
      <c r="AG474" s="49">
        <f t="shared" si="381"/>
        <v>-41.6</v>
      </c>
      <c r="AH474" s="43">
        <f t="shared" ca="1" si="369"/>
        <v>-38.200000000000003</v>
      </c>
      <c r="AI474" s="43">
        <f t="shared" ca="1" si="370"/>
        <v>-37.800000000000004</v>
      </c>
      <c r="AJ474" s="44">
        <f t="shared" ca="1" si="371"/>
        <v>-42</v>
      </c>
      <c r="AK474" s="44">
        <f t="shared" ca="1" si="372"/>
        <v>-41.6</v>
      </c>
      <c r="AL474" s="44">
        <f t="shared" ca="1" si="373"/>
        <v>-39.700000000000003</v>
      </c>
      <c r="AM474" s="44">
        <f t="shared" ca="1" si="374"/>
        <v>-39.300000000000004</v>
      </c>
      <c r="AN474" s="36" t="str">
        <f t="shared" ca="1" si="375"/>
        <v>60</v>
      </c>
      <c r="AO474" s="36" t="str">
        <f t="shared" ca="1" si="376"/>
        <v>05</v>
      </c>
      <c r="AP474" s="36" t="str">
        <f t="shared" ca="1" si="377"/>
        <v>00</v>
      </c>
      <c r="AQ474" s="36" t="str">
        <f t="shared" ca="1" si="378"/>
        <v>00</v>
      </c>
      <c r="AR474" s="36" t="str">
        <f t="shared" ca="1" si="379"/>
        <v>00</v>
      </c>
      <c r="AS474" s="36"/>
    </row>
    <row r="475" spans="19:45" ht="30" customHeight="1" x14ac:dyDescent="0.25">
      <c r="S475" s="7" t="s">
        <v>693</v>
      </c>
      <c r="T475" s="15">
        <v>0.8</v>
      </c>
      <c r="U475" s="71"/>
      <c r="V475" s="37"/>
      <c r="W475" s="37"/>
      <c r="X475" s="38"/>
      <c r="Y475" s="38"/>
      <c r="Z475" s="71"/>
      <c r="AA475" s="39"/>
      <c r="AB475" s="40"/>
      <c r="AC475" s="40"/>
      <c r="AD475" s="40"/>
      <c r="AE475" s="41"/>
      <c r="AF475" s="42"/>
      <c r="AG475" s="49"/>
      <c r="AH475" s="43"/>
      <c r="AI475" s="43"/>
      <c r="AJ475" s="44"/>
      <c r="AK475" s="44"/>
      <c r="AL475" s="44"/>
      <c r="AM475" s="44"/>
      <c r="AN475" s="36"/>
      <c r="AO475" s="36"/>
      <c r="AP475" s="36"/>
      <c r="AQ475" s="36"/>
      <c r="AR475" s="36"/>
      <c r="AS475" s="36"/>
    </row>
    <row r="476" spans="19:45" ht="30" customHeight="1" x14ac:dyDescent="0.25">
      <c r="S476" s="7" t="s">
        <v>604</v>
      </c>
      <c r="T476" s="7" t="str">
        <f t="shared" ref="T476" si="382">VLOOKUP($T463,$AU$1:$AZ$31,MATCH($T457,$AU$1:$AZ$1,0),FALSE)&amp;"_"&amp;T465</f>
        <v>default_NormalMode</v>
      </c>
      <c r="U476" s="71"/>
      <c r="V476" s="37"/>
      <c r="W476" s="37"/>
      <c r="X476" s="38"/>
      <c r="Y476" s="38"/>
      <c r="Z476" s="71"/>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S477" s="7" t="s">
        <v>424</v>
      </c>
      <c r="T477" s="7" t="str">
        <f>VLOOKUP($T459,MPN!$A$1:$E$500,2,FALSE)</f>
        <v>AMIC</v>
      </c>
      <c r="U477" s="71"/>
      <c r="V477" s="37"/>
      <c r="W477" s="37"/>
      <c r="X477" s="38"/>
      <c r="Y477" s="38"/>
      <c r="Z477" s="71"/>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S478" s="7" t="s">
        <v>16</v>
      </c>
      <c r="T478" s="7" t="str">
        <f>VLOOKUP($T460,ASIC!$A$1:$B$200,2,FALSE)</f>
        <v>M804WF</v>
      </c>
      <c r="U478" s="71"/>
      <c r="V478" s="37"/>
      <c r="W478" s="37"/>
      <c r="X478" s="38"/>
      <c r="Y478" s="38"/>
      <c r="Z478" s="71"/>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S479" s="7" t="s">
        <v>17</v>
      </c>
      <c r="T479" s="7" t="str">
        <f>VLOOKUP($T461,Sensor!$A$1:$B$100,2,FALSE)</f>
        <v>2227F</v>
      </c>
      <c r="U479" s="71"/>
      <c r="V479" s="37"/>
      <c r="W479" s="37"/>
      <c r="X479" s="38"/>
      <c r="Y479" s="38"/>
      <c r="Z479" s="71"/>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tr">
        <f>VLOOKUP($T459,MPN!$A$1:$E$500,5,FALSE)</f>
        <v>Default</v>
      </c>
      <c r="U480" s="71"/>
      <c r="V480" s="37"/>
      <c r="W480" s="37"/>
      <c r="X480" s="38"/>
      <c r="Y480" s="38"/>
      <c r="Z480" s="71"/>
      <c r="AA480" s="39"/>
      <c r="AB480" s="40"/>
      <c r="AC480" s="40"/>
      <c r="AD480" s="40"/>
      <c r="AE480" s="41"/>
      <c r="AF480" s="42"/>
      <c r="AG480" s="49"/>
      <c r="AH480" s="43"/>
      <c r="AI480" s="43"/>
      <c r="AJ480" s="44"/>
      <c r="AK480" s="44"/>
      <c r="AL480" s="44"/>
      <c r="AM480" s="44"/>
      <c r="AN480" s="36"/>
      <c r="AO480" s="36"/>
      <c r="AP480" s="36"/>
      <c r="AQ480" s="36"/>
      <c r="AR480" s="36"/>
      <c r="AS480" s="36"/>
    </row>
    <row r="481" spans="2:45" ht="30" customHeight="1" x14ac:dyDescent="0.25">
      <c r="S481" s="7" t="s">
        <v>545</v>
      </c>
      <c r="T481" s="7">
        <f t="shared" ref="T481" si="383">VLOOKUP(T470,$DT$1:$DV$31,3,FALSE)</f>
        <v>0</v>
      </c>
      <c r="U481" s="71"/>
      <c r="V481" s="37"/>
      <c r="W481" s="37"/>
      <c r="X481" s="38"/>
      <c r="Y481" s="38"/>
      <c r="Z481" s="71"/>
      <c r="AA481" s="39"/>
      <c r="AB481" s="40"/>
      <c r="AC481" s="40"/>
      <c r="AD481" s="40"/>
      <c r="AE481" s="41"/>
      <c r="AF481" s="42"/>
      <c r="AG481" s="49"/>
      <c r="AH481" s="43"/>
      <c r="AI481" s="43"/>
      <c r="AJ481" s="44"/>
      <c r="AK481" s="44"/>
      <c r="AL481" s="44"/>
      <c r="AM481" s="44"/>
      <c r="AN481" s="36"/>
      <c r="AO481" s="36"/>
      <c r="AP481" s="36"/>
      <c r="AQ481" s="36"/>
      <c r="AR481" s="36"/>
      <c r="AS481" s="36"/>
    </row>
    <row r="482" spans="2:45" ht="30" customHeight="1" x14ac:dyDescent="0.25">
      <c r="S482" s="7" t="s">
        <v>22</v>
      </c>
      <c r="T482" s="15">
        <v>0</v>
      </c>
      <c r="U482" s="71"/>
      <c r="V482" s="37"/>
      <c r="W482" s="37"/>
      <c r="X482" s="38"/>
      <c r="Y482" s="38"/>
      <c r="Z482" s="71"/>
      <c r="AA482" s="39"/>
      <c r="AB482" s="40"/>
      <c r="AC482" s="40"/>
      <c r="AD482" s="40"/>
      <c r="AE482" s="41"/>
      <c r="AF482" s="42"/>
      <c r="AG482" s="49"/>
      <c r="AH482" s="43"/>
      <c r="AI482" s="43"/>
      <c r="AJ482" s="44"/>
      <c r="AK482" s="44"/>
      <c r="AL482" s="44"/>
      <c r="AM482" s="44"/>
      <c r="AN482" s="36"/>
      <c r="AO482" s="36"/>
      <c r="AP482" s="36"/>
      <c r="AQ482" s="36"/>
      <c r="AR482" s="36"/>
      <c r="AS482" s="36"/>
    </row>
    <row r="483" spans="2:45" ht="30" customHeight="1" x14ac:dyDescent="0.25">
      <c r="B483" s="70"/>
      <c r="S483" s="7" t="s">
        <v>696</v>
      </c>
      <c r="T483" s="28">
        <v>45373</v>
      </c>
      <c r="U483" s="71"/>
      <c r="V483" s="37"/>
      <c r="W483" s="37"/>
      <c r="X483" s="38"/>
      <c r="Y483" s="38"/>
      <c r="Z483" s="71"/>
      <c r="AA483" s="39"/>
      <c r="AB483" s="40"/>
      <c r="AC483" s="40"/>
      <c r="AD483" s="40"/>
      <c r="AE483" s="41"/>
      <c r="AF483" s="42"/>
      <c r="AG483" s="49"/>
      <c r="AH483" s="43"/>
      <c r="AI483" s="43"/>
      <c r="AJ483" s="44"/>
      <c r="AK483" s="44"/>
      <c r="AL483" s="44"/>
      <c r="AM483" s="44"/>
      <c r="AN483" s="36"/>
      <c r="AO483" s="36"/>
      <c r="AP483" s="36"/>
      <c r="AQ483" s="36"/>
      <c r="AR483" s="36"/>
      <c r="AS483" s="36"/>
    </row>
    <row r="484" spans="2:45" ht="30" customHeight="1" x14ac:dyDescent="0.25">
      <c r="S484" s="7" t="s">
        <v>694</v>
      </c>
      <c r="T484" s="15" t="s">
        <v>994</v>
      </c>
      <c r="U484" s="71"/>
      <c r="V484" s="37"/>
      <c r="W484" s="37"/>
      <c r="X484" s="38"/>
      <c r="Y484" s="38"/>
      <c r="Z484" s="71"/>
      <c r="AA484" s="39"/>
      <c r="AB484" s="40"/>
      <c r="AC484" s="40"/>
      <c r="AD484" s="40"/>
      <c r="AE484" s="41"/>
      <c r="AF484" s="42"/>
      <c r="AG484" s="49"/>
      <c r="AH484" s="43"/>
      <c r="AI484" s="43"/>
      <c r="AJ484" s="44"/>
      <c r="AK484" s="44"/>
      <c r="AL484" s="44"/>
      <c r="AM484" s="44"/>
      <c r="AN484" s="36"/>
      <c r="AO484" s="36"/>
      <c r="AP484" s="36"/>
      <c r="AQ484" s="36"/>
      <c r="AR484" s="36"/>
      <c r="AS484" s="36"/>
    </row>
    <row r="485" spans="2:45" ht="30" customHeight="1" x14ac:dyDescent="0.25">
      <c r="S485" s="7" t="s">
        <v>697</v>
      </c>
      <c r="T485" s="7">
        <f t="shared" ref="T485" ca="1" si="384">COUNTA(U460:U519)</f>
        <v>15</v>
      </c>
      <c r="U485" s="71"/>
      <c r="V485" s="37"/>
      <c r="W485" s="37"/>
      <c r="X485" s="38"/>
      <c r="Y485" s="38"/>
      <c r="Z485" s="71"/>
      <c r="AA485" s="39"/>
      <c r="AB485" s="40"/>
      <c r="AC485" s="40"/>
      <c r="AD485" s="40"/>
      <c r="AE485" s="41"/>
      <c r="AF485" s="42"/>
      <c r="AG485" s="49"/>
      <c r="AH485" s="43"/>
      <c r="AI485" s="43"/>
      <c r="AJ485" s="44"/>
      <c r="AK485" s="44"/>
      <c r="AL485" s="44"/>
      <c r="AM485" s="44"/>
      <c r="AN485" s="36"/>
      <c r="AO485" s="36"/>
      <c r="AP485" s="36"/>
      <c r="AQ485" s="36"/>
      <c r="AR485" s="36"/>
      <c r="AS485" s="36"/>
    </row>
    <row r="486" spans="2:45" ht="30" customHeight="1" x14ac:dyDescent="0.25">
      <c r="S486" s="7" t="s">
        <v>715</v>
      </c>
      <c r="T486" s="7" t="str">
        <f t="shared" ref="T486" si="385">T474&amp;"+/-"&amp;T475&amp;" "&amp;T484</f>
        <v>-38+/-0.8 dBV</v>
      </c>
      <c r="U486" s="71"/>
      <c r="V486" s="37"/>
      <c r="W486" s="37"/>
      <c r="X486" s="38"/>
      <c r="Y486" s="38"/>
      <c r="Z486" s="71"/>
      <c r="AA486" s="39"/>
      <c r="AB486" s="40"/>
      <c r="AC486" s="40"/>
      <c r="AD486" s="40"/>
      <c r="AE486" s="41"/>
      <c r="AF486" s="42"/>
      <c r="AG486" s="49"/>
      <c r="AH486" s="43"/>
      <c r="AI486" s="43"/>
      <c r="AJ486" s="44"/>
      <c r="AK486" s="44"/>
      <c r="AL486" s="44"/>
      <c r="AM486" s="44"/>
      <c r="AN486" s="36"/>
      <c r="AO486" s="36"/>
      <c r="AP486" s="36"/>
      <c r="AQ486" s="36"/>
      <c r="AR486" s="36"/>
      <c r="AS486" s="36"/>
    </row>
    <row r="487" spans="2:45" ht="30" customHeight="1" x14ac:dyDescent="0.25">
      <c r="S487" s="7" t="s">
        <v>719</v>
      </c>
      <c r="T487" s="54" t="str">
        <f t="shared" ref="T487" si="386">T466&amp;" : "&amp;T469&amp;" "&amp;"(uA)"&amp;CHAR(10)&amp;"Vdc&amp;Remark: "&amp;T472</f>
        <v>3.3V : 100~200 (uA)
Vdc&amp;Remark: -</v>
      </c>
      <c r="U487" s="71"/>
      <c r="V487" s="37"/>
      <c r="W487" s="37"/>
      <c r="X487" s="38"/>
      <c r="Y487" s="38"/>
      <c r="Z487" s="71"/>
      <c r="AA487" s="39"/>
      <c r="AB487" s="40"/>
      <c r="AC487" s="40"/>
      <c r="AD487" s="40"/>
      <c r="AE487" s="41"/>
      <c r="AF487" s="42"/>
      <c r="AG487" s="49"/>
      <c r="AH487" s="43"/>
      <c r="AI487" s="43"/>
      <c r="AJ487" s="44"/>
      <c r="AK487" s="44"/>
      <c r="AL487" s="44"/>
      <c r="AM487" s="44"/>
      <c r="AN487" s="36"/>
      <c r="AO487" s="36"/>
      <c r="AP487" s="36"/>
      <c r="AQ487" s="36"/>
      <c r="AR487" s="36"/>
      <c r="AS487" s="36"/>
    </row>
    <row r="488" spans="2:45" ht="30" customHeight="1" x14ac:dyDescent="0.25">
      <c r="U488" s="71"/>
      <c r="V488" s="37"/>
      <c r="W488" s="37"/>
      <c r="X488" s="38"/>
      <c r="Y488" s="38"/>
      <c r="Z488" s="71"/>
      <c r="AA488" s="39"/>
      <c r="AB488" s="40"/>
      <c r="AC488" s="40"/>
      <c r="AD488" s="40"/>
      <c r="AE488" s="41"/>
      <c r="AF488" s="42"/>
      <c r="AG488" s="49"/>
      <c r="AH488" s="43"/>
      <c r="AI488" s="43"/>
      <c r="AJ488" s="44"/>
      <c r="AK488" s="44"/>
      <c r="AL488" s="44"/>
      <c r="AM488" s="44"/>
      <c r="AN488" s="36"/>
      <c r="AO488" s="36"/>
      <c r="AP488" s="36"/>
      <c r="AQ488" s="36"/>
      <c r="AR488" s="36"/>
      <c r="AS488" s="36"/>
    </row>
    <row r="489" spans="2:45" ht="30" customHeight="1" x14ac:dyDescent="0.25">
      <c r="S489" s="2" t="s">
        <v>14</v>
      </c>
      <c r="T489" s="2" t="str">
        <f t="shared" ref="T489" si="387">ADDRESS(ROW(S489),COLUMN($S$1))&amp;":"&amp;ADDRESS(ROW(S519),COLUMN($T$1))</f>
        <v>$S$489:$T$519</v>
      </c>
      <c r="U489" s="71"/>
      <c r="V489" s="37"/>
      <c r="W489" s="37"/>
      <c r="X489" s="38"/>
      <c r="Y489" s="38"/>
      <c r="Z489" s="71"/>
      <c r="AA489" s="39"/>
      <c r="AB489" s="40"/>
      <c r="AC489" s="40"/>
      <c r="AD489" s="40"/>
      <c r="AE489" s="41"/>
      <c r="AF489" s="42"/>
      <c r="AG489" s="49"/>
      <c r="AH489" s="43"/>
      <c r="AI489" s="43"/>
      <c r="AJ489" s="44"/>
      <c r="AK489" s="44"/>
      <c r="AL489" s="44"/>
      <c r="AM489" s="44"/>
      <c r="AN489" s="36"/>
      <c r="AO489" s="36"/>
      <c r="AP489" s="36"/>
      <c r="AQ489" s="36"/>
      <c r="AR489" s="36"/>
      <c r="AS489" s="36"/>
    </row>
    <row r="490" spans="2:45" ht="30" customHeight="1" x14ac:dyDescent="0.25">
      <c r="S490" s="4" t="str">
        <f t="shared" ref="S490" si="388">$BB$2</f>
        <v>15V</v>
      </c>
      <c r="T490" s="3">
        <v>3.2</v>
      </c>
      <c r="U490" s="71"/>
      <c r="V490" s="37"/>
      <c r="W490" s="37"/>
      <c r="X490" s="38"/>
      <c r="Y490" s="38"/>
      <c r="Z490" s="71"/>
      <c r="AA490" s="39"/>
      <c r="AB490" s="40"/>
      <c r="AC490" s="40"/>
      <c r="AD490" s="40"/>
      <c r="AE490" s="41"/>
      <c r="AF490" s="42"/>
      <c r="AG490" s="49"/>
      <c r="AH490" s="43"/>
      <c r="AI490" s="43"/>
      <c r="AJ490" s="44"/>
      <c r="AK490" s="44"/>
      <c r="AL490" s="44"/>
      <c r="AM490" s="44"/>
      <c r="AN490" s="36"/>
      <c r="AO490" s="36"/>
      <c r="AP490" s="36"/>
      <c r="AQ490" s="36"/>
      <c r="AR490" s="36"/>
      <c r="AS490" s="36"/>
    </row>
    <row r="491" spans="2:45" ht="30" customHeight="1" x14ac:dyDescent="0.25">
      <c r="S491" s="4" t="str">
        <f t="shared" ref="S491" si="389">$BB$3</f>
        <v>14V</v>
      </c>
      <c r="T491" s="3">
        <v>2.2999999999999998</v>
      </c>
      <c r="U491" s="71"/>
      <c r="V491" s="37"/>
      <c r="W491" s="37"/>
      <c r="X491" s="38"/>
      <c r="Y491" s="38"/>
      <c r="Z491" s="71"/>
      <c r="AA491" s="39"/>
      <c r="AB491" s="40"/>
      <c r="AC491" s="40"/>
      <c r="AD491" s="40"/>
      <c r="AE491" s="41"/>
      <c r="AF491" s="42"/>
      <c r="AG491" s="49"/>
      <c r="AH491" s="43"/>
      <c r="AI491" s="43"/>
      <c r="AJ491" s="44"/>
      <c r="AK491" s="44"/>
      <c r="AL491" s="44"/>
      <c r="AM491" s="44"/>
      <c r="AN491" s="36"/>
      <c r="AO491" s="36"/>
      <c r="AP491" s="36"/>
      <c r="AQ491" s="36"/>
      <c r="AR491" s="36"/>
      <c r="AS491" s="36"/>
    </row>
    <row r="492" spans="2:45" ht="30" customHeight="1" x14ac:dyDescent="0.25">
      <c r="S492" s="4" t="str">
        <f t="shared" ref="S492" si="390">$BB$4</f>
        <v>13V</v>
      </c>
      <c r="T492" s="3">
        <v>1.2</v>
      </c>
      <c r="U492" s="71"/>
      <c r="V492" s="37"/>
      <c r="W492" s="37"/>
      <c r="X492" s="38"/>
      <c r="Y492" s="38"/>
      <c r="Z492" s="71"/>
      <c r="AA492" s="39"/>
      <c r="AB492" s="40"/>
      <c r="AC492" s="40"/>
      <c r="AD492" s="40"/>
      <c r="AE492" s="41"/>
      <c r="AF492" s="42"/>
      <c r="AG492" s="49"/>
      <c r="AH492" s="43"/>
      <c r="AI492" s="43"/>
      <c r="AJ492" s="44"/>
      <c r="AK492" s="44"/>
      <c r="AL492" s="44"/>
      <c r="AM492" s="44"/>
      <c r="AN492" s="36"/>
      <c r="AO492" s="36"/>
      <c r="AP492" s="36"/>
      <c r="AQ492" s="36"/>
      <c r="AR492" s="36"/>
      <c r="AS492" s="36"/>
    </row>
    <row r="493" spans="2:45" ht="30" customHeight="1" x14ac:dyDescent="0.25">
      <c r="S493" s="4" t="str">
        <f t="shared" ref="S493" si="391">$BB$5</f>
        <v>12V</v>
      </c>
      <c r="T493" s="3">
        <v>0</v>
      </c>
      <c r="U493" s="71"/>
      <c r="V493" s="37"/>
      <c r="W493" s="37"/>
      <c r="X493" s="38"/>
      <c r="Y493" s="38"/>
      <c r="Z493" s="71"/>
      <c r="AA493" s="39"/>
      <c r="AB493" s="40"/>
      <c r="AC493" s="40"/>
      <c r="AD493" s="40"/>
      <c r="AE493" s="41"/>
      <c r="AF493" s="42"/>
      <c r="AG493" s="49"/>
      <c r="AH493" s="43"/>
      <c r="AI493" s="43"/>
      <c r="AJ493" s="44"/>
      <c r="AK493" s="44"/>
      <c r="AL493" s="44"/>
      <c r="AM493" s="44"/>
      <c r="AN493" s="36"/>
      <c r="AO493" s="36"/>
      <c r="AP493" s="36"/>
      <c r="AQ493" s="36"/>
      <c r="AR493" s="36"/>
      <c r="AS493" s="36"/>
    </row>
    <row r="494" spans="2:45" ht="30" customHeight="1" x14ac:dyDescent="0.25">
      <c r="S494" s="4" t="str">
        <f t="shared" ref="S494" si="392">$BB$6</f>
        <v>11V</v>
      </c>
      <c r="T494" s="3">
        <v>-1.3</v>
      </c>
      <c r="U494" s="71"/>
      <c r="V494" s="37"/>
      <c r="W494" s="37"/>
      <c r="X494" s="38"/>
      <c r="Y494" s="38"/>
      <c r="Z494" s="71"/>
      <c r="AA494" s="39"/>
      <c r="AB494" s="40"/>
      <c r="AC494" s="40"/>
      <c r="AD494" s="40"/>
      <c r="AE494" s="41"/>
      <c r="AF494" s="42"/>
      <c r="AG494" s="49"/>
      <c r="AH494" s="43"/>
      <c r="AI494" s="43"/>
      <c r="AJ494" s="44"/>
      <c r="AK494" s="44"/>
      <c r="AL494" s="44"/>
      <c r="AM494" s="44"/>
      <c r="AN494" s="36"/>
      <c r="AO494" s="36"/>
      <c r="AP494" s="36"/>
      <c r="AQ494" s="36"/>
      <c r="AR494" s="36"/>
      <c r="AS494" s="36"/>
    </row>
    <row r="495" spans="2:45" ht="30" customHeight="1" x14ac:dyDescent="0.25">
      <c r="S495" s="4" t="str">
        <f t="shared" ref="S495" si="393">$BB$7</f>
        <v>10V</v>
      </c>
      <c r="T495" s="3">
        <v>-2.6</v>
      </c>
      <c r="U495" s="71"/>
      <c r="V495" s="37"/>
      <c r="W495" s="37"/>
      <c r="X495" s="38"/>
      <c r="Y495" s="38"/>
      <c r="Z495" s="71"/>
      <c r="AA495" s="39"/>
      <c r="AB495" s="40"/>
      <c r="AC495" s="40"/>
      <c r="AD495" s="40"/>
      <c r="AE495" s="41"/>
      <c r="AF495" s="42"/>
      <c r="AG495" s="49"/>
      <c r="AH495" s="43"/>
      <c r="AI495" s="43"/>
      <c r="AJ495" s="44"/>
      <c r="AK495" s="44"/>
      <c r="AL495" s="44"/>
      <c r="AM495" s="44"/>
      <c r="AN495" s="36"/>
      <c r="AO495" s="36"/>
      <c r="AP495" s="36"/>
      <c r="AQ495" s="36"/>
      <c r="AR495" s="36"/>
      <c r="AS495" s="36"/>
    </row>
    <row r="496" spans="2:45" ht="30" customHeight="1" x14ac:dyDescent="0.25">
      <c r="S496" s="4" t="str">
        <f t="shared" ref="S496" si="394">$BB$8</f>
        <v>9V</v>
      </c>
      <c r="T496" s="3" t="s">
        <v>562</v>
      </c>
      <c r="U496" s="71"/>
      <c r="V496" s="37"/>
      <c r="W496" s="37"/>
      <c r="X496" s="38"/>
      <c r="Y496" s="38"/>
      <c r="Z496" s="71"/>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 t="shared" ref="S497" si="395">$BB$9</f>
        <v>FIX</v>
      </c>
      <c r="T497" s="3" t="s">
        <v>562</v>
      </c>
      <c r="U497" s="71"/>
      <c r="V497" s="37"/>
      <c r="W497" s="37"/>
      <c r="X497" s="38"/>
      <c r="Y497" s="38"/>
      <c r="Z497" s="71"/>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 t="shared" ref="S498" si="396">$BB$10</f>
        <v>Space</v>
      </c>
      <c r="T498" s="3"/>
      <c r="U498" s="71"/>
      <c r="V498" s="37"/>
      <c r="W498" s="37"/>
      <c r="X498" s="38"/>
      <c r="Y498" s="38"/>
      <c r="Z498" s="71"/>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 t="shared" ref="S499" si="397">$BB$11</f>
        <v>Config2</v>
      </c>
      <c r="T499" s="3"/>
      <c r="U499" s="71"/>
      <c r="V499" s="37"/>
      <c r="W499" s="37"/>
      <c r="X499" s="38"/>
      <c r="Y499" s="38"/>
      <c r="Z499" s="71"/>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 t="shared" ref="S500" si="398">$BB$12</f>
        <v>-</v>
      </c>
      <c r="T500" s="3"/>
      <c r="U500" s="36"/>
      <c r="V500" s="37"/>
      <c r="W500" s="37"/>
      <c r="X500" s="38"/>
      <c r="Y500" s="38"/>
      <c r="Z500" s="71"/>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 t="shared" ref="S501" si="399">$BB$13</f>
        <v>-</v>
      </c>
      <c r="T501" s="3"/>
      <c r="U501" s="36"/>
      <c r="V501" s="37"/>
      <c r="W501" s="37"/>
      <c r="X501" s="38"/>
      <c r="Y501" s="38"/>
      <c r="Z501" s="71"/>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 t="shared" ref="S502" si="400">$BB$14</f>
        <v>-</v>
      </c>
      <c r="T502" s="3"/>
      <c r="U502" s="36"/>
      <c r="V502" s="37"/>
      <c r="W502" s="37"/>
      <c r="X502" s="38"/>
      <c r="Y502" s="38"/>
      <c r="Z502" s="71"/>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 t="shared" ref="S503" si="401">$BB$15</f>
        <v>-</v>
      </c>
      <c r="T503" s="3"/>
      <c r="U503" s="36"/>
      <c r="V503" s="37"/>
      <c r="W503" s="37"/>
      <c r="X503" s="38"/>
      <c r="Y503" s="38"/>
      <c r="Z503" s="71"/>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 t="shared" ref="S504" si="402">$BB$16</f>
        <v>-</v>
      </c>
      <c r="T504" s="3"/>
      <c r="U504" s="36"/>
      <c r="V504" s="37"/>
      <c r="W504" s="37"/>
      <c r="X504" s="38"/>
      <c r="Y504" s="38"/>
      <c r="Z504" s="71"/>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 t="shared" ref="S505" si="403">$BB$17</f>
        <v>-</v>
      </c>
      <c r="T505" s="3"/>
      <c r="U505" s="36"/>
      <c r="V505" s="37"/>
      <c r="W505" s="37"/>
      <c r="X505" s="38"/>
      <c r="Y505" s="38"/>
      <c r="Z505" s="71"/>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 t="shared" ref="S506" si="404">$BB$18</f>
        <v>-</v>
      </c>
      <c r="T506" s="3"/>
      <c r="U506" s="36"/>
      <c r="V506" s="37"/>
      <c r="W506" s="37"/>
      <c r="X506" s="38"/>
      <c r="Y506" s="38"/>
      <c r="Z506" s="71"/>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 t="shared" ref="S507" si="405">$BB$19</f>
        <v>-</v>
      </c>
      <c r="T507" s="3"/>
      <c r="U507" s="36"/>
      <c r="V507" s="37"/>
      <c r="W507" s="37"/>
      <c r="X507" s="38"/>
      <c r="Y507" s="38"/>
      <c r="Z507" s="71"/>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 t="shared" ref="S508" si="406">$BB$20</f>
        <v>-</v>
      </c>
      <c r="T508" s="3"/>
      <c r="U508" s="36"/>
      <c r="V508" s="37"/>
      <c r="W508" s="37"/>
      <c r="X508" s="38"/>
      <c r="Y508" s="38"/>
      <c r="Z508" s="71"/>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 t="shared" ref="S509" si="407">$BB$21</f>
        <v>-</v>
      </c>
      <c r="T509" s="3"/>
      <c r="U509" s="36"/>
      <c r="V509" s="37"/>
      <c r="W509" s="37"/>
      <c r="X509" s="38"/>
      <c r="Y509" s="38"/>
      <c r="Z509" s="71"/>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 t="shared" ref="S510" si="408">$BB$22</f>
        <v>-</v>
      </c>
      <c r="T510" s="3"/>
      <c r="U510" s="36"/>
      <c r="V510" s="37"/>
      <c r="W510" s="37"/>
      <c r="X510" s="38"/>
      <c r="Y510" s="38"/>
      <c r="Z510" s="71"/>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 t="shared" ref="S511" si="409">$BB$23</f>
        <v>-</v>
      </c>
      <c r="T511" s="3"/>
      <c r="U511" s="36"/>
      <c r="V511" s="37"/>
      <c r="W511" s="37"/>
      <c r="X511" s="38"/>
      <c r="Y511" s="38"/>
      <c r="Z511" s="71"/>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 t="shared" ref="S512" si="410">$BB$24</f>
        <v>-</v>
      </c>
      <c r="T512" s="3"/>
      <c r="U512" s="36"/>
      <c r="V512" s="37"/>
      <c r="W512" s="37"/>
      <c r="X512" s="38"/>
      <c r="Y512" s="38"/>
      <c r="Z512" s="71"/>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 t="shared" ref="S513" si="411">$BB$25</f>
        <v>-</v>
      </c>
      <c r="T513" s="3"/>
      <c r="U513" s="36"/>
      <c r="V513" s="37"/>
      <c r="W513" s="37"/>
      <c r="X513" s="38"/>
      <c r="Y513" s="38"/>
      <c r="Z513" s="71"/>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 t="shared" ref="S514" si="412">$BB$26</f>
        <v>-</v>
      </c>
      <c r="T514" s="3"/>
      <c r="U514" s="36"/>
      <c r="V514" s="37"/>
      <c r="W514" s="37"/>
      <c r="X514" s="38"/>
      <c r="Y514" s="38"/>
      <c r="Z514" s="71"/>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 t="shared" ref="S515" si="413">$BB$27</f>
        <v>-</v>
      </c>
      <c r="T515" s="3"/>
      <c r="U515" s="36"/>
      <c r="V515" s="37"/>
      <c r="W515" s="37"/>
      <c r="X515" s="38"/>
      <c r="Y515" s="38"/>
      <c r="Z515" s="71"/>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 t="shared" ref="S516" si="414">$BB$28</f>
        <v>-</v>
      </c>
      <c r="T516" s="3"/>
      <c r="U516" s="36"/>
      <c r="V516" s="37"/>
      <c r="W516" s="37"/>
      <c r="X516" s="38"/>
      <c r="Y516" s="38"/>
      <c r="Z516" s="71"/>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 t="shared" ref="S517" si="415">$BB$29</f>
        <v>-</v>
      </c>
      <c r="T517" s="3"/>
      <c r="U517" s="36"/>
      <c r="V517" s="37"/>
      <c r="W517" s="37"/>
      <c r="X517" s="38"/>
      <c r="Y517" s="38"/>
      <c r="Z517" s="71"/>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 t="shared" ref="S518" si="416">$BB$30</f>
        <v>-</v>
      </c>
      <c r="T518" s="3"/>
      <c r="U518" s="36"/>
      <c r="V518" s="37"/>
      <c r="W518" s="37"/>
      <c r="X518" s="38"/>
      <c r="Y518" s="38"/>
      <c r="Z518" s="71"/>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 t="shared" ref="S519" si="417">$BB$31</f>
        <v>-</v>
      </c>
      <c r="T519" s="3"/>
      <c r="U519" s="36"/>
      <c r="V519" s="37"/>
      <c r="W519" s="37"/>
      <c r="X519" s="38"/>
      <c r="Y519" s="38"/>
      <c r="Z519" s="71"/>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m="1">
        <f t="array" ref="S521">BoxNum(ROW($S521))</f>
        <v>9</v>
      </c>
      <c r="T521" s="7" t="s">
        <v>698</v>
      </c>
      <c r="U521" s="15" t="s">
        <v>585</v>
      </c>
      <c r="V521" s="12"/>
      <c r="W521" s="65"/>
      <c r="X521" s="12"/>
      <c r="Y521" s="7" t="str">
        <f t="shared" ref="Y521" si="418">VLOOKUP(U521,$DX$1:$DZ$21,3,FALSE)</f>
        <v>-</v>
      </c>
      <c r="AD521" s="8"/>
    </row>
    <row r="522" spans="19:45" ht="30" customHeight="1" x14ac:dyDescent="0.25">
      <c r="S522" s="7" t="s">
        <v>24</v>
      </c>
      <c r="T522" s="15" t="s">
        <v>1154</v>
      </c>
      <c r="U522" s="5" t="s">
        <v>23</v>
      </c>
      <c r="V522" s="7" t="str">
        <f t="shared" ref="V522" si="419">VLOOKUP(U521,$DX$1:$DZ$21,2,FALSE)</f>
        <v>-</v>
      </c>
      <c r="W522" s="19"/>
      <c r="X522" s="19"/>
      <c r="Y522" s="19"/>
      <c r="Z522" s="19"/>
      <c r="AA522" s="5" t="s">
        <v>592</v>
      </c>
      <c r="AB522" s="26" t="str">
        <f t="shared" ref="AB522" si="420">T541&amp;"_"&amp;ABS(T539)&amp;"dB_"&amp;T543&amp;"_"&amp;T544&amp;"_"&amp;GetAbsMaxMinText(AF525:AG584)&amp;"_"&amp;T524&amp;"_"&amp;T523&amp;S521&amp;"."&amp;T547</f>
        <v>10V_NormalMode_38dB_M804WF_2391A_355_440_ZTS6211E_MP9.6</v>
      </c>
      <c r="AC522" s="18"/>
      <c r="AD522" s="18"/>
      <c r="AE522" s="18"/>
      <c r="AF522" s="18"/>
      <c r="AG522" s="18"/>
      <c r="AH522" s="19"/>
      <c r="AI522" s="19" t="s">
        <v>2</v>
      </c>
      <c r="AJ522" s="16" t="s">
        <v>1143</v>
      </c>
      <c r="AK522" s="16"/>
      <c r="AL522" s="16"/>
      <c r="AM522" s="16"/>
      <c r="AN522" s="16"/>
      <c r="AO522" s="16"/>
      <c r="AP522" s="16"/>
      <c r="AQ522" s="16"/>
      <c r="AR522" s="16"/>
      <c r="AS522" s="16"/>
    </row>
    <row r="523" spans="19:45" ht="30" customHeight="1" x14ac:dyDescent="0.25">
      <c r="S523" s="7" t="s">
        <v>5</v>
      </c>
      <c r="T523" s="15" t="s">
        <v>1148</v>
      </c>
      <c r="U523" s="32" t="str">
        <f t="shared" ref="U523" si="421">HYPERLINK("#A"&amp;(S521+1),"&lt;==Block" &amp; $S521 &amp;"==&gt;")</f>
        <v>&lt;==Block9==&gt;</v>
      </c>
      <c r="V523" s="51"/>
      <c r="W523" s="19"/>
      <c r="X523" s="19"/>
      <c r="Y523" s="23"/>
      <c r="Z523" s="8"/>
      <c r="AA523" s="19"/>
      <c r="AB523" s="19"/>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1176</v>
      </c>
      <c r="U524" s="52" t="s">
        <v>775</v>
      </c>
      <c r="V524" s="33" t="s">
        <v>601</v>
      </c>
      <c r="W524" s="33" t="s">
        <v>602</v>
      </c>
      <c r="X524" s="33" t="s">
        <v>603</v>
      </c>
      <c r="Y524" s="33" t="s">
        <v>603</v>
      </c>
      <c r="Z524" s="33" t="s">
        <v>591</v>
      </c>
      <c r="AA524" s="33" t="s">
        <v>7</v>
      </c>
      <c r="AB524" s="33" t="s">
        <v>563</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 t="shared" ref="AN524" si="422">VLOOKUP($T532,$DE$1:$DJ$31,2,FALSE)</f>
        <v>Full</v>
      </c>
      <c r="AO524" s="56" t="str">
        <f t="shared" ref="AO524" si="423">VLOOKUP($T532,$DE$1:$DJ$31,3,FALSE)</f>
        <v>Full</v>
      </c>
      <c r="AP524" s="56" t="str">
        <f t="shared" ref="AP524" si="424">VLOOKUP($T532,$DE$1:$DJ$31,4,FALSE)</f>
        <v>non</v>
      </c>
      <c r="AQ524" s="56" t="str">
        <f t="shared" ref="AQ524" si="425">VLOOKUP($T532,$DE$1:$DJ$31,5,FALSE)</f>
        <v>non</v>
      </c>
      <c r="AR524" s="56" t="str">
        <f t="shared" ref="AR524" si="426">VLOOKUP($T532,$DE$1:$DJ$31,6,FALSE)</f>
        <v>Full</v>
      </c>
      <c r="AS524" s="35" t="s">
        <v>726</v>
      </c>
    </row>
    <row r="525" spans="19:45" ht="30" customHeight="1" x14ac:dyDescent="0.25">
      <c r="S525" s="7" t="s">
        <v>18</v>
      </c>
      <c r="T525" s="15" t="s">
        <v>1149</v>
      </c>
      <c r="U525" s="36" t="str">
        <f t="shared" ref="U525:U536" ca="1" si="427">ConfigCode($AA525,$AN525,$AO525,$AP525,$AQ525,$AR525,$AF525,$AG525,2)</f>
        <v>0x00=-36.40,-35.50;</v>
      </c>
      <c r="V525" s="37"/>
      <c r="W525" s="37"/>
      <c r="X525" s="68"/>
      <c r="Y525" s="68"/>
      <c r="Z525" s="55">
        <f t="shared" ref="Z525:Z536" ca="1" si="428" xml:space="preserve">
N("vbias,vlookup vbias range")+
VLOOKUP($AA525,INDIRECT(BoxVal(ROW($AA525),34,COLUMN(T521))),2,FALSE)+
N("gain")+
$AB525+
N("vcm")+
VLOOKUP($AC525,$CT$1:$DC$31,7,FALSE)+
N("(vbias*vcp*vbg-vbias)*sensor ratio")+
VbiasCal($AA525,$AD525,$AE525,BoxVal(ROW($AC525),18,COLUMN($T$22)))+
N("vbias ref+gain ref")+
$V525+$W525</f>
        <v>0</v>
      </c>
      <c r="AA525" s="39" t="s">
        <v>799</v>
      </c>
      <c r="AB525" s="40">
        <v>0</v>
      </c>
      <c r="AC525" s="40" t="s">
        <v>996</v>
      </c>
      <c r="AD525" s="40">
        <v>1</v>
      </c>
      <c r="AE525" s="41">
        <v>0</v>
      </c>
      <c r="AF525" s="42">
        <v>-36.4</v>
      </c>
      <c r="AG525" s="42">
        <v>-35.5</v>
      </c>
      <c r="AH525" s="43">
        <f t="shared" ref="AH525:AH536" ca="1" si="429">$AF525+$Z525</f>
        <v>-36.4</v>
      </c>
      <c r="AI525" s="43">
        <f t="shared" ref="AI525:AI536" ca="1" si="430">$AG525+$Z525</f>
        <v>-35.5</v>
      </c>
      <c r="AJ525" s="44">
        <f t="shared" ref="AJ525:AJ536" ca="1" si="431" xml:space="preserve">
N("initial sens-loopgain")+
$AF525-BoxVal(ROW($AA525),26,COLUMN(INDIRECT("T"&amp;(INT(ROW($AA542)/65))*65+2)))</f>
        <v>-36.4</v>
      </c>
      <c r="AK525" s="44">
        <f t="shared" ref="AK525:AK536" ca="1" si="432">AJ525+(AG525-AF525)</f>
        <v>-35.5</v>
      </c>
      <c r="AL525" s="44">
        <f t="shared" ref="AL525:AL536" ca="1" si="433" xml:space="preserve">
N("initial sens-loopgain-gain-gain ref-vcm")+
$AH525-
BoxVal(ROW($AA525),26,COLUMN(INDIRECT("T"&amp;(INT(ROW($AA542)/65))*65+2)))-
$AB525-
$W525-
IFERROR(VLOOKUP($AC525,$CT$1:$DC$31,7,FALSE),0)</f>
        <v>-36.4</v>
      </c>
      <c r="AM525" s="44">
        <f t="shared" ref="AM525:AM536" ca="1" si="434">AL525+(AG525-AF525)</f>
        <v>-35.5</v>
      </c>
      <c r="AN525" s="36" t="str">
        <f t="shared" ref="AN525:AN536" ca="1" si="435">IF(BoxVal(ROW(AA525),9,COLUMN(T523))="FIX","00",ManualLookup(AA525,BoxVal(ROW(AA525),4,COLUMN(AN523)),INDIRECT(DN$3)))</f>
        <v>00</v>
      </c>
      <c r="AO525" s="36" t="str">
        <f t="shared" ref="AO525:AO536" ca="1" si="436">ManualLookup(AB525,BoxVal(ROW(AB525),4,COLUMN(AO523)),INDIRECT(DO$3))</f>
        <v>00</v>
      </c>
      <c r="AP525" s="36" t="str">
        <f t="shared" ref="AP525:AP536" ca="1" si="437">ManualLookup(AC525,BoxVal(ROW(AC525),4,COLUMN(AP523)),INDIRECT(DP$3))</f>
        <v>00</v>
      </c>
      <c r="AQ525" s="36" t="str">
        <f t="shared" ref="AQ525:AQ536" ca="1" si="438">ManualLookup(AD525,BoxVal(ROW(AD525),4,COLUMN(AQ523)),INDIRECT(DQ$3))</f>
        <v>00</v>
      </c>
      <c r="AR525" s="36" t="str">
        <f t="shared" ref="AR525:AR536" ca="1" si="439">ManualLookup(AE525,BoxVal(ROW(AE525),4,COLUMN(AR523)),INDIRECT(DR$3))</f>
        <v>00</v>
      </c>
      <c r="AS525" s="33"/>
    </row>
    <row r="526" spans="19:45" ht="30" customHeight="1" x14ac:dyDescent="0.25">
      <c r="S526" s="7" t="s">
        <v>13</v>
      </c>
      <c r="T526" s="15" t="s">
        <v>1158</v>
      </c>
      <c r="U526" s="71" t="str">
        <f t="shared" ca="1" si="427"/>
        <v>0x10=-37.00,-36.40;</v>
      </c>
      <c r="V526" s="37"/>
      <c r="W526" s="37"/>
      <c r="X526" s="68"/>
      <c r="Y526" s="68"/>
      <c r="Z526" s="55">
        <f t="shared" ca="1" si="428"/>
        <v>-1.2650000000000001</v>
      </c>
      <c r="AA526" s="39" t="s">
        <v>799</v>
      </c>
      <c r="AB526" s="40">
        <v>0</v>
      </c>
      <c r="AC526" s="40" t="s">
        <v>996</v>
      </c>
      <c r="AD526" s="40">
        <v>1</v>
      </c>
      <c r="AE526" s="41">
        <v>-0.115</v>
      </c>
      <c r="AF526" s="42">
        <v>-37</v>
      </c>
      <c r="AG526" s="47">
        <f t="shared" ref="AG526" si="440">AF525</f>
        <v>-36.4</v>
      </c>
      <c r="AH526" s="43">
        <f t="shared" ca="1" si="429"/>
        <v>-38.265000000000001</v>
      </c>
      <c r="AI526" s="43">
        <f t="shared" ca="1" si="430"/>
        <v>-37.664999999999999</v>
      </c>
      <c r="AJ526" s="44">
        <f t="shared" ca="1" si="431"/>
        <v>-37</v>
      </c>
      <c r="AK526" s="44">
        <f t="shared" ca="1" si="432"/>
        <v>-36.4</v>
      </c>
      <c r="AL526" s="44">
        <f t="shared" ca="1" si="433"/>
        <v>-38.265000000000001</v>
      </c>
      <c r="AM526" s="44">
        <f t="shared" ca="1" si="434"/>
        <v>-37.664999999999999</v>
      </c>
      <c r="AN526" s="36" t="str">
        <f t="shared" ca="1" si="435"/>
        <v>00</v>
      </c>
      <c r="AO526" s="36" t="str">
        <f t="shared" ca="1" si="436"/>
        <v>00</v>
      </c>
      <c r="AP526" s="36" t="str">
        <f t="shared" ca="1" si="437"/>
        <v>00</v>
      </c>
      <c r="AQ526" s="36" t="str">
        <f t="shared" ca="1" si="438"/>
        <v>00</v>
      </c>
      <c r="AR526" s="36" t="str">
        <f t="shared" ca="1" si="439"/>
        <v>10</v>
      </c>
      <c r="AS526" s="36"/>
    </row>
    <row r="527" spans="19:45" ht="30" customHeight="1" x14ac:dyDescent="0.25">
      <c r="S527" s="26"/>
      <c r="T527" s="17"/>
      <c r="U527" s="71" t="str">
        <f t="shared" ca="1" si="427"/>
        <v>0x02=-37.50,-37.00;</v>
      </c>
      <c r="V527" s="37"/>
      <c r="W527" s="37"/>
      <c r="X527" s="68"/>
      <c r="Y527" s="68"/>
      <c r="Z527" s="55">
        <f t="shared" ca="1" si="428"/>
        <v>-1</v>
      </c>
      <c r="AA527" s="39" t="s">
        <v>584</v>
      </c>
      <c r="AB527" s="40">
        <v>-1</v>
      </c>
      <c r="AC527" s="40" t="s">
        <v>995</v>
      </c>
      <c r="AD527" s="40">
        <v>1</v>
      </c>
      <c r="AE527" s="41">
        <v>0</v>
      </c>
      <c r="AF527" s="42">
        <v>-37.5</v>
      </c>
      <c r="AG527" s="47">
        <f t="shared" ref="AG527:AG536" si="441">AF526</f>
        <v>-37</v>
      </c>
      <c r="AH527" s="43">
        <f t="shared" ca="1" si="429"/>
        <v>-38.5</v>
      </c>
      <c r="AI527" s="43">
        <f t="shared" ca="1" si="430"/>
        <v>-38</v>
      </c>
      <c r="AJ527" s="44">
        <f t="shared" ca="1" si="431"/>
        <v>-37.5</v>
      </c>
      <c r="AK527" s="44">
        <f t="shared" ca="1" si="432"/>
        <v>-37</v>
      </c>
      <c r="AL527" s="44">
        <f t="shared" ca="1" si="433"/>
        <v>-37.5</v>
      </c>
      <c r="AM527" s="44">
        <f t="shared" ca="1" si="434"/>
        <v>-37</v>
      </c>
      <c r="AN527" s="36" t="str">
        <f t="shared" ca="1" si="435"/>
        <v>00</v>
      </c>
      <c r="AO527" s="36" t="str">
        <f t="shared" ca="1" si="436"/>
        <v>02</v>
      </c>
      <c r="AP527" s="36" t="str">
        <f t="shared" ca="1" si="437"/>
        <v>00</v>
      </c>
      <c r="AQ527" s="36" t="str">
        <f t="shared" ca="1" si="438"/>
        <v>00</v>
      </c>
      <c r="AR527" s="36" t="str">
        <f t="shared" ca="1" si="439"/>
        <v>00</v>
      </c>
      <c r="AS527" s="36"/>
    </row>
    <row r="528" spans="19:45" ht="30" customHeight="1" x14ac:dyDescent="0.25">
      <c r="S528" s="7" t="s">
        <v>19</v>
      </c>
      <c r="T528" s="15" t="s">
        <v>799</v>
      </c>
      <c r="U528" s="71" t="str">
        <f t="shared" ca="1" si="427"/>
        <v>0x00=-38.30,-37.50;</v>
      </c>
      <c r="V528" s="37"/>
      <c r="W528" s="37"/>
      <c r="X528" s="68"/>
      <c r="Y528" s="68"/>
      <c r="Z528" s="55">
        <f t="shared" ca="1" si="428"/>
        <v>0</v>
      </c>
      <c r="AA528" s="39" t="s">
        <v>584</v>
      </c>
      <c r="AB528" s="40">
        <v>0</v>
      </c>
      <c r="AC528" s="40" t="s">
        <v>995</v>
      </c>
      <c r="AD528" s="40">
        <v>1</v>
      </c>
      <c r="AE528" s="41">
        <v>0</v>
      </c>
      <c r="AF528" s="42">
        <v>-38.299999999999997</v>
      </c>
      <c r="AG528" s="47">
        <f t="shared" si="441"/>
        <v>-37.5</v>
      </c>
      <c r="AH528" s="43">
        <f t="shared" ca="1" si="429"/>
        <v>-38.299999999999997</v>
      </c>
      <c r="AI528" s="43">
        <f t="shared" ca="1" si="430"/>
        <v>-37.5</v>
      </c>
      <c r="AJ528" s="44">
        <f t="shared" ca="1" si="431"/>
        <v>-38.299999999999997</v>
      </c>
      <c r="AK528" s="44">
        <f t="shared" ca="1" si="432"/>
        <v>-37.5</v>
      </c>
      <c r="AL528" s="44">
        <f t="shared" ca="1" si="433"/>
        <v>-38.299999999999997</v>
      </c>
      <c r="AM528" s="44">
        <f t="shared" ca="1" si="434"/>
        <v>-37.5</v>
      </c>
      <c r="AN528" s="36" t="str">
        <f t="shared" ca="1" si="435"/>
        <v>00</v>
      </c>
      <c r="AO528" s="36" t="str">
        <f t="shared" ca="1" si="436"/>
        <v>00</v>
      </c>
      <c r="AP528" s="36" t="str">
        <f t="shared" ca="1" si="437"/>
        <v>00</v>
      </c>
      <c r="AQ528" s="36" t="str">
        <f t="shared" ca="1" si="438"/>
        <v>00</v>
      </c>
      <c r="AR528" s="36" t="str">
        <f t="shared" ca="1" si="439"/>
        <v>00</v>
      </c>
      <c r="AS528" s="36"/>
    </row>
    <row r="529" spans="19:45" ht="30" customHeight="1" x14ac:dyDescent="0.25">
      <c r="S529" s="7" t="s">
        <v>15</v>
      </c>
      <c r="T529" s="15" t="s">
        <v>1157</v>
      </c>
      <c r="U529" s="71" t="str">
        <f t="shared" ca="1" si="427"/>
        <v>0x03=-38.80,-38.30;</v>
      </c>
      <c r="V529" s="37"/>
      <c r="W529" s="37"/>
      <c r="X529" s="68"/>
      <c r="Y529" s="68"/>
      <c r="Z529" s="55">
        <f t="shared" ca="1" si="428"/>
        <v>0.5</v>
      </c>
      <c r="AA529" s="39" t="s">
        <v>584</v>
      </c>
      <c r="AB529" s="40">
        <v>0.5</v>
      </c>
      <c r="AC529" s="40" t="s">
        <v>995</v>
      </c>
      <c r="AD529" s="40">
        <v>1</v>
      </c>
      <c r="AE529" s="41">
        <v>0</v>
      </c>
      <c r="AF529" s="42">
        <v>-38.799999999999997</v>
      </c>
      <c r="AG529" s="47">
        <f t="shared" si="441"/>
        <v>-38.299999999999997</v>
      </c>
      <c r="AH529" s="43">
        <f t="shared" ca="1" si="429"/>
        <v>-38.299999999999997</v>
      </c>
      <c r="AI529" s="43">
        <f t="shared" ca="1" si="430"/>
        <v>-37.799999999999997</v>
      </c>
      <c r="AJ529" s="44">
        <f t="shared" ca="1" si="431"/>
        <v>-38.799999999999997</v>
      </c>
      <c r="AK529" s="44">
        <f t="shared" ca="1" si="432"/>
        <v>-38.299999999999997</v>
      </c>
      <c r="AL529" s="44">
        <f t="shared" ca="1" si="433"/>
        <v>-38.799999999999997</v>
      </c>
      <c r="AM529" s="44">
        <f t="shared" ca="1" si="434"/>
        <v>-38.299999999999997</v>
      </c>
      <c r="AN529" s="36" t="str">
        <f t="shared" ca="1" si="435"/>
        <v>00</v>
      </c>
      <c r="AO529" s="36" t="str">
        <f t="shared" ca="1" si="436"/>
        <v>03</v>
      </c>
      <c r="AP529" s="36" t="str">
        <f t="shared" ca="1" si="437"/>
        <v>00</v>
      </c>
      <c r="AQ529" s="36" t="str">
        <f t="shared" ca="1" si="438"/>
        <v>00</v>
      </c>
      <c r="AR529" s="36" t="str">
        <f t="shared" ca="1" si="439"/>
        <v>00</v>
      </c>
      <c r="AS529" s="36"/>
    </row>
    <row r="530" spans="19:45" ht="30" customHeight="1" x14ac:dyDescent="0.25">
      <c r="S530" s="7" t="s">
        <v>705</v>
      </c>
      <c r="T530" s="15" t="s">
        <v>1152</v>
      </c>
      <c r="U530" s="71" t="str">
        <f t="shared" ca="1" si="427"/>
        <v>0x04=-39.30,-38.80;</v>
      </c>
      <c r="V530" s="37"/>
      <c r="W530" s="37"/>
      <c r="X530" s="68"/>
      <c r="Y530" s="68"/>
      <c r="Z530" s="55">
        <f t="shared" ca="1" si="428"/>
        <v>1</v>
      </c>
      <c r="AA530" s="39" t="s">
        <v>584</v>
      </c>
      <c r="AB530" s="40">
        <v>1</v>
      </c>
      <c r="AC530" s="40" t="s">
        <v>995</v>
      </c>
      <c r="AD530" s="40">
        <v>1</v>
      </c>
      <c r="AE530" s="41">
        <v>0</v>
      </c>
      <c r="AF530" s="42">
        <v>-39.299999999999997</v>
      </c>
      <c r="AG530" s="47">
        <f t="shared" si="441"/>
        <v>-38.799999999999997</v>
      </c>
      <c r="AH530" s="43">
        <f t="shared" ca="1" si="429"/>
        <v>-38.299999999999997</v>
      </c>
      <c r="AI530" s="43">
        <f t="shared" ca="1" si="430"/>
        <v>-37.799999999999997</v>
      </c>
      <c r="AJ530" s="44">
        <f t="shared" ca="1" si="431"/>
        <v>-39.299999999999997</v>
      </c>
      <c r="AK530" s="44">
        <f t="shared" ca="1" si="432"/>
        <v>-38.799999999999997</v>
      </c>
      <c r="AL530" s="44">
        <f t="shared" ca="1" si="433"/>
        <v>-39.299999999999997</v>
      </c>
      <c r="AM530" s="44">
        <f t="shared" ca="1" si="434"/>
        <v>-38.799999999999997</v>
      </c>
      <c r="AN530" s="36" t="str">
        <f t="shared" ca="1" si="435"/>
        <v>00</v>
      </c>
      <c r="AO530" s="36" t="str">
        <f t="shared" ca="1" si="436"/>
        <v>04</v>
      </c>
      <c r="AP530" s="36" t="str">
        <f t="shared" ca="1" si="437"/>
        <v>00</v>
      </c>
      <c r="AQ530" s="36" t="str">
        <f t="shared" ca="1" si="438"/>
        <v>00</v>
      </c>
      <c r="AR530" s="36" t="str">
        <f t="shared" ca="1" si="439"/>
        <v>00</v>
      </c>
      <c r="AS530" s="36"/>
    </row>
    <row r="531" spans="19:45" ht="30" customHeight="1" x14ac:dyDescent="0.25">
      <c r="S531" s="7" t="s">
        <v>605</v>
      </c>
      <c r="T531" s="15" t="s">
        <v>991</v>
      </c>
      <c r="U531" s="71" t="str">
        <f t="shared" ca="1" si="427"/>
        <v>0x05=-39.80,-39.30;</v>
      </c>
      <c r="V531" s="37"/>
      <c r="W531" s="37"/>
      <c r="X531" s="68"/>
      <c r="Y531" s="68"/>
      <c r="Z531" s="55">
        <f t="shared" ca="1" si="428"/>
        <v>1.5</v>
      </c>
      <c r="AA531" s="39" t="s">
        <v>584</v>
      </c>
      <c r="AB531" s="40">
        <v>1.5</v>
      </c>
      <c r="AC531" s="40" t="s">
        <v>995</v>
      </c>
      <c r="AD531" s="40">
        <v>1</v>
      </c>
      <c r="AE531" s="41">
        <v>0</v>
      </c>
      <c r="AF531" s="42">
        <v>-39.799999999999997</v>
      </c>
      <c r="AG531" s="47">
        <f t="shared" si="441"/>
        <v>-39.299999999999997</v>
      </c>
      <c r="AH531" s="43">
        <f t="shared" ca="1" si="429"/>
        <v>-38.299999999999997</v>
      </c>
      <c r="AI531" s="43">
        <f t="shared" ca="1" si="430"/>
        <v>-37.799999999999997</v>
      </c>
      <c r="AJ531" s="44">
        <f t="shared" ca="1" si="431"/>
        <v>-39.799999999999997</v>
      </c>
      <c r="AK531" s="44">
        <f t="shared" ca="1" si="432"/>
        <v>-39.299999999999997</v>
      </c>
      <c r="AL531" s="44">
        <f t="shared" ca="1" si="433"/>
        <v>-39.799999999999997</v>
      </c>
      <c r="AM531" s="44">
        <f t="shared" ca="1" si="434"/>
        <v>-39.299999999999997</v>
      </c>
      <c r="AN531" s="36" t="str">
        <f t="shared" ca="1" si="435"/>
        <v>00</v>
      </c>
      <c r="AO531" s="36" t="str">
        <f t="shared" ca="1" si="436"/>
        <v>05</v>
      </c>
      <c r="AP531" s="36" t="str">
        <f t="shared" ca="1" si="437"/>
        <v>00</v>
      </c>
      <c r="AQ531" s="36" t="str">
        <f t="shared" ca="1" si="438"/>
        <v>00</v>
      </c>
      <c r="AR531" s="36" t="str">
        <f t="shared" ca="1" si="439"/>
        <v>00</v>
      </c>
      <c r="AS531" s="36"/>
    </row>
    <row r="532" spans="19:45" ht="30" customHeight="1" x14ac:dyDescent="0.25">
      <c r="S532" s="7" t="s">
        <v>721</v>
      </c>
      <c r="T532" s="15" t="s">
        <v>26</v>
      </c>
      <c r="U532" s="71" t="str">
        <f t="shared" ca="1" si="427"/>
        <v>0x06=-40.30,-39.80;</v>
      </c>
      <c r="V532" s="37"/>
      <c r="W532" s="37"/>
      <c r="X532" s="68"/>
      <c r="Y532" s="68"/>
      <c r="Z532" s="55">
        <f t="shared" ca="1" si="428"/>
        <v>2</v>
      </c>
      <c r="AA532" s="39" t="s">
        <v>584</v>
      </c>
      <c r="AB532" s="40">
        <v>2</v>
      </c>
      <c r="AC532" s="40" t="s">
        <v>995</v>
      </c>
      <c r="AD532" s="40">
        <v>1</v>
      </c>
      <c r="AE532" s="41">
        <v>0</v>
      </c>
      <c r="AF532" s="42">
        <v>-40.299999999999997</v>
      </c>
      <c r="AG532" s="47">
        <f t="shared" si="441"/>
        <v>-39.799999999999997</v>
      </c>
      <c r="AH532" s="43">
        <f t="shared" ca="1" si="429"/>
        <v>-38.299999999999997</v>
      </c>
      <c r="AI532" s="43">
        <f t="shared" ca="1" si="430"/>
        <v>-37.799999999999997</v>
      </c>
      <c r="AJ532" s="44">
        <f t="shared" ca="1" si="431"/>
        <v>-40.299999999999997</v>
      </c>
      <c r="AK532" s="44">
        <f t="shared" ca="1" si="432"/>
        <v>-39.799999999999997</v>
      </c>
      <c r="AL532" s="44">
        <f t="shared" ca="1" si="433"/>
        <v>-40.299999999999997</v>
      </c>
      <c r="AM532" s="44">
        <f t="shared" ca="1" si="434"/>
        <v>-39.799999999999997</v>
      </c>
      <c r="AN532" s="36" t="str">
        <f t="shared" ca="1" si="435"/>
        <v>00</v>
      </c>
      <c r="AO532" s="36" t="str">
        <f t="shared" ca="1" si="436"/>
        <v>06</v>
      </c>
      <c r="AP532" s="36" t="str">
        <f t="shared" ca="1" si="437"/>
        <v>00</v>
      </c>
      <c r="AQ532" s="36" t="str">
        <f t="shared" ca="1" si="438"/>
        <v>00</v>
      </c>
      <c r="AR532" s="36" t="str">
        <f t="shared" ca="1" si="439"/>
        <v>00</v>
      </c>
      <c r="AS532" s="36"/>
    </row>
    <row r="533" spans="19:45" ht="30" customHeight="1" x14ac:dyDescent="0.25">
      <c r="S533" s="7" t="s">
        <v>20</v>
      </c>
      <c r="T533" s="15">
        <v>-38</v>
      </c>
      <c r="U533" s="71" t="str">
        <f t="shared" ca="1" si="427"/>
        <v>0x07=-41.00,-40.30;</v>
      </c>
      <c r="V533" s="37"/>
      <c r="W533" s="37"/>
      <c r="X533" s="38"/>
      <c r="Y533" s="38"/>
      <c r="Z533" s="55">
        <f t="shared" ca="1" si="428"/>
        <v>2.5</v>
      </c>
      <c r="AA533" s="39" t="s">
        <v>584</v>
      </c>
      <c r="AB533" s="40">
        <v>2.5</v>
      </c>
      <c r="AC533" s="40" t="s">
        <v>995</v>
      </c>
      <c r="AD533" s="40">
        <v>1</v>
      </c>
      <c r="AE533" s="41">
        <v>0</v>
      </c>
      <c r="AF533" s="42">
        <v>-41</v>
      </c>
      <c r="AG533" s="47">
        <f t="shared" si="441"/>
        <v>-40.299999999999997</v>
      </c>
      <c r="AH533" s="43">
        <f t="shared" ca="1" si="429"/>
        <v>-38.5</v>
      </c>
      <c r="AI533" s="43">
        <f t="shared" ca="1" si="430"/>
        <v>-37.799999999999997</v>
      </c>
      <c r="AJ533" s="44">
        <f t="shared" ca="1" si="431"/>
        <v>-41</v>
      </c>
      <c r="AK533" s="44">
        <f t="shared" ca="1" si="432"/>
        <v>-40.299999999999997</v>
      </c>
      <c r="AL533" s="44">
        <f t="shared" ca="1" si="433"/>
        <v>-41</v>
      </c>
      <c r="AM533" s="44">
        <f t="shared" ca="1" si="434"/>
        <v>-40.299999999999997</v>
      </c>
      <c r="AN533" s="36" t="str">
        <f t="shared" ca="1" si="435"/>
        <v>00</v>
      </c>
      <c r="AO533" s="36" t="str">
        <f t="shared" ca="1" si="436"/>
        <v>07</v>
      </c>
      <c r="AP533" s="36" t="str">
        <f t="shared" ca="1" si="437"/>
        <v>00</v>
      </c>
      <c r="AQ533" s="36" t="str">
        <f t="shared" ca="1" si="438"/>
        <v>00</v>
      </c>
      <c r="AR533" s="36" t="str">
        <f t="shared" ca="1" si="439"/>
        <v>00</v>
      </c>
      <c r="AS533" s="36"/>
    </row>
    <row r="534" spans="19:45" ht="30" customHeight="1" x14ac:dyDescent="0.25">
      <c r="S534" s="7" t="s">
        <v>691</v>
      </c>
      <c r="T534" s="15" t="s">
        <v>1098</v>
      </c>
      <c r="U534" s="71" t="str">
        <f t="shared" ca="1" si="427"/>
        <v>0x08=-42.00,-41.00;</v>
      </c>
      <c r="V534" s="37"/>
      <c r="W534" s="37"/>
      <c r="X534" s="38"/>
      <c r="Y534" s="38"/>
      <c r="Z534" s="55">
        <f t="shared" ca="1" si="428"/>
        <v>3.5</v>
      </c>
      <c r="AA534" s="39" t="s">
        <v>584</v>
      </c>
      <c r="AB534" s="40">
        <v>3.5</v>
      </c>
      <c r="AC534" s="40" t="s">
        <v>995</v>
      </c>
      <c r="AD534" s="40">
        <v>1</v>
      </c>
      <c r="AE534" s="41">
        <v>0</v>
      </c>
      <c r="AF534" s="42">
        <v>-42</v>
      </c>
      <c r="AG534" s="47">
        <f t="shared" si="441"/>
        <v>-41</v>
      </c>
      <c r="AH534" s="43">
        <f t="shared" ca="1" si="429"/>
        <v>-38.5</v>
      </c>
      <c r="AI534" s="43">
        <f t="shared" ca="1" si="430"/>
        <v>-37.5</v>
      </c>
      <c r="AJ534" s="44">
        <f t="shared" ca="1" si="431"/>
        <v>-42</v>
      </c>
      <c r="AK534" s="44">
        <f t="shared" ca="1" si="432"/>
        <v>-41</v>
      </c>
      <c r="AL534" s="44">
        <f t="shared" ca="1" si="433"/>
        <v>-42</v>
      </c>
      <c r="AM534" s="44">
        <f t="shared" ca="1" si="434"/>
        <v>-41</v>
      </c>
      <c r="AN534" s="36" t="str">
        <f t="shared" ca="1" si="435"/>
        <v>00</v>
      </c>
      <c r="AO534" s="36" t="str">
        <f t="shared" ca="1" si="436"/>
        <v>08</v>
      </c>
      <c r="AP534" s="36" t="str">
        <f t="shared" ca="1" si="437"/>
        <v>00</v>
      </c>
      <c r="AQ534" s="36" t="str">
        <f t="shared" ca="1" si="438"/>
        <v>00</v>
      </c>
      <c r="AR534" s="36" t="str">
        <f t="shared" ca="1" si="439"/>
        <v>00</v>
      </c>
      <c r="AS534" s="36"/>
    </row>
    <row r="535" spans="19:45" ht="30" customHeight="1" x14ac:dyDescent="0.25">
      <c r="S535" s="7" t="s">
        <v>544</v>
      </c>
      <c r="T535" s="15" t="s">
        <v>993</v>
      </c>
      <c r="U535" s="71" t="str">
        <f t="shared" ca="1" si="427"/>
        <v>0x09=-43.00,-42.00;</v>
      </c>
      <c r="V535" s="37"/>
      <c r="W535" s="37"/>
      <c r="X535" s="38"/>
      <c r="Y535" s="38"/>
      <c r="Z535" s="71">
        <f t="shared" ca="1" si="428"/>
        <v>4.5</v>
      </c>
      <c r="AA535" s="39" t="s">
        <v>584</v>
      </c>
      <c r="AB535" s="40">
        <v>4.5</v>
      </c>
      <c r="AC535" s="40" t="s">
        <v>995</v>
      </c>
      <c r="AD535" s="40">
        <v>1</v>
      </c>
      <c r="AE535" s="41">
        <v>0</v>
      </c>
      <c r="AF535" s="42">
        <v>-43</v>
      </c>
      <c r="AG535" s="49">
        <f t="shared" si="441"/>
        <v>-42</v>
      </c>
      <c r="AH535" s="43">
        <f t="shared" ca="1" si="429"/>
        <v>-38.5</v>
      </c>
      <c r="AI535" s="43">
        <f t="shared" ca="1" si="430"/>
        <v>-37.5</v>
      </c>
      <c r="AJ535" s="44">
        <f t="shared" ca="1" si="431"/>
        <v>-43</v>
      </c>
      <c r="AK535" s="44">
        <f t="shared" ca="1" si="432"/>
        <v>-42</v>
      </c>
      <c r="AL535" s="44">
        <f t="shared" ca="1" si="433"/>
        <v>-43</v>
      </c>
      <c r="AM535" s="44">
        <f t="shared" ca="1" si="434"/>
        <v>-42</v>
      </c>
      <c r="AN535" s="36" t="str">
        <f t="shared" ca="1" si="435"/>
        <v>00</v>
      </c>
      <c r="AO535" s="36" t="str">
        <f t="shared" ca="1" si="436"/>
        <v>09</v>
      </c>
      <c r="AP535" s="36" t="str">
        <f t="shared" ca="1" si="437"/>
        <v>00</v>
      </c>
      <c r="AQ535" s="36" t="str">
        <f t="shared" ca="1" si="438"/>
        <v>00</v>
      </c>
      <c r="AR535" s="36" t="str">
        <f t="shared" ca="1" si="439"/>
        <v>00</v>
      </c>
      <c r="AS535" s="36"/>
    </row>
    <row r="536" spans="19:45" ht="30" customHeight="1" x14ac:dyDescent="0.25">
      <c r="S536" s="7" t="s">
        <v>12</v>
      </c>
      <c r="T536" s="15" t="s">
        <v>548</v>
      </c>
      <c r="U536" s="71" t="str">
        <f t="shared" ca="1" si="427"/>
        <v>0x0A=-44.00,-43.00;</v>
      </c>
      <c r="V536" s="37"/>
      <c r="W536" s="37"/>
      <c r="X536" s="38"/>
      <c r="Y536" s="38"/>
      <c r="Z536" s="71">
        <f t="shared" ca="1" si="428"/>
        <v>5.5</v>
      </c>
      <c r="AA536" s="39" t="s">
        <v>584</v>
      </c>
      <c r="AB536" s="40">
        <v>5.5</v>
      </c>
      <c r="AC536" s="40" t="s">
        <v>995</v>
      </c>
      <c r="AD536" s="40">
        <v>1</v>
      </c>
      <c r="AE536" s="41">
        <v>0</v>
      </c>
      <c r="AF536" s="42">
        <v>-44</v>
      </c>
      <c r="AG536" s="49">
        <f t="shared" si="441"/>
        <v>-43</v>
      </c>
      <c r="AH536" s="43">
        <f t="shared" ca="1" si="429"/>
        <v>-38.5</v>
      </c>
      <c r="AI536" s="43">
        <f t="shared" ca="1" si="430"/>
        <v>-37.5</v>
      </c>
      <c r="AJ536" s="44">
        <f t="shared" ca="1" si="431"/>
        <v>-44</v>
      </c>
      <c r="AK536" s="44">
        <f t="shared" ca="1" si="432"/>
        <v>-43</v>
      </c>
      <c r="AL536" s="44">
        <f t="shared" ca="1" si="433"/>
        <v>-44</v>
      </c>
      <c r="AM536" s="44">
        <f t="shared" ca="1" si="434"/>
        <v>-43</v>
      </c>
      <c r="AN536" s="36" t="str">
        <f t="shared" ca="1" si="435"/>
        <v>00</v>
      </c>
      <c r="AO536" s="36" t="str">
        <f t="shared" ca="1" si="436"/>
        <v>0A</v>
      </c>
      <c r="AP536" s="36" t="str">
        <f t="shared" ca="1" si="437"/>
        <v>00</v>
      </c>
      <c r="AQ536" s="36" t="str">
        <f t="shared" ca="1" si="438"/>
        <v>00</v>
      </c>
      <c r="AR536" s="36" t="str">
        <f t="shared" ca="1" si="439"/>
        <v>00</v>
      </c>
      <c r="AS536" s="36"/>
    </row>
    <row r="537" spans="19:45" ht="30" customHeight="1" x14ac:dyDescent="0.25">
      <c r="S537" s="26" t="s">
        <v>773</v>
      </c>
      <c r="T537" s="15" t="s">
        <v>562</v>
      </c>
      <c r="U537" s="71"/>
      <c r="V537" s="37"/>
      <c r="W537" s="37"/>
      <c r="X537" s="38"/>
      <c r="Y537" s="38"/>
      <c r="Z537" s="71"/>
      <c r="AA537" s="39"/>
      <c r="AB537" s="40"/>
      <c r="AC537" s="40"/>
      <c r="AD537" s="40"/>
      <c r="AE537" s="41"/>
      <c r="AF537" s="42"/>
      <c r="AG537" s="49"/>
      <c r="AH537" s="43"/>
      <c r="AI537" s="43"/>
      <c r="AJ537" s="44"/>
      <c r="AK537" s="44"/>
      <c r="AL537" s="44"/>
      <c r="AM537" s="44"/>
      <c r="AN537" s="36"/>
      <c r="AO537" s="36"/>
      <c r="AP537" s="36"/>
      <c r="AQ537" s="36"/>
      <c r="AR537" s="36"/>
      <c r="AS537" s="36"/>
    </row>
    <row r="538" spans="19:45" ht="30" customHeight="1" x14ac:dyDescent="0.25">
      <c r="S538" s="7" t="s">
        <v>573</v>
      </c>
      <c r="T538" s="15">
        <v>1.1000000000000001</v>
      </c>
      <c r="U538" s="71"/>
      <c r="V538" s="37"/>
      <c r="W538" s="37"/>
      <c r="X538" s="38"/>
      <c r="Y538" s="38"/>
      <c r="Z538" s="71"/>
      <c r="AA538" s="39"/>
      <c r="AB538" s="40"/>
      <c r="AC538" s="40"/>
      <c r="AD538" s="40"/>
      <c r="AE538" s="41"/>
      <c r="AF538" s="42"/>
      <c r="AG538" s="49"/>
      <c r="AH538" s="43"/>
      <c r="AI538" s="43"/>
      <c r="AJ538" s="44"/>
      <c r="AK538" s="44"/>
      <c r="AL538" s="44"/>
      <c r="AM538" s="44"/>
      <c r="AN538" s="36"/>
      <c r="AO538" s="36"/>
      <c r="AP538" s="36"/>
      <c r="AQ538" s="36"/>
      <c r="AR538" s="36"/>
      <c r="AS538" s="36"/>
    </row>
    <row r="539" spans="19:45" ht="30" customHeight="1" x14ac:dyDescent="0.25">
      <c r="S539" s="7" t="s">
        <v>590</v>
      </c>
      <c r="T539" s="15">
        <f>VLOOKUP(T524,MPN!$A$1:$E$1000,4,FALSE)</f>
        <v>-38</v>
      </c>
      <c r="U539" s="71"/>
      <c r="V539" s="37"/>
      <c r="W539" s="37"/>
      <c r="X539" s="38"/>
      <c r="Y539" s="38"/>
      <c r="Z539" s="71"/>
      <c r="AA539" s="39"/>
      <c r="AB539" s="40"/>
      <c r="AC539" s="40"/>
      <c r="AD539" s="40"/>
      <c r="AE539" s="41"/>
      <c r="AF539" s="42"/>
      <c r="AG539" s="49"/>
      <c r="AH539" s="43"/>
      <c r="AI539" s="43"/>
      <c r="AJ539" s="44"/>
      <c r="AK539" s="44"/>
      <c r="AL539" s="44"/>
      <c r="AM539" s="44"/>
      <c r="AN539" s="36"/>
      <c r="AO539" s="36"/>
      <c r="AP539" s="36"/>
      <c r="AQ539" s="36"/>
      <c r="AR539" s="36"/>
      <c r="AS539" s="36"/>
    </row>
    <row r="540" spans="19:45" ht="30" customHeight="1" x14ac:dyDescent="0.25">
      <c r="S540" s="7" t="s">
        <v>693</v>
      </c>
      <c r="T540" s="15">
        <v>1</v>
      </c>
      <c r="U540" s="71"/>
      <c r="V540" s="37"/>
      <c r="W540" s="37"/>
      <c r="X540" s="38"/>
      <c r="Y540" s="38"/>
      <c r="Z540" s="71"/>
      <c r="AA540" s="39"/>
      <c r="AB540" s="40"/>
      <c r="AC540" s="40"/>
      <c r="AD540" s="40"/>
      <c r="AE540" s="41"/>
      <c r="AF540" s="42"/>
      <c r="AG540" s="49"/>
      <c r="AH540" s="43"/>
      <c r="AI540" s="43"/>
      <c r="AJ540" s="44"/>
      <c r="AK540" s="44"/>
      <c r="AL540" s="44"/>
      <c r="AM540" s="44"/>
      <c r="AN540" s="36"/>
      <c r="AO540" s="36"/>
      <c r="AP540" s="36"/>
      <c r="AQ540" s="36"/>
      <c r="AR540" s="36"/>
      <c r="AS540" s="36"/>
    </row>
    <row r="541" spans="19:45" ht="30" customHeight="1" x14ac:dyDescent="0.25">
      <c r="S541" s="7" t="s">
        <v>604</v>
      </c>
      <c r="T541" s="7" t="str">
        <f t="shared" ref="T541" si="442">VLOOKUP($T528,$AU$1:$AZ$31,MATCH($T522,$AU$1:$AZ$1,0),FALSE)&amp;"_"&amp;T530</f>
        <v>10V_NormalMode</v>
      </c>
      <c r="U541" s="71"/>
      <c r="V541" s="37"/>
      <c r="W541" s="37"/>
      <c r="X541" s="38"/>
      <c r="Y541" s="38"/>
      <c r="Z541" s="71"/>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S542" s="7" t="s">
        <v>424</v>
      </c>
      <c r="T542" s="7" t="str">
        <f>VLOOKUP($T524,MPN!$A$1:$E$500,2,FALSE)</f>
        <v>AMIC</v>
      </c>
      <c r="U542" s="71"/>
      <c r="V542" s="37"/>
      <c r="W542" s="37"/>
      <c r="X542" s="38"/>
      <c r="Y542" s="38"/>
      <c r="Z542" s="71"/>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S543" s="7" t="s">
        <v>16</v>
      </c>
      <c r="T543" s="7" t="str">
        <f>VLOOKUP($T525,ASIC!$A$1:$B$200,2,FALSE)</f>
        <v>M804WF</v>
      </c>
      <c r="U543" s="71"/>
      <c r="V543" s="37"/>
      <c r="W543" s="37"/>
      <c r="X543" s="38"/>
      <c r="Y543" s="38"/>
      <c r="Z543" s="71"/>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S544" s="7" t="s">
        <v>17</v>
      </c>
      <c r="T544" s="7" t="str">
        <f>VLOOKUP($T526,Sensor!$A$1:$B$100,2,FALSE)</f>
        <v>2391A</v>
      </c>
      <c r="U544" s="71"/>
      <c r="V544" s="37"/>
      <c r="W544" s="37"/>
      <c r="X544" s="38"/>
      <c r="Y544" s="38"/>
      <c r="Z544" s="71"/>
      <c r="AA544" s="39"/>
      <c r="AB544" s="40"/>
      <c r="AC544" s="40"/>
      <c r="AD544" s="40"/>
      <c r="AE544" s="41"/>
      <c r="AF544" s="42"/>
      <c r="AG544" s="49"/>
      <c r="AH544" s="43"/>
      <c r="AI544" s="43"/>
      <c r="AJ544" s="44"/>
      <c r="AK544" s="44"/>
      <c r="AL544" s="44"/>
      <c r="AM544" s="44"/>
      <c r="AN544" s="36"/>
      <c r="AO544" s="36"/>
      <c r="AP544" s="36"/>
      <c r="AQ544" s="36"/>
      <c r="AR544" s="36"/>
      <c r="AS544" s="36"/>
    </row>
    <row r="545" spans="2:45" ht="30" customHeight="1" x14ac:dyDescent="0.25">
      <c r="S545" s="7" t="s">
        <v>21</v>
      </c>
      <c r="T545" s="7" t="str">
        <f>VLOOKUP($T524,MPN!$A$1:$E$500,5,FALSE)</f>
        <v>Default</v>
      </c>
      <c r="U545" s="71"/>
      <c r="V545" s="37"/>
      <c r="W545" s="37"/>
      <c r="X545" s="38"/>
      <c r="Y545" s="38"/>
      <c r="Z545" s="71"/>
      <c r="AA545" s="39"/>
      <c r="AB545" s="40"/>
      <c r="AC545" s="40"/>
      <c r="AD545" s="40"/>
      <c r="AE545" s="41"/>
      <c r="AF545" s="42"/>
      <c r="AG545" s="49"/>
      <c r="AH545" s="43"/>
      <c r="AI545" s="43"/>
      <c r="AJ545" s="44"/>
      <c r="AK545" s="44"/>
      <c r="AL545" s="44"/>
      <c r="AM545" s="44"/>
      <c r="AN545" s="36"/>
      <c r="AO545" s="36"/>
      <c r="AP545" s="36"/>
      <c r="AQ545" s="36"/>
      <c r="AR545" s="36"/>
      <c r="AS545" s="36"/>
    </row>
    <row r="546" spans="2:45" ht="30" customHeight="1" x14ac:dyDescent="0.25">
      <c r="S546" s="7" t="s">
        <v>545</v>
      </c>
      <c r="T546" s="7">
        <f t="shared" ref="T546" si="443">VLOOKUP(T535,$DT$1:$DV$31,3,FALSE)</f>
        <v>0</v>
      </c>
      <c r="U546" s="71"/>
      <c r="V546" s="37"/>
      <c r="W546" s="37"/>
      <c r="X546" s="38"/>
      <c r="Y546" s="38"/>
      <c r="Z546" s="71"/>
      <c r="AA546" s="39"/>
      <c r="AB546" s="40"/>
      <c r="AC546" s="40"/>
      <c r="AD546" s="40"/>
      <c r="AE546" s="41"/>
      <c r="AF546" s="42"/>
      <c r="AG546" s="49"/>
      <c r="AH546" s="43"/>
      <c r="AI546" s="43"/>
      <c r="AJ546" s="44"/>
      <c r="AK546" s="44"/>
      <c r="AL546" s="44"/>
      <c r="AM546" s="44"/>
      <c r="AN546" s="36"/>
      <c r="AO546" s="36"/>
      <c r="AP546" s="36"/>
      <c r="AQ546" s="36"/>
      <c r="AR546" s="36"/>
      <c r="AS546" s="36"/>
    </row>
    <row r="547" spans="2:45" ht="30" customHeight="1" x14ac:dyDescent="0.25">
      <c r="S547" s="7" t="s">
        <v>22</v>
      </c>
      <c r="T547" s="15">
        <v>6</v>
      </c>
      <c r="U547" s="71"/>
      <c r="V547" s="37"/>
      <c r="W547" s="37"/>
      <c r="X547" s="38"/>
      <c r="Y547" s="38"/>
      <c r="Z547" s="71"/>
      <c r="AA547" s="39"/>
      <c r="AB547" s="40"/>
      <c r="AC547" s="40"/>
      <c r="AD547" s="40"/>
      <c r="AE547" s="41"/>
      <c r="AF547" s="42"/>
      <c r="AG547" s="49"/>
      <c r="AH547" s="43"/>
      <c r="AI547" s="43"/>
      <c r="AJ547" s="44"/>
      <c r="AK547" s="44"/>
      <c r="AL547" s="44"/>
      <c r="AM547" s="44"/>
      <c r="AN547" s="36"/>
      <c r="AO547" s="36"/>
      <c r="AP547" s="36"/>
      <c r="AQ547" s="36"/>
      <c r="AR547" s="36"/>
      <c r="AS547" s="36"/>
    </row>
    <row r="548" spans="2:45" ht="30" customHeight="1" x14ac:dyDescent="0.25">
      <c r="B548" s="70"/>
      <c r="S548" s="7" t="s">
        <v>696</v>
      </c>
      <c r="T548" s="28">
        <v>45229</v>
      </c>
      <c r="U548" s="71"/>
      <c r="V548" s="37"/>
      <c r="W548" s="37"/>
      <c r="X548" s="38"/>
      <c r="Y548" s="38"/>
      <c r="Z548" s="71"/>
      <c r="AA548" s="39"/>
      <c r="AB548" s="40"/>
      <c r="AC548" s="40"/>
      <c r="AD548" s="40"/>
      <c r="AE548" s="41"/>
      <c r="AF548" s="42"/>
      <c r="AG548" s="49"/>
      <c r="AH548" s="43"/>
      <c r="AI548" s="43"/>
      <c r="AJ548" s="44"/>
      <c r="AK548" s="44"/>
      <c r="AL548" s="44"/>
      <c r="AM548" s="44"/>
      <c r="AN548" s="36"/>
      <c r="AO548" s="36"/>
      <c r="AP548" s="36"/>
      <c r="AQ548" s="36"/>
      <c r="AR548" s="36"/>
      <c r="AS548" s="36"/>
    </row>
    <row r="549" spans="2:45" ht="30" customHeight="1" x14ac:dyDescent="0.25">
      <c r="S549" s="7" t="s">
        <v>694</v>
      </c>
      <c r="T549" s="15" t="s">
        <v>994</v>
      </c>
      <c r="U549" s="71"/>
      <c r="V549" s="37"/>
      <c r="W549" s="37"/>
      <c r="X549" s="38"/>
      <c r="Y549" s="38"/>
      <c r="Z549" s="71"/>
      <c r="AA549" s="39"/>
      <c r="AB549" s="40"/>
      <c r="AC549" s="40"/>
      <c r="AD549" s="40"/>
      <c r="AE549" s="41"/>
      <c r="AF549" s="42"/>
      <c r="AG549" s="49"/>
      <c r="AH549" s="43"/>
      <c r="AI549" s="43"/>
      <c r="AJ549" s="44"/>
      <c r="AK549" s="44"/>
      <c r="AL549" s="44"/>
      <c r="AM549" s="44"/>
      <c r="AN549" s="36"/>
      <c r="AO549" s="36"/>
      <c r="AP549" s="36"/>
      <c r="AQ549" s="36"/>
      <c r="AR549" s="36"/>
      <c r="AS549" s="36"/>
    </row>
    <row r="550" spans="2:45" ht="30" customHeight="1" x14ac:dyDescent="0.25">
      <c r="S550" s="7" t="s">
        <v>697</v>
      </c>
      <c r="T550" s="7">
        <f t="shared" ref="T550" ca="1" si="444">COUNTA(U525:U584)</f>
        <v>12</v>
      </c>
      <c r="U550" s="71"/>
      <c r="V550" s="37"/>
      <c r="W550" s="37"/>
      <c r="X550" s="38"/>
      <c r="Y550" s="38"/>
      <c r="Z550" s="71"/>
      <c r="AA550" s="39"/>
      <c r="AB550" s="40"/>
      <c r="AC550" s="40"/>
      <c r="AD550" s="40"/>
      <c r="AE550" s="41"/>
      <c r="AF550" s="42"/>
      <c r="AG550" s="49"/>
      <c r="AH550" s="43"/>
      <c r="AI550" s="43"/>
      <c r="AJ550" s="44"/>
      <c r="AK550" s="44"/>
      <c r="AL550" s="44"/>
      <c r="AM550" s="44"/>
      <c r="AN550" s="36"/>
      <c r="AO550" s="36"/>
      <c r="AP550" s="36"/>
      <c r="AQ550" s="36"/>
      <c r="AR550" s="36"/>
      <c r="AS550" s="36"/>
    </row>
    <row r="551" spans="2:45" ht="30" customHeight="1" x14ac:dyDescent="0.25">
      <c r="S551" s="7" t="s">
        <v>715</v>
      </c>
      <c r="T551" s="7" t="str">
        <f t="shared" ref="T551" si="445">T539&amp;"+/-"&amp;T540&amp;" "&amp;T549</f>
        <v>-38+/-1 dBV</v>
      </c>
      <c r="U551" s="71"/>
      <c r="V551" s="37"/>
      <c r="W551" s="37"/>
      <c r="X551" s="38"/>
      <c r="Y551" s="38"/>
      <c r="Z551" s="71"/>
      <c r="AA551" s="39"/>
      <c r="AB551" s="40"/>
      <c r="AC551" s="40"/>
      <c r="AD551" s="40"/>
      <c r="AE551" s="41"/>
      <c r="AF551" s="42"/>
      <c r="AG551" s="49"/>
      <c r="AH551" s="43"/>
      <c r="AI551" s="43"/>
      <c r="AJ551" s="44"/>
      <c r="AK551" s="44"/>
      <c r="AL551" s="44"/>
      <c r="AM551" s="44"/>
      <c r="AN551" s="36"/>
      <c r="AO551" s="36"/>
      <c r="AP551" s="36"/>
      <c r="AQ551" s="36"/>
      <c r="AR551" s="36"/>
      <c r="AS551" s="36"/>
    </row>
    <row r="552" spans="2:45" ht="30" customHeight="1" x14ac:dyDescent="0.25">
      <c r="S552" s="7" t="s">
        <v>719</v>
      </c>
      <c r="T552" s="54" t="str">
        <f t="shared" ref="T552" si="446">T531&amp;" : "&amp;T534&amp;" "&amp;"(uA)"&amp;CHAR(10)&amp;"Vdc&amp;Remark: "&amp;T537</f>
        <v>3.3V : 100~200 (uA)
Vdc&amp;Remark: -</v>
      </c>
      <c r="U552" s="71"/>
      <c r="V552" s="37"/>
      <c r="W552" s="37"/>
      <c r="X552" s="38"/>
      <c r="Y552" s="38"/>
      <c r="Z552" s="71"/>
      <c r="AA552" s="39"/>
      <c r="AB552" s="40"/>
      <c r="AC552" s="40"/>
      <c r="AD552" s="40"/>
      <c r="AE552" s="41"/>
      <c r="AF552" s="42"/>
      <c r="AG552" s="49"/>
      <c r="AH552" s="43"/>
      <c r="AI552" s="43"/>
      <c r="AJ552" s="44"/>
      <c r="AK552" s="44"/>
      <c r="AL552" s="44"/>
      <c r="AM552" s="44"/>
      <c r="AN552" s="36"/>
      <c r="AO552" s="36"/>
      <c r="AP552" s="36"/>
      <c r="AQ552" s="36"/>
      <c r="AR552" s="36"/>
      <c r="AS552" s="36"/>
    </row>
    <row r="553" spans="2:45" ht="30" customHeight="1" x14ac:dyDescent="0.25">
      <c r="U553" s="71"/>
      <c r="V553" s="37"/>
      <c r="W553" s="37"/>
      <c r="X553" s="38"/>
      <c r="Y553" s="38"/>
      <c r="Z553" s="71"/>
      <c r="AA553" s="39"/>
      <c r="AB553" s="40"/>
      <c r="AC553" s="40"/>
      <c r="AD553" s="40"/>
      <c r="AE553" s="41"/>
      <c r="AF553" s="42"/>
      <c r="AG553" s="49"/>
      <c r="AH553" s="43"/>
      <c r="AI553" s="43"/>
      <c r="AJ553" s="44"/>
      <c r="AK553" s="44"/>
      <c r="AL553" s="44"/>
      <c r="AM553" s="44"/>
      <c r="AN553" s="36"/>
      <c r="AO553" s="36"/>
      <c r="AP553" s="36"/>
      <c r="AQ553" s="36"/>
      <c r="AR553" s="36"/>
      <c r="AS553" s="36"/>
    </row>
    <row r="554" spans="2:45" ht="30" customHeight="1" x14ac:dyDescent="0.25">
      <c r="S554" s="2" t="s">
        <v>14</v>
      </c>
      <c r="T554" s="2" t="str">
        <f t="shared" ref="T554" si="447">ADDRESS(ROW(S554),COLUMN($S$1))&amp;":"&amp;ADDRESS(ROW(S584),COLUMN($T$1))</f>
        <v>$S$554:$T$584</v>
      </c>
      <c r="U554" s="71"/>
      <c r="V554" s="37"/>
      <c r="W554" s="37"/>
      <c r="X554" s="38"/>
      <c r="Y554" s="38"/>
      <c r="Z554" s="71"/>
      <c r="AA554" s="39"/>
      <c r="AB554" s="40"/>
      <c r="AC554" s="40"/>
      <c r="AD554" s="40"/>
      <c r="AE554" s="41"/>
      <c r="AF554" s="42"/>
      <c r="AG554" s="49"/>
      <c r="AH554" s="43"/>
      <c r="AI554" s="43"/>
      <c r="AJ554" s="44"/>
      <c r="AK554" s="44"/>
      <c r="AL554" s="44"/>
      <c r="AM554" s="44"/>
      <c r="AN554" s="36"/>
      <c r="AO554" s="36"/>
      <c r="AP554" s="36"/>
      <c r="AQ554" s="36"/>
      <c r="AR554" s="36"/>
      <c r="AS554" s="36"/>
    </row>
    <row r="555" spans="2:45" ht="30" customHeight="1" x14ac:dyDescent="0.25">
      <c r="S555" s="4" t="str">
        <f t="shared" ref="S555" si="448">$BB$2</f>
        <v>15V</v>
      </c>
      <c r="T555" s="3" t="s">
        <v>562</v>
      </c>
      <c r="U555" s="71"/>
      <c r="V555" s="37"/>
      <c r="W555" s="37"/>
      <c r="X555" s="38"/>
      <c r="Y555" s="38"/>
      <c r="Z555" s="71"/>
      <c r="AA555" s="39"/>
      <c r="AB555" s="40"/>
      <c r="AC555" s="40"/>
      <c r="AD555" s="40"/>
      <c r="AE555" s="41"/>
      <c r="AF555" s="42"/>
      <c r="AG555" s="49"/>
      <c r="AH555" s="43"/>
      <c r="AI555" s="43"/>
      <c r="AJ555" s="44"/>
      <c r="AK555" s="44"/>
      <c r="AL555" s="44"/>
      <c r="AM555" s="44"/>
      <c r="AN555" s="36"/>
      <c r="AO555" s="36"/>
      <c r="AP555" s="36"/>
      <c r="AQ555" s="36"/>
      <c r="AR555" s="36"/>
      <c r="AS555" s="36"/>
    </row>
    <row r="556" spans="2:45" ht="30" customHeight="1" x14ac:dyDescent="0.25">
      <c r="S556" s="4" t="str">
        <f t="shared" ref="S556" si="449">$BB$3</f>
        <v>14V</v>
      </c>
      <c r="T556" s="3" t="s">
        <v>562</v>
      </c>
      <c r="U556" s="71"/>
      <c r="V556" s="37"/>
      <c r="W556" s="37"/>
      <c r="X556" s="38"/>
      <c r="Y556" s="38"/>
      <c r="Z556" s="71"/>
      <c r="AA556" s="39"/>
      <c r="AB556" s="40"/>
      <c r="AC556" s="40"/>
      <c r="AD556" s="40"/>
      <c r="AE556" s="41"/>
      <c r="AF556" s="42"/>
      <c r="AG556" s="49"/>
      <c r="AH556" s="43"/>
      <c r="AI556" s="43"/>
      <c r="AJ556" s="44"/>
      <c r="AK556" s="44"/>
      <c r="AL556" s="44"/>
      <c r="AM556" s="44"/>
      <c r="AN556" s="36"/>
      <c r="AO556" s="36"/>
      <c r="AP556" s="36"/>
      <c r="AQ556" s="36"/>
      <c r="AR556" s="36"/>
      <c r="AS556" s="36"/>
    </row>
    <row r="557" spans="2:45" ht="30" customHeight="1" x14ac:dyDescent="0.25">
      <c r="S557" s="4" t="str">
        <f t="shared" ref="S557" si="450">$BB$4</f>
        <v>13V</v>
      </c>
      <c r="T557" s="3" t="s">
        <v>255</v>
      </c>
      <c r="U557" s="71"/>
      <c r="V557" s="37"/>
      <c r="W557" s="37"/>
      <c r="X557" s="38"/>
      <c r="Y557" s="38"/>
      <c r="Z557" s="71"/>
      <c r="AA557" s="39"/>
      <c r="AB557" s="40"/>
      <c r="AC557" s="40"/>
      <c r="AD557" s="40"/>
      <c r="AE557" s="41"/>
      <c r="AF557" s="42"/>
      <c r="AG557" s="49"/>
      <c r="AH557" s="43"/>
      <c r="AI557" s="43"/>
      <c r="AJ557" s="44"/>
      <c r="AK557" s="44"/>
      <c r="AL557" s="44"/>
      <c r="AM557" s="44"/>
      <c r="AN557" s="36"/>
      <c r="AO557" s="36"/>
      <c r="AP557" s="36"/>
      <c r="AQ557" s="36"/>
      <c r="AR557" s="36"/>
      <c r="AS557" s="36"/>
    </row>
    <row r="558" spans="2:45" ht="30" customHeight="1" x14ac:dyDescent="0.25">
      <c r="S558" s="4" t="str">
        <f t="shared" ref="S558" si="451">$BB$5</f>
        <v>12V</v>
      </c>
      <c r="T558" s="3" t="s">
        <v>255</v>
      </c>
      <c r="U558" s="71"/>
      <c r="V558" s="37"/>
      <c r="W558" s="37"/>
      <c r="X558" s="38"/>
      <c r="Y558" s="38"/>
      <c r="Z558" s="71"/>
      <c r="AA558" s="39"/>
      <c r="AB558" s="40"/>
      <c r="AC558" s="40"/>
      <c r="AD558" s="40"/>
      <c r="AE558" s="41"/>
      <c r="AF558" s="42"/>
      <c r="AG558" s="49"/>
      <c r="AH558" s="43"/>
      <c r="AI558" s="43"/>
      <c r="AJ558" s="44"/>
      <c r="AK558" s="44"/>
      <c r="AL558" s="44"/>
      <c r="AM558" s="44"/>
      <c r="AN558" s="36"/>
      <c r="AO558" s="36"/>
      <c r="AP558" s="36"/>
      <c r="AQ558" s="36"/>
      <c r="AR558" s="36"/>
      <c r="AS558" s="36"/>
    </row>
    <row r="559" spans="2:45" ht="30" customHeight="1" x14ac:dyDescent="0.25">
      <c r="S559" s="4" t="str">
        <f t="shared" ref="S559" si="452">$BB$6</f>
        <v>11V</v>
      </c>
      <c r="T559" s="3" t="s">
        <v>255</v>
      </c>
      <c r="U559" s="71"/>
      <c r="V559" s="37"/>
      <c r="W559" s="37"/>
      <c r="X559" s="38"/>
      <c r="Y559" s="38"/>
      <c r="Z559" s="71"/>
      <c r="AA559" s="39"/>
      <c r="AB559" s="40"/>
      <c r="AC559" s="40"/>
      <c r="AD559" s="40"/>
      <c r="AE559" s="41"/>
      <c r="AF559" s="42"/>
      <c r="AG559" s="49"/>
      <c r="AH559" s="43"/>
      <c r="AI559" s="43"/>
      <c r="AJ559" s="44"/>
      <c r="AK559" s="44"/>
      <c r="AL559" s="44"/>
      <c r="AM559" s="44"/>
      <c r="AN559" s="36"/>
      <c r="AO559" s="36"/>
      <c r="AP559" s="36"/>
      <c r="AQ559" s="36"/>
      <c r="AR559" s="36"/>
      <c r="AS559" s="36"/>
    </row>
    <row r="560" spans="2:45" ht="30" customHeight="1" x14ac:dyDescent="0.25">
      <c r="S560" s="4" t="str">
        <f t="shared" ref="S560" si="453">$BB$7</f>
        <v>10V</v>
      </c>
      <c r="T560" s="3">
        <v>0</v>
      </c>
      <c r="U560" s="71"/>
      <c r="V560" s="37"/>
      <c r="W560" s="37"/>
      <c r="X560" s="38"/>
      <c r="Y560" s="38"/>
      <c r="Z560" s="71"/>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 t="shared" ref="S561" si="454">$BB$8</f>
        <v>9V</v>
      </c>
      <c r="T561" s="3">
        <v>-1.2</v>
      </c>
      <c r="U561" s="71"/>
      <c r="V561" s="37"/>
      <c r="W561" s="37"/>
      <c r="X561" s="38"/>
      <c r="Y561" s="38"/>
      <c r="Z561" s="71"/>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 t="shared" ref="S562" si="455">$BB$9</f>
        <v>FIX</v>
      </c>
      <c r="T562" s="3" t="s">
        <v>562</v>
      </c>
      <c r="U562" s="71"/>
      <c r="V562" s="37"/>
      <c r="W562" s="37"/>
      <c r="X562" s="38"/>
      <c r="Y562" s="38"/>
      <c r="Z562" s="71"/>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 t="shared" ref="S563" si="456">$BB$10</f>
        <v>Space</v>
      </c>
      <c r="T563" s="3"/>
      <c r="U563" s="71"/>
      <c r="V563" s="37"/>
      <c r="W563" s="37"/>
      <c r="X563" s="38"/>
      <c r="Y563" s="38"/>
      <c r="Z563" s="71"/>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 t="shared" ref="S564" si="457">$BB$11</f>
        <v>Config2</v>
      </c>
      <c r="T564" s="3"/>
      <c r="U564" s="71"/>
      <c r="V564" s="37"/>
      <c r="W564" s="37"/>
      <c r="X564" s="38"/>
      <c r="Y564" s="38"/>
      <c r="Z564" s="71"/>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 t="shared" ref="S565" si="458">$BB$12</f>
        <v>-</v>
      </c>
      <c r="T565" s="3"/>
      <c r="U565" s="36"/>
      <c r="V565" s="37"/>
      <c r="W565" s="37"/>
      <c r="X565" s="38"/>
      <c r="Y565" s="38"/>
      <c r="Z565" s="71"/>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 t="shared" ref="S566" si="459">$BB$13</f>
        <v>-</v>
      </c>
      <c r="T566" s="3"/>
      <c r="U566" s="36"/>
      <c r="V566" s="37"/>
      <c r="W566" s="37"/>
      <c r="X566" s="38"/>
      <c r="Y566" s="38"/>
      <c r="Z566" s="71"/>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 t="shared" ref="S567" si="460">$BB$14</f>
        <v>-</v>
      </c>
      <c r="T567" s="3"/>
      <c r="U567" s="36"/>
      <c r="V567" s="37"/>
      <c r="W567" s="37"/>
      <c r="X567" s="38"/>
      <c r="Y567" s="38"/>
      <c r="Z567" s="71"/>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 t="shared" ref="S568" si="461">$BB$15</f>
        <v>-</v>
      </c>
      <c r="T568" s="3"/>
      <c r="U568" s="36"/>
      <c r="V568" s="37"/>
      <c r="W568" s="37"/>
      <c r="X568" s="38"/>
      <c r="Y568" s="38"/>
      <c r="Z568" s="71"/>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 t="shared" ref="S569" si="462">$BB$16</f>
        <v>-</v>
      </c>
      <c r="T569" s="3"/>
      <c r="U569" s="36"/>
      <c r="V569" s="37"/>
      <c r="W569" s="37"/>
      <c r="X569" s="38"/>
      <c r="Y569" s="38"/>
      <c r="Z569" s="71"/>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 t="shared" ref="S570" si="463">$BB$17</f>
        <v>-</v>
      </c>
      <c r="T570" s="3"/>
      <c r="U570" s="36"/>
      <c r="V570" s="37"/>
      <c r="W570" s="37"/>
      <c r="X570" s="38"/>
      <c r="Y570" s="38"/>
      <c r="Z570" s="71"/>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 t="shared" ref="S571" si="464">$BB$18</f>
        <v>-</v>
      </c>
      <c r="T571" s="3"/>
      <c r="U571" s="36"/>
      <c r="V571" s="37"/>
      <c r="W571" s="37"/>
      <c r="X571" s="38"/>
      <c r="Y571" s="38"/>
      <c r="Z571" s="71"/>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 t="shared" ref="S572" si="465">$BB$19</f>
        <v>-</v>
      </c>
      <c r="T572" s="3"/>
      <c r="U572" s="36"/>
      <c r="V572" s="37"/>
      <c r="W572" s="37"/>
      <c r="X572" s="38"/>
      <c r="Y572" s="38"/>
      <c r="Z572" s="71"/>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 t="shared" ref="S573" si="466">$BB$20</f>
        <v>-</v>
      </c>
      <c r="T573" s="3"/>
      <c r="U573" s="36"/>
      <c r="V573" s="37"/>
      <c r="W573" s="37"/>
      <c r="X573" s="38"/>
      <c r="Y573" s="38"/>
      <c r="Z573" s="71"/>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 t="shared" ref="S574" si="467">$BB$21</f>
        <v>-</v>
      </c>
      <c r="T574" s="3"/>
      <c r="U574" s="36"/>
      <c r="V574" s="37"/>
      <c r="W574" s="37"/>
      <c r="X574" s="38"/>
      <c r="Y574" s="38"/>
      <c r="Z574" s="71"/>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 t="shared" ref="S575" si="468">$BB$22</f>
        <v>-</v>
      </c>
      <c r="T575" s="3"/>
      <c r="U575" s="36"/>
      <c r="V575" s="37"/>
      <c r="W575" s="37"/>
      <c r="X575" s="38"/>
      <c r="Y575" s="38"/>
      <c r="Z575" s="71"/>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 t="shared" ref="S576" si="469">$BB$23</f>
        <v>-</v>
      </c>
      <c r="T576" s="3"/>
      <c r="U576" s="36"/>
      <c r="V576" s="37"/>
      <c r="W576" s="37"/>
      <c r="X576" s="38"/>
      <c r="Y576" s="38"/>
      <c r="Z576" s="71"/>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 t="shared" ref="S577" si="470">$BB$24</f>
        <v>-</v>
      </c>
      <c r="T577" s="3"/>
      <c r="U577" s="36"/>
      <c r="V577" s="37"/>
      <c r="W577" s="37"/>
      <c r="X577" s="38"/>
      <c r="Y577" s="38"/>
      <c r="Z577" s="71"/>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 t="shared" ref="S578" si="471">$BB$25</f>
        <v>-</v>
      </c>
      <c r="T578" s="3"/>
      <c r="U578" s="36"/>
      <c r="V578" s="37"/>
      <c r="W578" s="37"/>
      <c r="X578" s="38"/>
      <c r="Y578" s="38"/>
      <c r="Z578" s="71"/>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 t="shared" ref="S579" si="472">$BB$26</f>
        <v>-</v>
      </c>
      <c r="T579" s="3"/>
      <c r="U579" s="36"/>
      <c r="V579" s="37"/>
      <c r="W579" s="37"/>
      <c r="X579" s="38"/>
      <c r="Y579" s="38"/>
      <c r="Z579" s="71"/>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 t="shared" ref="S580" si="473">$BB$27</f>
        <v>-</v>
      </c>
      <c r="T580" s="3"/>
      <c r="U580" s="36"/>
      <c r="V580" s="37"/>
      <c r="W580" s="37"/>
      <c r="X580" s="38"/>
      <c r="Y580" s="38"/>
      <c r="Z580" s="71"/>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 t="shared" ref="S581" si="474">$BB$28</f>
        <v>-</v>
      </c>
      <c r="T581" s="3"/>
      <c r="U581" s="36"/>
      <c r="V581" s="37"/>
      <c r="W581" s="37"/>
      <c r="X581" s="38"/>
      <c r="Y581" s="38"/>
      <c r="Z581" s="71"/>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 t="shared" ref="S582" si="475">$BB$29</f>
        <v>-</v>
      </c>
      <c r="T582" s="3"/>
      <c r="U582" s="36"/>
      <c r="V582" s="37"/>
      <c r="W582" s="37"/>
      <c r="X582" s="38"/>
      <c r="Y582" s="38"/>
      <c r="Z582" s="71"/>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 t="shared" ref="S583" si="476">$BB$30</f>
        <v>-</v>
      </c>
      <c r="T583" s="3"/>
      <c r="U583" s="36"/>
      <c r="V583" s="37"/>
      <c r="W583" s="37"/>
      <c r="X583" s="38"/>
      <c r="Y583" s="38"/>
      <c r="Z583" s="71"/>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 t="shared" ref="S584" si="477">$BB$31</f>
        <v>-</v>
      </c>
      <c r="T584" s="3"/>
      <c r="U584" s="36"/>
      <c r="V584" s="37"/>
      <c r="W584" s="37"/>
      <c r="X584" s="38"/>
      <c r="Y584" s="38"/>
      <c r="Z584" s="71"/>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31" cm="1">
        <f t="array" ref="S586">BoxNum(ROW($S586))</f>
        <v>10</v>
      </c>
      <c r="T586" s="7" t="s">
        <v>698</v>
      </c>
      <c r="U586" s="15" t="s">
        <v>585</v>
      </c>
      <c r="V586" s="12"/>
      <c r="W586" s="65"/>
      <c r="X586" s="12"/>
      <c r="Y586" s="7" t="str">
        <f t="shared" ref="Y586" si="478">VLOOKUP(U586,$DX$1:$DZ$21,3,FALSE)</f>
        <v>-</v>
      </c>
      <c r="AD586" s="8"/>
    </row>
    <row r="587" spans="19:45" ht="30" customHeight="1" x14ac:dyDescent="0.25">
      <c r="S587" s="7" t="s">
        <v>24</v>
      </c>
      <c r="T587" s="15" t="s">
        <v>1154</v>
      </c>
      <c r="U587" s="5" t="s">
        <v>23</v>
      </c>
      <c r="V587" s="7" t="str">
        <f t="shared" ref="V587" si="479">VLOOKUP(U586,$DX$1:$DZ$21,2,FALSE)</f>
        <v>-</v>
      </c>
      <c r="W587" s="19"/>
      <c r="X587" s="19"/>
      <c r="Y587" s="19"/>
      <c r="Z587" s="19"/>
      <c r="AA587" s="5" t="s">
        <v>592</v>
      </c>
      <c r="AB587" s="26" t="str">
        <f t="shared" ref="AB587" si="480">T606&amp;"_"&amp;ABS(T604)&amp;"dB_"&amp;T608&amp;"_"&amp;T609&amp;"_"&amp;GetAbsMaxMinText(AF590:AG649)&amp;"_"&amp;T589&amp;"_"&amp;T588&amp;S586&amp;"."&amp;T612</f>
        <v>12V_NormalMode_38dB_M804WF_2227H_367_413_ZTS6856S_MP10.0</v>
      </c>
      <c r="AC587" s="18"/>
      <c r="AD587" s="18"/>
      <c r="AE587" s="18"/>
      <c r="AF587" s="18"/>
      <c r="AG587" s="18"/>
      <c r="AH587" s="19"/>
      <c r="AI587" s="19" t="s">
        <v>2</v>
      </c>
      <c r="AJ587" s="16"/>
      <c r="AK587" s="16"/>
      <c r="AL587" s="16"/>
      <c r="AM587" s="16"/>
      <c r="AN587" s="16"/>
      <c r="AO587" s="16"/>
      <c r="AP587" s="16"/>
      <c r="AQ587" s="16"/>
      <c r="AR587" s="16"/>
      <c r="AS587" s="16"/>
    </row>
    <row r="588" spans="19:45" ht="30" customHeight="1" x14ac:dyDescent="0.25">
      <c r="S588" s="7" t="s">
        <v>5</v>
      </c>
      <c r="T588" s="15" t="s">
        <v>1148</v>
      </c>
      <c r="U588" s="32" t="str">
        <f t="shared" ref="U588" si="481">HYPERLINK("#A"&amp;(S586+1),"&lt;==Block" &amp; $S586 &amp;"==&gt;")</f>
        <v>&lt;==Block10==&gt;</v>
      </c>
      <c r="V588" s="51"/>
      <c r="W588" s="19"/>
      <c r="X588" s="19"/>
      <c r="Y588" s="23"/>
      <c r="Z588" s="8"/>
      <c r="AA588" s="19"/>
      <c r="AB588" s="19"/>
      <c r="AC588" s="19"/>
      <c r="AD588" s="19"/>
      <c r="AE588" s="19"/>
      <c r="AF588" s="19"/>
      <c r="AG588" s="19"/>
      <c r="AH588" s="19"/>
      <c r="AI588" s="19"/>
      <c r="AJ588" s="19"/>
      <c r="AK588" s="19"/>
      <c r="AL588" s="19"/>
      <c r="AM588" s="19"/>
      <c r="AN588" s="57" t="s">
        <v>723</v>
      </c>
      <c r="AO588" s="57" t="s">
        <v>709</v>
      </c>
      <c r="AP588" s="57" t="s">
        <v>710</v>
      </c>
      <c r="AQ588" s="57" t="s">
        <v>611</v>
      </c>
      <c r="AR588" s="57" t="s">
        <v>711</v>
      </c>
      <c r="AS588" s="50"/>
    </row>
    <row r="589" spans="19:45" ht="30" customHeight="1" x14ac:dyDescent="0.25">
      <c r="S589" s="7" t="s">
        <v>10</v>
      </c>
      <c r="T589" s="15" t="s">
        <v>1172</v>
      </c>
      <c r="U589" s="52" t="s">
        <v>775</v>
      </c>
      <c r="V589" s="33" t="s">
        <v>601</v>
      </c>
      <c r="W589" s="33" t="s">
        <v>602</v>
      </c>
      <c r="X589" s="33" t="s">
        <v>603</v>
      </c>
      <c r="Y589" s="33" t="s">
        <v>603</v>
      </c>
      <c r="Z589" s="33" t="s">
        <v>591</v>
      </c>
      <c r="AA589" s="33" t="s">
        <v>7</v>
      </c>
      <c r="AB589" s="33" t="s">
        <v>563</v>
      </c>
      <c r="AC589" s="33" t="s">
        <v>577</v>
      </c>
      <c r="AD589" s="33" t="s">
        <v>611</v>
      </c>
      <c r="AE589" s="33" t="s">
        <v>569</v>
      </c>
      <c r="AF589" s="35" t="s">
        <v>593</v>
      </c>
      <c r="AG589" s="35" t="s">
        <v>594</v>
      </c>
      <c r="AH589" s="35" t="s">
        <v>595</v>
      </c>
      <c r="AI589" s="35" t="s">
        <v>596</v>
      </c>
      <c r="AJ589" s="56" t="s">
        <v>597</v>
      </c>
      <c r="AK589" s="56" t="s">
        <v>598</v>
      </c>
      <c r="AL589" s="56" t="s">
        <v>599</v>
      </c>
      <c r="AM589" s="56" t="s">
        <v>600</v>
      </c>
      <c r="AN589" s="56" t="str">
        <f t="shared" ref="AN589" si="482">VLOOKUP($T597,$DE$1:$DJ$31,2,FALSE)</f>
        <v>Full</v>
      </c>
      <c r="AO589" s="56" t="str">
        <f t="shared" ref="AO589" si="483">VLOOKUP($T597,$DE$1:$DJ$31,3,FALSE)</f>
        <v>Full</v>
      </c>
      <c r="AP589" s="56" t="str">
        <f t="shared" ref="AP589" si="484">VLOOKUP($T597,$DE$1:$DJ$31,4,FALSE)</f>
        <v>non</v>
      </c>
      <c r="AQ589" s="56" t="str">
        <f t="shared" ref="AQ589" si="485">VLOOKUP($T597,$DE$1:$DJ$31,5,FALSE)</f>
        <v>non</v>
      </c>
      <c r="AR589" s="56" t="str">
        <f t="shared" ref="AR589" si="486">VLOOKUP($T597,$DE$1:$DJ$31,6,FALSE)</f>
        <v>Full</v>
      </c>
      <c r="AS589" s="35" t="s">
        <v>726</v>
      </c>
    </row>
    <row r="590" spans="19:45" ht="30" customHeight="1" x14ac:dyDescent="0.25">
      <c r="S590" s="7" t="s">
        <v>18</v>
      </c>
      <c r="T590" s="15" t="s">
        <v>1149</v>
      </c>
      <c r="U590" s="36" t="str">
        <f t="shared" ref="U590:U598" ca="1" si="487">ConfigCode($AA590,$AN590,$AO590,$AP590,$AQ590,$AR590,$AF590,$AG590,2)</f>
        <v>0x30=-37.00,-36.70;</v>
      </c>
      <c r="V590" s="37"/>
      <c r="W590" s="37">
        <v>0.10000000000000009</v>
      </c>
      <c r="X590" s="68"/>
      <c r="Y590" s="68"/>
      <c r="Z590" s="55">
        <f t="shared" ref="Z590:Z598" ca="1" si="488" xml:space="preserve">
N("vbias,vlookup vbias range")+
VLOOKUP($AA590,INDIRECT(BoxVal(ROW($AA590),34,COLUMN(T586))),2,FALSE)+
N("gain")+
$AB590+
N("vcm")+
VLOOKUP($AC590,$CT$1:$DC$31,7,FALSE)+
N("(vbias*vcp*vbg-vbias)*sensor ratio")+
VbiasCal($AA590,$AD590,$AE590,BoxVal(ROW($AC590),18,COLUMN($T$22)))+
N("vbias ref+gain ref")+
$V590+$W590</f>
        <v>-1</v>
      </c>
      <c r="AA590" s="39" t="s">
        <v>1153</v>
      </c>
      <c r="AB590" s="40">
        <v>0</v>
      </c>
      <c r="AC590" s="40" t="s">
        <v>996</v>
      </c>
      <c r="AD590" s="40">
        <v>1</v>
      </c>
      <c r="AE590" s="41">
        <v>0</v>
      </c>
      <c r="AF590" s="42">
        <v>-37</v>
      </c>
      <c r="AG590" s="42">
        <v>-36.700000000000003</v>
      </c>
      <c r="AH590" s="43">
        <f t="shared" ref="AH590:AH598" ca="1" si="489">$AF590+$Z590</f>
        <v>-38</v>
      </c>
      <c r="AI590" s="43">
        <f t="shared" ref="AI590:AI598" ca="1" si="490">$AG590+$Z590</f>
        <v>-37.700000000000003</v>
      </c>
      <c r="AJ590" s="44">
        <f t="shared" ref="AJ590:AJ598" ca="1" si="491" xml:space="preserve">
N("initial sens-loopgain")+
$AF590-BoxVal(ROW($AA590),26,COLUMN(INDIRECT("T"&amp;(INT(ROW($AA607)/65))*65+2)))</f>
        <v>-37</v>
      </c>
      <c r="AK590" s="44">
        <f t="shared" ref="AK590:AK598" ca="1" si="492">AJ590+(AG590-AF590)</f>
        <v>-36.700000000000003</v>
      </c>
      <c r="AL590" s="44">
        <f t="shared" ref="AL590:AL598" ca="1" si="493" xml:space="preserve">
N("initial sens-loopgain-gain-gain ref-vcm")+
$AH590-
BoxVal(ROW($AA590),26,COLUMN(INDIRECT("T"&amp;(INT(ROW($AA607)/65))*65+2)))-
$AB590-
$W590-
IFERROR(VLOOKUP($AC590,$CT$1:$DC$31,7,FALSE),0)</f>
        <v>-38.1</v>
      </c>
      <c r="AM590" s="44">
        <f t="shared" ref="AM590:AM598" ca="1" si="494">AL590+(AG590-AF590)</f>
        <v>-37.800000000000004</v>
      </c>
      <c r="AN590" s="36" t="str">
        <f t="shared" ref="AN590:AN598" ca="1" si="495">IF(BoxVal(ROW(AA590),9,COLUMN(T588))="FIX","00",ManualLookup(AA590,BoxVal(ROW(AA590),4,COLUMN(AN588)),INDIRECT(DN$3)))</f>
        <v>30</v>
      </c>
      <c r="AO590" s="36" t="str">
        <f t="shared" ref="AO590:AO598" ca="1" si="496">ManualLookup(AB590,BoxVal(ROW(AB590),4,COLUMN(AO588)),INDIRECT(DO$3))</f>
        <v>00</v>
      </c>
      <c r="AP590" s="36" t="str">
        <f t="shared" ref="AP590:AP598" ca="1" si="497">ManualLookup(AC590,BoxVal(ROW(AC590),4,COLUMN(AP588)),INDIRECT(DP$3))</f>
        <v>00</v>
      </c>
      <c r="AQ590" s="36" t="str">
        <f t="shared" ref="AQ590:AQ598" ca="1" si="498">ManualLookup(AD590,BoxVal(ROW(AD590),4,COLUMN(AQ588)),INDIRECT(DQ$3))</f>
        <v>00</v>
      </c>
      <c r="AR590" s="36" t="str">
        <f t="shared" ref="AR590:AR598" ca="1" si="499">ManualLookup(AE590,BoxVal(ROW(AE590),4,COLUMN(AR588)),INDIRECT(DR$3))</f>
        <v>00</v>
      </c>
      <c r="AS590" s="33"/>
    </row>
    <row r="591" spans="19:45" ht="30" customHeight="1" x14ac:dyDescent="0.25">
      <c r="S591" s="7" t="s">
        <v>13</v>
      </c>
      <c r="T591" s="15" t="s">
        <v>1159</v>
      </c>
      <c r="U591" s="71" t="str">
        <f t="shared" ca="1" si="487"/>
        <v>0x02=-37.60,-37.00;</v>
      </c>
      <c r="V591" s="37"/>
      <c r="W591" s="37"/>
      <c r="X591" s="68"/>
      <c r="Y591" s="68"/>
      <c r="Z591" s="55">
        <f t="shared" ca="1" si="488"/>
        <v>-1</v>
      </c>
      <c r="AA591" s="39" t="s">
        <v>1150</v>
      </c>
      <c r="AB591" s="40">
        <v>-1</v>
      </c>
      <c r="AC591" s="40" t="s">
        <v>996</v>
      </c>
      <c r="AD591" s="40">
        <v>1</v>
      </c>
      <c r="AE591" s="41">
        <v>0</v>
      </c>
      <c r="AF591" s="42">
        <v>-37.6</v>
      </c>
      <c r="AG591" s="47">
        <f t="shared" ref="AG591" si="500">AF590</f>
        <v>-37</v>
      </c>
      <c r="AH591" s="43">
        <f t="shared" ca="1" si="489"/>
        <v>-38.6</v>
      </c>
      <c r="AI591" s="43">
        <f t="shared" ca="1" si="490"/>
        <v>-38</v>
      </c>
      <c r="AJ591" s="44">
        <f t="shared" ca="1" si="491"/>
        <v>-37.6</v>
      </c>
      <c r="AK591" s="44">
        <f t="shared" ca="1" si="492"/>
        <v>-37</v>
      </c>
      <c r="AL591" s="44">
        <f t="shared" ca="1" si="493"/>
        <v>-37.6</v>
      </c>
      <c r="AM591" s="44">
        <f t="shared" ca="1" si="494"/>
        <v>-37</v>
      </c>
      <c r="AN591" s="36" t="str">
        <f t="shared" ca="1" si="495"/>
        <v>00</v>
      </c>
      <c r="AO591" s="36" t="str">
        <f t="shared" ca="1" si="496"/>
        <v>02</v>
      </c>
      <c r="AP591" s="36" t="str">
        <f t="shared" ca="1" si="497"/>
        <v>00</v>
      </c>
      <c r="AQ591" s="36" t="str">
        <f t="shared" ca="1" si="498"/>
        <v>00</v>
      </c>
      <c r="AR591" s="36" t="str">
        <f t="shared" ca="1" si="499"/>
        <v>00</v>
      </c>
      <c r="AS591" s="36"/>
    </row>
    <row r="592" spans="19:45" ht="30" customHeight="1" x14ac:dyDescent="0.25">
      <c r="S592" s="26"/>
      <c r="T592" s="17"/>
      <c r="U592" s="71" t="str">
        <f t="shared" ca="1" si="487"/>
        <v>0x00=-38.30,-37.60;</v>
      </c>
      <c r="V592" s="37"/>
      <c r="W592" s="37">
        <v>0.1</v>
      </c>
      <c r="X592" s="68"/>
      <c r="Y592" s="68"/>
      <c r="Z592" s="55">
        <f t="shared" ca="1" si="488"/>
        <v>0.1</v>
      </c>
      <c r="AA592" s="39" t="s">
        <v>587</v>
      </c>
      <c r="AB592" s="40">
        <v>0</v>
      </c>
      <c r="AC592" s="40" t="s">
        <v>995</v>
      </c>
      <c r="AD592" s="40">
        <v>1</v>
      </c>
      <c r="AE592" s="41">
        <v>0</v>
      </c>
      <c r="AF592" s="42">
        <v>-38.299999999999997</v>
      </c>
      <c r="AG592" s="47">
        <f t="shared" ref="AG592:AG598" si="501">AF591</f>
        <v>-37.6</v>
      </c>
      <c r="AH592" s="43">
        <f t="shared" ca="1" si="489"/>
        <v>-38.199999999999996</v>
      </c>
      <c r="AI592" s="43">
        <f t="shared" ca="1" si="490"/>
        <v>-37.5</v>
      </c>
      <c r="AJ592" s="44">
        <f t="shared" ca="1" si="491"/>
        <v>-38.299999999999997</v>
      </c>
      <c r="AK592" s="44">
        <f t="shared" ca="1" si="492"/>
        <v>-37.6</v>
      </c>
      <c r="AL592" s="44">
        <f t="shared" ca="1" si="493"/>
        <v>-38.299999999999997</v>
      </c>
      <c r="AM592" s="44">
        <f t="shared" ca="1" si="494"/>
        <v>-37.6</v>
      </c>
      <c r="AN592" s="36" t="str">
        <f t="shared" ca="1" si="495"/>
        <v>00</v>
      </c>
      <c r="AO592" s="36" t="str">
        <f t="shared" ca="1" si="496"/>
        <v>00</v>
      </c>
      <c r="AP592" s="36" t="str">
        <f t="shared" ca="1" si="497"/>
        <v>00</v>
      </c>
      <c r="AQ592" s="36" t="str">
        <f t="shared" ca="1" si="498"/>
        <v>00</v>
      </c>
      <c r="AR592" s="36" t="str">
        <f t="shared" ca="1" si="499"/>
        <v>00</v>
      </c>
      <c r="AS592" s="36"/>
    </row>
    <row r="593" spans="19:45" ht="30" customHeight="1" x14ac:dyDescent="0.25">
      <c r="S593" s="7" t="s">
        <v>19</v>
      </c>
      <c r="T593" s="15" t="s">
        <v>1150</v>
      </c>
      <c r="U593" s="71" t="str">
        <f t="shared" ca="1" si="487"/>
        <v>0x03=-39.00,-38.30;</v>
      </c>
      <c r="V593" s="37"/>
      <c r="W593" s="37"/>
      <c r="X593" s="68"/>
      <c r="Y593" s="68"/>
      <c r="Z593" s="55">
        <f t="shared" ca="1" si="488"/>
        <v>0.5</v>
      </c>
      <c r="AA593" s="39" t="s">
        <v>587</v>
      </c>
      <c r="AB593" s="40">
        <v>0.5</v>
      </c>
      <c r="AC593" s="40" t="s">
        <v>995</v>
      </c>
      <c r="AD593" s="40">
        <v>1</v>
      </c>
      <c r="AE593" s="41">
        <v>0</v>
      </c>
      <c r="AF593" s="42">
        <v>-39</v>
      </c>
      <c r="AG593" s="47">
        <f t="shared" si="501"/>
        <v>-38.299999999999997</v>
      </c>
      <c r="AH593" s="43">
        <f t="shared" ca="1" si="489"/>
        <v>-38.5</v>
      </c>
      <c r="AI593" s="43">
        <f t="shared" ca="1" si="490"/>
        <v>-37.799999999999997</v>
      </c>
      <c r="AJ593" s="44">
        <f t="shared" ca="1" si="491"/>
        <v>-39</v>
      </c>
      <c r="AK593" s="44">
        <f t="shared" ca="1" si="492"/>
        <v>-38.299999999999997</v>
      </c>
      <c r="AL593" s="44">
        <f t="shared" ca="1" si="493"/>
        <v>-39</v>
      </c>
      <c r="AM593" s="44">
        <f t="shared" ca="1" si="494"/>
        <v>-38.299999999999997</v>
      </c>
      <c r="AN593" s="36" t="str">
        <f t="shared" ca="1" si="495"/>
        <v>00</v>
      </c>
      <c r="AO593" s="36" t="str">
        <f t="shared" ca="1" si="496"/>
        <v>03</v>
      </c>
      <c r="AP593" s="36" t="str">
        <f t="shared" ca="1" si="497"/>
        <v>00</v>
      </c>
      <c r="AQ593" s="36" t="str">
        <f t="shared" ca="1" si="498"/>
        <v>00</v>
      </c>
      <c r="AR593" s="36" t="str">
        <f t="shared" ca="1" si="499"/>
        <v>00</v>
      </c>
      <c r="AS593" s="36"/>
    </row>
    <row r="594" spans="19:45" ht="30" customHeight="1" x14ac:dyDescent="0.25">
      <c r="S594" s="7" t="s">
        <v>15</v>
      </c>
      <c r="T594" s="15" t="s">
        <v>1151</v>
      </c>
      <c r="U594" s="71" t="str">
        <f t="shared" ca="1" si="487"/>
        <v>0x50=-39.50,-39.00;</v>
      </c>
      <c r="V594" s="37"/>
      <c r="W594" s="37">
        <v>0.10000000000000009</v>
      </c>
      <c r="X594" s="68"/>
      <c r="Y594" s="68"/>
      <c r="Z594" s="55">
        <f t="shared" ca="1" si="488"/>
        <v>1.2000000000000002</v>
      </c>
      <c r="AA594" s="39" t="s">
        <v>580</v>
      </c>
      <c r="AB594" s="40">
        <v>0</v>
      </c>
      <c r="AC594" s="40" t="s">
        <v>995</v>
      </c>
      <c r="AD594" s="40">
        <v>1</v>
      </c>
      <c r="AE594" s="41">
        <v>0</v>
      </c>
      <c r="AF594" s="42">
        <v>-39.5</v>
      </c>
      <c r="AG594" s="47">
        <f t="shared" si="501"/>
        <v>-39</v>
      </c>
      <c r="AH594" s="43">
        <f t="shared" ca="1" si="489"/>
        <v>-38.299999999999997</v>
      </c>
      <c r="AI594" s="43">
        <f t="shared" ca="1" si="490"/>
        <v>-37.799999999999997</v>
      </c>
      <c r="AJ594" s="44">
        <f t="shared" ca="1" si="491"/>
        <v>-39.5</v>
      </c>
      <c r="AK594" s="44">
        <f t="shared" ca="1" si="492"/>
        <v>-39</v>
      </c>
      <c r="AL594" s="44">
        <f t="shared" ca="1" si="493"/>
        <v>-38.4</v>
      </c>
      <c r="AM594" s="44">
        <f t="shared" ca="1" si="494"/>
        <v>-37.9</v>
      </c>
      <c r="AN594" s="36" t="str">
        <f t="shared" ca="1" si="495"/>
        <v>50</v>
      </c>
      <c r="AO594" s="36" t="str">
        <f t="shared" ca="1" si="496"/>
        <v>00</v>
      </c>
      <c r="AP594" s="36" t="str">
        <f t="shared" ca="1" si="497"/>
        <v>00</v>
      </c>
      <c r="AQ594" s="36" t="str">
        <f t="shared" ca="1" si="498"/>
        <v>00</v>
      </c>
      <c r="AR594" s="36" t="str">
        <f t="shared" ca="1" si="499"/>
        <v>00</v>
      </c>
      <c r="AS594" s="36"/>
    </row>
    <row r="595" spans="19:45" ht="30" customHeight="1" x14ac:dyDescent="0.25">
      <c r="S595" s="7" t="s">
        <v>705</v>
      </c>
      <c r="T595" s="15" t="s">
        <v>1152</v>
      </c>
      <c r="U595" s="71" t="str">
        <f t="shared" ca="1" si="487"/>
        <v>0x53=-40.00,-39.50;</v>
      </c>
      <c r="V595" s="37"/>
      <c r="W595" s="37"/>
      <c r="X595" s="68"/>
      <c r="Y595" s="68"/>
      <c r="Z595" s="55">
        <f t="shared" ca="1" si="488"/>
        <v>1.6</v>
      </c>
      <c r="AA595" s="39" t="s">
        <v>580</v>
      </c>
      <c r="AB595" s="40">
        <v>0.5</v>
      </c>
      <c r="AC595" s="40" t="s">
        <v>995</v>
      </c>
      <c r="AD595" s="40">
        <v>1</v>
      </c>
      <c r="AE595" s="41">
        <v>0</v>
      </c>
      <c r="AF595" s="42">
        <v>-40</v>
      </c>
      <c r="AG595" s="47">
        <f t="shared" si="501"/>
        <v>-39.5</v>
      </c>
      <c r="AH595" s="43">
        <f t="shared" ca="1" si="489"/>
        <v>-38.4</v>
      </c>
      <c r="AI595" s="43">
        <f t="shared" ca="1" si="490"/>
        <v>-37.9</v>
      </c>
      <c r="AJ595" s="44">
        <f t="shared" ca="1" si="491"/>
        <v>-40</v>
      </c>
      <c r="AK595" s="44">
        <f t="shared" ca="1" si="492"/>
        <v>-39.5</v>
      </c>
      <c r="AL595" s="44">
        <f t="shared" ca="1" si="493"/>
        <v>-38.9</v>
      </c>
      <c r="AM595" s="44">
        <f t="shared" ca="1" si="494"/>
        <v>-38.4</v>
      </c>
      <c r="AN595" s="36" t="str">
        <f t="shared" ca="1" si="495"/>
        <v>50</v>
      </c>
      <c r="AO595" s="36" t="str">
        <f t="shared" ca="1" si="496"/>
        <v>03</v>
      </c>
      <c r="AP595" s="36" t="str">
        <f t="shared" ca="1" si="497"/>
        <v>00</v>
      </c>
      <c r="AQ595" s="36" t="str">
        <f t="shared" ca="1" si="498"/>
        <v>00</v>
      </c>
      <c r="AR595" s="36" t="str">
        <f t="shared" ca="1" si="499"/>
        <v>00</v>
      </c>
      <c r="AS595" s="36"/>
    </row>
    <row r="596" spans="19:45" ht="30" customHeight="1" x14ac:dyDescent="0.25">
      <c r="S596" s="7" t="s">
        <v>605</v>
      </c>
      <c r="T596" s="15" t="s">
        <v>991</v>
      </c>
      <c r="U596" s="71" t="str">
        <f t="shared" ca="1" si="487"/>
        <v>0x60=-40.50,-40.00;</v>
      </c>
      <c r="V596" s="37"/>
      <c r="W596" s="37">
        <v>0.10000000000000009</v>
      </c>
      <c r="X596" s="68"/>
      <c r="Y596" s="68"/>
      <c r="Z596" s="55">
        <f t="shared" ca="1" si="488"/>
        <v>2.3000000000000003</v>
      </c>
      <c r="AA596" s="39" t="s">
        <v>581</v>
      </c>
      <c r="AB596" s="40">
        <v>0</v>
      </c>
      <c r="AC596" s="40" t="s">
        <v>995</v>
      </c>
      <c r="AD596" s="40">
        <v>1</v>
      </c>
      <c r="AE596" s="41">
        <v>0</v>
      </c>
      <c r="AF596" s="42">
        <v>-40.5</v>
      </c>
      <c r="AG596" s="47">
        <f t="shared" si="501"/>
        <v>-40</v>
      </c>
      <c r="AH596" s="43">
        <f t="shared" ca="1" si="489"/>
        <v>-38.200000000000003</v>
      </c>
      <c r="AI596" s="43">
        <f t="shared" ca="1" si="490"/>
        <v>-37.700000000000003</v>
      </c>
      <c r="AJ596" s="44">
        <f t="shared" ca="1" si="491"/>
        <v>-40.5</v>
      </c>
      <c r="AK596" s="44">
        <f t="shared" ca="1" si="492"/>
        <v>-40</v>
      </c>
      <c r="AL596" s="44">
        <f t="shared" ca="1" si="493"/>
        <v>-38.300000000000004</v>
      </c>
      <c r="AM596" s="44">
        <f t="shared" ca="1" si="494"/>
        <v>-37.800000000000004</v>
      </c>
      <c r="AN596" s="36" t="str">
        <f t="shared" ca="1" si="495"/>
        <v>60</v>
      </c>
      <c r="AO596" s="36" t="str">
        <f t="shared" ca="1" si="496"/>
        <v>00</v>
      </c>
      <c r="AP596" s="36" t="str">
        <f t="shared" ca="1" si="497"/>
        <v>00</v>
      </c>
      <c r="AQ596" s="36" t="str">
        <f t="shared" ca="1" si="498"/>
        <v>00</v>
      </c>
      <c r="AR596" s="36" t="str">
        <f t="shared" ca="1" si="499"/>
        <v>00</v>
      </c>
      <c r="AS596" s="36"/>
    </row>
    <row r="597" spans="19:45" ht="30" customHeight="1" x14ac:dyDescent="0.25">
      <c r="S597" s="7" t="s">
        <v>721</v>
      </c>
      <c r="T597" s="15" t="s">
        <v>26</v>
      </c>
      <c r="U597" s="71" t="str">
        <f t="shared" ca="1" si="487"/>
        <v>0x63=-40.90,-40.50;</v>
      </c>
      <c r="V597" s="37"/>
      <c r="W597" s="37"/>
      <c r="X597" s="68"/>
      <c r="Y597" s="68"/>
      <c r="Z597" s="55">
        <f t="shared" ca="1" si="488"/>
        <v>2.7</v>
      </c>
      <c r="AA597" s="39" t="s">
        <v>581</v>
      </c>
      <c r="AB597" s="40">
        <v>0.5</v>
      </c>
      <c r="AC597" s="40" t="s">
        <v>995</v>
      </c>
      <c r="AD597" s="40">
        <v>1</v>
      </c>
      <c r="AE597" s="41">
        <v>0</v>
      </c>
      <c r="AF597" s="42">
        <v>-40.9</v>
      </c>
      <c r="AG597" s="47">
        <f t="shared" si="501"/>
        <v>-40.5</v>
      </c>
      <c r="AH597" s="43">
        <f t="shared" ca="1" si="489"/>
        <v>-38.199999999999996</v>
      </c>
      <c r="AI597" s="43">
        <f t="shared" ca="1" si="490"/>
        <v>-37.799999999999997</v>
      </c>
      <c r="AJ597" s="44">
        <f t="shared" ca="1" si="491"/>
        <v>-40.9</v>
      </c>
      <c r="AK597" s="44">
        <f t="shared" ca="1" si="492"/>
        <v>-40.5</v>
      </c>
      <c r="AL597" s="44">
        <f t="shared" ca="1" si="493"/>
        <v>-38.699999999999996</v>
      </c>
      <c r="AM597" s="44">
        <f t="shared" ca="1" si="494"/>
        <v>-38.299999999999997</v>
      </c>
      <c r="AN597" s="36" t="str">
        <f t="shared" ca="1" si="495"/>
        <v>60</v>
      </c>
      <c r="AO597" s="36" t="str">
        <f t="shared" ca="1" si="496"/>
        <v>03</v>
      </c>
      <c r="AP597" s="36" t="str">
        <f t="shared" ca="1" si="497"/>
        <v>00</v>
      </c>
      <c r="AQ597" s="36" t="str">
        <f t="shared" ca="1" si="498"/>
        <v>00</v>
      </c>
      <c r="AR597" s="36" t="str">
        <f t="shared" ca="1" si="499"/>
        <v>00</v>
      </c>
      <c r="AS597" s="36"/>
    </row>
    <row r="598" spans="19:45" ht="30" customHeight="1" x14ac:dyDescent="0.25">
      <c r="S598" s="7" t="s">
        <v>20</v>
      </c>
      <c r="T598" s="15">
        <v>-38</v>
      </c>
      <c r="U598" s="71" t="str">
        <f t="shared" ca="1" si="487"/>
        <v>0x64=-41.40,-40.90;</v>
      </c>
      <c r="V598" s="37"/>
      <c r="W598" s="37">
        <v>-0.10000000000000009</v>
      </c>
      <c r="X598" s="38"/>
      <c r="Y598" s="38"/>
      <c r="Z598" s="55">
        <f t="shared" ca="1" si="488"/>
        <v>3.1</v>
      </c>
      <c r="AA598" s="39" t="s">
        <v>581</v>
      </c>
      <c r="AB598" s="40">
        <v>1</v>
      </c>
      <c r="AC598" s="40" t="s">
        <v>995</v>
      </c>
      <c r="AD598" s="40">
        <v>1</v>
      </c>
      <c r="AE598" s="41">
        <v>0</v>
      </c>
      <c r="AF598" s="42">
        <v>-41.4</v>
      </c>
      <c r="AG598" s="47">
        <f t="shared" si="501"/>
        <v>-40.9</v>
      </c>
      <c r="AH598" s="43">
        <f t="shared" ca="1" si="489"/>
        <v>-38.299999999999997</v>
      </c>
      <c r="AI598" s="43">
        <f t="shared" ca="1" si="490"/>
        <v>-37.799999999999997</v>
      </c>
      <c r="AJ598" s="44">
        <f t="shared" ca="1" si="491"/>
        <v>-41.4</v>
      </c>
      <c r="AK598" s="44">
        <f t="shared" ca="1" si="492"/>
        <v>-40.9</v>
      </c>
      <c r="AL598" s="44">
        <f t="shared" ca="1" si="493"/>
        <v>-39.199999999999996</v>
      </c>
      <c r="AM598" s="44">
        <f t="shared" ca="1" si="494"/>
        <v>-38.699999999999996</v>
      </c>
      <c r="AN598" s="36" t="str">
        <f t="shared" ca="1" si="495"/>
        <v>60</v>
      </c>
      <c r="AO598" s="36" t="str">
        <f t="shared" ca="1" si="496"/>
        <v>04</v>
      </c>
      <c r="AP598" s="36" t="str">
        <f t="shared" ca="1" si="497"/>
        <v>00</v>
      </c>
      <c r="AQ598" s="36" t="str">
        <f t="shared" ca="1" si="498"/>
        <v>00</v>
      </c>
      <c r="AR598" s="36" t="str">
        <f t="shared" ca="1" si="499"/>
        <v>00</v>
      </c>
      <c r="AS598" s="36"/>
    </row>
    <row r="599" spans="19:45" ht="30" customHeight="1" x14ac:dyDescent="0.25">
      <c r="S599" s="7" t="s">
        <v>691</v>
      </c>
      <c r="T599" s="15" t="s">
        <v>1098</v>
      </c>
      <c r="U599" s="71"/>
      <c r="V599" s="37"/>
      <c r="W599" s="37"/>
      <c r="X599" s="38"/>
      <c r="Y599" s="38"/>
      <c r="Z599" s="55"/>
      <c r="AA599" s="39"/>
      <c r="AB599" s="40"/>
      <c r="AC599" s="40"/>
      <c r="AD599" s="40"/>
      <c r="AE599" s="41"/>
      <c r="AF599" s="42"/>
      <c r="AG599" s="47"/>
      <c r="AH599" s="43"/>
      <c r="AI599" s="43"/>
      <c r="AJ599" s="44"/>
      <c r="AK599" s="44"/>
      <c r="AL599" s="44"/>
      <c r="AM599" s="44"/>
      <c r="AN599" s="36"/>
      <c r="AO599" s="36"/>
      <c r="AP599" s="36"/>
      <c r="AQ599" s="36"/>
      <c r="AR599" s="36"/>
      <c r="AS599" s="36"/>
    </row>
    <row r="600" spans="19:45" ht="30" customHeight="1" x14ac:dyDescent="0.25">
      <c r="S600" s="7" t="s">
        <v>544</v>
      </c>
      <c r="T600" s="15" t="s">
        <v>993</v>
      </c>
      <c r="U600" s="71"/>
      <c r="V600" s="37"/>
      <c r="W600" s="37"/>
      <c r="X600" s="38"/>
      <c r="Y600" s="38"/>
      <c r="Z600" s="71"/>
      <c r="AA600" s="39"/>
      <c r="AB600" s="40"/>
      <c r="AC600" s="40"/>
      <c r="AD600" s="40"/>
      <c r="AE600" s="41"/>
      <c r="AF600" s="42"/>
      <c r="AG600" s="49"/>
      <c r="AH600" s="43"/>
      <c r="AI600" s="43"/>
      <c r="AJ600" s="44"/>
      <c r="AK600" s="44"/>
      <c r="AL600" s="44"/>
      <c r="AM600" s="44"/>
      <c r="AN600" s="36"/>
      <c r="AO600" s="36"/>
      <c r="AP600" s="36"/>
      <c r="AQ600" s="36"/>
      <c r="AR600" s="36"/>
      <c r="AS600" s="36"/>
    </row>
    <row r="601" spans="19:45" ht="30" customHeight="1" x14ac:dyDescent="0.25">
      <c r="S601" s="7" t="s">
        <v>12</v>
      </c>
      <c r="T601" s="15" t="s">
        <v>548</v>
      </c>
      <c r="U601" s="71"/>
      <c r="V601" s="37"/>
      <c r="W601" s="37"/>
      <c r="X601" s="38"/>
      <c r="Y601" s="38"/>
      <c r="Z601" s="71"/>
      <c r="AA601" s="39"/>
      <c r="AB601" s="40"/>
      <c r="AC601" s="40"/>
      <c r="AD601" s="40"/>
      <c r="AE601" s="41"/>
      <c r="AF601" s="42"/>
      <c r="AG601" s="49"/>
      <c r="AH601" s="43"/>
      <c r="AI601" s="43"/>
      <c r="AJ601" s="44"/>
      <c r="AK601" s="44"/>
      <c r="AL601" s="44"/>
      <c r="AM601" s="44"/>
      <c r="AN601" s="36"/>
      <c r="AO601" s="36"/>
      <c r="AP601" s="36"/>
      <c r="AQ601" s="36"/>
      <c r="AR601" s="36"/>
      <c r="AS601" s="36"/>
    </row>
    <row r="602" spans="19:45" ht="30" customHeight="1" x14ac:dyDescent="0.25">
      <c r="S602" s="26" t="s">
        <v>773</v>
      </c>
      <c r="T602" s="15" t="s">
        <v>562</v>
      </c>
      <c r="U602" s="71"/>
      <c r="V602" s="37"/>
      <c r="W602" s="37"/>
      <c r="X602" s="38"/>
      <c r="Y602" s="38"/>
      <c r="Z602" s="71"/>
      <c r="AA602" s="39"/>
      <c r="AB602" s="40"/>
      <c r="AC602" s="40"/>
      <c r="AD602" s="40"/>
      <c r="AE602" s="41"/>
      <c r="AF602" s="42"/>
      <c r="AG602" s="49"/>
      <c r="AH602" s="43"/>
      <c r="AI602" s="43"/>
      <c r="AJ602" s="44"/>
      <c r="AK602" s="44"/>
      <c r="AL602" s="44"/>
      <c r="AM602" s="44"/>
      <c r="AN602" s="36"/>
      <c r="AO602" s="36"/>
      <c r="AP602" s="36"/>
      <c r="AQ602" s="36"/>
      <c r="AR602" s="36"/>
      <c r="AS602" s="36"/>
    </row>
    <row r="603" spans="19:45" ht="30" customHeight="1" x14ac:dyDescent="0.25">
      <c r="S603" s="7" t="s">
        <v>573</v>
      </c>
      <c r="T603" s="15">
        <v>1.1000000000000001</v>
      </c>
      <c r="U603" s="71"/>
      <c r="V603" s="37"/>
      <c r="W603" s="37"/>
      <c r="X603" s="38"/>
      <c r="Y603" s="38"/>
      <c r="Z603" s="71"/>
      <c r="AA603" s="39"/>
      <c r="AB603" s="40"/>
      <c r="AC603" s="40"/>
      <c r="AD603" s="40"/>
      <c r="AE603" s="41"/>
      <c r="AF603" s="42"/>
      <c r="AG603" s="49"/>
      <c r="AH603" s="43"/>
      <c r="AI603" s="43"/>
      <c r="AJ603" s="44"/>
      <c r="AK603" s="44"/>
      <c r="AL603" s="44"/>
      <c r="AM603" s="44"/>
      <c r="AN603" s="36"/>
      <c r="AO603" s="36"/>
      <c r="AP603" s="36"/>
      <c r="AQ603" s="36"/>
      <c r="AR603" s="36"/>
      <c r="AS603" s="36"/>
    </row>
    <row r="604" spans="19:45" ht="30" customHeight="1" x14ac:dyDescent="0.25">
      <c r="S604" s="7" t="s">
        <v>590</v>
      </c>
      <c r="T604" s="15">
        <f>VLOOKUP(T589,MPN!$A$1:$E$1000,4,FALSE)</f>
        <v>-38</v>
      </c>
      <c r="U604" s="71"/>
      <c r="V604" s="37"/>
      <c r="W604" s="37"/>
      <c r="X604" s="38"/>
      <c r="Y604" s="38"/>
      <c r="Z604" s="71"/>
      <c r="AA604" s="39"/>
      <c r="AB604" s="40"/>
      <c r="AC604" s="40"/>
      <c r="AD604" s="40"/>
      <c r="AE604" s="41"/>
      <c r="AF604" s="42"/>
      <c r="AG604" s="49"/>
      <c r="AH604" s="43"/>
      <c r="AI604" s="43"/>
      <c r="AJ604" s="44"/>
      <c r="AK604" s="44"/>
      <c r="AL604" s="44"/>
      <c r="AM604" s="44"/>
      <c r="AN604" s="36"/>
      <c r="AO604" s="36"/>
      <c r="AP604" s="36"/>
      <c r="AQ604" s="36"/>
      <c r="AR604" s="36"/>
      <c r="AS604" s="36"/>
    </row>
    <row r="605" spans="19:45" ht="30" customHeight="1" x14ac:dyDescent="0.25">
      <c r="S605" s="7" t="s">
        <v>693</v>
      </c>
      <c r="T605" s="15">
        <v>0.8</v>
      </c>
      <c r="U605" s="71"/>
      <c r="V605" s="37"/>
      <c r="W605" s="37"/>
      <c r="X605" s="38"/>
      <c r="Y605" s="38"/>
      <c r="Z605" s="71"/>
      <c r="AA605" s="39"/>
      <c r="AB605" s="40"/>
      <c r="AC605" s="40"/>
      <c r="AD605" s="40"/>
      <c r="AE605" s="41"/>
      <c r="AF605" s="42"/>
      <c r="AG605" s="49"/>
      <c r="AH605" s="43"/>
      <c r="AI605" s="43"/>
      <c r="AJ605" s="44"/>
      <c r="AK605" s="44"/>
      <c r="AL605" s="44"/>
      <c r="AM605" s="44"/>
      <c r="AN605" s="36"/>
      <c r="AO605" s="36"/>
      <c r="AP605" s="36"/>
      <c r="AQ605" s="36"/>
      <c r="AR605" s="36"/>
      <c r="AS605" s="36"/>
    </row>
    <row r="606" spans="19:45" ht="30" customHeight="1" x14ac:dyDescent="0.25">
      <c r="S606" s="7" t="s">
        <v>604</v>
      </c>
      <c r="T606" s="7" t="str">
        <f t="shared" ref="T606" si="502">VLOOKUP($T593,$AU$1:$AZ$31,MATCH($T587,$AU$1:$AZ$1,0),FALSE)&amp;"_"&amp;T595</f>
        <v>12V_NormalMode</v>
      </c>
      <c r="U606" s="71"/>
      <c r="V606" s="37"/>
      <c r="W606" s="37"/>
      <c r="X606" s="38"/>
      <c r="Y606" s="38"/>
      <c r="Z606" s="71"/>
      <c r="AA606" s="39"/>
      <c r="AB606" s="40"/>
      <c r="AC606" s="40"/>
      <c r="AD606" s="40"/>
      <c r="AE606" s="41"/>
      <c r="AF606" s="42"/>
      <c r="AG606" s="49"/>
      <c r="AH606" s="43"/>
      <c r="AI606" s="43"/>
      <c r="AJ606" s="44"/>
      <c r="AK606" s="44"/>
      <c r="AL606" s="44"/>
      <c r="AM606" s="44"/>
      <c r="AN606" s="36"/>
      <c r="AO606" s="36"/>
      <c r="AP606" s="36"/>
      <c r="AQ606" s="36"/>
      <c r="AR606" s="36"/>
      <c r="AS606" s="36"/>
    </row>
    <row r="607" spans="19:45" ht="30" customHeight="1" x14ac:dyDescent="0.25">
      <c r="S607" s="7" t="s">
        <v>424</v>
      </c>
      <c r="T607" s="7" t="str">
        <f>VLOOKUP($T589,MPN!$A$1:$E$500,2,FALSE)</f>
        <v>AMIC</v>
      </c>
      <c r="U607" s="71"/>
      <c r="V607" s="37"/>
      <c r="W607" s="37"/>
      <c r="X607" s="38"/>
      <c r="Y607" s="38"/>
      <c r="Z607" s="71"/>
      <c r="AA607" s="39"/>
      <c r="AB607" s="40"/>
      <c r="AC607" s="40"/>
      <c r="AD607" s="40"/>
      <c r="AE607" s="41"/>
      <c r="AF607" s="42"/>
      <c r="AG607" s="49"/>
      <c r="AH607" s="43"/>
      <c r="AI607" s="43"/>
      <c r="AJ607" s="44"/>
      <c r="AK607" s="44"/>
      <c r="AL607" s="44"/>
      <c r="AM607" s="44"/>
      <c r="AN607" s="36"/>
      <c r="AO607" s="36"/>
      <c r="AP607" s="36"/>
      <c r="AQ607" s="36"/>
      <c r="AR607" s="36"/>
      <c r="AS607" s="36"/>
    </row>
    <row r="608" spans="19:45" ht="30" customHeight="1" x14ac:dyDescent="0.25">
      <c r="S608" s="7" t="s">
        <v>16</v>
      </c>
      <c r="T608" s="7" t="str">
        <f>VLOOKUP($T590,ASIC!$A$1:$B$200,2,FALSE)</f>
        <v>M804WF</v>
      </c>
      <c r="U608" s="71"/>
      <c r="V608" s="37"/>
      <c r="W608" s="37"/>
      <c r="X608" s="38"/>
      <c r="Y608" s="38"/>
      <c r="Z608" s="71"/>
      <c r="AA608" s="39"/>
      <c r="AB608" s="40"/>
      <c r="AC608" s="40"/>
      <c r="AD608" s="40"/>
      <c r="AE608" s="41"/>
      <c r="AF608" s="42"/>
      <c r="AG608" s="49"/>
      <c r="AH608" s="43"/>
      <c r="AI608" s="43"/>
      <c r="AJ608" s="44"/>
      <c r="AK608" s="44"/>
      <c r="AL608" s="44"/>
      <c r="AM608" s="44"/>
      <c r="AN608" s="36"/>
      <c r="AO608" s="36"/>
      <c r="AP608" s="36"/>
      <c r="AQ608" s="36"/>
      <c r="AR608" s="36"/>
      <c r="AS608" s="36"/>
    </row>
    <row r="609" spans="19:45" ht="30" customHeight="1" x14ac:dyDescent="0.25">
      <c r="S609" s="7" t="s">
        <v>17</v>
      </c>
      <c r="T609" s="7" t="str">
        <f>VLOOKUP($T591,Sensor!$A$1:$B$100,2,FALSE)</f>
        <v>2227H</v>
      </c>
      <c r="U609" s="71"/>
      <c r="V609" s="37"/>
      <c r="W609" s="37"/>
      <c r="X609" s="38"/>
      <c r="Y609" s="38"/>
      <c r="Z609" s="71"/>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S610" s="7" t="s">
        <v>21</v>
      </c>
      <c r="T610" s="7" t="str">
        <f>VLOOKUP($T589,MPN!$A$1:$E$500,5,FALSE)</f>
        <v>Default</v>
      </c>
      <c r="U610" s="71"/>
      <c r="V610" s="37"/>
      <c r="W610" s="37"/>
      <c r="X610" s="38"/>
      <c r="Y610" s="38"/>
      <c r="Z610" s="71"/>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S611" s="7" t="s">
        <v>545</v>
      </c>
      <c r="T611" s="7">
        <f t="shared" ref="T611" si="503">VLOOKUP(T600,$DT$1:$DV$31,3,FALSE)</f>
        <v>0</v>
      </c>
      <c r="U611" s="71"/>
      <c r="V611" s="37"/>
      <c r="W611" s="37"/>
      <c r="X611" s="38"/>
      <c r="Y611" s="38"/>
      <c r="Z611" s="71"/>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S612" s="7" t="s">
        <v>22</v>
      </c>
      <c r="T612" s="15">
        <v>0</v>
      </c>
      <c r="U612" s="71"/>
      <c r="V612" s="37"/>
      <c r="W612" s="37"/>
      <c r="X612" s="38"/>
      <c r="Y612" s="38"/>
      <c r="Z612" s="71"/>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S613" s="7" t="s">
        <v>696</v>
      </c>
      <c r="T613" s="28"/>
      <c r="U613" s="71"/>
      <c r="V613" s="37"/>
      <c r="W613" s="37"/>
      <c r="X613" s="38"/>
      <c r="Y613" s="38"/>
      <c r="Z613" s="71"/>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S614" s="7" t="s">
        <v>694</v>
      </c>
      <c r="T614" s="15" t="s">
        <v>994</v>
      </c>
      <c r="U614" s="71"/>
      <c r="V614" s="37"/>
      <c r="W614" s="37"/>
      <c r="X614" s="38"/>
      <c r="Y614" s="38"/>
      <c r="Z614" s="71"/>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S615" s="7" t="s">
        <v>697</v>
      </c>
      <c r="T615" s="7">
        <f t="shared" ref="T615" ca="1" si="504">COUNTA(U590:U649)</f>
        <v>9</v>
      </c>
      <c r="U615" s="71"/>
      <c r="V615" s="37"/>
      <c r="W615" s="37"/>
      <c r="X615" s="38"/>
      <c r="Y615" s="38"/>
      <c r="Z615" s="71"/>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S616" s="7" t="s">
        <v>715</v>
      </c>
      <c r="T616" s="7" t="str">
        <f t="shared" ref="T616" si="505">T604&amp;"+/-"&amp;T605&amp;" "&amp;T614</f>
        <v>-38+/-0.8 dBV</v>
      </c>
      <c r="U616" s="71"/>
      <c r="V616" s="37"/>
      <c r="W616" s="37"/>
      <c r="X616" s="38"/>
      <c r="Y616" s="38"/>
      <c r="Z616" s="71"/>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S617" s="7" t="s">
        <v>719</v>
      </c>
      <c r="T617" s="54" t="str">
        <f t="shared" ref="T617" si="506">T596&amp;" : "&amp;T599&amp;" "&amp;"(uA)"&amp;CHAR(10)&amp;"Vdc&amp;Remark: "&amp;T602</f>
        <v>3.3V : 100~200 (uA)
Vdc&amp;Remark: -</v>
      </c>
      <c r="U617" s="71"/>
      <c r="V617" s="37"/>
      <c r="W617" s="37"/>
      <c r="X617" s="38"/>
      <c r="Y617" s="38"/>
      <c r="Z617" s="71"/>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U618" s="71"/>
      <c r="V618" s="37"/>
      <c r="W618" s="37"/>
      <c r="X618" s="38"/>
      <c r="Y618" s="38"/>
      <c r="Z618" s="71"/>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t="s">
        <v>14</v>
      </c>
      <c r="T619" s="2" t="str">
        <f t="shared" ref="T619" si="507">ADDRESS(ROW(S619),COLUMN($S$1))&amp;":"&amp;ADDRESS(ROW(S649),COLUMN($T$1))</f>
        <v>$S$619:$T$649</v>
      </c>
      <c r="U619" s="71"/>
      <c r="V619" s="37"/>
      <c r="W619" s="37"/>
      <c r="X619" s="38"/>
      <c r="Y619" s="38"/>
      <c r="Z619" s="71"/>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t="str">
        <f t="shared" ref="S620" si="508">$BB$2</f>
        <v>15V</v>
      </c>
      <c r="T620" s="3">
        <v>3.3</v>
      </c>
      <c r="U620" s="71"/>
      <c r="V620" s="37"/>
      <c r="W620" s="37"/>
      <c r="X620" s="38"/>
      <c r="Y620" s="38"/>
      <c r="Z620" s="71"/>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t="str">
        <f t="shared" ref="S621" si="509">$BB$3</f>
        <v>14V</v>
      </c>
      <c r="T621" s="3">
        <v>2.2000000000000002</v>
      </c>
      <c r="U621" s="71"/>
      <c r="V621" s="37"/>
      <c r="W621" s="37"/>
      <c r="X621" s="38"/>
      <c r="Y621" s="38"/>
      <c r="Z621" s="71"/>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t="str">
        <f t="shared" ref="S622" si="510">$BB$4</f>
        <v>13V</v>
      </c>
      <c r="T622" s="3">
        <v>1.1000000000000001</v>
      </c>
      <c r="U622" s="71"/>
      <c r="V622" s="37"/>
      <c r="W622" s="37"/>
      <c r="X622" s="38"/>
      <c r="Y622" s="38"/>
      <c r="Z622" s="71"/>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t="str">
        <f t="shared" ref="S623" si="511">$BB$5</f>
        <v>12V</v>
      </c>
      <c r="T623" s="3">
        <v>0</v>
      </c>
      <c r="U623" s="71"/>
      <c r="V623" s="37"/>
      <c r="W623" s="37"/>
      <c r="X623" s="38"/>
      <c r="Y623" s="38"/>
      <c r="Z623" s="71"/>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t="str">
        <f t="shared" ref="S624" si="512">$BB$6</f>
        <v>11V</v>
      </c>
      <c r="T624" s="3">
        <v>-1.1000000000000001</v>
      </c>
      <c r="U624" s="71"/>
      <c r="V624" s="37"/>
      <c r="W624" s="37"/>
      <c r="X624" s="38"/>
      <c r="Y624" s="38"/>
      <c r="Z624" s="71"/>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t="str">
        <f t="shared" ref="S625" si="513">$BB$7</f>
        <v>10V</v>
      </c>
      <c r="T625" s="3">
        <v>-2.2000000000000002</v>
      </c>
      <c r="U625" s="71"/>
      <c r="V625" s="37"/>
      <c r="W625" s="37"/>
      <c r="X625" s="38"/>
      <c r="Y625" s="38"/>
      <c r="Z625" s="71"/>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t="str">
        <f t="shared" ref="S626" si="514">$BB$8</f>
        <v>9V</v>
      </c>
      <c r="T626" s="3" t="s">
        <v>562</v>
      </c>
      <c r="U626" s="71"/>
      <c r="V626" s="37"/>
      <c r="W626" s="37"/>
      <c r="X626" s="38"/>
      <c r="Y626" s="38"/>
      <c r="Z626" s="71"/>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t="str">
        <f t="shared" ref="S627" si="515">$BB$9</f>
        <v>FIX</v>
      </c>
      <c r="T627" s="3" t="s">
        <v>562</v>
      </c>
      <c r="U627" s="71"/>
      <c r="V627" s="37"/>
      <c r="W627" s="37"/>
      <c r="X627" s="38"/>
      <c r="Y627" s="38"/>
      <c r="Z627" s="71"/>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t="str">
        <f t="shared" ref="S628" si="516">$BB$10</f>
        <v>Space</v>
      </c>
      <c r="T628" s="3"/>
      <c r="U628" s="71"/>
      <c r="V628" s="37"/>
      <c r="W628" s="37"/>
      <c r="X628" s="38"/>
      <c r="Y628" s="38"/>
      <c r="Z628" s="71"/>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t="str">
        <f t="shared" ref="S629" si="517">$BB$11</f>
        <v>Config2</v>
      </c>
      <c r="T629" s="3"/>
      <c r="U629" s="71"/>
      <c r="V629" s="37"/>
      <c r="W629" s="37"/>
      <c r="X629" s="38"/>
      <c r="Y629" s="38"/>
      <c r="Z629" s="71"/>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t="str">
        <f t="shared" ref="S630" si="518">$BB$12</f>
        <v>-</v>
      </c>
      <c r="T630" s="3"/>
      <c r="U630" s="36"/>
      <c r="V630" s="37"/>
      <c r="W630" s="37"/>
      <c r="X630" s="38"/>
      <c r="Y630" s="38"/>
      <c r="Z630" s="71"/>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t="str">
        <f t="shared" ref="S631" si="519">$BB$13</f>
        <v>-</v>
      </c>
      <c r="T631" s="3"/>
      <c r="U631" s="36"/>
      <c r="V631" s="37"/>
      <c r="W631" s="37"/>
      <c r="X631" s="38"/>
      <c r="Y631" s="38"/>
      <c r="Z631" s="71"/>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t="str">
        <f t="shared" ref="S632" si="520">$BB$14</f>
        <v>-</v>
      </c>
      <c r="T632" s="3"/>
      <c r="U632" s="36"/>
      <c r="V632" s="37"/>
      <c r="W632" s="37"/>
      <c r="X632" s="38"/>
      <c r="Y632" s="38"/>
      <c r="Z632" s="71"/>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t="str">
        <f t="shared" ref="S633" si="521">$BB$15</f>
        <v>-</v>
      </c>
      <c r="T633" s="3"/>
      <c r="U633" s="36"/>
      <c r="V633" s="37"/>
      <c r="W633" s="37"/>
      <c r="X633" s="38"/>
      <c r="Y633" s="38"/>
      <c r="Z633" s="71"/>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t="str">
        <f t="shared" ref="S634" si="522">$BB$16</f>
        <v>-</v>
      </c>
      <c r="T634" s="3"/>
      <c r="U634" s="36"/>
      <c r="V634" s="37"/>
      <c r="W634" s="37"/>
      <c r="X634" s="38"/>
      <c r="Y634" s="38"/>
      <c r="Z634" s="71"/>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t="str">
        <f t="shared" ref="S635" si="523">$BB$17</f>
        <v>-</v>
      </c>
      <c r="T635" s="3"/>
      <c r="U635" s="36"/>
      <c r="V635" s="37"/>
      <c r="W635" s="37"/>
      <c r="X635" s="38"/>
      <c r="Y635" s="38"/>
      <c r="Z635" s="71"/>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t="str">
        <f t="shared" ref="S636" si="524">$BB$18</f>
        <v>-</v>
      </c>
      <c r="T636" s="3"/>
      <c r="U636" s="36"/>
      <c r="V636" s="37"/>
      <c r="W636" s="37"/>
      <c r="X636" s="38"/>
      <c r="Y636" s="38"/>
      <c r="Z636" s="71"/>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t="str">
        <f t="shared" ref="S637" si="525">$BB$19</f>
        <v>-</v>
      </c>
      <c r="T637" s="3"/>
      <c r="U637" s="36"/>
      <c r="V637" s="37"/>
      <c r="W637" s="37"/>
      <c r="X637" s="38"/>
      <c r="Y637" s="38"/>
      <c r="Z637" s="71"/>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t="str">
        <f t="shared" ref="S638" si="526">$BB$20</f>
        <v>-</v>
      </c>
      <c r="T638" s="3"/>
      <c r="U638" s="36"/>
      <c r="V638" s="37"/>
      <c r="W638" s="37"/>
      <c r="X638" s="38"/>
      <c r="Y638" s="38"/>
      <c r="Z638" s="71"/>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t="str">
        <f t="shared" ref="S639" si="527">$BB$21</f>
        <v>-</v>
      </c>
      <c r="T639" s="3"/>
      <c r="U639" s="36"/>
      <c r="V639" s="37"/>
      <c r="W639" s="37"/>
      <c r="X639" s="38"/>
      <c r="Y639" s="38"/>
      <c r="Z639" s="71"/>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t="str">
        <f t="shared" ref="S640" si="528">$BB$22</f>
        <v>-</v>
      </c>
      <c r="T640" s="3"/>
      <c r="U640" s="36"/>
      <c r="V640" s="37"/>
      <c r="W640" s="37"/>
      <c r="X640" s="38"/>
      <c r="Y640" s="38"/>
      <c r="Z640" s="71"/>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t="str">
        <f t="shared" ref="S641" si="529">$BB$23</f>
        <v>-</v>
      </c>
      <c r="T641" s="3"/>
      <c r="U641" s="36"/>
      <c r="V641" s="37"/>
      <c r="W641" s="37"/>
      <c r="X641" s="38"/>
      <c r="Y641" s="38"/>
      <c r="Z641" s="71"/>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t="str">
        <f t="shared" ref="S642" si="530">$BB$24</f>
        <v>-</v>
      </c>
      <c r="T642" s="3"/>
      <c r="U642" s="36"/>
      <c r="V642" s="37"/>
      <c r="W642" s="37"/>
      <c r="X642" s="38"/>
      <c r="Y642" s="38"/>
      <c r="Z642" s="71"/>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t="str">
        <f t="shared" ref="S643" si="531">$BB$25</f>
        <v>-</v>
      </c>
      <c r="T643" s="3"/>
      <c r="U643" s="36"/>
      <c r="V643" s="37"/>
      <c r="W643" s="37"/>
      <c r="X643" s="38"/>
      <c r="Y643" s="38"/>
      <c r="Z643" s="71"/>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t="str">
        <f t="shared" ref="S644" si="532">$BB$26</f>
        <v>-</v>
      </c>
      <c r="T644" s="3"/>
      <c r="U644" s="36"/>
      <c r="V644" s="37"/>
      <c r="W644" s="37"/>
      <c r="X644" s="38"/>
      <c r="Y644" s="38"/>
      <c r="Z644" s="71"/>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t="str">
        <f t="shared" ref="S645" si="533">$BB$27</f>
        <v>-</v>
      </c>
      <c r="T645" s="3"/>
      <c r="U645" s="36"/>
      <c r="V645" s="37"/>
      <c r="W645" s="37"/>
      <c r="X645" s="38"/>
      <c r="Y645" s="38"/>
      <c r="Z645" s="71"/>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t="str">
        <f t="shared" ref="S646" si="534">$BB$28</f>
        <v>-</v>
      </c>
      <c r="T646" s="3"/>
      <c r="U646" s="36"/>
      <c r="V646" s="37"/>
      <c r="W646" s="37"/>
      <c r="X646" s="38"/>
      <c r="Y646" s="38"/>
      <c r="Z646" s="71"/>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t="str">
        <f t="shared" ref="S647" si="535">$BB$29</f>
        <v>-</v>
      </c>
      <c r="T647" s="3"/>
      <c r="U647" s="36"/>
      <c r="V647" s="37"/>
      <c r="W647" s="37"/>
      <c r="X647" s="38"/>
      <c r="Y647" s="38"/>
      <c r="Z647" s="71"/>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t="str">
        <f t="shared" ref="S648" si="536">$BB$30</f>
        <v>-</v>
      </c>
      <c r="T648" s="3"/>
      <c r="U648" s="36"/>
      <c r="V648" s="37"/>
      <c r="W648" s="37"/>
      <c r="X648" s="38"/>
      <c r="Y648" s="38"/>
      <c r="Z648" s="71"/>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t="str">
        <f t="shared" ref="S649" si="537">$BB$31</f>
        <v>-</v>
      </c>
      <c r="T649" s="3"/>
      <c r="U649" s="36"/>
      <c r="V649" s="37"/>
      <c r="W649" s="37"/>
      <c r="X649" s="38"/>
      <c r="Y649" s="38"/>
      <c r="Z649" s="71"/>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6"/>
      <c r="AS650" s="6"/>
    </row>
    <row r="651" spans="19:45" ht="30" customHeight="1" x14ac:dyDescent="0.25">
      <c r="S651" s="31" cm="1">
        <f t="array" ref="S651">BoxNum(ROW($S651))</f>
        <v>11</v>
      </c>
      <c r="T651" s="7" t="s">
        <v>698</v>
      </c>
      <c r="U651" s="15" t="s">
        <v>585</v>
      </c>
      <c r="V651" s="12"/>
      <c r="W651" s="65"/>
      <c r="X651" s="12"/>
      <c r="Y651" s="7" t="str">
        <f t="shared" ref="Y651" si="538">VLOOKUP(U651,$DX$1:$DZ$21,3,FALSE)</f>
        <v>-</v>
      </c>
      <c r="AD651" s="8"/>
    </row>
    <row r="652" spans="19:45" ht="30" customHeight="1" x14ac:dyDescent="0.25">
      <c r="S652" s="7" t="s">
        <v>24</v>
      </c>
      <c r="T652" s="15" t="s">
        <v>606</v>
      </c>
      <c r="U652" s="5" t="s">
        <v>23</v>
      </c>
      <c r="V652" s="7" t="str">
        <f t="shared" ref="V652" si="539">VLOOKUP(U651,$DX$1:$DZ$21,2,FALSE)</f>
        <v>-</v>
      </c>
      <c r="W652" s="19"/>
      <c r="X652" s="19"/>
      <c r="Y652" s="19"/>
      <c r="Z652" s="19"/>
      <c r="AA652" s="5" t="s">
        <v>592</v>
      </c>
      <c r="AB652" s="26" t="str">
        <f t="shared" ref="AB652" si="540">T671&amp;"_"&amp;ABS(T669)&amp;"dB_"&amp;T673&amp;"_"&amp;T674&amp;"_"&amp;GetAbsMaxMinText(AF655:AG714)&amp;"_"&amp;T654&amp;"_"&amp;T653&amp;S651&amp;"."&amp;T677</f>
        <v>default_NormalMode_38dB_M804WF_2282A_410_472_ZTS6058_MP11.2</v>
      </c>
      <c r="AC652" s="18"/>
      <c r="AD652" s="18"/>
      <c r="AE652" s="18"/>
      <c r="AF652" s="18"/>
      <c r="AG652" s="18"/>
      <c r="AH652" s="19"/>
      <c r="AI652" s="19" t="s">
        <v>2</v>
      </c>
      <c r="AJ652" s="16"/>
      <c r="AK652" s="16"/>
      <c r="AL652" s="16"/>
      <c r="AM652" s="16"/>
      <c r="AN652" s="16"/>
      <c r="AO652" s="16"/>
      <c r="AP652" s="16"/>
      <c r="AQ652" s="16"/>
      <c r="AR652" s="16"/>
      <c r="AS652" s="16"/>
    </row>
    <row r="653" spans="19:45" ht="30" customHeight="1" x14ac:dyDescent="0.25">
      <c r="S653" s="7" t="s">
        <v>5</v>
      </c>
      <c r="T653" s="15" t="s">
        <v>1148</v>
      </c>
      <c r="U653" s="32" t="str">
        <f t="shared" ref="U653" si="541">HYPERLINK("#A"&amp;(S651+1),"&lt;==Block" &amp; $S651 &amp;"==&gt;")</f>
        <v>&lt;==Block11==&gt;</v>
      </c>
      <c r="V653" s="51"/>
      <c r="W653" s="19"/>
      <c r="X653" s="19"/>
      <c r="Y653" s="23"/>
      <c r="Z653" s="8"/>
      <c r="AA653" s="19"/>
      <c r="AB653" s="19"/>
      <c r="AC653" s="19"/>
      <c r="AD653" s="19"/>
      <c r="AE653" s="19"/>
      <c r="AF653" s="19"/>
      <c r="AG653" s="19"/>
      <c r="AH653" s="19"/>
      <c r="AI653" s="19"/>
      <c r="AJ653" s="19"/>
      <c r="AK653" s="19"/>
      <c r="AL653" s="19"/>
      <c r="AM653" s="19"/>
      <c r="AN653" s="57" t="s">
        <v>723</v>
      </c>
      <c r="AO653" s="57" t="s">
        <v>709</v>
      </c>
      <c r="AP653" s="57" t="s">
        <v>710</v>
      </c>
      <c r="AQ653" s="57" t="s">
        <v>611</v>
      </c>
      <c r="AR653" s="57" t="s">
        <v>711</v>
      </c>
      <c r="AS653" s="50"/>
    </row>
    <row r="654" spans="19:45" ht="30" customHeight="1" x14ac:dyDescent="0.25">
      <c r="S654" s="7" t="s">
        <v>10</v>
      </c>
      <c r="T654" s="15" t="s">
        <v>1177</v>
      </c>
      <c r="U654" s="52" t="s">
        <v>775</v>
      </c>
      <c r="V654" s="33" t="s">
        <v>601</v>
      </c>
      <c r="W654" s="33" t="s">
        <v>602</v>
      </c>
      <c r="X654" s="33" t="s">
        <v>603</v>
      </c>
      <c r="Y654" s="33" t="s">
        <v>603</v>
      </c>
      <c r="Z654" s="33" t="s">
        <v>591</v>
      </c>
      <c r="AA654" s="33" t="s">
        <v>7</v>
      </c>
      <c r="AB654" s="33" t="s">
        <v>563</v>
      </c>
      <c r="AC654" s="33" t="s">
        <v>577</v>
      </c>
      <c r="AD654" s="33" t="s">
        <v>611</v>
      </c>
      <c r="AE654" s="33" t="s">
        <v>569</v>
      </c>
      <c r="AF654" s="35" t="s">
        <v>593</v>
      </c>
      <c r="AG654" s="35" t="s">
        <v>594</v>
      </c>
      <c r="AH654" s="35" t="s">
        <v>595</v>
      </c>
      <c r="AI654" s="35" t="s">
        <v>596</v>
      </c>
      <c r="AJ654" s="56" t="s">
        <v>597</v>
      </c>
      <c r="AK654" s="56" t="s">
        <v>598</v>
      </c>
      <c r="AL654" s="56" t="s">
        <v>599</v>
      </c>
      <c r="AM654" s="56" t="s">
        <v>600</v>
      </c>
      <c r="AN654" s="56" t="str">
        <f t="shared" ref="AN654" si="542">VLOOKUP($T662,$DE$1:$DJ$31,2,FALSE)</f>
        <v>Full</v>
      </c>
      <c r="AO654" s="56" t="str">
        <f t="shared" ref="AO654" si="543">VLOOKUP($T662,$DE$1:$DJ$31,3,FALSE)</f>
        <v>Full</v>
      </c>
      <c r="AP654" s="56" t="str">
        <f t="shared" ref="AP654" si="544">VLOOKUP($T662,$DE$1:$DJ$31,4,FALSE)</f>
        <v>non</v>
      </c>
      <c r="AQ654" s="56" t="str">
        <f t="shared" ref="AQ654" si="545">VLOOKUP($T662,$DE$1:$DJ$31,5,FALSE)</f>
        <v>non</v>
      </c>
      <c r="AR654" s="56" t="str">
        <f t="shared" ref="AR654" si="546">VLOOKUP($T662,$DE$1:$DJ$31,6,FALSE)</f>
        <v>Full</v>
      </c>
      <c r="AS654" s="35" t="s">
        <v>726</v>
      </c>
    </row>
    <row r="655" spans="19:45" ht="30" customHeight="1" x14ac:dyDescent="0.25">
      <c r="S655" s="7" t="s">
        <v>18</v>
      </c>
      <c r="T655" s="15" t="s">
        <v>1149</v>
      </c>
      <c r="U655" s="36" t="str">
        <f t="shared" ref="U655:U661" ca="1" si="547">ConfigCode($AA655,$AN655,$AO655,$AP655,$AQ655,$AR655,$AF655,$AG655,2)</f>
        <v>0x39=-42.00,-41.00;</v>
      </c>
      <c r="V655" s="37"/>
      <c r="W655" s="37"/>
      <c r="X655" s="68"/>
      <c r="Y655" s="68"/>
      <c r="Z655" s="55" t="e">
        <f t="shared" ref="Z655:Z661" ca="1" si="548" xml:space="preserve">
N("vbias,vlookup vbias range")+
VLOOKUP($AA655,INDIRECT(BoxVal(ROW($AA655),34,COLUMN(T651))),2,FALSE)+
N("gain")+
$AB655+
N("vcm")+
VLOOKUP($AC655,$CT$1:$DC$31,7,FALSE)+
N("(vbias*vcp*vbg-vbias)*sensor ratio")+
VbiasCal($AA655,$AD655,$AE655,BoxVal(ROW($AC655),18,COLUMN($T$22)))+
N("vbias ref+gain ref")+
$V655+$W655</f>
        <v>#VALUE!</v>
      </c>
      <c r="AA655" s="39" t="s">
        <v>1153</v>
      </c>
      <c r="AB655" s="40">
        <v>4.5</v>
      </c>
      <c r="AC655" s="40" t="s">
        <v>996</v>
      </c>
      <c r="AD655" s="40">
        <v>1</v>
      </c>
      <c r="AE655" s="41" t="s">
        <v>436</v>
      </c>
      <c r="AF655" s="42">
        <v>-42</v>
      </c>
      <c r="AG655" s="42">
        <v>-41</v>
      </c>
      <c r="AH655" s="43" t="e">
        <f t="shared" ref="AH655:AH661" ca="1" si="549">$AF655+$Z655</f>
        <v>#VALUE!</v>
      </c>
      <c r="AI655" s="43" t="e">
        <f t="shared" ref="AI655:AI661" ca="1" si="550">$AG655+$Z655</f>
        <v>#VALUE!</v>
      </c>
      <c r="AJ655" s="44">
        <f t="shared" ref="AJ655:AJ661" ca="1" si="551" xml:space="preserve">
N("initial sens-loopgain")+
$AF655-BoxVal(ROW($AA655),26,COLUMN(INDIRECT("T"&amp;(INT(ROW($AA672)/65))*65+2)))</f>
        <v>-42</v>
      </c>
      <c r="AK655" s="44">
        <f t="shared" ref="AK655:AK661" ca="1" si="552">AJ655+(AG655-AF655)</f>
        <v>-41</v>
      </c>
      <c r="AL655" s="44" t="e">
        <f t="shared" ref="AL655:AL661" ca="1" si="553" xml:space="preserve">
N("initial sens-loopgain-gain-gain ref-vcm")+
$AH655-
BoxVal(ROW($AA655),26,COLUMN(INDIRECT("T"&amp;(INT(ROW($AA672)/65))*65+2)))-
$AB655-
$W655-
IFERROR(VLOOKUP($AC655,$CT$1:$DC$31,7,FALSE),0)</f>
        <v>#VALUE!</v>
      </c>
      <c r="AM655" s="44" t="e">
        <f t="shared" ref="AM655:AM661" ca="1" si="554">AL655+(AG655-AF655)</f>
        <v>#VALUE!</v>
      </c>
      <c r="AN655" s="36" t="str">
        <f t="shared" ref="AN655:AN661" ca="1" si="555">IF(BoxVal(ROW(AA655),9,COLUMN(T653))="FIX","00",ManualLookup(AA655,BoxVal(ROW(AA655),4,COLUMN(AN653)),INDIRECT(DN$3)))</f>
        <v>30</v>
      </c>
      <c r="AO655" s="36" t="str">
        <f t="shared" ref="AO655:AR661" ca="1" si="556">ManualLookup(AB655,BoxVal(ROW(AB655),4,COLUMN(AO653)),INDIRECT(DO$3))</f>
        <v>09</v>
      </c>
      <c r="AP655" s="36" t="str">
        <f t="shared" ca="1" si="556"/>
        <v>00</v>
      </c>
      <c r="AQ655" s="36" t="str">
        <f t="shared" ca="1" si="556"/>
        <v>00</v>
      </c>
      <c r="AR655" s="36" t="str">
        <f t="shared" ca="1" si="556"/>
        <v>00</v>
      </c>
      <c r="AS655" s="33"/>
    </row>
    <row r="656" spans="19:45" ht="30" customHeight="1" x14ac:dyDescent="0.25">
      <c r="S656" s="7" t="s">
        <v>13</v>
      </c>
      <c r="T656" s="15" t="s">
        <v>1160</v>
      </c>
      <c r="U656" s="71" t="str">
        <f t="shared" ca="1" si="547"/>
        <v>0x3A=-43.00,-42.00;</v>
      </c>
      <c r="V656" s="37"/>
      <c r="W656" s="37"/>
      <c r="X656" s="68"/>
      <c r="Y656" s="68"/>
      <c r="Z656" s="55" t="e">
        <f t="shared" ca="1" si="548"/>
        <v>#VALUE!</v>
      </c>
      <c r="AA656" s="39" t="s">
        <v>1153</v>
      </c>
      <c r="AB656" s="40">
        <v>5.5</v>
      </c>
      <c r="AC656" s="40" t="s">
        <v>996</v>
      </c>
      <c r="AD656" s="40">
        <v>1</v>
      </c>
      <c r="AE656" s="41" t="s">
        <v>436</v>
      </c>
      <c r="AF656" s="42">
        <v>-43</v>
      </c>
      <c r="AG656" s="47">
        <f t="shared" ref="AG656" si="557">AF655</f>
        <v>-42</v>
      </c>
      <c r="AH656" s="43" t="e">
        <f t="shared" ca="1" si="549"/>
        <v>#VALUE!</v>
      </c>
      <c r="AI656" s="43" t="e">
        <f t="shared" ca="1" si="550"/>
        <v>#VALUE!</v>
      </c>
      <c r="AJ656" s="44">
        <f t="shared" ca="1" si="551"/>
        <v>-43</v>
      </c>
      <c r="AK656" s="44">
        <f t="shared" ca="1" si="552"/>
        <v>-42</v>
      </c>
      <c r="AL656" s="44" t="e">
        <f t="shared" ca="1" si="553"/>
        <v>#VALUE!</v>
      </c>
      <c r="AM656" s="44" t="e">
        <f t="shared" ca="1" si="554"/>
        <v>#VALUE!</v>
      </c>
      <c r="AN656" s="36" t="str">
        <f t="shared" ca="1" si="555"/>
        <v>30</v>
      </c>
      <c r="AO656" s="36" t="str">
        <f t="shared" ca="1" si="556"/>
        <v>0A</v>
      </c>
      <c r="AP656" s="36" t="str">
        <f t="shared" ca="1" si="556"/>
        <v>00</v>
      </c>
      <c r="AQ656" s="36" t="str">
        <f t="shared" ca="1" si="556"/>
        <v>00</v>
      </c>
      <c r="AR656" s="36" t="str">
        <f t="shared" ca="1" si="556"/>
        <v>00</v>
      </c>
      <c r="AS656" s="36"/>
    </row>
    <row r="657" spans="19:45" ht="30" customHeight="1" x14ac:dyDescent="0.25">
      <c r="S657" s="26"/>
      <c r="T657" s="17"/>
      <c r="U657" s="71" t="str">
        <f t="shared" ca="1" si="547"/>
        <v>0x0A=-44.10,-43.00;</v>
      </c>
      <c r="V657" s="37"/>
      <c r="W657" s="37"/>
      <c r="X657" s="68"/>
      <c r="Y657" s="68"/>
      <c r="Z657" s="55" t="e">
        <f t="shared" ca="1" si="548"/>
        <v>#VALUE!</v>
      </c>
      <c r="AA657" s="39" t="s">
        <v>587</v>
      </c>
      <c r="AB657" s="40">
        <v>5.5</v>
      </c>
      <c r="AC657" s="40" t="s">
        <v>995</v>
      </c>
      <c r="AD657" s="40">
        <v>1</v>
      </c>
      <c r="AE657" s="41" t="s">
        <v>436</v>
      </c>
      <c r="AF657" s="42">
        <v>-44.1</v>
      </c>
      <c r="AG657" s="47">
        <f>AF656</f>
        <v>-43</v>
      </c>
      <c r="AH657" s="43" t="e">
        <f t="shared" ca="1" si="549"/>
        <v>#VALUE!</v>
      </c>
      <c r="AI657" s="43" t="e">
        <f t="shared" ca="1" si="550"/>
        <v>#VALUE!</v>
      </c>
      <c r="AJ657" s="44">
        <f t="shared" ca="1" si="551"/>
        <v>-44.1</v>
      </c>
      <c r="AK657" s="44">
        <f t="shared" ca="1" si="552"/>
        <v>-43</v>
      </c>
      <c r="AL657" s="44" t="e">
        <f t="shared" ca="1" si="553"/>
        <v>#VALUE!</v>
      </c>
      <c r="AM657" s="44" t="e">
        <f t="shared" ca="1" si="554"/>
        <v>#VALUE!</v>
      </c>
      <c r="AN657" s="36" t="str">
        <f t="shared" ca="1" si="555"/>
        <v>00</v>
      </c>
      <c r="AO657" s="36" t="str">
        <f t="shared" ca="1" si="556"/>
        <v>0A</v>
      </c>
      <c r="AP657" s="36" t="str">
        <f t="shared" ca="1" si="556"/>
        <v>00</v>
      </c>
      <c r="AQ657" s="36" t="str">
        <f t="shared" ca="1" si="556"/>
        <v>00</v>
      </c>
      <c r="AR657" s="36" t="str">
        <f t="shared" ca="1" si="556"/>
        <v>00</v>
      </c>
      <c r="AS657" s="36"/>
    </row>
    <row r="658" spans="19:45" ht="30" customHeight="1" x14ac:dyDescent="0.25">
      <c r="S658" s="7" t="s">
        <v>19</v>
      </c>
      <c r="T658" s="15" t="s">
        <v>1150</v>
      </c>
      <c r="U658" s="71" t="str">
        <f t="shared" ca="1" si="547"/>
        <v>0x5A=-45.10,-44.10;</v>
      </c>
      <c r="V658" s="37"/>
      <c r="W658" s="37"/>
      <c r="X658" s="68"/>
      <c r="Y658" s="68"/>
      <c r="Z658" s="55" t="e">
        <f t="shared" ca="1" si="548"/>
        <v>#VALUE!</v>
      </c>
      <c r="AA658" s="39" t="s">
        <v>580</v>
      </c>
      <c r="AB658" s="40">
        <v>5.5</v>
      </c>
      <c r="AC658" s="40" t="s">
        <v>995</v>
      </c>
      <c r="AD658" s="40">
        <v>1</v>
      </c>
      <c r="AE658" s="41" t="s">
        <v>436</v>
      </c>
      <c r="AF658" s="42">
        <v>-45.1</v>
      </c>
      <c r="AG658" s="47">
        <f>AF657</f>
        <v>-44.1</v>
      </c>
      <c r="AH658" s="43" t="e">
        <f t="shared" ca="1" si="549"/>
        <v>#VALUE!</v>
      </c>
      <c r="AI658" s="43" t="e">
        <f t="shared" ca="1" si="550"/>
        <v>#VALUE!</v>
      </c>
      <c r="AJ658" s="44">
        <f t="shared" ca="1" si="551"/>
        <v>-45.1</v>
      </c>
      <c r="AK658" s="44">
        <f t="shared" ca="1" si="552"/>
        <v>-44.1</v>
      </c>
      <c r="AL658" s="44" t="e">
        <f t="shared" ca="1" si="553"/>
        <v>#VALUE!</v>
      </c>
      <c r="AM658" s="44" t="e">
        <f t="shared" ca="1" si="554"/>
        <v>#VALUE!</v>
      </c>
      <c r="AN658" s="36" t="str">
        <f t="shared" ca="1" si="555"/>
        <v>50</v>
      </c>
      <c r="AO658" s="36" t="str">
        <f t="shared" ca="1" si="556"/>
        <v>0A</v>
      </c>
      <c r="AP658" s="36" t="str">
        <f t="shared" ca="1" si="556"/>
        <v>00</v>
      </c>
      <c r="AQ658" s="36" t="str">
        <f t="shared" ca="1" si="556"/>
        <v>00</v>
      </c>
      <c r="AR658" s="36" t="str">
        <f t="shared" ca="1" si="556"/>
        <v>00</v>
      </c>
      <c r="AS658" s="36"/>
    </row>
    <row r="659" spans="19:45" ht="30" customHeight="1" x14ac:dyDescent="0.25">
      <c r="S659" s="7" t="s">
        <v>15</v>
      </c>
      <c r="T659" s="15" t="s">
        <v>1151</v>
      </c>
      <c r="U659" s="71" t="str">
        <f t="shared" ca="1" si="547"/>
        <v>0x5B=-45.90,-45.10;</v>
      </c>
      <c r="V659" s="37"/>
      <c r="W659" s="37"/>
      <c r="X659" s="68"/>
      <c r="Y659" s="68"/>
      <c r="Z659" s="55" t="e">
        <f t="shared" ca="1" si="548"/>
        <v>#VALUE!</v>
      </c>
      <c r="AA659" s="39" t="s">
        <v>580</v>
      </c>
      <c r="AB659" s="40">
        <v>6.5</v>
      </c>
      <c r="AC659" s="40" t="s">
        <v>995</v>
      </c>
      <c r="AD659" s="40">
        <v>1</v>
      </c>
      <c r="AE659" s="41" t="s">
        <v>436</v>
      </c>
      <c r="AF659" s="42">
        <v>-45.9</v>
      </c>
      <c r="AG659" s="47">
        <f>AF658</f>
        <v>-45.1</v>
      </c>
      <c r="AH659" s="43" t="e">
        <f t="shared" ca="1" si="549"/>
        <v>#VALUE!</v>
      </c>
      <c r="AI659" s="43" t="e">
        <f t="shared" ca="1" si="550"/>
        <v>#VALUE!</v>
      </c>
      <c r="AJ659" s="44">
        <f t="shared" ca="1" si="551"/>
        <v>-45.9</v>
      </c>
      <c r="AK659" s="44">
        <f t="shared" ca="1" si="552"/>
        <v>-45.1</v>
      </c>
      <c r="AL659" s="44" t="e">
        <f t="shared" ca="1" si="553"/>
        <v>#VALUE!</v>
      </c>
      <c r="AM659" s="44" t="e">
        <f t="shared" ca="1" si="554"/>
        <v>#VALUE!</v>
      </c>
      <c r="AN659" s="36" t="str">
        <f t="shared" ca="1" si="555"/>
        <v>50</v>
      </c>
      <c r="AO659" s="36" t="str">
        <f t="shared" ca="1" si="556"/>
        <v>0B</v>
      </c>
      <c r="AP659" s="36" t="str">
        <f t="shared" ca="1" si="556"/>
        <v>00</v>
      </c>
      <c r="AQ659" s="36" t="str">
        <f t="shared" ca="1" si="556"/>
        <v>00</v>
      </c>
      <c r="AR659" s="36" t="str">
        <f t="shared" ca="1" si="556"/>
        <v>00</v>
      </c>
      <c r="AS659" s="36"/>
    </row>
    <row r="660" spans="19:45" ht="30" customHeight="1" x14ac:dyDescent="0.25">
      <c r="S660" s="7" t="s">
        <v>705</v>
      </c>
      <c r="T660" s="15" t="s">
        <v>1152</v>
      </c>
      <c r="U660" s="71" t="str">
        <f t="shared" ca="1" si="547"/>
        <v>0x6B=-46.80,-45.90;</v>
      </c>
      <c r="V660" s="37"/>
      <c r="W660" s="37"/>
      <c r="X660" s="68"/>
      <c r="Y660" s="68"/>
      <c r="Z660" s="55" t="e">
        <f t="shared" ca="1" si="548"/>
        <v>#VALUE!</v>
      </c>
      <c r="AA660" s="39" t="s">
        <v>581</v>
      </c>
      <c r="AB660" s="40">
        <v>6.5</v>
      </c>
      <c r="AC660" s="40" t="s">
        <v>995</v>
      </c>
      <c r="AD660" s="40">
        <v>1</v>
      </c>
      <c r="AE660" s="41" t="s">
        <v>436</v>
      </c>
      <c r="AF660" s="42">
        <v>-46.8</v>
      </c>
      <c r="AG660" s="47">
        <f>AF659</f>
        <v>-45.9</v>
      </c>
      <c r="AH660" s="43" t="e">
        <f t="shared" ca="1" si="549"/>
        <v>#VALUE!</v>
      </c>
      <c r="AI660" s="43" t="e">
        <f t="shared" ca="1" si="550"/>
        <v>#VALUE!</v>
      </c>
      <c r="AJ660" s="44">
        <f t="shared" ca="1" si="551"/>
        <v>-46.8</v>
      </c>
      <c r="AK660" s="44">
        <f t="shared" ca="1" si="552"/>
        <v>-45.9</v>
      </c>
      <c r="AL660" s="44" t="e">
        <f t="shared" ca="1" si="553"/>
        <v>#VALUE!</v>
      </c>
      <c r="AM660" s="44" t="e">
        <f t="shared" ca="1" si="554"/>
        <v>#VALUE!</v>
      </c>
      <c r="AN660" s="36" t="str">
        <f t="shared" ca="1" si="555"/>
        <v>60</v>
      </c>
      <c r="AO660" s="36" t="str">
        <f t="shared" ca="1" si="556"/>
        <v>0B</v>
      </c>
      <c r="AP660" s="36" t="str">
        <f t="shared" ca="1" si="556"/>
        <v>00</v>
      </c>
      <c r="AQ660" s="36" t="str">
        <f t="shared" ca="1" si="556"/>
        <v>00</v>
      </c>
      <c r="AR660" s="36" t="str">
        <f t="shared" ca="1" si="556"/>
        <v>00</v>
      </c>
      <c r="AS660" s="36"/>
    </row>
    <row r="661" spans="19:45" ht="30" customHeight="1" x14ac:dyDescent="0.25">
      <c r="S661" s="7" t="s">
        <v>605</v>
      </c>
      <c r="T661" s="15" t="s">
        <v>991</v>
      </c>
      <c r="U661" s="71" t="str">
        <f t="shared" ca="1" si="547"/>
        <v>0x6C=-47.30,-46.80;</v>
      </c>
      <c r="V661" s="37"/>
      <c r="W661" s="37"/>
      <c r="X661" s="68"/>
      <c r="Y661" s="68"/>
      <c r="Z661" s="55" t="e">
        <f t="shared" ca="1" si="548"/>
        <v>#VALUE!</v>
      </c>
      <c r="AA661" s="39" t="s">
        <v>581</v>
      </c>
      <c r="AB661" s="40">
        <v>7.5</v>
      </c>
      <c r="AC661" s="40" t="s">
        <v>995</v>
      </c>
      <c r="AD661" s="40">
        <v>1</v>
      </c>
      <c r="AE661" s="41" t="s">
        <v>436</v>
      </c>
      <c r="AF661" s="42">
        <v>-47.3</v>
      </c>
      <c r="AG661" s="47">
        <f>AF660</f>
        <v>-46.8</v>
      </c>
      <c r="AH661" s="43" t="e">
        <f t="shared" ca="1" si="549"/>
        <v>#VALUE!</v>
      </c>
      <c r="AI661" s="43" t="e">
        <f t="shared" ca="1" si="550"/>
        <v>#VALUE!</v>
      </c>
      <c r="AJ661" s="44">
        <f t="shared" ca="1" si="551"/>
        <v>-47.3</v>
      </c>
      <c r="AK661" s="44">
        <f t="shared" ca="1" si="552"/>
        <v>-46.8</v>
      </c>
      <c r="AL661" s="44" t="e">
        <f t="shared" ca="1" si="553"/>
        <v>#VALUE!</v>
      </c>
      <c r="AM661" s="44" t="e">
        <f t="shared" ca="1" si="554"/>
        <v>#VALUE!</v>
      </c>
      <c r="AN661" s="36" t="str">
        <f t="shared" ca="1" si="555"/>
        <v>60</v>
      </c>
      <c r="AO661" s="36" t="str">
        <f t="shared" ca="1" si="556"/>
        <v>0C</v>
      </c>
      <c r="AP661" s="36" t="str">
        <f t="shared" ca="1" si="556"/>
        <v>00</v>
      </c>
      <c r="AQ661" s="36" t="str">
        <f t="shared" ca="1" si="556"/>
        <v>00</v>
      </c>
      <c r="AR661" s="36" t="str">
        <f t="shared" ca="1" si="556"/>
        <v>00</v>
      </c>
      <c r="AS661" s="36"/>
    </row>
    <row r="662" spans="19:45" ht="30" customHeight="1" x14ac:dyDescent="0.25">
      <c r="S662" s="7" t="s">
        <v>721</v>
      </c>
      <c r="T662" s="15" t="s">
        <v>26</v>
      </c>
      <c r="U662" s="71"/>
      <c r="V662" s="37"/>
      <c r="W662" s="37"/>
      <c r="X662" s="68"/>
      <c r="Y662" s="68"/>
      <c r="Z662" s="55"/>
      <c r="AA662" s="39"/>
      <c r="AB662" s="40"/>
      <c r="AC662" s="40"/>
      <c r="AD662" s="40"/>
      <c r="AE662" s="41"/>
      <c r="AF662" s="42"/>
      <c r="AG662" s="47"/>
      <c r="AH662" s="43"/>
      <c r="AI662" s="43"/>
      <c r="AJ662" s="44"/>
      <c r="AK662" s="44"/>
      <c r="AL662" s="44"/>
      <c r="AM662" s="44"/>
      <c r="AN662" s="36"/>
      <c r="AO662" s="36"/>
      <c r="AP662" s="36"/>
      <c r="AQ662" s="36"/>
      <c r="AR662" s="36"/>
      <c r="AS662" s="36"/>
    </row>
    <row r="663" spans="19:45" ht="30" customHeight="1" x14ac:dyDescent="0.25">
      <c r="S663" s="7" t="s">
        <v>20</v>
      </c>
      <c r="T663" s="15">
        <v>-38</v>
      </c>
      <c r="U663" s="71"/>
      <c r="V663" s="37"/>
      <c r="W663" s="37"/>
      <c r="X663" s="38"/>
      <c r="Y663" s="38"/>
      <c r="Z663" s="55"/>
      <c r="AA663" s="39"/>
      <c r="AB663" s="40"/>
      <c r="AC663" s="40"/>
      <c r="AD663" s="40"/>
      <c r="AE663" s="41"/>
      <c r="AF663" s="42"/>
      <c r="AG663" s="47"/>
      <c r="AH663" s="43"/>
      <c r="AI663" s="43"/>
      <c r="AJ663" s="44"/>
      <c r="AK663" s="44"/>
      <c r="AL663" s="44"/>
      <c r="AM663" s="44"/>
      <c r="AN663" s="36"/>
      <c r="AO663" s="36"/>
      <c r="AP663" s="36"/>
      <c r="AQ663" s="36"/>
      <c r="AR663" s="36"/>
      <c r="AS663" s="36"/>
    </row>
    <row r="664" spans="19:45" ht="30" customHeight="1" x14ac:dyDescent="0.25">
      <c r="S664" s="7" t="s">
        <v>691</v>
      </c>
      <c r="T664" s="15" t="s">
        <v>1098</v>
      </c>
      <c r="U664" s="71"/>
      <c r="V664" s="37"/>
      <c r="W664" s="37"/>
      <c r="X664" s="38"/>
      <c r="Y664" s="38"/>
      <c r="Z664" s="55"/>
      <c r="AA664" s="39"/>
      <c r="AB664" s="40"/>
      <c r="AC664" s="40"/>
      <c r="AD664" s="40"/>
      <c r="AE664" s="41"/>
      <c r="AF664" s="42"/>
      <c r="AG664" s="47"/>
      <c r="AH664" s="43"/>
      <c r="AI664" s="43"/>
      <c r="AJ664" s="44"/>
      <c r="AK664" s="44"/>
      <c r="AL664" s="44"/>
      <c r="AM664" s="44"/>
      <c r="AN664" s="36"/>
      <c r="AO664" s="36"/>
      <c r="AP664" s="36"/>
      <c r="AQ664" s="36"/>
      <c r="AR664" s="36"/>
      <c r="AS664" s="36"/>
    </row>
    <row r="665" spans="19:45" ht="30" customHeight="1" x14ac:dyDescent="0.25">
      <c r="S665" s="7" t="s">
        <v>544</v>
      </c>
      <c r="T665" s="15" t="s">
        <v>993</v>
      </c>
      <c r="U665" s="71"/>
      <c r="V665" s="37"/>
      <c r="W665" s="37"/>
      <c r="X665" s="38"/>
      <c r="Y665" s="38"/>
      <c r="Z665" s="71"/>
      <c r="AA665" s="39"/>
      <c r="AB665" s="40"/>
      <c r="AC665" s="40"/>
      <c r="AD665" s="40"/>
      <c r="AE665" s="41"/>
      <c r="AF665" s="42"/>
      <c r="AG665" s="49"/>
      <c r="AH665" s="43"/>
      <c r="AI665" s="43"/>
      <c r="AJ665" s="44"/>
      <c r="AK665" s="44"/>
      <c r="AL665" s="44"/>
      <c r="AM665" s="44"/>
      <c r="AN665" s="36"/>
      <c r="AO665" s="36"/>
      <c r="AP665" s="36"/>
      <c r="AQ665" s="36"/>
      <c r="AR665" s="36"/>
      <c r="AS665" s="36"/>
    </row>
    <row r="666" spans="19:45" ht="30" customHeight="1" x14ac:dyDescent="0.25">
      <c r="S666" s="7" t="s">
        <v>12</v>
      </c>
      <c r="T666" s="15" t="s">
        <v>548</v>
      </c>
      <c r="U666" s="71"/>
      <c r="V666" s="37"/>
      <c r="W666" s="37"/>
      <c r="X666" s="38"/>
      <c r="Y666" s="38"/>
      <c r="Z666" s="71"/>
      <c r="AA666" s="39"/>
      <c r="AB666" s="40"/>
      <c r="AC666" s="40"/>
      <c r="AD666" s="40"/>
      <c r="AE666" s="41"/>
      <c r="AF666" s="42"/>
      <c r="AG666" s="49"/>
      <c r="AH666" s="43"/>
      <c r="AI666" s="43"/>
      <c r="AJ666" s="44"/>
      <c r="AK666" s="44"/>
      <c r="AL666" s="44"/>
      <c r="AM666" s="44"/>
      <c r="AN666" s="36"/>
      <c r="AO666" s="36"/>
      <c r="AP666" s="36"/>
      <c r="AQ666" s="36"/>
      <c r="AR666" s="36"/>
      <c r="AS666" s="36"/>
    </row>
    <row r="667" spans="19:45" ht="30" customHeight="1" x14ac:dyDescent="0.25">
      <c r="S667" s="26" t="s">
        <v>773</v>
      </c>
      <c r="T667" s="15" t="s">
        <v>562</v>
      </c>
      <c r="U667" s="71"/>
      <c r="V667" s="37"/>
      <c r="W667" s="37"/>
      <c r="X667" s="38"/>
      <c r="Y667" s="38"/>
      <c r="Z667" s="71"/>
      <c r="AA667" s="39"/>
      <c r="AB667" s="40"/>
      <c r="AC667" s="40"/>
      <c r="AD667" s="40"/>
      <c r="AE667" s="41"/>
      <c r="AF667" s="42"/>
      <c r="AG667" s="49"/>
      <c r="AH667" s="43"/>
      <c r="AI667" s="43"/>
      <c r="AJ667" s="44"/>
      <c r="AK667" s="44"/>
      <c r="AL667" s="44"/>
      <c r="AM667" s="44"/>
      <c r="AN667" s="36"/>
      <c r="AO667" s="36"/>
      <c r="AP667" s="36"/>
      <c r="AQ667" s="36"/>
      <c r="AR667" s="36"/>
      <c r="AS667" s="36"/>
    </row>
    <row r="668" spans="19:45" ht="30" customHeight="1" x14ac:dyDescent="0.25">
      <c r="S668" s="7" t="s">
        <v>573</v>
      </c>
      <c r="T668" s="15">
        <v>1.1000000000000001</v>
      </c>
      <c r="U668" s="71"/>
      <c r="V668" s="37"/>
      <c r="W668" s="37"/>
      <c r="X668" s="38"/>
      <c r="Y668" s="38"/>
      <c r="Z668" s="71"/>
      <c r="AA668" s="39"/>
      <c r="AB668" s="40"/>
      <c r="AC668" s="40"/>
      <c r="AD668" s="40"/>
      <c r="AE668" s="41"/>
      <c r="AF668" s="42"/>
      <c r="AG668" s="49"/>
      <c r="AH668" s="43"/>
      <c r="AI668" s="43"/>
      <c r="AJ668" s="44"/>
      <c r="AK668" s="44"/>
      <c r="AL668" s="44"/>
      <c r="AM668" s="44"/>
      <c r="AN668" s="36"/>
      <c r="AO668" s="36"/>
      <c r="AP668" s="36"/>
      <c r="AQ668" s="36"/>
      <c r="AR668" s="36"/>
      <c r="AS668" s="36"/>
    </row>
    <row r="669" spans="19:45" ht="30" customHeight="1" x14ac:dyDescent="0.25">
      <c r="S669" s="7" t="s">
        <v>590</v>
      </c>
      <c r="T669" s="15">
        <f>VLOOKUP(T654,MPN!$A$1:$E$1000,4,FALSE)</f>
        <v>-38</v>
      </c>
      <c r="U669" s="71"/>
      <c r="V669" s="37"/>
      <c r="W669" s="37"/>
      <c r="X669" s="38"/>
      <c r="Y669" s="38"/>
      <c r="Z669" s="71"/>
      <c r="AA669" s="39"/>
      <c r="AB669" s="40"/>
      <c r="AC669" s="40"/>
      <c r="AD669" s="40"/>
      <c r="AE669" s="41"/>
      <c r="AF669" s="42"/>
      <c r="AG669" s="49"/>
      <c r="AH669" s="43"/>
      <c r="AI669" s="43"/>
      <c r="AJ669" s="44"/>
      <c r="AK669" s="44"/>
      <c r="AL669" s="44"/>
      <c r="AM669" s="44"/>
      <c r="AN669" s="36"/>
      <c r="AO669" s="36"/>
      <c r="AP669" s="36"/>
      <c r="AQ669" s="36"/>
      <c r="AR669" s="36"/>
      <c r="AS669" s="36"/>
    </row>
    <row r="670" spans="19:45" ht="30" customHeight="1" x14ac:dyDescent="0.25">
      <c r="S670" s="7" t="s">
        <v>693</v>
      </c>
      <c r="T670" s="15">
        <v>1</v>
      </c>
      <c r="U670" s="71"/>
      <c r="V670" s="37"/>
      <c r="W670" s="37"/>
      <c r="X670" s="38"/>
      <c r="Y670" s="38"/>
      <c r="Z670" s="71"/>
      <c r="AA670" s="39"/>
      <c r="AB670" s="40"/>
      <c r="AC670" s="40"/>
      <c r="AD670" s="40"/>
      <c r="AE670" s="41"/>
      <c r="AF670" s="42"/>
      <c r="AG670" s="49"/>
      <c r="AH670" s="43"/>
      <c r="AI670" s="43"/>
      <c r="AJ670" s="44"/>
      <c r="AK670" s="44"/>
      <c r="AL670" s="44"/>
      <c r="AM670" s="44"/>
      <c r="AN670" s="36"/>
      <c r="AO670" s="36"/>
      <c r="AP670" s="36"/>
      <c r="AQ670" s="36"/>
      <c r="AR670" s="36"/>
      <c r="AS670" s="36"/>
    </row>
    <row r="671" spans="19:45" ht="30" customHeight="1" x14ac:dyDescent="0.25">
      <c r="S671" s="7" t="s">
        <v>604</v>
      </c>
      <c r="T671" s="7" t="str">
        <f t="shared" ref="T671" si="558">VLOOKUP($T658,$AU$1:$AZ$31,MATCH($T652,$AU$1:$AZ$1,0),FALSE)&amp;"_"&amp;T660</f>
        <v>default_NormalMode</v>
      </c>
      <c r="U671" s="71"/>
      <c r="V671" s="37"/>
      <c r="W671" s="37"/>
      <c r="X671" s="38"/>
      <c r="Y671" s="38"/>
      <c r="Z671" s="71"/>
      <c r="AA671" s="39"/>
      <c r="AB671" s="40"/>
      <c r="AC671" s="40"/>
      <c r="AD671" s="40"/>
      <c r="AE671" s="41"/>
      <c r="AF671" s="42"/>
      <c r="AG671" s="49"/>
      <c r="AH671" s="43"/>
      <c r="AI671" s="43"/>
      <c r="AJ671" s="44"/>
      <c r="AK671" s="44"/>
      <c r="AL671" s="44"/>
      <c r="AM671" s="44"/>
      <c r="AN671" s="36"/>
      <c r="AO671" s="36"/>
      <c r="AP671" s="36"/>
      <c r="AQ671" s="36"/>
      <c r="AR671" s="36"/>
      <c r="AS671" s="36"/>
    </row>
    <row r="672" spans="19:45" ht="30" customHeight="1" x14ac:dyDescent="0.25">
      <c r="S672" s="7" t="s">
        <v>424</v>
      </c>
      <c r="T672" s="7" t="str">
        <f>VLOOKUP($T654,MPN!$A$1:$E$500,2,FALSE)</f>
        <v>AMIC</v>
      </c>
      <c r="U672" s="71"/>
      <c r="V672" s="37"/>
      <c r="W672" s="37"/>
      <c r="X672" s="38"/>
      <c r="Y672" s="38"/>
      <c r="Z672" s="71"/>
      <c r="AA672" s="39"/>
      <c r="AB672" s="40"/>
      <c r="AC672" s="40"/>
      <c r="AD672" s="40"/>
      <c r="AE672" s="41"/>
      <c r="AF672" s="42"/>
      <c r="AG672" s="49"/>
      <c r="AH672" s="43"/>
      <c r="AI672" s="43"/>
      <c r="AJ672" s="44"/>
      <c r="AK672" s="44"/>
      <c r="AL672" s="44"/>
      <c r="AM672" s="44"/>
      <c r="AN672" s="36"/>
      <c r="AO672" s="36"/>
      <c r="AP672" s="36"/>
      <c r="AQ672" s="36"/>
      <c r="AR672" s="36"/>
      <c r="AS672" s="36"/>
    </row>
    <row r="673" spans="2:45" ht="30" customHeight="1" x14ac:dyDescent="0.25">
      <c r="S673" s="7" t="s">
        <v>16</v>
      </c>
      <c r="T673" s="7" t="str">
        <f>VLOOKUP($T655,ASIC!$A$1:$B$200,2,FALSE)</f>
        <v>M804WF</v>
      </c>
      <c r="U673" s="71"/>
      <c r="V673" s="37"/>
      <c r="W673" s="37"/>
      <c r="X673" s="38"/>
      <c r="Y673" s="38"/>
      <c r="Z673" s="71"/>
      <c r="AA673" s="39"/>
      <c r="AB673" s="40"/>
      <c r="AC673" s="40"/>
      <c r="AD673" s="40"/>
      <c r="AE673" s="41"/>
      <c r="AF673" s="42"/>
      <c r="AG673" s="49"/>
      <c r="AH673" s="43"/>
      <c r="AI673" s="43"/>
      <c r="AJ673" s="44"/>
      <c r="AK673" s="44"/>
      <c r="AL673" s="44"/>
      <c r="AM673" s="44"/>
      <c r="AN673" s="36"/>
      <c r="AO673" s="36"/>
      <c r="AP673" s="36"/>
      <c r="AQ673" s="36"/>
      <c r="AR673" s="36"/>
      <c r="AS673" s="36"/>
    </row>
    <row r="674" spans="2:45" ht="30" customHeight="1" x14ac:dyDescent="0.25">
      <c r="S674" s="7" t="s">
        <v>17</v>
      </c>
      <c r="T674" s="7" t="str">
        <f>VLOOKUP($T656,Sensor!$A$1:$B$100,2,FALSE)</f>
        <v>2282A</v>
      </c>
      <c r="U674" s="71"/>
      <c r="V674" s="37"/>
      <c r="W674" s="37"/>
      <c r="X674" s="38"/>
      <c r="Y674" s="38"/>
      <c r="Z674" s="71"/>
      <c r="AA674" s="39"/>
      <c r="AB674" s="40"/>
      <c r="AC674" s="40"/>
      <c r="AD674" s="40"/>
      <c r="AE674" s="41"/>
      <c r="AF674" s="42"/>
      <c r="AG674" s="49"/>
      <c r="AH674" s="43"/>
      <c r="AI674" s="43"/>
      <c r="AJ674" s="44"/>
      <c r="AK674" s="44"/>
      <c r="AL674" s="44"/>
      <c r="AM674" s="44"/>
      <c r="AN674" s="36"/>
      <c r="AO674" s="36"/>
      <c r="AP674" s="36"/>
      <c r="AQ674" s="36"/>
      <c r="AR674" s="36"/>
      <c r="AS674" s="36"/>
    </row>
    <row r="675" spans="2:45" ht="30" customHeight="1" x14ac:dyDescent="0.25">
      <c r="S675" s="7" t="s">
        <v>21</v>
      </c>
      <c r="T675" s="7" t="str">
        <f>VLOOKUP($T654,MPN!$A$1:$E$500,5,FALSE)</f>
        <v>Default</v>
      </c>
      <c r="U675" s="71"/>
      <c r="V675" s="37"/>
      <c r="W675" s="37"/>
      <c r="X675" s="38"/>
      <c r="Y675" s="38"/>
      <c r="Z675" s="71"/>
      <c r="AA675" s="39"/>
      <c r="AB675" s="40"/>
      <c r="AC675" s="40"/>
      <c r="AD675" s="40"/>
      <c r="AE675" s="41"/>
      <c r="AF675" s="42"/>
      <c r="AG675" s="49"/>
      <c r="AH675" s="43"/>
      <c r="AI675" s="43"/>
      <c r="AJ675" s="44"/>
      <c r="AK675" s="44"/>
      <c r="AL675" s="44"/>
      <c r="AM675" s="44"/>
      <c r="AN675" s="36"/>
      <c r="AO675" s="36"/>
      <c r="AP675" s="36"/>
      <c r="AQ675" s="36"/>
      <c r="AR675" s="36"/>
      <c r="AS675" s="36"/>
    </row>
    <row r="676" spans="2:45" ht="30" customHeight="1" x14ac:dyDescent="0.25">
      <c r="S676" s="7" t="s">
        <v>545</v>
      </c>
      <c r="T676" s="7">
        <f t="shared" ref="T676" si="559">VLOOKUP(T665,$DT$1:$DV$31,3,FALSE)</f>
        <v>0</v>
      </c>
      <c r="U676" s="71"/>
      <c r="V676" s="37"/>
      <c r="W676" s="37"/>
      <c r="X676" s="38"/>
      <c r="Y676" s="38"/>
      <c r="Z676" s="71"/>
      <c r="AA676" s="39"/>
      <c r="AB676" s="40"/>
      <c r="AC676" s="40"/>
      <c r="AD676" s="40"/>
      <c r="AE676" s="41"/>
      <c r="AF676" s="42"/>
      <c r="AG676" s="49"/>
      <c r="AH676" s="43"/>
      <c r="AI676" s="43"/>
      <c r="AJ676" s="44"/>
      <c r="AK676" s="44"/>
      <c r="AL676" s="44"/>
      <c r="AM676" s="44"/>
      <c r="AN676" s="36"/>
      <c r="AO676" s="36"/>
      <c r="AP676" s="36"/>
      <c r="AQ676" s="36"/>
      <c r="AR676" s="36"/>
      <c r="AS676" s="36"/>
    </row>
    <row r="677" spans="2:45" ht="30" customHeight="1" x14ac:dyDescent="0.25">
      <c r="S677" s="7" t="s">
        <v>22</v>
      </c>
      <c r="T677" s="15">
        <v>2</v>
      </c>
      <c r="U677" s="71"/>
      <c r="V677" s="37"/>
      <c r="W677" s="37"/>
      <c r="X677" s="38"/>
      <c r="Y677" s="38"/>
      <c r="Z677" s="71"/>
      <c r="AA677" s="39"/>
      <c r="AB677" s="40"/>
      <c r="AC677" s="40"/>
      <c r="AD677" s="40"/>
      <c r="AE677" s="41"/>
      <c r="AF677" s="42"/>
      <c r="AG677" s="49"/>
      <c r="AH677" s="43"/>
      <c r="AI677" s="43"/>
      <c r="AJ677" s="44"/>
      <c r="AK677" s="44"/>
      <c r="AL677" s="44"/>
      <c r="AM677" s="44"/>
      <c r="AN677" s="36"/>
      <c r="AO677" s="36"/>
      <c r="AP677" s="36"/>
      <c r="AQ677" s="36"/>
      <c r="AR677" s="36"/>
      <c r="AS677" s="36"/>
    </row>
    <row r="678" spans="2:45" ht="30" customHeight="1" x14ac:dyDescent="0.25">
      <c r="B678" s="70"/>
      <c r="S678" s="7" t="s">
        <v>696</v>
      </c>
      <c r="T678" s="28">
        <v>45257</v>
      </c>
      <c r="U678" s="71"/>
      <c r="V678" s="37"/>
      <c r="W678" s="37"/>
      <c r="X678" s="38"/>
      <c r="Y678" s="38"/>
      <c r="Z678" s="71"/>
      <c r="AA678" s="39"/>
      <c r="AB678" s="40"/>
      <c r="AC678" s="40"/>
      <c r="AD678" s="40"/>
      <c r="AE678" s="41"/>
      <c r="AF678" s="42"/>
      <c r="AG678" s="49"/>
      <c r="AH678" s="43"/>
      <c r="AI678" s="43"/>
      <c r="AJ678" s="44"/>
      <c r="AK678" s="44"/>
      <c r="AL678" s="44"/>
      <c r="AM678" s="44"/>
      <c r="AN678" s="36"/>
      <c r="AO678" s="36"/>
      <c r="AP678" s="36"/>
      <c r="AQ678" s="36"/>
      <c r="AR678" s="36"/>
      <c r="AS678" s="36"/>
    </row>
    <row r="679" spans="2:45" ht="30" customHeight="1" x14ac:dyDescent="0.25">
      <c r="S679" s="7" t="s">
        <v>694</v>
      </c>
      <c r="T679" s="15" t="s">
        <v>994</v>
      </c>
      <c r="U679" s="71"/>
      <c r="V679" s="37"/>
      <c r="W679" s="37"/>
      <c r="X679" s="38"/>
      <c r="Y679" s="38"/>
      <c r="Z679" s="71"/>
      <c r="AA679" s="39"/>
      <c r="AB679" s="40"/>
      <c r="AC679" s="40"/>
      <c r="AD679" s="40"/>
      <c r="AE679" s="41"/>
      <c r="AF679" s="42"/>
      <c r="AG679" s="49"/>
      <c r="AH679" s="43"/>
      <c r="AI679" s="43"/>
      <c r="AJ679" s="44"/>
      <c r="AK679" s="44"/>
      <c r="AL679" s="44"/>
      <c r="AM679" s="44"/>
      <c r="AN679" s="36"/>
      <c r="AO679" s="36"/>
      <c r="AP679" s="36"/>
      <c r="AQ679" s="36"/>
      <c r="AR679" s="36"/>
      <c r="AS679" s="36"/>
    </row>
    <row r="680" spans="2:45" ht="30" customHeight="1" x14ac:dyDescent="0.25">
      <c r="S680" s="7" t="s">
        <v>697</v>
      </c>
      <c r="T680" s="7">
        <f t="shared" ref="T680" ca="1" si="560">COUNTA(U655:U714)</f>
        <v>7</v>
      </c>
      <c r="U680" s="71"/>
      <c r="V680" s="37"/>
      <c r="W680" s="37"/>
      <c r="X680" s="38"/>
      <c r="Y680" s="38"/>
      <c r="Z680" s="71"/>
      <c r="AA680" s="39"/>
      <c r="AB680" s="40"/>
      <c r="AC680" s="40"/>
      <c r="AD680" s="40"/>
      <c r="AE680" s="41"/>
      <c r="AF680" s="42"/>
      <c r="AG680" s="49"/>
      <c r="AH680" s="43"/>
      <c r="AI680" s="43"/>
      <c r="AJ680" s="44"/>
      <c r="AK680" s="44"/>
      <c r="AL680" s="44"/>
      <c r="AM680" s="44"/>
      <c r="AN680" s="36"/>
      <c r="AO680" s="36"/>
      <c r="AP680" s="36"/>
      <c r="AQ680" s="36"/>
      <c r="AR680" s="36"/>
      <c r="AS680" s="36"/>
    </row>
    <row r="681" spans="2:45" ht="30" customHeight="1" x14ac:dyDescent="0.25">
      <c r="S681" s="7" t="s">
        <v>715</v>
      </c>
      <c r="T681" s="7" t="str">
        <f t="shared" ref="T681" si="561">T669&amp;"+/-"&amp;T670&amp;" "&amp;T679</f>
        <v>-38+/-1 dBV</v>
      </c>
      <c r="U681" s="71"/>
      <c r="V681" s="37"/>
      <c r="W681" s="37"/>
      <c r="X681" s="38"/>
      <c r="Y681" s="38"/>
      <c r="Z681" s="71"/>
      <c r="AA681" s="39"/>
      <c r="AB681" s="40"/>
      <c r="AC681" s="40"/>
      <c r="AD681" s="40"/>
      <c r="AE681" s="41"/>
      <c r="AF681" s="42"/>
      <c r="AG681" s="49"/>
      <c r="AH681" s="43"/>
      <c r="AI681" s="43"/>
      <c r="AJ681" s="44"/>
      <c r="AK681" s="44"/>
      <c r="AL681" s="44"/>
      <c r="AM681" s="44"/>
      <c r="AN681" s="36"/>
      <c r="AO681" s="36"/>
      <c r="AP681" s="36"/>
      <c r="AQ681" s="36"/>
      <c r="AR681" s="36"/>
      <c r="AS681" s="36"/>
    </row>
    <row r="682" spans="2:45" ht="30" customHeight="1" x14ac:dyDescent="0.25">
      <c r="S682" s="7" t="s">
        <v>719</v>
      </c>
      <c r="T682" s="54" t="str">
        <f t="shared" ref="T682" si="562">T661&amp;" : "&amp;T664&amp;" "&amp;"(uA)"&amp;CHAR(10)&amp;"Vdc&amp;Remark: "&amp;T667</f>
        <v>3.3V : 100~200 (uA)
Vdc&amp;Remark: -</v>
      </c>
      <c r="U682" s="71"/>
      <c r="V682" s="37"/>
      <c r="W682" s="37"/>
      <c r="X682" s="38"/>
      <c r="Y682" s="38"/>
      <c r="Z682" s="71"/>
      <c r="AA682" s="39"/>
      <c r="AB682" s="40"/>
      <c r="AC682" s="40"/>
      <c r="AD682" s="40"/>
      <c r="AE682" s="41"/>
      <c r="AF682" s="42"/>
      <c r="AG682" s="49"/>
      <c r="AH682" s="43"/>
      <c r="AI682" s="43"/>
      <c r="AJ682" s="44"/>
      <c r="AK682" s="44"/>
      <c r="AL682" s="44"/>
      <c r="AM682" s="44"/>
      <c r="AN682" s="36"/>
      <c r="AO682" s="36"/>
      <c r="AP682" s="36"/>
      <c r="AQ682" s="36"/>
      <c r="AR682" s="36"/>
      <c r="AS682" s="36"/>
    </row>
    <row r="683" spans="2:45" ht="30" customHeight="1" x14ac:dyDescent="0.25">
      <c r="U683" s="71"/>
      <c r="V683" s="37"/>
      <c r="W683" s="37"/>
      <c r="X683" s="38"/>
      <c r="Y683" s="38"/>
      <c r="Z683" s="71"/>
      <c r="AA683" s="39"/>
      <c r="AB683" s="40"/>
      <c r="AC683" s="40"/>
      <c r="AD683" s="40"/>
      <c r="AE683" s="41"/>
      <c r="AF683" s="42"/>
      <c r="AG683" s="49"/>
      <c r="AH683" s="43"/>
      <c r="AI683" s="43"/>
      <c r="AJ683" s="44"/>
      <c r="AK683" s="44"/>
      <c r="AL683" s="44"/>
      <c r="AM683" s="44"/>
      <c r="AN683" s="36"/>
      <c r="AO683" s="36"/>
      <c r="AP683" s="36"/>
      <c r="AQ683" s="36"/>
      <c r="AR683" s="36"/>
      <c r="AS683" s="36"/>
    </row>
    <row r="684" spans="2:45" ht="30" customHeight="1" x14ac:dyDescent="0.25">
      <c r="S684" s="2" t="s">
        <v>14</v>
      </c>
      <c r="T684" s="2" t="str">
        <f t="shared" ref="T684" si="563">ADDRESS(ROW(S684),COLUMN($S$1))&amp;":"&amp;ADDRESS(ROW(S714),COLUMN($T$1))</f>
        <v>$S$684:$T$714</v>
      </c>
      <c r="U684" s="71"/>
      <c r="V684" s="37"/>
      <c r="W684" s="37"/>
      <c r="X684" s="38"/>
      <c r="Y684" s="38"/>
      <c r="Z684" s="71"/>
      <c r="AA684" s="39"/>
      <c r="AB684" s="40"/>
      <c r="AC684" s="40"/>
      <c r="AD684" s="40"/>
      <c r="AE684" s="41"/>
      <c r="AF684" s="42"/>
      <c r="AG684" s="49"/>
      <c r="AH684" s="43"/>
      <c r="AI684" s="43"/>
      <c r="AJ684" s="44"/>
      <c r="AK684" s="44"/>
      <c r="AL684" s="44"/>
      <c r="AM684" s="44"/>
      <c r="AN684" s="36"/>
      <c r="AO684" s="36"/>
      <c r="AP684" s="36"/>
      <c r="AQ684" s="36"/>
      <c r="AR684" s="36"/>
      <c r="AS684" s="36"/>
    </row>
    <row r="685" spans="2:45" ht="30" customHeight="1" x14ac:dyDescent="0.25">
      <c r="S685" s="4" t="str">
        <f t="shared" ref="S685" si="564">$BB$2</f>
        <v>15V</v>
      </c>
      <c r="T685" s="3" t="s">
        <v>562</v>
      </c>
      <c r="U685" s="71"/>
      <c r="V685" s="37"/>
      <c r="W685" s="37"/>
      <c r="X685" s="38"/>
      <c r="Y685" s="38"/>
      <c r="Z685" s="71"/>
      <c r="AA685" s="39"/>
      <c r="AB685" s="40"/>
      <c r="AC685" s="40"/>
      <c r="AD685" s="40"/>
      <c r="AE685" s="41"/>
      <c r="AF685" s="42"/>
      <c r="AG685" s="49"/>
      <c r="AH685" s="43"/>
      <c r="AI685" s="43"/>
      <c r="AJ685" s="44"/>
      <c r="AK685" s="44"/>
      <c r="AL685" s="44"/>
      <c r="AM685" s="44"/>
      <c r="AN685" s="36"/>
      <c r="AO685" s="36"/>
      <c r="AP685" s="36"/>
      <c r="AQ685" s="36"/>
      <c r="AR685" s="36"/>
      <c r="AS685" s="36"/>
    </row>
    <row r="686" spans="2:45" ht="30" customHeight="1" x14ac:dyDescent="0.25">
      <c r="S686" s="4" t="str">
        <f t="shared" ref="S686" si="565">$BB$3</f>
        <v>14V</v>
      </c>
      <c r="T686" s="3">
        <v>2.2000000000000002</v>
      </c>
      <c r="U686" s="71"/>
      <c r="V686" s="37"/>
      <c r="W686" s="37"/>
      <c r="X686" s="38"/>
      <c r="Y686" s="38"/>
      <c r="Z686" s="71"/>
      <c r="AA686" s="39"/>
      <c r="AB686" s="40"/>
      <c r="AC686" s="40"/>
      <c r="AD686" s="40"/>
      <c r="AE686" s="41"/>
      <c r="AF686" s="42"/>
      <c r="AG686" s="49"/>
      <c r="AH686" s="43"/>
      <c r="AI686" s="43"/>
      <c r="AJ686" s="44"/>
      <c r="AK686" s="44"/>
      <c r="AL686" s="44"/>
      <c r="AM686" s="44"/>
      <c r="AN686" s="36"/>
      <c r="AO686" s="36"/>
      <c r="AP686" s="36"/>
      <c r="AQ686" s="36"/>
      <c r="AR686" s="36"/>
      <c r="AS686" s="36"/>
    </row>
    <row r="687" spans="2:45" ht="30" customHeight="1" x14ac:dyDescent="0.25">
      <c r="S687" s="4" t="str">
        <f t="shared" ref="S687" si="566">$BB$4</f>
        <v>13V</v>
      </c>
      <c r="T687" s="3">
        <v>1.1000000000000001</v>
      </c>
      <c r="U687" s="71"/>
      <c r="V687" s="37"/>
      <c r="W687" s="37"/>
      <c r="X687" s="38"/>
      <c r="Y687" s="38"/>
      <c r="Z687" s="71"/>
      <c r="AA687" s="39"/>
      <c r="AB687" s="40"/>
      <c r="AC687" s="40"/>
      <c r="AD687" s="40"/>
      <c r="AE687" s="41"/>
      <c r="AF687" s="42"/>
      <c r="AG687" s="49"/>
      <c r="AH687" s="43"/>
      <c r="AI687" s="43"/>
      <c r="AJ687" s="44"/>
      <c r="AK687" s="44"/>
      <c r="AL687" s="44"/>
      <c r="AM687" s="44"/>
      <c r="AN687" s="36"/>
      <c r="AO687" s="36"/>
      <c r="AP687" s="36"/>
      <c r="AQ687" s="36"/>
      <c r="AR687" s="36"/>
      <c r="AS687" s="36"/>
    </row>
    <row r="688" spans="2:45" ht="30" customHeight="1" x14ac:dyDescent="0.25">
      <c r="S688" s="4" t="str">
        <f t="shared" ref="S688" si="567">$BB$5</f>
        <v>12V</v>
      </c>
      <c r="T688" s="3">
        <v>0</v>
      </c>
      <c r="U688" s="71"/>
      <c r="V688" s="37"/>
      <c r="W688" s="37"/>
      <c r="X688" s="38"/>
      <c r="Y688" s="38"/>
      <c r="Z688" s="71"/>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t="str">
        <f t="shared" ref="S689" si="568">$BB$6</f>
        <v>11V</v>
      </c>
      <c r="T689" s="3">
        <v>-1.1000000000000001</v>
      </c>
      <c r="U689" s="71"/>
      <c r="V689" s="37"/>
      <c r="W689" s="37"/>
      <c r="X689" s="38"/>
      <c r="Y689" s="38"/>
      <c r="Z689" s="71"/>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t="str">
        <f t="shared" ref="S690" si="569">$BB$7</f>
        <v>10V</v>
      </c>
      <c r="T690" s="3" t="s">
        <v>562</v>
      </c>
      <c r="U690" s="71"/>
      <c r="V690" s="37"/>
      <c r="W690" s="37"/>
      <c r="X690" s="38"/>
      <c r="Y690" s="38"/>
      <c r="Z690" s="71"/>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t="str">
        <f t="shared" ref="S691" si="570">$BB$8</f>
        <v>9V</v>
      </c>
      <c r="T691" s="3" t="s">
        <v>562</v>
      </c>
      <c r="U691" s="71"/>
      <c r="V691" s="37"/>
      <c r="W691" s="37"/>
      <c r="X691" s="38"/>
      <c r="Y691" s="38"/>
      <c r="Z691" s="71"/>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t="str">
        <f t="shared" ref="S692" si="571">$BB$9</f>
        <v>FIX</v>
      </c>
      <c r="T692" s="3" t="s">
        <v>562</v>
      </c>
      <c r="U692" s="71"/>
      <c r="V692" s="37"/>
      <c r="W692" s="37"/>
      <c r="X692" s="38"/>
      <c r="Y692" s="38"/>
      <c r="Z692" s="71"/>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t="str">
        <f t="shared" ref="S693" si="572">$BB$10</f>
        <v>Space</v>
      </c>
      <c r="T693" s="3"/>
      <c r="U693" s="71"/>
      <c r="V693" s="37"/>
      <c r="W693" s="37"/>
      <c r="X693" s="38"/>
      <c r="Y693" s="38"/>
      <c r="Z693" s="71"/>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t="str">
        <f t="shared" ref="S694" si="573">$BB$11</f>
        <v>Config2</v>
      </c>
      <c r="T694" s="3"/>
      <c r="U694" s="71"/>
      <c r="V694" s="37"/>
      <c r="W694" s="37"/>
      <c r="X694" s="38"/>
      <c r="Y694" s="38"/>
      <c r="Z694" s="71"/>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t="str">
        <f t="shared" ref="S695" si="574">$BB$12</f>
        <v>-</v>
      </c>
      <c r="T695" s="3"/>
      <c r="U695" s="36"/>
      <c r="V695" s="37"/>
      <c r="W695" s="37"/>
      <c r="X695" s="38"/>
      <c r="Y695" s="38"/>
      <c r="Z695" s="71"/>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t="str">
        <f t="shared" ref="S696" si="575">$BB$13</f>
        <v>-</v>
      </c>
      <c r="T696" s="3"/>
      <c r="U696" s="36"/>
      <c r="V696" s="37"/>
      <c r="W696" s="37"/>
      <c r="X696" s="38"/>
      <c r="Y696" s="38"/>
      <c r="Z696" s="71"/>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t="str">
        <f t="shared" ref="S697" si="576">$BB$14</f>
        <v>-</v>
      </c>
      <c r="T697" s="3"/>
      <c r="U697" s="36"/>
      <c r="V697" s="37"/>
      <c r="W697" s="37"/>
      <c r="X697" s="38"/>
      <c r="Y697" s="38"/>
      <c r="Z697" s="71"/>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t="str">
        <f t="shared" ref="S698" si="577">$BB$15</f>
        <v>-</v>
      </c>
      <c r="T698" s="3"/>
      <c r="U698" s="36"/>
      <c r="V698" s="37"/>
      <c r="W698" s="37"/>
      <c r="X698" s="38"/>
      <c r="Y698" s="38"/>
      <c r="Z698" s="71"/>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t="str">
        <f t="shared" ref="S699" si="578">$BB$16</f>
        <v>-</v>
      </c>
      <c r="T699" s="3"/>
      <c r="U699" s="36"/>
      <c r="V699" s="37"/>
      <c r="W699" s="37"/>
      <c r="X699" s="38"/>
      <c r="Y699" s="38"/>
      <c r="Z699" s="71"/>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t="str">
        <f t="shared" ref="S700" si="579">$BB$17</f>
        <v>-</v>
      </c>
      <c r="T700" s="3"/>
      <c r="U700" s="36"/>
      <c r="V700" s="37"/>
      <c r="W700" s="37"/>
      <c r="X700" s="38"/>
      <c r="Y700" s="38"/>
      <c r="Z700" s="71"/>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t="str">
        <f t="shared" ref="S701" si="580">$BB$18</f>
        <v>-</v>
      </c>
      <c r="T701" s="3"/>
      <c r="U701" s="36"/>
      <c r="V701" s="37"/>
      <c r="W701" s="37"/>
      <c r="X701" s="38"/>
      <c r="Y701" s="38"/>
      <c r="Z701" s="71"/>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t="str">
        <f t="shared" ref="S702" si="581">$BB$19</f>
        <v>-</v>
      </c>
      <c r="T702" s="3"/>
      <c r="U702" s="36"/>
      <c r="V702" s="37"/>
      <c r="W702" s="37"/>
      <c r="X702" s="38"/>
      <c r="Y702" s="38"/>
      <c r="Z702" s="71"/>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t="str">
        <f t="shared" ref="S703" si="582">$BB$20</f>
        <v>-</v>
      </c>
      <c r="T703" s="3"/>
      <c r="U703" s="36"/>
      <c r="V703" s="37"/>
      <c r="W703" s="37"/>
      <c r="X703" s="38"/>
      <c r="Y703" s="38"/>
      <c r="Z703" s="71"/>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t="str">
        <f t="shared" ref="S704" si="583">$BB$21</f>
        <v>-</v>
      </c>
      <c r="T704" s="3"/>
      <c r="U704" s="36"/>
      <c r="V704" s="37"/>
      <c r="W704" s="37"/>
      <c r="X704" s="38"/>
      <c r="Y704" s="38"/>
      <c r="Z704" s="71"/>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t="str">
        <f t="shared" ref="S705" si="584">$BB$22</f>
        <v>-</v>
      </c>
      <c r="T705" s="3"/>
      <c r="U705" s="36"/>
      <c r="V705" s="37"/>
      <c r="W705" s="37"/>
      <c r="X705" s="38"/>
      <c r="Y705" s="38"/>
      <c r="Z705" s="71"/>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t="str">
        <f t="shared" ref="S706" si="585">$BB$23</f>
        <v>-</v>
      </c>
      <c r="T706" s="3"/>
      <c r="U706" s="36"/>
      <c r="V706" s="37"/>
      <c r="W706" s="37"/>
      <c r="X706" s="38"/>
      <c r="Y706" s="38"/>
      <c r="Z706" s="71"/>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t="str">
        <f t="shared" ref="S707" si="586">$BB$24</f>
        <v>-</v>
      </c>
      <c r="T707" s="3"/>
      <c r="U707" s="36"/>
      <c r="V707" s="37"/>
      <c r="W707" s="37"/>
      <c r="X707" s="38"/>
      <c r="Y707" s="38"/>
      <c r="Z707" s="71"/>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t="str">
        <f t="shared" ref="S708" si="587">$BB$25</f>
        <v>-</v>
      </c>
      <c r="T708" s="3"/>
      <c r="U708" s="36"/>
      <c r="V708" s="37"/>
      <c r="W708" s="37"/>
      <c r="X708" s="38"/>
      <c r="Y708" s="38"/>
      <c r="Z708" s="71"/>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t="str">
        <f t="shared" ref="S709" si="588">$BB$26</f>
        <v>-</v>
      </c>
      <c r="T709" s="3"/>
      <c r="U709" s="36"/>
      <c r="V709" s="37"/>
      <c r="W709" s="37"/>
      <c r="X709" s="38"/>
      <c r="Y709" s="38"/>
      <c r="Z709" s="71"/>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t="str">
        <f t="shared" ref="S710" si="589">$BB$27</f>
        <v>-</v>
      </c>
      <c r="T710" s="3"/>
      <c r="U710" s="36"/>
      <c r="V710" s="37"/>
      <c r="W710" s="37"/>
      <c r="X710" s="38"/>
      <c r="Y710" s="38"/>
      <c r="Z710" s="71"/>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t="str">
        <f t="shared" ref="S711" si="590">$BB$28</f>
        <v>-</v>
      </c>
      <c r="T711" s="3"/>
      <c r="U711" s="36"/>
      <c r="V711" s="37"/>
      <c r="W711" s="37"/>
      <c r="X711" s="38"/>
      <c r="Y711" s="38"/>
      <c r="Z711" s="71"/>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t="str">
        <f t="shared" ref="S712" si="591">$BB$29</f>
        <v>-</v>
      </c>
      <c r="T712" s="3"/>
      <c r="U712" s="36"/>
      <c r="V712" s="37"/>
      <c r="W712" s="37"/>
      <c r="X712" s="38"/>
      <c r="Y712" s="38"/>
      <c r="Z712" s="71"/>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t="str">
        <f t="shared" ref="S713" si="592">$BB$30</f>
        <v>-</v>
      </c>
      <c r="T713" s="3"/>
      <c r="U713" s="36"/>
      <c r="V713" s="37"/>
      <c r="W713" s="37"/>
      <c r="X713" s="38"/>
      <c r="Y713" s="38"/>
      <c r="Z713" s="71"/>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t="str">
        <f t="shared" ref="S714" si="593">$BB$31</f>
        <v>-</v>
      </c>
      <c r="T714" s="3"/>
      <c r="U714" s="36"/>
      <c r="V714" s="37"/>
      <c r="W714" s="37"/>
      <c r="X714" s="38"/>
      <c r="Y714" s="38"/>
      <c r="Z714" s="71"/>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34"/>
      <c r="T715" s="34"/>
      <c r="U715" s="34"/>
      <c r="V715" s="34"/>
      <c r="W715" s="34"/>
      <c r="X715" s="34"/>
      <c r="Y715" s="34"/>
      <c r="Z715" s="34"/>
      <c r="AA715" s="34"/>
      <c r="AB715" s="34"/>
      <c r="AC715" s="34"/>
      <c r="AD715" s="34"/>
      <c r="AE715" s="34"/>
      <c r="AF715" s="34"/>
      <c r="AG715" s="34"/>
      <c r="AH715" s="34"/>
      <c r="AI715" s="34"/>
      <c r="AJ715" s="34"/>
      <c r="AK715" s="34"/>
      <c r="AL715" s="34"/>
      <c r="AM715" s="34"/>
      <c r="AN715" s="34"/>
      <c r="AO715" s="34"/>
      <c r="AP715" s="34"/>
      <c r="AQ715" s="34"/>
      <c r="AR715" s="6"/>
      <c r="AS715" s="6"/>
    </row>
    <row r="716" spans="19:45" ht="30" customHeight="1" x14ac:dyDescent="0.25">
      <c r="S716" s="31" cm="1">
        <f t="array" ref="S716">BoxNum(ROW($S716))</f>
        <v>12</v>
      </c>
      <c r="T716" s="7" t="s">
        <v>698</v>
      </c>
      <c r="U716" s="15" t="s">
        <v>585</v>
      </c>
      <c r="V716" s="12"/>
      <c r="W716" s="65"/>
      <c r="X716" s="12"/>
      <c r="Y716" s="7" t="str">
        <f t="shared" ref="Y716" si="594">VLOOKUP(U716,$DX$1:$DZ$21,3,FALSE)</f>
        <v>-</v>
      </c>
      <c r="AD716" s="8"/>
    </row>
    <row r="717" spans="19:45" ht="30" customHeight="1" x14ac:dyDescent="0.25">
      <c r="S717" s="7" t="s">
        <v>24</v>
      </c>
      <c r="T717" s="15" t="s">
        <v>606</v>
      </c>
      <c r="U717" s="5" t="s">
        <v>23</v>
      </c>
      <c r="V717" s="7" t="str">
        <f t="shared" ref="V717" si="595">VLOOKUP(U716,$DX$1:$DZ$21,2,FALSE)</f>
        <v>-</v>
      </c>
      <c r="W717" s="19"/>
      <c r="X717" s="19"/>
      <c r="Y717" s="19"/>
      <c r="Z717" s="19"/>
      <c r="AA717" s="5" t="s">
        <v>592</v>
      </c>
      <c r="AB717" s="26" t="str">
        <f t="shared" ref="AB717" si="596">T736&amp;"_"&amp;ABS(T734)&amp;"dB_"&amp;T738&amp;"_"&amp;T739&amp;"_"&amp;GetAbsMaxMinText(AF720:AG779)&amp;"_"&amp;T719&amp;"_"&amp;T718&amp;S716&amp;"."&amp;T742</f>
        <v>default_NormalMode_38dB_M804WF_2227H_327_442_ZTS6853_MP12.0</v>
      </c>
      <c r="AC717" s="18"/>
      <c r="AD717" s="18"/>
      <c r="AE717" s="18"/>
      <c r="AF717" s="18"/>
      <c r="AG717" s="18"/>
      <c r="AH717" s="19"/>
      <c r="AI717" s="19" t="s">
        <v>2</v>
      </c>
      <c r="AJ717" s="16"/>
      <c r="AK717" s="16"/>
      <c r="AL717" s="16"/>
      <c r="AM717" s="16"/>
      <c r="AN717" s="16"/>
      <c r="AO717" s="16"/>
      <c r="AP717" s="16"/>
      <c r="AQ717" s="16"/>
      <c r="AR717" s="16"/>
      <c r="AS717" s="16"/>
    </row>
    <row r="718" spans="19:45" ht="30" customHeight="1" x14ac:dyDescent="0.25">
      <c r="S718" s="7" t="s">
        <v>5</v>
      </c>
      <c r="T718" s="15" t="s">
        <v>1148</v>
      </c>
      <c r="U718" s="32" t="str">
        <f t="shared" ref="U718" si="597">HYPERLINK("#A"&amp;(S716+1),"&lt;==Block" &amp; $S716 &amp;"==&gt;")</f>
        <v>&lt;==Block12==&gt;</v>
      </c>
      <c r="V718" s="51"/>
      <c r="W718" s="19"/>
      <c r="X718" s="19"/>
      <c r="Y718" s="23"/>
      <c r="Z718" s="8"/>
      <c r="AA718" s="19"/>
      <c r="AB718" s="19"/>
      <c r="AC718" s="19"/>
      <c r="AD718" s="19"/>
      <c r="AE718" s="19"/>
      <c r="AF718" s="19"/>
      <c r="AG718" s="19"/>
      <c r="AH718" s="19"/>
      <c r="AI718" s="19"/>
      <c r="AJ718" s="19"/>
      <c r="AK718" s="19"/>
      <c r="AL718" s="19"/>
      <c r="AM718" s="19"/>
      <c r="AN718" s="57" t="s">
        <v>723</v>
      </c>
      <c r="AO718" s="57" t="s">
        <v>709</v>
      </c>
      <c r="AP718" s="57" t="s">
        <v>710</v>
      </c>
      <c r="AQ718" s="57" t="s">
        <v>611</v>
      </c>
      <c r="AR718" s="57" t="s">
        <v>711</v>
      </c>
      <c r="AS718" s="50"/>
    </row>
    <row r="719" spans="19:45" ht="30" customHeight="1" x14ac:dyDescent="0.25">
      <c r="S719" s="7" t="s">
        <v>10</v>
      </c>
      <c r="T719" s="15" t="s">
        <v>1178</v>
      </c>
      <c r="U719" s="52" t="s">
        <v>775</v>
      </c>
      <c r="V719" s="33" t="s">
        <v>601</v>
      </c>
      <c r="W719" s="33" t="s">
        <v>602</v>
      </c>
      <c r="X719" s="33" t="s">
        <v>603</v>
      </c>
      <c r="Y719" s="33" t="s">
        <v>603</v>
      </c>
      <c r="Z719" s="33" t="s">
        <v>591</v>
      </c>
      <c r="AA719" s="33" t="s">
        <v>7</v>
      </c>
      <c r="AB719" s="33" t="s">
        <v>563</v>
      </c>
      <c r="AC719" s="33" t="s">
        <v>577</v>
      </c>
      <c r="AD719" s="33" t="s">
        <v>611</v>
      </c>
      <c r="AE719" s="33" t="s">
        <v>569</v>
      </c>
      <c r="AF719" s="35" t="s">
        <v>593</v>
      </c>
      <c r="AG719" s="35" t="s">
        <v>594</v>
      </c>
      <c r="AH719" s="35" t="s">
        <v>595</v>
      </c>
      <c r="AI719" s="35" t="s">
        <v>596</v>
      </c>
      <c r="AJ719" s="56" t="s">
        <v>597</v>
      </c>
      <c r="AK719" s="56" t="s">
        <v>598</v>
      </c>
      <c r="AL719" s="56" t="s">
        <v>599</v>
      </c>
      <c r="AM719" s="56" t="s">
        <v>600</v>
      </c>
      <c r="AN719" s="56" t="str">
        <f t="shared" ref="AN719" si="598">VLOOKUP($T727,$DE$1:$DJ$31,2,FALSE)</f>
        <v>Full</v>
      </c>
      <c r="AO719" s="56" t="str">
        <f t="shared" ref="AO719" si="599">VLOOKUP($T727,$DE$1:$DJ$31,3,FALSE)</f>
        <v>Full</v>
      </c>
      <c r="AP719" s="56" t="str">
        <f t="shared" ref="AP719" si="600">VLOOKUP($T727,$DE$1:$DJ$31,4,FALSE)</f>
        <v>non</v>
      </c>
      <c r="AQ719" s="56" t="str">
        <f t="shared" ref="AQ719" si="601">VLOOKUP($T727,$DE$1:$DJ$31,5,FALSE)</f>
        <v>non</v>
      </c>
      <c r="AR719" s="56" t="str">
        <f t="shared" ref="AR719" si="602">VLOOKUP($T727,$DE$1:$DJ$31,6,FALSE)</f>
        <v>Full</v>
      </c>
      <c r="AS719" s="35" t="s">
        <v>726</v>
      </c>
    </row>
    <row r="720" spans="19:45" ht="30" customHeight="1" x14ac:dyDescent="0.25">
      <c r="S720" s="7" t="s">
        <v>18</v>
      </c>
      <c r="T720" s="15" t="s">
        <v>1149</v>
      </c>
      <c r="U720" s="36" t="str">
        <f t="shared" ref="U720:U742" ca="1" si="603">ConfigCode($AA720,$AN720,$AO720,$AP720,$AQ720,$AR720,$AF720,$AG720,2)</f>
        <v>0xF0=-33.00,-32.70;</v>
      </c>
      <c r="V720" s="37">
        <v>-0.5</v>
      </c>
      <c r="W720" s="37"/>
      <c r="X720" s="68"/>
      <c r="Y720" s="68"/>
      <c r="Z720" s="55">
        <f t="shared" ref="Z720:Z742" ca="1" si="604" xml:space="preserve">
N("vbias,vlookup vbias range")+
VLOOKUP($AA720,INDIRECT(BoxVal(ROW($AA720),34,COLUMN(T716))),2,FALSE)+
N("gain")+
$AB720+
N("vcm")+
VLOOKUP($AC720,$CT$1:$DC$31,7,FALSE)+
N("(vbias*vcp*vbg-vbias)*sensor ratio")+
VbiasCal($AA720,$AD720,$AE720,BoxVal(ROW($AC720),18,COLUMN($T$22)))+
N("vbias ref+gain ref")+
$V720+$W720</f>
        <v>-5.3534000000000006</v>
      </c>
      <c r="AA720" s="39" t="s">
        <v>1161</v>
      </c>
      <c r="AB720" s="40">
        <v>0</v>
      </c>
      <c r="AC720" s="40" t="s">
        <v>996</v>
      </c>
      <c r="AD720" s="40">
        <v>1</v>
      </c>
      <c r="AE720" s="41">
        <v>-6.6000000000000003E-2</v>
      </c>
      <c r="AF720" s="42">
        <v>-33</v>
      </c>
      <c r="AG720" s="42">
        <v>-32.700000000000003</v>
      </c>
      <c r="AH720" s="43">
        <f t="shared" ref="AH720:AH742" ca="1" si="605">$AF720+$Z720</f>
        <v>-38.353400000000001</v>
      </c>
      <c r="AI720" s="43">
        <f t="shared" ref="AI720:AI742" ca="1" si="606">$AG720+$Z720</f>
        <v>-38.053400000000003</v>
      </c>
      <c r="AJ720" s="44">
        <f t="shared" ref="AJ720:AJ742" ca="1" si="607" xml:space="preserve">
N("initial sens-loopgain")+
$AF720-BoxVal(ROW($AA720),26,COLUMN(INDIRECT("T"&amp;(INT(ROW($AA737)/65))*65+2)))</f>
        <v>-33</v>
      </c>
      <c r="AK720" s="44">
        <f t="shared" ref="AK720:AK742" ca="1" si="608">AJ720+(AG720-AF720)</f>
        <v>-32.700000000000003</v>
      </c>
      <c r="AL720" s="44">
        <f t="shared" ref="AL720:AL742" ca="1" si="609" xml:space="preserve">
N("initial sens-loopgain-gain-gain ref-vcm")+
$AH720-
BoxVal(ROW($AA720),26,COLUMN(INDIRECT("T"&amp;(INT(ROW($AA737)/65))*65+2)))-
$AB720-
$W720-
IFERROR(VLOOKUP($AC720,$CT$1:$DC$31,7,FALSE),0)</f>
        <v>-38.353400000000001</v>
      </c>
      <c r="AM720" s="44">
        <f t="shared" ref="AM720:AM742" ca="1" si="610">AL720+(AG720-AF720)</f>
        <v>-38.053400000000003</v>
      </c>
      <c r="AN720" s="36" t="str">
        <f t="shared" ref="AN720:AN742" ca="1" si="611">IF(BoxVal(ROW(AA720),9,COLUMN(T718))="FIX","00",ManualLookup(AA720,BoxVal(ROW(AA720),4,COLUMN(AN718)),INDIRECT(DN$3)))</f>
        <v>70</v>
      </c>
      <c r="AO720" s="36" t="str">
        <f t="shared" ref="AO720:AO742" ca="1" si="612">ManualLookup(AB720,BoxVal(ROW(AB720),4,COLUMN(AO718)),INDIRECT(DO$3))</f>
        <v>00</v>
      </c>
      <c r="AP720" s="36" t="str">
        <f t="shared" ref="AP720:AP742" ca="1" si="613">ManualLookup(AC720,BoxVal(ROW(AC720),4,COLUMN(AP718)),INDIRECT(DP$3))</f>
        <v>00</v>
      </c>
      <c r="AQ720" s="36" t="str">
        <f t="shared" ref="AQ720:AQ742" ca="1" si="614">ManualLookup(AD720,BoxVal(ROW(AD720),4,COLUMN(AQ718)),INDIRECT(DQ$3))</f>
        <v>00</v>
      </c>
      <c r="AR720" s="36" t="str">
        <f t="shared" ref="AR720:AR742" ca="1" si="615">ManualLookup(AE720,BoxVal(ROW(AE720),4,COLUMN(AR718)),INDIRECT(DR$3))</f>
        <v>80</v>
      </c>
      <c r="AS720" s="33"/>
    </row>
    <row r="721" spans="19:45" ht="30" customHeight="1" x14ac:dyDescent="0.25">
      <c r="S721" s="7" t="s">
        <v>13</v>
      </c>
      <c r="T721" s="15" t="s">
        <v>1159</v>
      </c>
      <c r="U721" s="71" t="str">
        <f t="shared" ca="1" si="603"/>
        <v>0xF3=-33.50,-33.00;</v>
      </c>
      <c r="V721" s="37">
        <v>-0.48</v>
      </c>
      <c r="W721" s="37"/>
      <c r="X721" s="68"/>
      <c r="Y721" s="68"/>
      <c r="Z721" s="55">
        <f t="shared" ca="1" si="604"/>
        <v>-4.833400000000001</v>
      </c>
      <c r="AA721" s="39" t="s">
        <v>1161</v>
      </c>
      <c r="AB721" s="40">
        <v>0.5</v>
      </c>
      <c r="AC721" s="40" t="s">
        <v>996</v>
      </c>
      <c r="AD721" s="40">
        <v>1</v>
      </c>
      <c r="AE721" s="41">
        <v>-6.6000000000000003E-2</v>
      </c>
      <c r="AF721" s="42">
        <v>-33.5</v>
      </c>
      <c r="AG721" s="47">
        <f t="shared" ref="AG721" si="616">AF720</f>
        <v>-33</v>
      </c>
      <c r="AH721" s="43">
        <f t="shared" ca="1" si="605"/>
        <v>-38.333399999999997</v>
      </c>
      <c r="AI721" s="43">
        <f t="shared" ca="1" si="606"/>
        <v>-37.833399999999997</v>
      </c>
      <c r="AJ721" s="44">
        <f t="shared" ca="1" si="607"/>
        <v>-33.5</v>
      </c>
      <c r="AK721" s="44">
        <f t="shared" ca="1" si="608"/>
        <v>-33</v>
      </c>
      <c r="AL721" s="44">
        <f t="shared" ca="1" si="609"/>
        <v>-38.833399999999997</v>
      </c>
      <c r="AM721" s="44">
        <f t="shared" ca="1" si="610"/>
        <v>-38.333399999999997</v>
      </c>
      <c r="AN721" s="36" t="str">
        <f t="shared" ca="1" si="611"/>
        <v>70</v>
      </c>
      <c r="AO721" s="36" t="str">
        <f t="shared" ca="1" si="612"/>
        <v>03</v>
      </c>
      <c r="AP721" s="36" t="str">
        <f t="shared" ca="1" si="613"/>
        <v>00</v>
      </c>
      <c r="AQ721" s="36" t="str">
        <f t="shared" ca="1" si="614"/>
        <v>00</v>
      </c>
      <c r="AR721" s="36" t="str">
        <f t="shared" ca="1" si="615"/>
        <v>80</v>
      </c>
      <c r="AS721" s="36"/>
    </row>
    <row r="722" spans="19:45" ht="30" customHeight="1" x14ac:dyDescent="0.25">
      <c r="S722" s="26"/>
      <c r="T722" s="17"/>
      <c r="U722" s="71" t="str">
        <f t="shared" ca="1" si="603"/>
        <v>0x70=-33.90,-33.50;</v>
      </c>
      <c r="V722" s="37">
        <v>-0.2</v>
      </c>
      <c r="W722" s="37"/>
      <c r="X722" s="68"/>
      <c r="Y722" s="68"/>
      <c r="Z722" s="55">
        <f t="shared" ca="1" si="604"/>
        <v>-4.4000000000000004</v>
      </c>
      <c r="AA722" s="39" t="s">
        <v>965</v>
      </c>
      <c r="AB722" s="40">
        <v>0</v>
      </c>
      <c r="AC722" s="40" t="s">
        <v>995</v>
      </c>
      <c r="AD722" s="40">
        <v>1</v>
      </c>
      <c r="AE722" s="41">
        <v>0</v>
      </c>
      <c r="AF722" s="42">
        <v>-33.9</v>
      </c>
      <c r="AG722" s="47">
        <f t="shared" ref="AG722:AG742" si="617">AF721</f>
        <v>-33.5</v>
      </c>
      <c r="AH722" s="43">
        <f t="shared" ca="1" si="605"/>
        <v>-38.299999999999997</v>
      </c>
      <c r="AI722" s="43">
        <f t="shared" ca="1" si="606"/>
        <v>-37.9</v>
      </c>
      <c r="AJ722" s="44">
        <f t="shared" ca="1" si="607"/>
        <v>-33.9</v>
      </c>
      <c r="AK722" s="44">
        <f t="shared" ca="1" si="608"/>
        <v>-33.5</v>
      </c>
      <c r="AL722" s="44">
        <f t="shared" ca="1" si="609"/>
        <v>-38.299999999999997</v>
      </c>
      <c r="AM722" s="44">
        <f t="shared" ca="1" si="610"/>
        <v>-37.9</v>
      </c>
      <c r="AN722" s="36" t="str">
        <f t="shared" ca="1" si="611"/>
        <v>70</v>
      </c>
      <c r="AO722" s="36" t="str">
        <f t="shared" ca="1" si="612"/>
        <v>00</v>
      </c>
      <c r="AP722" s="36" t="str">
        <f t="shared" ca="1" si="613"/>
        <v>00</v>
      </c>
      <c r="AQ722" s="36" t="str">
        <f t="shared" ca="1" si="614"/>
        <v>00</v>
      </c>
      <c r="AR722" s="36" t="str">
        <f t="shared" ca="1" si="615"/>
        <v>00</v>
      </c>
      <c r="AS722" s="36"/>
    </row>
    <row r="723" spans="19:45" ht="30" customHeight="1" x14ac:dyDescent="0.25">
      <c r="S723" s="7" t="s">
        <v>19</v>
      </c>
      <c r="T723" s="15" t="s">
        <v>1150</v>
      </c>
      <c r="U723" s="71" t="str">
        <f t="shared" ca="1" si="603"/>
        <v>0x73=-34.50,-33.90;</v>
      </c>
      <c r="V723" s="37">
        <v>-0.25</v>
      </c>
      <c r="W723" s="37"/>
      <c r="X723" s="68"/>
      <c r="Y723" s="68"/>
      <c r="Z723" s="55">
        <f t="shared" ca="1" si="604"/>
        <v>-3.95</v>
      </c>
      <c r="AA723" s="39" t="s">
        <v>965</v>
      </c>
      <c r="AB723" s="40">
        <v>0.5</v>
      </c>
      <c r="AC723" s="40" t="s">
        <v>995</v>
      </c>
      <c r="AD723" s="40">
        <v>1</v>
      </c>
      <c r="AE723" s="41">
        <v>0</v>
      </c>
      <c r="AF723" s="42">
        <v>-34.5</v>
      </c>
      <c r="AG723" s="47">
        <f t="shared" si="617"/>
        <v>-33.9</v>
      </c>
      <c r="AH723" s="43">
        <f t="shared" ca="1" si="605"/>
        <v>-38.450000000000003</v>
      </c>
      <c r="AI723" s="43">
        <f t="shared" ca="1" si="606"/>
        <v>-37.85</v>
      </c>
      <c r="AJ723" s="44">
        <f t="shared" ca="1" si="607"/>
        <v>-34.5</v>
      </c>
      <c r="AK723" s="44">
        <f t="shared" ca="1" si="608"/>
        <v>-33.9</v>
      </c>
      <c r="AL723" s="44">
        <f t="shared" ca="1" si="609"/>
        <v>-38.950000000000003</v>
      </c>
      <c r="AM723" s="44">
        <f t="shared" ca="1" si="610"/>
        <v>-38.35</v>
      </c>
      <c r="AN723" s="36" t="str">
        <f t="shared" ca="1" si="611"/>
        <v>70</v>
      </c>
      <c r="AO723" s="36" t="str">
        <f t="shared" ca="1" si="612"/>
        <v>03</v>
      </c>
      <c r="AP723" s="36" t="str">
        <f t="shared" ca="1" si="613"/>
        <v>00</v>
      </c>
      <c r="AQ723" s="36" t="str">
        <f t="shared" ca="1" si="614"/>
        <v>00</v>
      </c>
      <c r="AR723" s="36" t="str">
        <f t="shared" ca="1" si="615"/>
        <v>00</v>
      </c>
      <c r="AS723" s="36"/>
    </row>
    <row r="724" spans="19:45" ht="30" customHeight="1" x14ac:dyDescent="0.25">
      <c r="S724" s="7" t="s">
        <v>15</v>
      </c>
      <c r="T724" s="15" t="s">
        <v>1151</v>
      </c>
      <c r="U724" s="71" t="str">
        <f t="shared" ca="1" si="603"/>
        <v>0x74=-34.90,-34.50;</v>
      </c>
      <c r="V724" s="37"/>
      <c r="W724" s="37"/>
      <c r="X724" s="68"/>
      <c r="Y724" s="68"/>
      <c r="Z724" s="55">
        <f t="shared" ca="1" si="604"/>
        <v>-3.2</v>
      </c>
      <c r="AA724" s="39" t="s">
        <v>965</v>
      </c>
      <c r="AB724" s="40">
        <v>1</v>
      </c>
      <c r="AC724" s="40" t="s">
        <v>995</v>
      </c>
      <c r="AD724" s="40">
        <v>1</v>
      </c>
      <c r="AE724" s="41">
        <v>0</v>
      </c>
      <c r="AF724" s="42">
        <v>-34.9</v>
      </c>
      <c r="AG724" s="47">
        <f t="shared" si="617"/>
        <v>-34.5</v>
      </c>
      <c r="AH724" s="43">
        <f t="shared" ca="1" si="605"/>
        <v>-38.1</v>
      </c>
      <c r="AI724" s="43">
        <f t="shared" ca="1" si="606"/>
        <v>-37.700000000000003</v>
      </c>
      <c r="AJ724" s="44">
        <f t="shared" ca="1" si="607"/>
        <v>-34.9</v>
      </c>
      <c r="AK724" s="44">
        <f t="shared" ca="1" si="608"/>
        <v>-34.5</v>
      </c>
      <c r="AL724" s="44">
        <f t="shared" ca="1" si="609"/>
        <v>-39.1</v>
      </c>
      <c r="AM724" s="44">
        <f t="shared" ca="1" si="610"/>
        <v>-38.700000000000003</v>
      </c>
      <c r="AN724" s="36" t="str">
        <f t="shared" ca="1" si="611"/>
        <v>70</v>
      </c>
      <c r="AO724" s="36" t="str">
        <f t="shared" ca="1" si="612"/>
        <v>04</v>
      </c>
      <c r="AP724" s="36" t="str">
        <f t="shared" ca="1" si="613"/>
        <v>00</v>
      </c>
      <c r="AQ724" s="36" t="str">
        <f t="shared" ca="1" si="614"/>
        <v>00</v>
      </c>
      <c r="AR724" s="36" t="str">
        <f t="shared" ca="1" si="615"/>
        <v>00</v>
      </c>
      <c r="AS724" s="36"/>
    </row>
    <row r="725" spans="19:45" ht="30" customHeight="1" x14ac:dyDescent="0.25">
      <c r="S725" s="7" t="s">
        <v>705</v>
      </c>
      <c r="T725" s="15" t="s">
        <v>1152</v>
      </c>
      <c r="U725" s="71" t="str">
        <f t="shared" ca="1" si="603"/>
        <v>0xA3=-35.20,-34.90;</v>
      </c>
      <c r="V725" s="37">
        <v>-0.2</v>
      </c>
      <c r="W725" s="37"/>
      <c r="X725" s="68"/>
      <c r="Y725" s="68"/>
      <c r="Z725" s="55">
        <f t="shared" ca="1" si="604"/>
        <v>-3.1260000000000003</v>
      </c>
      <c r="AA725" s="39" t="s">
        <v>584</v>
      </c>
      <c r="AB725" s="40">
        <v>0.5</v>
      </c>
      <c r="AC725" s="40" t="s">
        <v>995</v>
      </c>
      <c r="AD725" s="40">
        <v>1</v>
      </c>
      <c r="AE725" s="41">
        <v>-6.6000000000000003E-2</v>
      </c>
      <c r="AF725" s="42">
        <v>-35.200000000000003</v>
      </c>
      <c r="AG725" s="47">
        <f t="shared" si="617"/>
        <v>-34.9</v>
      </c>
      <c r="AH725" s="43">
        <f t="shared" ca="1" si="605"/>
        <v>-38.326000000000001</v>
      </c>
      <c r="AI725" s="43">
        <f t="shared" ca="1" si="606"/>
        <v>-38.025999999999996</v>
      </c>
      <c r="AJ725" s="44">
        <f t="shared" ca="1" si="607"/>
        <v>-35.200000000000003</v>
      </c>
      <c r="AK725" s="44">
        <f t="shared" ca="1" si="608"/>
        <v>-34.9</v>
      </c>
      <c r="AL725" s="44">
        <f t="shared" ca="1" si="609"/>
        <v>-38.826000000000001</v>
      </c>
      <c r="AM725" s="44">
        <f t="shared" ca="1" si="610"/>
        <v>-38.525999999999996</v>
      </c>
      <c r="AN725" s="36" t="str">
        <f t="shared" ca="1" si="611"/>
        <v>20</v>
      </c>
      <c r="AO725" s="36" t="str">
        <f t="shared" ca="1" si="612"/>
        <v>03</v>
      </c>
      <c r="AP725" s="36" t="str">
        <f t="shared" ca="1" si="613"/>
        <v>00</v>
      </c>
      <c r="AQ725" s="36" t="str">
        <f t="shared" ca="1" si="614"/>
        <v>00</v>
      </c>
      <c r="AR725" s="36" t="str">
        <f t="shared" ca="1" si="615"/>
        <v>80</v>
      </c>
      <c r="AS725" s="36"/>
    </row>
    <row r="726" spans="19:45" ht="30" customHeight="1" x14ac:dyDescent="0.25">
      <c r="S726" s="7" t="s">
        <v>605</v>
      </c>
      <c r="T726" s="15" t="s">
        <v>991</v>
      </c>
      <c r="U726" s="71" t="str">
        <f t="shared" ca="1" si="603"/>
        <v>0xA4=-35.70,-35.20;</v>
      </c>
      <c r="V726" s="37">
        <v>-0.15</v>
      </c>
      <c r="W726" s="37"/>
      <c r="X726" s="68"/>
      <c r="Y726" s="68"/>
      <c r="Z726" s="55">
        <f t="shared" ca="1" si="604"/>
        <v>-2.5760000000000001</v>
      </c>
      <c r="AA726" s="39" t="s">
        <v>584</v>
      </c>
      <c r="AB726" s="40">
        <v>1</v>
      </c>
      <c r="AC726" s="40" t="s">
        <v>995</v>
      </c>
      <c r="AD726" s="40">
        <v>1</v>
      </c>
      <c r="AE726" s="41">
        <v>-6.6000000000000003E-2</v>
      </c>
      <c r="AF726" s="42">
        <v>-35.700000000000003</v>
      </c>
      <c r="AG726" s="47">
        <f t="shared" si="617"/>
        <v>-35.200000000000003</v>
      </c>
      <c r="AH726" s="43">
        <f t="shared" ca="1" si="605"/>
        <v>-38.276000000000003</v>
      </c>
      <c r="AI726" s="43">
        <f t="shared" ca="1" si="606"/>
        <v>-37.776000000000003</v>
      </c>
      <c r="AJ726" s="44">
        <f t="shared" ca="1" si="607"/>
        <v>-35.700000000000003</v>
      </c>
      <c r="AK726" s="44">
        <f t="shared" ca="1" si="608"/>
        <v>-35.200000000000003</v>
      </c>
      <c r="AL726" s="44">
        <f t="shared" ca="1" si="609"/>
        <v>-39.276000000000003</v>
      </c>
      <c r="AM726" s="44">
        <f t="shared" ca="1" si="610"/>
        <v>-38.776000000000003</v>
      </c>
      <c r="AN726" s="36" t="str">
        <f t="shared" ca="1" si="611"/>
        <v>20</v>
      </c>
      <c r="AO726" s="36" t="str">
        <f t="shared" ca="1" si="612"/>
        <v>04</v>
      </c>
      <c r="AP726" s="36" t="str">
        <f t="shared" ca="1" si="613"/>
        <v>00</v>
      </c>
      <c r="AQ726" s="36" t="str">
        <f t="shared" ca="1" si="614"/>
        <v>00</v>
      </c>
      <c r="AR726" s="36" t="str">
        <f t="shared" ca="1" si="615"/>
        <v>80</v>
      </c>
      <c r="AS726" s="36"/>
    </row>
    <row r="727" spans="19:45" ht="30" customHeight="1" x14ac:dyDescent="0.25">
      <c r="S727" s="7" t="s">
        <v>721</v>
      </c>
      <c r="T727" s="15" t="s">
        <v>26</v>
      </c>
      <c r="U727" s="71" t="str">
        <f t="shared" ca="1" si="603"/>
        <v>0xA5=-36.20,-35.70;</v>
      </c>
      <c r="V727" s="37">
        <v>-0.05</v>
      </c>
      <c r="W727" s="37"/>
      <c r="X727" s="68"/>
      <c r="Y727" s="68"/>
      <c r="Z727" s="55">
        <f t="shared" ca="1" si="604"/>
        <v>-1.9760000000000002</v>
      </c>
      <c r="AA727" s="39" t="s">
        <v>584</v>
      </c>
      <c r="AB727" s="40">
        <v>1.5</v>
      </c>
      <c r="AC727" s="40" t="s">
        <v>995</v>
      </c>
      <c r="AD727" s="40">
        <v>1</v>
      </c>
      <c r="AE727" s="41">
        <v>-6.6000000000000003E-2</v>
      </c>
      <c r="AF727" s="42">
        <v>-36.200000000000003</v>
      </c>
      <c r="AG727" s="47">
        <f t="shared" si="617"/>
        <v>-35.700000000000003</v>
      </c>
      <c r="AH727" s="43">
        <f t="shared" ca="1" si="605"/>
        <v>-38.176000000000002</v>
      </c>
      <c r="AI727" s="43">
        <f t="shared" ca="1" si="606"/>
        <v>-37.676000000000002</v>
      </c>
      <c r="AJ727" s="44">
        <f t="shared" ca="1" si="607"/>
        <v>-36.200000000000003</v>
      </c>
      <c r="AK727" s="44">
        <f t="shared" ca="1" si="608"/>
        <v>-35.700000000000003</v>
      </c>
      <c r="AL727" s="44">
        <f t="shared" ca="1" si="609"/>
        <v>-39.676000000000002</v>
      </c>
      <c r="AM727" s="44">
        <f t="shared" ca="1" si="610"/>
        <v>-39.176000000000002</v>
      </c>
      <c r="AN727" s="36" t="str">
        <f t="shared" ca="1" si="611"/>
        <v>20</v>
      </c>
      <c r="AO727" s="36" t="str">
        <f t="shared" ca="1" si="612"/>
        <v>05</v>
      </c>
      <c r="AP727" s="36" t="str">
        <f t="shared" ca="1" si="613"/>
        <v>00</v>
      </c>
      <c r="AQ727" s="36" t="str">
        <f t="shared" ca="1" si="614"/>
        <v>00</v>
      </c>
      <c r="AR727" s="36" t="str">
        <f t="shared" ca="1" si="615"/>
        <v>80</v>
      </c>
      <c r="AS727" s="36"/>
    </row>
    <row r="728" spans="19:45" ht="30" customHeight="1" x14ac:dyDescent="0.25">
      <c r="S728" s="7" t="s">
        <v>20</v>
      </c>
      <c r="T728" s="15">
        <v>-38</v>
      </c>
      <c r="U728" s="71" t="str">
        <f t="shared" ca="1" si="603"/>
        <v>0x24=-36.50,-36.20;</v>
      </c>
      <c r="V728" s="37"/>
      <c r="W728" s="37"/>
      <c r="X728" s="38"/>
      <c r="Y728" s="38"/>
      <c r="Z728" s="55">
        <f t="shared" ca="1" si="604"/>
        <v>-1.7000000000000002</v>
      </c>
      <c r="AA728" s="39" t="s">
        <v>584</v>
      </c>
      <c r="AB728" s="40">
        <v>1</v>
      </c>
      <c r="AC728" s="40" t="s">
        <v>995</v>
      </c>
      <c r="AD728" s="40">
        <v>1</v>
      </c>
      <c r="AE728" s="41">
        <v>0</v>
      </c>
      <c r="AF728" s="42">
        <v>-36.5</v>
      </c>
      <c r="AG728" s="47">
        <f t="shared" si="617"/>
        <v>-36.200000000000003</v>
      </c>
      <c r="AH728" s="43">
        <f t="shared" ca="1" si="605"/>
        <v>-38.200000000000003</v>
      </c>
      <c r="AI728" s="43">
        <f t="shared" ca="1" si="606"/>
        <v>-37.900000000000006</v>
      </c>
      <c r="AJ728" s="44">
        <f t="shared" ca="1" si="607"/>
        <v>-36.5</v>
      </c>
      <c r="AK728" s="44">
        <f t="shared" ca="1" si="608"/>
        <v>-36.200000000000003</v>
      </c>
      <c r="AL728" s="44">
        <f t="shared" ca="1" si="609"/>
        <v>-39.200000000000003</v>
      </c>
      <c r="AM728" s="44">
        <f t="shared" ca="1" si="610"/>
        <v>-38.900000000000006</v>
      </c>
      <c r="AN728" s="36" t="str">
        <f t="shared" ca="1" si="611"/>
        <v>20</v>
      </c>
      <c r="AO728" s="36" t="str">
        <f t="shared" ca="1" si="612"/>
        <v>04</v>
      </c>
      <c r="AP728" s="36" t="str">
        <f t="shared" ca="1" si="613"/>
        <v>00</v>
      </c>
      <c r="AQ728" s="36" t="str">
        <f t="shared" ca="1" si="614"/>
        <v>00</v>
      </c>
      <c r="AR728" s="36" t="str">
        <f t="shared" ca="1" si="615"/>
        <v>00</v>
      </c>
      <c r="AS728" s="36"/>
    </row>
    <row r="729" spans="19:45" ht="30" customHeight="1" x14ac:dyDescent="0.25">
      <c r="S729" s="7" t="s">
        <v>691</v>
      </c>
      <c r="T729" s="15" t="s">
        <v>1098</v>
      </c>
      <c r="U729" s="71" t="str">
        <f t="shared" ca="1" si="603"/>
        <v>0x25=-37.00,-36.50;</v>
      </c>
      <c r="V729" s="37"/>
      <c r="W729" s="37"/>
      <c r="X729" s="38"/>
      <c r="Y729" s="38"/>
      <c r="Z729" s="55">
        <f t="shared" ca="1" si="604"/>
        <v>-1.2000000000000002</v>
      </c>
      <c r="AA729" s="39" t="s">
        <v>584</v>
      </c>
      <c r="AB729" s="40">
        <v>1.5</v>
      </c>
      <c r="AC729" s="40" t="s">
        <v>995</v>
      </c>
      <c r="AD729" s="40">
        <v>1</v>
      </c>
      <c r="AE729" s="41">
        <v>0</v>
      </c>
      <c r="AF729" s="42">
        <v>-37</v>
      </c>
      <c r="AG729" s="47">
        <f t="shared" si="617"/>
        <v>-36.5</v>
      </c>
      <c r="AH729" s="43">
        <f t="shared" ca="1" si="605"/>
        <v>-38.200000000000003</v>
      </c>
      <c r="AI729" s="43">
        <f t="shared" ca="1" si="606"/>
        <v>-37.700000000000003</v>
      </c>
      <c r="AJ729" s="44">
        <f t="shared" ca="1" si="607"/>
        <v>-37</v>
      </c>
      <c r="AK729" s="44">
        <f t="shared" ca="1" si="608"/>
        <v>-36.5</v>
      </c>
      <c r="AL729" s="44">
        <f t="shared" ca="1" si="609"/>
        <v>-39.700000000000003</v>
      </c>
      <c r="AM729" s="44">
        <f t="shared" ca="1" si="610"/>
        <v>-39.200000000000003</v>
      </c>
      <c r="AN729" s="36" t="str">
        <f t="shared" ca="1" si="611"/>
        <v>20</v>
      </c>
      <c r="AO729" s="36" t="str">
        <f t="shared" ca="1" si="612"/>
        <v>05</v>
      </c>
      <c r="AP729" s="36" t="str">
        <f t="shared" ca="1" si="613"/>
        <v>00</v>
      </c>
      <c r="AQ729" s="36" t="str">
        <f t="shared" ca="1" si="614"/>
        <v>00</v>
      </c>
      <c r="AR729" s="36" t="str">
        <f t="shared" ca="1" si="615"/>
        <v>00</v>
      </c>
      <c r="AS729" s="36"/>
    </row>
    <row r="730" spans="19:45" ht="30" customHeight="1" x14ac:dyDescent="0.25">
      <c r="S730" s="7" t="s">
        <v>544</v>
      </c>
      <c r="T730" s="15" t="s">
        <v>993</v>
      </c>
      <c r="U730" s="71" t="str">
        <f t="shared" ca="1" si="603"/>
        <v>0x33=-37.60,-37.00;</v>
      </c>
      <c r="V730" s="37"/>
      <c r="W730" s="37"/>
      <c r="X730" s="38"/>
      <c r="Y730" s="38"/>
      <c r="Z730" s="71">
        <f t="shared" ca="1" si="604"/>
        <v>-0.7</v>
      </c>
      <c r="AA730" s="39" t="s">
        <v>586</v>
      </c>
      <c r="AB730" s="40">
        <v>0.5</v>
      </c>
      <c r="AC730" s="40" t="s">
        <v>995</v>
      </c>
      <c r="AD730" s="40">
        <v>1</v>
      </c>
      <c r="AE730" s="41">
        <v>0</v>
      </c>
      <c r="AF730" s="42">
        <v>-37.6</v>
      </c>
      <c r="AG730" s="49">
        <f t="shared" si="617"/>
        <v>-37</v>
      </c>
      <c r="AH730" s="43">
        <f t="shared" ca="1" si="605"/>
        <v>-38.300000000000004</v>
      </c>
      <c r="AI730" s="43">
        <f t="shared" ca="1" si="606"/>
        <v>-37.700000000000003</v>
      </c>
      <c r="AJ730" s="44">
        <f t="shared" ca="1" si="607"/>
        <v>-37.6</v>
      </c>
      <c r="AK730" s="44">
        <f t="shared" ca="1" si="608"/>
        <v>-37</v>
      </c>
      <c r="AL730" s="44">
        <f t="shared" ca="1" si="609"/>
        <v>-38.800000000000004</v>
      </c>
      <c r="AM730" s="44">
        <f t="shared" ca="1" si="610"/>
        <v>-38.200000000000003</v>
      </c>
      <c r="AN730" s="36" t="str">
        <f t="shared" ca="1" si="611"/>
        <v>30</v>
      </c>
      <c r="AO730" s="36" t="str">
        <f t="shared" ca="1" si="612"/>
        <v>03</v>
      </c>
      <c r="AP730" s="36" t="str">
        <f t="shared" ca="1" si="613"/>
        <v>00</v>
      </c>
      <c r="AQ730" s="36" t="str">
        <f t="shared" ca="1" si="614"/>
        <v>00</v>
      </c>
      <c r="AR730" s="36" t="str">
        <f t="shared" ca="1" si="615"/>
        <v>00</v>
      </c>
      <c r="AS730" s="36"/>
    </row>
    <row r="731" spans="19:45" ht="30" customHeight="1" x14ac:dyDescent="0.25">
      <c r="S731" s="7" t="s">
        <v>12</v>
      </c>
      <c r="T731" s="15" t="s">
        <v>548</v>
      </c>
      <c r="U731" s="71" t="str">
        <f t="shared" ca="1" si="603"/>
        <v>0x34=-38.10,-37.60;</v>
      </c>
      <c r="V731" s="37"/>
      <c r="W731" s="37"/>
      <c r="X731" s="38"/>
      <c r="Y731" s="38"/>
      <c r="Z731" s="71">
        <f t="shared" ca="1" si="604"/>
        <v>-0.19999999999999996</v>
      </c>
      <c r="AA731" s="39" t="s">
        <v>586</v>
      </c>
      <c r="AB731" s="40">
        <v>1</v>
      </c>
      <c r="AC731" s="40" t="s">
        <v>995</v>
      </c>
      <c r="AD731" s="40">
        <v>1</v>
      </c>
      <c r="AE731" s="41">
        <v>0</v>
      </c>
      <c r="AF731" s="42">
        <v>-38.1</v>
      </c>
      <c r="AG731" s="49">
        <f t="shared" si="617"/>
        <v>-37.6</v>
      </c>
      <c r="AH731" s="43">
        <f t="shared" ca="1" si="605"/>
        <v>-38.300000000000004</v>
      </c>
      <c r="AI731" s="43">
        <f t="shared" ca="1" si="606"/>
        <v>-37.800000000000004</v>
      </c>
      <c r="AJ731" s="44">
        <f t="shared" ca="1" si="607"/>
        <v>-38.1</v>
      </c>
      <c r="AK731" s="44">
        <f t="shared" ca="1" si="608"/>
        <v>-37.6</v>
      </c>
      <c r="AL731" s="44">
        <f t="shared" ca="1" si="609"/>
        <v>-39.300000000000004</v>
      </c>
      <c r="AM731" s="44">
        <f t="shared" ca="1" si="610"/>
        <v>-38.800000000000004</v>
      </c>
      <c r="AN731" s="36" t="str">
        <f t="shared" ca="1" si="611"/>
        <v>30</v>
      </c>
      <c r="AO731" s="36" t="str">
        <f t="shared" ca="1" si="612"/>
        <v>04</v>
      </c>
      <c r="AP731" s="36" t="str">
        <f t="shared" ca="1" si="613"/>
        <v>00</v>
      </c>
      <c r="AQ731" s="36" t="str">
        <f t="shared" ca="1" si="614"/>
        <v>00</v>
      </c>
      <c r="AR731" s="36" t="str">
        <f t="shared" ca="1" si="615"/>
        <v>00</v>
      </c>
      <c r="AS731" s="36"/>
    </row>
    <row r="732" spans="19:45" ht="30" customHeight="1" x14ac:dyDescent="0.25">
      <c r="S732" s="26" t="s">
        <v>773</v>
      </c>
      <c r="T732" s="15" t="s">
        <v>562</v>
      </c>
      <c r="U732" s="71" t="str">
        <f t="shared" ca="1" si="603"/>
        <v>0x35=-38.40,-38.10;</v>
      </c>
      <c r="V732" s="37"/>
      <c r="W732" s="37"/>
      <c r="X732" s="38"/>
      <c r="Y732" s="38"/>
      <c r="Z732" s="71">
        <f t="shared" ca="1" si="604"/>
        <v>0.30000000000000004</v>
      </c>
      <c r="AA732" s="39" t="s">
        <v>586</v>
      </c>
      <c r="AB732" s="40">
        <v>1.5</v>
      </c>
      <c r="AC732" s="40" t="s">
        <v>995</v>
      </c>
      <c r="AD732" s="40">
        <v>1</v>
      </c>
      <c r="AE732" s="41">
        <v>0</v>
      </c>
      <c r="AF732" s="42">
        <v>-38.4</v>
      </c>
      <c r="AG732" s="49">
        <f t="shared" si="617"/>
        <v>-38.1</v>
      </c>
      <c r="AH732" s="43">
        <f t="shared" ca="1" si="605"/>
        <v>-38.1</v>
      </c>
      <c r="AI732" s="43">
        <f t="shared" ca="1" si="606"/>
        <v>-37.800000000000004</v>
      </c>
      <c r="AJ732" s="44">
        <f t="shared" ca="1" si="607"/>
        <v>-38.4</v>
      </c>
      <c r="AK732" s="44">
        <f t="shared" ca="1" si="608"/>
        <v>-38.1</v>
      </c>
      <c r="AL732" s="44">
        <f t="shared" ca="1" si="609"/>
        <v>-39.6</v>
      </c>
      <c r="AM732" s="44">
        <f t="shared" ca="1" si="610"/>
        <v>-39.300000000000004</v>
      </c>
      <c r="AN732" s="36" t="str">
        <f t="shared" ca="1" si="611"/>
        <v>30</v>
      </c>
      <c r="AO732" s="36" t="str">
        <f t="shared" ca="1" si="612"/>
        <v>05</v>
      </c>
      <c r="AP732" s="36" t="str">
        <f t="shared" ca="1" si="613"/>
        <v>00</v>
      </c>
      <c r="AQ732" s="36" t="str">
        <f t="shared" ca="1" si="614"/>
        <v>00</v>
      </c>
      <c r="AR732" s="36" t="str">
        <f t="shared" ca="1" si="615"/>
        <v>00</v>
      </c>
      <c r="AS732" s="36"/>
    </row>
    <row r="733" spans="19:45" ht="30" customHeight="1" x14ac:dyDescent="0.25">
      <c r="S733" s="7" t="s">
        <v>573</v>
      </c>
      <c r="T733" s="15">
        <v>1.1000000000000001</v>
      </c>
      <c r="U733" s="71" t="str">
        <f t="shared" ca="1" si="603"/>
        <v>0x03=-38.80,-38.40;</v>
      </c>
      <c r="V733" s="37"/>
      <c r="W733" s="37"/>
      <c r="X733" s="38"/>
      <c r="Y733" s="38"/>
      <c r="Z733" s="71">
        <f t="shared" ca="1" si="604"/>
        <v>0.5</v>
      </c>
      <c r="AA733" s="39" t="s">
        <v>587</v>
      </c>
      <c r="AB733" s="40">
        <v>0.5</v>
      </c>
      <c r="AC733" s="40" t="s">
        <v>995</v>
      </c>
      <c r="AD733" s="40">
        <v>1</v>
      </c>
      <c r="AE733" s="41">
        <v>0</v>
      </c>
      <c r="AF733" s="42">
        <v>-38.799999999999997</v>
      </c>
      <c r="AG733" s="49">
        <f t="shared" si="617"/>
        <v>-38.4</v>
      </c>
      <c r="AH733" s="43">
        <f t="shared" ca="1" si="605"/>
        <v>-38.299999999999997</v>
      </c>
      <c r="AI733" s="43">
        <f t="shared" ca="1" si="606"/>
        <v>-37.9</v>
      </c>
      <c r="AJ733" s="44">
        <f t="shared" ca="1" si="607"/>
        <v>-38.799999999999997</v>
      </c>
      <c r="AK733" s="44">
        <f t="shared" ca="1" si="608"/>
        <v>-38.4</v>
      </c>
      <c r="AL733" s="44">
        <f t="shared" ca="1" si="609"/>
        <v>-38.799999999999997</v>
      </c>
      <c r="AM733" s="44">
        <f t="shared" ca="1" si="610"/>
        <v>-38.4</v>
      </c>
      <c r="AN733" s="36" t="str">
        <f t="shared" ca="1" si="611"/>
        <v>00</v>
      </c>
      <c r="AO733" s="36" t="str">
        <f t="shared" ca="1" si="612"/>
        <v>03</v>
      </c>
      <c r="AP733" s="36" t="str">
        <f t="shared" ca="1" si="613"/>
        <v>00</v>
      </c>
      <c r="AQ733" s="36" t="str">
        <f t="shared" ca="1" si="614"/>
        <v>00</v>
      </c>
      <c r="AR733" s="36" t="str">
        <f t="shared" ca="1" si="615"/>
        <v>00</v>
      </c>
      <c r="AS733" s="36"/>
    </row>
    <row r="734" spans="19:45" ht="30" customHeight="1" x14ac:dyDescent="0.25">
      <c r="S734" s="7" t="s">
        <v>590</v>
      </c>
      <c r="T734" s="15">
        <f>VLOOKUP(T719,MPN!$A$1:$E$1000,4,FALSE)</f>
        <v>-38</v>
      </c>
      <c r="U734" s="71" t="str">
        <f t="shared" ca="1" si="603"/>
        <v>0x04=-39.30,-38.80;</v>
      </c>
      <c r="V734" s="37"/>
      <c r="W734" s="37"/>
      <c r="X734" s="38"/>
      <c r="Y734" s="38"/>
      <c r="Z734" s="71">
        <f t="shared" ca="1" si="604"/>
        <v>1</v>
      </c>
      <c r="AA734" s="39" t="s">
        <v>587</v>
      </c>
      <c r="AB734" s="40">
        <v>1</v>
      </c>
      <c r="AC734" s="40" t="s">
        <v>995</v>
      </c>
      <c r="AD734" s="40">
        <v>1</v>
      </c>
      <c r="AE734" s="41">
        <v>0</v>
      </c>
      <c r="AF734" s="42">
        <v>-39.299999999999997</v>
      </c>
      <c r="AG734" s="49">
        <f t="shared" si="617"/>
        <v>-38.799999999999997</v>
      </c>
      <c r="AH734" s="43">
        <f t="shared" ca="1" si="605"/>
        <v>-38.299999999999997</v>
      </c>
      <c r="AI734" s="43">
        <f t="shared" ca="1" si="606"/>
        <v>-37.799999999999997</v>
      </c>
      <c r="AJ734" s="44">
        <f t="shared" ca="1" si="607"/>
        <v>-39.299999999999997</v>
      </c>
      <c r="AK734" s="44">
        <f t="shared" ca="1" si="608"/>
        <v>-38.799999999999997</v>
      </c>
      <c r="AL734" s="44">
        <f t="shared" ca="1" si="609"/>
        <v>-39.299999999999997</v>
      </c>
      <c r="AM734" s="44">
        <f t="shared" ca="1" si="610"/>
        <v>-38.799999999999997</v>
      </c>
      <c r="AN734" s="36" t="str">
        <f t="shared" ca="1" si="611"/>
        <v>00</v>
      </c>
      <c r="AO734" s="36" t="str">
        <f t="shared" ca="1" si="612"/>
        <v>04</v>
      </c>
      <c r="AP734" s="36" t="str">
        <f t="shared" ca="1" si="613"/>
        <v>00</v>
      </c>
      <c r="AQ734" s="36" t="str">
        <f t="shared" ca="1" si="614"/>
        <v>00</v>
      </c>
      <c r="AR734" s="36" t="str">
        <f t="shared" ca="1" si="615"/>
        <v>00</v>
      </c>
      <c r="AS734" s="36"/>
    </row>
    <row r="735" spans="19:45" ht="30" customHeight="1" x14ac:dyDescent="0.25">
      <c r="S735" s="7" t="s">
        <v>693</v>
      </c>
      <c r="T735" s="15">
        <v>0.8</v>
      </c>
      <c r="U735" s="71" t="str">
        <f t="shared" ca="1" si="603"/>
        <v>0x53=-39.90,-39.30;</v>
      </c>
      <c r="V735" s="37"/>
      <c r="W735" s="37"/>
      <c r="X735" s="38"/>
      <c r="Y735" s="38"/>
      <c r="Z735" s="71">
        <f t="shared" ca="1" si="604"/>
        <v>1.6</v>
      </c>
      <c r="AA735" s="39" t="s">
        <v>580</v>
      </c>
      <c r="AB735" s="40">
        <v>0.5</v>
      </c>
      <c r="AC735" s="40" t="s">
        <v>995</v>
      </c>
      <c r="AD735" s="40">
        <v>1</v>
      </c>
      <c r="AE735" s="41">
        <v>0</v>
      </c>
      <c r="AF735" s="42">
        <v>-39.9</v>
      </c>
      <c r="AG735" s="49">
        <f t="shared" si="617"/>
        <v>-39.299999999999997</v>
      </c>
      <c r="AH735" s="43">
        <f t="shared" ca="1" si="605"/>
        <v>-38.299999999999997</v>
      </c>
      <c r="AI735" s="43">
        <f t="shared" ca="1" si="606"/>
        <v>-37.699999999999996</v>
      </c>
      <c r="AJ735" s="44">
        <f t="shared" ca="1" si="607"/>
        <v>-39.9</v>
      </c>
      <c r="AK735" s="44">
        <f t="shared" ca="1" si="608"/>
        <v>-39.299999999999997</v>
      </c>
      <c r="AL735" s="44">
        <f t="shared" ca="1" si="609"/>
        <v>-38.799999999999997</v>
      </c>
      <c r="AM735" s="44">
        <f t="shared" ca="1" si="610"/>
        <v>-38.199999999999996</v>
      </c>
      <c r="AN735" s="36" t="str">
        <f t="shared" ca="1" si="611"/>
        <v>50</v>
      </c>
      <c r="AO735" s="36" t="str">
        <f t="shared" ca="1" si="612"/>
        <v>03</v>
      </c>
      <c r="AP735" s="36" t="str">
        <f t="shared" ca="1" si="613"/>
        <v>00</v>
      </c>
      <c r="AQ735" s="36" t="str">
        <f t="shared" ca="1" si="614"/>
        <v>00</v>
      </c>
      <c r="AR735" s="36" t="str">
        <f t="shared" ca="1" si="615"/>
        <v>00</v>
      </c>
      <c r="AS735" s="36"/>
    </row>
    <row r="736" spans="19:45" ht="30" customHeight="1" x14ac:dyDescent="0.25">
      <c r="S736" s="7" t="s">
        <v>604</v>
      </c>
      <c r="T736" s="7" t="str">
        <f t="shared" ref="T736" si="618">VLOOKUP($T723,$AU$1:$AZ$31,MATCH($T717,$AU$1:$AZ$1,0),FALSE)&amp;"_"&amp;T725</f>
        <v>default_NormalMode</v>
      </c>
      <c r="U736" s="71" t="str">
        <f t="shared" ca="1" si="603"/>
        <v>0x54=-40.40,-39.90;</v>
      </c>
      <c r="V736" s="37"/>
      <c r="W736" s="37"/>
      <c r="X736" s="38"/>
      <c r="Y736" s="38"/>
      <c r="Z736" s="71">
        <f t="shared" ca="1" si="604"/>
        <v>2.1</v>
      </c>
      <c r="AA736" s="39" t="s">
        <v>580</v>
      </c>
      <c r="AB736" s="40">
        <v>1</v>
      </c>
      <c r="AC736" s="40" t="s">
        <v>995</v>
      </c>
      <c r="AD736" s="40">
        <v>1</v>
      </c>
      <c r="AE736" s="41">
        <v>0</v>
      </c>
      <c r="AF736" s="42">
        <v>-40.4</v>
      </c>
      <c r="AG736" s="49">
        <f t="shared" si="617"/>
        <v>-39.9</v>
      </c>
      <c r="AH736" s="43">
        <f t="shared" ca="1" si="605"/>
        <v>-38.299999999999997</v>
      </c>
      <c r="AI736" s="43">
        <f t="shared" ca="1" si="606"/>
        <v>-37.799999999999997</v>
      </c>
      <c r="AJ736" s="44">
        <f t="shared" ca="1" si="607"/>
        <v>-40.4</v>
      </c>
      <c r="AK736" s="44">
        <f t="shared" ca="1" si="608"/>
        <v>-39.9</v>
      </c>
      <c r="AL736" s="44">
        <f t="shared" ca="1" si="609"/>
        <v>-39.299999999999997</v>
      </c>
      <c r="AM736" s="44">
        <f t="shared" ca="1" si="610"/>
        <v>-38.799999999999997</v>
      </c>
      <c r="AN736" s="36" t="str">
        <f t="shared" ca="1" si="611"/>
        <v>50</v>
      </c>
      <c r="AO736" s="36" t="str">
        <f t="shared" ca="1" si="612"/>
        <v>04</v>
      </c>
      <c r="AP736" s="36" t="str">
        <f t="shared" ca="1" si="613"/>
        <v>00</v>
      </c>
      <c r="AQ736" s="36" t="str">
        <f t="shared" ca="1" si="614"/>
        <v>00</v>
      </c>
      <c r="AR736" s="36" t="str">
        <f t="shared" ca="1" si="615"/>
        <v>00</v>
      </c>
      <c r="AS736" s="36"/>
    </row>
    <row r="737" spans="2:45" ht="30" customHeight="1" x14ac:dyDescent="0.25">
      <c r="S737" s="7" t="s">
        <v>424</v>
      </c>
      <c r="T737" s="7" t="str">
        <f>VLOOKUP($T719,MPN!$A$1:$E$500,2,FALSE)</f>
        <v>AMIC</v>
      </c>
      <c r="U737" s="71" t="str">
        <f t="shared" ca="1" si="603"/>
        <v>0x55=-40.90,-40.40;</v>
      </c>
      <c r="V737" s="37"/>
      <c r="W737" s="37"/>
      <c r="X737" s="38"/>
      <c r="Y737" s="38"/>
      <c r="Z737" s="71">
        <f t="shared" ca="1" si="604"/>
        <v>2.6</v>
      </c>
      <c r="AA737" s="39" t="s">
        <v>580</v>
      </c>
      <c r="AB737" s="40">
        <v>1.5</v>
      </c>
      <c r="AC737" s="40" t="s">
        <v>995</v>
      </c>
      <c r="AD737" s="40">
        <v>1</v>
      </c>
      <c r="AE737" s="41">
        <v>0</v>
      </c>
      <c r="AF737" s="42">
        <v>-40.9</v>
      </c>
      <c r="AG737" s="49">
        <f t="shared" si="617"/>
        <v>-40.4</v>
      </c>
      <c r="AH737" s="43">
        <f t="shared" ca="1" si="605"/>
        <v>-38.299999999999997</v>
      </c>
      <c r="AI737" s="43">
        <f t="shared" ca="1" si="606"/>
        <v>-37.799999999999997</v>
      </c>
      <c r="AJ737" s="44">
        <f t="shared" ca="1" si="607"/>
        <v>-40.9</v>
      </c>
      <c r="AK737" s="44">
        <f t="shared" ca="1" si="608"/>
        <v>-40.4</v>
      </c>
      <c r="AL737" s="44">
        <f t="shared" ca="1" si="609"/>
        <v>-39.799999999999997</v>
      </c>
      <c r="AM737" s="44">
        <f t="shared" ca="1" si="610"/>
        <v>-39.299999999999997</v>
      </c>
      <c r="AN737" s="36" t="str">
        <f t="shared" ca="1" si="611"/>
        <v>50</v>
      </c>
      <c r="AO737" s="36" t="str">
        <f t="shared" ca="1" si="612"/>
        <v>05</v>
      </c>
      <c r="AP737" s="36" t="str">
        <f t="shared" ca="1" si="613"/>
        <v>00</v>
      </c>
      <c r="AQ737" s="36" t="str">
        <f t="shared" ca="1" si="614"/>
        <v>00</v>
      </c>
      <c r="AR737" s="36" t="str">
        <f t="shared" ca="1" si="615"/>
        <v>00</v>
      </c>
      <c r="AS737" s="36"/>
    </row>
    <row r="738" spans="2:45" ht="30" customHeight="1" x14ac:dyDescent="0.25">
      <c r="S738" s="7" t="s">
        <v>16</v>
      </c>
      <c r="T738" s="7" t="str">
        <f>VLOOKUP($T720,ASIC!$A$1:$B$200,2,FALSE)</f>
        <v>M804WF</v>
      </c>
      <c r="U738" s="71" t="str">
        <f t="shared" ca="1" si="603"/>
        <v>0x64=-41.50,-40.90;</v>
      </c>
      <c r="V738" s="37"/>
      <c r="W738" s="37"/>
      <c r="X738" s="38"/>
      <c r="Y738" s="38"/>
      <c r="Z738" s="71">
        <f t="shared" ca="1" si="604"/>
        <v>3.2</v>
      </c>
      <c r="AA738" s="39" t="s">
        <v>581</v>
      </c>
      <c r="AB738" s="40">
        <v>1</v>
      </c>
      <c r="AC738" s="40" t="s">
        <v>995</v>
      </c>
      <c r="AD738" s="40">
        <v>1</v>
      </c>
      <c r="AE738" s="41">
        <v>0</v>
      </c>
      <c r="AF738" s="42">
        <v>-41.5</v>
      </c>
      <c r="AG738" s="49">
        <f t="shared" si="617"/>
        <v>-40.9</v>
      </c>
      <c r="AH738" s="43">
        <f t="shared" ca="1" si="605"/>
        <v>-38.299999999999997</v>
      </c>
      <c r="AI738" s="43">
        <f t="shared" ca="1" si="606"/>
        <v>-37.699999999999996</v>
      </c>
      <c r="AJ738" s="44">
        <f t="shared" ca="1" si="607"/>
        <v>-41.5</v>
      </c>
      <c r="AK738" s="44">
        <f t="shared" ca="1" si="608"/>
        <v>-40.9</v>
      </c>
      <c r="AL738" s="44">
        <f t="shared" ca="1" si="609"/>
        <v>-39.299999999999997</v>
      </c>
      <c r="AM738" s="44">
        <f t="shared" ca="1" si="610"/>
        <v>-38.699999999999996</v>
      </c>
      <c r="AN738" s="36" t="str">
        <f t="shared" ca="1" si="611"/>
        <v>60</v>
      </c>
      <c r="AO738" s="36" t="str">
        <f t="shared" ca="1" si="612"/>
        <v>04</v>
      </c>
      <c r="AP738" s="36" t="str">
        <f t="shared" ca="1" si="613"/>
        <v>00</v>
      </c>
      <c r="AQ738" s="36" t="str">
        <f t="shared" ca="1" si="614"/>
        <v>00</v>
      </c>
      <c r="AR738" s="36" t="str">
        <f t="shared" ca="1" si="615"/>
        <v>00</v>
      </c>
      <c r="AS738" s="36"/>
    </row>
    <row r="739" spans="2:45" ht="30" customHeight="1" x14ac:dyDescent="0.25">
      <c r="S739" s="7" t="s">
        <v>17</v>
      </c>
      <c r="T739" s="7" t="str">
        <f>VLOOKUP($T721,Sensor!$A$1:$B$100,2,FALSE)</f>
        <v>2227H</v>
      </c>
      <c r="U739" s="71" t="str">
        <f t="shared" ca="1" si="603"/>
        <v>0x65=-42.00,-41.50;</v>
      </c>
      <c r="V739" s="37"/>
      <c r="W739" s="37"/>
      <c r="X739" s="38"/>
      <c r="Y739" s="38"/>
      <c r="Z739" s="71">
        <f t="shared" ca="1" si="604"/>
        <v>3.7</v>
      </c>
      <c r="AA739" s="39" t="s">
        <v>581</v>
      </c>
      <c r="AB739" s="40">
        <v>1.5</v>
      </c>
      <c r="AC739" s="40" t="s">
        <v>995</v>
      </c>
      <c r="AD739" s="40">
        <v>1</v>
      </c>
      <c r="AE739" s="41">
        <v>0</v>
      </c>
      <c r="AF739" s="42">
        <v>-42</v>
      </c>
      <c r="AG739" s="49">
        <f t="shared" si="617"/>
        <v>-41.5</v>
      </c>
      <c r="AH739" s="43">
        <f t="shared" ca="1" si="605"/>
        <v>-38.299999999999997</v>
      </c>
      <c r="AI739" s="43">
        <f t="shared" ca="1" si="606"/>
        <v>-37.799999999999997</v>
      </c>
      <c r="AJ739" s="44">
        <f t="shared" ca="1" si="607"/>
        <v>-42</v>
      </c>
      <c r="AK739" s="44">
        <f t="shared" ca="1" si="608"/>
        <v>-41.5</v>
      </c>
      <c r="AL739" s="44">
        <f t="shared" ca="1" si="609"/>
        <v>-39.799999999999997</v>
      </c>
      <c r="AM739" s="44">
        <f t="shared" ca="1" si="610"/>
        <v>-39.299999999999997</v>
      </c>
      <c r="AN739" s="36" t="str">
        <f t="shared" ca="1" si="611"/>
        <v>60</v>
      </c>
      <c r="AO739" s="36" t="str">
        <f t="shared" ca="1" si="612"/>
        <v>05</v>
      </c>
      <c r="AP739" s="36" t="str">
        <f t="shared" ca="1" si="613"/>
        <v>00</v>
      </c>
      <c r="AQ739" s="36" t="str">
        <f t="shared" ca="1" si="614"/>
        <v>00</v>
      </c>
      <c r="AR739" s="36" t="str">
        <f t="shared" ca="1" si="615"/>
        <v>00</v>
      </c>
      <c r="AS739" s="36"/>
    </row>
    <row r="740" spans="2:45" ht="30" customHeight="1" x14ac:dyDescent="0.25">
      <c r="S740" s="7" t="s">
        <v>21</v>
      </c>
      <c r="T740" s="7" t="str">
        <f>VLOOKUP($T719,MPN!$A$1:$E$500,5,FALSE)</f>
        <v>Default</v>
      </c>
      <c r="U740" s="71" t="str">
        <f t="shared" ca="1" si="603"/>
        <v>0x66=-42.50,-42.00;</v>
      </c>
      <c r="V740" s="37"/>
      <c r="W740" s="37"/>
      <c r="X740" s="38"/>
      <c r="Y740" s="38"/>
      <c r="Z740" s="71">
        <f t="shared" ca="1" si="604"/>
        <v>4.2</v>
      </c>
      <c r="AA740" s="39" t="s">
        <v>581</v>
      </c>
      <c r="AB740" s="40">
        <v>2</v>
      </c>
      <c r="AC740" s="40" t="s">
        <v>995</v>
      </c>
      <c r="AD740" s="40">
        <v>1</v>
      </c>
      <c r="AE740" s="41">
        <v>0</v>
      </c>
      <c r="AF740" s="42">
        <v>-42.5</v>
      </c>
      <c r="AG740" s="49">
        <f t="shared" si="617"/>
        <v>-42</v>
      </c>
      <c r="AH740" s="43">
        <f t="shared" ca="1" si="605"/>
        <v>-38.299999999999997</v>
      </c>
      <c r="AI740" s="43">
        <f t="shared" ca="1" si="606"/>
        <v>-37.799999999999997</v>
      </c>
      <c r="AJ740" s="44">
        <f t="shared" ca="1" si="607"/>
        <v>-42.5</v>
      </c>
      <c r="AK740" s="44">
        <f t="shared" ca="1" si="608"/>
        <v>-42</v>
      </c>
      <c r="AL740" s="44">
        <f t="shared" ca="1" si="609"/>
        <v>-40.299999999999997</v>
      </c>
      <c r="AM740" s="44">
        <f t="shared" ca="1" si="610"/>
        <v>-39.799999999999997</v>
      </c>
      <c r="AN740" s="36" t="str">
        <f t="shared" ca="1" si="611"/>
        <v>60</v>
      </c>
      <c r="AO740" s="36" t="str">
        <f t="shared" ca="1" si="612"/>
        <v>06</v>
      </c>
      <c r="AP740" s="36" t="str">
        <f t="shared" ca="1" si="613"/>
        <v>00</v>
      </c>
      <c r="AQ740" s="36" t="str">
        <f t="shared" ca="1" si="614"/>
        <v>00</v>
      </c>
      <c r="AR740" s="36" t="str">
        <f t="shared" ca="1" si="615"/>
        <v>00</v>
      </c>
      <c r="AS740" s="36"/>
    </row>
    <row r="741" spans="2:45" ht="30" customHeight="1" x14ac:dyDescent="0.25">
      <c r="S741" s="7" t="s">
        <v>545</v>
      </c>
      <c r="T741" s="7">
        <f t="shared" ref="T741" si="619">VLOOKUP(T730,$DT$1:$DV$31,3,FALSE)</f>
        <v>0</v>
      </c>
      <c r="U741" s="71" t="str">
        <f t="shared" ca="1" si="603"/>
        <v>0x67=-43.20,-42.50;</v>
      </c>
      <c r="V741" s="37"/>
      <c r="W741" s="37"/>
      <c r="X741" s="38"/>
      <c r="Y741" s="38"/>
      <c r="Z741" s="71">
        <f t="shared" ca="1" si="604"/>
        <v>4.7</v>
      </c>
      <c r="AA741" s="39" t="s">
        <v>581</v>
      </c>
      <c r="AB741" s="40">
        <v>2.5</v>
      </c>
      <c r="AC741" s="40" t="s">
        <v>995</v>
      </c>
      <c r="AD741" s="40">
        <v>1</v>
      </c>
      <c r="AE741" s="41">
        <v>0</v>
      </c>
      <c r="AF741" s="42">
        <v>-43.2</v>
      </c>
      <c r="AG741" s="49">
        <f t="shared" si="617"/>
        <v>-42.5</v>
      </c>
      <c r="AH741" s="43">
        <f t="shared" ca="1" si="605"/>
        <v>-38.5</v>
      </c>
      <c r="AI741" s="43">
        <f t="shared" ca="1" si="606"/>
        <v>-37.799999999999997</v>
      </c>
      <c r="AJ741" s="44">
        <f t="shared" ca="1" si="607"/>
        <v>-43.2</v>
      </c>
      <c r="AK741" s="44">
        <f t="shared" ca="1" si="608"/>
        <v>-42.5</v>
      </c>
      <c r="AL741" s="44">
        <f t="shared" ca="1" si="609"/>
        <v>-41</v>
      </c>
      <c r="AM741" s="44">
        <f t="shared" ca="1" si="610"/>
        <v>-40.299999999999997</v>
      </c>
      <c r="AN741" s="36" t="str">
        <f t="shared" ca="1" si="611"/>
        <v>60</v>
      </c>
      <c r="AO741" s="36" t="str">
        <f t="shared" ca="1" si="612"/>
        <v>07</v>
      </c>
      <c r="AP741" s="36" t="str">
        <f t="shared" ca="1" si="613"/>
        <v>00</v>
      </c>
      <c r="AQ741" s="36" t="str">
        <f t="shared" ca="1" si="614"/>
        <v>00</v>
      </c>
      <c r="AR741" s="36" t="str">
        <f t="shared" ca="1" si="615"/>
        <v>00</v>
      </c>
      <c r="AS741" s="36"/>
    </row>
    <row r="742" spans="2:45" ht="30" customHeight="1" x14ac:dyDescent="0.25">
      <c r="S742" s="7" t="s">
        <v>22</v>
      </c>
      <c r="T742" s="15">
        <v>0</v>
      </c>
      <c r="U742" s="71" t="str">
        <f t="shared" ca="1" si="603"/>
        <v>0x68=-44.20,-43.20;</v>
      </c>
      <c r="V742" s="37"/>
      <c r="W742" s="37"/>
      <c r="X742" s="38"/>
      <c r="Y742" s="38"/>
      <c r="Z742" s="71">
        <f t="shared" ca="1" si="604"/>
        <v>5.7</v>
      </c>
      <c r="AA742" s="39" t="s">
        <v>581</v>
      </c>
      <c r="AB742" s="40">
        <v>3.5</v>
      </c>
      <c r="AC742" s="40" t="s">
        <v>995</v>
      </c>
      <c r="AD742" s="40">
        <v>1</v>
      </c>
      <c r="AE742" s="41">
        <v>0</v>
      </c>
      <c r="AF742" s="42">
        <v>-44.2</v>
      </c>
      <c r="AG742" s="49">
        <f t="shared" si="617"/>
        <v>-43.2</v>
      </c>
      <c r="AH742" s="43">
        <f t="shared" ca="1" si="605"/>
        <v>-38.5</v>
      </c>
      <c r="AI742" s="43">
        <f t="shared" ca="1" si="606"/>
        <v>-37.5</v>
      </c>
      <c r="AJ742" s="44">
        <f t="shared" ca="1" si="607"/>
        <v>-44.2</v>
      </c>
      <c r="AK742" s="44">
        <f t="shared" ca="1" si="608"/>
        <v>-43.2</v>
      </c>
      <c r="AL742" s="44">
        <f t="shared" ca="1" si="609"/>
        <v>-42</v>
      </c>
      <c r="AM742" s="44">
        <f t="shared" ca="1" si="610"/>
        <v>-41</v>
      </c>
      <c r="AN742" s="36" t="str">
        <f t="shared" ca="1" si="611"/>
        <v>60</v>
      </c>
      <c r="AO742" s="36" t="str">
        <f t="shared" ca="1" si="612"/>
        <v>08</v>
      </c>
      <c r="AP742" s="36" t="str">
        <f t="shared" ca="1" si="613"/>
        <v>00</v>
      </c>
      <c r="AQ742" s="36" t="str">
        <f t="shared" ca="1" si="614"/>
        <v>00</v>
      </c>
      <c r="AR742" s="36" t="str">
        <f t="shared" ca="1" si="615"/>
        <v>00</v>
      </c>
      <c r="AS742" s="36"/>
    </row>
    <row r="743" spans="2:45" ht="30" customHeight="1" x14ac:dyDescent="0.25">
      <c r="B743" s="70"/>
      <c r="S743" s="7" t="s">
        <v>696</v>
      </c>
      <c r="T743" s="28">
        <v>45370</v>
      </c>
      <c r="U743" s="71"/>
      <c r="V743" s="37"/>
      <c r="W743" s="37"/>
      <c r="X743" s="38"/>
      <c r="Y743" s="38"/>
      <c r="Z743" s="71"/>
      <c r="AA743" s="39"/>
      <c r="AB743" s="40"/>
      <c r="AC743" s="40"/>
      <c r="AD743" s="40"/>
      <c r="AE743" s="41"/>
      <c r="AF743" s="42"/>
      <c r="AG743" s="49"/>
      <c r="AH743" s="43"/>
      <c r="AI743" s="43"/>
      <c r="AJ743" s="44"/>
      <c r="AK743" s="44"/>
      <c r="AL743" s="44"/>
      <c r="AM743" s="44"/>
      <c r="AN743" s="36"/>
      <c r="AO743" s="36"/>
      <c r="AP743" s="36"/>
      <c r="AQ743" s="36"/>
      <c r="AR743" s="36"/>
      <c r="AS743" s="36"/>
    </row>
    <row r="744" spans="2:45" ht="30" customHeight="1" x14ac:dyDescent="0.25">
      <c r="S744" s="7" t="s">
        <v>694</v>
      </c>
      <c r="T744" s="15" t="s">
        <v>994</v>
      </c>
      <c r="U744" s="71"/>
      <c r="V744" s="37"/>
      <c r="W744" s="37"/>
      <c r="X744" s="38"/>
      <c r="Y744" s="38"/>
      <c r="Z744" s="71"/>
      <c r="AA744" s="39"/>
      <c r="AB744" s="40"/>
      <c r="AC744" s="40"/>
      <c r="AD744" s="40"/>
      <c r="AE744" s="41"/>
      <c r="AF744" s="42"/>
      <c r="AG744" s="49"/>
      <c r="AH744" s="43"/>
      <c r="AI744" s="43"/>
      <c r="AJ744" s="44"/>
      <c r="AK744" s="44"/>
      <c r="AL744" s="44"/>
      <c r="AM744" s="44"/>
      <c r="AN744" s="36"/>
      <c r="AO744" s="36"/>
      <c r="AP744" s="36"/>
      <c r="AQ744" s="36"/>
      <c r="AR744" s="36"/>
      <c r="AS744" s="36"/>
    </row>
    <row r="745" spans="2:45" ht="30" customHeight="1" x14ac:dyDescent="0.25">
      <c r="S745" s="7" t="s">
        <v>697</v>
      </c>
      <c r="T745" s="7">
        <f t="shared" ref="T745" ca="1" si="620">COUNTA(U720:U779)</f>
        <v>23</v>
      </c>
      <c r="U745" s="71"/>
      <c r="V745" s="37"/>
      <c r="W745" s="37"/>
      <c r="X745" s="38"/>
      <c r="Y745" s="38"/>
      <c r="Z745" s="71"/>
      <c r="AA745" s="39"/>
      <c r="AB745" s="40"/>
      <c r="AC745" s="40"/>
      <c r="AD745" s="40"/>
      <c r="AE745" s="41"/>
      <c r="AF745" s="42"/>
      <c r="AG745" s="49"/>
      <c r="AH745" s="43"/>
      <c r="AI745" s="43"/>
      <c r="AJ745" s="44"/>
      <c r="AK745" s="44"/>
      <c r="AL745" s="44"/>
      <c r="AM745" s="44"/>
      <c r="AN745" s="36"/>
      <c r="AO745" s="36"/>
      <c r="AP745" s="36"/>
      <c r="AQ745" s="36"/>
      <c r="AR745" s="36"/>
      <c r="AS745" s="36"/>
    </row>
    <row r="746" spans="2:45" ht="30" customHeight="1" x14ac:dyDescent="0.25">
      <c r="S746" s="7" t="s">
        <v>715</v>
      </c>
      <c r="T746" s="7" t="str">
        <f t="shared" ref="T746" si="621">T734&amp;"+/-"&amp;T735&amp;" "&amp;T744</f>
        <v>-38+/-0.8 dBV</v>
      </c>
      <c r="U746" s="71"/>
      <c r="V746" s="37"/>
      <c r="W746" s="37"/>
      <c r="X746" s="38"/>
      <c r="Y746" s="38"/>
      <c r="Z746" s="71"/>
      <c r="AA746" s="39"/>
      <c r="AB746" s="40"/>
      <c r="AC746" s="40"/>
      <c r="AD746" s="40"/>
      <c r="AE746" s="41"/>
      <c r="AF746" s="42"/>
      <c r="AG746" s="49"/>
      <c r="AH746" s="43"/>
      <c r="AI746" s="43"/>
      <c r="AJ746" s="44"/>
      <c r="AK746" s="44"/>
      <c r="AL746" s="44"/>
      <c r="AM746" s="44"/>
      <c r="AN746" s="36"/>
      <c r="AO746" s="36"/>
      <c r="AP746" s="36"/>
      <c r="AQ746" s="36"/>
      <c r="AR746" s="36"/>
      <c r="AS746" s="36"/>
    </row>
    <row r="747" spans="2:45" ht="30" customHeight="1" x14ac:dyDescent="0.25">
      <c r="S747" s="7" t="s">
        <v>719</v>
      </c>
      <c r="T747" s="54" t="str">
        <f t="shared" ref="T747" si="622">T726&amp;" : "&amp;T729&amp;" "&amp;"(uA)"&amp;CHAR(10)&amp;"Vdc&amp;Remark: "&amp;T732</f>
        <v>3.3V : 100~200 (uA)
Vdc&amp;Remark: -</v>
      </c>
      <c r="U747" s="71"/>
      <c r="V747" s="37"/>
      <c r="W747" s="37"/>
      <c r="X747" s="38"/>
      <c r="Y747" s="38"/>
      <c r="Z747" s="71"/>
      <c r="AA747" s="39"/>
      <c r="AB747" s="40"/>
      <c r="AC747" s="40"/>
      <c r="AD747" s="40"/>
      <c r="AE747" s="41"/>
      <c r="AF747" s="42"/>
      <c r="AG747" s="49"/>
      <c r="AH747" s="43"/>
      <c r="AI747" s="43"/>
      <c r="AJ747" s="44"/>
      <c r="AK747" s="44"/>
      <c r="AL747" s="44"/>
      <c r="AM747" s="44"/>
      <c r="AN747" s="36"/>
      <c r="AO747" s="36"/>
      <c r="AP747" s="36"/>
      <c r="AQ747" s="36"/>
      <c r="AR747" s="36"/>
      <c r="AS747" s="36"/>
    </row>
    <row r="748" spans="2:45" ht="30" customHeight="1" x14ac:dyDescent="0.25">
      <c r="U748" s="71"/>
      <c r="V748" s="37"/>
      <c r="W748" s="37"/>
      <c r="X748" s="38"/>
      <c r="Y748" s="38"/>
      <c r="Z748" s="71"/>
      <c r="AA748" s="39"/>
      <c r="AB748" s="40"/>
      <c r="AC748" s="40"/>
      <c r="AD748" s="40"/>
      <c r="AE748" s="41"/>
      <c r="AF748" s="42"/>
      <c r="AG748" s="49"/>
      <c r="AH748" s="43"/>
      <c r="AI748" s="43"/>
      <c r="AJ748" s="44"/>
      <c r="AK748" s="44"/>
      <c r="AL748" s="44"/>
      <c r="AM748" s="44"/>
      <c r="AN748" s="36"/>
      <c r="AO748" s="36"/>
      <c r="AP748" s="36"/>
      <c r="AQ748" s="36"/>
      <c r="AR748" s="36"/>
      <c r="AS748" s="36"/>
    </row>
    <row r="749" spans="2:45" ht="30" customHeight="1" x14ac:dyDescent="0.25">
      <c r="S749" s="2" t="s">
        <v>14</v>
      </c>
      <c r="T749" s="2" t="str">
        <f t="shared" ref="T749" si="623">ADDRESS(ROW(S749),COLUMN($S$1))&amp;":"&amp;ADDRESS(ROW(S779),COLUMN($T$1))</f>
        <v>$S$749:$T$779</v>
      </c>
      <c r="U749" s="71"/>
      <c r="V749" s="37"/>
      <c r="W749" s="37"/>
      <c r="X749" s="38"/>
      <c r="Y749" s="38"/>
      <c r="Z749" s="71"/>
      <c r="AA749" s="39"/>
      <c r="AB749" s="40"/>
      <c r="AC749" s="40"/>
      <c r="AD749" s="40"/>
      <c r="AE749" s="41"/>
      <c r="AF749" s="42"/>
      <c r="AG749" s="49"/>
      <c r="AH749" s="43"/>
      <c r="AI749" s="43"/>
      <c r="AJ749" s="44"/>
      <c r="AK749" s="44"/>
      <c r="AL749" s="44"/>
      <c r="AM749" s="44"/>
      <c r="AN749" s="36"/>
      <c r="AO749" s="36"/>
      <c r="AP749" s="36"/>
      <c r="AQ749" s="36"/>
      <c r="AR749" s="36"/>
      <c r="AS749" s="36"/>
    </row>
    <row r="750" spans="2:45" ht="30" customHeight="1" x14ac:dyDescent="0.25">
      <c r="S750" s="4" t="str">
        <f t="shared" ref="S750" si="624">$BB$2</f>
        <v>15V</v>
      </c>
      <c r="T750" s="3">
        <v>3.2</v>
      </c>
      <c r="U750" s="71"/>
      <c r="V750" s="37"/>
      <c r="W750" s="37"/>
      <c r="X750" s="38"/>
      <c r="Y750" s="38"/>
      <c r="Z750" s="71"/>
      <c r="AA750" s="39"/>
      <c r="AB750" s="40"/>
      <c r="AC750" s="40"/>
      <c r="AD750" s="40"/>
      <c r="AE750" s="41"/>
      <c r="AF750" s="42"/>
      <c r="AG750" s="49"/>
      <c r="AH750" s="43"/>
      <c r="AI750" s="43"/>
      <c r="AJ750" s="44"/>
      <c r="AK750" s="44"/>
      <c r="AL750" s="44"/>
      <c r="AM750" s="44"/>
      <c r="AN750" s="36"/>
      <c r="AO750" s="36"/>
      <c r="AP750" s="36"/>
      <c r="AQ750" s="36"/>
      <c r="AR750" s="36"/>
      <c r="AS750" s="36"/>
    </row>
    <row r="751" spans="2:45" ht="30" customHeight="1" x14ac:dyDescent="0.25">
      <c r="S751" s="4" t="str">
        <f t="shared" ref="S751" si="625">$BB$3</f>
        <v>14V</v>
      </c>
      <c r="T751" s="3">
        <v>2.2000000000000002</v>
      </c>
      <c r="U751" s="71"/>
      <c r="V751" s="37"/>
      <c r="W751" s="37"/>
      <c r="X751" s="38"/>
      <c r="Y751" s="38"/>
      <c r="Z751" s="71"/>
      <c r="AA751" s="39"/>
      <c r="AB751" s="40"/>
      <c r="AC751" s="40"/>
      <c r="AD751" s="40"/>
      <c r="AE751" s="41"/>
      <c r="AF751" s="42"/>
      <c r="AG751" s="49"/>
      <c r="AH751" s="43"/>
      <c r="AI751" s="43"/>
      <c r="AJ751" s="44"/>
      <c r="AK751" s="44"/>
      <c r="AL751" s="44"/>
      <c r="AM751" s="44"/>
      <c r="AN751" s="36"/>
      <c r="AO751" s="36"/>
      <c r="AP751" s="36"/>
      <c r="AQ751" s="36"/>
      <c r="AR751" s="36"/>
      <c r="AS751" s="36"/>
    </row>
    <row r="752" spans="2:45" ht="30" customHeight="1" x14ac:dyDescent="0.25">
      <c r="S752" s="4" t="str">
        <f t="shared" ref="S752" si="626">$BB$4</f>
        <v>13V</v>
      </c>
      <c r="T752" s="3">
        <v>1.1000000000000001</v>
      </c>
      <c r="U752" s="71"/>
      <c r="V752" s="37"/>
      <c r="W752" s="37"/>
      <c r="X752" s="38"/>
      <c r="Y752" s="38"/>
      <c r="Z752" s="71"/>
      <c r="AA752" s="39"/>
      <c r="AB752" s="40"/>
      <c r="AC752" s="40"/>
      <c r="AD752" s="40"/>
      <c r="AE752" s="41"/>
      <c r="AF752" s="42"/>
      <c r="AG752" s="49"/>
      <c r="AH752" s="43"/>
      <c r="AI752" s="43"/>
      <c r="AJ752" s="44"/>
      <c r="AK752" s="44"/>
      <c r="AL752" s="44"/>
      <c r="AM752" s="44"/>
      <c r="AN752" s="36"/>
      <c r="AO752" s="36"/>
      <c r="AP752" s="36"/>
      <c r="AQ752" s="36"/>
      <c r="AR752" s="36"/>
      <c r="AS752" s="36"/>
    </row>
    <row r="753" spans="19:45" ht="30" customHeight="1" x14ac:dyDescent="0.25">
      <c r="S753" s="4" t="str">
        <f t="shared" ref="S753" si="627">$BB$5</f>
        <v>12V</v>
      </c>
      <c r="T753" s="3">
        <v>0</v>
      </c>
      <c r="U753" s="71"/>
      <c r="V753" s="37"/>
      <c r="W753" s="37"/>
      <c r="X753" s="38"/>
      <c r="Y753" s="38"/>
      <c r="Z753" s="71"/>
      <c r="AA753" s="39"/>
      <c r="AB753" s="40"/>
      <c r="AC753" s="40"/>
      <c r="AD753" s="40"/>
      <c r="AE753" s="41"/>
      <c r="AF753" s="42"/>
      <c r="AG753" s="49"/>
      <c r="AH753" s="43"/>
      <c r="AI753" s="43"/>
      <c r="AJ753" s="44"/>
      <c r="AK753" s="44"/>
      <c r="AL753" s="44"/>
      <c r="AM753" s="44"/>
      <c r="AN753" s="36"/>
      <c r="AO753" s="36"/>
      <c r="AP753" s="36"/>
      <c r="AQ753" s="36"/>
      <c r="AR753" s="36"/>
      <c r="AS753" s="36"/>
    </row>
    <row r="754" spans="19:45" ht="30" customHeight="1" x14ac:dyDescent="0.25">
      <c r="S754" s="4" t="str">
        <f t="shared" ref="S754" si="628">$BB$6</f>
        <v>11V</v>
      </c>
      <c r="T754" s="3">
        <v>-1.2</v>
      </c>
      <c r="U754" s="71"/>
      <c r="V754" s="37"/>
      <c r="W754" s="37"/>
      <c r="X754" s="38"/>
      <c r="Y754" s="38"/>
      <c r="Z754" s="71"/>
      <c r="AA754" s="39"/>
      <c r="AB754" s="40"/>
      <c r="AC754" s="40"/>
      <c r="AD754" s="40"/>
      <c r="AE754" s="41"/>
      <c r="AF754" s="42"/>
      <c r="AG754" s="49"/>
      <c r="AH754" s="43"/>
      <c r="AI754" s="43"/>
      <c r="AJ754" s="44"/>
      <c r="AK754" s="44"/>
      <c r="AL754" s="44"/>
      <c r="AM754" s="44"/>
      <c r="AN754" s="36"/>
      <c r="AO754" s="36"/>
      <c r="AP754" s="36"/>
      <c r="AQ754" s="36"/>
      <c r="AR754" s="36"/>
      <c r="AS754" s="36"/>
    </row>
    <row r="755" spans="19:45" ht="30" customHeight="1" x14ac:dyDescent="0.25">
      <c r="S755" s="4" t="str">
        <f t="shared" ref="S755" si="629">$BB$7</f>
        <v>10V</v>
      </c>
      <c r="T755" s="3">
        <v>-2.7</v>
      </c>
      <c r="U755" s="71"/>
      <c r="V755" s="37"/>
      <c r="W755" s="37"/>
      <c r="X755" s="38"/>
      <c r="Y755" s="38"/>
      <c r="Z755" s="71"/>
      <c r="AA755" s="39"/>
      <c r="AB755" s="40"/>
      <c r="AC755" s="40"/>
      <c r="AD755" s="40"/>
      <c r="AE755" s="41"/>
      <c r="AF755" s="42"/>
      <c r="AG755" s="49"/>
      <c r="AH755" s="43"/>
      <c r="AI755" s="43"/>
      <c r="AJ755" s="44"/>
      <c r="AK755" s="44"/>
      <c r="AL755" s="44"/>
      <c r="AM755" s="44"/>
      <c r="AN755" s="36"/>
      <c r="AO755" s="36"/>
      <c r="AP755" s="36"/>
      <c r="AQ755" s="36"/>
      <c r="AR755" s="36"/>
      <c r="AS755" s="36"/>
    </row>
    <row r="756" spans="19:45" ht="30" customHeight="1" x14ac:dyDescent="0.25">
      <c r="S756" s="4" t="str">
        <f t="shared" ref="S756" si="630">$BB$8</f>
        <v>9V</v>
      </c>
      <c r="T756" s="3">
        <v>-4.2</v>
      </c>
      <c r="U756" s="71"/>
      <c r="V756" s="37"/>
      <c r="W756" s="37"/>
      <c r="X756" s="38"/>
      <c r="Y756" s="38"/>
      <c r="Z756" s="71"/>
      <c r="AA756" s="39"/>
      <c r="AB756" s="40"/>
      <c r="AC756" s="40"/>
      <c r="AD756" s="40"/>
      <c r="AE756" s="41"/>
      <c r="AF756" s="42"/>
      <c r="AG756" s="49"/>
      <c r="AH756" s="43"/>
      <c r="AI756" s="43"/>
      <c r="AJ756" s="44"/>
      <c r="AK756" s="44"/>
      <c r="AL756" s="44"/>
      <c r="AM756" s="44"/>
      <c r="AN756" s="36"/>
      <c r="AO756" s="36"/>
      <c r="AP756" s="36"/>
      <c r="AQ756" s="36"/>
      <c r="AR756" s="36"/>
      <c r="AS756" s="36"/>
    </row>
    <row r="757" spans="19:45" ht="30" customHeight="1" x14ac:dyDescent="0.25">
      <c r="S757" s="4" t="str">
        <f t="shared" ref="S757" si="631">$BB$9</f>
        <v>FIX</v>
      </c>
      <c r="T757" s="3" t="s">
        <v>562</v>
      </c>
      <c r="U757" s="71"/>
      <c r="V757" s="37"/>
      <c r="W757" s="37"/>
      <c r="X757" s="38"/>
      <c r="Y757" s="38"/>
      <c r="Z757" s="71"/>
      <c r="AA757" s="39"/>
      <c r="AB757" s="40"/>
      <c r="AC757" s="40"/>
      <c r="AD757" s="40"/>
      <c r="AE757" s="41"/>
      <c r="AF757" s="42"/>
      <c r="AG757" s="49"/>
      <c r="AH757" s="43"/>
      <c r="AI757" s="43"/>
      <c r="AJ757" s="44"/>
      <c r="AK757" s="44"/>
      <c r="AL757" s="44"/>
      <c r="AM757" s="44"/>
      <c r="AN757" s="36"/>
      <c r="AO757" s="36"/>
      <c r="AP757" s="36"/>
      <c r="AQ757" s="36"/>
      <c r="AR757" s="36"/>
      <c r="AS757" s="36"/>
    </row>
    <row r="758" spans="19:45" ht="30" customHeight="1" x14ac:dyDescent="0.25">
      <c r="S758" s="4" t="str">
        <f t="shared" ref="S758" si="632">$BB$10</f>
        <v>Space</v>
      </c>
      <c r="T758" s="3"/>
      <c r="U758" s="71"/>
      <c r="V758" s="37"/>
      <c r="W758" s="37"/>
      <c r="X758" s="38"/>
      <c r="Y758" s="38"/>
      <c r="Z758" s="71"/>
      <c r="AA758" s="39"/>
      <c r="AB758" s="40"/>
      <c r="AC758" s="40"/>
      <c r="AD758" s="40"/>
      <c r="AE758" s="41"/>
      <c r="AF758" s="42"/>
      <c r="AG758" s="49"/>
      <c r="AH758" s="43"/>
      <c r="AI758" s="43"/>
      <c r="AJ758" s="44"/>
      <c r="AK758" s="44"/>
      <c r="AL758" s="44"/>
      <c r="AM758" s="44"/>
      <c r="AN758" s="36"/>
      <c r="AO758" s="36"/>
      <c r="AP758" s="36"/>
      <c r="AQ758" s="36"/>
      <c r="AR758" s="36"/>
      <c r="AS758" s="36"/>
    </row>
    <row r="759" spans="19:45" ht="30" customHeight="1" x14ac:dyDescent="0.25">
      <c r="S759" s="4" t="str">
        <f t="shared" ref="S759" si="633">$BB$11</f>
        <v>Config2</v>
      </c>
      <c r="T759" s="3"/>
      <c r="U759" s="71"/>
      <c r="V759" s="37"/>
      <c r="W759" s="37"/>
      <c r="X759" s="38"/>
      <c r="Y759" s="38"/>
      <c r="Z759" s="71"/>
      <c r="AA759" s="39"/>
      <c r="AB759" s="40"/>
      <c r="AC759" s="40"/>
      <c r="AD759" s="40"/>
      <c r="AE759" s="41"/>
      <c r="AF759" s="42"/>
      <c r="AG759" s="49"/>
      <c r="AH759" s="43"/>
      <c r="AI759" s="43"/>
      <c r="AJ759" s="44"/>
      <c r="AK759" s="44"/>
      <c r="AL759" s="44"/>
      <c r="AM759" s="44"/>
      <c r="AN759" s="36"/>
      <c r="AO759" s="36"/>
      <c r="AP759" s="36"/>
      <c r="AQ759" s="36"/>
      <c r="AR759" s="36"/>
      <c r="AS759" s="36"/>
    </row>
    <row r="760" spans="19:45" ht="30" customHeight="1" x14ac:dyDescent="0.25">
      <c r="S760" s="4" t="str">
        <f t="shared" ref="S760" si="634">$BB$12</f>
        <v>-</v>
      </c>
      <c r="T760" s="3"/>
      <c r="U760" s="36"/>
      <c r="V760" s="37"/>
      <c r="W760" s="37"/>
      <c r="X760" s="38"/>
      <c r="Y760" s="38"/>
      <c r="Z760" s="71"/>
      <c r="AA760" s="39"/>
      <c r="AB760" s="40"/>
      <c r="AC760" s="40"/>
      <c r="AD760" s="40"/>
      <c r="AE760" s="41"/>
      <c r="AF760" s="42"/>
      <c r="AG760" s="49"/>
      <c r="AH760" s="43"/>
      <c r="AI760" s="43"/>
      <c r="AJ760" s="44"/>
      <c r="AK760" s="44"/>
      <c r="AL760" s="44"/>
      <c r="AM760" s="44"/>
      <c r="AN760" s="36"/>
      <c r="AO760" s="36"/>
      <c r="AP760" s="36"/>
      <c r="AQ760" s="36"/>
      <c r="AR760" s="36"/>
      <c r="AS760" s="36"/>
    </row>
    <row r="761" spans="19:45" ht="30" customHeight="1" x14ac:dyDescent="0.25">
      <c r="S761" s="4" t="str">
        <f t="shared" ref="S761" si="635">$BB$13</f>
        <v>-</v>
      </c>
      <c r="T761" s="3"/>
      <c r="U761" s="36"/>
      <c r="V761" s="37"/>
      <c r="W761" s="37"/>
      <c r="X761" s="38"/>
      <c r="Y761" s="38"/>
      <c r="Z761" s="71"/>
      <c r="AA761" s="39"/>
      <c r="AB761" s="40"/>
      <c r="AC761" s="40"/>
      <c r="AD761" s="40"/>
      <c r="AE761" s="41"/>
      <c r="AF761" s="42"/>
      <c r="AG761" s="49"/>
      <c r="AH761" s="43"/>
      <c r="AI761" s="43"/>
      <c r="AJ761" s="44"/>
      <c r="AK761" s="44"/>
      <c r="AL761" s="44"/>
      <c r="AM761" s="44"/>
      <c r="AN761" s="36"/>
      <c r="AO761" s="36"/>
      <c r="AP761" s="36"/>
      <c r="AQ761" s="36"/>
      <c r="AR761" s="36"/>
      <c r="AS761" s="36"/>
    </row>
    <row r="762" spans="19:45" ht="30" customHeight="1" x14ac:dyDescent="0.25">
      <c r="S762" s="4" t="str">
        <f t="shared" ref="S762" si="636">$BB$14</f>
        <v>-</v>
      </c>
      <c r="T762" s="3"/>
      <c r="U762" s="36"/>
      <c r="V762" s="37"/>
      <c r="W762" s="37"/>
      <c r="X762" s="38"/>
      <c r="Y762" s="38"/>
      <c r="Z762" s="71"/>
      <c r="AA762" s="39"/>
      <c r="AB762" s="40"/>
      <c r="AC762" s="40"/>
      <c r="AD762" s="40"/>
      <c r="AE762" s="41"/>
      <c r="AF762" s="42"/>
      <c r="AG762" s="49"/>
      <c r="AH762" s="43"/>
      <c r="AI762" s="43"/>
      <c r="AJ762" s="44"/>
      <c r="AK762" s="44"/>
      <c r="AL762" s="44"/>
      <c r="AM762" s="44"/>
      <c r="AN762" s="36"/>
      <c r="AO762" s="36"/>
      <c r="AP762" s="36"/>
      <c r="AQ762" s="36"/>
      <c r="AR762" s="36"/>
      <c r="AS762" s="36"/>
    </row>
    <row r="763" spans="19:45" ht="30" customHeight="1" x14ac:dyDescent="0.25">
      <c r="S763" s="4" t="str">
        <f t="shared" ref="S763" si="637">$BB$15</f>
        <v>-</v>
      </c>
      <c r="T763" s="3"/>
      <c r="U763" s="36"/>
      <c r="V763" s="37"/>
      <c r="W763" s="37"/>
      <c r="X763" s="38"/>
      <c r="Y763" s="38"/>
      <c r="Z763" s="71"/>
      <c r="AA763" s="39"/>
      <c r="AB763" s="40"/>
      <c r="AC763" s="40"/>
      <c r="AD763" s="40"/>
      <c r="AE763" s="41"/>
      <c r="AF763" s="42"/>
      <c r="AG763" s="49"/>
      <c r="AH763" s="43"/>
      <c r="AI763" s="43"/>
      <c r="AJ763" s="44"/>
      <c r="AK763" s="44"/>
      <c r="AL763" s="44"/>
      <c r="AM763" s="44"/>
      <c r="AN763" s="36"/>
      <c r="AO763" s="36"/>
      <c r="AP763" s="36"/>
      <c r="AQ763" s="36"/>
      <c r="AR763" s="36"/>
      <c r="AS763" s="36"/>
    </row>
    <row r="764" spans="19:45" ht="30" customHeight="1" x14ac:dyDescent="0.25">
      <c r="S764" s="4" t="str">
        <f t="shared" ref="S764" si="638">$BB$16</f>
        <v>-</v>
      </c>
      <c r="T764" s="3"/>
      <c r="U764" s="36"/>
      <c r="V764" s="37"/>
      <c r="W764" s="37"/>
      <c r="X764" s="38"/>
      <c r="Y764" s="38"/>
      <c r="Z764" s="71"/>
      <c r="AA764" s="39"/>
      <c r="AB764" s="40"/>
      <c r="AC764" s="40"/>
      <c r="AD764" s="40"/>
      <c r="AE764" s="41"/>
      <c r="AF764" s="42"/>
      <c r="AG764" s="49"/>
      <c r="AH764" s="43"/>
      <c r="AI764" s="43"/>
      <c r="AJ764" s="44"/>
      <c r="AK764" s="44"/>
      <c r="AL764" s="44"/>
      <c r="AM764" s="44"/>
      <c r="AN764" s="36"/>
      <c r="AO764" s="36"/>
      <c r="AP764" s="36"/>
      <c r="AQ764" s="36"/>
      <c r="AR764" s="36"/>
      <c r="AS764" s="36"/>
    </row>
    <row r="765" spans="19:45" ht="30" customHeight="1" x14ac:dyDescent="0.25">
      <c r="S765" s="4" t="str">
        <f t="shared" ref="S765" si="639">$BB$17</f>
        <v>-</v>
      </c>
      <c r="T765" s="3"/>
      <c r="U765" s="36"/>
      <c r="V765" s="37"/>
      <c r="W765" s="37"/>
      <c r="X765" s="38"/>
      <c r="Y765" s="38"/>
      <c r="Z765" s="71"/>
      <c r="AA765" s="39"/>
      <c r="AB765" s="40"/>
      <c r="AC765" s="40"/>
      <c r="AD765" s="40"/>
      <c r="AE765" s="41"/>
      <c r="AF765" s="42"/>
      <c r="AG765" s="49"/>
      <c r="AH765" s="43"/>
      <c r="AI765" s="43"/>
      <c r="AJ765" s="44"/>
      <c r="AK765" s="44"/>
      <c r="AL765" s="44"/>
      <c r="AM765" s="44"/>
      <c r="AN765" s="36"/>
      <c r="AO765" s="36"/>
      <c r="AP765" s="36"/>
      <c r="AQ765" s="36"/>
      <c r="AR765" s="36"/>
      <c r="AS765" s="36"/>
    </row>
    <row r="766" spans="19:45" ht="30" customHeight="1" x14ac:dyDescent="0.25">
      <c r="S766" s="4" t="str">
        <f t="shared" ref="S766" si="640">$BB$18</f>
        <v>-</v>
      </c>
      <c r="T766" s="3"/>
      <c r="U766" s="36"/>
      <c r="V766" s="37"/>
      <c r="W766" s="37"/>
      <c r="X766" s="38"/>
      <c r="Y766" s="38"/>
      <c r="Z766" s="71"/>
      <c r="AA766" s="39"/>
      <c r="AB766" s="40"/>
      <c r="AC766" s="40"/>
      <c r="AD766" s="40"/>
      <c r="AE766" s="41"/>
      <c r="AF766" s="42"/>
      <c r="AG766" s="49"/>
      <c r="AH766" s="43"/>
      <c r="AI766" s="43"/>
      <c r="AJ766" s="44"/>
      <c r="AK766" s="44"/>
      <c r="AL766" s="44"/>
      <c r="AM766" s="44"/>
      <c r="AN766" s="36"/>
      <c r="AO766" s="36"/>
      <c r="AP766" s="36"/>
      <c r="AQ766" s="36"/>
      <c r="AR766" s="36"/>
      <c r="AS766" s="36"/>
    </row>
    <row r="767" spans="19:45" ht="30" customHeight="1" x14ac:dyDescent="0.25">
      <c r="S767" s="4" t="str">
        <f t="shared" ref="S767" si="641">$BB$19</f>
        <v>-</v>
      </c>
      <c r="T767" s="3"/>
      <c r="U767" s="36"/>
      <c r="V767" s="37"/>
      <c r="W767" s="37"/>
      <c r="X767" s="38"/>
      <c r="Y767" s="38"/>
      <c r="Z767" s="71"/>
      <c r="AA767" s="39"/>
      <c r="AB767" s="40"/>
      <c r="AC767" s="40"/>
      <c r="AD767" s="40"/>
      <c r="AE767" s="41"/>
      <c r="AF767" s="42"/>
      <c r="AG767" s="49"/>
      <c r="AH767" s="43"/>
      <c r="AI767" s="43"/>
      <c r="AJ767" s="44"/>
      <c r="AK767" s="44"/>
      <c r="AL767" s="44"/>
      <c r="AM767" s="44"/>
      <c r="AN767" s="36"/>
      <c r="AO767" s="36"/>
      <c r="AP767" s="36"/>
      <c r="AQ767" s="36"/>
      <c r="AR767" s="36"/>
      <c r="AS767" s="36"/>
    </row>
    <row r="768" spans="19:45" ht="30" customHeight="1" x14ac:dyDescent="0.25">
      <c r="S768" s="4" t="str">
        <f t="shared" ref="S768" si="642">$BB$20</f>
        <v>-</v>
      </c>
      <c r="T768" s="3"/>
      <c r="U768" s="36"/>
      <c r="V768" s="37"/>
      <c r="W768" s="37"/>
      <c r="X768" s="38"/>
      <c r="Y768" s="38"/>
      <c r="Z768" s="71"/>
      <c r="AA768" s="39"/>
      <c r="AB768" s="40"/>
      <c r="AC768" s="40"/>
      <c r="AD768" s="40"/>
      <c r="AE768" s="41"/>
      <c r="AF768" s="42"/>
      <c r="AG768" s="49"/>
      <c r="AH768" s="43"/>
      <c r="AI768" s="43"/>
      <c r="AJ768" s="44"/>
      <c r="AK768" s="44"/>
      <c r="AL768" s="44"/>
      <c r="AM768" s="44"/>
      <c r="AN768" s="36"/>
      <c r="AO768" s="36"/>
      <c r="AP768" s="36"/>
      <c r="AQ768" s="36"/>
      <c r="AR768" s="36"/>
      <c r="AS768" s="36"/>
    </row>
    <row r="769" spans="19:45" ht="30" customHeight="1" x14ac:dyDescent="0.25">
      <c r="S769" s="4" t="str">
        <f t="shared" ref="S769" si="643">$BB$21</f>
        <v>-</v>
      </c>
      <c r="T769" s="3"/>
      <c r="U769" s="36"/>
      <c r="V769" s="37"/>
      <c r="W769" s="37"/>
      <c r="X769" s="38"/>
      <c r="Y769" s="38"/>
      <c r="Z769" s="71"/>
      <c r="AA769" s="39"/>
      <c r="AB769" s="40"/>
      <c r="AC769" s="40"/>
      <c r="AD769" s="40"/>
      <c r="AE769" s="41"/>
      <c r="AF769" s="42"/>
      <c r="AG769" s="49"/>
      <c r="AH769" s="43"/>
      <c r="AI769" s="43"/>
      <c r="AJ769" s="44"/>
      <c r="AK769" s="44"/>
      <c r="AL769" s="44"/>
      <c r="AM769" s="44"/>
      <c r="AN769" s="36"/>
      <c r="AO769" s="36"/>
      <c r="AP769" s="36"/>
      <c r="AQ769" s="36"/>
      <c r="AR769" s="36"/>
      <c r="AS769" s="36"/>
    </row>
    <row r="770" spans="19:45" ht="30" customHeight="1" x14ac:dyDescent="0.25">
      <c r="S770" s="4" t="str">
        <f t="shared" ref="S770" si="644">$BB$22</f>
        <v>-</v>
      </c>
      <c r="T770" s="3"/>
      <c r="U770" s="36"/>
      <c r="V770" s="37"/>
      <c r="W770" s="37"/>
      <c r="X770" s="38"/>
      <c r="Y770" s="38"/>
      <c r="Z770" s="71"/>
      <c r="AA770" s="39"/>
      <c r="AB770" s="40"/>
      <c r="AC770" s="40"/>
      <c r="AD770" s="40"/>
      <c r="AE770" s="41"/>
      <c r="AF770" s="42"/>
      <c r="AG770" s="49"/>
      <c r="AH770" s="43"/>
      <c r="AI770" s="43"/>
      <c r="AJ770" s="44"/>
      <c r="AK770" s="44"/>
      <c r="AL770" s="44"/>
      <c r="AM770" s="44"/>
      <c r="AN770" s="36"/>
      <c r="AO770" s="36"/>
      <c r="AP770" s="36"/>
      <c r="AQ770" s="36"/>
      <c r="AR770" s="36"/>
      <c r="AS770" s="36"/>
    </row>
    <row r="771" spans="19:45" ht="30" customHeight="1" x14ac:dyDescent="0.25">
      <c r="S771" s="4" t="str">
        <f t="shared" ref="S771" si="645">$BB$23</f>
        <v>-</v>
      </c>
      <c r="T771" s="3"/>
      <c r="U771" s="36"/>
      <c r="V771" s="37"/>
      <c r="W771" s="37"/>
      <c r="X771" s="38"/>
      <c r="Y771" s="38"/>
      <c r="Z771" s="71"/>
      <c r="AA771" s="39"/>
      <c r="AB771" s="40"/>
      <c r="AC771" s="40"/>
      <c r="AD771" s="40"/>
      <c r="AE771" s="41"/>
      <c r="AF771" s="42"/>
      <c r="AG771" s="49"/>
      <c r="AH771" s="43"/>
      <c r="AI771" s="43"/>
      <c r="AJ771" s="44"/>
      <c r="AK771" s="44"/>
      <c r="AL771" s="44"/>
      <c r="AM771" s="44"/>
      <c r="AN771" s="36"/>
      <c r="AO771" s="36"/>
      <c r="AP771" s="36"/>
      <c r="AQ771" s="36"/>
      <c r="AR771" s="36"/>
      <c r="AS771" s="36"/>
    </row>
    <row r="772" spans="19:45" ht="30" customHeight="1" x14ac:dyDescent="0.25">
      <c r="S772" s="4" t="str">
        <f t="shared" ref="S772" si="646">$BB$24</f>
        <v>-</v>
      </c>
      <c r="T772" s="3"/>
      <c r="U772" s="36"/>
      <c r="V772" s="37"/>
      <c r="W772" s="37"/>
      <c r="X772" s="38"/>
      <c r="Y772" s="38"/>
      <c r="Z772" s="71"/>
      <c r="AA772" s="39"/>
      <c r="AB772" s="40"/>
      <c r="AC772" s="40"/>
      <c r="AD772" s="40"/>
      <c r="AE772" s="41"/>
      <c r="AF772" s="42"/>
      <c r="AG772" s="49"/>
      <c r="AH772" s="43"/>
      <c r="AI772" s="43"/>
      <c r="AJ772" s="44"/>
      <c r="AK772" s="44"/>
      <c r="AL772" s="44"/>
      <c r="AM772" s="44"/>
      <c r="AN772" s="36"/>
      <c r="AO772" s="36"/>
      <c r="AP772" s="36"/>
      <c r="AQ772" s="36"/>
      <c r="AR772" s="36"/>
      <c r="AS772" s="36"/>
    </row>
    <row r="773" spans="19:45" ht="30" customHeight="1" x14ac:dyDescent="0.25">
      <c r="S773" s="4" t="str">
        <f t="shared" ref="S773" si="647">$BB$25</f>
        <v>-</v>
      </c>
      <c r="T773" s="3"/>
      <c r="U773" s="36"/>
      <c r="V773" s="37"/>
      <c r="W773" s="37"/>
      <c r="X773" s="38"/>
      <c r="Y773" s="38"/>
      <c r="Z773" s="71"/>
      <c r="AA773" s="39"/>
      <c r="AB773" s="40"/>
      <c r="AC773" s="40"/>
      <c r="AD773" s="40"/>
      <c r="AE773" s="41"/>
      <c r="AF773" s="42"/>
      <c r="AG773" s="49"/>
      <c r="AH773" s="43"/>
      <c r="AI773" s="43"/>
      <c r="AJ773" s="44"/>
      <c r="AK773" s="44"/>
      <c r="AL773" s="44"/>
      <c r="AM773" s="44"/>
      <c r="AN773" s="36"/>
      <c r="AO773" s="36"/>
      <c r="AP773" s="36"/>
      <c r="AQ773" s="36"/>
      <c r="AR773" s="36"/>
      <c r="AS773" s="36"/>
    </row>
    <row r="774" spans="19:45" ht="30" customHeight="1" x14ac:dyDescent="0.25">
      <c r="S774" s="4" t="str">
        <f t="shared" ref="S774" si="648">$BB$26</f>
        <v>-</v>
      </c>
      <c r="T774" s="3"/>
      <c r="U774" s="36"/>
      <c r="V774" s="37"/>
      <c r="W774" s="37"/>
      <c r="X774" s="38"/>
      <c r="Y774" s="38"/>
      <c r="Z774" s="71"/>
      <c r="AA774" s="39"/>
      <c r="AB774" s="40"/>
      <c r="AC774" s="40"/>
      <c r="AD774" s="40"/>
      <c r="AE774" s="41"/>
      <c r="AF774" s="42"/>
      <c r="AG774" s="49"/>
      <c r="AH774" s="43"/>
      <c r="AI774" s="43"/>
      <c r="AJ774" s="44"/>
      <c r="AK774" s="44"/>
      <c r="AL774" s="44"/>
      <c r="AM774" s="44"/>
      <c r="AN774" s="36"/>
      <c r="AO774" s="36"/>
      <c r="AP774" s="36"/>
      <c r="AQ774" s="36"/>
      <c r="AR774" s="36"/>
      <c r="AS774" s="36"/>
    </row>
    <row r="775" spans="19:45" ht="30" customHeight="1" x14ac:dyDescent="0.25">
      <c r="S775" s="4" t="str">
        <f t="shared" ref="S775" si="649">$BB$27</f>
        <v>-</v>
      </c>
      <c r="T775" s="3"/>
      <c r="U775" s="36"/>
      <c r="V775" s="37"/>
      <c r="W775" s="37"/>
      <c r="X775" s="38"/>
      <c r="Y775" s="38"/>
      <c r="Z775" s="71"/>
      <c r="AA775" s="39"/>
      <c r="AB775" s="40"/>
      <c r="AC775" s="40"/>
      <c r="AD775" s="40"/>
      <c r="AE775" s="41"/>
      <c r="AF775" s="42"/>
      <c r="AG775" s="49"/>
      <c r="AH775" s="43"/>
      <c r="AI775" s="43"/>
      <c r="AJ775" s="44"/>
      <c r="AK775" s="44"/>
      <c r="AL775" s="44"/>
      <c r="AM775" s="44"/>
      <c r="AN775" s="36"/>
      <c r="AO775" s="36"/>
      <c r="AP775" s="36"/>
      <c r="AQ775" s="36"/>
      <c r="AR775" s="36"/>
      <c r="AS775" s="36"/>
    </row>
    <row r="776" spans="19:45" ht="30" customHeight="1" x14ac:dyDescent="0.25">
      <c r="S776" s="4" t="str">
        <f t="shared" ref="S776" si="650">$BB$28</f>
        <v>-</v>
      </c>
      <c r="T776" s="3"/>
      <c r="U776" s="36"/>
      <c r="V776" s="37"/>
      <c r="W776" s="37"/>
      <c r="X776" s="38"/>
      <c r="Y776" s="38"/>
      <c r="Z776" s="71"/>
      <c r="AA776" s="39"/>
      <c r="AB776" s="40"/>
      <c r="AC776" s="40"/>
      <c r="AD776" s="40"/>
      <c r="AE776" s="41"/>
      <c r="AF776" s="42"/>
      <c r="AG776" s="49"/>
      <c r="AH776" s="43"/>
      <c r="AI776" s="43"/>
      <c r="AJ776" s="44"/>
      <c r="AK776" s="44"/>
      <c r="AL776" s="44"/>
      <c r="AM776" s="44"/>
      <c r="AN776" s="36"/>
      <c r="AO776" s="36"/>
      <c r="AP776" s="36"/>
      <c r="AQ776" s="36"/>
      <c r="AR776" s="36"/>
      <c r="AS776" s="36"/>
    </row>
    <row r="777" spans="19:45" ht="30" customHeight="1" x14ac:dyDescent="0.25">
      <c r="S777" s="4" t="str">
        <f t="shared" ref="S777" si="651">$BB$29</f>
        <v>-</v>
      </c>
      <c r="T777" s="3"/>
      <c r="U777" s="36"/>
      <c r="V777" s="37"/>
      <c r="W777" s="37"/>
      <c r="X777" s="38"/>
      <c r="Y777" s="38"/>
      <c r="Z777" s="71"/>
      <c r="AA777" s="39"/>
      <c r="AB777" s="40"/>
      <c r="AC777" s="40"/>
      <c r="AD777" s="40"/>
      <c r="AE777" s="41"/>
      <c r="AF777" s="42"/>
      <c r="AG777" s="49"/>
      <c r="AH777" s="43"/>
      <c r="AI777" s="43"/>
      <c r="AJ777" s="44"/>
      <c r="AK777" s="44"/>
      <c r="AL777" s="44"/>
      <c r="AM777" s="44"/>
      <c r="AN777" s="36"/>
      <c r="AO777" s="36"/>
      <c r="AP777" s="36"/>
      <c r="AQ777" s="36"/>
      <c r="AR777" s="36"/>
      <c r="AS777" s="36"/>
    </row>
    <row r="778" spans="19:45" ht="30" customHeight="1" x14ac:dyDescent="0.25">
      <c r="S778" s="4" t="str">
        <f t="shared" ref="S778" si="652">$BB$30</f>
        <v>-</v>
      </c>
      <c r="T778" s="3"/>
      <c r="U778" s="36"/>
      <c r="V778" s="37"/>
      <c r="W778" s="37"/>
      <c r="X778" s="38"/>
      <c r="Y778" s="38"/>
      <c r="Z778" s="71"/>
      <c r="AA778" s="39"/>
      <c r="AB778" s="40"/>
      <c r="AC778" s="40"/>
      <c r="AD778" s="40"/>
      <c r="AE778" s="41"/>
      <c r="AF778" s="42"/>
      <c r="AG778" s="49"/>
      <c r="AH778" s="43"/>
      <c r="AI778" s="43"/>
      <c r="AJ778" s="44"/>
      <c r="AK778" s="44"/>
      <c r="AL778" s="44"/>
      <c r="AM778" s="44"/>
      <c r="AN778" s="36"/>
      <c r="AO778" s="36"/>
      <c r="AP778" s="36"/>
      <c r="AQ778" s="36"/>
      <c r="AR778" s="36"/>
      <c r="AS778" s="36"/>
    </row>
    <row r="779" spans="19:45" ht="30" customHeight="1" x14ac:dyDescent="0.25">
      <c r="S779" s="4" t="str">
        <f t="shared" ref="S779" si="653">$BB$31</f>
        <v>-</v>
      </c>
      <c r="T779" s="3"/>
      <c r="U779" s="36"/>
      <c r="V779" s="37"/>
      <c r="W779" s="37"/>
      <c r="X779" s="38"/>
      <c r="Y779" s="38"/>
      <c r="Z779" s="71"/>
      <c r="AA779" s="39"/>
      <c r="AB779" s="40"/>
      <c r="AC779" s="40"/>
      <c r="AD779" s="40"/>
      <c r="AE779" s="41"/>
      <c r="AF779" s="42"/>
      <c r="AG779" s="49"/>
      <c r="AH779" s="43"/>
      <c r="AI779" s="43"/>
      <c r="AJ779" s="44"/>
      <c r="AK779" s="44"/>
      <c r="AL779" s="44"/>
      <c r="AM779" s="44"/>
      <c r="AN779" s="36"/>
      <c r="AO779" s="36"/>
      <c r="AP779" s="36"/>
      <c r="AQ779" s="36"/>
      <c r="AR779" s="36"/>
      <c r="AS779" s="36"/>
    </row>
    <row r="780" spans="19:45" ht="30" customHeight="1" x14ac:dyDescent="0.25">
      <c r="S780" s="34"/>
      <c r="T780" s="34"/>
      <c r="U780" s="34"/>
      <c r="V780" s="34"/>
      <c r="W780" s="34"/>
      <c r="X780" s="34"/>
      <c r="Y780" s="34"/>
      <c r="Z780" s="34"/>
      <c r="AA780" s="34"/>
      <c r="AB780" s="34"/>
      <c r="AC780" s="34"/>
      <c r="AD780" s="34"/>
      <c r="AE780" s="34"/>
      <c r="AF780" s="34"/>
      <c r="AG780" s="34"/>
      <c r="AH780" s="34"/>
      <c r="AI780" s="34"/>
      <c r="AJ780" s="34"/>
      <c r="AK780" s="34"/>
      <c r="AL780" s="34"/>
      <c r="AM780" s="34"/>
      <c r="AN780" s="34"/>
      <c r="AO780" s="34"/>
      <c r="AP780" s="34"/>
      <c r="AQ780" s="34"/>
      <c r="AR780" s="6"/>
      <c r="AS780" s="6"/>
    </row>
    <row r="781" spans="19:45" ht="30" customHeight="1" x14ac:dyDescent="0.25">
      <c r="S781" s="31" cm="1">
        <f t="array" ref="S781">BoxNum(ROW($S781))</f>
        <v>13</v>
      </c>
      <c r="T781" s="7" t="s">
        <v>698</v>
      </c>
      <c r="U781" s="15" t="s">
        <v>585</v>
      </c>
      <c r="V781" s="12"/>
      <c r="W781" s="65"/>
      <c r="X781" s="12"/>
      <c r="Y781" s="7" t="str">
        <f t="shared" ref="Y781" si="654">VLOOKUP(U781,$DX$1:$DZ$21,3,FALSE)</f>
        <v>-</v>
      </c>
      <c r="AD781" s="8"/>
    </row>
    <row r="782" spans="19:45" ht="30" customHeight="1" x14ac:dyDescent="0.25">
      <c r="S782" s="7" t="s">
        <v>24</v>
      </c>
      <c r="T782" s="15" t="s">
        <v>606</v>
      </c>
      <c r="U782" s="5" t="s">
        <v>23</v>
      </c>
      <c r="V782" s="7" t="str">
        <f t="shared" ref="V782" si="655">VLOOKUP(U781,$DX$1:$DZ$21,2,FALSE)</f>
        <v>-</v>
      </c>
      <c r="W782" s="19"/>
      <c r="X782" s="19"/>
      <c r="Y782" s="19"/>
      <c r="Z782" s="19"/>
      <c r="AA782" s="5" t="s">
        <v>592</v>
      </c>
      <c r="AB782" s="26" t="str">
        <f t="shared" ref="AB782" si="656">T801&amp;"_"&amp;ABS(T799)&amp;"dB_"&amp;T803&amp;"_"&amp;T804&amp;"_"&amp;GetAbsMaxMinText(AF785:AG844)&amp;"_"&amp;T784&amp;"_"&amp;T783&amp;S781&amp;"."&amp;T807</f>
        <v>default_NormalMode_42dB_M804WF_2391A_377_455_ZTS6011F_MP13.0</v>
      </c>
      <c r="AC782" s="18"/>
      <c r="AD782" s="18"/>
      <c r="AE782" s="18"/>
      <c r="AF782" s="18"/>
      <c r="AG782" s="18"/>
      <c r="AH782" s="19"/>
      <c r="AI782" s="19" t="s">
        <v>2</v>
      </c>
      <c r="AJ782" s="16"/>
      <c r="AK782" s="16"/>
      <c r="AL782" s="16"/>
      <c r="AM782" s="16"/>
      <c r="AN782" s="16"/>
      <c r="AO782" s="16"/>
      <c r="AP782" s="16"/>
      <c r="AQ782" s="16"/>
      <c r="AR782" s="16"/>
      <c r="AS782" s="16"/>
    </row>
    <row r="783" spans="19:45" ht="30" customHeight="1" x14ac:dyDescent="0.25">
      <c r="S783" s="7" t="s">
        <v>5</v>
      </c>
      <c r="T783" s="15" t="s">
        <v>1148</v>
      </c>
      <c r="U783" s="32" t="str">
        <f t="shared" ref="U783" si="657">HYPERLINK("#A"&amp;(S781+1),"&lt;==Block" &amp; $S781 &amp;"==&gt;")</f>
        <v>&lt;==Block13==&gt;</v>
      </c>
      <c r="V783" s="51"/>
      <c r="W783" s="19"/>
      <c r="X783" s="19"/>
      <c r="Y783" s="23"/>
      <c r="Z783" s="8"/>
      <c r="AA783" s="19"/>
      <c r="AB783" s="19"/>
      <c r="AC783" s="19"/>
      <c r="AD783" s="19"/>
      <c r="AE783" s="19"/>
      <c r="AF783" s="19"/>
      <c r="AG783" s="19"/>
      <c r="AH783" s="19"/>
      <c r="AI783" s="19"/>
      <c r="AJ783" s="19"/>
      <c r="AK783" s="19"/>
      <c r="AL783" s="19"/>
      <c r="AM783" s="19"/>
      <c r="AN783" s="57" t="s">
        <v>723</v>
      </c>
      <c r="AO783" s="57" t="s">
        <v>709</v>
      </c>
      <c r="AP783" s="57" t="s">
        <v>710</v>
      </c>
      <c r="AQ783" s="57" t="s">
        <v>611</v>
      </c>
      <c r="AR783" s="57" t="s">
        <v>711</v>
      </c>
      <c r="AS783" s="50"/>
    </row>
    <row r="784" spans="19:45" ht="30" customHeight="1" x14ac:dyDescent="0.25">
      <c r="S784" s="7" t="s">
        <v>10</v>
      </c>
      <c r="T784" s="15" t="s">
        <v>1179</v>
      </c>
      <c r="U784" s="52" t="s">
        <v>775</v>
      </c>
      <c r="V784" s="33" t="s">
        <v>601</v>
      </c>
      <c r="W784" s="33" t="s">
        <v>602</v>
      </c>
      <c r="X784" s="33" t="s">
        <v>603</v>
      </c>
      <c r="Y784" s="33" t="s">
        <v>603</v>
      </c>
      <c r="Z784" s="33" t="s">
        <v>591</v>
      </c>
      <c r="AA784" s="33" t="s">
        <v>7</v>
      </c>
      <c r="AB784" s="33" t="s">
        <v>563</v>
      </c>
      <c r="AC784" s="33" t="s">
        <v>577</v>
      </c>
      <c r="AD784" s="33" t="s">
        <v>611</v>
      </c>
      <c r="AE784" s="33" t="s">
        <v>569</v>
      </c>
      <c r="AF784" s="35" t="s">
        <v>593</v>
      </c>
      <c r="AG784" s="35" t="s">
        <v>594</v>
      </c>
      <c r="AH784" s="35" t="s">
        <v>595</v>
      </c>
      <c r="AI784" s="35" t="s">
        <v>596</v>
      </c>
      <c r="AJ784" s="56" t="s">
        <v>597</v>
      </c>
      <c r="AK784" s="56" t="s">
        <v>598</v>
      </c>
      <c r="AL784" s="56" t="s">
        <v>599</v>
      </c>
      <c r="AM784" s="56" t="s">
        <v>600</v>
      </c>
      <c r="AN784" s="56" t="str">
        <f t="shared" ref="AN784" si="658">VLOOKUP($T792,$DE$1:$DJ$31,2,FALSE)</f>
        <v>Full</v>
      </c>
      <c r="AO784" s="56" t="str">
        <f t="shared" ref="AO784" si="659">VLOOKUP($T792,$DE$1:$DJ$31,3,FALSE)</f>
        <v>Full</v>
      </c>
      <c r="AP784" s="56" t="str">
        <f t="shared" ref="AP784" si="660">VLOOKUP($T792,$DE$1:$DJ$31,4,FALSE)</f>
        <v>non</v>
      </c>
      <c r="AQ784" s="56" t="str">
        <f t="shared" ref="AQ784" si="661">VLOOKUP($T792,$DE$1:$DJ$31,5,FALSE)</f>
        <v>non</v>
      </c>
      <c r="AR784" s="56" t="str">
        <f t="shared" ref="AR784" si="662">VLOOKUP($T792,$DE$1:$DJ$31,6,FALSE)</f>
        <v>Full</v>
      </c>
      <c r="AS784" s="35" t="s">
        <v>726</v>
      </c>
    </row>
    <row r="785" spans="19:45" ht="30" customHeight="1" x14ac:dyDescent="0.25">
      <c r="S785" s="7" t="s">
        <v>18</v>
      </c>
      <c r="T785" s="15" t="s">
        <v>1149</v>
      </c>
      <c r="U785" s="36" t="str">
        <f t="shared" ref="U785:U799" ca="1" si="663">ConfigCode($AA785,$AN785,$AO785,$AP785,$AQ785,$AR785,$AF785,$AG785,2)</f>
        <v>0x70=-38.00,-37.70;</v>
      </c>
      <c r="V785" s="37"/>
      <c r="W785" s="37"/>
      <c r="X785" s="68"/>
      <c r="Y785" s="68"/>
      <c r="Z785" s="55">
        <f t="shared" ref="Z785:Z799" ca="1" si="664" xml:space="preserve">
N("vbias,vlookup vbias range")+
VLOOKUP($AA785,INDIRECT(BoxVal(ROW($AA785),34,COLUMN(T781))),2,FALSE)+
N("gain")+
$AB785+
N("vcm")+
VLOOKUP($AC785,$CT$1:$DC$31,7,FALSE)+
N("(vbias*vcp*vbg-vbias)*sensor ratio")+
VbiasCal($AA785,$AD785,$AE785,BoxVal(ROW($AC785),18,COLUMN($T$22)))+
N("vbias ref+gain ref")+
$V785+$W785</f>
        <v>-4.3</v>
      </c>
      <c r="AA785" s="39" t="s">
        <v>1161</v>
      </c>
      <c r="AB785" s="40">
        <v>0</v>
      </c>
      <c r="AC785" s="40" t="s">
        <v>996</v>
      </c>
      <c r="AD785" s="40">
        <v>1</v>
      </c>
      <c r="AE785" s="41">
        <v>0</v>
      </c>
      <c r="AF785" s="42">
        <v>-38</v>
      </c>
      <c r="AG785" s="42">
        <v>-37.700000000000003</v>
      </c>
      <c r="AH785" s="43">
        <f t="shared" ref="AH785:AH799" ca="1" si="665">$AF785+$Z785</f>
        <v>-42.3</v>
      </c>
      <c r="AI785" s="43">
        <f t="shared" ref="AI785:AI799" ca="1" si="666">$AG785+$Z785</f>
        <v>-42</v>
      </c>
      <c r="AJ785" s="44">
        <f t="shared" ref="AJ785:AJ799" ca="1" si="667" xml:space="preserve">
N("initial sens-loopgain")+
$AF785-BoxVal(ROW($AA785),26,COLUMN(INDIRECT("T"&amp;(INT(ROW($AA802)/65))*65+2)))</f>
        <v>-38</v>
      </c>
      <c r="AK785" s="44">
        <f t="shared" ref="AK785:AK799" ca="1" si="668">AJ785+(AG785-AF785)</f>
        <v>-37.700000000000003</v>
      </c>
      <c r="AL785" s="44">
        <f t="shared" ref="AL785:AL799" ca="1" si="669" xml:space="preserve">
N("initial sens-loopgain-gain-gain ref-vcm")+
$AH785-
BoxVal(ROW($AA785),26,COLUMN(INDIRECT("T"&amp;(INT(ROW($AA802)/65))*65+2)))-
$AB785-
$W785-
IFERROR(VLOOKUP($AC785,$CT$1:$DC$31,7,FALSE),0)</f>
        <v>-42.3</v>
      </c>
      <c r="AM785" s="44">
        <f t="shared" ref="AM785:AM799" ca="1" si="670">AL785+(AG785-AF785)</f>
        <v>-42</v>
      </c>
      <c r="AN785" s="36" t="str">
        <f t="shared" ref="AN785:AN799" ca="1" si="671">IF(BoxVal(ROW(AA785),9,COLUMN(T783))="FIX","00",ManualLookup(AA785,BoxVal(ROW(AA785),4,COLUMN(AN783)),INDIRECT(DN$3)))</f>
        <v>70</v>
      </c>
      <c r="AO785" s="36" t="str">
        <f t="shared" ref="AO785:AO799" ca="1" si="672">ManualLookup(AB785,BoxVal(ROW(AB785),4,COLUMN(AO783)),INDIRECT(DO$3))</f>
        <v>00</v>
      </c>
      <c r="AP785" s="36" t="str">
        <f t="shared" ref="AP785:AP799" ca="1" si="673">ManualLookup(AC785,BoxVal(ROW(AC785),4,COLUMN(AP783)),INDIRECT(DP$3))</f>
        <v>00</v>
      </c>
      <c r="AQ785" s="36" t="str">
        <f t="shared" ref="AQ785:AQ799" ca="1" si="674">ManualLookup(AD785,BoxVal(ROW(AD785),4,COLUMN(AQ783)),INDIRECT(DQ$3))</f>
        <v>00</v>
      </c>
      <c r="AR785" s="36" t="str">
        <f t="shared" ref="AR785:AR799" ca="1" si="675">ManualLookup(AE785,BoxVal(ROW(AE785),4,COLUMN(AR783)),INDIRECT(DR$3))</f>
        <v>00</v>
      </c>
      <c r="AS785" s="33"/>
    </row>
    <row r="786" spans="19:45" ht="30" customHeight="1" x14ac:dyDescent="0.25">
      <c r="S786" s="7" t="s">
        <v>13</v>
      </c>
      <c r="T786" s="15" t="s">
        <v>1158</v>
      </c>
      <c r="U786" s="71" t="str">
        <f t="shared" ca="1" si="663"/>
        <v>0x73=-38.50,-38.00;</v>
      </c>
      <c r="V786" s="37"/>
      <c r="W786" s="37"/>
      <c r="X786" s="68"/>
      <c r="Y786" s="68"/>
      <c r="Z786" s="55">
        <f t="shared" ca="1" si="664"/>
        <v>-3.8</v>
      </c>
      <c r="AA786" s="39" t="s">
        <v>1161</v>
      </c>
      <c r="AB786" s="40">
        <v>0.5</v>
      </c>
      <c r="AC786" s="40" t="s">
        <v>996</v>
      </c>
      <c r="AD786" s="40">
        <v>1</v>
      </c>
      <c r="AE786" s="41">
        <v>0</v>
      </c>
      <c r="AF786" s="42">
        <v>-38.5</v>
      </c>
      <c r="AG786" s="47">
        <f t="shared" ref="AG786" si="676">AF785</f>
        <v>-38</v>
      </c>
      <c r="AH786" s="43">
        <f t="shared" ca="1" si="665"/>
        <v>-42.3</v>
      </c>
      <c r="AI786" s="43">
        <f t="shared" ca="1" si="666"/>
        <v>-41.8</v>
      </c>
      <c r="AJ786" s="44">
        <f t="shared" ca="1" si="667"/>
        <v>-38.5</v>
      </c>
      <c r="AK786" s="44">
        <f t="shared" ca="1" si="668"/>
        <v>-38</v>
      </c>
      <c r="AL786" s="44">
        <f t="shared" ca="1" si="669"/>
        <v>-42.8</v>
      </c>
      <c r="AM786" s="44">
        <f t="shared" ca="1" si="670"/>
        <v>-42.3</v>
      </c>
      <c r="AN786" s="36" t="str">
        <f t="shared" ca="1" si="671"/>
        <v>70</v>
      </c>
      <c r="AO786" s="36" t="str">
        <f t="shared" ca="1" si="672"/>
        <v>03</v>
      </c>
      <c r="AP786" s="36" t="str">
        <f t="shared" ca="1" si="673"/>
        <v>00</v>
      </c>
      <c r="AQ786" s="36" t="str">
        <f t="shared" ca="1" si="674"/>
        <v>00</v>
      </c>
      <c r="AR786" s="36" t="str">
        <f t="shared" ca="1" si="675"/>
        <v>00</v>
      </c>
      <c r="AS786" s="36"/>
    </row>
    <row r="787" spans="19:45" ht="30" customHeight="1" x14ac:dyDescent="0.25">
      <c r="S787" s="26"/>
      <c r="T787" s="17"/>
      <c r="U787" s="71" t="str">
        <f t="shared" ca="1" si="663"/>
        <v>0x74=-39.00,-38.50;</v>
      </c>
      <c r="V787" s="37"/>
      <c r="W787" s="37"/>
      <c r="X787" s="68"/>
      <c r="Y787" s="68"/>
      <c r="Z787" s="55">
        <f t="shared" ca="1" si="664"/>
        <v>-3.3</v>
      </c>
      <c r="AA787" s="39" t="s">
        <v>965</v>
      </c>
      <c r="AB787" s="40">
        <v>1</v>
      </c>
      <c r="AC787" s="40" t="s">
        <v>995</v>
      </c>
      <c r="AD787" s="40">
        <v>1</v>
      </c>
      <c r="AE787" s="41">
        <v>0</v>
      </c>
      <c r="AF787" s="42">
        <v>-39</v>
      </c>
      <c r="AG787" s="47">
        <f t="shared" ref="AG787:AG799" si="677">AF786</f>
        <v>-38.5</v>
      </c>
      <c r="AH787" s="43">
        <f t="shared" ca="1" si="665"/>
        <v>-42.3</v>
      </c>
      <c r="AI787" s="43">
        <f t="shared" ca="1" si="666"/>
        <v>-41.8</v>
      </c>
      <c r="AJ787" s="44">
        <f t="shared" ca="1" si="667"/>
        <v>-39</v>
      </c>
      <c r="AK787" s="44">
        <f t="shared" ca="1" si="668"/>
        <v>-38.5</v>
      </c>
      <c r="AL787" s="44">
        <f t="shared" ca="1" si="669"/>
        <v>-43.3</v>
      </c>
      <c r="AM787" s="44">
        <f t="shared" ca="1" si="670"/>
        <v>-42.8</v>
      </c>
      <c r="AN787" s="36" t="str">
        <f t="shared" ca="1" si="671"/>
        <v>70</v>
      </c>
      <c r="AO787" s="36" t="str">
        <f t="shared" ca="1" si="672"/>
        <v>04</v>
      </c>
      <c r="AP787" s="36" t="str">
        <f t="shared" ca="1" si="673"/>
        <v>00</v>
      </c>
      <c r="AQ787" s="36" t="str">
        <f t="shared" ca="1" si="674"/>
        <v>00</v>
      </c>
      <c r="AR787" s="36" t="str">
        <f t="shared" ca="1" si="675"/>
        <v>00</v>
      </c>
      <c r="AS787" s="36"/>
    </row>
    <row r="788" spans="19:45" ht="30" customHeight="1" x14ac:dyDescent="0.25">
      <c r="S788" s="7" t="s">
        <v>19</v>
      </c>
      <c r="T788" s="15" t="s">
        <v>1150</v>
      </c>
      <c r="U788" s="71" t="str">
        <f t="shared" ca="1" si="663"/>
        <v>0x20=-39.60,-39.00;</v>
      </c>
      <c r="V788" s="37"/>
      <c r="W788" s="37"/>
      <c r="X788" s="68"/>
      <c r="Y788" s="68"/>
      <c r="Z788" s="55">
        <f t="shared" ca="1" si="664"/>
        <v>-2.7</v>
      </c>
      <c r="AA788" s="39" t="s">
        <v>584</v>
      </c>
      <c r="AB788" s="40">
        <v>0</v>
      </c>
      <c r="AC788" s="40" t="s">
        <v>995</v>
      </c>
      <c r="AD788" s="40">
        <v>1</v>
      </c>
      <c r="AE788" s="41">
        <v>0</v>
      </c>
      <c r="AF788" s="42">
        <v>-39.6</v>
      </c>
      <c r="AG788" s="47">
        <f t="shared" si="677"/>
        <v>-39</v>
      </c>
      <c r="AH788" s="43">
        <f t="shared" ca="1" si="665"/>
        <v>-42.300000000000004</v>
      </c>
      <c r="AI788" s="43">
        <f t="shared" ca="1" si="666"/>
        <v>-41.7</v>
      </c>
      <c r="AJ788" s="44">
        <f t="shared" ca="1" si="667"/>
        <v>-39.6</v>
      </c>
      <c r="AK788" s="44">
        <f t="shared" ca="1" si="668"/>
        <v>-39</v>
      </c>
      <c r="AL788" s="44">
        <f t="shared" ca="1" si="669"/>
        <v>-42.300000000000004</v>
      </c>
      <c r="AM788" s="44">
        <f t="shared" ca="1" si="670"/>
        <v>-41.7</v>
      </c>
      <c r="AN788" s="36" t="str">
        <f t="shared" ca="1" si="671"/>
        <v>20</v>
      </c>
      <c r="AO788" s="36" t="str">
        <f t="shared" ca="1" si="672"/>
        <v>00</v>
      </c>
      <c r="AP788" s="36" t="str">
        <f t="shared" ca="1" si="673"/>
        <v>00</v>
      </c>
      <c r="AQ788" s="36" t="str">
        <f t="shared" ca="1" si="674"/>
        <v>00</v>
      </c>
      <c r="AR788" s="36" t="str">
        <f t="shared" ca="1" si="675"/>
        <v>00</v>
      </c>
      <c r="AS788" s="36"/>
    </row>
    <row r="789" spans="19:45" ht="30" customHeight="1" x14ac:dyDescent="0.25">
      <c r="S789" s="7" t="s">
        <v>15</v>
      </c>
      <c r="T789" s="15" t="s">
        <v>1151</v>
      </c>
      <c r="U789" s="71" t="str">
        <f t="shared" ca="1" si="663"/>
        <v>0x23=-40.10,-39.60;</v>
      </c>
      <c r="V789" s="37"/>
      <c r="W789" s="37"/>
      <c r="X789" s="68"/>
      <c r="Y789" s="68"/>
      <c r="Z789" s="55">
        <f t="shared" ca="1" si="664"/>
        <v>-2.2000000000000002</v>
      </c>
      <c r="AA789" s="39" t="s">
        <v>584</v>
      </c>
      <c r="AB789" s="40">
        <v>0.5</v>
      </c>
      <c r="AC789" s="40" t="s">
        <v>995</v>
      </c>
      <c r="AD789" s="40">
        <v>1</v>
      </c>
      <c r="AE789" s="41">
        <v>0</v>
      </c>
      <c r="AF789" s="42">
        <v>-40.1</v>
      </c>
      <c r="AG789" s="47">
        <f t="shared" si="677"/>
        <v>-39.6</v>
      </c>
      <c r="AH789" s="43">
        <f t="shared" ca="1" si="665"/>
        <v>-42.300000000000004</v>
      </c>
      <c r="AI789" s="43">
        <f t="shared" ca="1" si="666"/>
        <v>-41.800000000000004</v>
      </c>
      <c r="AJ789" s="44">
        <f t="shared" ca="1" si="667"/>
        <v>-40.1</v>
      </c>
      <c r="AK789" s="44">
        <f t="shared" ca="1" si="668"/>
        <v>-39.6</v>
      </c>
      <c r="AL789" s="44">
        <f t="shared" ca="1" si="669"/>
        <v>-42.800000000000004</v>
      </c>
      <c r="AM789" s="44">
        <f t="shared" ca="1" si="670"/>
        <v>-42.300000000000004</v>
      </c>
      <c r="AN789" s="36" t="str">
        <f t="shared" ca="1" si="671"/>
        <v>20</v>
      </c>
      <c r="AO789" s="36" t="str">
        <f t="shared" ca="1" si="672"/>
        <v>03</v>
      </c>
      <c r="AP789" s="36" t="str">
        <f t="shared" ca="1" si="673"/>
        <v>00</v>
      </c>
      <c r="AQ789" s="36" t="str">
        <f t="shared" ca="1" si="674"/>
        <v>00</v>
      </c>
      <c r="AR789" s="36" t="str">
        <f t="shared" ca="1" si="675"/>
        <v>00</v>
      </c>
      <c r="AS789" s="36"/>
    </row>
    <row r="790" spans="19:45" ht="30" customHeight="1" x14ac:dyDescent="0.25">
      <c r="S790" s="7" t="s">
        <v>705</v>
      </c>
      <c r="T790" s="15" t="s">
        <v>1152</v>
      </c>
      <c r="U790" s="71" t="str">
        <f t="shared" ca="1" si="663"/>
        <v>0x24=-40.60,-40.10;</v>
      </c>
      <c r="V790" s="37"/>
      <c r="W790" s="37"/>
      <c r="X790" s="68"/>
      <c r="Y790" s="68"/>
      <c r="Z790" s="55">
        <f t="shared" ca="1" si="664"/>
        <v>-1.7000000000000002</v>
      </c>
      <c r="AA790" s="39" t="s">
        <v>584</v>
      </c>
      <c r="AB790" s="40">
        <v>1</v>
      </c>
      <c r="AC790" s="40" t="s">
        <v>995</v>
      </c>
      <c r="AD790" s="40">
        <v>1</v>
      </c>
      <c r="AE790" s="41">
        <v>0</v>
      </c>
      <c r="AF790" s="42">
        <v>-40.6</v>
      </c>
      <c r="AG790" s="47">
        <f t="shared" si="677"/>
        <v>-40.1</v>
      </c>
      <c r="AH790" s="43">
        <f t="shared" ca="1" si="665"/>
        <v>-42.300000000000004</v>
      </c>
      <c r="AI790" s="43">
        <f t="shared" ca="1" si="666"/>
        <v>-41.800000000000004</v>
      </c>
      <c r="AJ790" s="44">
        <f t="shared" ca="1" si="667"/>
        <v>-40.6</v>
      </c>
      <c r="AK790" s="44">
        <f t="shared" ca="1" si="668"/>
        <v>-40.1</v>
      </c>
      <c r="AL790" s="44">
        <f t="shared" ca="1" si="669"/>
        <v>-43.300000000000004</v>
      </c>
      <c r="AM790" s="44">
        <f t="shared" ca="1" si="670"/>
        <v>-42.800000000000004</v>
      </c>
      <c r="AN790" s="36" t="str">
        <f t="shared" ca="1" si="671"/>
        <v>20</v>
      </c>
      <c r="AO790" s="36" t="str">
        <f t="shared" ca="1" si="672"/>
        <v>04</v>
      </c>
      <c r="AP790" s="36" t="str">
        <f t="shared" ca="1" si="673"/>
        <v>00</v>
      </c>
      <c r="AQ790" s="36" t="str">
        <f t="shared" ca="1" si="674"/>
        <v>00</v>
      </c>
      <c r="AR790" s="36" t="str">
        <f t="shared" ca="1" si="675"/>
        <v>00</v>
      </c>
      <c r="AS790" s="36"/>
    </row>
    <row r="791" spans="19:45" ht="30" customHeight="1" x14ac:dyDescent="0.25">
      <c r="S791" s="7" t="s">
        <v>605</v>
      </c>
      <c r="T791" s="15" t="s">
        <v>991</v>
      </c>
      <c r="U791" s="71" t="str">
        <f t="shared" ca="1" si="663"/>
        <v>0x25=-41.10,-40.60;</v>
      </c>
      <c r="V791" s="37"/>
      <c r="W791" s="37"/>
      <c r="X791" s="68"/>
      <c r="Y791" s="68"/>
      <c r="Z791" s="55">
        <f t="shared" ca="1" si="664"/>
        <v>-1.2000000000000002</v>
      </c>
      <c r="AA791" s="39" t="s">
        <v>584</v>
      </c>
      <c r="AB791" s="40">
        <v>1.5</v>
      </c>
      <c r="AC791" s="40" t="s">
        <v>995</v>
      </c>
      <c r="AD791" s="40">
        <v>1</v>
      </c>
      <c r="AE791" s="41">
        <v>0</v>
      </c>
      <c r="AF791" s="42">
        <v>-41.1</v>
      </c>
      <c r="AG791" s="47">
        <f t="shared" si="677"/>
        <v>-40.6</v>
      </c>
      <c r="AH791" s="43">
        <f t="shared" ca="1" si="665"/>
        <v>-42.300000000000004</v>
      </c>
      <c r="AI791" s="43">
        <f t="shared" ca="1" si="666"/>
        <v>-41.800000000000004</v>
      </c>
      <c r="AJ791" s="44">
        <f t="shared" ca="1" si="667"/>
        <v>-41.1</v>
      </c>
      <c r="AK791" s="44">
        <f t="shared" ca="1" si="668"/>
        <v>-40.6</v>
      </c>
      <c r="AL791" s="44">
        <f t="shared" ca="1" si="669"/>
        <v>-43.800000000000004</v>
      </c>
      <c r="AM791" s="44">
        <f t="shared" ca="1" si="670"/>
        <v>-43.300000000000004</v>
      </c>
      <c r="AN791" s="36" t="str">
        <f t="shared" ca="1" si="671"/>
        <v>20</v>
      </c>
      <c r="AO791" s="36" t="str">
        <f t="shared" ca="1" si="672"/>
        <v>05</v>
      </c>
      <c r="AP791" s="36" t="str">
        <f t="shared" ca="1" si="673"/>
        <v>00</v>
      </c>
      <c r="AQ791" s="36" t="str">
        <f t="shared" ca="1" si="674"/>
        <v>00</v>
      </c>
      <c r="AR791" s="36" t="str">
        <f t="shared" ca="1" si="675"/>
        <v>00</v>
      </c>
      <c r="AS791" s="36"/>
    </row>
    <row r="792" spans="19:45" ht="30" customHeight="1" x14ac:dyDescent="0.25">
      <c r="S792" s="7" t="s">
        <v>721</v>
      </c>
      <c r="T792" s="15" t="s">
        <v>26</v>
      </c>
      <c r="U792" s="71" t="str">
        <f t="shared" ca="1" si="663"/>
        <v>0x33=-41.50,-41.10;</v>
      </c>
      <c r="V792" s="37"/>
      <c r="W792" s="37"/>
      <c r="X792" s="68"/>
      <c r="Y792" s="68"/>
      <c r="Z792" s="55">
        <f t="shared" ca="1" si="664"/>
        <v>-0.8</v>
      </c>
      <c r="AA792" s="39" t="s">
        <v>586</v>
      </c>
      <c r="AB792" s="40">
        <v>0.5</v>
      </c>
      <c r="AC792" s="40" t="s">
        <v>995</v>
      </c>
      <c r="AD792" s="40">
        <v>1</v>
      </c>
      <c r="AE792" s="41">
        <v>0</v>
      </c>
      <c r="AF792" s="42">
        <v>-41.5</v>
      </c>
      <c r="AG792" s="47">
        <f t="shared" si="677"/>
        <v>-41.1</v>
      </c>
      <c r="AH792" s="43">
        <f t="shared" ca="1" si="665"/>
        <v>-42.3</v>
      </c>
      <c r="AI792" s="43">
        <f t="shared" ca="1" si="666"/>
        <v>-41.9</v>
      </c>
      <c r="AJ792" s="44">
        <f t="shared" ca="1" si="667"/>
        <v>-41.5</v>
      </c>
      <c r="AK792" s="44">
        <f t="shared" ca="1" si="668"/>
        <v>-41.1</v>
      </c>
      <c r="AL792" s="44">
        <f t="shared" ca="1" si="669"/>
        <v>-42.8</v>
      </c>
      <c r="AM792" s="44">
        <f t="shared" ca="1" si="670"/>
        <v>-42.4</v>
      </c>
      <c r="AN792" s="36" t="str">
        <f t="shared" ca="1" si="671"/>
        <v>30</v>
      </c>
      <c r="AO792" s="36" t="str">
        <f t="shared" ca="1" si="672"/>
        <v>03</v>
      </c>
      <c r="AP792" s="36" t="str">
        <f t="shared" ca="1" si="673"/>
        <v>00</v>
      </c>
      <c r="AQ792" s="36" t="str">
        <f t="shared" ca="1" si="674"/>
        <v>00</v>
      </c>
      <c r="AR792" s="36" t="str">
        <f t="shared" ca="1" si="675"/>
        <v>00</v>
      </c>
      <c r="AS792" s="36"/>
    </row>
    <row r="793" spans="19:45" ht="30" customHeight="1" x14ac:dyDescent="0.25">
      <c r="S793" s="7" t="s">
        <v>20</v>
      </c>
      <c r="T793" s="15">
        <v>-38</v>
      </c>
      <c r="U793" s="71" t="str">
        <f t="shared" ca="1" si="663"/>
        <v>0x34=-42.20,-41.50;</v>
      </c>
      <c r="V793" s="37"/>
      <c r="W793" s="37"/>
      <c r="X793" s="38"/>
      <c r="Y793" s="38"/>
      <c r="Z793" s="55">
        <f t="shared" ca="1" si="664"/>
        <v>-0.30000000000000004</v>
      </c>
      <c r="AA793" s="39" t="s">
        <v>586</v>
      </c>
      <c r="AB793" s="40">
        <v>1</v>
      </c>
      <c r="AC793" s="40" t="s">
        <v>995</v>
      </c>
      <c r="AD793" s="40">
        <v>1</v>
      </c>
      <c r="AE793" s="41">
        <v>0</v>
      </c>
      <c r="AF793" s="42">
        <v>-42.2</v>
      </c>
      <c r="AG793" s="47">
        <f t="shared" si="677"/>
        <v>-41.5</v>
      </c>
      <c r="AH793" s="43">
        <f t="shared" ca="1" si="665"/>
        <v>-42.5</v>
      </c>
      <c r="AI793" s="43">
        <f t="shared" ca="1" si="666"/>
        <v>-41.8</v>
      </c>
      <c r="AJ793" s="44">
        <f t="shared" ca="1" si="667"/>
        <v>-42.2</v>
      </c>
      <c r="AK793" s="44">
        <f t="shared" ca="1" si="668"/>
        <v>-41.5</v>
      </c>
      <c r="AL793" s="44">
        <f t="shared" ca="1" si="669"/>
        <v>-43.5</v>
      </c>
      <c r="AM793" s="44">
        <f t="shared" ca="1" si="670"/>
        <v>-42.8</v>
      </c>
      <c r="AN793" s="36" t="str">
        <f t="shared" ca="1" si="671"/>
        <v>30</v>
      </c>
      <c r="AO793" s="36" t="str">
        <f t="shared" ca="1" si="672"/>
        <v>04</v>
      </c>
      <c r="AP793" s="36" t="str">
        <f t="shared" ca="1" si="673"/>
        <v>00</v>
      </c>
      <c r="AQ793" s="36" t="str">
        <f t="shared" ca="1" si="674"/>
        <v>00</v>
      </c>
      <c r="AR793" s="36" t="str">
        <f t="shared" ca="1" si="675"/>
        <v>00</v>
      </c>
      <c r="AS793" s="36"/>
    </row>
    <row r="794" spans="19:45" ht="30" customHeight="1" x14ac:dyDescent="0.25">
      <c r="S794" s="7" t="s">
        <v>691</v>
      </c>
      <c r="T794" s="15" t="s">
        <v>1098</v>
      </c>
      <c r="U794" s="71" t="str">
        <f t="shared" ca="1" si="663"/>
        <v>0x03=-42.80,-42.20;</v>
      </c>
      <c r="V794" s="37"/>
      <c r="W794" s="37"/>
      <c r="X794" s="38"/>
      <c r="Y794" s="38"/>
      <c r="Z794" s="55">
        <f t="shared" ca="1" si="664"/>
        <v>0.5</v>
      </c>
      <c r="AA794" s="39" t="s">
        <v>587</v>
      </c>
      <c r="AB794" s="40">
        <v>0.5</v>
      </c>
      <c r="AC794" s="40" t="s">
        <v>995</v>
      </c>
      <c r="AD794" s="40">
        <v>1</v>
      </c>
      <c r="AE794" s="41">
        <v>0</v>
      </c>
      <c r="AF794" s="42">
        <v>-42.8</v>
      </c>
      <c r="AG794" s="47">
        <f t="shared" si="677"/>
        <v>-42.2</v>
      </c>
      <c r="AH794" s="43">
        <f t="shared" ca="1" si="665"/>
        <v>-42.3</v>
      </c>
      <c r="AI794" s="43">
        <f t="shared" ca="1" si="666"/>
        <v>-41.7</v>
      </c>
      <c r="AJ794" s="44">
        <f t="shared" ca="1" si="667"/>
        <v>-42.8</v>
      </c>
      <c r="AK794" s="44">
        <f t="shared" ca="1" si="668"/>
        <v>-42.2</v>
      </c>
      <c r="AL794" s="44">
        <f t="shared" ca="1" si="669"/>
        <v>-42.8</v>
      </c>
      <c r="AM794" s="44">
        <f t="shared" ca="1" si="670"/>
        <v>-42.2</v>
      </c>
      <c r="AN794" s="36" t="str">
        <f t="shared" ca="1" si="671"/>
        <v>00</v>
      </c>
      <c r="AO794" s="36" t="str">
        <f t="shared" ca="1" si="672"/>
        <v>03</v>
      </c>
      <c r="AP794" s="36" t="str">
        <f t="shared" ca="1" si="673"/>
        <v>00</v>
      </c>
      <c r="AQ794" s="36" t="str">
        <f t="shared" ca="1" si="674"/>
        <v>00</v>
      </c>
      <c r="AR794" s="36" t="str">
        <f t="shared" ca="1" si="675"/>
        <v>00</v>
      </c>
      <c r="AS794" s="36"/>
    </row>
    <row r="795" spans="19:45" ht="30" customHeight="1" x14ac:dyDescent="0.25">
      <c r="S795" s="7" t="s">
        <v>544</v>
      </c>
      <c r="T795" s="15" t="s">
        <v>993</v>
      </c>
      <c r="U795" s="71" t="str">
        <f t="shared" ca="1" si="663"/>
        <v>0x04=-43.40,-42.80;</v>
      </c>
      <c r="V795" s="37"/>
      <c r="W795" s="37"/>
      <c r="X795" s="38"/>
      <c r="Y795" s="38"/>
      <c r="Z795" s="71">
        <f t="shared" ca="1" si="664"/>
        <v>1</v>
      </c>
      <c r="AA795" s="39" t="s">
        <v>587</v>
      </c>
      <c r="AB795" s="40">
        <v>1</v>
      </c>
      <c r="AC795" s="40" t="s">
        <v>995</v>
      </c>
      <c r="AD795" s="40">
        <v>1</v>
      </c>
      <c r="AE795" s="41">
        <v>0</v>
      </c>
      <c r="AF795" s="42">
        <v>-43.4</v>
      </c>
      <c r="AG795" s="49">
        <f t="shared" si="677"/>
        <v>-42.8</v>
      </c>
      <c r="AH795" s="43">
        <f t="shared" ca="1" si="665"/>
        <v>-42.4</v>
      </c>
      <c r="AI795" s="43">
        <f t="shared" ca="1" si="666"/>
        <v>-41.8</v>
      </c>
      <c r="AJ795" s="44">
        <f t="shared" ca="1" si="667"/>
        <v>-43.4</v>
      </c>
      <c r="AK795" s="44">
        <f t="shared" ca="1" si="668"/>
        <v>-42.8</v>
      </c>
      <c r="AL795" s="44">
        <f t="shared" ca="1" si="669"/>
        <v>-43.4</v>
      </c>
      <c r="AM795" s="44">
        <f t="shared" ca="1" si="670"/>
        <v>-42.8</v>
      </c>
      <c r="AN795" s="36" t="str">
        <f t="shared" ca="1" si="671"/>
        <v>00</v>
      </c>
      <c r="AO795" s="36" t="str">
        <f t="shared" ca="1" si="672"/>
        <v>04</v>
      </c>
      <c r="AP795" s="36" t="str">
        <f t="shared" ca="1" si="673"/>
        <v>00</v>
      </c>
      <c r="AQ795" s="36" t="str">
        <f t="shared" ca="1" si="674"/>
        <v>00</v>
      </c>
      <c r="AR795" s="36" t="str">
        <f t="shared" ca="1" si="675"/>
        <v>00</v>
      </c>
      <c r="AS795" s="36"/>
    </row>
    <row r="796" spans="19:45" ht="30" customHeight="1" x14ac:dyDescent="0.25">
      <c r="S796" s="7" t="s">
        <v>12</v>
      </c>
      <c r="T796" s="15" t="s">
        <v>548</v>
      </c>
      <c r="U796" s="71" t="str">
        <f t="shared" ca="1" si="663"/>
        <v>0x53=-43.90,-43.40;</v>
      </c>
      <c r="V796" s="37">
        <v>0.1</v>
      </c>
      <c r="W796" s="37"/>
      <c r="X796" s="38"/>
      <c r="Y796" s="38"/>
      <c r="Z796" s="71">
        <f t="shared" ca="1" si="664"/>
        <v>1.7000000000000002</v>
      </c>
      <c r="AA796" s="39" t="s">
        <v>580</v>
      </c>
      <c r="AB796" s="40">
        <v>0.5</v>
      </c>
      <c r="AC796" s="40" t="s">
        <v>995</v>
      </c>
      <c r="AD796" s="40">
        <v>1</v>
      </c>
      <c r="AE796" s="41">
        <v>0</v>
      </c>
      <c r="AF796" s="42">
        <v>-43.9</v>
      </c>
      <c r="AG796" s="49">
        <f t="shared" si="677"/>
        <v>-43.4</v>
      </c>
      <c r="AH796" s="43">
        <f t="shared" ca="1" si="665"/>
        <v>-42.199999999999996</v>
      </c>
      <c r="AI796" s="43">
        <f t="shared" ca="1" si="666"/>
        <v>-41.699999999999996</v>
      </c>
      <c r="AJ796" s="44">
        <f t="shared" ca="1" si="667"/>
        <v>-43.9</v>
      </c>
      <c r="AK796" s="44">
        <f t="shared" ca="1" si="668"/>
        <v>-43.4</v>
      </c>
      <c r="AL796" s="44">
        <f t="shared" ca="1" si="669"/>
        <v>-42.699999999999996</v>
      </c>
      <c r="AM796" s="44">
        <f t="shared" ca="1" si="670"/>
        <v>-42.199999999999996</v>
      </c>
      <c r="AN796" s="36" t="str">
        <f t="shared" ca="1" si="671"/>
        <v>50</v>
      </c>
      <c r="AO796" s="36" t="str">
        <f t="shared" ca="1" si="672"/>
        <v>03</v>
      </c>
      <c r="AP796" s="36" t="str">
        <f t="shared" ca="1" si="673"/>
        <v>00</v>
      </c>
      <c r="AQ796" s="36" t="str">
        <f t="shared" ca="1" si="674"/>
        <v>00</v>
      </c>
      <c r="AR796" s="36" t="str">
        <f t="shared" ca="1" si="675"/>
        <v>00</v>
      </c>
      <c r="AS796" s="36"/>
    </row>
    <row r="797" spans="19:45" ht="30" customHeight="1" x14ac:dyDescent="0.25">
      <c r="S797" s="26" t="s">
        <v>773</v>
      </c>
      <c r="T797" s="15" t="s">
        <v>562</v>
      </c>
      <c r="U797" s="71" t="str">
        <f t="shared" ca="1" si="663"/>
        <v>0x54=-44.40,-43.90;</v>
      </c>
      <c r="V797" s="37"/>
      <c r="W797" s="37"/>
      <c r="X797" s="38"/>
      <c r="Y797" s="38"/>
      <c r="Z797" s="71">
        <f t="shared" ca="1" si="664"/>
        <v>2.1</v>
      </c>
      <c r="AA797" s="39" t="s">
        <v>580</v>
      </c>
      <c r="AB797" s="40">
        <v>1</v>
      </c>
      <c r="AC797" s="40" t="s">
        <v>995</v>
      </c>
      <c r="AD797" s="40">
        <v>1</v>
      </c>
      <c r="AE797" s="41">
        <v>0</v>
      </c>
      <c r="AF797" s="42">
        <v>-44.4</v>
      </c>
      <c r="AG797" s="49">
        <f t="shared" si="677"/>
        <v>-43.9</v>
      </c>
      <c r="AH797" s="43">
        <f t="shared" ca="1" si="665"/>
        <v>-42.3</v>
      </c>
      <c r="AI797" s="43">
        <f t="shared" ca="1" si="666"/>
        <v>-41.8</v>
      </c>
      <c r="AJ797" s="44">
        <f t="shared" ca="1" si="667"/>
        <v>-44.4</v>
      </c>
      <c r="AK797" s="44">
        <f t="shared" ca="1" si="668"/>
        <v>-43.9</v>
      </c>
      <c r="AL797" s="44">
        <f t="shared" ca="1" si="669"/>
        <v>-43.3</v>
      </c>
      <c r="AM797" s="44">
        <f t="shared" ca="1" si="670"/>
        <v>-42.8</v>
      </c>
      <c r="AN797" s="36" t="str">
        <f t="shared" ca="1" si="671"/>
        <v>50</v>
      </c>
      <c r="AO797" s="36" t="str">
        <f t="shared" ca="1" si="672"/>
        <v>04</v>
      </c>
      <c r="AP797" s="36" t="str">
        <f t="shared" ca="1" si="673"/>
        <v>00</v>
      </c>
      <c r="AQ797" s="36" t="str">
        <f t="shared" ca="1" si="674"/>
        <v>00</v>
      </c>
      <c r="AR797" s="36" t="str">
        <f t="shared" ca="1" si="675"/>
        <v>00</v>
      </c>
      <c r="AS797" s="36"/>
    </row>
    <row r="798" spans="19:45" ht="30" customHeight="1" x14ac:dyDescent="0.25">
      <c r="S798" s="7" t="s">
        <v>573</v>
      </c>
      <c r="T798" s="15">
        <v>1.1000000000000001</v>
      </c>
      <c r="U798" s="71" t="str">
        <f t="shared" ca="1" si="663"/>
        <v>0x63=-44.90,-44.40;</v>
      </c>
      <c r="V798" s="37"/>
      <c r="W798" s="37"/>
      <c r="X798" s="38"/>
      <c r="Y798" s="38"/>
      <c r="Z798" s="71">
        <f t="shared" ca="1" si="664"/>
        <v>2.7</v>
      </c>
      <c r="AA798" s="39" t="s">
        <v>581</v>
      </c>
      <c r="AB798" s="40">
        <v>0.5</v>
      </c>
      <c r="AC798" s="40" t="s">
        <v>995</v>
      </c>
      <c r="AD798" s="40">
        <v>1</v>
      </c>
      <c r="AE798" s="41">
        <v>0</v>
      </c>
      <c r="AF798" s="42">
        <v>-44.9</v>
      </c>
      <c r="AG798" s="49">
        <f t="shared" si="677"/>
        <v>-44.4</v>
      </c>
      <c r="AH798" s="43">
        <f t="shared" ca="1" si="665"/>
        <v>-42.199999999999996</v>
      </c>
      <c r="AI798" s="43">
        <f t="shared" ca="1" si="666"/>
        <v>-41.699999999999996</v>
      </c>
      <c r="AJ798" s="44">
        <f t="shared" ca="1" si="667"/>
        <v>-44.9</v>
      </c>
      <c r="AK798" s="44">
        <f t="shared" ca="1" si="668"/>
        <v>-44.4</v>
      </c>
      <c r="AL798" s="44">
        <f t="shared" ca="1" si="669"/>
        <v>-42.699999999999996</v>
      </c>
      <c r="AM798" s="44">
        <f t="shared" ca="1" si="670"/>
        <v>-42.199999999999996</v>
      </c>
      <c r="AN798" s="36" t="str">
        <f t="shared" ca="1" si="671"/>
        <v>60</v>
      </c>
      <c r="AO798" s="36" t="str">
        <f t="shared" ca="1" si="672"/>
        <v>03</v>
      </c>
      <c r="AP798" s="36" t="str">
        <f t="shared" ca="1" si="673"/>
        <v>00</v>
      </c>
      <c r="AQ798" s="36" t="str">
        <f t="shared" ca="1" si="674"/>
        <v>00</v>
      </c>
      <c r="AR798" s="36" t="str">
        <f t="shared" ca="1" si="675"/>
        <v>00</v>
      </c>
      <c r="AS798" s="36"/>
    </row>
    <row r="799" spans="19:45" ht="30" customHeight="1" x14ac:dyDescent="0.25">
      <c r="S799" s="7" t="s">
        <v>590</v>
      </c>
      <c r="T799" s="15">
        <f>VLOOKUP(T784,MPN!$A$1:$E$1000,4,FALSE)</f>
        <v>-42</v>
      </c>
      <c r="U799" s="71" t="str">
        <f t="shared" ca="1" si="663"/>
        <v>0x64=-45.50,-44.90;</v>
      </c>
      <c r="V799" s="37">
        <v>-0.1</v>
      </c>
      <c r="W799" s="37"/>
      <c r="X799" s="38"/>
      <c r="Y799" s="38"/>
      <c r="Z799" s="71">
        <f t="shared" ca="1" si="664"/>
        <v>3.1</v>
      </c>
      <c r="AA799" s="39" t="s">
        <v>581</v>
      </c>
      <c r="AB799" s="40">
        <v>1</v>
      </c>
      <c r="AC799" s="40" t="s">
        <v>995</v>
      </c>
      <c r="AD799" s="40">
        <v>1</v>
      </c>
      <c r="AE799" s="41">
        <v>0</v>
      </c>
      <c r="AF799" s="42">
        <v>-45.5</v>
      </c>
      <c r="AG799" s="49">
        <f t="shared" si="677"/>
        <v>-44.9</v>
      </c>
      <c r="AH799" s="43">
        <f t="shared" ca="1" si="665"/>
        <v>-42.4</v>
      </c>
      <c r="AI799" s="43">
        <f t="shared" ca="1" si="666"/>
        <v>-41.8</v>
      </c>
      <c r="AJ799" s="44">
        <f t="shared" ca="1" si="667"/>
        <v>-45.5</v>
      </c>
      <c r="AK799" s="44">
        <f t="shared" ca="1" si="668"/>
        <v>-44.9</v>
      </c>
      <c r="AL799" s="44">
        <f t="shared" ca="1" si="669"/>
        <v>-43.4</v>
      </c>
      <c r="AM799" s="44">
        <f t="shared" ca="1" si="670"/>
        <v>-42.8</v>
      </c>
      <c r="AN799" s="36" t="str">
        <f t="shared" ca="1" si="671"/>
        <v>60</v>
      </c>
      <c r="AO799" s="36" t="str">
        <f t="shared" ca="1" si="672"/>
        <v>04</v>
      </c>
      <c r="AP799" s="36" t="str">
        <f t="shared" ca="1" si="673"/>
        <v>00</v>
      </c>
      <c r="AQ799" s="36" t="str">
        <f t="shared" ca="1" si="674"/>
        <v>00</v>
      </c>
      <c r="AR799" s="36" t="str">
        <f t="shared" ca="1" si="675"/>
        <v>00</v>
      </c>
      <c r="AS799" s="36"/>
    </row>
    <row r="800" spans="19:45" ht="30" customHeight="1" x14ac:dyDescent="0.25">
      <c r="S800" s="7" t="s">
        <v>693</v>
      </c>
      <c r="T800" s="15">
        <v>0.8</v>
      </c>
      <c r="U800" s="71"/>
      <c r="V800" s="37"/>
      <c r="W800" s="37"/>
      <c r="X800" s="38"/>
      <c r="Y800" s="38"/>
      <c r="Z800" s="71"/>
      <c r="AA800" s="39"/>
      <c r="AB800" s="40"/>
      <c r="AC800" s="40"/>
      <c r="AD800" s="40"/>
      <c r="AE800" s="41"/>
      <c r="AF800" s="42"/>
      <c r="AG800" s="49"/>
      <c r="AH800" s="43"/>
      <c r="AI800" s="43"/>
      <c r="AJ800" s="44"/>
      <c r="AK800" s="44"/>
      <c r="AL800" s="44"/>
      <c r="AM800" s="44"/>
      <c r="AN800" s="36"/>
      <c r="AO800" s="36"/>
      <c r="AP800" s="36"/>
      <c r="AQ800" s="36"/>
      <c r="AR800" s="36"/>
      <c r="AS800" s="36"/>
    </row>
    <row r="801" spans="2:45" ht="30" customHeight="1" x14ac:dyDescent="0.25">
      <c r="S801" s="7" t="s">
        <v>604</v>
      </c>
      <c r="T801" s="7" t="str">
        <f t="shared" ref="T801" si="678">VLOOKUP($T788,$AU$1:$AZ$31,MATCH($T782,$AU$1:$AZ$1,0),FALSE)&amp;"_"&amp;T790</f>
        <v>default_NormalMode</v>
      </c>
      <c r="U801" s="71"/>
      <c r="V801" s="37"/>
      <c r="W801" s="37"/>
      <c r="X801" s="38"/>
      <c r="Y801" s="38"/>
      <c r="Z801" s="71"/>
      <c r="AA801" s="39"/>
      <c r="AB801" s="40"/>
      <c r="AC801" s="40"/>
      <c r="AD801" s="40"/>
      <c r="AE801" s="41"/>
      <c r="AF801" s="42"/>
      <c r="AG801" s="49"/>
      <c r="AH801" s="43"/>
      <c r="AI801" s="43"/>
      <c r="AJ801" s="44"/>
      <c r="AK801" s="44"/>
      <c r="AL801" s="44"/>
      <c r="AM801" s="44"/>
      <c r="AN801" s="36"/>
      <c r="AO801" s="36"/>
      <c r="AP801" s="36"/>
      <c r="AQ801" s="36"/>
      <c r="AR801" s="36"/>
      <c r="AS801" s="36"/>
    </row>
    <row r="802" spans="2:45" ht="30" customHeight="1" x14ac:dyDescent="0.25">
      <c r="S802" s="7" t="s">
        <v>424</v>
      </c>
      <c r="T802" s="7" t="str">
        <f>VLOOKUP($T784,MPN!$A$1:$E$500,2,FALSE)</f>
        <v>AMIC</v>
      </c>
      <c r="U802" s="71"/>
      <c r="V802" s="37"/>
      <c r="W802" s="37"/>
      <c r="X802" s="38"/>
      <c r="Y802" s="38"/>
      <c r="Z802" s="71"/>
      <c r="AA802" s="39"/>
      <c r="AB802" s="40"/>
      <c r="AC802" s="40"/>
      <c r="AD802" s="40"/>
      <c r="AE802" s="41"/>
      <c r="AF802" s="42"/>
      <c r="AG802" s="49"/>
      <c r="AH802" s="43"/>
      <c r="AI802" s="43"/>
      <c r="AJ802" s="44"/>
      <c r="AK802" s="44"/>
      <c r="AL802" s="44"/>
      <c r="AM802" s="44"/>
      <c r="AN802" s="36"/>
      <c r="AO802" s="36"/>
      <c r="AP802" s="36"/>
      <c r="AQ802" s="36"/>
      <c r="AR802" s="36"/>
      <c r="AS802" s="36"/>
    </row>
    <row r="803" spans="2:45" ht="30" customHeight="1" x14ac:dyDescent="0.25">
      <c r="S803" s="7" t="s">
        <v>16</v>
      </c>
      <c r="T803" s="7" t="str">
        <f>VLOOKUP($T785,ASIC!$A$1:$B$200,2,FALSE)</f>
        <v>M804WF</v>
      </c>
      <c r="U803" s="71"/>
      <c r="V803" s="37"/>
      <c r="W803" s="37"/>
      <c r="X803" s="38"/>
      <c r="Y803" s="38"/>
      <c r="Z803" s="71"/>
      <c r="AA803" s="39"/>
      <c r="AB803" s="40"/>
      <c r="AC803" s="40"/>
      <c r="AD803" s="40"/>
      <c r="AE803" s="41"/>
      <c r="AF803" s="42"/>
      <c r="AG803" s="49"/>
      <c r="AH803" s="43"/>
      <c r="AI803" s="43"/>
      <c r="AJ803" s="44"/>
      <c r="AK803" s="44"/>
      <c r="AL803" s="44"/>
      <c r="AM803" s="44"/>
      <c r="AN803" s="36"/>
      <c r="AO803" s="36"/>
      <c r="AP803" s="36"/>
      <c r="AQ803" s="36"/>
      <c r="AR803" s="36"/>
      <c r="AS803" s="36"/>
    </row>
    <row r="804" spans="2:45" ht="30" customHeight="1" x14ac:dyDescent="0.25">
      <c r="S804" s="7" t="s">
        <v>17</v>
      </c>
      <c r="T804" s="7" t="str">
        <f>VLOOKUP($T786,Sensor!$A$1:$B$100,2,FALSE)</f>
        <v>2391A</v>
      </c>
      <c r="U804" s="71"/>
      <c r="V804" s="37"/>
      <c r="W804" s="37"/>
      <c r="X804" s="38"/>
      <c r="Y804" s="38"/>
      <c r="Z804" s="71"/>
      <c r="AA804" s="39"/>
      <c r="AB804" s="40"/>
      <c r="AC804" s="40"/>
      <c r="AD804" s="40"/>
      <c r="AE804" s="41"/>
      <c r="AF804" s="42"/>
      <c r="AG804" s="49"/>
      <c r="AH804" s="43"/>
      <c r="AI804" s="43"/>
      <c r="AJ804" s="44"/>
      <c r="AK804" s="44"/>
      <c r="AL804" s="44"/>
      <c r="AM804" s="44"/>
      <c r="AN804" s="36"/>
      <c r="AO804" s="36"/>
      <c r="AP804" s="36"/>
      <c r="AQ804" s="36"/>
      <c r="AR804" s="36"/>
      <c r="AS804" s="36"/>
    </row>
    <row r="805" spans="2:45" ht="30" customHeight="1" x14ac:dyDescent="0.25">
      <c r="S805" s="7" t="s">
        <v>21</v>
      </c>
      <c r="T805" s="7" t="str">
        <f>VLOOKUP($T784,MPN!$A$1:$E$500,5,FALSE)</f>
        <v>Default</v>
      </c>
      <c r="U805" s="71"/>
      <c r="V805" s="37"/>
      <c r="W805" s="37"/>
      <c r="X805" s="38"/>
      <c r="Y805" s="38"/>
      <c r="Z805" s="71"/>
      <c r="AA805" s="39"/>
      <c r="AB805" s="40"/>
      <c r="AC805" s="40"/>
      <c r="AD805" s="40"/>
      <c r="AE805" s="41"/>
      <c r="AF805" s="42"/>
      <c r="AG805" s="49"/>
      <c r="AH805" s="43"/>
      <c r="AI805" s="43"/>
      <c r="AJ805" s="44"/>
      <c r="AK805" s="44"/>
      <c r="AL805" s="44"/>
      <c r="AM805" s="44"/>
      <c r="AN805" s="36"/>
      <c r="AO805" s="36"/>
      <c r="AP805" s="36"/>
      <c r="AQ805" s="36"/>
      <c r="AR805" s="36"/>
      <c r="AS805" s="36"/>
    </row>
    <row r="806" spans="2:45" ht="30" customHeight="1" x14ac:dyDescent="0.25">
      <c r="S806" s="7" t="s">
        <v>545</v>
      </c>
      <c r="T806" s="7">
        <f t="shared" ref="T806" si="679">VLOOKUP(T795,$DT$1:$DV$31,3,FALSE)</f>
        <v>0</v>
      </c>
      <c r="U806" s="71"/>
      <c r="V806" s="37"/>
      <c r="W806" s="37"/>
      <c r="X806" s="38"/>
      <c r="Y806" s="38"/>
      <c r="Z806" s="71"/>
      <c r="AA806" s="39"/>
      <c r="AB806" s="40"/>
      <c r="AC806" s="40"/>
      <c r="AD806" s="40"/>
      <c r="AE806" s="41"/>
      <c r="AF806" s="42"/>
      <c r="AG806" s="49"/>
      <c r="AH806" s="43"/>
      <c r="AI806" s="43"/>
      <c r="AJ806" s="44"/>
      <c r="AK806" s="44"/>
      <c r="AL806" s="44"/>
      <c r="AM806" s="44"/>
      <c r="AN806" s="36"/>
      <c r="AO806" s="36"/>
      <c r="AP806" s="36"/>
      <c r="AQ806" s="36"/>
      <c r="AR806" s="36"/>
      <c r="AS806" s="36"/>
    </row>
    <row r="807" spans="2:45" ht="30" customHeight="1" x14ac:dyDescent="0.25">
      <c r="S807" s="7" t="s">
        <v>22</v>
      </c>
      <c r="T807" s="15">
        <v>0</v>
      </c>
      <c r="U807" s="71"/>
      <c r="V807" s="37"/>
      <c r="W807" s="37"/>
      <c r="X807" s="38"/>
      <c r="Y807" s="38"/>
      <c r="Z807" s="71"/>
      <c r="AA807" s="39"/>
      <c r="AB807" s="40"/>
      <c r="AC807" s="40"/>
      <c r="AD807" s="40"/>
      <c r="AE807" s="41"/>
      <c r="AF807" s="42"/>
      <c r="AG807" s="49"/>
      <c r="AH807" s="43"/>
      <c r="AI807" s="43"/>
      <c r="AJ807" s="44"/>
      <c r="AK807" s="44"/>
      <c r="AL807" s="44"/>
      <c r="AM807" s="44"/>
      <c r="AN807" s="36"/>
      <c r="AO807" s="36"/>
      <c r="AP807" s="36"/>
      <c r="AQ807" s="36"/>
      <c r="AR807" s="36"/>
      <c r="AS807" s="36"/>
    </row>
    <row r="808" spans="2:45" ht="30" customHeight="1" x14ac:dyDescent="0.25">
      <c r="B808" s="70"/>
      <c r="S808" s="7" t="s">
        <v>696</v>
      </c>
      <c r="T808" s="28">
        <v>45415</v>
      </c>
      <c r="U808" s="71"/>
      <c r="V808" s="37"/>
      <c r="W808" s="37"/>
      <c r="X808" s="38"/>
      <c r="Y808" s="38"/>
      <c r="Z808" s="71"/>
      <c r="AA808" s="39"/>
      <c r="AB808" s="40"/>
      <c r="AC808" s="40"/>
      <c r="AD808" s="40"/>
      <c r="AE808" s="41"/>
      <c r="AF808" s="42"/>
      <c r="AG808" s="49"/>
      <c r="AH808" s="43"/>
      <c r="AI808" s="43"/>
      <c r="AJ808" s="44"/>
      <c r="AK808" s="44"/>
      <c r="AL808" s="44"/>
      <c r="AM808" s="44"/>
      <c r="AN808" s="36"/>
      <c r="AO808" s="36"/>
      <c r="AP808" s="36"/>
      <c r="AQ808" s="36"/>
      <c r="AR808" s="36"/>
      <c r="AS808" s="36"/>
    </row>
    <row r="809" spans="2:45" ht="30" customHeight="1" x14ac:dyDescent="0.25">
      <c r="S809" s="7" t="s">
        <v>694</v>
      </c>
      <c r="T809" s="15" t="s">
        <v>994</v>
      </c>
      <c r="U809" s="71"/>
      <c r="V809" s="37"/>
      <c r="W809" s="37"/>
      <c r="X809" s="38"/>
      <c r="Y809" s="38"/>
      <c r="Z809" s="71"/>
      <c r="AA809" s="39"/>
      <c r="AB809" s="40"/>
      <c r="AC809" s="40"/>
      <c r="AD809" s="40"/>
      <c r="AE809" s="41"/>
      <c r="AF809" s="42"/>
      <c r="AG809" s="49"/>
      <c r="AH809" s="43"/>
      <c r="AI809" s="43"/>
      <c r="AJ809" s="44"/>
      <c r="AK809" s="44"/>
      <c r="AL809" s="44"/>
      <c r="AM809" s="44"/>
      <c r="AN809" s="36"/>
      <c r="AO809" s="36"/>
      <c r="AP809" s="36"/>
      <c r="AQ809" s="36"/>
      <c r="AR809" s="36"/>
      <c r="AS809" s="36"/>
    </row>
    <row r="810" spans="2:45" ht="30" customHeight="1" x14ac:dyDescent="0.25">
      <c r="S810" s="7" t="s">
        <v>697</v>
      </c>
      <c r="T810" s="7">
        <f t="shared" ref="T810" ca="1" si="680">COUNTA(U785:U844)</f>
        <v>15</v>
      </c>
      <c r="U810" s="71"/>
      <c r="V810" s="37"/>
      <c r="W810" s="37"/>
      <c r="X810" s="38"/>
      <c r="Y810" s="38"/>
      <c r="Z810" s="71"/>
      <c r="AA810" s="39"/>
      <c r="AB810" s="40"/>
      <c r="AC810" s="40"/>
      <c r="AD810" s="40"/>
      <c r="AE810" s="41"/>
      <c r="AF810" s="42"/>
      <c r="AG810" s="49"/>
      <c r="AH810" s="43"/>
      <c r="AI810" s="43"/>
      <c r="AJ810" s="44"/>
      <c r="AK810" s="44"/>
      <c r="AL810" s="44"/>
      <c r="AM810" s="44"/>
      <c r="AN810" s="36"/>
      <c r="AO810" s="36"/>
      <c r="AP810" s="36"/>
      <c r="AQ810" s="36"/>
      <c r="AR810" s="36"/>
      <c r="AS810" s="36"/>
    </row>
    <row r="811" spans="2:45" ht="30" customHeight="1" x14ac:dyDescent="0.25">
      <c r="S811" s="7" t="s">
        <v>715</v>
      </c>
      <c r="T811" s="7" t="str">
        <f t="shared" ref="T811" si="681">T799&amp;"+/-"&amp;T800&amp;" "&amp;T809</f>
        <v>-42+/-0.8 dBV</v>
      </c>
      <c r="U811" s="71"/>
      <c r="V811" s="37"/>
      <c r="W811" s="37"/>
      <c r="X811" s="38"/>
      <c r="Y811" s="38"/>
      <c r="Z811" s="71"/>
      <c r="AA811" s="39"/>
      <c r="AB811" s="40"/>
      <c r="AC811" s="40"/>
      <c r="AD811" s="40"/>
      <c r="AE811" s="41"/>
      <c r="AF811" s="42"/>
      <c r="AG811" s="49"/>
      <c r="AH811" s="43"/>
      <c r="AI811" s="43"/>
      <c r="AJ811" s="44"/>
      <c r="AK811" s="44"/>
      <c r="AL811" s="44"/>
      <c r="AM811" s="44"/>
      <c r="AN811" s="36"/>
      <c r="AO811" s="36"/>
      <c r="AP811" s="36"/>
      <c r="AQ811" s="36"/>
      <c r="AR811" s="36"/>
      <c r="AS811" s="36"/>
    </row>
    <row r="812" spans="2:45" ht="30" customHeight="1" x14ac:dyDescent="0.25">
      <c r="S812" s="7" t="s">
        <v>719</v>
      </c>
      <c r="T812" s="54" t="str">
        <f t="shared" ref="T812" si="682">T791&amp;" : "&amp;T794&amp;" "&amp;"(uA)"&amp;CHAR(10)&amp;"Vdc&amp;Remark: "&amp;T797</f>
        <v>3.3V : 100~200 (uA)
Vdc&amp;Remark: -</v>
      </c>
      <c r="U812" s="71"/>
      <c r="V812" s="37"/>
      <c r="W812" s="37"/>
      <c r="X812" s="38"/>
      <c r="Y812" s="38"/>
      <c r="Z812" s="71"/>
      <c r="AA812" s="39"/>
      <c r="AB812" s="40"/>
      <c r="AC812" s="40"/>
      <c r="AD812" s="40"/>
      <c r="AE812" s="41"/>
      <c r="AF812" s="42"/>
      <c r="AG812" s="49"/>
      <c r="AH812" s="43"/>
      <c r="AI812" s="43"/>
      <c r="AJ812" s="44"/>
      <c r="AK812" s="44"/>
      <c r="AL812" s="44"/>
      <c r="AM812" s="44"/>
      <c r="AN812" s="36"/>
      <c r="AO812" s="36"/>
      <c r="AP812" s="36"/>
      <c r="AQ812" s="36"/>
      <c r="AR812" s="36"/>
      <c r="AS812" s="36"/>
    </row>
    <row r="813" spans="2:45" ht="30" customHeight="1" x14ac:dyDescent="0.25">
      <c r="U813" s="71"/>
      <c r="V813" s="37"/>
      <c r="W813" s="37"/>
      <c r="X813" s="38"/>
      <c r="Y813" s="38"/>
      <c r="Z813" s="71"/>
      <c r="AA813" s="39"/>
      <c r="AB813" s="40"/>
      <c r="AC813" s="40"/>
      <c r="AD813" s="40"/>
      <c r="AE813" s="41"/>
      <c r="AF813" s="42"/>
      <c r="AG813" s="49"/>
      <c r="AH813" s="43"/>
      <c r="AI813" s="43"/>
      <c r="AJ813" s="44"/>
      <c r="AK813" s="44"/>
      <c r="AL813" s="44"/>
      <c r="AM813" s="44"/>
      <c r="AN813" s="36"/>
      <c r="AO813" s="36"/>
      <c r="AP813" s="36"/>
      <c r="AQ813" s="36"/>
      <c r="AR813" s="36"/>
      <c r="AS813" s="36"/>
    </row>
    <row r="814" spans="2:45" ht="30" customHeight="1" x14ac:dyDescent="0.25">
      <c r="S814" s="2" t="s">
        <v>14</v>
      </c>
      <c r="T814" s="2" t="str">
        <f t="shared" ref="T814" si="683">ADDRESS(ROW(S814),COLUMN($S$1))&amp;":"&amp;ADDRESS(ROW(S844),COLUMN($T$1))</f>
        <v>$S$814:$T$844</v>
      </c>
      <c r="U814" s="71"/>
      <c r="V814" s="37"/>
      <c r="W814" s="37"/>
      <c r="X814" s="38"/>
      <c r="Y814" s="38"/>
      <c r="Z814" s="71"/>
      <c r="AA814" s="39"/>
      <c r="AB814" s="40"/>
      <c r="AC814" s="40"/>
      <c r="AD814" s="40"/>
      <c r="AE814" s="41"/>
      <c r="AF814" s="42"/>
      <c r="AG814" s="49"/>
      <c r="AH814" s="43"/>
      <c r="AI814" s="43"/>
      <c r="AJ814" s="44"/>
      <c r="AK814" s="44"/>
      <c r="AL814" s="44"/>
      <c r="AM814" s="44"/>
      <c r="AN814" s="36"/>
      <c r="AO814" s="36"/>
      <c r="AP814" s="36"/>
      <c r="AQ814" s="36"/>
      <c r="AR814" s="36"/>
      <c r="AS814" s="36"/>
    </row>
    <row r="815" spans="2:45" ht="30" customHeight="1" x14ac:dyDescent="0.25">
      <c r="S815" s="4" t="str">
        <f t="shared" ref="S815" si="684">$BB$2</f>
        <v>15V</v>
      </c>
      <c r="T815" s="3">
        <v>3.3</v>
      </c>
      <c r="U815" s="71"/>
      <c r="V815" s="37"/>
      <c r="W815" s="37"/>
      <c r="X815" s="38"/>
      <c r="Y815" s="38"/>
      <c r="Z815" s="71"/>
      <c r="AA815" s="39"/>
      <c r="AB815" s="40"/>
      <c r="AC815" s="40"/>
      <c r="AD815" s="40"/>
      <c r="AE815" s="41"/>
      <c r="AF815" s="42"/>
      <c r="AG815" s="49"/>
      <c r="AH815" s="43"/>
      <c r="AI815" s="43"/>
      <c r="AJ815" s="44"/>
      <c r="AK815" s="44"/>
      <c r="AL815" s="44"/>
      <c r="AM815" s="44"/>
      <c r="AN815" s="36"/>
      <c r="AO815" s="36"/>
      <c r="AP815" s="36"/>
      <c r="AQ815" s="36"/>
      <c r="AR815" s="36"/>
      <c r="AS815" s="36"/>
    </row>
    <row r="816" spans="2:45" ht="30" customHeight="1" x14ac:dyDescent="0.25">
      <c r="S816" s="4" t="str">
        <f t="shared" ref="S816" si="685">$BB$3</f>
        <v>14V</v>
      </c>
      <c r="T816" s="3">
        <v>2.2000000000000002</v>
      </c>
      <c r="U816" s="71"/>
      <c r="V816" s="37"/>
      <c r="W816" s="37"/>
      <c r="X816" s="38"/>
      <c r="Y816" s="38"/>
      <c r="Z816" s="71"/>
      <c r="AA816" s="39"/>
      <c r="AB816" s="40"/>
      <c r="AC816" s="40"/>
      <c r="AD816" s="40"/>
      <c r="AE816" s="41"/>
      <c r="AF816" s="42"/>
      <c r="AG816" s="49"/>
      <c r="AH816" s="43"/>
      <c r="AI816" s="43"/>
      <c r="AJ816" s="44"/>
      <c r="AK816" s="44"/>
      <c r="AL816" s="44"/>
      <c r="AM816" s="44"/>
      <c r="AN816" s="36"/>
      <c r="AO816" s="36"/>
      <c r="AP816" s="36"/>
      <c r="AQ816" s="36"/>
      <c r="AR816" s="36"/>
      <c r="AS816" s="36"/>
    </row>
    <row r="817" spans="19:45" ht="30" customHeight="1" x14ac:dyDescent="0.25">
      <c r="S817" s="4" t="str">
        <f t="shared" ref="S817" si="686">$BB$4</f>
        <v>13V</v>
      </c>
      <c r="T817" s="3">
        <v>1.1000000000000001</v>
      </c>
      <c r="U817" s="71"/>
      <c r="V817" s="37"/>
      <c r="W817" s="37"/>
      <c r="X817" s="38"/>
      <c r="Y817" s="38"/>
      <c r="Z817" s="71"/>
      <c r="AA817" s="39"/>
      <c r="AB817" s="40"/>
      <c r="AC817" s="40"/>
      <c r="AD817" s="40"/>
      <c r="AE817" s="41"/>
      <c r="AF817" s="42"/>
      <c r="AG817" s="49"/>
      <c r="AH817" s="43"/>
      <c r="AI817" s="43"/>
      <c r="AJ817" s="44"/>
      <c r="AK817" s="44"/>
      <c r="AL817" s="44"/>
      <c r="AM817" s="44"/>
      <c r="AN817" s="36"/>
      <c r="AO817" s="36"/>
      <c r="AP817" s="36"/>
      <c r="AQ817" s="36"/>
      <c r="AR817" s="36"/>
      <c r="AS817" s="36"/>
    </row>
    <row r="818" spans="19:45" ht="30" customHeight="1" x14ac:dyDescent="0.25">
      <c r="S818" s="4" t="str">
        <f t="shared" ref="S818" si="687">$BB$5</f>
        <v>12V</v>
      </c>
      <c r="T818" s="3">
        <v>0</v>
      </c>
      <c r="U818" s="71"/>
      <c r="V818" s="37"/>
      <c r="W818" s="37"/>
      <c r="X818" s="38"/>
      <c r="Y818" s="38"/>
      <c r="Z818" s="71"/>
      <c r="AA818" s="39"/>
      <c r="AB818" s="40"/>
      <c r="AC818" s="40"/>
      <c r="AD818" s="40"/>
      <c r="AE818" s="41"/>
      <c r="AF818" s="42"/>
      <c r="AG818" s="49"/>
      <c r="AH818" s="43"/>
      <c r="AI818" s="43"/>
      <c r="AJ818" s="44"/>
      <c r="AK818" s="44"/>
      <c r="AL818" s="44"/>
      <c r="AM818" s="44"/>
      <c r="AN818" s="36"/>
      <c r="AO818" s="36"/>
      <c r="AP818" s="36"/>
      <c r="AQ818" s="36"/>
      <c r="AR818" s="36"/>
      <c r="AS818" s="36"/>
    </row>
    <row r="819" spans="19:45" ht="30" customHeight="1" x14ac:dyDescent="0.25">
      <c r="S819" s="4" t="str">
        <f t="shared" ref="S819" si="688">$BB$6</f>
        <v>11V</v>
      </c>
      <c r="T819" s="3">
        <v>-1.3</v>
      </c>
      <c r="U819" s="71"/>
      <c r="V819" s="37"/>
      <c r="W819" s="37"/>
      <c r="X819" s="38"/>
      <c r="Y819" s="38"/>
      <c r="Z819" s="71"/>
      <c r="AA819" s="39"/>
      <c r="AB819" s="40"/>
      <c r="AC819" s="40"/>
      <c r="AD819" s="40"/>
      <c r="AE819" s="41"/>
      <c r="AF819" s="42"/>
      <c r="AG819" s="49"/>
      <c r="AH819" s="43"/>
      <c r="AI819" s="43"/>
      <c r="AJ819" s="44"/>
      <c r="AK819" s="44"/>
      <c r="AL819" s="44"/>
      <c r="AM819" s="44"/>
      <c r="AN819" s="36"/>
      <c r="AO819" s="36"/>
      <c r="AP819" s="36"/>
      <c r="AQ819" s="36"/>
      <c r="AR819" s="36"/>
      <c r="AS819" s="36"/>
    </row>
    <row r="820" spans="19:45" ht="30" customHeight="1" x14ac:dyDescent="0.25">
      <c r="S820" s="4" t="str">
        <f t="shared" ref="S820" si="689">$BB$7</f>
        <v>10V</v>
      </c>
      <c r="T820" s="3">
        <v>-2.7</v>
      </c>
      <c r="U820" s="71"/>
      <c r="V820" s="37"/>
      <c r="W820" s="37"/>
      <c r="X820" s="38"/>
      <c r="Y820" s="38"/>
      <c r="Z820" s="71"/>
      <c r="AA820" s="39"/>
      <c r="AB820" s="40"/>
      <c r="AC820" s="40"/>
      <c r="AD820" s="40"/>
      <c r="AE820" s="41"/>
      <c r="AF820" s="42"/>
      <c r="AG820" s="49"/>
      <c r="AH820" s="43"/>
      <c r="AI820" s="43"/>
      <c r="AJ820" s="44"/>
      <c r="AK820" s="44"/>
      <c r="AL820" s="44"/>
      <c r="AM820" s="44"/>
      <c r="AN820" s="36"/>
      <c r="AO820" s="36"/>
      <c r="AP820" s="36"/>
      <c r="AQ820" s="36"/>
      <c r="AR820" s="36"/>
      <c r="AS820" s="36"/>
    </row>
    <row r="821" spans="19:45" ht="30" customHeight="1" x14ac:dyDescent="0.25">
      <c r="S821" s="4" t="str">
        <f t="shared" ref="S821" si="690">$BB$8</f>
        <v>9V</v>
      </c>
      <c r="T821" s="3">
        <v>-4.3</v>
      </c>
      <c r="U821" s="71"/>
      <c r="V821" s="37"/>
      <c r="W821" s="37"/>
      <c r="X821" s="38"/>
      <c r="Y821" s="38"/>
      <c r="Z821" s="71"/>
      <c r="AA821" s="39"/>
      <c r="AB821" s="40"/>
      <c r="AC821" s="40"/>
      <c r="AD821" s="40"/>
      <c r="AE821" s="41"/>
      <c r="AF821" s="42"/>
      <c r="AG821" s="49"/>
      <c r="AH821" s="43"/>
      <c r="AI821" s="43"/>
      <c r="AJ821" s="44"/>
      <c r="AK821" s="44"/>
      <c r="AL821" s="44"/>
      <c r="AM821" s="44"/>
      <c r="AN821" s="36"/>
      <c r="AO821" s="36"/>
      <c r="AP821" s="36"/>
      <c r="AQ821" s="36"/>
      <c r="AR821" s="36"/>
      <c r="AS821" s="36"/>
    </row>
    <row r="822" spans="19:45" ht="30" customHeight="1" x14ac:dyDescent="0.25">
      <c r="S822" s="4" t="str">
        <f t="shared" ref="S822" si="691">$BB$9</f>
        <v>FIX</v>
      </c>
      <c r="T822" s="3" t="s">
        <v>562</v>
      </c>
      <c r="U822" s="71"/>
      <c r="V822" s="37"/>
      <c r="W822" s="37"/>
      <c r="X822" s="38"/>
      <c r="Y822" s="38"/>
      <c r="Z822" s="71"/>
      <c r="AA822" s="39"/>
      <c r="AB822" s="40"/>
      <c r="AC822" s="40"/>
      <c r="AD822" s="40"/>
      <c r="AE822" s="41"/>
      <c r="AF822" s="42"/>
      <c r="AG822" s="49"/>
      <c r="AH822" s="43"/>
      <c r="AI822" s="43"/>
      <c r="AJ822" s="44"/>
      <c r="AK822" s="44"/>
      <c r="AL822" s="44"/>
      <c r="AM822" s="44"/>
      <c r="AN822" s="36"/>
      <c r="AO822" s="36"/>
      <c r="AP822" s="36"/>
      <c r="AQ822" s="36"/>
      <c r="AR822" s="36"/>
      <c r="AS822" s="36"/>
    </row>
    <row r="823" spans="19:45" ht="30" customHeight="1" x14ac:dyDescent="0.25">
      <c r="S823" s="4" t="str">
        <f t="shared" ref="S823" si="692">$BB$10</f>
        <v>Space</v>
      </c>
      <c r="T823" s="3"/>
      <c r="U823" s="71"/>
      <c r="V823" s="37"/>
      <c r="W823" s="37"/>
      <c r="X823" s="38"/>
      <c r="Y823" s="38"/>
      <c r="Z823" s="71"/>
      <c r="AA823" s="39"/>
      <c r="AB823" s="40"/>
      <c r="AC823" s="40"/>
      <c r="AD823" s="40"/>
      <c r="AE823" s="41"/>
      <c r="AF823" s="42"/>
      <c r="AG823" s="49"/>
      <c r="AH823" s="43"/>
      <c r="AI823" s="43"/>
      <c r="AJ823" s="44"/>
      <c r="AK823" s="44"/>
      <c r="AL823" s="44"/>
      <c r="AM823" s="44"/>
      <c r="AN823" s="36"/>
      <c r="AO823" s="36"/>
      <c r="AP823" s="36"/>
      <c r="AQ823" s="36"/>
      <c r="AR823" s="36"/>
      <c r="AS823" s="36"/>
    </row>
    <row r="824" spans="19:45" ht="30" customHeight="1" x14ac:dyDescent="0.25">
      <c r="S824" s="4" t="str">
        <f t="shared" ref="S824" si="693">$BB$11</f>
        <v>Config2</v>
      </c>
      <c r="T824" s="3"/>
      <c r="U824" s="71"/>
      <c r="V824" s="37"/>
      <c r="W824" s="37"/>
      <c r="X824" s="38"/>
      <c r="Y824" s="38"/>
      <c r="Z824" s="71"/>
      <c r="AA824" s="39"/>
      <c r="AB824" s="40"/>
      <c r="AC824" s="40"/>
      <c r="AD824" s="40"/>
      <c r="AE824" s="41"/>
      <c r="AF824" s="42"/>
      <c r="AG824" s="49"/>
      <c r="AH824" s="43"/>
      <c r="AI824" s="43"/>
      <c r="AJ824" s="44"/>
      <c r="AK824" s="44"/>
      <c r="AL824" s="44"/>
      <c r="AM824" s="44"/>
      <c r="AN824" s="36"/>
      <c r="AO824" s="36"/>
      <c r="AP824" s="36"/>
      <c r="AQ824" s="36"/>
      <c r="AR824" s="36"/>
      <c r="AS824" s="36"/>
    </row>
    <row r="825" spans="19:45" ht="30" customHeight="1" x14ac:dyDescent="0.25">
      <c r="S825" s="4" t="str">
        <f t="shared" ref="S825" si="694">$BB$12</f>
        <v>-</v>
      </c>
      <c r="T825" s="3"/>
      <c r="U825" s="36"/>
      <c r="V825" s="37"/>
      <c r="W825" s="37"/>
      <c r="X825" s="38"/>
      <c r="Y825" s="38"/>
      <c r="Z825" s="71"/>
      <c r="AA825" s="39"/>
      <c r="AB825" s="40"/>
      <c r="AC825" s="40"/>
      <c r="AD825" s="40"/>
      <c r="AE825" s="41"/>
      <c r="AF825" s="42"/>
      <c r="AG825" s="49"/>
      <c r="AH825" s="43"/>
      <c r="AI825" s="43"/>
      <c r="AJ825" s="44"/>
      <c r="AK825" s="44"/>
      <c r="AL825" s="44"/>
      <c r="AM825" s="44"/>
      <c r="AN825" s="36"/>
      <c r="AO825" s="36"/>
      <c r="AP825" s="36"/>
      <c r="AQ825" s="36"/>
      <c r="AR825" s="36"/>
      <c r="AS825" s="36"/>
    </row>
    <row r="826" spans="19:45" ht="30" customHeight="1" x14ac:dyDescent="0.25">
      <c r="S826" s="4" t="str">
        <f t="shared" ref="S826" si="695">$BB$13</f>
        <v>-</v>
      </c>
      <c r="T826" s="3"/>
      <c r="U826" s="36"/>
      <c r="V826" s="37"/>
      <c r="W826" s="37"/>
      <c r="X826" s="38"/>
      <c r="Y826" s="38"/>
      <c r="Z826" s="71"/>
      <c r="AA826" s="39"/>
      <c r="AB826" s="40"/>
      <c r="AC826" s="40"/>
      <c r="AD826" s="40"/>
      <c r="AE826" s="41"/>
      <c r="AF826" s="42"/>
      <c r="AG826" s="49"/>
      <c r="AH826" s="43"/>
      <c r="AI826" s="43"/>
      <c r="AJ826" s="44"/>
      <c r="AK826" s="44"/>
      <c r="AL826" s="44"/>
      <c r="AM826" s="44"/>
      <c r="AN826" s="36"/>
      <c r="AO826" s="36"/>
      <c r="AP826" s="36"/>
      <c r="AQ826" s="36"/>
      <c r="AR826" s="36"/>
      <c r="AS826" s="36"/>
    </row>
    <row r="827" spans="19:45" ht="30" customHeight="1" x14ac:dyDescent="0.25">
      <c r="S827" s="4" t="str">
        <f t="shared" ref="S827" si="696">$BB$14</f>
        <v>-</v>
      </c>
      <c r="T827" s="3"/>
      <c r="U827" s="36"/>
      <c r="V827" s="37"/>
      <c r="W827" s="37"/>
      <c r="X827" s="38"/>
      <c r="Y827" s="38"/>
      <c r="Z827" s="71"/>
      <c r="AA827" s="39"/>
      <c r="AB827" s="40"/>
      <c r="AC827" s="40"/>
      <c r="AD827" s="40"/>
      <c r="AE827" s="41"/>
      <c r="AF827" s="42"/>
      <c r="AG827" s="49"/>
      <c r="AH827" s="43"/>
      <c r="AI827" s="43"/>
      <c r="AJ827" s="44"/>
      <c r="AK827" s="44"/>
      <c r="AL827" s="44"/>
      <c r="AM827" s="44"/>
      <c r="AN827" s="36"/>
      <c r="AO827" s="36"/>
      <c r="AP827" s="36"/>
      <c r="AQ827" s="36"/>
      <c r="AR827" s="36"/>
      <c r="AS827" s="36"/>
    </row>
    <row r="828" spans="19:45" ht="30" customHeight="1" x14ac:dyDescent="0.25">
      <c r="S828" s="4" t="str">
        <f t="shared" ref="S828" si="697">$BB$15</f>
        <v>-</v>
      </c>
      <c r="T828" s="3"/>
      <c r="U828" s="36"/>
      <c r="V828" s="37"/>
      <c r="W828" s="37"/>
      <c r="X828" s="38"/>
      <c r="Y828" s="38"/>
      <c r="Z828" s="71"/>
      <c r="AA828" s="39"/>
      <c r="AB828" s="40"/>
      <c r="AC828" s="40"/>
      <c r="AD828" s="40"/>
      <c r="AE828" s="41"/>
      <c r="AF828" s="42"/>
      <c r="AG828" s="49"/>
      <c r="AH828" s="43"/>
      <c r="AI828" s="43"/>
      <c r="AJ828" s="44"/>
      <c r="AK828" s="44"/>
      <c r="AL828" s="44"/>
      <c r="AM828" s="44"/>
      <c r="AN828" s="36"/>
      <c r="AO828" s="36"/>
      <c r="AP828" s="36"/>
      <c r="AQ828" s="36"/>
      <c r="AR828" s="36"/>
      <c r="AS828" s="36"/>
    </row>
    <row r="829" spans="19:45" ht="30" customHeight="1" x14ac:dyDescent="0.25">
      <c r="S829" s="4" t="str">
        <f t="shared" ref="S829" si="698">$BB$16</f>
        <v>-</v>
      </c>
      <c r="T829" s="3"/>
      <c r="U829" s="36"/>
      <c r="V829" s="37"/>
      <c r="W829" s="37"/>
      <c r="X829" s="38"/>
      <c r="Y829" s="38"/>
      <c r="Z829" s="71"/>
      <c r="AA829" s="39"/>
      <c r="AB829" s="40"/>
      <c r="AC829" s="40"/>
      <c r="AD829" s="40"/>
      <c r="AE829" s="41"/>
      <c r="AF829" s="42"/>
      <c r="AG829" s="49"/>
      <c r="AH829" s="43"/>
      <c r="AI829" s="43"/>
      <c r="AJ829" s="44"/>
      <c r="AK829" s="44"/>
      <c r="AL829" s="44"/>
      <c r="AM829" s="44"/>
      <c r="AN829" s="36"/>
      <c r="AO829" s="36"/>
      <c r="AP829" s="36"/>
      <c r="AQ829" s="36"/>
      <c r="AR829" s="36"/>
      <c r="AS829" s="36"/>
    </row>
    <row r="830" spans="19:45" ht="30" customHeight="1" x14ac:dyDescent="0.25">
      <c r="S830" s="4" t="str">
        <f t="shared" ref="S830" si="699">$BB$17</f>
        <v>-</v>
      </c>
      <c r="T830" s="3"/>
      <c r="U830" s="36"/>
      <c r="V830" s="37"/>
      <c r="W830" s="37"/>
      <c r="X830" s="38"/>
      <c r="Y830" s="38"/>
      <c r="Z830" s="71"/>
      <c r="AA830" s="39"/>
      <c r="AB830" s="40"/>
      <c r="AC830" s="40"/>
      <c r="AD830" s="40"/>
      <c r="AE830" s="41"/>
      <c r="AF830" s="42"/>
      <c r="AG830" s="49"/>
      <c r="AH830" s="43"/>
      <c r="AI830" s="43"/>
      <c r="AJ830" s="44"/>
      <c r="AK830" s="44"/>
      <c r="AL830" s="44"/>
      <c r="AM830" s="44"/>
      <c r="AN830" s="36"/>
      <c r="AO830" s="36"/>
      <c r="AP830" s="36"/>
      <c r="AQ830" s="36"/>
      <c r="AR830" s="36"/>
      <c r="AS830" s="36"/>
    </row>
    <row r="831" spans="19:45" ht="30" customHeight="1" x14ac:dyDescent="0.25">
      <c r="S831" s="4" t="str">
        <f t="shared" ref="S831" si="700">$BB$18</f>
        <v>-</v>
      </c>
      <c r="T831" s="3"/>
      <c r="U831" s="36"/>
      <c r="V831" s="37"/>
      <c r="W831" s="37"/>
      <c r="X831" s="38"/>
      <c r="Y831" s="38"/>
      <c r="Z831" s="71"/>
      <c r="AA831" s="39"/>
      <c r="AB831" s="40"/>
      <c r="AC831" s="40"/>
      <c r="AD831" s="40"/>
      <c r="AE831" s="41"/>
      <c r="AF831" s="42"/>
      <c r="AG831" s="49"/>
      <c r="AH831" s="43"/>
      <c r="AI831" s="43"/>
      <c r="AJ831" s="44"/>
      <c r="AK831" s="44"/>
      <c r="AL831" s="44"/>
      <c r="AM831" s="44"/>
      <c r="AN831" s="36"/>
      <c r="AO831" s="36"/>
      <c r="AP831" s="36"/>
      <c r="AQ831" s="36"/>
      <c r="AR831" s="36"/>
      <c r="AS831" s="36"/>
    </row>
    <row r="832" spans="19:45" ht="30" customHeight="1" x14ac:dyDescent="0.25">
      <c r="S832" s="4" t="str">
        <f t="shared" ref="S832" si="701">$BB$19</f>
        <v>-</v>
      </c>
      <c r="T832" s="3"/>
      <c r="U832" s="36"/>
      <c r="V832" s="37"/>
      <c r="W832" s="37"/>
      <c r="X832" s="38"/>
      <c r="Y832" s="38"/>
      <c r="Z832" s="71"/>
      <c r="AA832" s="39"/>
      <c r="AB832" s="40"/>
      <c r="AC832" s="40"/>
      <c r="AD832" s="40"/>
      <c r="AE832" s="41"/>
      <c r="AF832" s="42"/>
      <c r="AG832" s="49"/>
      <c r="AH832" s="43"/>
      <c r="AI832" s="43"/>
      <c r="AJ832" s="44"/>
      <c r="AK832" s="44"/>
      <c r="AL832" s="44"/>
      <c r="AM832" s="44"/>
      <c r="AN832" s="36"/>
      <c r="AO832" s="36"/>
      <c r="AP832" s="36"/>
      <c r="AQ832" s="36"/>
      <c r="AR832" s="36"/>
      <c r="AS832" s="36"/>
    </row>
    <row r="833" spans="19:45" ht="30" customHeight="1" x14ac:dyDescent="0.25">
      <c r="S833" s="4" t="str">
        <f t="shared" ref="S833" si="702">$BB$20</f>
        <v>-</v>
      </c>
      <c r="T833" s="3"/>
      <c r="U833" s="36"/>
      <c r="V833" s="37"/>
      <c r="W833" s="37"/>
      <c r="X833" s="38"/>
      <c r="Y833" s="38"/>
      <c r="Z833" s="71"/>
      <c r="AA833" s="39"/>
      <c r="AB833" s="40"/>
      <c r="AC833" s="40"/>
      <c r="AD833" s="40"/>
      <c r="AE833" s="41"/>
      <c r="AF833" s="42"/>
      <c r="AG833" s="49"/>
      <c r="AH833" s="43"/>
      <c r="AI833" s="43"/>
      <c r="AJ833" s="44"/>
      <c r="AK833" s="44"/>
      <c r="AL833" s="44"/>
      <c r="AM833" s="44"/>
      <c r="AN833" s="36"/>
      <c r="AO833" s="36"/>
      <c r="AP833" s="36"/>
      <c r="AQ833" s="36"/>
      <c r="AR833" s="36"/>
      <c r="AS833" s="36"/>
    </row>
    <row r="834" spans="19:45" ht="30" customHeight="1" x14ac:dyDescent="0.25">
      <c r="S834" s="4" t="str">
        <f t="shared" ref="S834" si="703">$BB$21</f>
        <v>-</v>
      </c>
      <c r="T834" s="3"/>
      <c r="U834" s="36"/>
      <c r="V834" s="37"/>
      <c r="W834" s="37"/>
      <c r="X834" s="38"/>
      <c r="Y834" s="38"/>
      <c r="Z834" s="71"/>
      <c r="AA834" s="39"/>
      <c r="AB834" s="40"/>
      <c r="AC834" s="40"/>
      <c r="AD834" s="40"/>
      <c r="AE834" s="41"/>
      <c r="AF834" s="42"/>
      <c r="AG834" s="49"/>
      <c r="AH834" s="43"/>
      <c r="AI834" s="43"/>
      <c r="AJ834" s="44"/>
      <c r="AK834" s="44"/>
      <c r="AL834" s="44"/>
      <c r="AM834" s="44"/>
      <c r="AN834" s="36"/>
      <c r="AO834" s="36"/>
      <c r="AP834" s="36"/>
      <c r="AQ834" s="36"/>
      <c r="AR834" s="36"/>
      <c r="AS834" s="36"/>
    </row>
    <row r="835" spans="19:45" ht="30" customHeight="1" x14ac:dyDescent="0.25">
      <c r="S835" s="4" t="str">
        <f t="shared" ref="S835" si="704">$BB$22</f>
        <v>-</v>
      </c>
      <c r="T835" s="3"/>
      <c r="U835" s="36"/>
      <c r="V835" s="37"/>
      <c r="W835" s="37"/>
      <c r="X835" s="38"/>
      <c r="Y835" s="38"/>
      <c r="Z835" s="71"/>
      <c r="AA835" s="39"/>
      <c r="AB835" s="40"/>
      <c r="AC835" s="40"/>
      <c r="AD835" s="40"/>
      <c r="AE835" s="41"/>
      <c r="AF835" s="42"/>
      <c r="AG835" s="49"/>
      <c r="AH835" s="43"/>
      <c r="AI835" s="43"/>
      <c r="AJ835" s="44"/>
      <c r="AK835" s="44"/>
      <c r="AL835" s="44"/>
      <c r="AM835" s="44"/>
      <c r="AN835" s="36"/>
      <c r="AO835" s="36"/>
      <c r="AP835" s="36"/>
      <c r="AQ835" s="36"/>
      <c r="AR835" s="36"/>
      <c r="AS835" s="36"/>
    </row>
    <row r="836" spans="19:45" ht="30" customHeight="1" x14ac:dyDescent="0.25">
      <c r="S836" s="4" t="str">
        <f t="shared" ref="S836" si="705">$BB$23</f>
        <v>-</v>
      </c>
      <c r="T836" s="3"/>
      <c r="U836" s="36"/>
      <c r="V836" s="37"/>
      <c r="W836" s="37"/>
      <c r="X836" s="38"/>
      <c r="Y836" s="38"/>
      <c r="Z836" s="71"/>
      <c r="AA836" s="39"/>
      <c r="AB836" s="40"/>
      <c r="AC836" s="40"/>
      <c r="AD836" s="40"/>
      <c r="AE836" s="41"/>
      <c r="AF836" s="42"/>
      <c r="AG836" s="49"/>
      <c r="AH836" s="43"/>
      <c r="AI836" s="43"/>
      <c r="AJ836" s="44"/>
      <c r="AK836" s="44"/>
      <c r="AL836" s="44"/>
      <c r="AM836" s="44"/>
      <c r="AN836" s="36"/>
      <c r="AO836" s="36"/>
      <c r="AP836" s="36"/>
      <c r="AQ836" s="36"/>
      <c r="AR836" s="36"/>
      <c r="AS836" s="36"/>
    </row>
    <row r="837" spans="19:45" ht="30" customHeight="1" x14ac:dyDescent="0.25">
      <c r="S837" s="4" t="str">
        <f t="shared" ref="S837" si="706">$BB$24</f>
        <v>-</v>
      </c>
      <c r="T837" s="3"/>
      <c r="U837" s="36"/>
      <c r="V837" s="37"/>
      <c r="W837" s="37"/>
      <c r="X837" s="38"/>
      <c r="Y837" s="38"/>
      <c r="Z837" s="71"/>
      <c r="AA837" s="39"/>
      <c r="AB837" s="40"/>
      <c r="AC837" s="40"/>
      <c r="AD837" s="40"/>
      <c r="AE837" s="41"/>
      <c r="AF837" s="42"/>
      <c r="AG837" s="49"/>
      <c r="AH837" s="43"/>
      <c r="AI837" s="43"/>
      <c r="AJ837" s="44"/>
      <c r="AK837" s="44"/>
      <c r="AL837" s="44"/>
      <c r="AM837" s="44"/>
      <c r="AN837" s="36"/>
      <c r="AO837" s="36"/>
      <c r="AP837" s="36"/>
      <c r="AQ837" s="36"/>
      <c r="AR837" s="36"/>
      <c r="AS837" s="36"/>
    </row>
    <row r="838" spans="19:45" ht="30" customHeight="1" x14ac:dyDescent="0.25">
      <c r="S838" s="4" t="str">
        <f t="shared" ref="S838" si="707">$BB$25</f>
        <v>-</v>
      </c>
      <c r="T838" s="3"/>
      <c r="U838" s="36"/>
      <c r="V838" s="37"/>
      <c r="W838" s="37"/>
      <c r="X838" s="38"/>
      <c r="Y838" s="38"/>
      <c r="Z838" s="71"/>
      <c r="AA838" s="39"/>
      <c r="AB838" s="40"/>
      <c r="AC838" s="40"/>
      <c r="AD838" s="40"/>
      <c r="AE838" s="41"/>
      <c r="AF838" s="42"/>
      <c r="AG838" s="49"/>
      <c r="AH838" s="43"/>
      <c r="AI838" s="43"/>
      <c r="AJ838" s="44"/>
      <c r="AK838" s="44"/>
      <c r="AL838" s="44"/>
      <c r="AM838" s="44"/>
      <c r="AN838" s="36"/>
      <c r="AO838" s="36"/>
      <c r="AP838" s="36"/>
      <c r="AQ838" s="36"/>
      <c r="AR838" s="36"/>
      <c r="AS838" s="36"/>
    </row>
    <row r="839" spans="19:45" ht="30" customHeight="1" x14ac:dyDescent="0.25">
      <c r="S839" s="4" t="str">
        <f t="shared" ref="S839" si="708">$BB$26</f>
        <v>-</v>
      </c>
      <c r="T839" s="3"/>
      <c r="U839" s="36"/>
      <c r="V839" s="37"/>
      <c r="W839" s="37"/>
      <c r="X839" s="38"/>
      <c r="Y839" s="38"/>
      <c r="Z839" s="71"/>
      <c r="AA839" s="39"/>
      <c r="AB839" s="40"/>
      <c r="AC839" s="40"/>
      <c r="AD839" s="40"/>
      <c r="AE839" s="41"/>
      <c r="AF839" s="42"/>
      <c r="AG839" s="49"/>
      <c r="AH839" s="43"/>
      <c r="AI839" s="43"/>
      <c r="AJ839" s="44"/>
      <c r="AK839" s="44"/>
      <c r="AL839" s="44"/>
      <c r="AM839" s="44"/>
      <c r="AN839" s="36"/>
      <c r="AO839" s="36"/>
      <c r="AP839" s="36"/>
      <c r="AQ839" s="36"/>
      <c r="AR839" s="36"/>
      <c r="AS839" s="36"/>
    </row>
    <row r="840" spans="19:45" ht="30" customHeight="1" x14ac:dyDescent="0.25">
      <c r="S840" s="4" t="str">
        <f t="shared" ref="S840" si="709">$BB$27</f>
        <v>-</v>
      </c>
      <c r="T840" s="3"/>
      <c r="U840" s="36"/>
      <c r="V840" s="37"/>
      <c r="W840" s="37"/>
      <c r="X840" s="38"/>
      <c r="Y840" s="38"/>
      <c r="Z840" s="71"/>
      <c r="AA840" s="39"/>
      <c r="AB840" s="40"/>
      <c r="AC840" s="40"/>
      <c r="AD840" s="40"/>
      <c r="AE840" s="41"/>
      <c r="AF840" s="42"/>
      <c r="AG840" s="49"/>
      <c r="AH840" s="43"/>
      <c r="AI840" s="43"/>
      <c r="AJ840" s="44"/>
      <c r="AK840" s="44"/>
      <c r="AL840" s="44"/>
      <c r="AM840" s="44"/>
      <c r="AN840" s="36"/>
      <c r="AO840" s="36"/>
      <c r="AP840" s="36"/>
      <c r="AQ840" s="36"/>
      <c r="AR840" s="36"/>
      <c r="AS840" s="36"/>
    </row>
    <row r="841" spans="19:45" ht="30" customHeight="1" x14ac:dyDescent="0.25">
      <c r="S841" s="4" t="str">
        <f t="shared" ref="S841" si="710">$BB$28</f>
        <v>-</v>
      </c>
      <c r="T841" s="3"/>
      <c r="U841" s="36"/>
      <c r="V841" s="37"/>
      <c r="W841" s="37"/>
      <c r="X841" s="38"/>
      <c r="Y841" s="38"/>
      <c r="Z841" s="71"/>
      <c r="AA841" s="39"/>
      <c r="AB841" s="40"/>
      <c r="AC841" s="40"/>
      <c r="AD841" s="40"/>
      <c r="AE841" s="41"/>
      <c r="AF841" s="42"/>
      <c r="AG841" s="49"/>
      <c r="AH841" s="43"/>
      <c r="AI841" s="43"/>
      <c r="AJ841" s="44"/>
      <c r="AK841" s="44"/>
      <c r="AL841" s="44"/>
      <c r="AM841" s="44"/>
      <c r="AN841" s="36"/>
      <c r="AO841" s="36"/>
      <c r="AP841" s="36"/>
      <c r="AQ841" s="36"/>
      <c r="AR841" s="36"/>
      <c r="AS841" s="36"/>
    </row>
    <row r="842" spans="19:45" ht="30" customHeight="1" x14ac:dyDescent="0.25">
      <c r="S842" s="4" t="str">
        <f t="shared" ref="S842" si="711">$BB$29</f>
        <v>-</v>
      </c>
      <c r="T842" s="3"/>
      <c r="U842" s="36"/>
      <c r="V842" s="37"/>
      <c r="W842" s="37"/>
      <c r="X842" s="38"/>
      <c r="Y842" s="38"/>
      <c r="Z842" s="71"/>
      <c r="AA842" s="39"/>
      <c r="AB842" s="40"/>
      <c r="AC842" s="40"/>
      <c r="AD842" s="40"/>
      <c r="AE842" s="41"/>
      <c r="AF842" s="42"/>
      <c r="AG842" s="49"/>
      <c r="AH842" s="43"/>
      <c r="AI842" s="43"/>
      <c r="AJ842" s="44"/>
      <c r="AK842" s="44"/>
      <c r="AL842" s="44"/>
      <c r="AM842" s="44"/>
      <c r="AN842" s="36"/>
      <c r="AO842" s="36"/>
      <c r="AP842" s="36"/>
      <c r="AQ842" s="36"/>
      <c r="AR842" s="36"/>
      <c r="AS842" s="36"/>
    </row>
    <row r="843" spans="19:45" ht="30" customHeight="1" x14ac:dyDescent="0.25">
      <c r="S843" s="4" t="str">
        <f t="shared" ref="S843" si="712">$BB$30</f>
        <v>-</v>
      </c>
      <c r="T843" s="3"/>
      <c r="U843" s="36"/>
      <c r="V843" s="37"/>
      <c r="W843" s="37"/>
      <c r="X843" s="38"/>
      <c r="Y843" s="38"/>
      <c r="Z843" s="71"/>
      <c r="AA843" s="39"/>
      <c r="AB843" s="40"/>
      <c r="AC843" s="40"/>
      <c r="AD843" s="40"/>
      <c r="AE843" s="41"/>
      <c r="AF843" s="42"/>
      <c r="AG843" s="49"/>
      <c r="AH843" s="43"/>
      <c r="AI843" s="43"/>
      <c r="AJ843" s="44"/>
      <c r="AK843" s="44"/>
      <c r="AL843" s="44"/>
      <c r="AM843" s="44"/>
      <c r="AN843" s="36"/>
      <c r="AO843" s="36"/>
      <c r="AP843" s="36"/>
      <c r="AQ843" s="36"/>
      <c r="AR843" s="36"/>
      <c r="AS843" s="36"/>
    </row>
    <row r="844" spans="19:45" ht="30" customHeight="1" x14ac:dyDescent="0.25">
      <c r="S844" s="4" t="str">
        <f t="shared" ref="S844" si="713">$BB$31</f>
        <v>-</v>
      </c>
      <c r="T844" s="3"/>
      <c r="U844" s="36"/>
      <c r="V844" s="37"/>
      <c r="W844" s="37"/>
      <c r="X844" s="38"/>
      <c r="Y844" s="38"/>
      <c r="Z844" s="71"/>
      <c r="AA844" s="39"/>
      <c r="AB844" s="40"/>
      <c r="AC844" s="40"/>
      <c r="AD844" s="40"/>
      <c r="AE844" s="41"/>
      <c r="AF844" s="42"/>
      <c r="AG844" s="49"/>
      <c r="AH844" s="43"/>
      <c r="AI844" s="43"/>
      <c r="AJ844" s="44"/>
      <c r="AK844" s="44"/>
      <c r="AL844" s="44"/>
      <c r="AM844" s="44"/>
      <c r="AN844" s="36"/>
      <c r="AO844" s="36"/>
      <c r="AP844" s="36"/>
      <c r="AQ844" s="36"/>
      <c r="AR844" s="36"/>
      <c r="AS844" s="36"/>
    </row>
    <row r="845" spans="19:45" ht="30" customHeight="1" x14ac:dyDescent="0.25">
      <c r="S845" s="34"/>
      <c r="T845" s="34"/>
      <c r="U845" s="34"/>
      <c r="V845" s="34"/>
      <c r="W845" s="34"/>
      <c r="X845" s="34"/>
      <c r="Y845" s="34"/>
      <c r="Z845" s="34"/>
      <c r="AA845" s="34"/>
      <c r="AB845" s="34"/>
      <c r="AC845" s="34"/>
      <c r="AD845" s="34"/>
      <c r="AE845" s="34"/>
      <c r="AF845" s="34"/>
      <c r="AG845" s="34"/>
      <c r="AH845" s="34"/>
      <c r="AI845" s="34"/>
      <c r="AJ845" s="34"/>
      <c r="AK845" s="34"/>
      <c r="AL845" s="34"/>
      <c r="AM845" s="34"/>
      <c r="AN845" s="34"/>
      <c r="AO845" s="34"/>
      <c r="AP845" s="34"/>
      <c r="AQ845" s="34"/>
      <c r="AR845" s="6"/>
      <c r="AS845" s="6"/>
    </row>
    <row r="846" spans="19:45" ht="30" customHeight="1" x14ac:dyDescent="0.25">
      <c r="S846" s="31" cm="1">
        <f t="array" ref="S846">BoxNum(ROW($S846))</f>
        <v>14</v>
      </c>
      <c r="T846" s="7" t="s">
        <v>698</v>
      </c>
      <c r="U846" s="15" t="s">
        <v>585</v>
      </c>
      <c r="V846" s="12"/>
      <c r="W846" s="65"/>
      <c r="X846" s="12"/>
      <c r="Y846" s="7" t="str">
        <f t="shared" ref="Y846" si="714">VLOOKUP(U846,$DX$1:$DZ$21,3,FALSE)</f>
        <v>-</v>
      </c>
      <c r="AD846" s="8"/>
    </row>
    <row r="847" spans="19:45" ht="30" customHeight="1" x14ac:dyDescent="0.25">
      <c r="S847" s="7" t="s">
        <v>24</v>
      </c>
      <c r="T847" s="15" t="s">
        <v>606</v>
      </c>
      <c r="U847" s="5" t="s">
        <v>23</v>
      </c>
      <c r="V847" s="7" t="str">
        <f t="shared" ref="V847" si="715">VLOOKUP(U846,$DX$1:$DZ$21,2,FALSE)</f>
        <v>-</v>
      </c>
      <c r="W847" s="19"/>
      <c r="X847" s="19"/>
      <c r="Y847" s="19"/>
      <c r="Z847" s="19"/>
      <c r="AA847" s="5" t="s">
        <v>592</v>
      </c>
      <c r="AB847" s="26" t="str">
        <f t="shared" ref="AB847" si="716">T866&amp;"_"&amp;ABS(T864)&amp;"dB_"&amp;T868&amp;"_"&amp;T869&amp;"_"&amp;GetAbsMaxMinText(AF850:AG909)&amp;"_"&amp;T849&amp;"_"&amp;T848&amp;S846&amp;"."&amp;T872</f>
        <v>default_NormalMode_38dB_M804WF_2227G_327_442_ZTS6853_MP14.0</v>
      </c>
      <c r="AC847" s="18"/>
      <c r="AD847" s="18"/>
      <c r="AE847" s="18"/>
      <c r="AF847" s="18"/>
      <c r="AG847" s="18"/>
      <c r="AH847" s="19"/>
      <c r="AI847" s="19" t="s">
        <v>2</v>
      </c>
      <c r="AJ847" s="16"/>
      <c r="AK847" s="16"/>
      <c r="AL847" s="16"/>
      <c r="AM847" s="16"/>
      <c r="AN847" s="16"/>
      <c r="AO847" s="16"/>
      <c r="AP847" s="16"/>
      <c r="AQ847" s="16"/>
      <c r="AR847" s="16"/>
      <c r="AS847" s="16"/>
    </row>
    <row r="848" spans="19:45" ht="30" customHeight="1" x14ac:dyDescent="0.25">
      <c r="S848" s="7" t="s">
        <v>5</v>
      </c>
      <c r="T848" s="15" t="s">
        <v>1148</v>
      </c>
      <c r="U848" s="32" t="str">
        <f t="shared" ref="U848" si="717">HYPERLINK("#A"&amp;(S846+1),"&lt;==Block" &amp; $S846 &amp;"==&gt;")</f>
        <v>&lt;==Block14==&gt;</v>
      </c>
      <c r="V848" s="51"/>
      <c r="W848" s="19"/>
      <c r="X848" s="19"/>
      <c r="Y848" s="23"/>
      <c r="Z848" s="8"/>
      <c r="AA848" s="19"/>
      <c r="AB848" s="19"/>
      <c r="AC848" s="19"/>
      <c r="AD848" s="19"/>
      <c r="AE848" s="19"/>
      <c r="AF848" s="19"/>
      <c r="AG848" s="19"/>
      <c r="AH848" s="19"/>
      <c r="AI848" s="19"/>
      <c r="AJ848" s="19"/>
      <c r="AK848" s="19"/>
      <c r="AL848" s="19"/>
      <c r="AM848" s="19"/>
      <c r="AN848" s="57" t="s">
        <v>723</v>
      </c>
      <c r="AO848" s="57" t="s">
        <v>709</v>
      </c>
      <c r="AP848" s="57" t="s">
        <v>710</v>
      </c>
      <c r="AQ848" s="57" t="s">
        <v>611</v>
      </c>
      <c r="AR848" s="57" t="s">
        <v>711</v>
      </c>
      <c r="AS848" s="50"/>
    </row>
    <row r="849" spans="19:45" ht="30" customHeight="1" x14ac:dyDescent="0.25">
      <c r="S849" s="7" t="s">
        <v>10</v>
      </c>
      <c r="T849" s="15" t="s">
        <v>1178</v>
      </c>
      <c r="U849" s="52" t="s">
        <v>775</v>
      </c>
      <c r="V849" s="33" t="s">
        <v>601</v>
      </c>
      <c r="W849" s="33" t="s">
        <v>602</v>
      </c>
      <c r="X849" s="33" t="s">
        <v>603</v>
      </c>
      <c r="Y849" s="33" t="s">
        <v>603</v>
      </c>
      <c r="Z849" s="33" t="s">
        <v>591</v>
      </c>
      <c r="AA849" s="33" t="s">
        <v>7</v>
      </c>
      <c r="AB849" s="33" t="s">
        <v>563</v>
      </c>
      <c r="AC849" s="33" t="s">
        <v>577</v>
      </c>
      <c r="AD849" s="33" t="s">
        <v>611</v>
      </c>
      <c r="AE849" s="33" t="s">
        <v>569</v>
      </c>
      <c r="AF849" s="35" t="s">
        <v>593</v>
      </c>
      <c r="AG849" s="35" t="s">
        <v>594</v>
      </c>
      <c r="AH849" s="35" t="s">
        <v>595</v>
      </c>
      <c r="AI849" s="35" t="s">
        <v>596</v>
      </c>
      <c r="AJ849" s="56" t="s">
        <v>597</v>
      </c>
      <c r="AK849" s="56" t="s">
        <v>598</v>
      </c>
      <c r="AL849" s="56" t="s">
        <v>599</v>
      </c>
      <c r="AM849" s="56" t="s">
        <v>600</v>
      </c>
      <c r="AN849" s="56" t="str">
        <f t="shared" ref="AN849" si="718">VLOOKUP($T857,$DE$1:$DJ$31,2,FALSE)</f>
        <v>Full</v>
      </c>
      <c r="AO849" s="56" t="str">
        <f t="shared" ref="AO849" si="719">VLOOKUP($T857,$DE$1:$DJ$31,3,FALSE)</f>
        <v>Full</v>
      </c>
      <c r="AP849" s="56" t="str">
        <f t="shared" ref="AP849" si="720">VLOOKUP($T857,$DE$1:$DJ$31,4,FALSE)</f>
        <v>non</v>
      </c>
      <c r="AQ849" s="56" t="str">
        <f t="shared" ref="AQ849" si="721">VLOOKUP($T857,$DE$1:$DJ$31,5,FALSE)</f>
        <v>non</v>
      </c>
      <c r="AR849" s="56" t="str">
        <f t="shared" ref="AR849" si="722">VLOOKUP($T857,$DE$1:$DJ$31,6,FALSE)</f>
        <v>Full</v>
      </c>
      <c r="AS849" s="35" t="s">
        <v>726</v>
      </c>
    </row>
    <row r="850" spans="19:45" ht="30" customHeight="1" x14ac:dyDescent="0.25">
      <c r="S850" s="7" t="s">
        <v>18</v>
      </c>
      <c r="T850" s="15" t="s">
        <v>1149</v>
      </c>
      <c r="U850" s="36" t="str">
        <f t="shared" ref="U850:U872" ca="1" si="723">ConfigCode($AA850,$AN850,$AO850,$AP850,$AQ850,$AR850,$AF850,$AG850,2)</f>
        <v>0xF0=-33.00,-32.70;</v>
      </c>
      <c r="V850" s="37">
        <v>-0.5</v>
      </c>
      <c r="W850" s="37"/>
      <c r="X850" s="68"/>
      <c r="Y850" s="68"/>
      <c r="Z850" s="55">
        <f t="shared" ref="Z850:Z872" ca="1" si="724" xml:space="preserve">
N("vbias,vlookup vbias range")+
VLOOKUP($AA850,INDIRECT(BoxVal(ROW($AA850),34,COLUMN(T846))),2,FALSE)+
N("gain")+
$AB850+
N("vcm")+
VLOOKUP($AC850,$CT$1:$DC$31,7,FALSE)+
N("(vbias*vcp*vbg-vbias)*sensor ratio")+
VbiasCal($AA850,$AD850,$AE850,BoxVal(ROW($AC850),18,COLUMN($T$22)))+
N("vbias ref+gain ref")+
$V850+$W850</f>
        <v>-5.3534000000000006</v>
      </c>
      <c r="AA850" s="39" t="s">
        <v>1161</v>
      </c>
      <c r="AB850" s="40">
        <v>0</v>
      </c>
      <c r="AC850" s="40" t="s">
        <v>996</v>
      </c>
      <c r="AD850" s="40">
        <v>1</v>
      </c>
      <c r="AE850" s="41">
        <v>-6.6000000000000003E-2</v>
      </c>
      <c r="AF850" s="42">
        <v>-33</v>
      </c>
      <c r="AG850" s="42">
        <v>-32.700000000000003</v>
      </c>
      <c r="AH850" s="43">
        <f t="shared" ref="AH850:AH872" ca="1" si="725">$AF850+$Z850</f>
        <v>-38.353400000000001</v>
      </c>
      <c r="AI850" s="43">
        <f t="shared" ref="AI850:AI872" ca="1" si="726">$AG850+$Z850</f>
        <v>-38.053400000000003</v>
      </c>
      <c r="AJ850" s="44">
        <f t="shared" ref="AJ850:AJ872" ca="1" si="727" xml:space="preserve">
N("initial sens-loopgain")+
$AF850-BoxVal(ROW($AA850),26,COLUMN(INDIRECT("T"&amp;(INT(ROW($AA867)/65))*65+2)))</f>
        <v>-33</v>
      </c>
      <c r="AK850" s="44">
        <f t="shared" ref="AK850:AK872" ca="1" si="728">AJ850+(AG850-AF850)</f>
        <v>-32.700000000000003</v>
      </c>
      <c r="AL850" s="44">
        <f t="shared" ref="AL850:AL872" ca="1" si="729" xml:space="preserve">
N("initial sens-loopgain-gain-gain ref-vcm")+
$AH850-
BoxVal(ROW($AA850),26,COLUMN(INDIRECT("T"&amp;(INT(ROW($AA867)/65))*65+2)))-
$AB850-
$W850-
IFERROR(VLOOKUP($AC850,$CT$1:$DC$31,7,FALSE),0)</f>
        <v>-38.353400000000001</v>
      </c>
      <c r="AM850" s="44">
        <f t="shared" ref="AM850:AM872" ca="1" si="730">AL850+(AG850-AF850)</f>
        <v>-38.053400000000003</v>
      </c>
      <c r="AN850" s="36" t="str">
        <f t="shared" ref="AN850:AN872" ca="1" si="731">IF(BoxVal(ROW(AA850),9,COLUMN(T848))="FIX","00",ManualLookup(AA850,BoxVal(ROW(AA850),4,COLUMN(AN848)),INDIRECT(DN$3)))</f>
        <v>70</v>
      </c>
      <c r="AO850" s="36" t="str">
        <f t="shared" ref="AO850:AO872" ca="1" si="732">ManualLookup(AB850,BoxVal(ROW(AB850),4,COLUMN(AO848)),INDIRECT(DO$3))</f>
        <v>00</v>
      </c>
      <c r="AP850" s="36" t="str">
        <f t="shared" ref="AP850:AP872" ca="1" si="733">ManualLookup(AC850,BoxVal(ROW(AC850),4,COLUMN(AP848)),INDIRECT(DP$3))</f>
        <v>00</v>
      </c>
      <c r="AQ850" s="36" t="str">
        <f t="shared" ref="AQ850:AQ872" ca="1" si="734">ManualLookup(AD850,BoxVal(ROW(AD850),4,COLUMN(AQ848)),INDIRECT(DQ$3))</f>
        <v>00</v>
      </c>
      <c r="AR850" s="36" t="str">
        <f t="shared" ref="AR850:AR872" ca="1" si="735">ManualLookup(AE850,BoxVal(ROW(AE850),4,COLUMN(AR848)),INDIRECT(DR$3))</f>
        <v>80</v>
      </c>
      <c r="AS850" s="33"/>
    </row>
    <row r="851" spans="19:45" ht="30" customHeight="1" x14ac:dyDescent="0.25">
      <c r="S851" s="7" t="s">
        <v>13</v>
      </c>
      <c r="T851" s="15" t="s">
        <v>1165</v>
      </c>
      <c r="U851" s="71" t="str">
        <f t="shared" ca="1" si="723"/>
        <v>0xF3=-33.50,-33.00;</v>
      </c>
      <c r="V851" s="37">
        <v>-0.48</v>
      </c>
      <c r="W851" s="37"/>
      <c r="X851" s="68"/>
      <c r="Y851" s="68"/>
      <c r="Z851" s="55">
        <f t="shared" ca="1" si="724"/>
        <v>-4.833400000000001</v>
      </c>
      <c r="AA851" s="39" t="s">
        <v>1161</v>
      </c>
      <c r="AB851" s="40">
        <v>0.5</v>
      </c>
      <c r="AC851" s="40" t="s">
        <v>996</v>
      </c>
      <c r="AD851" s="40">
        <v>1</v>
      </c>
      <c r="AE851" s="41">
        <v>-6.6000000000000003E-2</v>
      </c>
      <c r="AF851" s="42">
        <v>-33.5</v>
      </c>
      <c r="AG851" s="47">
        <f t="shared" ref="AG851" si="736">AF850</f>
        <v>-33</v>
      </c>
      <c r="AH851" s="43">
        <f t="shared" ca="1" si="725"/>
        <v>-38.333399999999997</v>
      </c>
      <c r="AI851" s="43">
        <f t="shared" ca="1" si="726"/>
        <v>-37.833399999999997</v>
      </c>
      <c r="AJ851" s="44">
        <f t="shared" ca="1" si="727"/>
        <v>-33.5</v>
      </c>
      <c r="AK851" s="44">
        <f t="shared" ca="1" si="728"/>
        <v>-33</v>
      </c>
      <c r="AL851" s="44">
        <f t="shared" ca="1" si="729"/>
        <v>-38.833399999999997</v>
      </c>
      <c r="AM851" s="44">
        <f t="shared" ca="1" si="730"/>
        <v>-38.333399999999997</v>
      </c>
      <c r="AN851" s="36" t="str">
        <f t="shared" ca="1" si="731"/>
        <v>70</v>
      </c>
      <c r="AO851" s="36" t="str">
        <f t="shared" ca="1" si="732"/>
        <v>03</v>
      </c>
      <c r="AP851" s="36" t="str">
        <f t="shared" ca="1" si="733"/>
        <v>00</v>
      </c>
      <c r="AQ851" s="36" t="str">
        <f t="shared" ca="1" si="734"/>
        <v>00</v>
      </c>
      <c r="AR851" s="36" t="str">
        <f t="shared" ca="1" si="735"/>
        <v>80</v>
      </c>
      <c r="AS851" s="36"/>
    </row>
    <row r="852" spans="19:45" ht="30" customHeight="1" x14ac:dyDescent="0.25">
      <c r="S852" s="26"/>
      <c r="T852" s="17"/>
      <c r="U852" s="71" t="str">
        <f t="shared" ca="1" si="723"/>
        <v>0x70=-33.90,-33.50;</v>
      </c>
      <c r="V852" s="37">
        <v>-0.2</v>
      </c>
      <c r="W852" s="37"/>
      <c r="X852" s="68"/>
      <c r="Y852" s="68"/>
      <c r="Z852" s="55">
        <f t="shared" ca="1" si="724"/>
        <v>-4.4000000000000004</v>
      </c>
      <c r="AA852" s="39" t="s">
        <v>965</v>
      </c>
      <c r="AB852" s="40">
        <v>0</v>
      </c>
      <c r="AC852" s="40" t="s">
        <v>995</v>
      </c>
      <c r="AD852" s="40">
        <v>1</v>
      </c>
      <c r="AE852" s="41">
        <v>0</v>
      </c>
      <c r="AF852" s="42">
        <v>-33.9</v>
      </c>
      <c r="AG852" s="47">
        <f t="shared" ref="AG852:AG872" si="737">AF851</f>
        <v>-33.5</v>
      </c>
      <c r="AH852" s="43">
        <f t="shared" ca="1" si="725"/>
        <v>-38.299999999999997</v>
      </c>
      <c r="AI852" s="43">
        <f t="shared" ca="1" si="726"/>
        <v>-37.9</v>
      </c>
      <c r="AJ852" s="44">
        <f t="shared" ca="1" si="727"/>
        <v>-33.9</v>
      </c>
      <c r="AK852" s="44">
        <f t="shared" ca="1" si="728"/>
        <v>-33.5</v>
      </c>
      <c r="AL852" s="44">
        <f t="shared" ca="1" si="729"/>
        <v>-38.299999999999997</v>
      </c>
      <c r="AM852" s="44">
        <f t="shared" ca="1" si="730"/>
        <v>-37.9</v>
      </c>
      <c r="AN852" s="36" t="str">
        <f t="shared" ca="1" si="731"/>
        <v>70</v>
      </c>
      <c r="AO852" s="36" t="str">
        <f t="shared" ca="1" si="732"/>
        <v>00</v>
      </c>
      <c r="AP852" s="36" t="str">
        <f t="shared" ca="1" si="733"/>
        <v>00</v>
      </c>
      <c r="AQ852" s="36" t="str">
        <f t="shared" ca="1" si="734"/>
        <v>00</v>
      </c>
      <c r="AR852" s="36" t="str">
        <f t="shared" ca="1" si="735"/>
        <v>00</v>
      </c>
      <c r="AS852" s="36"/>
    </row>
    <row r="853" spans="19:45" ht="30" customHeight="1" x14ac:dyDescent="0.25">
      <c r="S853" s="7" t="s">
        <v>19</v>
      </c>
      <c r="T853" s="15" t="s">
        <v>1150</v>
      </c>
      <c r="U853" s="71" t="str">
        <f t="shared" ca="1" si="723"/>
        <v>0x73=-34.50,-33.90;</v>
      </c>
      <c r="V853" s="37">
        <v>-0.25</v>
      </c>
      <c r="W853" s="37"/>
      <c r="X853" s="68"/>
      <c r="Y853" s="68"/>
      <c r="Z853" s="55">
        <f t="shared" ca="1" si="724"/>
        <v>-3.95</v>
      </c>
      <c r="AA853" s="39" t="s">
        <v>965</v>
      </c>
      <c r="AB853" s="40">
        <v>0.5</v>
      </c>
      <c r="AC853" s="40" t="s">
        <v>995</v>
      </c>
      <c r="AD853" s="40">
        <v>1</v>
      </c>
      <c r="AE853" s="41">
        <v>0</v>
      </c>
      <c r="AF853" s="42">
        <v>-34.5</v>
      </c>
      <c r="AG853" s="47">
        <f t="shared" si="737"/>
        <v>-33.9</v>
      </c>
      <c r="AH853" s="43">
        <f t="shared" ca="1" si="725"/>
        <v>-38.450000000000003</v>
      </c>
      <c r="AI853" s="43">
        <f t="shared" ca="1" si="726"/>
        <v>-37.85</v>
      </c>
      <c r="AJ853" s="44">
        <f t="shared" ca="1" si="727"/>
        <v>-34.5</v>
      </c>
      <c r="AK853" s="44">
        <f t="shared" ca="1" si="728"/>
        <v>-33.9</v>
      </c>
      <c r="AL853" s="44">
        <f t="shared" ca="1" si="729"/>
        <v>-38.950000000000003</v>
      </c>
      <c r="AM853" s="44">
        <f t="shared" ca="1" si="730"/>
        <v>-38.35</v>
      </c>
      <c r="AN853" s="36" t="str">
        <f t="shared" ca="1" si="731"/>
        <v>70</v>
      </c>
      <c r="AO853" s="36" t="str">
        <f t="shared" ca="1" si="732"/>
        <v>03</v>
      </c>
      <c r="AP853" s="36" t="str">
        <f t="shared" ca="1" si="733"/>
        <v>00</v>
      </c>
      <c r="AQ853" s="36" t="str">
        <f t="shared" ca="1" si="734"/>
        <v>00</v>
      </c>
      <c r="AR853" s="36" t="str">
        <f t="shared" ca="1" si="735"/>
        <v>00</v>
      </c>
      <c r="AS853" s="36"/>
    </row>
    <row r="854" spans="19:45" ht="30" customHeight="1" x14ac:dyDescent="0.25">
      <c r="S854" s="7" t="s">
        <v>15</v>
      </c>
      <c r="T854" s="15" t="s">
        <v>1151</v>
      </c>
      <c r="U854" s="71" t="str">
        <f t="shared" ca="1" si="723"/>
        <v>0x74=-34.90,-34.50;</v>
      </c>
      <c r="V854" s="37"/>
      <c r="W854" s="37"/>
      <c r="X854" s="68"/>
      <c r="Y854" s="68"/>
      <c r="Z854" s="55">
        <f t="shared" ca="1" si="724"/>
        <v>-3.2</v>
      </c>
      <c r="AA854" s="39" t="s">
        <v>965</v>
      </c>
      <c r="AB854" s="40">
        <v>1</v>
      </c>
      <c r="AC854" s="40" t="s">
        <v>995</v>
      </c>
      <c r="AD854" s="40">
        <v>1</v>
      </c>
      <c r="AE854" s="41">
        <v>0</v>
      </c>
      <c r="AF854" s="42">
        <v>-34.9</v>
      </c>
      <c r="AG854" s="47">
        <f t="shared" si="737"/>
        <v>-34.5</v>
      </c>
      <c r="AH854" s="43">
        <f t="shared" ca="1" si="725"/>
        <v>-38.1</v>
      </c>
      <c r="AI854" s="43">
        <f t="shared" ca="1" si="726"/>
        <v>-37.700000000000003</v>
      </c>
      <c r="AJ854" s="44">
        <f t="shared" ca="1" si="727"/>
        <v>-34.9</v>
      </c>
      <c r="AK854" s="44">
        <f t="shared" ca="1" si="728"/>
        <v>-34.5</v>
      </c>
      <c r="AL854" s="44">
        <f t="shared" ca="1" si="729"/>
        <v>-39.1</v>
      </c>
      <c r="AM854" s="44">
        <f t="shared" ca="1" si="730"/>
        <v>-38.700000000000003</v>
      </c>
      <c r="AN854" s="36" t="str">
        <f t="shared" ca="1" si="731"/>
        <v>70</v>
      </c>
      <c r="AO854" s="36" t="str">
        <f t="shared" ca="1" si="732"/>
        <v>04</v>
      </c>
      <c r="AP854" s="36" t="str">
        <f t="shared" ca="1" si="733"/>
        <v>00</v>
      </c>
      <c r="AQ854" s="36" t="str">
        <f t="shared" ca="1" si="734"/>
        <v>00</v>
      </c>
      <c r="AR854" s="36" t="str">
        <f t="shared" ca="1" si="735"/>
        <v>00</v>
      </c>
      <c r="AS854" s="36"/>
    </row>
    <row r="855" spans="19:45" ht="30" customHeight="1" x14ac:dyDescent="0.25">
      <c r="S855" s="7" t="s">
        <v>705</v>
      </c>
      <c r="T855" s="15" t="s">
        <v>1152</v>
      </c>
      <c r="U855" s="71" t="str">
        <f t="shared" ca="1" si="723"/>
        <v>0xA3=-35.20,-34.90;</v>
      </c>
      <c r="V855" s="37">
        <v>-0.2</v>
      </c>
      <c r="W855" s="37"/>
      <c r="X855" s="68"/>
      <c r="Y855" s="68"/>
      <c r="Z855" s="55">
        <f t="shared" ca="1" si="724"/>
        <v>-3.1260000000000003</v>
      </c>
      <c r="AA855" s="39" t="s">
        <v>584</v>
      </c>
      <c r="AB855" s="40">
        <v>0.5</v>
      </c>
      <c r="AC855" s="40" t="s">
        <v>995</v>
      </c>
      <c r="AD855" s="40">
        <v>1</v>
      </c>
      <c r="AE855" s="41">
        <v>-6.6000000000000003E-2</v>
      </c>
      <c r="AF855" s="42">
        <v>-35.200000000000003</v>
      </c>
      <c r="AG855" s="47">
        <f t="shared" si="737"/>
        <v>-34.9</v>
      </c>
      <c r="AH855" s="43">
        <f t="shared" ca="1" si="725"/>
        <v>-38.326000000000001</v>
      </c>
      <c r="AI855" s="43">
        <f t="shared" ca="1" si="726"/>
        <v>-38.025999999999996</v>
      </c>
      <c r="AJ855" s="44">
        <f t="shared" ca="1" si="727"/>
        <v>-35.200000000000003</v>
      </c>
      <c r="AK855" s="44">
        <f t="shared" ca="1" si="728"/>
        <v>-34.9</v>
      </c>
      <c r="AL855" s="44">
        <f t="shared" ca="1" si="729"/>
        <v>-38.826000000000001</v>
      </c>
      <c r="AM855" s="44">
        <f t="shared" ca="1" si="730"/>
        <v>-38.525999999999996</v>
      </c>
      <c r="AN855" s="36" t="str">
        <f t="shared" ca="1" si="731"/>
        <v>20</v>
      </c>
      <c r="AO855" s="36" t="str">
        <f t="shared" ca="1" si="732"/>
        <v>03</v>
      </c>
      <c r="AP855" s="36" t="str">
        <f t="shared" ca="1" si="733"/>
        <v>00</v>
      </c>
      <c r="AQ855" s="36" t="str">
        <f t="shared" ca="1" si="734"/>
        <v>00</v>
      </c>
      <c r="AR855" s="36" t="str">
        <f t="shared" ca="1" si="735"/>
        <v>80</v>
      </c>
      <c r="AS855" s="36"/>
    </row>
    <row r="856" spans="19:45" ht="30" customHeight="1" x14ac:dyDescent="0.25">
      <c r="S856" s="7" t="s">
        <v>605</v>
      </c>
      <c r="T856" s="15" t="s">
        <v>991</v>
      </c>
      <c r="U856" s="71" t="str">
        <f t="shared" ca="1" si="723"/>
        <v>0xA4=-35.70,-35.20;</v>
      </c>
      <c r="V856" s="37">
        <v>-0.15</v>
      </c>
      <c r="W856" s="37"/>
      <c r="X856" s="68"/>
      <c r="Y856" s="68"/>
      <c r="Z856" s="55">
        <f t="shared" ca="1" si="724"/>
        <v>-2.5760000000000001</v>
      </c>
      <c r="AA856" s="39" t="s">
        <v>584</v>
      </c>
      <c r="AB856" s="40">
        <v>1</v>
      </c>
      <c r="AC856" s="40" t="s">
        <v>995</v>
      </c>
      <c r="AD856" s="40">
        <v>1</v>
      </c>
      <c r="AE856" s="41">
        <v>-6.6000000000000003E-2</v>
      </c>
      <c r="AF856" s="42">
        <v>-35.700000000000003</v>
      </c>
      <c r="AG856" s="47">
        <f t="shared" si="737"/>
        <v>-35.200000000000003</v>
      </c>
      <c r="AH856" s="43">
        <f t="shared" ca="1" si="725"/>
        <v>-38.276000000000003</v>
      </c>
      <c r="AI856" s="43">
        <f t="shared" ca="1" si="726"/>
        <v>-37.776000000000003</v>
      </c>
      <c r="AJ856" s="44">
        <f t="shared" ca="1" si="727"/>
        <v>-35.700000000000003</v>
      </c>
      <c r="AK856" s="44">
        <f t="shared" ca="1" si="728"/>
        <v>-35.200000000000003</v>
      </c>
      <c r="AL856" s="44">
        <f t="shared" ca="1" si="729"/>
        <v>-39.276000000000003</v>
      </c>
      <c r="AM856" s="44">
        <f t="shared" ca="1" si="730"/>
        <v>-38.776000000000003</v>
      </c>
      <c r="AN856" s="36" t="str">
        <f t="shared" ca="1" si="731"/>
        <v>20</v>
      </c>
      <c r="AO856" s="36" t="str">
        <f t="shared" ca="1" si="732"/>
        <v>04</v>
      </c>
      <c r="AP856" s="36" t="str">
        <f t="shared" ca="1" si="733"/>
        <v>00</v>
      </c>
      <c r="AQ856" s="36" t="str">
        <f t="shared" ca="1" si="734"/>
        <v>00</v>
      </c>
      <c r="AR856" s="36" t="str">
        <f t="shared" ca="1" si="735"/>
        <v>80</v>
      </c>
      <c r="AS856" s="36"/>
    </row>
    <row r="857" spans="19:45" ht="30" customHeight="1" x14ac:dyDescent="0.25">
      <c r="S857" s="7" t="s">
        <v>721</v>
      </c>
      <c r="T857" s="15" t="s">
        <v>26</v>
      </c>
      <c r="U857" s="71" t="str">
        <f t="shared" ca="1" si="723"/>
        <v>0xA5=-36.20,-35.70;</v>
      </c>
      <c r="V857" s="37">
        <v>-0.05</v>
      </c>
      <c r="W857" s="37"/>
      <c r="X857" s="68"/>
      <c r="Y857" s="68"/>
      <c r="Z857" s="55">
        <f t="shared" ca="1" si="724"/>
        <v>-1.9760000000000002</v>
      </c>
      <c r="AA857" s="39" t="s">
        <v>584</v>
      </c>
      <c r="AB857" s="40">
        <v>1.5</v>
      </c>
      <c r="AC857" s="40" t="s">
        <v>995</v>
      </c>
      <c r="AD857" s="40">
        <v>1</v>
      </c>
      <c r="AE857" s="41">
        <v>-6.6000000000000003E-2</v>
      </c>
      <c r="AF857" s="42">
        <v>-36.200000000000003</v>
      </c>
      <c r="AG857" s="47">
        <f t="shared" si="737"/>
        <v>-35.700000000000003</v>
      </c>
      <c r="AH857" s="43">
        <f t="shared" ca="1" si="725"/>
        <v>-38.176000000000002</v>
      </c>
      <c r="AI857" s="43">
        <f t="shared" ca="1" si="726"/>
        <v>-37.676000000000002</v>
      </c>
      <c r="AJ857" s="44">
        <f t="shared" ca="1" si="727"/>
        <v>-36.200000000000003</v>
      </c>
      <c r="AK857" s="44">
        <f t="shared" ca="1" si="728"/>
        <v>-35.700000000000003</v>
      </c>
      <c r="AL857" s="44">
        <f t="shared" ca="1" si="729"/>
        <v>-39.676000000000002</v>
      </c>
      <c r="AM857" s="44">
        <f t="shared" ca="1" si="730"/>
        <v>-39.176000000000002</v>
      </c>
      <c r="AN857" s="36" t="str">
        <f t="shared" ca="1" si="731"/>
        <v>20</v>
      </c>
      <c r="AO857" s="36" t="str">
        <f t="shared" ca="1" si="732"/>
        <v>05</v>
      </c>
      <c r="AP857" s="36" t="str">
        <f t="shared" ca="1" si="733"/>
        <v>00</v>
      </c>
      <c r="AQ857" s="36" t="str">
        <f t="shared" ca="1" si="734"/>
        <v>00</v>
      </c>
      <c r="AR857" s="36" t="str">
        <f t="shared" ca="1" si="735"/>
        <v>80</v>
      </c>
      <c r="AS857" s="36"/>
    </row>
    <row r="858" spans="19:45" ht="30" customHeight="1" x14ac:dyDescent="0.25">
      <c r="S858" s="7" t="s">
        <v>20</v>
      </c>
      <c r="T858" s="15">
        <v>-38</v>
      </c>
      <c r="U858" s="71" t="str">
        <f t="shared" ca="1" si="723"/>
        <v>0x24=-36.50,-36.20;</v>
      </c>
      <c r="V858" s="37"/>
      <c r="W858" s="37"/>
      <c r="X858" s="38"/>
      <c r="Y858" s="38"/>
      <c r="Z858" s="55">
        <f t="shared" ca="1" si="724"/>
        <v>-1.7000000000000002</v>
      </c>
      <c r="AA858" s="39" t="s">
        <v>584</v>
      </c>
      <c r="AB858" s="40">
        <v>1</v>
      </c>
      <c r="AC858" s="40" t="s">
        <v>995</v>
      </c>
      <c r="AD858" s="40">
        <v>1</v>
      </c>
      <c r="AE858" s="41">
        <v>0</v>
      </c>
      <c r="AF858" s="42">
        <v>-36.5</v>
      </c>
      <c r="AG858" s="47">
        <f t="shared" si="737"/>
        <v>-36.200000000000003</v>
      </c>
      <c r="AH858" s="43">
        <f t="shared" ca="1" si="725"/>
        <v>-38.200000000000003</v>
      </c>
      <c r="AI858" s="43">
        <f t="shared" ca="1" si="726"/>
        <v>-37.900000000000006</v>
      </c>
      <c r="AJ858" s="44">
        <f t="shared" ca="1" si="727"/>
        <v>-36.5</v>
      </c>
      <c r="AK858" s="44">
        <f t="shared" ca="1" si="728"/>
        <v>-36.200000000000003</v>
      </c>
      <c r="AL858" s="44">
        <f t="shared" ca="1" si="729"/>
        <v>-39.200000000000003</v>
      </c>
      <c r="AM858" s="44">
        <f t="shared" ca="1" si="730"/>
        <v>-38.900000000000006</v>
      </c>
      <c r="AN858" s="36" t="str">
        <f t="shared" ca="1" si="731"/>
        <v>20</v>
      </c>
      <c r="AO858" s="36" t="str">
        <f t="shared" ca="1" si="732"/>
        <v>04</v>
      </c>
      <c r="AP858" s="36" t="str">
        <f t="shared" ca="1" si="733"/>
        <v>00</v>
      </c>
      <c r="AQ858" s="36" t="str">
        <f t="shared" ca="1" si="734"/>
        <v>00</v>
      </c>
      <c r="AR858" s="36" t="str">
        <f t="shared" ca="1" si="735"/>
        <v>00</v>
      </c>
      <c r="AS858" s="36"/>
    </row>
    <row r="859" spans="19:45" ht="30" customHeight="1" x14ac:dyDescent="0.25">
      <c r="S859" s="7" t="s">
        <v>691</v>
      </c>
      <c r="T859" s="15" t="s">
        <v>1098</v>
      </c>
      <c r="U859" s="71" t="str">
        <f t="shared" ca="1" si="723"/>
        <v>0x25=-37.00,-36.50;</v>
      </c>
      <c r="V859" s="37"/>
      <c r="W859" s="37"/>
      <c r="X859" s="38"/>
      <c r="Y859" s="38"/>
      <c r="Z859" s="55">
        <f t="shared" ca="1" si="724"/>
        <v>-1.2000000000000002</v>
      </c>
      <c r="AA859" s="39" t="s">
        <v>584</v>
      </c>
      <c r="AB859" s="40">
        <v>1.5</v>
      </c>
      <c r="AC859" s="40" t="s">
        <v>995</v>
      </c>
      <c r="AD859" s="40">
        <v>1</v>
      </c>
      <c r="AE859" s="41">
        <v>0</v>
      </c>
      <c r="AF859" s="42">
        <v>-37</v>
      </c>
      <c r="AG859" s="47">
        <f t="shared" si="737"/>
        <v>-36.5</v>
      </c>
      <c r="AH859" s="43">
        <f t="shared" ca="1" si="725"/>
        <v>-38.200000000000003</v>
      </c>
      <c r="AI859" s="43">
        <f t="shared" ca="1" si="726"/>
        <v>-37.700000000000003</v>
      </c>
      <c r="AJ859" s="44">
        <f t="shared" ca="1" si="727"/>
        <v>-37</v>
      </c>
      <c r="AK859" s="44">
        <f t="shared" ca="1" si="728"/>
        <v>-36.5</v>
      </c>
      <c r="AL859" s="44">
        <f t="shared" ca="1" si="729"/>
        <v>-39.700000000000003</v>
      </c>
      <c r="AM859" s="44">
        <f t="shared" ca="1" si="730"/>
        <v>-39.200000000000003</v>
      </c>
      <c r="AN859" s="36" t="str">
        <f t="shared" ca="1" si="731"/>
        <v>20</v>
      </c>
      <c r="AO859" s="36" t="str">
        <f t="shared" ca="1" si="732"/>
        <v>05</v>
      </c>
      <c r="AP859" s="36" t="str">
        <f t="shared" ca="1" si="733"/>
        <v>00</v>
      </c>
      <c r="AQ859" s="36" t="str">
        <f t="shared" ca="1" si="734"/>
        <v>00</v>
      </c>
      <c r="AR859" s="36" t="str">
        <f t="shared" ca="1" si="735"/>
        <v>00</v>
      </c>
      <c r="AS859" s="36"/>
    </row>
    <row r="860" spans="19:45" ht="30" customHeight="1" x14ac:dyDescent="0.25">
      <c r="S860" s="7" t="s">
        <v>544</v>
      </c>
      <c r="T860" s="15" t="s">
        <v>993</v>
      </c>
      <c r="U860" s="71" t="str">
        <f t="shared" ca="1" si="723"/>
        <v>0x33=-37.60,-37.00;</v>
      </c>
      <c r="V860" s="37"/>
      <c r="W860" s="37"/>
      <c r="X860" s="38"/>
      <c r="Y860" s="38"/>
      <c r="Z860" s="71">
        <f t="shared" ca="1" si="724"/>
        <v>-0.7</v>
      </c>
      <c r="AA860" s="39" t="s">
        <v>586</v>
      </c>
      <c r="AB860" s="40">
        <v>0.5</v>
      </c>
      <c r="AC860" s="40" t="s">
        <v>995</v>
      </c>
      <c r="AD860" s="40">
        <v>1</v>
      </c>
      <c r="AE860" s="41">
        <v>0</v>
      </c>
      <c r="AF860" s="42">
        <v>-37.6</v>
      </c>
      <c r="AG860" s="49">
        <f t="shared" si="737"/>
        <v>-37</v>
      </c>
      <c r="AH860" s="43">
        <f t="shared" ca="1" si="725"/>
        <v>-38.300000000000004</v>
      </c>
      <c r="AI860" s="43">
        <f t="shared" ca="1" si="726"/>
        <v>-37.700000000000003</v>
      </c>
      <c r="AJ860" s="44">
        <f t="shared" ca="1" si="727"/>
        <v>-37.6</v>
      </c>
      <c r="AK860" s="44">
        <f t="shared" ca="1" si="728"/>
        <v>-37</v>
      </c>
      <c r="AL860" s="44">
        <f t="shared" ca="1" si="729"/>
        <v>-38.800000000000004</v>
      </c>
      <c r="AM860" s="44">
        <f t="shared" ca="1" si="730"/>
        <v>-38.200000000000003</v>
      </c>
      <c r="AN860" s="36" t="str">
        <f t="shared" ca="1" si="731"/>
        <v>30</v>
      </c>
      <c r="AO860" s="36" t="str">
        <f t="shared" ca="1" si="732"/>
        <v>03</v>
      </c>
      <c r="AP860" s="36" t="str">
        <f t="shared" ca="1" si="733"/>
        <v>00</v>
      </c>
      <c r="AQ860" s="36" t="str">
        <f t="shared" ca="1" si="734"/>
        <v>00</v>
      </c>
      <c r="AR860" s="36" t="str">
        <f t="shared" ca="1" si="735"/>
        <v>00</v>
      </c>
      <c r="AS860" s="36"/>
    </row>
    <row r="861" spans="19:45" ht="30" customHeight="1" x14ac:dyDescent="0.25">
      <c r="S861" s="7" t="s">
        <v>12</v>
      </c>
      <c r="T861" s="15" t="s">
        <v>548</v>
      </c>
      <c r="U861" s="71" t="str">
        <f t="shared" ca="1" si="723"/>
        <v>0x34=-38.10,-37.60;</v>
      </c>
      <c r="V861" s="37"/>
      <c r="W861" s="37"/>
      <c r="X861" s="38"/>
      <c r="Y861" s="38"/>
      <c r="Z861" s="71">
        <f t="shared" ca="1" si="724"/>
        <v>-0.19999999999999996</v>
      </c>
      <c r="AA861" s="39" t="s">
        <v>586</v>
      </c>
      <c r="AB861" s="40">
        <v>1</v>
      </c>
      <c r="AC861" s="40" t="s">
        <v>995</v>
      </c>
      <c r="AD861" s="40">
        <v>1</v>
      </c>
      <c r="AE861" s="41">
        <v>0</v>
      </c>
      <c r="AF861" s="42">
        <v>-38.1</v>
      </c>
      <c r="AG861" s="49">
        <f t="shared" si="737"/>
        <v>-37.6</v>
      </c>
      <c r="AH861" s="43">
        <f t="shared" ca="1" si="725"/>
        <v>-38.300000000000004</v>
      </c>
      <c r="AI861" s="43">
        <f t="shared" ca="1" si="726"/>
        <v>-37.800000000000004</v>
      </c>
      <c r="AJ861" s="44">
        <f t="shared" ca="1" si="727"/>
        <v>-38.1</v>
      </c>
      <c r="AK861" s="44">
        <f t="shared" ca="1" si="728"/>
        <v>-37.6</v>
      </c>
      <c r="AL861" s="44">
        <f t="shared" ca="1" si="729"/>
        <v>-39.300000000000004</v>
      </c>
      <c r="AM861" s="44">
        <f t="shared" ca="1" si="730"/>
        <v>-38.800000000000004</v>
      </c>
      <c r="AN861" s="36" t="str">
        <f t="shared" ca="1" si="731"/>
        <v>30</v>
      </c>
      <c r="AO861" s="36" t="str">
        <f t="shared" ca="1" si="732"/>
        <v>04</v>
      </c>
      <c r="AP861" s="36" t="str">
        <f t="shared" ca="1" si="733"/>
        <v>00</v>
      </c>
      <c r="AQ861" s="36" t="str">
        <f t="shared" ca="1" si="734"/>
        <v>00</v>
      </c>
      <c r="AR861" s="36" t="str">
        <f t="shared" ca="1" si="735"/>
        <v>00</v>
      </c>
      <c r="AS861" s="36"/>
    </row>
    <row r="862" spans="19:45" ht="30" customHeight="1" x14ac:dyDescent="0.25">
      <c r="S862" s="26" t="s">
        <v>773</v>
      </c>
      <c r="T862" s="15" t="s">
        <v>562</v>
      </c>
      <c r="U862" s="71" t="str">
        <f t="shared" ca="1" si="723"/>
        <v>0x35=-38.40,-38.10;</v>
      </c>
      <c r="V862" s="37"/>
      <c r="W862" s="37"/>
      <c r="X862" s="38"/>
      <c r="Y862" s="38"/>
      <c r="Z862" s="71">
        <f t="shared" ca="1" si="724"/>
        <v>0.30000000000000004</v>
      </c>
      <c r="AA862" s="39" t="s">
        <v>586</v>
      </c>
      <c r="AB862" s="40">
        <v>1.5</v>
      </c>
      <c r="AC862" s="40" t="s">
        <v>995</v>
      </c>
      <c r="AD862" s="40">
        <v>1</v>
      </c>
      <c r="AE862" s="41">
        <v>0</v>
      </c>
      <c r="AF862" s="42">
        <v>-38.4</v>
      </c>
      <c r="AG862" s="49">
        <f t="shared" si="737"/>
        <v>-38.1</v>
      </c>
      <c r="AH862" s="43">
        <f t="shared" ca="1" si="725"/>
        <v>-38.1</v>
      </c>
      <c r="AI862" s="43">
        <f t="shared" ca="1" si="726"/>
        <v>-37.800000000000004</v>
      </c>
      <c r="AJ862" s="44">
        <f t="shared" ca="1" si="727"/>
        <v>-38.4</v>
      </c>
      <c r="AK862" s="44">
        <f t="shared" ca="1" si="728"/>
        <v>-38.1</v>
      </c>
      <c r="AL862" s="44">
        <f t="shared" ca="1" si="729"/>
        <v>-39.6</v>
      </c>
      <c r="AM862" s="44">
        <f t="shared" ca="1" si="730"/>
        <v>-39.300000000000004</v>
      </c>
      <c r="AN862" s="36" t="str">
        <f t="shared" ca="1" si="731"/>
        <v>30</v>
      </c>
      <c r="AO862" s="36" t="str">
        <f t="shared" ca="1" si="732"/>
        <v>05</v>
      </c>
      <c r="AP862" s="36" t="str">
        <f t="shared" ca="1" si="733"/>
        <v>00</v>
      </c>
      <c r="AQ862" s="36" t="str">
        <f t="shared" ca="1" si="734"/>
        <v>00</v>
      </c>
      <c r="AR862" s="36" t="str">
        <f t="shared" ca="1" si="735"/>
        <v>00</v>
      </c>
      <c r="AS862" s="36"/>
    </row>
    <row r="863" spans="19:45" ht="30" customHeight="1" x14ac:dyDescent="0.25">
      <c r="S863" s="7" t="s">
        <v>573</v>
      </c>
      <c r="T863" s="15">
        <v>1.1000000000000001</v>
      </c>
      <c r="U863" s="71" t="str">
        <f t="shared" ca="1" si="723"/>
        <v>0x03=-38.80,-38.40;</v>
      </c>
      <c r="V863" s="37"/>
      <c r="W863" s="37"/>
      <c r="X863" s="38"/>
      <c r="Y863" s="38"/>
      <c r="Z863" s="71">
        <f t="shared" ca="1" si="724"/>
        <v>0.5</v>
      </c>
      <c r="AA863" s="39" t="s">
        <v>587</v>
      </c>
      <c r="AB863" s="40">
        <v>0.5</v>
      </c>
      <c r="AC863" s="40" t="s">
        <v>995</v>
      </c>
      <c r="AD863" s="40">
        <v>1</v>
      </c>
      <c r="AE863" s="41">
        <v>0</v>
      </c>
      <c r="AF863" s="42">
        <v>-38.799999999999997</v>
      </c>
      <c r="AG863" s="49">
        <f t="shared" si="737"/>
        <v>-38.4</v>
      </c>
      <c r="AH863" s="43">
        <f t="shared" ca="1" si="725"/>
        <v>-38.299999999999997</v>
      </c>
      <c r="AI863" s="43">
        <f t="shared" ca="1" si="726"/>
        <v>-37.9</v>
      </c>
      <c r="AJ863" s="44">
        <f t="shared" ca="1" si="727"/>
        <v>-38.799999999999997</v>
      </c>
      <c r="AK863" s="44">
        <f t="shared" ca="1" si="728"/>
        <v>-38.4</v>
      </c>
      <c r="AL863" s="44">
        <f t="shared" ca="1" si="729"/>
        <v>-38.799999999999997</v>
      </c>
      <c r="AM863" s="44">
        <f t="shared" ca="1" si="730"/>
        <v>-38.4</v>
      </c>
      <c r="AN863" s="36" t="str">
        <f t="shared" ca="1" si="731"/>
        <v>00</v>
      </c>
      <c r="AO863" s="36" t="str">
        <f t="shared" ca="1" si="732"/>
        <v>03</v>
      </c>
      <c r="AP863" s="36" t="str">
        <f t="shared" ca="1" si="733"/>
        <v>00</v>
      </c>
      <c r="AQ863" s="36" t="str">
        <f t="shared" ca="1" si="734"/>
        <v>00</v>
      </c>
      <c r="AR863" s="36" t="str">
        <f t="shared" ca="1" si="735"/>
        <v>00</v>
      </c>
      <c r="AS863" s="36"/>
    </row>
    <row r="864" spans="19:45" ht="30" customHeight="1" x14ac:dyDescent="0.25">
      <c r="S864" s="7" t="s">
        <v>590</v>
      </c>
      <c r="T864" s="15">
        <f>VLOOKUP(T849,MPN!$A$1:$E$1000,4,FALSE)</f>
        <v>-38</v>
      </c>
      <c r="U864" s="71" t="str">
        <f t="shared" ca="1" si="723"/>
        <v>0x04=-39.30,-38.80;</v>
      </c>
      <c r="V864" s="37"/>
      <c r="W864" s="37"/>
      <c r="X864" s="38"/>
      <c r="Y864" s="38"/>
      <c r="Z864" s="71">
        <f t="shared" ca="1" si="724"/>
        <v>1</v>
      </c>
      <c r="AA864" s="39" t="s">
        <v>587</v>
      </c>
      <c r="AB864" s="40">
        <v>1</v>
      </c>
      <c r="AC864" s="40" t="s">
        <v>995</v>
      </c>
      <c r="AD864" s="40">
        <v>1</v>
      </c>
      <c r="AE864" s="41">
        <v>0</v>
      </c>
      <c r="AF864" s="42">
        <v>-39.299999999999997</v>
      </c>
      <c r="AG864" s="49">
        <f t="shared" si="737"/>
        <v>-38.799999999999997</v>
      </c>
      <c r="AH864" s="43">
        <f t="shared" ca="1" si="725"/>
        <v>-38.299999999999997</v>
      </c>
      <c r="AI864" s="43">
        <f t="shared" ca="1" si="726"/>
        <v>-37.799999999999997</v>
      </c>
      <c r="AJ864" s="44">
        <f t="shared" ca="1" si="727"/>
        <v>-39.299999999999997</v>
      </c>
      <c r="AK864" s="44">
        <f t="shared" ca="1" si="728"/>
        <v>-38.799999999999997</v>
      </c>
      <c r="AL864" s="44">
        <f t="shared" ca="1" si="729"/>
        <v>-39.299999999999997</v>
      </c>
      <c r="AM864" s="44">
        <f t="shared" ca="1" si="730"/>
        <v>-38.799999999999997</v>
      </c>
      <c r="AN864" s="36" t="str">
        <f t="shared" ca="1" si="731"/>
        <v>00</v>
      </c>
      <c r="AO864" s="36" t="str">
        <f t="shared" ca="1" si="732"/>
        <v>04</v>
      </c>
      <c r="AP864" s="36" t="str">
        <f t="shared" ca="1" si="733"/>
        <v>00</v>
      </c>
      <c r="AQ864" s="36" t="str">
        <f t="shared" ca="1" si="734"/>
        <v>00</v>
      </c>
      <c r="AR864" s="36" t="str">
        <f t="shared" ca="1" si="735"/>
        <v>00</v>
      </c>
      <c r="AS864" s="36"/>
    </row>
    <row r="865" spans="2:45" ht="30" customHeight="1" x14ac:dyDescent="0.25">
      <c r="S865" s="7" t="s">
        <v>693</v>
      </c>
      <c r="T865" s="15">
        <v>0.8</v>
      </c>
      <c r="U865" s="71" t="str">
        <f t="shared" ca="1" si="723"/>
        <v>0x53=-39.90,-39.30;</v>
      </c>
      <c r="V865" s="37"/>
      <c r="W865" s="37"/>
      <c r="X865" s="38"/>
      <c r="Y865" s="38"/>
      <c r="Z865" s="71">
        <f t="shared" ca="1" si="724"/>
        <v>1.6</v>
      </c>
      <c r="AA865" s="39" t="s">
        <v>580</v>
      </c>
      <c r="AB865" s="40">
        <v>0.5</v>
      </c>
      <c r="AC865" s="40" t="s">
        <v>995</v>
      </c>
      <c r="AD865" s="40">
        <v>1</v>
      </c>
      <c r="AE865" s="41">
        <v>0</v>
      </c>
      <c r="AF865" s="42">
        <v>-39.9</v>
      </c>
      <c r="AG865" s="49">
        <f t="shared" si="737"/>
        <v>-39.299999999999997</v>
      </c>
      <c r="AH865" s="43">
        <f t="shared" ca="1" si="725"/>
        <v>-38.299999999999997</v>
      </c>
      <c r="AI865" s="43">
        <f t="shared" ca="1" si="726"/>
        <v>-37.699999999999996</v>
      </c>
      <c r="AJ865" s="44">
        <f t="shared" ca="1" si="727"/>
        <v>-39.9</v>
      </c>
      <c r="AK865" s="44">
        <f t="shared" ca="1" si="728"/>
        <v>-39.299999999999997</v>
      </c>
      <c r="AL865" s="44">
        <f t="shared" ca="1" si="729"/>
        <v>-38.799999999999997</v>
      </c>
      <c r="AM865" s="44">
        <f t="shared" ca="1" si="730"/>
        <v>-38.199999999999996</v>
      </c>
      <c r="AN865" s="36" t="str">
        <f t="shared" ca="1" si="731"/>
        <v>50</v>
      </c>
      <c r="AO865" s="36" t="str">
        <f t="shared" ca="1" si="732"/>
        <v>03</v>
      </c>
      <c r="AP865" s="36" t="str">
        <f t="shared" ca="1" si="733"/>
        <v>00</v>
      </c>
      <c r="AQ865" s="36" t="str">
        <f t="shared" ca="1" si="734"/>
        <v>00</v>
      </c>
      <c r="AR865" s="36" t="str">
        <f t="shared" ca="1" si="735"/>
        <v>00</v>
      </c>
      <c r="AS865" s="36"/>
    </row>
    <row r="866" spans="2:45" ht="30" customHeight="1" x14ac:dyDescent="0.25">
      <c r="S866" s="7" t="s">
        <v>604</v>
      </c>
      <c r="T866" s="7" t="str">
        <f t="shared" ref="T866" si="738">VLOOKUP($T853,$AU$1:$AZ$31,MATCH($T847,$AU$1:$AZ$1,0),FALSE)&amp;"_"&amp;T855</f>
        <v>default_NormalMode</v>
      </c>
      <c r="U866" s="71" t="str">
        <f t="shared" ca="1" si="723"/>
        <v>0x54=-40.40,-39.90;</v>
      </c>
      <c r="V866" s="37"/>
      <c r="W866" s="37"/>
      <c r="X866" s="38"/>
      <c r="Y866" s="38"/>
      <c r="Z866" s="71">
        <f t="shared" ca="1" si="724"/>
        <v>2.1</v>
      </c>
      <c r="AA866" s="39" t="s">
        <v>580</v>
      </c>
      <c r="AB866" s="40">
        <v>1</v>
      </c>
      <c r="AC866" s="40" t="s">
        <v>995</v>
      </c>
      <c r="AD866" s="40">
        <v>1</v>
      </c>
      <c r="AE866" s="41">
        <v>0</v>
      </c>
      <c r="AF866" s="42">
        <v>-40.4</v>
      </c>
      <c r="AG866" s="49">
        <f t="shared" si="737"/>
        <v>-39.9</v>
      </c>
      <c r="AH866" s="43">
        <f t="shared" ca="1" si="725"/>
        <v>-38.299999999999997</v>
      </c>
      <c r="AI866" s="43">
        <f t="shared" ca="1" si="726"/>
        <v>-37.799999999999997</v>
      </c>
      <c r="AJ866" s="44">
        <f t="shared" ca="1" si="727"/>
        <v>-40.4</v>
      </c>
      <c r="AK866" s="44">
        <f t="shared" ca="1" si="728"/>
        <v>-39.9</v>
      </c>
      <c r="AL866" s="44">
        <f t="shared" ca="1" si="729"/>
        <v>-39.299999999999997</v>
      </c>
      <c r="AM866" s="44">
        <f t="shared" ca="1" si="730"/>
        <v>-38.799999999999997</v>
      </c>
      <c r="AN866" s="36" t="str">
        <f t="shared" ca="1" si="731"/>
        <v>50</v>
      </c>
      <c r="AO866" s="36" t="str">
        <f t="shared" ca="1" si="732"/>
        <v>04</v>
      </c>
      <c r="AP866" s="36" t="str">
        <f t="shared" ca="1" si="733"/>
        <v>00</v>
      </c>
      <c r="AQ866" s="36" t="str">
        <f t="shared" ca="1" si="734"/>
        <v>00</v>
      </c>
      <c r="AR866" s="36" t="str">
        <f t="shared" ca="1" si="735"/>
        <v>00</v>
      </c>
      <c r="AS866" s="36"/>
    </row>
    <row r="867" spans="2:45" ht="30" customHeight="1" x14ac:dyDescent="0.25">
      <c r="S867" s="7" t="s">
        <v>424</v>
      </c>
      <c r="T867" s="7" t="str">
        <f>VLOOKUP($T849,MPN!$A$1:$E$500,2,FALSE)</f>
        <v>AMIC</v>
      </c>
      <c r="U867" s="71" t="str">
        <f t="shared" ca="1" si="723"/>
        <v>0x55=-40.90,-40.40;</v>
      </c>
      <c r="V867" s="37"/>
      <c r="W867" s="37"/>
      <c r="X867" s="38"/>
      <c r="Y867" s="38"/>
      <c r="Z867" s="71">
        <f t="shared" ca="1" si="724"/>
        <v>2.6</v>
      </c>
      <c r="AA867" s="39" t="s">
        <v>580</v>
      </c>
      <c r="AB867" s="40">
        <v>1.5</v>
      </c>
      <c r="AC867" s="40" t="s">
        <v>995</v>
      </c>
      <c r="AD867" s="40">
        <v>1</v>
      </c>
      <c r="AE867" s="41">
        <v>0</v>
      </c>
      <c r="AF867" s="42">
        <v>-40.9</v>
      </c>
      <c r="AG867" s="49">
        <f t="shared" si="737"/>
        <v>-40.4</v>
      </c>
      <c r="AH867" s="43">
        <f t="shared" ca="1" si="725"/>
        <v>-38.299999999999997</v>
      </c>
      <c r="AI867" s="43">
        <f t="shared" ca="1" si="726"/>
        <v>-37.799999999999997</v>
      </c>
      <c r="AJ867" s="44">
        <f t="shared" ca="1" si="727"/>
        <v>-40.9</v>
      </c>
      <c r="AK867" s="44">
        <f t="shared" ca="1" si="728"/>
        <v>-40.4</v>
      </c>
      <c r="AL867" s="44">
        <f t="shared" ca="1" si="729"/>
        <v>-39.799999999999997</v>
      </c>
      <c r="AM867" s="44">
        <f t="shared" ca="1" si="730"/>
        <v>-39.299999999999997</v>
      </c>
      <c r="AN867" s="36" t="str">
        <f t="shared" ca="1" si="731"/>
        <v>50</v>
      </c>
      <c r="AO867" s="36" t="str">
        <f t="shared" ca="1" si="732"/>
        <v>05</v>
      </c>
      <c r="AP867" s="36" t="str">
        <f t="shared" ca="1" si="733"/>
        <v>00</v>
      </c>
      <c r="AQ867" s="36" t="str">
        <f t="shared" ca="1" si="734"/>
        <v>00</v>
      </c>
      <c r="AR867" s="36" t="str">
        <f t="shared" ca="1" si="735"/>
        <v>00</v>
      </c>
      <c r="AS867" s="36"/>
    </row>
    <row r="868" spans="2:45" ht="30" customHeight="1" x14ac:dyDescent="0.25">
      <c r="S868" s="7" t="s">
        <v>16</v>
      </c>
      <c r="T868" s="7" t="str">
        <f>VLOOKUP($T850,ASIC!$A$1:$B$200,2,FALSE)</f>
        <v>M804WF</v>
      </c>
      <c r="U868" s="71" t="str">
        <f t="shared" ca="1" si="723"/>
        <v>0x64=-41.50,-40.90;</v>
      </c>
      <c r="V868" s="37"/>
      <c r="W868" s="37"/>
      <c r="X868" s="38"/>
      <c r="Y868" s="38"/>
      <c r="Z868" s="71">
        <f t="shared" ca="1" si="724"/>
        <v>3.2</v>
      </c>
      <c r="AA868" s="39" t="s">
        <v>581</v>
      </c>
      <c r="AB868" s="40">
        <v>1</v>
      </c>
      <c r="AC868" s="40" t="s">
        <v>995</v>
      </c>
      <c r="AD868" s="40">
        <v>1</v>
      </c>
      <c r="AE868" s="41">
        <v>0</v>
      </c>
      <c r="AF868" s="42">
        <v>-41.5</v>
      </c>
      <c r="AG868" s="49">
        <f t="shared" si="737"/>
        <v>-40.9</v>
      </c>
      <c r="AH868" s="43">
        <f t="shared" ca="1" si="725"/>
        <v>-38.299999999999997</v>
      </c>
      <c r="AI868" s="43">
        <f t="shared" ca="1" si="726"/>
        <v>-37.699999999999996</v>
      </c>
      <c r="AJ868" s="44">
        <f t="shared" ca="1" si="727"/>
        <v>-41.5</v>
      </c>
      <c r="AK868" s="44">
        <f t="shared" ca="1" si="728"/>
        <v>-40.9</v>
      </c>
      <c r="AL868" s="44">
        <f t="shared" ca="1" si="729"/>
        <v>-39.299999999999997</v>
      </c>
      <c r="AM868" s="44">
        <f t="shared" ca="1" si="730"/>
        <v>-38.699999999999996</v>
      </c>
      <c r="AN868" s="36" t="str">
        <f t="shared" ca="1" si="731"/>
        <v>60</v>
      </c>
      <c r="AO868" s="36" t="str">
        <f t="shared" ca="1" si="732"/>
        <v>04</v>
      </c>
      <c r="AP868" s="36" t="str">
        <f t="shared" ca="1" si="733"/>
        <v>00</v>
      </c>
      <c r="AQ868" s="36" t="str">
        <f t="shared" ca="1" si="734"/>
        <v>00</v>
      </c>
      <c r="AR868" s="36" t="str">
        <f t="shared" ca="1" si="735"/>
        <v>00</v>
      </c>
      <c r="AS868" s="36"/>
    </row>
    <row r="869" spans="2:45" ht="30" customHeight="1" x14ac:dyDescent="0.25">
      <c r="S869" s="7" t="s">
        <v>17</v>
      </c>
      <c r="T869" s="7" t="str">
        <f>VLOOKUP($T851,Sensor!$A$1:$B$100,2,FALSE)</f>
        <v>2227G</v>
      </c>
      <c r="U869" s="71" t="str">
        <f t="shared" ca="1" si="723"/>
        <v>0x65=-42.00,-41.50;</v>
      </c>
      <c r="V869" s="37"/>
      <c r="W869" s="37"/>
      <c r="X869" s="38"/>
      <c r="Y869" s="38"/>
      <c r="Z869" s="71">
        <f t="shared" ca="1" si="724"/>
        <v>3.7</v>
      </c>
      <c r="AA869" s="39" t="s">
        <v>581</v>
      </c>
      <c r="AB869" s="40">
        <v>1.5</v>
      </c>
      <c r="AC869" s="40" t="s">
        <v>995</v>
      </c>
      <c r="AD869" s="40">
        <v>1</v>
      </c>
      <c r="AE869" s="41">
        <v>0</v>
      </c>
      <c r="AF869" s="42">
        <v>-42</v>
      </c>
      <c r="AG869" s="49">
        <f t="shared" si="737"/>
        <v>-41.5</v>
      </c>
      <c r="AH869" s="43">
        <f t="shared" ca="1" si="725"/>
        <v>-38.299999999999997</v>
      </c>
      <c r="AI869" s="43">
        <f t="shared" ca="1" si="726"/>
        <v>-37.799999999999997</v>
      </c>
      <c r="AJ869" s="44">
        <f t="shared" ca="1" si="727"/>
        <v>-42</v>
      </c>
      <c r="AK869" s="44">
        <f t="shared" ca="1" si="728"/>
        <v>-41.5</v>
      </c>
      <c r="AL869" s="44">
        <f t="shared" ca="1" si="729"/>
        <v>-39.799999999999997</v>
      </c>
      <c r="AM869" s="44">
        <f t="shared" ca="1" si="730"/>
        <v>-39.299999999999997</v>
      </c>
      <c r="AN869" s="36" t="str">
        <f t="shared" ca="1" si="731"/>
        <v>60</v>
      </c>
      <c r="AO869" s="36" t="str">
        <f t="shared" ca="1" si="732"/>
        <v>05</v>
      </c>
      <c r="AP869" s="36" t="str">
        <f t="shared" ca="1" si="733"/>
        <v>00</v>
      </c>
      <c r="AQ869" s="36" t="str">
        <f t="shared" ca="1" si="734"/>
        <v>00</v>
      </c>
      <c r="AR869" s="36" t="str">
        <f t="shared" ca="1" si="735"/>
        <v>00</v>
      </c>
      <c r="AS869" s="36"/>
    </row>
    <row r="870" spans="2:45" ht="30" customHeight="1" x14ac:dyDescent="0.25">
      <c r="S870" s="7" t="s">
        <v>21</v>
      </c>
      <c r="T870" s="7" t="str">
        <f>VLOOKUP($T849,MPN!$A$1:$E$500,5,FALSE)</f>
        <v>Default</v>
      </c>
      <c r="U870" s="71" t="str">
        <f t="shared" ca="1" si="723"/>
        <v>0x66=-42.50,-42.00;</v>
      </c>
      <c r="V870" s="37"/>
      <c r="W870" s="37"/>
      <c r="X870" s="38"/>
      <c r="Y870" s="38"/>
      <c r="Z870" s="71">
        <f t="shared" ca="1" si="724"/>
        <v>4.2</v>
      </c>
      <c r="AA870" s="39" t="s">
        <v>581</v>
      </c>
      <c r="AB870" s="40">
        <v>2</v>
      </c>
      <c r="AC870" s="40" t="s">
        <v>995</v>
      </c>
      <c r="AD870" s="40">
        <v>1</v>
      </c>
      <c r="AE870" s="41">
        <v>0</v>
      </c>
      <c r="AF870" s="42">
        <v>-42.5</v>
      </c>
      <c r="AG870" s="49">
        <f t="shared" si="737"/>
        <v>-42</v>
      </c>
      <c r="AH870" s="43">
        <f t="shared" ca="1" si="725"/>
        <v>-38.299999999999997</v>
      </c>
      <c r="AI870" s="43">
        <f t="shared" ca="1" si="726"/>
        <v>-37.799999999999997</v>
      </c>
      <c r="AJ870" s="44">
        <f t="shared" ca="1" si="727"/>
        <v>-42.5</v>
      </c>
      <c r="AK870" s="44">
        <f t="shared" ca="1" si="728"/>
        <v>-42</v>
      </c>
      <c r="AL870" s="44">
        <f t="shared" ca="1" si="729"/>
        <v>-40.299999999999997</v>
      </c>
      <c r="AM870" s="44">
        <f t="shared" ca="1" si="730"/>
        <v>-39.799999999999997</v>
      </c>
      <c r="AN870" s="36" t="str">
        <f t="shared" ca="1" si="731"/>
        <v>60</v>
      </c>
      <c r="AO870" s="36" t="str">
        <f t="shared" ca="1" si="732"/>
        <v>06</v>
      </c>
      <c r="AP870" s="36" t="str">
        <f t="shared" ca="1" si="733"/>
        <v>00</v>
      </c>
      <c r="AQ870" s="36" t="str">
        <f t="shared" ca="1" si="734"/>
        <v>00</v>
      </c>
      <c r="AR870" s="36" t="str">
        <f t="shared" ca="1" si="735"/>
        <v>00</v>
      </c>
      <c r="AS870" s="36"/>
    </row>
    <row r="871" spans="2:45" ht="30" customHeight="1" x14ac:dyDescent="0.25">
      <c r="S871" s="7" t="s">
        <v>545</v>
      </c>
      <c r="T871" s="7">
        <f t="shared" ref="T871" si="739">VLOOKUP(T860,$DT$1:$DV$31,3,FALSE)</f>
        <v>0</v>
      </c>
      <c r="U871" s="71" t="str">
        <f t="shared" ca="1" si="723"/>
        <v>0x67=-43.20,-42.50;</v>
      </c>
      <c r="V871" s="37"/>
      <c r="W871" s="37"/>
      <c r="X871" s="38"/>
      <c r="Y871" s="38"/>
      <c r="Z871" s="71">
        <f t="shared" ca="1" si="724"/>
        <v>4.7</v>
      </c>
      <c r="AA871" s="39" t="s">
        <v>581</v>
      </c>
      <c r="AB871" s="40">
        <v>2.5</v>
      </c>
      <c r="AC871" s="40" t="s">
        <v>995</v>
      </c>
      <c r="AD871" s="40">
        <v>1</v>
      </c>
      <c r="AE871" s="41">
        <v>0</v>
      </c>
      <c r="AF871" s="42">
        <v>-43.2</v>
      </c>
      <c r="AG871" s="49">
        <f t="shared" si="737"/>
        <v>-42.5</v>
      </c>
      <c r="AH871" s="43">
        <f t="shared" ca="1" si="725"/>
        <v>-38.5</v>
      </c>
      <c r="AI871" s="43">
        <f t="shared" ca="1" si="726"/>
        <v>-37.799999999999997</v>
      </c>
      <c r="AJ871" s="44">
        <f t="shared" ca="1" si="727"/>
        <v>-43.2</v>
      </c>
      <c r="AK871" s="44">
        <f t="shared" ca="1" si="728"/>
        <v>-42.5</v>
      </c>
      <c r="AL871" s="44">
        <f t="shared" ca="1" si="729"/>
        <v>-41</v>
      </c>
      <c r="AM871" s="44">
        <f t="shared" ca="1" si="730"/>
        <v>-40.299999999999997</v>
      </c>
      <c r="AN871" s="36" t="str">
        <f t="shared" ca="1" si="731"/>
        <v>60</v>
      </c>
      <c r="AO871" s="36" t="str">
        <f t="shared" ca="1" si="732"/>
        <v>07</v>
      </c>
      <c r="AP871" s="36" t="str">
        <f t="shared" ca="1" si="733"/>
        <v>00</v>
      </c>
      <c r="AQ871" s="36" t="str">
        <f t="shared" ca="1" si="734"/>
        <v>00</v>
      </c>
      <c r="AR871" s="36" t="str">
        <f t="shared" ca="1" si="735"/>
        <v>00</v>
      </c>
      <c r="AS871" s="36"/>
    </row>
    <row r="872" spans="2:45" ht="30" customHeight="1" x14ac:dyDescent="0.25">
      <c r="S872" s="7" t="s">
        <v>22</v>
      </c>
      <c r="T872" s="15">
        <v>0</v>
      </c>
      <c r="U872" s="71" t="str">
        <f t="shared" ca="1" si="723"/>
        <v>0x68=-44.20,-43.20;</v>
      </c>
      <c r="V872" s="37"/>
      <c r="W872" s="37"/>
      <c r="X872" s="38"/>
      <c r="Y872" s="38"/>
      <c r="Z872" s="71">
        <f t="shared" ca="1" si="724"/>
        <v>5.7</v>
      </c>
      <c r="AA872" s="39" t="s">
        <v>581</v>
      </c>
      <c r="AB872" s="40">
        <v>3.5</v>
      </c>
      <c r="AC872" s="40" t="s">
        <v>995</v>
      </c>
      <c r="AD872" s="40">
        <v>1</v>
      </c>
      <c r="AE872" s="41">
        <v>0</v>
      </c>
      <c r="AF872" s="42">
        <v>-44.2</v>
      </c>
      <c r="AG872" s="49">
        <f t="shared" si="737"/>
        <v>-43.2</v>
      </c>
      <c r="AH872" s="43">
        <f t="shared" ca="1" si="725"/>
        <v>-38.5</v>
      </c>
      <c r="AI872" s="43">
        <f t="shared" ca="1" si="726"/>
        <v>-37.5</v>
      </c>
      <c r="AJ872" s="44">
        <f t="shared" ca="1" si="727"/>
        <v>-44.2</v>
      </c>
      <c r="AK872" s="44">
        <f t="shared" ca="1" si="728"/>
        <v>-43.2</v>
      </c>
      <c r="AL872" s="44">
        <f t="shared" ca="1" si="729"/>
        <v>-42</v>
      </c>
      <c r="AM872" s="44">
        <f t="shared" ca="1" si="730"/>
        <v>-41</v>
      </c>
      <c r="AN872" s="36" t="str">
        <f t="shared" ca="1" si="731"/>
        <v>60</v>
      </c>
      <c r="AO872" s="36" t="str">
        <f t="shared" ca="1" si="732"/>
        <v>08</v>
      </c>
      <c r="AP872" s="36" t="str">
        <f t="shared" ca="1" si="733"/>
        <v>00</v>
      </c>
      <c r="AQ872" s="36" t="str">
        <f t="shared" ca="1" si="734"/>
        <v>00</v>
      </c>
      <c r="AR872" s="36" t="str">
        <f t="shared" ca="1" si="735"/>
        <v>00</v>
      </c>
      <c r="AS872" s="36"/>
    </row>
    <row r="873" spans="2:45" ht="30" customHeight="1" x14ac:dyDescent="0.25">
      <c r="B873" s="70"/>
      <c r="S873" s="7" t="s">
        <v>696</v>
      </c>
      <c r="T873" s="28">
        <v>45370</v>
      </c>
      <c r="U873" s="71"/>
      <c r="V873" s="37"/>
      <c r="W873" s="37"/>
      <c r="X873" s="38"/>
      <c r="Y873" s="38"/>
      <c r="Z873" s="71"/>
      <c r="AA873" s="39"/>
      <c r="AB873" s="40"/>
      <c r="AC873" s="40"/>
      <c r="AD873" s="40"/>
      <c r="AE873" s="41"/>
      <c r="AF873" s="42"/>
      <c r="AG873" s="49"/>
      <c r="AH873" s="43"/>
      <c r="AI873" s="43"/>
      <c r="AJ873" s="44"/>
      <c r="AK873" s="44"/>
      <c r="AL873" s="44"/>
      <c r="AM873" s="44"/>
      <c r="AN873" s="36"/>
      <c r="AO873" s="36"/>
      <c r="AP873" s="36"/>
      <c r="AQ873" s="36"/>
      <c r="AR873" s="36"/>
      <c r="AS873" s="36"/>
    </row>
    <row r="874" spans="2:45" ht="30" customHeight="1" x14ac:dyDescent="0.25">
      <c r="S874" s="7" t="s">
        <v>694</v>
      </c>
      <c r="T874" s="15" t="s">
        <v>994</v>
      </c>
      <c r="U874" s="71"/>
      <c r="V874" s="37"/>
      <c r="W874" s="37"/>
      <c r="X874" s="38"/>
      <c r="Y874" s="38"/>
      <c r="Z874" s="71"/>
      <c r="AA874" s="39"/>
      <c r="AB874" s="40"/>
      <c r="AC874" s="40"/>
      <c r="AD874" s="40"/>
      <c r="AE874" s="41"/>
      <c r="AF874" s="42"/>
      <c r="AG874" s="49"/>
      <c r="AH874" s="43"/>
      <c r="AI874" s="43"/>
      <c r="AJ874" s="44"/>
      <c r="AK874" s="44"/>
      <c r="AL874" s="44"/>
      <c r="AM874" s="44"/>
      <c r="AN874" s="36"/>
      <c r="AO874" s="36"/>
      <c r="AP874" s="36"/>
      <c r="AQ874" s="36"/>
      <c r="AR874" s="36"/>
      <c r="AS874" s="36"/>
    </row>
    <row r="875" spans="2:45" ht="30" customHeight="1" x14ac:dyDescent="0.25">
      <c r="S875" s="7" t="s">
        <v>697</v>
      </c>
      <c r="T875" s="7">
        <f t="shared" ref="T875" ca="1" si="740">COUNTA(U850:U909)</f>
        <v>23</v>
      </c>
      <c r="U875" s="71"/>
      <c r="V875" s="37"/>
      <c r="W875" s="37"/>
      <c r="X875" s="38"/>
      <c r="Y875" s="38"/>
      <c r="Z875" s="71"/>
      <c r="AA875" s="39"/>
      <c r="AB875" s="40"/>
      <c r="AC875" s="40"/>
      <c r="AD875" s="40"/>
      <c r="AE875" s="41"/>
      <c r="AF875" s="42"/>
      <c r="AG875" s="49"/>
      <c r="AH875" s="43"/>
      <c r="AI875" s="43"/>
      <c r="AJ875" s="44"/>
      <c r="AK875" s="44"/>
      <c r="AL875" s="44"/>
      <c r="AM875" s="44"/>
      <c r="AN875" s="36"/>
      <c r="AO875" s="36"/>
      <c r="AP875" s="36"/>
      <c r="AQ875" s="36"/>
      <c r="AR875" s="36"/>
      <c r="AS875" s="36"/>
    </row>
    <row r="876" spans="2:45" ht="30" customHeight="1" x14ac:dyDescent="0.25">
      <c r="S876" s="7" t="s">
        <v>715</v>
      </c>
      <c r="T876" s="7" t="str">
        <f t="shared" ref="T876" si="741">T864&amp;"+/-"&amp;T865&amp;" "&amp;T874</f>
        <v>-38+/-0.8 dBV</v>
      </c>
      <c r="U876" s="71"/>
      <c r="V876" s="37"/>
      <c r="W876" s="37"/>
      <c r="X876" s="38"/>
      <c r="Y876" s="38"/>
      <c r="Z876" s="71"/>
      <c r="AA876" s="39"/>
      <c r="AB876" s="40"/>
      <c r="AC876" s="40"/>
      <c r="AD876" s="40"/>
      <c r="AE876" s="41"/>
      <c r="AF876" s="42"/>
      <c r="AG876" s="49"/>
      <c r="AH876" s="43"/>
      <c r="AI876" s="43"/>
      <c r="AJ876" s="44"/>
      <c r="AK876" s="44"/>
      <c r="AL876" s="44"/>
      <c r="AM876" s="44"/>
      <c r="AN876" s="36"/>
      <c r="AO876" s="36"/>
      <c r="AP876" s="36"/>
      <c r="AQ876" s="36"/>
      <c r="AR876" s="36"/>
      <c r="AS876" s="36"/>
    </row>
    <row r="877" spans="2:45" ht="30" customHeight="1" x14ac:dyDescent="0.25">
      <c r="S877" s="7" t="s">
        <v>719</v>
      </c>
      <c r="T877" s="54" t="str">
        <f t="shared" ref="T877" si="742">T856&amp;" : "&amp;T859&amp;" "&amp;"(uA)"&amp;CHAR(10)&amp;"Vdc&amp;Remark: "&amp;T862</f>
        <v>3.3V : 100~200 (uA)
Vdc&amp;Remark: -</v>
      </c>
      <c r="U877" s="71"/>
      <c r="V877" s="37"/>
      <c r="W877" s="37"/>
      <c r="X877" s="38"/>
      <c r="Y877" s="38"/>
      <c r="Z877" s="71"/>
      <c r="AA877" s="39"/>
      <c r="AB877" s="40"/>
      <c r="AC877" s="40"/>
      <c r="AD877" s="40"/>
      <c r="AE877" s="41"/>
      <c r="AF877" s="42"/>
      <c r="AG877" s="49"/>
      <c r="AH877" s="43"/>
      <c r="AI877" s="43"/>
      <c r="AJ877" s="44"/>
      <c r="AK877" s="44"/>
      <c r="AL877" s="44"/>
      <c r="AM877" s="44"/>
      <c r="AN877" s="36"/>
      <c r="AO877" s="36"/>
      <c r="AP877" s="36"/>
      <c r="AQ877" s="36"/>
      <c r="AR877" s="36"/>
      <c r="AS877" s="36"/>
    </row>
    <row r="878" spans="2:45" ht="30" customHeight="1" x14ac:dyDescent="0.25">
      <c r="U878" s="71"/>
      <c r="V878" s="37"/>
      <c r="W878" s="37"/>
      <c r="X878" s="38"/>
      <c r="Y878" s="38"/>
      <c r="Z878" s="71"/>
      <c r="AA878" s="39"/>
      <c r="AB878" s="40"/>
      <c r="AC878" s="40"/>
      <c r="AD878" s="40"/>
      <c r="AE878" s="41"/>
      <c r="AF878" s="42"/>
      <c r="AG878" s="49"/>
      <c r="AH878" s="43"/>
      <c r="AI878" s="43"/>
      <c r="AJ878" s="44"/>
      <c r="AK878" s="44"/>
      <c r="AL878" s="44"/>
      <c r="AM878" s="44"/>
      <c r="AN878" s="36"/>
      <c r="AO878" s="36"/>
      <c r="AP878" s="36"/>
      <c r="AQ878" s="36"/>
      <c r="AR878" s="36"/>
      <c r="AS878" s="36"/>
    </row>
    <row r="879" spans="2:45" ht="30" customHeight="1" x14ac:dyDescent="0.25">
      <c r="S879" s="2" t="s">
        <v>14</v>
      </c>
      <c r="T879" s="2" t="str">
        <f t="shared" ref="T879" si="743">ADDRESS(ROW(S879),COLUMN($S$1))&amp;":"&amp;ADDRESS(ROW(S909),COLUMN($T$1))</f>
        <v>$S$879:$T$909</v>
      </c>
      <c r="U879" s="71"/>
      <c r="V879" s="37"/>
      <c r="W879" s="37"/>
      <c r="X879" s="38"/>
      <c r="Y879" s="38"/>
      <c r="Z879" s="71"/>
      <c r="AA879" s="39"/>
      <c r="AB879" s="40"/>
      <c r="AC879" s="40"/>
      <c r="AD879" s="40"/>
      <c r="AE879" s="41"/>
      <c r="AF879" s="42"/>
      <c r="AG879" s="49"/>
      <c r="AH879" s="43"/>
      <c r="AI879" s="43"/>
      <c r="AJ879" s="44"/>
      <c r="AK879" s="44"/>
      <c r="AL879" s="44"/>
      <c r="AM879" s="44"/>
      <c r="AN879" s="36"/>
      <c r="AO879" s="36"/>
      <c r="AP879" s="36"/>
      <c r="AQ879" s="36"/>
      <c r="AR879" s="36"/>
      <c r="AS879" s="36"/>
    </row>
    <row r="880" spans="2:45" ht="30" customHeight="1" x14ac:dyDescent="0.25">
      <c r="S880" s="4" t="str">
        <f t="shared" ref="S880" si="744">$BB$2</f>
        <v>15V</v>
      </c>
      <c r="T880" s="3">
        <v>3.2</v>
      </c>
      <c r="U880" s="71"/>
      <c r="V880" s="37"/>
      <c r="W880" s="37"/>
      <c r="X880" s="38"/>
      <c r="Y880" s="38"/>
      <c r="Z880" s="71"/>
      <c r="AA880" s="39"/>
      <c r="AB880" s="40"/>
      <c r="AC880" s="40"/>
      <c r="AD880" s="40"/>
      <c r="AE880" s="41"/>
      <c r="AF880" s="42"/>
      <c r="AG880" s="49"/>
      <c r="AH880" s="43"/>
      <c r="AI880" s="43"/>
      <c r="AJ880" s="44"/>
      <c r="AK880" s="44"/>
      <c r="AL880" s="44"/>
      <c r="AM880" s="44"/>
      <c r="AN880" s="36"/>
      <c r="AO880" s="36"/>
      <c r="AP880" s="36"/>
      <c r="AQ880" s="36"/>
      <c r="AR880" s="36"/>
      <c r="AS880" s="36"/>
    </row>
    <row r="881" spans="19:45" ht="30" customHeight="1" x14ac:dyDescent="0.25">
      <c r="S881" s="4" t="str">
        <f t="shared" ref="S881" si="745">$BB$3</f>
        <v>14V</v>
      </c>
      <c r="T881" s="3">
        <v>2.2000000000000002</v>
      </c>
      <c r="U881" s="71"/>
      <c r="V881" s="37"/>
      <c r="W881" s="37"/>
      <c r="X881" s="38"/>
      <c r="Y881" s="38"/>
      <c r="Z881" s="71"/>
      <c r="AA881" s="39"/>
      <c r="AB881" s="40"/>
      <c r="AC881" s="40"/>
      <c r="AD881" s="40"/>
      <c r="AE881" s="41"/>
      <c r="AF881" s="42"/>
      <c r="AG881" s="49"/>
      <c r="AH881" s="43"/>
      <c r="AI881" s="43"/>
      <c r="AJ881" s="44"/>
      <c r="AK881" s="44"/>
      <c r="AL881" s="44"/>
      <c r="AM881" s="44"/>
      <c r="AN881" s="36"/>
      <c r="AO881" s="36"/>
      <c r="AP881" s="36"/>
      <c r="AQ881" s="36"/>
      <c r="AR881" s="36"/>
      <c r="AS881" s="36"/>
    </row>
    <row r="882" spans="19:45" ht="30" customHeight="1" x14ac:dyDescent="0.25">
      <c r="S882" s="4" t="str">
        <f t="shared" ref="S882" si="746">$BB$4</f>
        <v>13V</v>
      </c>
      <c r="T882" s="3">
        <v>1.1000000000000001</v>
      </c>
      <c r="U882" s="71"/>
      <c r="V882" s="37"/>
      <c r="W882" s="37"/>
      <c r="X882" s="38"/>
      <c r="Y882" s="38"/>
      <c r="Z882" s="71"/>
      <c r="AA882" s="39"/>
      <c r="AB882" s="40"/>
      <c r="AC882" s="40"/>
      <c r="AD882" s="40"/>
      <c r="AE882" s="41"/>
      <c r="AF882" s="42"/>
      <c r="AG882" s="49"/>
      <c r="AH882" s="43"/>
      <c r="AI882" s="43"/>
      <c r="AJ882" s="44"/>
      <c r="AK882" s="44"/>
      <c r="AL882" s="44"/>
      <c r="AM882" s="44"/>
      <c r="AN882" s="36"/>
      <c r="AO882" s="36"/>
      <c r="AP882" s="36"/>
      <c r="AQ882" s="36"/>
      <c r="AR882" s="36"/>
      <c r="AS882" s="36"/>
    </row>
    <row r="883" spans="19:45" ht="30" customHeight="1" x14ac:dyDescent="0.25">
      <c r="S883" s="4" t="str">
        <f t="shared" ref="S883" si="747">$BB$5</f>
        <v>12V</v>
      </c>
      <c r="T883" s="3">
        <v>0</v>
      </c>
      <c r="U883" s="71"/>
      <c r="V883" s="37"/>
      <c r="W883" s="37"/>
      <c r="X883" s="38"/>
      <c r="Y883" s="38"/>
      <c r="Z883" s="71"/>
      <c r="AA883" s="39"/>
      <c r="AB883" s="40"/>
      <c r="AC883" s="40"/>
      <c r="AD883" s="40"/>
      <c r="AE883" s="41"/>
      <c r="AF883" s="42"/>
      <c r="AG883" s="49"/>
      <c r="AH883" s="43"/>
      <c r="AI883" s="43"/>
      <c r="AJ883" s="44"/>
      <c r="AK883" s="44"/>
      <c r="AL883" s="44"/>
      <c r="AM883" s="44"/>
      <c r="AN883" s="36"/>
      <c r="AO883" s="36"/>
      <c r="AP883" s="36"/>
      <c r="AQ883" s="36"/>
      <c r="AR883" s="36"/>
      <c r="AS883" s="36"/>
    </row>
    <row r="884" spans="19:45" ht="30" customHeight="1" x14ac:dyDescent="0.25">
      <c r="S884" s="4" t="str">
        <f t="shared" ref="S884" si="748">$BB$6</f>
        <v>11V</v>
      </c>
      <c r="T884" s="3">
        <v>-1.2</v>
      </c>
      <c r="U884" s="71"/>
      <c r="V884" s="37"/>
      <c r="W884" s="37"/>
      <c r="X884" s="38"/>
      <c r="Y884" s="38"/>
      <c r="Z884" s="71"/>
      <c r="AA884" s="39"/>
      <c r="AB884" s="40"/>
      <c r="AC884" s="40"/>
      <c r="AD884" s="40"/>
      <c r="AE884" s="41"/>
      <c r="AF884" s="42"/>
      <c r="AG884" s="49"/>
      <c r="AH884" s="43"/>
      <c r="AI884" s="43"/>
      <c r="AJ884" s="44"/>
      <c r="AK884" s="44"/>
      <c r="AL884" s="44"/>
      <c r="AM884" s="44"/>
      <c r="AN884" s="36"/>
      <c r="AO884" s="36"/>
      <c r="AP884" s="36"/>
      <c r="AQ884" s="36"/>
      <c r="AR884" s="36"/>
      <c r="AS884" s="36"/>
    </row>
    <row r="885" spans="19:45" ht="30" customHeight="1" x14ac:dyDescent="0.25">
      <c r="S885" s="4" t="str">
        <f t="shared" ref="S885" si="749">$BB$7</f>
        <v>10V</v>
      </c>
      <c r="T885" s="3">
        <v>-2.7</v>
      </c>
      <c r="U885" s="71"/>
      <c r="V885" s="37"/>
      <c r="W885" s="37"/>
      <c r="X885" s="38"/>
      <c r="Y885" s="38"/>
      <c r="Z885" s="71"/>
      <c r="AA885" s="39"/>
      <c r="AB885" s="40"/>
      <c r="AC885" s="40"/>
      <c r="AD885" s="40"/>
      <c r="AE885" s="41"/>
      <c r="AF885" s="42"/>
      <c r="AG885" s="49"/>
      <c r="AH885" s="43"/>
      <c r="AI885" s="43"/>
      <c r="AJ885" s="44"/>
      <c r="AK885" s="44"/>
      <c r="AL885" s="44"/>
      <c r="AM885" s="44"/>
      <c r="AN885" s="36"/>
      <c r="AO885" s="36"/>
      <c r="AP885" s="36"/>
      <c r="AQ885" s="36"/>
      <c r="AR885" s="36"/>
      <c r="AS885" s="36"/>
    </row>
    <row r="886" spans="19:45" ht="30" customHeight="1" x14ac:dyDescent="0.25">
      <c r="S886" s="4" t="str">
        <f t="shared" ref="S886" si="750">$BB$8</f>
        <v>9V</v>
      </c>
      <c r="T886" s="3">
        <v>-4.2</v>
      </c>
      <c r="U886" s="71"/>
      <c r="V886" s="37"/>
      <c r="W886" s="37"/>
      <c r="X886" s="38"/>
      <c r="Y886" s="38"/>
      <c r="Z886" s="71"/>
      <c r="AA886" s="39"/>
      <c r="AB886" s="40"/>
      <c r="AC886" s="40"/>
      <c r="AD886" s="40"/>
      <c r="AE886" s="41"/>
      <c r="AF886" s="42"/>
      <c r="AG886" s="49"/>
      <c r="AH886" s="43"/>
      <c r="AI886" s="43"/>
      <c r="AJ886" s="44"/>
      <c r="AK886" s="44"/>
      <c r="AL886" s="44"/>
      <c r="AM886" s="44"/>
      <c r="AN886" s="36"/>
      <c r="AO886" s="36"/>
      <c r="AP886" s="36"/>
      <c r="AQ886" s="36"/>
      <c r="AR886" s="36"/>
      <c r="AS886" s="36"/>
    </row>
    <row r="887" spans="19:45" ht="30" customHeight="1" x14ac:dyDescent="0.25">
      <c r="S887" s="4" t="str">
        <f t="shared" ref="S887" si="751">$BB$9</f>
        <v>FIX</v>
      </c>
      <c r="T887" s="3" t="s">
        <v>562</v>
      </c>
      <c r="U887" s="71"/>
      <c r="V887" s="37"/>
      <c r="W887" s="37"/>
      <c r="X887" s="38"/>
      <c r="Y887" s="38"/>
      <c r="Z887" s="71"/>
      <c r="AA887" s="39"/>
      <c r="AB887" s="40"/>
      <c r="AC887" s="40"/>
      <c r="AD887" s="40"/>
      <c r="AE887" s="41"/>
      <c r="AF887" s="42"/>
      <c r="AG887" s="49"/>
      <c r="AH887" s="43"/>
      <c r="AI887" s="43"/>
      <c r="AJ887" s="44"/>
      <c r="AK887" s="44"/>
      <c r="AL887" s="44"/>
      <c r="AM887" s="44"/>
      <c r="AN887" s="36"/>
      <c r="AO887" s="36"/>
      <c r="AP887" s="36"/>
      <c r="AQ887" s="36"/>
      <c r="AR887" s="36"/>
      <c r="AS887" s="36"/>
    </row>
    <row r="888" spans="19:45" ht="30" customHeight="1" x14ac:dyDescent="0.25">
      <c r="S888" s="4" t="str">
        <f t="shared" ref="S888" si="752">$BB$10</f>
        <v>Space</v>
      </c>
      <c r="T888" s="3"/>
      <c r="U888" s="71"/>
      <c r="V888" s="37"/>
      <c r="W888" s="37"/>
      <c r="X888" s="38"/>
      <c r="Y888" s="38"/>
      <c r="Z888" s="71"/>
      <c r="AA888" s="39"/>
      <c r="AB888" s="40"/>
      <c r="AC888" s="40"/>
      <c r="AD888" s="40"/>
      <c r="AE888" s="41"/>
      <c r="AF888" s="42"/>
      <c r="AG888" s="49"/>
      <c r="AH888" s="43"/>
      <c r="AI888" s="43"/>
      <c r="AJ888" s="44"/>
      <c r="AK888" s="44"/>
      <c r="AL888" s="44"/>
      <c r="AM888" s="44"/>
      <c r="AN888" s="36"/>
      <c r="AO888" s="36"/>
      <c r="AP888" s="36"/>
      <c r="AQ888" s="36"/>
      <c r="AR888" s="36"/>
      <c r="AS888" s="36"/>
    </row>
    <row r="889" spans="19:45" ht="30" customHeight="1" x14ac:dyDescent="0.25">
      <c r="S889" s="4" t="str">
        <f t="shared" ref="S889" si="753">$BB$11</f>
        <v>Config2</v>
      </c>
      <c r="T889" s="3"/>
      <c r="U889" s="71"/>
      <c r="V889" s="37"/>
      <c r="W889" s="37"/>
      <c r="X889" s="38"/>
      <c r="Y889" s="38"/>
      <c r="Z889" s="71"/>
      <c r="AA889" s="39"/>
      <c r="AB889" s="40"/>
      <c r="AC889" s="40"/>
      <c r="AD889" s="40"/>
      <c r="AE889" s="41"/>
      <c r="AF889" s="42"/>
      <c r="AG889" s="49"/>
      <c r="AH889" s="43"/>
      <c r="AI889" s="43"/>
      <c r="AJ889" s="44"/>
      <c r="AK889" s="44"/>
      <c r="AL889" s="44"/>
      <c r="AM889" s="44"/>
      <c r="AN889" s="36"/>
      <c r="AO889" s="36"/>
      <c r="AP889" s="36"/>
      <c r="AQ889" s="36"/>
      <c r="AR889" s="36"/>
      <c r="AS889" s="36"/>
    </row>
    <row r="890" spans="19:45" ht="30" customHeight="1" x14ac:dyDescent="0.25">
      <c r="S890" s="4" t="str">
        <f t="shared" ref="S890" si="754">$BB$12</f>
        <v>-</v>
      </c>
      <c r="T890" s="3"/>
      <c r="U890" s="36"/>
      <c r="V890" s="37"/>
      <c r="W890" s="37"/>
      <c r="X890" s="38"/>
      <c r="Y890" s="38"/>
      <c r="Z890" s="71"/>
      <c r="AA890" s="39"/>
      <c r="AB890" s="40"/>
      <c r="AC890" s="40"/>
      <c r="AD890" s="40"/>
      <c r="AE890" s="41"/>
      <c r="AF890" s="42"/>
      <c r="AG890" s="49"/>
      <c r="AH890" s="43"/>
      <c r="AI890" s="43"/>
      <c r="AJ890" s="44"/>
      <c r="AK890" s="44"/>
      <c r="AL890" s="44"/>
      <c r="AM890" s="44"/>
      <c r="AN890" s="36"/>
      <c r="AO890" s="36"/>
      <c r="AP890" s="36"/>
      <c r="AQ890" s="36"/>
      <c r="AR890" s="36"/>
      <c r="AS890" s="36"/>
    </row>
    <row r="891" spans="19:45" ht="30" customHeight="1" x14ac:dyDescent="0.25">
      <c r="S891" s="4" t="str">
        <f t="shared" ref="S891" si="755">$BB$13</f>
        <v>-</v>
      </c>
      <c r="T891" s="3"/>
      <c r="U891" s="36"/>
      <c r="V891" s="37"/>
      <c r="W891" s="37"/>
      <c r="X891" s="38"/>
      <c r="Y891" s="38"/>
      <c r="Z891" s="71"/>
      <c r="AA891" s="39"/>
      <c r="AB891" s="40"/>
      <c r="AC891" s="40"/>
      <c r="AD891" s="40"/>
      <c r="AE891" s="41"/>
      <c r="AF891" s="42"/>
      <c r="AG891" s="49"/>
      <c r="AH891" s="43"/>
      <c r="AI891" s="43"/>
      <c r="AJ891" s="44"/>
      <c r="AK891" s="44"/>
      <c r="AL891" s="44"/>
      <c r="AM891" s="44"/>
      <c r="AN891" s="36"/>
      <c r="AO891" s="36"/>
      <c r="AP891" s="36"/>
      <c r="AQ891" s="36"/>
      <c r="AR891" s="36"/>
      <c r="AS891" s="36"/>
    </row>
    <row r="892" spans="19:45" ht="30" customHeight="1" x14ac:dyDescent="0.25">
      <c r="S892" s="4" t="str">
        <f t="shared" ref="S892" si="756">$BB$14</f>
        <v>-</v>
      </c>
      <c r="T892" s="3"/>
      <c r="U892" s="36"/>
      <c r="V892" s="37"/>
      <c r="W892" s="37"/>
      <c r="X892" s="38"/>
      <c r="Y892" s="38"/>
      <c r="Z892" s="71"/>
      <c r="AA892" s="39"/>
      <c r="AB892" s="40"/>
      <c r="AC892" s="40"/>
      <c r="AD892" s="40"/>
      <c r="AE892" s="41"/>
      <c r="AF892" s="42"/>
      <c r="AG892" s="49"/>
      <c r="AH892" s="43"/>
      <c r="AI892" s="43"/>
      <c r="AJ892" s="44"/>
      <c r="AK892" s="44"/>
      <c r="AL892" s="44"/>
      <c r="AM892" s="44"/>
      <c r="AN892" s="36"/>
      <c r="AO892" s="36"/>
      <c r="AP892" s="36"/>
      <c r="AQ892" s="36"/>
      <c r="AR892" s="36"/>
      <c r="AS892" s="36"/>
    </row>
    <row r="893" spans="19:45" ht="30" customHeight="1" x14ac:dyDescent="0.25">
      <c r="S893" s="4" t="str">
        <f t="shared" ref="S893" si="757">$BB$15</f>
        <v>-</v>
      </c>
      <c r="T893" s="3"/>
      <c r="U893" s="36"/>
      <c r="V893" s="37"/>
      <c r="W893" s="37"/>
      <c r="X893" s="38"/>
      <c r="Y893" s="38"/>
      <c r="Z893" s="71"/>
      <c r="AA893" s="39"/>
      <c r="AB893" s="40"/>
      <c r="AC893" s="40"/>
      <c r="AD893" s="40"/>
      <c r="AE893" s="41"/>
      <c r="AF893" s="42"/>
      <c r="AG893" s="49"/>
      <c r="AH893" s="43"/>
      <c r="AI893" s="43"/>
      <c r="AJ893" s="44"/>
      <c r="AK893" s="44"/>
      <c r="AL893" s="44"/>
      <c r="AM893" s="44"/>
      <c r="AN893" s="36"/>
      <c r="AO893" s="36"/>
      <c r="AP893" s="36"/>
      <c r="AQ893" s="36"/>
      <c r="AR893" s="36"/>
      <c r="AS893" s="36"/>
    </row>
    <row r="894" spans="19:45" ht="30" customHeight="1" x14ac:dyDescent="0.25">
      <c r="S894" s="4" t="str">
        <f t="shared" ref="S894" si="758">$BB$16</f>
        <v>-</v>
      </c>
      <c r="T894" s="3"/>
      <c r="U894" s="36"/>
      <c r="V894" s="37"/>
      <c r="W894" s="37"/>
      <c r="X894" s="38"/>
      <c r="Y894" s="38"/>
      <c r="Z894" s="71"/>
      <c r="AA894" s="39"/>
      <c r="AB894" s="40"/>
      <c r="AC894" s="40"/>
      <c r="AD894" s="40"/>
      <c r="AE894" s="41"/>
      <c r="AF894" s="42"/>
      <c r="AG894" s="49"/>
      <c r="AH894" s="43"/>
      <c r="AI894" s="43"/>
      <c r="AJ894" s="44"/>
      <c r="AK894" s="44"/>
      <c r="AL894" s="44"/>
      <c r="AM894" s="44"/>
      <c r="AN894" s="36"/>
      <c r="AO894" s="36"/>
      <c r="AP894" s="36"/>
      <c r="AQ894" s="36"/>
      <c r="AR894" s="36"/>
      <c r="AS894" s="36"/>
    </row>
    <row r="895" spans="19:45" ht="30" customHeight="1" x14ac:dyDescent="0.25">
      <c r="S895" s="4" t="str">
        <f t="shared" ref="S895" si="759">$BB$17</f>
        <v>-</v>
      </c>
      <c r="T895" s="3"/>
      <c r="U895" s="36"/>
      <c r="V895" s="37"/>
      <c r="W895" s="37"/>
      <c r="X895" s="38"/>
      <c r="Y895" s="38"/>
      <c r="Z895" s="71"/>
      <c r="AA895" s="39"/>
      <c r="AB895" s="40"/>
      <c r="AC895" s="40"/>
      <c r="AD895" s="40"/>
      <c r="AE895" s="41"/>
      <c r="AF895" s="42"/>
      <c r="AG895" s="49"/>
      <c r="AH895" s="43"/>
      <c r="AI895" s="43"/>
      <c r="AJ895" s="44"/>
      <c r="AK895" s="44"/>
      <c r="AL895" s="44"/>
      <c r="AM895" s="44"/>
      <c r="AN895" s="36"/>
      <c r="AO895" s="36"/>
      <c r="AP895" s="36"/>
      <c r="AQ895" s="36"/>
      <c r="AR895" s="36"/>
      <c r="AS895" s="36"/>
    </row>
    <row r="896" spans="19:45" ht="30" customHeight="1" x14ac:dyDescent="0.25">
      <c r="S896" s="4" t="str">
        <f t="shared" ref="S896" si="760">$BB$18</f>
        <v>-</v>
      </c>
      <c r="T896" s="3"/>
      <c r="U896" s="36"/>
      <c r="V896" s="37"/>
      <c r="W896" s="37"/>
      <c r="X896" s="38"/>
      <c r="Y896" s="38"/>
      <c r="Z896" s="71"/>
      <c r="AA896" s="39"/>
      <c r="AB896" s="40"/>
      <c r="AC896" s="40"/>
      <c r="AD896" s="40"/>
      <c r="AE896" s="41"/>
      <c r="AF896" s="42"/>
      <c r="AG896" s="49"/>
      <c r="AH896" s="43"/>
      <c r="AI896" s="43"/>
      <c r="AJ896" s="44"/>
      <c r="AK896" s="44"/>
      <c r="AL896" s="44"/>
      <c r="AM896" s="44"/>
      <c r="AN896" s="36"/>
      <c r="AO896" s="36"/>
      <c r="AP896" s="36"/>
      <c r="AQ896" s="36"/>
      <c r="AR896" s="36"/>
      <c r="AS896" s="36"/>
    </row>
    <row r="897" spans="19:45" ht="30" customHeight="1" x14ac:dyDescent="0.25">
      <c r="S897" s="4" t="str">
        <f t="shared" ref="S897" si="761">$BB$19</f>
        <v>-</v>
      </c>
      <c r="T897" s="3"/>
      <c r="U897" s="36"/>
      <c r="V897" s="37"/>
      <c r="W897" s="37"/>
      <c r="X897" s="38"/>
      <c r="Y897" s="38"/>
      <c r="Z897" s="71"/>
      <c r="AA897" s="39"/>
      <c r="AB897" s="40"/>
      <c r="AC897" s="40"/>
      <c r="AD897" s="40"/>
      <c r="AE897" s="41"/>
      <c r="AF897" s="42"/>
      <c r="AG897" s="49"/>
      <c r="AH897" s="43"/>
      <c r="AI897" s="43"/>
      <c r="AJ897" s="44"/>
      <c r="AK897" s="44"/>
      <c r="AL897" s="44"/>
      <c r="AM897" s="44"/>
      <c r="AN897" s="36"/>
      <c r="AO897" s="36"/>
      <c r="AP897" s="36"/>
      <c r="AQ897" s="36"/>
      <c r="AR897" s="36"/>
      <c r="AS897" s="36"/>
    </row>
    <row r="898" spans="19:45" ht="30" customHeight="1" x14ac:dyDescent="0.25">
      <c r="S898" s="4" t="str">
        <f t="shared" ref="S898" si="762">$BB$20</f>
        <v>-</v>
      </c>
      <c r="T898" s="3"/>
      <c r="U898" s="36"/>
      <c r="V898" s="37"/>
      <c r="W898" s="37"/>
      <c r="X898" s="38"/>
      <c r="Y898" s="38"/>
      <c r="Z898" s="71"/>
      <c r="AA898" s="39"/>
      <c r="AB898" s="40"/>
      <c r="AC898" s="40"/>
      <c r="AD898" s="40"/>
      <c r="AE898" s="41"/>
      <c r="AF898" s="42"/>
      <c r="AG898" s="49"/>
      <c r="AH898" s="43"/>
      <c r="AI898" s="43"/>
      <c r="AJ898" s="44"/>
      <c r="AK898" s="44"/>
      <c r="AL898" s="44"/>
      <c r="AM898" s="44"/>
      <c r="AN898" s="36"/>
      <c r="AO898" s="36"/>
      <c r="AP898" s="36"/>
      <c r="AQ898" s="36"/>
      <c r="AR898" s="36"/>
      <c r="AS898" s="36"/>
    </row>
    <row r="899" spans="19:45" ht="30" customHeight="1" x14ac:dyDescent="0.25">
      <c r="S899" s="4" t="str">
        <f t="shared" ref="S899" si="763">$BB$21</f>
        <v>-</v>
      </c>
      <c r="T899" s="3"/>
      <c r="U899" s="36"/>
      <c r="V899" s="37"/>
      <c r="W899" s="37"/>
      <c r="X899" s="38"/>
      <c r="Y899" s="38"/>
      <c r="Z899" s="71"/>
      <c r="AA899" s="39"/>
      <c r="AB899" s="40"/>
      <c r="AC899" s="40"/>
      <c r="AD899" s="40"/>
      <c r="AE899" s="41"/>
      <c r="AF899" s="42"/>
      <c r="AG899" s="49"/>
      <c r="AH899" s="43"/>
      <c r="AI899" s="43"/>
      <c r="AJ899" s="44"/>
      <c r="AK899" s="44"/>
      <c r="AL899" s="44"/>
      <c r="AM899" s="44"/>
      <c r="AN899" s="36"/>
      <c r="AO899" s="36"/>
      <c r="AP899" s="36"/>
      <c r="AQ899" s="36"/>
      <c r="AR899" s="36"/>
      <c r="AS899" s="36"/>
    </row>
    <row r="900" spans="19:45" ht="30" customHeight="1" x14ac:dyDescent="0.25">
      <c r="S900" s="4" t="str">
        <f t="shared" ref="S900" si="764">$BB$22</f>
        <v>-</v>
      </c>
      <c r="T900" s="3"/>
      <c r="U900" s="36"/>
      <c r="V900" s="37"/>
      <c r="W900" s="37"/>
      <c r="X900" s="38"/>
      <c r="Y900" s="38"/>
      <c r="Z900" s="71"/>
      <c r="AA900" s="39"/>
      <c r="AB900" s="40"/>
      <c r="AC900" s="40"/>
      <c r="AD900" s="40"/>
      <c r="AE900" s="41"/>
      <c r="AF900" s="42"/>
      <c r="AG900" s="49"/>
      <c r="AH900" s="43"/>
      <c r="AI900" s="43"/>
      <c r="AJ900" s="44"/>
      <c r="AK900" s="44"/>
      <c r="AL900" s="44"/>
      <c r="AM900" s="44"/>
      <c r="AN900" s="36"/>
      <c r="AO900" s="36"/>
      <c r="AP900" s="36"/>
      <c r="AQ900" s="36"/>
      <c r="AR900" s="36"/>
      <c r="AS900" s="36"/>
    </row>
    <row r="901" spans="19:45" ht="30" customHeight="1" x14ac:dyDescent="0.25">
      <c r="S901" s="4" t="str">
        <f t="shared" ref="S901" si="765">$BB$23</f>
        <v>-</v>
      </c>
      <c r="T901" s="3"/>
      <c r="U901" s="36"/>
      <c r="V901" s="37"/>
      <c r="W901" s="37"/>
      <c r="X901" s="38"/>
      <c r="Y901" s="38"/>
      <c r="Z901" s="71"/>
      <c r="AA901" s="39"/>
      <c r="AB901" s="40"/>
      <c r="AC901" s="40"/>
      <c r="AD901" s="40"/>
      <c r="AE901" s="41"/>
      <c r="AF901" s="42"/>
      <c r="AG901" s="49"/>
      <c r="AH901" s="43"/>
      <c r="AI901" s="43"/>
      <c r="AJ901" s="44"/>
      <c r="AK901" s="44"/>
      <c r="AL901" s="44"/>
      <c r="AM901" s="44"/>
      <c r="AN901" s="36"/>
      <c r="AO901" s="36"/>
      <c r="AP901" s="36"/>
      <c r="AQ901" s="36"/>
      <c r="AR901" s="36"/>
      <c r="AS901" s="36"/>
    </row>
    <row r="902" spans="19:45" ht="30" customHeight="1" x14ac:dyDescent="0.25">
      <c r="S902" s="4" t="str">
        <f t="shared" ref="S902" si="766">$BB$24</f>
        <v>-</v>
      </c>
      <c r="T902" s="3"/>
      <c r="U902" s="36"/>
      <c r="V902" s="37"/>
      <c r="W902" s="37"/>
      <c r="X902" s="38"/>
      <c r="Y902" s="38"/>
      <c r="Z902" s="71"/>
      <c r="AA902" s="39"/>
      <c r="AB902" s="40"/>
      <c r="AC902" s="40"/>
      <c r="AD902" s="40"/>
      <c r="AE902" s="41"/>
      <c r="AF902" s="42"/>
      <c r="AG902" s="49"/>
      <c r="AH902" s="43"/>
      <c r="AI902" s="43"/>
      <c r="AJ902" s="44"/>
      <c r="AK902" s="44"/>
      <c r="AL902" s="44"/>
      <c r="AM902" s="44"/>
      <c r="AN902" s="36"/>
      <c r="AO902" s="36"/>
      <c r="AP902" s="36"/>
      <c r="AQ902" s="36"/>
      <c r="AR902" s="36"/>
      <c r="AS902" s="36"/>
    </row>
    <row r="903" spans="19:45" ht="30" customHeight="1" x14ac:dyDescent="0.25">
      <c r="S903" s="4" t="str">
        <f t="shared" ref="S903" si="767">$BB$25</f>
        <v>-</v>
      </c>
      <c r="T903" s="3"/>
      <c r="U903" s="36"/>
      <c r="V903" s="37"/>
      <c r="W903" s="37"/>
      <c r="X903" s="38"/>
      <c r="Y903" s="38"/>
      <c r="Z903" s="71"/>
      <c r="AA903" s="39"/>
      <c r="AB903" s="40"/>
      <c r="AC903" s="40"/>
      <c r="AD903" s="40"/>
      <c r="AE903" s="41"/>
      <c r="AF903" s="42"/>
      <c r="AG903" s="49"/>
      <c r="AH903" s="43"/>
      <c r="AI903" s="43"/>
      <c r="AJ903" s="44"/>
      <c r="AK903" s="44"/>
      <c r="AL903" s="44"/>
      <c r="AM903" s="44"/>
      <c r="AN903" s="36"/>
      <c r="AO903" s="36"/>
      <c r="AP903" s="36"/>
      <c r="AQ903" s="36"/>
      <c r="AR903" s="36"/>
      <c r="AS903" s="36"/>
    </row>
    <row r="904" spans="19:45" ht="30" customHeight="1" x14ac:dyDescent="0.25">
      <c r="S904" s="4" t="str">
        <f t="shared" ref="S904" si="768">$BB$26</f>
        <v>-</v>
      </c>
      <c r="T904" s="3"/>
      <c r="U904" s="36"/>
      <c r="V904" s="37"/>
      <c r="W904" s="37"/>
      <c r="X904" s="38"/>
      <c r="Y904" s="38"/>
      <c r="Z904" s="71"/>
      <c r="AA904" s="39"/>
      <c r="AB904" s="40"/>
      <c r="AC904" s="40"/>
      <c r="AD904" s="40"/>
      <c r="AE904" s="41"/>
      <c r="AF904" s="42"/>
      <c r="AG904" s="49"/>
      <c r="AH904" s="43"/>
      <c r="AI904" s="43"/>
      <c r="AJ904" s="44"/>
      <c r="AK904" s="44"/>
      <c r="AL904" s="44"/>
      <c r="AM904" s="44"/>
      <c r="AN904" s="36"/>
      <c r="AO904" s="36"/>
      <c r="AP904" s="36"/>
      <c r="AQ904" s="36"/>
      <c r="AR904" s="36"/>
      <c r="AS904" s="36"/>
    </row>
    <row r="905" spans="19:45" ht="30" customHeight="1" x14ac:dyDescent="0.25">
      <c r="S905" s="4" t="str">
        <f t="shared" ref="S905" si="769">$BB$27</f>
        <v>-</v>
      </c>
      <c r="T905" s="3"/>
      <c r="U905" s="36"/>
      <c r="V905" s="37"/>
      <c r="W905" s="37"/>
      <c r="X905" s="38"/>
      <c r="Y905" s="38"/>
      <c r="Z905" s="71"/>
      <c r="AA905" s="39"/>
      <c r="AB905" s="40"/>
      <c r="AC905" s="40"/>
      <c r="AD905" s="40"/>
      <c r="AE905" s="41"/>
      <c r="AF905" s="42"/>
      <c r="AG905" s="49"/>
      <c r="AH905" s="43"/>
      <c r="AI905" s="43"/>
      <c r="AJ905" s="44"/>
      <c r="AK905" s="44"/>
      <c r="AL905" s="44"/>
      <c r="AM905" s="44"/>
      <c r="AN905" s="36"/>
      <c r="AO905" s="36"/>
      <c r="AP905" s="36"/>
      <c r="AQ905" s="36"/>
      <c r="AR905" s="36"/>
      <c r="AS905" s="36"/>
    </row>
    <row r="906" spans="19:45" ht="30" customHeight="1" x14ac:dyDescent="0.25">
      <c r="S906" s="4" t="str">
        <f t="shared" ref="S906" si="770">$BB$28</f>
        <v>-</v>
      </c>
      <c r="T906" s="3"/>
      <c r="U906" s="36"/>
      <c r="V906" s="37"/>
      <c r="W906" s="37"/>
      <c r="X906" s="38"/>
      <c r="Y906" s="38"/>
      <c r="Z906" s="71"/>
      <c r="AA906" s="39"/>
      <c r="AB906" s="40"/>
      <c r="AC906" s="40"/>
      <c r="AD906" s="40"/>
      <c r="AE906" s="41"/>
      <c r="AF906" s="42"/>
      <c r="AG906" s="49"/>
      <c r="AH906" s="43"/>
      <c r="AI906" s="43"/>
      <c r="AJ906" s="44"/>
      <c r="AK906" s="44"/>
      <c r="AL906" s="44"/>
      <c r="AM906" s="44"/>
      <c r="AN906" s="36"/>
      <c r="AO906" s="36"/>
      <c r="AP906" s="36"/>
      <c r="AQ906" s="36"/>
      <c r="AR906" s="36"/>
      <c r="AS906" s="36"/>
    </row>
    <row r="907" spans="19:45" ht="30" customHeight="1" x14ac:dyDescent="0.25">
      <c r="S907" s="4" t="str">
        <f t="shared" ref="S907" si="771">$BB$29</f>
        <v>-</v>
      </c>
      <c r="T907" s="3"/>
      <c r="U907" s="36"/>
      <c r="V907" s="37"/>
      <c r="W907" s="37"/>
      <c r="X907" s="38"/>
      <c r="Y907" s="38"/>
      <c r="Z907" s="71"/>
      <c r="AA907" s="39"/>
      <c r="AB907" s="40"/>
      <c r="AC907" s="40"/>
      <c r="AD907" s="40"/>
      <c r="AE907" s="41"/>
      <c r="AF907" s="42"/>
      <c r="AG907" s="49"/>
      <c r="AH907" s="43"/>
      <c r="AI907" s="43"/>
      <c r="AJ907" s="44"/>
      <c r="AK907" s="44"/>
      <c r="AL907" s="44"/>
      <c r="AM907" s="44"/>
      <c r="AN907" s="36"/>
      <c r="AO907" s="36"/>
      <c r="AP907" s="36"/>
      <c r="AQ907" s="36"/>
      <c r="AR907" s="36"/>
      <c r="AS907" s="36"/>
    </row>
    <row r="908" spans="19:45" ht="30" customHeight="1" x14ac:dyDescent="0.25">
      <c r="S908" s="4" t="str">
        <f t="shared" ref="S908" si="772">$BB$30</f>
        <v>-</v>
      </c>
      <c r="T908" s="3"/>
      <c r="U908" s="36"/>
      <c r="V908" s="37"/>
      <c r="W908" s="37"/>
      <c r="X908" s="38"/>
      <c r="Y908" s="38"/>
      <c r="Z908" s="71"/>
      <c r="AA908" s="39"/>
      <c r="AB908" s="40"/>
      <c r="AC908" s="40"/>
      <c r="AD908" s="40"/>
      <c r="AE908" s="41"/>
      <c r="AF908" s="42"/>
      <c r="AG908" s="49"/>
      <c r="AH908" s="43"/>
      <c r="AI908" s="43"/>
      <c r="AJ908" s="44"/>
      <c r="AK908" s="44"/>
      <c r="AL908" s="44"/>
      <c r="AM908" s="44"/>
      <c r="AN908" s="36"/>
      <c r="AO908" s="36"/>
      <c r="AP908" s="36"/>
      <c r="AQ908" s="36"/>
      <c r="AR908" s="36"/>
      <c r="AS908" s="36"/>
    </row>
    <row r="909" spans="19:45" ht="30" customHeight="1" x14ac:dyDescent="0.25">
      <c r="S909" s="4" t="str">
        <f t="shared" ref="S909" si="773">$BB$31</f>
        <v>-</v>
      </c>
      <c r="T909" s="3"/>
      <c r="U909" s="36"/>
      <c r="V909" s="37"/>
      <c r="W909" s="37"/>
      <c r="X909" s="38"/>
      <c r="Y909" s="38"/>
      <c r="Z909" s="71"/>
      <c r="AA909" s="39"/>
      <c r="AB909" s="40"/>
      <c r="AC909" s="40"/>
      <c r="AD909" s="40"/>
      <c r="AE909" s="41"/>
      <c r="AF909" s="42"/>
      <c r="AG909" s="49"/>
      <c r="AH909" s="43"/>
      <c r="AI909" s="43"/>
      <c r="AJ909" s="44"/>
      <c r="AK909" s="44"/>
      <c r="AL909" s="44"/>
      <c r="AM909" s="44"/>
      <c r="AN909" s="36"/>
      <c r="AO909" s="36"/>
      <c r="AP909" s="36"/>
      <c r="AQ909" s="36"/>
      <c r="AR909" s="36"/>
      <c r="AS909" s="36"/>
    </row>
    <row r="910" spans="19:45" ht="30" customHeight="1" x14ac:dyDescent="0.25">
      <c r="S910" s="34"/>
      <c r="T910" s="34"/>
      <c r="U910" s="34"/>
      <c r="V910" s="34"/>
      <c r="W910" s="34"/>
      <c r="X910" s="34"/>
      <c r="Y910" s="34"/>
      <c r="Z910" s="34"/>
      <c r="AA910" s="34"/>
      <c r="AB910" s="34"/>
      <c r="AC910" s="34"/>
      <c r="AD910" s="34"/>
      <c r="AE910" s="34"/>
      <c r="AF910" s="34"/>
      <c r="AG910" s="34"/>
      <c r="AH910" s="34"/>
      <c r="AI910" s="34"/>
      <c r="AJ910" s="34"/>
      <c r="AK910" s="34"/>
      <c r="AL910" s="34"/>
      <c r="AM910" s="34"/>
      <c r="AN910" s="34"/>
      <c r="AO910" s="34"/>
      <c r="AP910" s="34"/>
      <c r="AQ910" s="34"/>
      <c r="AR910" s="6"/>
      <c r="AS910" s="6"/>
    </row>
    <row r="911" spans="19:45" ht="30" customHeight="1" x14ac:dyDescent="0.25">
      <c r="S911" s="31" cm="1">
        <f t="array" ref="S911">BoxNum(ROW($S911))</f>
        <v>15</v>
      </c>
      <c r="T911" s="7" t="s">
        <v>698</v>
      </c>
      <c r="U911" s="15" t="s">
        <v>585</v>
      </c>
      <c r="V911" s="12"/>
      <c r="W911" s="65"/>
      <c r="X911" s="12"/>
      <c r="Y911" s="7" t="str">
        <f t="shared" ref="Y911" si="774">VLOOKUP(U911,$DX$1:$DZ$21,3,FALSE)</f>
        <v>-</v>
      </c>
      <c r="AD911" s="8"/>
    </row>
    <row r="912" spans="19:45" ht="30" customHeight="1" x14ac:dyDescent="0.25">
      <c r="S912" s="7" t="s">
        <v>24</v>
      </c>
      <c r="T912" s="15" t="s">
        <v>1154</v>
      </c>
      <c r="U912" s="5" t="s">
        <v>23</v>
      </c>
      <c r="V912" s="7" t="str">
        <f t="shared" ref="V912" si="775">VLOOKUP(U911,$DX$1:$DZ$21,2,FALSE)</f>
        <v>-</v>
      </c>
      <c r="W912" s="19"/>
      <c r="X912" s="19"/>
      <c r="Y912" s="19"/>
      <c r="Z912" s="19"/>
      <c r="AA912" s="5" t="s">
        <v>592</v>
      </c>
      <c r="AB912" s="26" t="str">
        <f t="shared" ref="AB912" si="776">T931&amp;"_"&amp;ABS(T929)&amp;"dB_"&amp;T933&amp;"_"&amp;T934&amp;"_"&amp;GetAbsMaxMinText(AF915:AG974)&amp;"_"&amp;T914&amp;"_"&amp;T913&amp;S911&amp;"."&amp;T937</f>
        <v>12V_NormalMode_38dB_M804WF_N005A_392_440_ZTS6216_MP15.1</v>
      </c>
      <c r="AC912" s="18"/>
      <c r="AD912" s="18"/>
      <c r="AE912" s="18"/>
      <c r="AF912" s="18"/>
      <c r="AG912" s="18"/>
      <c r="AH912" s="19"/>
      <c r="AI912" s="19" t="s">
        <v>2</v>
      </c>
      <c r="AJ912" s="16"/>
      <c r="AK912" s="16"/>
      <c r="AL912" s="16"/>
      <c r="AM912" s="16"/>
      <c r="AN912" s="16"/>
      <c r="AO912" s="16"/>
      <c r="AP912" s="16"/>
      <c r="AQ912" s="16"/>
      <c r="AR912" s="16"/>
      <c r="AS912" s="16"/>
    </row>
    <row r="913" spans="19:45" ht="30" customHeight="1" x14ac:dyDescent="0.25">
      <c r="S913" s="7" t="s">
        <v>5</v>
      </c>
      <c r="T913" s="15" t="s">
        <v>1148</v>
      </c>
      <c r="U913" s="32" t="str">
        <f t="shared" ref="U913" si="777">HYPERLINK("#A"&amp;(S911+1),"&lt;==Block" &amp; $S911 &amp;"==&gt;")</f>
        <v>&lt;==Block15==&gt;</v>
      </c>
      <c r="V913" s="51"/>
      <c r="W913" s="19"/>
      <c r="X913" s="19"/>
      <c r="Y913" s="23"/>
      <c r="Z913" s="8"/>
      <c r="AA913" s="19"/>
      <c r="AB913" s="19"/>
      <c r="AC913" s="19"/>
      <c r="AD913" s="19"/>
      <c r="AE913" s="19"/>
      <c r="AF913" s="19"/>
      <c r="AG913" s="19"/>
      <c r="AH913" s="19"/>
      <c r="AI913" s="19"/>
      <c r="AJ913" s="19"/>
      <c r="AK913" s="19"/>
      <c r="AL913" s="19"/>
      <c r="AM913" s="19"/>
      <c r="AN913" s="57" t="s">
        <v>723</v>
      </c>
      <c r="AO913" s="57" t="s">
        <v>709</v>
      </c>
      <c r="AP913" s="57" t="s">
        <v>710</v>
      </c>
      <c r="AQ913" s="57" t="s">
        <v>611</v>
      </c>
      <c r="AR913" s="57" t="s">
        <v>711</v>
      </c>
      <c r="AS913" s="50"/>
    </row>
    <row r="914" spans="19:45" ht="30" customHeight="1" x14ac:dyDescent="0.25">
      <c r="S914" s="7" t="s">
        <v>10</v>
      </c>
      <c r="T914" s="15" t="s">
        <v>1180</v>
      </c>
      <c r="U914" s="52" t="s">
        <v>775</v>
      </c>
      <c r="V914" s="33" t="s">
        <v>601</v>
      </c>
      <c r="W914" s="33" t="s">
        <v>602</v>
      </c>
      <c r="X914" s="33" t="s">
        <v>603</v>
      </c>
      <c r="Y914" s="33" t="s">
        <v>603</v>
      </c>
      <c r="Z914" s="33" t="s">
        <v>591</v>
      </c>
      <c r="AA914" s="33" t="s">
        <v>7</v>
      </c>
      <c r="AB914" s="33" t="s">
        <v>563</v>
      </c>
      <c r="AC914" s="33" t="s">
        <v>577</v>
      </c>
      <c r="AD914" s="33" t="s">
        <v>611</v>
      </c>
      <c r="AE914" s="33" t="s">
        <v>569</v>
      </c>
      <c r="AF914" s="35" t="s">
        <v>593</v>
      </c>
      <c r="AG914" s="35" t="s">
        <v>594</v>
      </c>
      <c r="AH914" s="35" t="s">
        <v>595</v>
      </c>
      <c r="AI914" s="35" t="s">
        <v>596</v>
      </c>
      <c r="AJ914" s="56" t="s">
        <v>597</v>
      </c>
      <c r="AK914" s="56" t="s">
        <v>598</v>
      </c>
      <c r="AL914" s="56" t="s">
        <v>599</v>
      </c>
      <c r="AM914" s="56" t="s">
        <v>600</v>
      </c>
      <c r="AN914" s="56" t="str">
        <f t="shared" ref="AN914" si="778">VLOOKUP($T922,$DE$1:$DJ$31,2,FALSE)</f>
        <v>Full</v>
      </c>
      <c r="AO914" s="56" t="str">
        <f t="shared" ref="AO914" si="779">VLOOKUP($T922,$DE$1:$DJ$31,3,FALSE)</f>
        <v>Full</v>
      </c>
      <c r="AP914" s="56" t="str">
        <f t="shared" ref="AP914" si="780">VLOOKUP($T922,$DE$1:$DJ$31,4,FALSE)</f>
        <v>non</v>
      </c>
      <c r="AQ914" s="56" t="str">
        <f t="shared" ref="AQ914" si="781">VLOOKUP($T922,$DE$1:$DJ$31,5,FALSE)</f>
        <v>non</v>
      </c>
      <c r="AR914" s="56" t="str">
        <f t="shared" ref="AR914" si="782">VLOOKUP($T922,$DE$1:$DJ$31,6,FALSE)</f>
        <v>Full</v>
      </c>
      <c r="AS914" s="35" t="s">
        <v>726</v>
      </c>
    </row>
    <row r="915" spans="19:45" ht="30" customHeight="1" x14ac:dyDescent="0.25">
      <c r="S915" s="7" t="s">
        <v>18</v>
      </c>
      <c r="T915" s="15" t="s">
        <v>1149</v>
      </c>
      <c r="U915" s="36" t="str">
        <f ca="1">ConfigCode($AA915,$AN915,$AO915,$AP915,$AQ915,$AR915,$AF915,$AG915,2)</f>
        <v>0x38=-39.90,-39.20;</v>
      </c>
      <c r="V915" s="37">
        <v>-0.45</v>
      </c>
      <c r="W915" s="37"/>
      <c r="X915" s="68"/>
      <c r="Y915" s="68"/>
      <c r="Z915" s="55" t="e">
        <f ca="1" xml:space="preserve">
N("vbias,vlookup vbias range")+
VLOOKUP($AA915,INDIRECT(BoxVal(ROW($AA915),34,COLUMN(T911))),2,FALSE)+
N("gain")+
$AB915+
N("vcm")+
VLOOKUP($AC915,$CT$1:$DC$31,7,FALSE)+
N("(vbias*vcp*vbg-vbias)*sensor ratio")+
VbiasCal($AA915,$AD915,$AE915,BoxVal(ROW($AC915),18,COLUMN($T$22)))+
N("vbias ref+gain ref")+
$V915+$W915</f>
        <v>#VALUE!</v>
      </c>
      <c r="AA915" s="39" t="s">
        <v>1153</v>
      </c>
      <c r="AB915" s="40">
        <v>3.5</v>
      </c>
      <c r="AC915" s="40" t="s">
        <v>996</v>
      </c>
      <c r="AD915" s="40">
        <v>1</v>
      </c>
      <c r="AE915" s="41" t="s">
        <v>436</v>
      </c>
      <c r="AF915" s="42">
        <v>-39.9</v>
      </c>
      <c r="AG915" s="42">
        <v>-39.200000000000003</v>
      </c>
      <c r="AH915" s="43" t="e">
        <f ca="1">$AF915+$Z915</f>
        <v>#VALUE!</v>
      </c>
      <c r="AI915" s="43" t="e">
        <f ca="1">$AG915+$Z915</f>
        <v>#VALUE!</v>
      </c>
      <c r="AJ915" s="44">
        <f ca="1" xml:space="preserve">
N("initial sens-loopgain")+
$AF915-BoxVal(ROW($AA915),26,COLUMN(INDIRECT("T"&amp;(INT(ROW($AA932)/65))*65+2)))</f>
        <v>-39.9</v>
      </c>
      <c r="AK915" s="44">
        <f ca="1">AJ915+(AG915-AF915)</f>
        <v>-39.200000000000003</v>
      </c>
      <c r="AL915" s="44" t="e">
        <f ca="1" xml:space="preserve">
N("initial sens-loopgain-gain-gain ref-vcm")+
$AH915-
BoxVal(ROW($AA915),26,COLUMN(INDIRECT("T"&amp;(INT(ROW($AA932)/65))*65+2)))-
$AB915-
$W915-
IFERROR(VLOOKUP($AC915,$CT$1:$DC$31,7,FALSE),0)</f>
        <v>#VALUE!</v>
      </c>
      <c r="AM915" s="44" t="e">
        <f ca="1">AL915+(AG915-AF915)</f>
        <v>#VALUE!</v>
      </c>
      <c r="AN915" s="36" t="str">
        <f ca="1">IF(BoxVal(ROW(AA915),9,COLUMN(T913))="FIX","00",ManualLookup(AA915,BoxVal(ROW(AA915),4,COLUMN(AN913)),INDIRECT(DN$3)))</f>
        <v>30</v>
      </c>
      <c r="AO915" s="36" t="str">
        <f t="shared" ref="AO915:AR919" ca="1" si="783">ManualLookup(AB915,BoxVal(ROW(AB915),4,COLUMN(AO913)),INDIRECT(DO$3))</f>
        <v>08</v>
      </c>
      <c r="AP915" s="36" t="str">
        <f t="shared" ca="1" si="783"/>
        <v>00</v>
      </c>
      <c r="AQ915" s="36" t="str">
        <f t="shared" ca="1" si="783"/>
        <v>00</v>
      </c>
      <c r="AR915" s="36" t="str">
        <f t="shared" ca="1" si="783"/>
        <v>00</v>
      </c>
      <c r="AS915" s="33"/>
    </row>
    <row r="916" spans="19:45" ht="30" customHeight="1" x14ac:dyDescent="0.25">
      <c r="S916" s="7" t="s">
        <v>13</v>
      </c>
      <c r="T916" s="15" t="s">
        <v>1164</v>
      </c>
      <c r="U916" s="71" t="str">
        <f ca="1">ConfigCode($AA916,$AN916,$AO916,$AP916,$AQ916,$AR916,$AF916,$AG916,2)</f>
        <v>0x39=-41.10,-39.90;</v>
      </c>
      <c r="V916" s="37"/>
      <c r="W916" s="37">
        <v>-0.2</v>
      </c>
      <c r="X916" s="68"/>
      <c r="Y916" s="68"/>
      <c r="Z916" s="55" t="e">
        <f ca="1" xml:space="preserve">
N("vbias,vlookup vbias range")+
VLOOKUP($AA916,INDIRECT(BoxVal(ROW($AA916),34,COLUMN(T912))),2,FALSE)+
N("gain")+
$AB916+
N("vcm")+
VLOOKUP($AC916,$CT$1:$DC$31,7,FALSE)+
N("(vbias*vcp*vbg-vbias)*sensor ratio")+
VbiasCal($AA916,$AD916,$AE916,BoxVal(ROW($AC916),18,COLUMN($T$22)))+
N("vbias ref+gain ref")+
$V916+$W916</f>
        <v>#VALUE!</v>
      </c>
      <c r="AA916" s="39" t="s">
        <v>1153</v>
      </c>
      <c r="AB916" s="40">
        <v>4.5</v>
      </c>
      <c r="AC916" s="40" t="s">
        <v>996</v>
      </c>
      <c r="AD916" s="40">
        <v>1</v>
      </c>
      <c r="AE916" s="41" t="s">
        <v>436</v>
      </c>
      <c r="AF916" s="42">
        <v>-41.1</v>
      </c>
      <c r="AG916" s="47">
        <f t="shared" ref="AG916" si="784">AF915</f>
        <v>-39.9</v>
      </c>
      <c r="AH916" s="43" t="e">
        <f ca="1">$AF916+$Z916</f>
        <v>#VALUE!</v>
      </c>
      <c r="AI916" s="43" t="e">
        <f ca="1">$AG916+$Z916</f>
        <v>#VALUE!</v>
      </c>
      <c r="AJ916" s="44">
        <f ca="1" xml:space="preserve">
N("initial sens-loopgain")+
$AF916-BoxVal(ROW($AA916),26,COLUMN(INDIRECT("T"&amp;(INT(ROW($AA933)/65))*65+2)))</f>
        <v>-41.1</v>
      </c>
      <c r="AK916" s="44">
        <f ca="1">AJ916+(AG916-AF916)</f>
        <v>-39.9</v>
      </c>
      <c r="AL916" s="44" t="e">
        <f ca="1" xml:space="preserve">
N("initial sens-loopgain-gain-gain ref-vcm")+
$AH916-
BoxVal(ROW($AA916),26,COLUMN(INDIRECT("T"&amp;(INT(ROW($AA933)/65))*65+2)))-
$AB916-
$W916-
IFERROR(VLOOKUP($AC916,$CT$1:$DC$31,7,FALSE),0)</f>
        <v>#VALUE!</v>
      </c>
      <c r="AM916" s="44" t="e">
        <f ca="1">AL916+(AG916-AF916)</f>
        <v>#VALUE!</v>
      </c>
      <c r="AN916" s="36" t="str">
        <f ca="1">IF(BoxVal(ROW(AA916),9,COLUMN(T914))="FIX","00",ManualLookup(AA916,BoxVal(ROW(AA916),4,COLUMN(AN914)),INDIRECT(DN$3)))</f>
        <v>30</v>
      </c>
      <c r="AO916" s="36" t="str">
        <f t="shared" ca="1" si="783"/>
        <v>09</v>
      </c>
      <c r="AP916" s="36" t="str">
        <f t="shared" ca="1" si="783"/>
        <v>00</v>
      </c>
      <c r="AQ916" s="36" t="str">
        <f t="shared" ca="1" si="783"/>
        <v>00</v>
      </c>
      <c r="AR916" s="36" t="str">
        <f t="shared" ca="1" si="783"/>
        <v>00</v>
      </c>
      <c r="AS916" s="36"/>
    </row>
    <row r="917" spans="19:45" ht="30" customHeight="1" x14ac:dyDescent="0.25">
      <c r="S917" s="26"/>
      <c r="T917" s="17"/>
      <c r="U917" s="71" t="str">
        <f ca="1">ConfigCode($AA917,$AN917,$AO917,$AP917,$AQ917,$AR917,$AF917,$AG917,2)</f>
        <v>0x3A=-42.00,-41.10;</v>
      </c>
      <c r="V917" s="37"/>
      <c r="W917" s="37">
        <v>0.15</v>
      </c>
      <c r="X917" s="68"/>
      <c r="Y917" s="68"/>
      <c r="Z917" s="55" t="e">
        <f ca="1" xml:space="preserve">
N("vbias,vlookup vbias range")+
VLOOKUP($AA917,INDIRECT(BoxVal(ROW($AA917),34,COLUMN(T913))),2,FALSE)+
N("gain")+
$AB917+
N("vcm")+
VLOOKUP($AC917,$CT$1:$DC$31,7,FALSE)+
N("(vbias*vcp*vbg-vbias)*sensor ratio")+
VbiasCal($AA917,$AD917,$AE917,BoxVal(ROW($AC917),18,COLUMN($T$22)))+
N("vbias ref+gain ref")+
$V917+$W917</f>
        <v>#VALUE!</v>
      </c>
      <c r="AA917" s="39" t="s">
        <v>586</v>
      </c>
      <c r="AB917" s="40">
        <v>5.5</v>
      </c>
      <c r="AC917" s="40" t="s">
        <v>995</v>
      </c>
      <c r="AD917" s="40">
        <v>1</v>
      </c>
      <c r="AE917" s="41" t="s">
        <v>436</v>
      </c>
      <c r="AF917" s="42">
        <v>-42</v>
      </c>
      <c r="AG917" s="47">
        <f>AF916</f>
        <v>-41.1</v>
      </c>
      <c r="AH917" s="43" t="e">
        <f ca="1">$AF917+$Z917</f>
        <v>#VALUE!</v>
      </c>
      <c r="AI917" s="43" t="e">
        <f ca="1">$AG917+$Z917</f>
        <v>#VALUE!</v>
      </c>
      <c r="AJ917" s="44">
        <f ca="1" xml:space="preserve">
N("initial sens-loopgain")+
$AF917-BoxVal(ROW($AA917),26,COLUMN(INDIRECT("T"&amp;(INT(ROW($AA934)/65))*65+2)))</f>
        <v>-42</v>
      </c>
      <c r="AK917" s="44">
        <f ca="1">AJ917+(AG917-AF917)</f>
        <v>-41.1</v>
      </c>
      <c r="AL917" s="44" t="e">
        <f ca="1" xml:space="preserve">
N("initial sens-loopgain-gain-gain ref-vcm")+
$AH917-
BoxVal(ROW($AA917),26,COLUMN(INDIRECT("T"&amp;(INT(ROW($AA934)/65))*65+2)))-
$AB917-
$W917-
IFERROR(VLOOKUP($AC917,$CT$1:$DC$31,7,FALSE),0)</f>
        <v>#VALUE!</v>
      </c>
      <c r="AM917" s="44" t="e">
        <f ca="1">AL917+(AG917-AF917)</f>
        <v>#VALUE!</v>
      </c>
      <c r="AN917" s="36" t="str">
        <f ca="1">IF(BoxVal(ROW(AA917),9,COLUMN(T915))="FIX","00",ManualLookup(AA917,BoxVal(ROW(AA917),4,COLUMN(AN915)),INDIRECT(DN$3)))</f>
        <v>30</v>
      </c>
      <c r="AO917" s="36" t="str">
        <f t="shared" ca="1" si="783"/>
        <v>0A</v>
      </c>
      <c r="AP917" s="36" t="str">
        <f t="shared" ca="1" si="783"/>
        <v>00</v>
      </c>
      <c r="AQ917" s="36" t="str">
        <f t="shared" ca="1" si="783"/>
        <v>00</v>
      </c>
      <c r="AR917" s="36" t="str">
        <f t="shared" ca="1" si="783"/>
        <v>00</v>
      </c>
      <c r="AS917" s="36"/>
    </row>
    <row r="918" spans="19:45" ht="30" customHeight="1" x14ac:dyDescent="0.25">
      <c r="S918" s="7" t="s">
        <v>19</v>
      </c>
      <c r="T918" s="15" t="s">
        <v>1150</v>
      </c>
      <c r="U918" s="71" t="str">
        <f ca="1">ConfigCode($AA918,$AN918,$AO918,$AP918,$AQ918,$AR918,$AF918,$AG918,2)</f>
        <v>0x09=-43.00,-42.00;</v>
      </c>
      <c r="V918" s="37"/>
      <c r="W918" s="37"/>
      <c r="X918" s="68"/>
      <c r="Y918" s="68"/>
      <c r="Z918" s="55" t="e">
        <f ca="1" xml:space="preserve">
N("vbias,vlookup vbias range")+
VLOOKUP($AA918,INDIRECT(BoxVal(ROW($AA918),34,COLUMN(T914))),2,FALSE)+
N("gain")+
$AB918+
N("vcm")+
VLOOKUP($AC918,$CT$1:$DC$31,7,FALSE)+
N("(vbias*vcp*vbg-vbias)*sensor ratio")+
VbiasCal($AA918,$AD918,$AE918,BoxVal(ROW($AC918),18,COLUMN($T$22)))+
N("vbias ref+gain ref")+
$V918+$W918</f>
        <v>#VALUE!</v>
      </c>
      <c r="AA918" s="39" t="s">
        <v>587</v>
      </c>
      <c r="AB918" s="40">
        <v>4.5</v>
      </c>
      <c r="AC918" s="40" t="s">
        <v>995</v>
      </c>
      <c r="AD918" s="40">
        <v>1</v>
      </c>
      <c r="AE918" s="41" t="s">
        <v>436</v>
      </c>
      <c r="AF918" s="42">
        <v>-43</v>
      </c>
      <c r="AG918" s="47">
        <f>AF917</f>
        <v>-42</v>
      </c>
      <c r="AH918" s="43" t="e">
        <f ca="1">$AF918+$Z918</f>
        <v>#VALUE!</v>
      </c>
      <c r="AI918" s="43" t="e">
        <f ca="1">$AG918+$Z918</f>
        <v>#VALUE!</v>
      </c>
      <c r="AJ918" s="44">
        <f ca="1" xml:space="preserve">
N("initial sens-loopgain")+
$AF918-BoxVal(ROW($AA918),26,COLUMN(INDIRECT("T"&amp;(INT(ROW($AA935)/65))*65+2)))</f>
        <v>-43</v>
      </c>
      <c r="AK918" s="44">
        <f ca="1">AJ918+(AG918-AF918)</f>
        <v>-42</v>
      </c>
      <c r="AL918" s="44" t="e">
        <f ca="1" xml:space="preserve">
N("initial sens-loopgain-gain-gain ref-vcm")+
$AH918-
BoxVal(ROW($AA918),26,COLUMN(INDIRECT("T"&amp;(INT(ROW($AA935)/65))*65+2)))-
$AB918-
$W918-
IFERROR(VLOOKUP($AC918,$CT$1:$DC$31,7,FALSE),0)</f>
        <v>#VALUE!</v>
      </c>
      <c r="AM918" s="44" t="e">
        <f ca="1">AL918+(AG918-AF918)</f>
        <v>#VALUE!</v>
      </c>
      <c r="AN918" s="36" t="str">
        <f ca="1">IF(BoxVal(ROW(AA918),9,COLUMN(T916))="FIX","00",ManualLookup(AA918,BoxVal(ROW(AA918),4,COLUMN(AN916)),INDIRECT(DN$3)))</f>
        <v>00</v>
      </c>
      <c r="AO918" s="36" t="str">
        <f t="shared" ca="1" si="783"/>
        <v>09</v>
      </c>
      <c r="AP918" s="36" t="str">
        <f t="shared" ca="1" si="783"/>
        <v>00</v>
      </c>
      <c r="AQ918" s="36" t="str">
        <f t="shared" ca="1" si="783"/>
        <v>00</v>
      </c>
      <c r="AR918" s="36" t="str">
        <f t="shared" ca="1" si="783"/>
        <v>00</v>
      </c>
      <c r="AS918" s="36"/>
    </row>
    <row r="919" spans="19:45" ht="30" customHeight="1" x14ac:dyDescent="0.25">
      <c r="S919" s="7" t="s">
        <v>15</v>
      </c>
      <c r="T919" s="15" t="s">
        <v>1151</v>
      </c>
      <c r="U919" s="71" t="str">
        <f ca="1">ConfigCode($AA919,$AN919,$AO919,$AP919,$AQ919,$AR919,$AF919,$AG919,2)</f>
        <v>0x0A=-44.00,-43.00;</v>
      </c>
      <c r="V919" s="37"/>
      <c r="W919" s="37"/>
      <c r="X919" s="68"/>
      <c r="Y919" s="68"/>
      <c r="Z919" s="55" t="e">
        <f ca="1" xml:space="preserve">
N("vbias,vlookup vbias range")+
VLOOKUP($AA919,INDIRECT(BoxVal(ROW($AA919),34,COLUMN(T915))),2,FALSE)+
N("gain")+
$AB919+
N("vcm")+
VLOOKUP($AC919,$CT$1:$DC$31,7,FALSE)+
N("(vbias*vcp*vbg-vbias)*sensor ratio")+
VbiasCal($AA919,$AD919,$AE919,BoxVal(ROW($AC919),18,COLUMN($T$22)))+
N("vbias ref+gain ref")+
$V919+$W919</f>
        <v>#VALUE!</v>
      </c>
      <c r="AA919" s="39" t="s">
        <v>587</v>
      </c>
      <c r="AB919" s="40">
        <v>5.5</v>
      </c>
      <c r="AC919" s="40" t="s">
        <v>995</v>
      </c>
      <c r="AD919" s="40">
        <v>1</v>
      </c>
      <c r="AE919" s="41" t="s">
        <v>436</v>
      </c>
      <c r="AF919" s="42">
        <v>-44</v>
      </c>
      <c r="AG919" s="47">
        <f>AF918</f>
        <v>-43</v>
      </c>
      <c r="AH919" s="43" t="e">
        <f ca="1">$AF919+$Z919</f>
        <v>#VALUE!</v>
      </c>
      <c r="AI919" s="43" t="e">
        <f ca="1">$AG919+$Z919</f>
        <v>#VALUE!</v>
      </c>
      <c r="AJ919" s="44">
        <f ca="1" xml:space="preserve">
N("initial sens-loopgain")+
$AF919-BoxVal(ROW($AA919),26,COLUMN(INDIRECT("T"&amp;(INT(ROW($AA936)/65))*65+2)))</f>
        <v>-44</v>
      </c>
      <c r="AK919" s="44">
        <f ca="1">AJ919+(AG919-AF919)</f>
        <v>-43</v>
      </c>
      <c r="AL919" s="44" t="e">
        <f ca="1" xml:space="preserve">
N("initial sens-loopgain-gain-gain ref-vcm")+
$AH919-
BoxVal(ROW($AA919),26,COLUMN(INDIRECT("T"&amp;(INT(ROW($AA936)/65))*65+2)))-
$AB919-
$W919-
IFERROR(VLOOKUP($AC919,$CT$1:$DC$31,7,FALSE),0)</f>
        <v>#VALUE!</v>
      </c>
      <c r="AM919" s="44" t="e">
        <f ca="1">AL919+(AG919-AF919)</f>
        <v>#VALUE!</v>
      </c>
      <c r="AN919" s="36" t="str">
        <f ca="1">IF(BoxVal(ROW(AA919),9,COLUMN(T917))="FIX","00",ManualLookup(AA919,BoxVal(ROW(AA919),4,COLUMN(AN917)),INDIRECT(DN$3)))</f>
        <v>00</v>
      </c>
      <c r="AO919" s="36" t="str">
        <f t="shared" ca="1" si="783"/>
        <v>0A</v>
      </c>
      <c r="AP919" s="36" t="str">
        <f t="shared" ca="1" si="783"/>
        <v>00</v>
      </c>
      <c r="AQ919" s="36" t="str">
        <f t="shared" ca="1" si="783"/>
        <v>00</v>
      </c>
      <c r="AR919" s="36" t="str">
        <f t="shared" ca="1" si="783"/>
        <v>00</v>
      </c>
      <c r="AS919" s="36"/>
    </row>
    <row r="920" spans="19:45" ht="30" customHeight="1" x14ac:dyDescent="0.25">
      <c r="S920" s="7" t="s">
        <v>705</v>
      </c>
      <c r="T920" s="15" t="s">
        <v>1152</v>
      </c>
      <c r="U920" s="71"/>
      <c r="V920" s="37"/>
      <c r="W920" s="37"/>
      <c r="X920" s="68"/>
      <c r="Y920" s="68"/>
      <c r="Z920" s="55"/>
      <c r="AA920" s="39"/>
      <c r="AB920" s="40"/>
      <c r="AC920" s="40"/>
      <c r="AD920" s="40"/>
      <c r="AE920" s="41"/>
      <c r="AF920" s="42"/>
      <c r="AG920" s="47"/>
      <c r="AH920" s="43"/>
      <c r="AI920" s="43"/>
      <c r="AJ920" s="44"/>
      <c r="AK920" s="44"/>
      <c r="AL920" s="44"/>
      <c r="AM920" s="44"/>
      <c r="AN920" s="36"/>
      <c r="AO920" s="36"/>
      <c r="AP920" s="36"/>
      <c r="AQ920" s="36"/>
      <c r="AR920" s="36"/>
      <c r="AS920" s="36"/>
    </row>
    <row r="921" spans="19:45" ht="30" customHeight="1" x14ac:dyDescent="0.25">
      <c r="S921" s="7" t="s">
        <v>605</v>
      </c>
      <c r="T921" s="15" t="s">
        <v>991</v>
      </c>
      <c r="U921" s="71"/>
      <c r="V921" s="37"/>
      <c r="W921" s="37"/>
      <c r="X921" s="68"/>
      <c r="Y921" s="68"/>
      <c r="Z921" s="55"/>
      <c r="AA921" s="39"/>
      <c r="AB921" s="40"/>
      <c r="AC921" s="40"/>
      <c r="AD921" s="40"/>
      <c r="AE921" s="41"/>
      <c r="AF921" s="42"/>
      <c r="AG921" s="47"/>
      <c r="AH921" s="43"/>
      <c r="AI921" s="43"/>
      <c r="AJ921" s="44"/>
      <c r="AK921" s="44"/>
      <c r="AL921" s="44"/>
      <c r="AM921" s="44"/>
      <c r="AN921" s="36"/>
      <c r="AO921" s="36"/>
      <c r="AP921" s="36"/>
      <c r="AQ921" s="36"/>
      <c r="AR921" s="36"/>
      <c r="AS921" s="36"/>
    </row>
    <row r="922" spans="19:45" ht="30" customHeight="1" x14ac:dyDescent="0.25">
      <c r="S922" s="7" t="s">
        <v>721</v>
      </c>
      <c r="T922" s="15" t="s">
        <v>26</v>
      </c>
      <c r="U922" s="71"/>
      <c r="V922" s="37"/>
      <c r="W922" s="37"/>
      <c r="X922" s="68"/>
      <c r="Y922" s="68"/>
      <c r="Z922" s="55"/>
      <c r="AA922" s="39"/>
      <c r="AB922" s="40"/>
      <c r="AC922" s="40"/>
      <c r="AD922" s="40"/>
      <c r="AE922" s="41"/>
      <c r="AF922" s="42"/>
      <c r="AG922" s="47"/>
      <c r="AH922" s="43"/>
      <c r="AI922" s="43"/>
      <c r="AJ922" s="44"/>
      <c r="AK922" s="44"/>
      <c r="AL922" s="44"/>
      <c r="AM922" s="44"/>
      <c r="AN922" s="36"/>
      <c r="AO922" s="36"/>
      <c r="AP922" s="36"/>
      <c r="AQ922" s="36"/>
      <c r="AR922" s="36"/>
      <c r="AS922" s="36"/>
    </row>
    <row r="923" spans="19:45" ht="30" customHeight="1" x14ac:dyDescent="0.25">
      <c r="S923" s="7" t="s">
        <v>20</v>
      </c>
      <c r="T923" s="15">
        <v>-38</v>
      </c>
      <c r="U923" s="71"/>
      <c r="V923" s="37"/>
      <c r="W923" s="37"/>
      <c r="X923" s="38"/>
      <c r="Y923" s="38"/>
      <c r="Z923" s="55"/>
      <c r="AA923" s="39"/>
      <c r="AB923" s="40"/>
      <c r="AC923" s="40"/>
      <c r="AD923" s="40"/>
      <c r="AE923" s="41"/>
      <c r="AF923" s="42"/>
      <c r="AG923" s="47"/>
      <c r="AH923" s="43"/>
      <c r="AI923" s="43"/>
      <c r="AJ923" s="44"/>
      <c r="AK923" s="44"/>
      <c r="AL923" s="44"/>
      <c r="AM923" s="44"/>
      <c r="AN923" s="36"/>
      <c r="AO923" s="36"/>
      <c r="AP923" s="36"/>
      <c r="AQ923" s="36"/>
      <c r="AR923" s="36"/>
      <c r="AS923" s="36"/>
    </row>
    <row r="924" spans="19:45" ht="30" customHeight="1" x14ac:dyDescent="0.25">
      <c r="S924" s="7" t="s">
        <v>691</v>
      </c>
      <c r="T924" s="15" t="s">
        <v>1098</v>
      </c>
      <c r="U924" s="71"/>
      <c r="V924" s="37"/>
      <c r="W924" s="37"/>
      <c r="X924" s="38"/>
      <c r="Y924" s="38"/>
      <c r="Z924" s="55"/>
      <c r="AA924" s="39"/>
      <c r="AB924" s="40"/>
      <c r="AC924" s="40"/>
      <c r="AD924" s="40"/>
      <c r="AE924" s="41"/>
      <c r="AF924" s="42"/>
      <c r="AG924" s="47"/>
      <c r="AH924" s="43"/>
      <c r="AI924" s="43"/>
      <c r="AJ924" s="44"/>
      <c r="AK924" s="44"/>
      <c r="AL924" s="44"/>
      <c r="AM924" s="44"/>
      <c r="AN924" s="36"/>
      <c r="AO924" s="36"/>
      <c r="AP924" s="36"/>
      <c r="AQ924" s="36"/>
      <c r="AR924" s="36"/>
      <c r="AS924" s="36"/>
    </row>
    <row r="925" spans="19:45" ht="30" customHeight="1" x14ac:dyDescent="0.25">
      <c r="S925" s="7" t="s">
        <v>544</v>
      </c>
      <c r="T925" s="15" t="s">
        <v>993</v>
      </c>
      <c r="U925" s="71"/>
      <c r="V925" s="37"/>
      <c r="W925" s="37"/>
      <c r="X925" s="38"/>
      <c r="Y925" s="38"/>
      <c r="Z925" s="71"/>
      <c r="AA925" s="39"/>
      <c r="AB925" s="40"/>
      <c r="AC925" s="40"/>
      <c r="AD925" s="40"/>
      <c r="AE925" s="41"/>
      <c r="AF925" s="42"/>
      <c r="AG925" s="49"/>
      <c r="AH925" s="43"/>
      <c r="AI925" s="43"/>
      <c r="AJ925" s="44"/>
      <c r="AK925" s="44"/>
      <c r="AL925" s="44"/>
      <c r="AM925" s="44"/>
      <c r="AN925" s="36"/>
      <c r="AO925" s="36"/>
      <c r="AP925" s="36"/>
      <c r="AQ925" s="36"/>
      <c r="AR925" s="36"/>
      <c r="AS925" s="36"/>
    </row>
    <row r="926" spans="19:45" ht="30" customHeight="1" x14ac:dyDescent="0.25">
      <c r="S926" s="7" t="s">
        <v>12</v>
      </c>
      <c r="T926" s="15" t="s">
        <v>548</v>
      </c>
      <c r="U926" s="71"/>
      <c r="V926" s="37"/>
      <c r="W926" s="37"/>
      <c r="X926" s="38"/>
      <c r="Y926" s="38"/>
      <c r="Z926" s="71"/>
      <c r="AA926" s="39"/>
      <c r="AB926" s="40"/>
      <c r="AC926" s="40"/>
      <c r="AD926" s="40"/>
      <c r="AE926" s="41"/>
      <c r="AF926" s="42"/>
      <c r="AG926" s="49"/>
      <c r="AH926" s="43"/>
      <c r="AI926" s="43"/>
      <c r="AJ926" s="44"/>
      <c r="AK926" s="44"/>
      <c r="AL926" s="44"/>
      <c r="AM926" s="44"/>
      <c r="AN926" s="36"/>
      <c r="AO926" s="36"/>
      <c r="AP926" s="36"/>
      <c r="AQ926" s="36"/>
      <c r="AR926" s="36"/>
      <c r="AS926" s="36"/>
    </row>
    <row r="927" spans="19:45" ht="30" customHeight="1" x14ac:dyDescent="0.25">
      <c r="S927" s="26" t="s">
        <v>773</v>
      </c>
      <c r="T927" s="15" t="s">
        <v>562</v>
      </c>
      <c r="U927" s="71"/>
      <c r="V927" s="37"/>
      <c r="W927" s="37"/>
      <c r="X927" s="38"/>
      <c r="Y927" s="38"/>
      <c r="Z927" s="71"/>
      <c r="AA927" s="39"/>
      <c r="AB927" s="40"/>
      <c r="AC927" s="40"/>
      <c r="AD927" s="40"/>
      <c r="AE927" s="41"/>
      <c r="AF927" s="42"/>
      <c r="AG927" s="49"/>
      <c r="AH927" s="43"/>
      <c r="AI927" s="43"/>
      <c r="AJ927" s="44"/>
      <c r="AK927" s="44"/>
      <c r="AL927" s="44"/>
      <c r="AM927" s="44"/>
      <c r="AN927" s="36"/>
      <c r="AO927" s="36"/>
      <c r="AP927" s="36"/>
      <c r="AQ927" s="36"/>
      <c r="AR927" s="36"/>
      <c r="AS927" s="36"/>
    </row>
    <row r="928" spans="19:45" ht="30" customHeight="1" x14ac:dyDescent="0.25">
      <c r="S928" s="7" t="s">
        <v>573</v>
      </c>
      <c r="T928" s="15">
        <v>1.1000000000000001</v>
      </c>
      <c r="U928" s="71"/>
      <c r="V928" s="37"/>
      <c r="W928" s="37"/>
      <c r="X928" s="38"/>
      <c r="Y928" s="38"/>
      <c r="Z928" s="71"/>
      <c r="AA928" s="39"/>
      <c r="AB928" s="40"/>
      <c r="AC928" s="40"/>
      <c r="AD928" s="40"/>
      <c r="AE928" s="41"/>
      <c r="AF928" s="42"/>
      <c r="AG928" s="49"/>
      <c r="AH928" s="43"/>
      <c r="AI928" s="43"/>
      <c r="AJ928" s="44"/>
      <c r="AK928" s="44"/>
      <c r="AL928" s="44"/>
      <c r="AM928" s="44"/>
      <c r="AN928" s="36"/>
      <c r="AO928" s="36"/>
      <c r="AP928" s="36"/>
      <c r="AQ928" s="36"/>
      <c r="AR928" s="36"/>
      <c r="AS928" s="36"/>
    </row>
    <row r="929" spans="2:45" ht="30" customHeight="1" x14ac:dyDescent="0.25">
      <c r="S929" s="7" t="s">
        <v>590</v>
      </c>
      <c r="T929" s="15">
        <f>VLOOKUP(T914,MPN!$A$1:$E$1000,4,FALSE)</f>
        <v>-38</v>
      </c>
      <c r="U929" s="71"/>
      <c r="V929" s="37"/>
      <c r="W929" s="37"/>
      <c r="X929" s="38"/>
      <c r="Y929" s="38"/>
      <c r="Z929" s="71"/>
      <c r="AA929" s="39"/>
      <c r="AB929" s="40"/>
      <c r="AC929" s="40"/>
      <c r="AD929" s="40"/>
      <c r="AE929" s="41"/>
      <c r="AF929" s="42"/>
      <c r="AG929" s="49"/>
      <c r="AH929" s="43"/>
      <c r="AI929" s="43"/>
      <c r="AJ929" s="44"/>
      <c r="AK929" s="44"/>
      <c r="AL929" s="44"/>
      <c r="AM929" s="44"/>
      <c r="AN929" s="36"/>
      <c r="AO929" s="36"/>
      <c r="AP929" s="36"/>
      <c r="AQ929" s="36"/>
      <c r="AR929" s="36"/>
      <c r="AS929" s="36"/>
    </row>
    <row r="930" spans="2:45" ht="30" customHeight="1" x14ac:dyDescent="0.25">
      <c r="S930" s="7" t="s">
        <v>693</v>
      </c>
      <c r="T930" s="15">
        <v>0.8</v>
      </c>
      <c r="U930" s="71"/>
      <c r="V930" s="37"/>
      <c r="W930" s="37"/>
      <c r="X930" s="38"/>
      <c r="Y930" s="38"/>
      <c r="Z930" s="71"/>
      <c r="AA930" s="39"/>
      <c r="AB930" s="40"/>
      <c r="AC930" s="40"/>
      <c r="AD930" s="40"/>
      <c r="AE930" s="41"/>
      <c r="AF930" s="42"/>
      <c r="AG930" s="49"/>
      <c r="AH930" s="43"/>
      <c r="AI930" s="43"/>
      <c r="AJ930" s="44"/>
      <c r="AK930" s="44"/>
      <c r="AL930" s="44"/>
      <c r="AM930" s="44"/>
      <c r="AN930" s="36"/>
      <c r="AO930" s="36"/>
      <c r="AP930" s="36"/>
      <c r="AQ930" s="36"/>
      <c r="AR930" s="36"/>
      <c r="AS930" s="36"/>
    </row>
    <row r="931" spans="2:45" ht="30" customHeight="1" x14ac:dyDescent="0.25">
      <c r="S931" s="7" t="s">
        <v>604</v>
      </c>
      <c r="T931" s="7" t="str">
        <f t="shared" ref="T931" si="785">VLOOKUP($T918,$AU$1:$AZ$31,MATCH($T912,$AU$1:$AZ$1,0),FALSE)&amp;"_"&amp;T920</f>
        <v>12V_NormalMode</v>
      </c>
      <c r="U931" s="71"/>
      <c r="V931" s="37"/>
      <c r="W931" s="37"/>
      <c r="X931" s="38"/>
      <c r="Y931" s="38"/>
      <c r="Z931" s="71"/>
      <c r="AA931" s="39"/>
      <c r="AB931" s="40"/>
      <c r="AC931" s="40"/>
      <c r="AD931" s="40"/>
      <c r="AE931" s="41"/>
      <c r="AF931" s="42"/>
      <c r="AG931" s="49"/>
      <c r="AH931" s="43"/>
      <c r="AI931" s="43"/>
      <c r="AJ931" s="44"/>
      <c r="AK931" s="44"/>
      <c r="AL931" s="44"/>
      <c r="AM931" s="44"/>
      <c r="AN931" s="36"/>
      <c r="AO931" s="36"/>
      <c r="AP931" s="36"/>
      <c r="AQ931" s="36"/>
      <c r="AR931" s="36"/>
      <c r="AS931" s="36"/>
    </row>
    <row r="932" spans="2:45" ht="30" customHeight="1" x14ac:dyDescent="0.25">
      <c r="S932" s="7" t="s">
        <v>424</v>
      </c>
      <c r="T932" s="7" t="str">
        <f>VLOOKUP($T914,MPN!$A$1:$E$500,2,FALSE)</f>
        <v>AMIC</v>
      </c>
      <c r="U932" s="71"/>
      <c r="V932" s="37"/>
      <c r="W932" s="37"/>
      <c r="X932" s="38"/>
      <c r="Y932" s="38"/>
      <c r="Z932" s="71"/>
      <c r="AA932" s="39"/>
      <c r="AB932" s="40"/>
      <c r="AC932" s="40"/>
      <c r="AD932" s="40"/>
      <c r="AE932" s="41"/>
      <c r="AF932" s="42"/>
      <c r="AG932" s="49"/>
      <c r="AH932" s="43"/>
      <c r="AI932" s="43"/>
      <c r="AJ932" s="44"/>
      <c r="AK932" s="44"/>
      <c r="AL932" s="44"/>
      <c r="AM932" s="44"/>
      <c r="AN932" s="36"/>
      <c r="AO932" s="36"/>
      <c r="AP932" s="36"/>
      <c r="AQ932" s="36"/>
      <c r="AR932" s="36"/>
      <c r="AS932" s="36"/>
    </row>
    <row r="933" spans="2:45" ht="30" customHeight="1" x14ac:dyDescent="0.25">
      <c r="S933" s="7" t="s">
        <v>16</v>
      </c>
      <c r="T933" s="7" t="str">
        <f>VLOOKUP($T915,ASIC!$A$1:$B$200,2,FALSE)</f>
        <v>M804WF</v>
      </c>
      <c r="U933" s="71"/>
      <c r="V933" s="37"/>
      <c r="W933" s="37"/>
      <c r="X933" s="38"/>
      <c r="Y933" s="38"/>
      <c r="Z933" s="71"/>
      <c r="AA933" s="39"/>
      <c r="AB933" s="40"/>
      <c r="AC933" s="40"/>
      <c r="AD933" s="40"/>
      <c r="AE933" s="41"/>
      <c r="AF933" s="42"/>
      <c r="AG933" s="49"/>
      <c r="AH933" s="43"/>
      <c r="AI933" s="43"/>
      <c r="AJ933" s="44"/>
      <c r="AK933" s="44"/>
      <c r="AL933" s="44"/>
      <c r="AM933" s="44"/>
      <c r="AN933" s="36"/>
      <c r="AO933" s="36"/>
      <c r="AP933" s="36"/>
      <c r="AQ933" s="36"/>
      <c r="AR933" s="36"/>
      <c r="AS933" s="36"/>
    </row>
    <row r="934" spans="2:45" ht="30" customHeight="1" x14ac:dyDescent="0.25">
      <c r="S934" s="7" t="s">
        <v>17</v>
      </c>
      <c r="T934" s="7" t="str">
        <f>VLOOKUP($T916,Sensor!$A$1:$B$100,2,FALSE)</f>
        <v>N005A</v>
      </c>
      <c r="U934" s="71"/>
      <c r="V934" s="37"/>
      <c r="W934" s="37"/>
      <c r="X934" s="38"/>
      <c r="Y934" s="38"/>
      <c r="Z934" s="71"/>
      <c r="AA934" s="39"/>
      <c r="AB934" s="40"/>
      <c r="AC934" s="40"/>
      <c r="AD934" s="40"/>
      <c r="AE934" s="41"/>
      <c r="AF934" s="42"/>
      <c r="AG934" s="49"/>
      <c r="AH934" s="43"/>
      <c r="AI934" s="43"/>
      <c r="AJ934" s="44"/>
      <c r="AK934" s="44"/>
      <c r="AL934" s="44"/>
      <c r="AM934" s="44"/>
      <c r="AN934" s="36"/>
      <c r="AO934" s="36"/>
      <c r="AP934" s="36"/>
      <c r="AQ934" s="36"/>
      <c r="AR934" s="36"/>
      <c r="AS934" s="36"/>
    </row>
    <row r="935" spans="2:45" ht="30" customHeight="1" x14ac:dyDescent="0.25">
      <c r="S935" s="7" t="s">
        <v>21</v>
      </c>
      <c r="T935" s="7" t="str">
        <f>VLOOKUP($T914,MPN!$A$1:$E$500,5,FALSE)</f>
        <v>Default</v>
      </c>
      <c r="U935" s="71"/>
      <c r="V935" s="37"/>
      <c r="W935" s="37"/>
      <c r="X935" s="38"/>
      <c r="Y935" s="38"/>
      <c r="Z935" s="71"/>
      <c r="AA935" s="39"/>
      <c r="AB935" s="40"/>
      <c r="AC935" s="40"/>
      <c r="AD935" s="40"/>
      <c r="AE935" s="41"/>
      <c r="AF935" s="42"/>
      <c r="AG935" s="49"/>
      <c r="AH935" s="43"/>
      <c r="AI935" s="43"/>
      <c r="AJ935" s="44"/>
      <c r="AK935" s="44"/>
      <c r="AL935" s="44"/>
      <c r="AM935" s="44"/>
      <c r="AN935" s="36"/>
      <c r="AO935" s="36"/>
      <c r="AP935" s="36"/>
      <c r="AQ935" s="36"/>
      <c r="AR935" s="36"/>
      <c r="AS935" s="36"/>
    </row>
    <row r="936" spans="2:45" ht="30" customHeight="1" x14ac:dyDescent="0.25">
      <c r="S936" s="7" t="s">
        <v>545</v>
      </c>
      <c r="T936" s="7">
        <f t="shared" ref="T936" si="786">VLOOKUP(T925,$DT$1:$DV$31,3,FALSE)</f>
        <v>0</v>
      </c>
      <c r="U936" s="71"/>
      <c r="V936" s="37"/>
      <c r="W936" s="37"/>
      <c r="X936" s="38"/>
      <c r="Y936" s="38"/>
      <c r="Z936" s="71"/>
      <c r="AA936" s="39"/>
      <c r="AB936" s="40"/>
      <c r="AC936" s="40"/>
      <c r="AD936" s="40"/>
      <c r="AE936" s="41"/>
      <c r="AF936" s="42"/>
      <c r="AG936" s="49"/>
      <c r="AH936" s="43"/>
      <c r="AI936" s="43"/>
      <c r="AJ936" s="44"/>
      <c r="AK936" s="44"/>
      <c r="AL936" s="44"/>
      <c r="AM936" s="44"/>
      <c r="AN936" s="36"/>
      <c r="AO936" s="36"/>
      <c r="AP936" s="36"/>
      <c r="AQ936" s="36"/>
      <c r="AR936" s="36"/>
      <c r="AS936" s="36"/>
    </row>
    <row r="937" spans="2:45" ht="30" customHeight="1" x14ac:dyDescent="0.25">
      <c r="S937" s="7" t="s">
        <v>22</v>
      </c>
      <c r="T937" s="15">
        <v>1</v>
      </c>
      <c r="U937" s="71"/>
      <c r="V937" s="37"/>
      <c r="W937" s="37"/>
      <c r="X937" s="38"/>
      <c r="Y937" s="38"/>
      <c r="Z937" s="71"/>
      <c r="AA937" s="39"/>
      <c r="AB937" s="40"/>
      <c r="AC937" s="40"/>
      <c r="AD937" s="40"/>
      <c r="AE937" s="41"/>
      <c r="AF937" s="42"/>
      <c r="AG937" s="49"/>
      <c r="AH937" s="43"/>
      <c r="AI937" s="43"/>
      <c r="AJ937" s="44"/>
      <c r="AK937" s="44"/>
      <c r="AL937" s="44"/>
      <c r="AM937" s="44"/>
      <c r="AN937" s="36"/>
      <c r="AO937" s="36"/>
      <c r="AP937" s="36"/>
      <c r="AQ937" s="36"/>
      <c r="AR937" s="36"/>
      <c r="AS937" s="36"/>
    </row>
    <row r="938" spans="2:45" ht="30" customHeight="1" x14ac:dyDescent="0.25">
      <c r="B938" s="70"/>
      <c r="S938" s="7" t="s">
        <v>696</v>
      </c>
      <c r="T938" s="28">
        <v>44193</v>
      </c>
      <c r="U938" s="71"/>
      <c r="V938" s="37"/>
      <c r="W938" s="37"/>
      <c r="X938" s="38"/>
      <c r="Y938" s="38"/>
      <c r="Z938" s="71"/>
      <c r="AA938" s="39"/>
      <c r="AB938" s="40"/>
      <c r="AC938" s="40"/>
      <c r="AD938" s="40"/>
      <c r="AE938" s="41"/>
      <c r="AF938" s="42"/>
      <c r="AG938" s="49"/>
      <c r="AH938" s="43"/>
      <c r="AI938" s="43"/>
      <c r="AJ938" s="44"/>
      <c r="AK938" s="44"/>
      <c r="AL938" s="44"/>
      <c r="AM938" s="44"/>
      <c r="AN938" s="36"/>
      <c r="AO938" s="36"/>
      <c r="AP938" s="36"/>
      <c r="AQ938" s="36"/>
      <c r="AR938" s="36"/>
      <c r="AS938" s="36"/>
    </row>
    <row r="939" spans="2:45" ht="30" customHeight="1" x14ac:dyDescent="0.25">
      <c r="S939" s="7" t="s">
        <v>694</v>
      </c>
      <c r="T939" s="15" t="s">
        <v>994</v>
      </c>
      <c r="U939" s="71"/>
      <c r="V939" s="37"/>
      <c r="W939" s="37"/>
      <c r="X939" s="38"/>
      <c r="Y939" s="38"/>
      <c r="Z939" s="71"/>
      <c r="AA939" s="39"/>
      <c r="AB939" s="40"/>
      <c r="AC939" s="40"/>
      <c r="AD939" s="40"/>
      <c r="AE939" s="41"/>
      <c r="AF939" s="42"/>
      <c r="AG939" s="49"/>
      <c r="AH939" s="43"/>
      <c r="AI939" s="43"/>
      <c r="AJ939" s="44"/>
      <c r="AK939" s="44"/>
      <c r="AL939" s="44"/>
      <c r="AM939" s="44"/>
      <c r="AN939" s="36"/>
      <c r="AO939" s="36"/>
      <c r="AP939" s="36"/>
      <c r="AQ939" s="36"/>
      <c r="AR939" s="36"/>
      <c r="AS939" s="36"/>
    </row>
    <row r="940" spans="2:45" ht="30" customHeight="1" x14ac:dyDescent="0.25">
      <c r="S940" s="7" t="s">
        <v>697</v>
      </c>
      <c r="T940" s="7">
        <f t="shared" ref="T940" ca="1" si="787">COUNTA(U915:U974)</f>
        <v>5</v>
      </c>
      <c r="U940" s="71"/>
      <c r="V940" s="37"/>
      <c r="W940" s="37"/>
      <c r="X940" s="38"/>
      <c r="Y940" s="38"/>
      <c r="Z940" s="71"/>
      <c r="AA940" s="39"/>
      <c r="AB940" s="40"/>
      <c r="AC940" s="40"/>
      <c r="AD940" s="40"/>
      <c r="AE940" s="41"/>
      <c r="AF940" s="42"/>
      <c r="AG940" s="49"/>
      <c r="AH940" s="43"/>
      <c r="AI940" s="43"/>
      <c r="AJ940" s="44"/>
      <c r="AK940" s="44"/>
      <c r="AL940" s="44"/>
      <c r="AM940" s="44"/>
      <c r="AN940" s="36"/>
      <c r="AO940" s="36"/>
      <c r="AP940" s="36"/>
      <c r="AQ940" s="36"/>
      <c r="AR940" s="36"/>
      <c r="AS940" s="36"/>
    </row>
    <row r="941" spans="2:45" ht="30" customHeight="1" x14ac:dyDescent="0.25">
      <c r="S941" s="7" t="s">
        <v>715</v>
      </c>
      <c r="T941" s="7" t="str">
        <f t="shared" ref="T941" si="788">T929&amp;"+/-"&amp;T930&amp;" "&amp;T939</f>
        <v>-38+/-0.8 dBV</v>
      </c>
      <c r="U941" s="71"/>
      <c r="V941" s="37"/>
      <c r="W941" s="37"/>
      <c r="X941" s="38"/>
      <c r="Y941" s="38"/>
      <c r="Z941" s="71"/>
      <c r="AA941" s="39"/>
      <c r="AB941" s="40"/>
      <c r="AC941" s="40"/>
      <c r="AD941" s="40"/>
      <c r="AE941" s="41"/>
      <c r="AF941" s="42"/>
      <c r="AG941" s="49"/>
      <c r="AH941" s="43"/>
      <c r="AI941" s="43"/>
      <c r="AJ941" s="44"/>
      <c r="AK941" s="44"/>
      <c r="AL941" s="44"/>
      <c r="AM941" s="44"/>
      <c r="AN941" s="36"/>
      <c r="AO941" s="36"/>
      <c r="AP941" s="36"/>
      <c r="AQ941" s="36"/>
      <c r="AR941" s="36"/>
      <c r="AS941" s="36"/>
    </row>
    <row r="942" spans="2:45" ht="30" customHeight="1" x14ac:dyDescent="0.25">
      <c r="S942" s="7" t="s">
        <v>719</v>
      </c>
      <c r="T942" s="54" t="str">
        <f t="shared" ref="T942" si="789">T921&amp;" : "&amp;T924&amp;" "&amp;"(uA)"&amp;CHAR(10)&amp;"Vdc&amp;Remark: "&amp;T927</f>
        <v>3.3V : 100~200 (uA)
Vdc&amp;Remark: -</v>
      </c>
      <c r="U942" s="71"/>
      <c r="V942" s="37"/>
      <c r="W942" s="37"/>
      <c r="X942" s="38"/>
      <c r="Y942" s="38"/>
      <c r="Z942" s="71"/>
      <c r="AA942" s="39"/>
      <c r="AB942" s="40"/>
      <c r="AC942" s="40"/>
      <c r="AD942" s="40"/>
      <c r="AE942" s="41"/>
      <c r="AF942" s="42"/>
      <c r="AG942" s="49"/>
      <c r="AH942" s="43"/>
      <c r="AI942" s="43"/>
      <c r="AJ942" s="44"/>
      <c r="AK942" s="44"/>
      <c r="AL942" s="44"/>
      <c r="AM942" s="44"/>
      <c r="AN942" s="36"/>
      <c r="AO942" s="36"/>
      <c r="AP942" s="36"/>
      <c r="AQ942" s="36"/>
      <c r="AR942" s="36"/>
      <c r="AS942" s="36"/>
    </row>
    <row r="943" spans="2:45" ht="30" customHeight="1" x14ac:dyDescent="0.25">
      <c r="U943" s="71"/>
      <c r="V943" s="37"/>
      <c r="W943" s="37"/>
      <c r="X943" s="38"/>
      <c r="Y943" s="38"/>
      <c r="Z943" s="71"/>
      <c r="AA943" s="39"/>
      <c r="AB943" s="40"/>
      <c r="AC943" s="40"/>
      <c r="AD943" s="40"/>
      <c r="AE943" s="41"/>
      <c r="AF943" s="42"/>
      <c r="AG943" s="49"/>
      <c r="AH943" s="43"/>
      <c r="AI943" s="43"/>
      <c r="AJ943" s="44"/>
      <c r="AK943" s="44"/>
      <c r="AL943" s="44"/>
      <c r="AM943" s="44"/>
      <c r="AN943" s="36"/>
      <c r="AO943" s="36"/>
      <c r="AP943" s="36"/>
      <c r="AQ943" s="36"/>
      <c r="AR943" s="36"/>
      <c r="AS943" s="36"/>
    </row>
    <row r="944" spans="2:45" ht="30" customHeight="1" x14ac:dyDescent="0.25">
      <c r="S944" s="2" t="s">
        <v>14</v>
      </c>
      <c r="T944" s="2" t="str">
        <f t="shared" ref="T944" si="790">ADDRESS(ROW(S944),COLUMN($S$1))&amp;":"&amp;ADDRESS(ROW(S974),COLUMN($T$1))</f>
        <v>$S$944:$T$974</v>
      </c>
      <c r="U944" s="71"/>
      <c r="V944" s="37"/>
      <c r="W944" s="37"/>
      <c r="X944" s="38"/>
      <c r="Y944" s="38"/>
      <c r="Z944" s="71"/>
      <c r="AA944" s="39"/>
      <c r="AB944" s="40"/>
      <c r="AC944" s="40"/>
      <c r="AD944" s="40"/>
      <c r="AE944" s="41"/>
      <c r="AF944" s="42"/>
      <c r="AG944" s="49"/>
      <c r="AH944" s="43"/>
      <c r="AI944" s="43"/>
      <c r="AJ944" s="44"/>
      <c r="AK944" s="44"/>
      <c r="AL944" s="44"/>
      <c r="AM944" s="44"/>
      <c r="AN944" s="36"/>
      <c r="AO944" s="36"/>
      <c r="AP944" s="36"/>
      <c r="AQ944" s="36"/>
      <c r="AR944" s="36"/>
      <c r="AS944" s="36"/>
    </row>
    <row r="945" spans="19:45" ht="30" customHeight="1" x14ac:dyDescent="0.25">
      <c r="S945" s="4" t="str">
        <f t="shared" ref="S945" si="791">$BB$2</f>
        <v>15V</v>
      </c>
      <c r="T945" s="3" t="s">
        <v>562</v>
      </c>
      <c r="U945" s="71"/>
      <c r="V945" s="37"/>
      <c r="W945" s="37"/>
      <c r="X945" s="38"/>
      <c r="Y945" s="38"/>
      <c r="Z945" s="71"/>
      <c r="AA945" s="39"/>
      <c r="AB945" s="40"/>
      <c r="AC945" s="40"/>
      <c r="AD945" s="40"/>
      <c r="AE945" s="41"/>
      <c r="AF945" s="42"/>
      <c r="AG945" s="49"/>
      <c r="AH945" s="43"/>
      <c r="AI945" s="43"/>
      <c r="AJ945" s="44"/>
      <c r="AK945" s="44"/>
      <c r="AL945" s="44"/>
      <c r="AM945" s="44"/>
      <c r="AN945" s="36"/>
      <c r="AO945" s="36"/>
      <c r="AP945" s="36"/>
      <c r="AQ945" s="36"/>
      <c r="AR945" s="36"/>
      <c r="AS945" s="36"/>
    </row>
    <row r="946" spans="19:45" ht="30" customHeight="1" x14ac:dyDescent="0.25">
      <c r="S946" s="4" t="str">
        <f t="shared" ref="S946" si="792">$BB$3</f>
        <v>14V</v>
      </c>
      <c r="T946" s="3" t="s">
        <v>562</v>
      </c>
      <c r="U946" s="71"/>
      <c r="V946" s="37"/>
      <c r="W946" s="37"/>
      <c r="X946" s="38"/>
      <c r="Y946" s="38"/>
      <c r="Z946" s="71"/>
      <c r="AA946" s="39"/>
      <c r="AB946" s="40"/>
      <c r="AC946" s="40"/>
      <c r="AD946" s="40"/>
      <c r="AE946" s="41"/>
      <c r="AF946" s="42"/>
      <c r="AG946" s="49"/>
      <c r="AH946" s="43"/>
      <c r="AI946" s="43"/>
      <c r="AJ946" s="44"/>
      <c r="AK946" s="44"/>
      <c r="AL946" s="44"/>
      <c r="AM946" s="44"/>
      <c r="AN946" s="36"/>
      <c r="AO946" s="36"/>
      <c r="AP946" s="36"/>
      <c r="AQ946" s="36"/>
      <c r="AR946" s="36"/>
      <c r="AS946" s="36"/>
    </row>
    <row r="947" spans="19:45" ht="30" customHeight="1" x14ac:dyDescent="0.25">
      <c r="S947" s="4" t="str">
        <f t="shared" ref="S947" si="793">$BB$4</f>
        <v>13V</v>
      </c>
      <c r="T947" s="3" t="s">
        <v>255</v>
      </c>
      <c r="U947" s="71"/>
      <c r="V947" s="37"/>
      <c r="W947" s="37"/>
      <c r="X947" s="38"/>
      <c r="Y947" s="38"/>
      <c r="Z947" s="71"/>
      <c r="AA947" s="39"/>
      <c r="AB947" s="40"/>
      <c r="AC947" s="40"/>
      <c r="AD947" s="40"/>
      <c r="AE947" s="41"/>
      <c r="AF947" s="42"/>
      <c r="AG947" s="49"/>
      <c r="AH947" s="43"/>
      <c r="AI947" s="43"/>
      <c r="AJ947" s="44"/>
      <c r="AK947" s="44"/>
      <c r="AL947" s="44"/>
      <c r="AM947" s="44"/>
      <c r="AN947" s="36"/>
      <c r="AO947" s="36"/>
      <c r="AP947" s="36"/>
      <c r="AQ947" s="36"/>
      <c r="AR947" s="36"/>
      <c r="AS947" s="36"/>
    </row>
    <row r="948" spans="19:45" ht="30" customHeight="1" x14ac:dyDescent="0.25">
      <c r="S948" s="4" t="str">
        <f t="shared" ref="S948" si="794">$BB$5</f>
        <v>12V</v>
      </c>
      <c r="T948" s="3">
        <v>0</v>
      </c>
      <c r="U948" s="71"/>
      <c r="V948" s="37"/>
      <c r="W948" s="37"/>
      <c r="X948" s="38"/>
      <c r="Y948" s="38"/>
      <c r="Z948" s="71"/>
      <c r="AA948" s="39"/>
      <c r="AB948" s="40"/>
      <c r="AC948" s="40"/>
      <c r="AD948" s="40"/>
      <c r="AE948" s="41"/>
      <c r="AF948" s="42"/>
      <c r="AG948" s="49"/>
      <c r="AH948" s="43"/>
      <c r="AI948" s="43"/>
      <c r="AJ948" s="44"/>
      <c r="AK948" s="44"/>
      <c r="AL948" s="44"/>
      <c r="AM948" s="44"/>
      <c r="AN948" s="36"/>
      <c r="AO948" s="36"/>
      <c r="AP948" s="36"/>
      <c r="AQ948" s="36"/>
      <c r="AR948" s="36"/>
      <c r="AS948" s="36"/>
    </row>
    <row r="949" spans="19:45" ht="30" customHeight="1" x14ac:dyDescent="0.25">
      <c r="S949" s="4" t="str">
        <f t="shared" ref="S949" si="795">$BB$6</f>
        <v>11V</v>
      </c>
      <c r="T949" s="3">
        <v>-1.9</v>
      </c>
      <c r="U949" s="71"/>
      <c r="V949" s="37"/>
      <c r="W949" s="37"/>
      <c r="X949" s="38"/>
      <c r="Y949" s="38"/>
      <c r="Z949" s="71"/>
      <c r="AA949" s="39"/>
      <c r="AB949" s="40"/>
      <c r="AC949" s="40"/>
      <c r="AD949" s="40"/>
      <c r="AE949" s="41"/>
      <c r="AF949" s="42"/>
      <c r="AG949" s="49"/>
      <c r="AH949" s="43"/>
      <c r="AI949" s="43"/>
      <c r="AJ949" s="44"/>
      <c r="AK949" s="44"/>
      <c r="AL949" s="44"/>
      <c r="AM949" s="44"/>
      <c r="AN949" s="36"/>
      <c r="AO949" s="36"/>
      <c r="AP949" s="36"/>
      <c r="AQ949" s="36"/>
      <c r="AR949" s="36"/>
      <c r="AS949" s="36"/>
    </row>
    <row r="950" spans="19:45" ht="30" customHeight="1" x14ac:dyDescent="0.25">
      <c r="S950" s="4" t="str">
        <f t="shared" ref="S950" si="796">$BB$7</f>
        <v>10V</v>
      </c>
      <c r="T950" s="3">
        <v>-3.3</v>
      </c>
      <c r="U950" s="71"/>
      <c r="V950" s="37"/>
      <c r="W950" s="37"/>
      <c r="X950" s="38"/>
      <c r="Y950" s="38"/>
      <c r="Z950" s="71"/>
      <c r="AA950" s="39"/>
      <c r="AB950" s="40"/>
      <c r="AC950" s="40"/>
      <c r="AD950" s="40"/>
      <c r="AE950" s="41"/>
      <c r="AF950" s="42"/>
      <c r="AG950" s="49"/>
      <c r="AH950" s="43"/>
      <c r="AI950" s="43"/>
      <c r="AJ950" s="44"/>
      <c r="AK950" s="44"/>
      <c r="AL950" s="44"/>
      <c r="AM950" s="44"/>
      <c r="AN950" s="36"/>
      <c r="AO950" s="36"/>
      <c r="AP950" s="36"/>
      <c r="AQ950" s="36"/>
      <c r="AR950" s="36"/>
      <c r="AS950" s="36"/>
    </row>
    <row r="951" spans="19:45" ht="30" customHeight="1" x14ac:dyDescent="0.25">
      <c r="S951" s="4" t="str">
        <f t="shared" ref="S951" si="797">$BB$8</f>
        <v>9V</v>
      </c>
      <c r="T951" s="3" t="s">
        <v>562</v>
      </c>
      <c r="U951" s="71"/>
      <c r="V951" s="37"/>
      <c r="W951" s="37"/>
      <c r="X951" s="38"/>
      <c r="Y951" s="38"/>
      <c r="Z951" s="71"/>
      <c r="AA951" s="39"/>
      <c r="AB951" s="40"/>
      <c r="AC951" s="40"/>
      <c r="AD951" s="40"/>
      <c r="AE951" s="41"/>
      <c r="AF951" s="42"/>
      <c r="AG951" s="49"/>
      <c r="AH951" s="43"/>
      <c r="AI951" s="43"/>
      <c r="AJ951" s="44"/>
      <c r="AK951" s="44"/>
      <c r="AL951" s="44"/>
      <c r="AM951" s="44"/>
      <c r="AN951" s="36"/>
      <c r="AO951" s="36"/>
      <c r="AP951" s="36"/>
      <c r="AQ951" s="36"/>
      <c r="AR951" s="36"/>
      <c r="AS951" s="36"/>
    </row>
    <row r="952" spans="19:45" ht="30" customHeight="1" x14ac:dyDescent="0.25">
      <c r="S952" s="4" t="str">
        <f t="shared" ref="S952" si="798">$BB$9</f>
        <v>FIX</v>
      </c>
      <c r="T952" s="3" t="s">
        <v>562</v>
      </c>
      <c r="U952" s="71"/>
      <c r="V952" s="37"/>
      <c r="W952" s="37"/>
      <c r="X952" s="38"/>
      <c r="Y952" s="38"/>
      <c r="Z952" s="71"/>
      <c r="AA952" s="39"/>
      <c r="AB952" s="40"/>
      <c r="AC952" s="40"/>
      <c r="AD952" s="40"/>
      <c r="AE952" s="41"/>
      <c r="AF952" s="42"/>
      <c r="AG952" s="49"/>
      <c r="AH952" s="43"/>
      <c r="AI952" s="43"/>
      <c r="AJ952" s="44"/>
      <c r="AK952" s="44"/>
      <c r="AL952" s="44"/>
      <c r="AM952" s="44"/>
      <c r="AN952" s="36"/>
      <c r="AO952" s="36"/>
      <c r="AP952" s="36"/>
      <c r="AQ952" s="36"/>
      <c r="AR952" s="36"/>
      <c r="AS952" s="36"/>
    </row>
    <row r="953" spans="19:45" ht="30" customHeight="1" x14ac:dyDescent="0.25">
      <c r="S953" s="4" t="str">
        <f t="shared" ref="S953" si="799">$BB$10</f>
        <v>Space</v>
      </c>
      <c r="T953" s="3"/>
      <c r="U953" s="71"/>
      <c r="V953" s="37"/>
      <c r="W953" s="37"/>
      <c r="X953" s="38"/>
      <c r="Y953" s="38"/>
      <c r="Z953" s="71"/>
      <c r="AA953" s="39"/>
      <c r="AB953" s="40"/>
      <c r="AC953" s="40"/>
      <c r="AD953" s="40"/>
      <c r="AE953" s="41"/>
      <c r="AF953" s="42"/>
      <c r="AG953" s="49"/>
      <c r="AH953" s="43"/>
      <c r="AI953" s="43"/>
      <c r="AJ953" s="44"/>
      <c r="AK953" s="44"/>
      <c r="AL953" s="44"/>
      <c r="AM953" s="44"/>
      <c r="AN953" s="36"/>
      <c r="AO953" s="36"/>
      <c r="AP953" s="36"/>
      <c r="AQ953" s="36"/>
      <c r="AR953" s="36"/>
      <c r="AS953" s="36"/>
    </row>
    <row r="954" spans="19:45" ht="30" customHeight="1" x14ac:dyDescent="0.25">
      <c r="S954" s="4" t="str">
        <f t="shared" ref="S954" si="800">$BB$11</f>
        <v>Config2</v>
      </c>
      <c r="T954" s="3"/>
      <c r="U954" s="71"/>
      <c r="V954" s="37"/>
      <c r="W954" s="37"/>
      <c r="X954" s="38"/>
      <c r="Y954" s="38"/>
      <c r="Z954" s="71"/>
      <c r="AA954" s="39"/>
      <c r="AB954" s="40"/>
      <c r="AC954" s="40"/>
      <c r="AD954" s="40"/>
      <c r="AE954" s="41"/>
      <c r="AF954" s="42"/>
      <c r="AG954" s="49"/>
      <c r="AH954" s="43"/>
      <c r="AI954" s="43"/>
      <c r="AJ954" s="44"/>
      <c r="AK954" s="44"/>
      <c r="AL954" s="44"/>
      <c r="AM954" s="44"/>
      <c r="AN954" s="36"/>
      <c r="AO954" s="36"/>
      <c r="AP954" s="36"/>
      <c r="AQ954" s="36"/>
      <c r="AR954" s="36"/>
      <c r="AS954" s="36"/>
    </row>
    <row r="955" spans="19:45" ht="30" customHeight="1" x14ac:dyDescent="0.25">
      <c r="S955" s="4" t="str">
        <f t="shared" ref="S955" si="801">$BB$12</f>
        <v>-</v>
      </c>
      <c r="T955" s="3"/>
      <c r="U955" s="36"/>
      <c r="V955" s="37"/>
      <c r="W955" s="37"/>
      <c r="X955" s="38"/>
      <c r="Y955" s="38"/>
      <c r="Z955" s="71"/>
      <c r="AA955" s="39"/>
      <c r="AB955" s="40"/>
      <c r="AC955" s="40"/>
      <c r="AD955" s="40"/>
      <c r="AE955" s="41"/>
      <c r="AF955" s="42"/>
      <c r="AG955" s="49"/>
      <c r="AH955" s="43"/>
      <c r="AI955" s="43"/>
      <c r="AJ955" s="44"/>
      <c r="AK955" s="44"/>
      <c r="AL955" s="44"/>
      <c r="AM955" s="44"/>
      <c r="AN955" s="36"/>
      <c r="AO955" s="36"/>
      <c r="AP955" s="36"/>
      <c r="AQ955" s="36"/>
      <c r="AR955" s="36"/>
      <c r="AS955" s="36"/>
    </row>
    <row r="956" spans="19:45" ht="30" customHeight="1" x14ac:dyDescent="0.25">
      <c r="S956" s="4" t="str">
        <f t="shared" ref="S956" si="802">$BB$13</f>
        <v>-</v>
      </c>
      <c r="T956" s="3"/>
      <c r="U956" s="36"/>
      <c r="V956" s="37"/>
      <c r="W956" s="37"/>
      <c r="X956" s="38"/>
      <c r="Y956" s="38"/>
      <c r="Z956" s="71"/>
      <c r="AA956" s="39"/>
      <c r="AB956" s="40"/>
      <c r="AC956" s="40"/>
      <c r="AD956" s="40"/>
      <c r="AE956" s="41"/>
      <c r="AF956" s="42"/>
      <c r="AG956" s="49"/>
      <c r="AH956" s="43"/>
      <c r="AI956" s="43"/>
      <c r="AJ956" s="44"/>
      <c r="AK956" s="44"/>
      <c r="AL956" s="44"/>
      <c r="AM956" s="44"/>
      <c r="AN956" s="36"/>
      <c r="AO956" s="36"/>
      <c r="AP956" s="36"/>
      <c r="AQ956" s="36"/>
      <c r="AR956" s="36"/>
      <c r="AS956" s="36"/>
    </row>
    <row r="957" spans="19:45" ht="30" customHeight="1" x14ac:dyDescent="0.25">
      <c r="S957" s="4" t="str">
        <f t="shared" ref="S957" si="803">$BB$14</f>
        <v>-</v>
      </c>
      <c r="T957" s="3"/>
      <c r="U957" s="36"/>
      <c r="V957" s="37"/>
      <c r="W957" s="37"/>
      <c r="X957" s="38"/>
      <c r="Y957" s="38"/>
      <c r="Z957" s="71"/>
      <c r="AA957" s="39"/>
      <c r="AB957" s="40"/>
      <c r="AC957" s="40"/>
      <c r="AD957" s="40"/>
      <c r="AE957" s="41"/>
      <c r="AF957" s="42"/>
      <c r="AG957" s="49"/>
      <c r="AH957" s="43"/>
      <c r="AI957" s="43"/>
      <c r="AJ957" s="44"/>
      <c r="AK957" s="44"/>
      <c r="AL957" s="44"/>
      <c r="AM957" s="44"/>
      <c r="AN957" s="36"/>
      <c r="AO957" s="36"/>
      <c r="AP957" s="36"/>
      <c r="AQ957" s="36"/>
      <c r="AR957" s="36"/>
      <c r="AS957" s="36"/>
    </row>
    <row r="958" spans="19:45" ht="30" customHeight="1" x14ac:dyDescent="0.25">
      <c r="S958" s="4" t="str">
        <f t="shared" ref="S958" si="804">$BB$15</f>
        <v>-</v>
      </c>
      <c r="T958" s="3"/>
      <c r="U958" s="36"/>
      <c r="V958" s="37"/>
      <c r="W958" s="37"/>
      <c r="X958" s="38"/>
      <c r="Y958" s="38"/>
      <c r="Z958" s="71"/>
      <c r="AA958" s="39"/>
      <c r="AB958" s="40"/>
      <c r="AC958" s="40"/>
      <c r="AD958" s="40"/>
      <c r="AE958" s="41"/>
      <c r="AF958" s="42"/>
      <c r="AG958" s="49"/>
      <c r="AH958" s="43"/>
      <c r="AI958" s="43"/>
      <c r="AJ958" s="44"/>
      <c r="AK958" s="44"/>
      <c r="AL958" s="44"/>
      <c r="AM958" s="44"/>
      <c r="AN958" s="36"/>
      <c r="AO958" s="36"/>
      <c r="AP958" s="36"/>
      <c r="AQ958" s="36"/>
      <c r="AR958" s="36"/>
      <c r="AS958" s="36"/>
    </row>
    <row r="959" spans="19:45" ht="30" customHeight="1" x14ac:dyDescent="0.25">
      <c r="S959" s="4" t="str">
        <f t="shared" ref="S959" si="805">$BB$16</f>
        <v>-</v>
      </c>
      <c r="T959" s="3"/>
      <c r="U959" s="36"/>
      <c r="V959" s="37"/>
      <c r="W959" s="37"/>
      <c r="X959" s="38"/>
      <c r="Y959" s="38"/>
      <c r="Z959" s="71"/>
      <c r="AA959" s="39"/>
      <c r="AB959" s="40"/>
      <c r="AC959" s="40"/>
      <c r="AD959" s="40"/>
      <c r="AE959" s="41"/>
      <c r="AF959" s="42"/>
      <c r="AG959" s="49"/>
      <c r="AH959" s="43"/>
      <c r="AI959" s="43"/>
      <c r="AJ959" s="44"/>
      <c r="AK959" s="44"/>
      <c r="AL959" s="44"/>
      <c r="AM959" s="44"/>
      <c r="AN959" s="36"/>
      <c r="AO959" s="36"/>
      <c r="AP959" s="36"/>
      <c r="AQ959" s="36"/>
      <c r="AR959" s="36"/>
      <c r="AS959" s="36"/>
    </row>
    <row r="960" spans="19:45" ht="30" customHeight="1" x14ac:dyDescent="0.25">
      <c r="S960" s="4" t="str">
        <f t="shared" ref="S960" si="806">$BB$17</f>
        <v>-</v>
      </c>
      <c r="T960" s="3"/>
      <c r="U960" s="36"/>
      <c r="V960" s="37"/>
      <c r="W960" s="37"/>
      <c r="X960" s="38"/>
      <c r="Y960" s="38"/>
      <c r="Z960" s="71"/>
      <c r="AA960" s="39"/>
      <c r="AB960" s="40"/>
      <c r="AC960" s="40"/>
      <c r="AD960" s="40"/>
      <c r="AE960" s="41"/>
      <c r="AF960" s="42"/>
      <c r="AG960" s="49"/>
      <c r="AH960" s="43"/>
      <c r="AI960" s="43"/>
      <c r="AJ960" s="44"/>
      <c r="AK960" s="44"/>
      <c r="AL960" s="44"/>
      <c r="AM960" s="44"/>
      <c r="AN960" s="36"/>
      <c r="AO960" s="36"/>
      <c r="AP960" s="36"/>
      <c r="AQ960" s="36"/>
      <c r="AR960" s="36"/>
      <c r="AS960" s="36"/>
    </row>
    <row r="961" spans="19:45" ht="30" customHeight="1" x14ac:dyDescent="0.25">
      <c r="S961" s="4" t="str">
        <f t="shared" ref="S961" si="807">$BB$18</f>
        <v>-</v>
      </c>
      <c r="T961" s="3"/>
      <c r="U961" s="36"/>
      <c r="V961" s="37"/>
      <c r="W961" s="37"/>
      <c r="X961" s="38"/>
      <c r="Y961" s="38"/>
      <c r="Z961" s="71"/>
      <c r="AA961" s="39"/>
      <c r="AB961" s="40"/>
      <c r="AC961" s="40"/>
      <c r="AD961" s="40"/>
      <c r="AE961" s="41"/>
      <c r="AF961" s="42"/>
      <c r="AG961" s="49"/>
      <c r="AH961" s="43"/>
      <c r="AI961" s="43"/>
      <c r="AJ961" s="44"/>
      <c r="AK961" s="44"/>
      <c r="AL961" s="44"/>
      <c r="AM961" s="44"/>
      <c r="AN961" s="36"/>
      <c r="AO961" s="36"/>
      <c r="AP961" s="36"/>
      <c r="AQ961" s="36"/>
      <c r="AR961" s="36"/>
      <c r="AS961" s="36"/>
    </row>
    <row r="962" spans="19:45" ht="30" customHeight="1" x14ac:dyDescent="0.25">
      <c r="S962" s="4" t="str">
        <f t="shared" ref="S962" si="808">$BB$19</f>
        <v>-</v>
      </c>
      <c r="T962" s="3"/>
      <c r="U962" s="36"/>
      <c r="V962" s="37"/>
      <c r="W962" s="37"/>
      <c r="X962" s="38"/>
      <c r="Y962" s="38"/>
      <c r="Z962" s="71"/>
      <c r="AA962" s="39"/>
      <c r="AB962" s="40"/>
      <c r="AC962" s="40"/>
      <c r="AD962" s="40"/>
      <c r="AE962" s="41"/>
      <c r="AF962" s="42"/>
      <c r="AG962" s="49"/>
      <c r="AH962" s="43"/>
      <c r="AI962" s="43"/>
      <c r="AJ962" s="44"/>
      <c r="AK962" s="44"/>
      <c r="AL962" s="44"/>
      <c r="AM962" s="44"/>
      <c r="AN962" s="36"/>
      <c r="AO962" s="36"/>
      <c r="AP962" s="36"/>
      <c r="AQ962" s="36"/>
      <c r="AR962" s="36"/>
      <c r="AS962" s="36"/>
    </row>
    <row r="963" spans="19:45" ht="30" customHeight="1" x14ac:dyDescent="0.25">
      <c r="S963" s="4" t="str">
        <f t="shared" ref="S963" si="809">$BB$20</f>
        <v>-</v>
      </c>
      <c r="T963" s="3"/>
      <c r="U963" s="36"/>
      <c r="V963" s="37"/>
      <c r="W963" s="37"/>
      <c r="X963" s="38"/>
      <c r="Y963" s="38"/>
      <c r="Z963" s="71"/>
      <c r="AA963" s="39"/>
      <c r="AB963" s="40"/>
      <c r="AC963" s="40"/>
      <c r="AD963" s="40"/>
      <c r="AE963" s="41"/>
      <c r="AF963" s="42"/>
      <c r="AG963" s="49"/>
      <c r="AH963" s="43"/>
      <c r="AI963" s="43"/>
      <c r="AJ963" s="44"/>
      <c r="AK963" s="44"/>
      <c r="AL963" s="44"/>
      <c r="AM963" s="44"/>
      <c r="AN963" s="36"/>
      <c r="AO963" s="36"/>
      <c r="AP963" s="36"/>
      <c r="AQ963" s="36"/>
      <c r="AR963" s="36"/>
      <c r="AS963" s="36"/>
    </row>
    <row r="964" spans="19:45" ht="30" customHeight="1" x14ac:dyDescent="0.25">
      <c r="S964" s="4" t="str">
        <f t="shared" ref="S964" si="810">$BB$21</f>
        <v>-</v>
      </c>
      <c r="T964" s="3"/>
      <c r="U964" s="36"/>
      <c r="V964" s="37"/>
      <c r="W964" s="37"/>
      <c r="X964" s="38"/>
      <c r="Y964" s="38"/>
      <c r="Z964" s="71"/>
      <c r="AA964" s="39"/>
      <c r="AB964" s="40"/>
      <c r="AC964" s="40"/>
      <c r="AD964" s="40"/>
      <c r="AE964" s="41"/>
      <c r="AF964" s="42"/>
      <c r="AG964" s="49"/>
      <c r="AH964" s="43"/>
      <c r="AI964" s="43"/>
      <c r="AJ964" s="44"/>
      <c r="AK964" s="44"/>
      <c r="AL964" s="44"/>
      <c r="AM964" s="44"/>
      <c r="AN964" s="36"/>
      <c r="AO964" s="36"/>
      <c r="AP964" s="36"/>
      <c r="AQ964" s="36"/>
      <c r="AR964" s="36"/>
      <c r="AS964" s="36"/>
    </row>
    <row r="965" spans="19:45" ht="30" customHeight="1" x14ac:dyDescent="0.25">
      <c r="S965" s="4" t="str">
        <f t="shared" ref="S965" si="811">$BB$22</f>
        <v>-</v>
      </c>
      <c r="T965" s="3"/>
      <c r="U965" s="36"/>
      <c r="V965" s="37"/>
      <c r="W965" s="37"/>
      <c r="X965" s="38"/>
      <c r="Y965" s="38"/>
      <c r="Z965" s="71"/>
      <c r="AA965" s="39"/>
      <c r="AB965" s="40"/>
      <c r="AC965" s="40"/>
      <c r="AD965" s="40"/>
      <c r="AE965" s="41"/>
      <c r="AF965" s="42"/>
      <c r="AG965" s="49"/>
      <c r="AH965" s="43"/>
      <c r="AI965" s="43"/>
      <c r="AJ965" s="44"/>
      <c r="AK965" s="44"/>
      <c r="AL965" s="44"/>
      <c r="AM965" s="44"/>
      <c r="AN965" s="36"/>
      <c r="AO965" s="36"/>
      <c r="AP965" s="36"/>
      <c r="AQ965" s="36"/>
      <c r="AR965" s="36"/>
      <c r="AS965" s="36"/>
    </row>
    <row r="966" spans="19:45" ht="30" customHeight="1" x14ac:dyDescent="0.25">
      <c r="S966" s="4" t="str">
        <f t="shared" ref="S966" si="812">$BB$23</f>
        <v>-</v>
      </c>
      <c r="T966" s="3"/>
      <c r="U966" s="36"/>
      <c r="V966" s="37"/>
      <c r="W966" s="37"/>
      <c r="X966" s="38"/>
      <c r="Y966" s="38"/>
      <c r="Z966" s="71"/>
      <c r="AA966" s="39"/>
      <c r="AB966" s="40"/>
      <c r="AC966" s="40"/>
      <c r="AD966" s="40"/>
      <c r="AE966" s="41"/>
      <c r="AF966" s="42"/>
      <c r="AG966" s="49"/>
      <c r="AH966" s="43"/>
      <c r="AI966" s="43"/>
      <c r="AJ966" s="44"/>
      <c r="AK966" s="44"/>
      <c r="AL966" s="44"/>
      <c r="AM966" s="44"/>
      <c r="AN966" s="36"/>
      <c r="AO966" s="36"/>
      <c r="AP966" s="36"/>
      <c r="AQ966" s="36"/>
      <c r="AR966" s="36"/>
      <c r="AS966" s="36"/>
    </row>
    <row r="967" spans="19:45" ht="30" customHeight="1" x14ac:dyDescent="0.25">
      <c r="S967" s="4" t="str">
        <f t="shared" ref="S967" si="813">$BB$24</f>
        <v>-</v>
      </c>
      <c r="T967" s="3"/>
      <c r="U967" s="36"/>
      <c r="V967" s="37"/>
      <c r="W967" s="37"/>
      <c r="X967" s="38"/>
      <c r="Y967" s="38"/>
      <c r="Z967" s="71"/>
      <c r="AA967" s="39"/>
      <c r="AB967" s="40"/>
      <c r="AC967" s="40"/>
      <c r="AD967" s="40"/>
      <c r="AE967" s="41"/>
      <c r="AF967" s="42"/>
      <c r="AG967" s="49"/>
      <c r="AH967" s="43"/>
      <c r="AI967" s="43"/>
      <c r="AJ967" s="44"/>
      <c r="AK967" s="44"/>
      <c r="AL967" s="44"/>
      <c r="AM967" s="44"/>
      <c r="AN967" s="36"/>
      <c r="AO967" s="36"/>
      <c r="AP967" s="36"/>
      <c r="AQ967" s="36"/>
      <c r="AR967" s="36"/>
      <c r="AS967" s="36"/>
    </row>
    <row r="968" spans="19:45" ht="30" customHeight="1" x14ac:dyDescent="0.25">
      <c r="S968" s="4" t="str">
        <f t="shared" ref="S968" si="814">$BB$25</f>
        <v>-</v>
      </c>
      <c r="T968" s="3"/>
      <c r="U968" s="36"/>
      <c r="V968" s="37"/>
      <c r="W968" s="37"/>
      <c r="X968" s="38"/>
      <c r="Y968" s="38"/>
      <c r="Z968" s="71"/>
      <c r="AA968" s="39"/>
      <c r="AB968" s="40"/>
      <c r="AC968" s="40"/>
      <c r="AD968" s="40"/>
      <c r="AE968" s="41"/>
      <c r="AF968" s="42"/>
      <c r="AG968" s="49"/>
      <c r="AH968" s="43"/>
      <c r="AI968" s="43"/>
      <c r="AJ968" s="44"/>
      <c r="AK968" s="44"/>
      <c r="AL968" s="44"/>
      <c r="AM968" s="44"/>
      <c r="AN968" s="36"/>
      <c r="AO968" s="36"/>
      <c r="AP968" s="36"/>
      <c r="AQ968" s="36"/>
      <c r="AR968" s="36"/>
      <c r="AS968" s="36"/>
    </row>
    <row r="969" spans="19:45" ht="30" customHeight="1" x14ac:dyDescent="0.25">
      <c r="S969" s="4" t="str">
        <f t="shared" ref="S969" si="815">$BB$26</f>
        <v>-</v>
      </c>
      <c r="T969" s="3"/>
      <c r="U969" s="36"/>
      <c r="V969" s="37"/>
      <c r="W969" s="37"/>
      <c r="X969" s="38"/>
      <c r="Y969" s="38"/>
      <c r="Z969" s="71"/>
      <c r="AA969" s="39"/>
      <c r="AB969" s="40"/>
      <c r="AC969" s="40"/>
      <c r="AD969" s="40"/>
      <c r="AE969" s="41"/>
      <c r="AF969" s="42"/>
      <c r="AG969" s="49"/>
      <c r="AH969" s="43"/>
      <c r="AI969" s="43"/>
      <c r="AJ969" s="44"/>
      <c r="AK969" s="44"/>
      <c r="AL969" s="44"/>
      <c r="AM969" s="44"/>
      <c r="AN969" s="36"/>
      <c r="AO969" s="36"/>
      <c r="AP969" s="36"/>
      <c r="AQ969" s="36"/>
      <c r="AR969" s="36"/>
      <c r="AS969" s="36"/>
    </row>
    <row r="970" spans="19:45" ht="30" customHeight="1" x14ac:dyDescent="0.25">
      <c r="S970" s="4" t="str">
        <f t="shared" ref="S970" si="816">$BB$27</f>
        <v>-</v>
      </c>
      <c r="T970" s="3"/>
      <c r="U970" s="36"/>
      <c r="V970" s="37"/>
      <c r="W970" s="37"/>
      <c r="X970" s="38"/>
      <c r="Y970" s="38"/>
      <c r="Z970" s="71"/>
      <c r="AA970" s="39"/>
      <c r="AB970" s="40"/>
      <c r="AC970" s="40"/>
      <c r="AD970" s="40"/>
      <c r="AE970" s="41"/>
      <c r="AF970" s="42"/>
      <c r="AG970" s="49"/>
      <c r="AH970" s="43"/>
      <c r="AI970" s="43"/>
      <c r="AJ970" s="44"/>
      <c r="AK970" s="44"/>
      <c r="AL970" s="44"/>
      <c r="AM970" s="44"/>
      <c r="AN970" s="36"/>
      <c r="AO970" s="36"/>
      <c r="AP970" s="36"/>
      <c r="AQ970" s="36"/>
      <c r="AR970" s="36"/>
      <c r="AS970" s="36"/>
    </row>
    <row r="971" spans="19:45" ht="30" customHeight="1" x14ac:dyDescent="0.25">
      <c r="S971" s="4" t="str">
        <f t="shared" ref="S971" si="817">$BB$28</f>
        <v>-</v>
      </c>
      <c r="T971" s="3"/>
      <c r="U971" s="36"/>
      <c r="V971" s="37"/>
      <c r="W971" s="37"/>
      <c r="X971" s="38"/>
      <c r="Y971" s="38"/>
      <c r="Z971" s="71"/>
      <c r="AA971" s="39"/>
      <c r="AB971" s="40"/>
      <c r="AC971" s="40"/>
      <c r="AD971" s="40"/>
      <c r="AE971" s="41"/>
      <c r="AF971" s="42"/>
      <c r="AG971" s="49"/>
      <c r="AH971" s="43"/>
      <c r="AI971" s="43"/>
      <c r="AJ971" s="44"/>
      <c r="AK971" s="44"/>
      <c r="AL971" s="44"/>
      <c r="AM971" s="44"/>
      <c r="AN971" s="36"/>
      <c r="AO971" s="36"/>
      <c r="AP971" s="36"/>
      <c r="AQ971" s="36"/>
      <c r="AR971" s="36"/>
      <c r="AS971" s="36"/>
    </row>
    <row r="972" spans="19:45" ht="30" customHeight="1" x14ac:dyDescent="0.25">
      <c r="S972" s="4" t="str">
        <f t="shared" ref="S972" si="818">$BB$29</f>
        <v>-</v>
      </c>
      <c r="T972" s="3"/>
      <c r="U972" s="36"/>
      <c r="V972" s="37"/>
      <c r="W972" s="37"/>
      <c r="X972" s="38"/>
      <c r="Y972" s="38"/>
      <c r="Z972" s="71"/>
      <c r="AA972" s="39"/>
      <c r="AB972" s="40"/>
      <c r="AC972" s="40"/>
      <c r="AD972" s="40"/>
      <c r="AE972" s="41"/>
      <c r="AF972" s="42"/>
      <c r="AG972" s="49"/>
      <c r="AH972" s="43"/>
      <c r="AI972" s="43"/>
      <c r="AJ972" s="44"/>
      <c r="AK972" s="44"/>
      <c r="AL972" s="44"/>
      <c r="AM972" s="44"/>
      <c r="AN972" s="36"/>
      <c r="AO972" s="36"/>
      <c r="AP972" s="36"/>
      <c r="AQ972" s="36"/>
      <c r="AR972" s="36"/>
      <c r="AS972" s="36"/>
    </row>
    <row r="973" spans="19:45" ht="30" customHeight="1" x14ac:dyDescent="0.25">
      <c r="S973" s="4" t="str">
        <f t="shared" ref="S973" si="819">$BB$30</f>
        <v>-</v>
      </c>
      <c r="T973" s="3"/>
      <c r="U973" s="36"/>
      <c r="V973" s="37"/>
      <c r="W973" s="37"/>
      <c r="X973" s="38"/>
      <c r="Y973" s="38"/>
      <c r="Z973" s="71"/>
      <c r="AA973" s="39"/>
      <c r="AB973" s="40"/>
      <c r="AC973" s="40"/>
      <c r="AD973" s="40"/>
      <c r="AE973" s="41"/>
      <c r="AF973" s="42"/>
      <c r="AG973" s="49"/>
      <c r="AH973" s="43"/>
      <c r="AI973" s="43"/>
      <c r="AJ973" s="44"/>
      <c r="AK973" s="44"/>
      <c r="AL973" s="44"/>
      <c r="AM973" s="44"/>
      <c r="AN973" s="36"/>
      <c r="AO973" s="36"/>
      <c r="AP973" s="36"/>
      <c r="AQ973" s="36"/>
      <c r="AR973" s="36"/>
      <c r="AS973" s="36"/>
    </row>
    <row r="974" spans="19:45" ht="30" customHeight="1" x14ac:dyDescent="0.25">
      <c r="S974" s="4" t="str">
        <f t="shared" ref="S974" si="820">$BB$31</f>
        <v>-</v>
      </c>
      <c r="T974" s="3"/>
      <c r="U974" s="36"/>
      <c r="V974" s="37"/>
      <c r="W974" s="37"/>
      <c r="X974" s="38"/>
      <c r="Y974" s="38"/>
      <c r="Z974" s="71"/>
      <c r="AA974" s="39"/>
      <c r="AB974" s="40"/>
      <c r="AC974" s="40"/>
      <c r="AD974" s="40"/>
      <c r="AE974" s="41"/>
      <c r="AF974" s="42"/>
      <c r="AG974" s="49"/>
      <c r="AH974" s="43"/>
      <c r="AI974" s="43"/>
      <c r="AJ974" s="44"/>
      <c r="AK974" s="44"/>
      <c r="AL974" s="44"/>
      <c r="AM974" s="44"/>
      <c r="AN974" s="36"/>
      <c r="AO974" s="36"/>
      <c r="AP974" s="36"/>
      <c r="AQ974" s="36"/>
      <c r="AR974" s="36"/>
      <c r="AS974" s="36"/>
    </row>
    <row r="975" spans="19:45" ht="30" customHeight="1" x14ac:dyDescent="0.25">
      <c r="S975" s="34"/>
      <c r="T975" s="34"/>
      <c r="U975" s="34"/>
      <c r="V975" s="34"/>
      <c r="W975" s="34"/>
      <c r="X975" s="34"/>
      <c r="Y975" s="34"/>
      <c r="Z975" s="34"/>
      <c r="AA975" s="34"/>
      <c r="AB975" s="34"/>
      <c r="AC975" s="34"/>
      <c r="AD975" s="34"/>
      <c r="AE975" s="34"/>
      <c r="AF975" s="34"/>
      <c r="AG975" s="34"/>
      <c r="AH975" s="34"/>
      <c r="AI975" s="34"/>
      <c r="AJ975" s="34"/>
      <c r="AK975" s="34"/>
      <c r="AL975" s="34"/>
      <c r="AM975" s="34"/>
      <c r="AN975" s="34"/>
      <c r="AO975" s="34"/>
      <c r="AP975" s="34"/>
      <c r="AQ975" s="34"/>
      <c r="AR975" s="6"/>
      <c r="AS975" s="6"/>
    </row>
    <row r="976" spans="19:45" ht="30" customHeight="1" x14ac:dyDescent="0.25">
      <c r="S976" s="31" cm="1">
        <f t="array" ref="S976">BoxNum(ROW($S976))</f>
        <v>16</v>
      </c>
      <c r="T976" s="7" t="s">
        <v>698</v>
      </c>
      <c r="U976" s="15" t="s">
        <v>585</v>
      </c>
      <c r="V976" s="12"/>
      <c r="W976" s="65"/>
      <c r="X976" s="12"/>
      <c r="Y976" s="7" t="str">
        <f t="shared" ref="Y976" si="821">VLOOKUP(U976,$DX$1:$DZ$21,3,FALSE)</f>
        <v>-</v>
      </c>
      <c r="AD976" s="8"/>
    </row>
    <row r="977" spans="19:45" ht="30" customHeight="1" x14ac:dyDescent="0.25">
      <c r="S977" s="7" t="s">
        <v>24</v>
      </c>
      <c r="T977" s="15" t="s">
        <v>606</v>
      </c>
      <c r="U977" s="5" t="s">
        <v>23</v>
      </c>
      <c r="V977" s="7" t="str">
        <f t="shared" ref="V977" si="822">VLOOKUP(U976,$DX$1:$DZ$21,2,FALSE)</f>
        <v>-</v>
      </c>
      <c r="W977" s="19"/>
      <c r="X977" s="19"/>
      <c r="Y977" s="19"/>
      <c r="Z977" s="19"/>
      <c r="AA977" s="5" t="s">
        <v>592</v>
      </c>
      <c r="AB977" s="26" t="str">
        <f t="shared" ref="AB977" si="823">T996&amp;"_"&amp;ABS(T994)&amp;"dB_"&amp;T998&amp;"_"&amp;T999&amp;"_"&amp;GetAbsMaxMinText(AF980:AG1039)&amp;"_"&amp;T979&amp;"_"&amp;T978&amp;S976&amp;"."&amp;T1002</f>
        <v>default_NormalMode_42dB_M804WF_2227F_395_465_ZTS6011F_MP16.1</v>
      </c>
      <c r="AC977" s="18"/>
      <c r="AD977" s="18"/>
      <c r="AE977" s="18"/>
      <c r="AF977" s="18"/>
      <c r="AG977" s="18"/>
      <c r="AH977" s="19"/>
      <c r="AI977" s="19" t="s">
        <v>2</v>
      </c>
      <c r="AJ977" s="16"/>
      <c r="AK977" s="16"/>
      <c r="AL977" s="16"/>
      <c r="AM977" s="16"/>
      <c r="AN977" s="16"/>
      <c r="AO977" s="16"/>
      <c r="AP977" s="16"/>
      <c r="AQ977" s="16"/>
      <c r="AR977" s="16"/>
      <c r="AS977" s="16"/>
    </row>
    <row r="978" spans="19:45" ht="30" customHeight="1" x14ac:dyDescent="0.25">
      <c r="S978" s="7" t="s">
        <v>5</v>
      </c>
      <c r="T978" s="15" t="s">
        <v>1148</v>
      </c>
      <c r="U978" s="32" t="str">
        <f t="shared" ref="U978" si="824">HYPERLINK("#A"&amp;(S976+1),"&lt;==Block" &amp; $S976 &amp;"==&gt;")</f>
        <v>&lt;==Block16==&gt;</v>
      </c>
      <c r="V978" s="51"/>
      <c r="W978" s="19"/>
      <c r="X978" s="19"/>
      <c r="Y978" s="23"/>
      <c r="Z978" s="8"/>
      <c r="AA978" s="19"/>
      <c r="AB978" s="19"/>
      <c r="AC978" s="19"/>
      <c r="AD978" s="19"/>
      <c r="AE978" s="19"/>
      <c r="AF978" s="19"/>
      <c r="AG978" s="19"/>
      <c r="AH978" s="19"/>
      <c r="AI978" s="19"/>
      <c r="AJ978" s="19"/>
      <c r="AK978" s="19"/>
      <c r="AL978" s="19"/>
      <c r="AM978" s="19"/>
      <c r="AN978" s="57" t="s">
        <v>723</v>
      </c>
      <c r="AO978" s="57" t="s">
        <v>709</v>
      </c>
      <c r="AP978" s="57" t="s">
        <v>710</v>
      </c>
      <c r="AQ978" s="57" t="s">
        <v>611</v>
      </c>
      <c r="AR978" s="57" t="s">
        <v>711</v>
      </c>
      <c r="AS978" s="50"/>
    </row>
    <row r="979" spans="19:45" ht="30" customHeight="1" x14ac:dyDescent="0.25">
      <c r="S979" s="7" t="s">
        <v>10</v>
      </c>
      <c r="T979" s="15" t="s">
        <v>1179</v>
      </c>
      <c r="U979" s="52" t="s">
        <v>775</v>
      </c>
      <c r="V979" s="33" t="s">
        <v>601</v>
      </c>
      <c r="W979" s="33" t="s">
        <v>602</v>
      </c>
      <c r="X979" s="33" t="s">
        <v>603</v>
      </c>
      <c r="Y979" s="33" t="s">
        <v>603</v>
      </c>
      <c r="Z979" s="33" t="s">
        <v>591</v>
      </c>
      <c r="AA979" s="33" t="s">
        <v>7</v>
      </c>
      <c r="AB979" s="33" t="s">
        <v>563</v>
      </c>
      <c r="AC979" s="33" t="s">
        <v>577</v>
      </c>
      <c r="AD979" s="33" t="s">
        <v>611</v>
      </c>
      <c r="AE979" s="33" t="s">
        <v>569</v>
      </c>
      <c r="AF979" s="35" t="s">
        <v>593</v>
      </c>
      <c r="AG979" s="35" t="s">
        <v>594</v>
      </c>
      <c r="AH979" s="35" t="s">
        <v>595</v>
      </c>
      <c r="AI979" s="35" t="s">
        <v>596</v>
      </c>
      <c r="AJ979" s="56" t="s">
        <v>597</v>
      </c>
      <c r="AK979" s="56" t="s">
        <v>598</v>
      </c>
      <c r="AL979" s="56" t="s">
        <v>599</v>
      </c>
      <c r="AM979" s="56" t="s">
        <v>600</v>
      </c>
      <c r="AN979" s="56" t="str">
        <f t="shared" ref="AN979" si="825">VLOOKUP($T987,$DE$1:$DJ$31,2,FALSE)</f>
        <v>Full</v>
      </c>
      <c r="AO979" s="56" t="str">
        <f t="shared" ref="AO979" si="826">VLOOKUP($T987,$DE$1:$DJ$31,3,FALSE)</f>
        <v>Full</v>
      </c>
      <c r="AP979" s="56" t="str">
        <f t="shared" ref="AP979" si="827">VLOOKUP($T987,$DE$1:$DJ$31,4,FALSE)</f>
        <v>non</v>
      </c>
      <c r="AQ979" s="56" t="str">
        <f t="shared" ref="AQ979" si="828">VLOOKUP($T987,$DE$1:$DJ$31,5,FALSE)</f>
        <v>non</v>
      </c>
      <c r="AR979" s="56" t="str">
        <f t="shared" ref="AR979" si="829">VLOOKUP($T987,$DE$1:$DJ$31,6,FALSE)</f>
        <v>Full</v>
      </c>
      <c r="AS979" s="35" t="s">
        <v>726</v>
      </c>
    </row>
    <row r="980" spans="19:45" ht="30" customHeight="1" x14ac:dyDescent="0.25">
      <c r="S980" s="7" t="s">
        <v>18</v>
      </c>
      <c r="T980" s="15" t="s">
        <v>1149</v>
      </c>
      <c r="U980" s="36" t="str">
        <f t="shared" ref="U980:U992" ca="1" si="830">ConfigCode($AA980,$AN980,$AO980,$AP980,$AQ980,$AR980,$AF980,$AG980,2)</f>
        <v>0x20=-40.10,-39.50;</v>
      </c>
      <c r="V980" s="37"/>
      <c r="W980" s="37"/>
      <c r="X980" s="68"/>
      <c r="Y980" s="68"/>
      <c r="Z980" s="55">
        <f t="shared" ref="Z980:Z992" ca="1" si="831" xml:space="preserve">
N("vbias,vlookup vbias range")+
VLOOKUP($AA980,INDIRECT(BoxVal(ROW($AA980),34,COLUMN(T976))),2,FALSE)+
N("gain")+
$AB980+
N("vcm")+
VLOOKUP($AC980,$CT$1:$DC$31,7,FALSE)+
N("(vbias*vcp*vbg-vbias)*sensor ratio")+
VbiasCal($AA980,$AD980,$AE980,BoxVal(ROW($AC980),18,COLUMN($T$22)))+
N("vbias ref+gain ref")+
$V980+$W980</f>
        <v>-2.2000000000000002</v>
      </c>
      <c r="AA980" s="39" t="s">
        <v>799</v>
      </c>
      <c r="AB980" s="40">
        <v>0</v>
      </c>
      <c r="AC980" s="40" t="s">
        <v>996</v>
      </c>
      <c r="AD980" s="40">
        <v>1</v>
      </c>
      <c r="AE980" s="41">
        <v>0</v>
      </c>
      <c r="AF980" s="42">
        <v>-40.1</v>
      </c>
      <c r="AG980" s="42">
        <v>-39.5</v>
      </c>
      <c r="AH980" s="43">
        <f t="shared" ref="AH980:AH992" ca="1" si="832">$AF980+$Z980</f>
        <v>-42.300000000000004</v>
      </c>
      <c r="AI980" s="43">
        <f t="shared" ref="AI980:AI992" ca="1" si="833">$AG980+$Z980</f>
        <v>-41.7</v>
      </c>
      <c r="AJ980" s="44">
        <f t="shared" ref="AJ980:AJ992" ca="1" si="834" xml:space="preserve">
N("initial sens-loopgain")+
$AF980-BoxVal(ROW($AA980),26,COLUMN(INDIRECT("T"&amp;(INT(ROW($AA997)/65))*65+2)))</f>
        <v>-40.1</v>
      </c>
      <c r="AK980" s="44">
        <f t="shared" ref="AK980:AK992" ca="1" si="835">AJ980+(AG980-AF980)</f>
        <v>-39.5</v>
      </c>
      <c r="AL980" s="44">
        <f t="shared" ref="AL980:AL992" ca="1" si="836" xml:space="preserve">
N("initial sens-loopgain-gain-gain ref-vcm")+
$AH980-
BoxVal(ROW($AA980),26,COLUMN(INDIRECT("T"&amp;(INT(ROW($AA997)/65))*65+2)))-
$AB980-
$W980-
IFERROR(VLOOKUP($AC980,$CT$1:$DC$31,7,FALSE),0)</f>
        <v>-42.300000000000004</v>
      </c>
      <c r="AM980" s="44">
        <f t="shared" ref="AM980:AM992" ca="1" si="837">AL980+(AG980-AF980)</f>
        <v>-41.7</v>
      </c>
      <c r="AN980" s="36" t="str">
        <f t="shared" ref="AN980:AN992" ca="1" si="838">IF(BoxVal(ROW(AA980),9,COLUMN(T978))="FIX","00",ManualLookup(AA980,BoxVal(ROW(AA980),4,COLUMN(AN978)),INDIRECT(DN$3)))</f>
        <v>20</v>
      </c>
      <c r="AO980" s="36" t="str">
        <f t="shared" ref="AO980:AO992" ca="1" si="839">ManualLookup(AB980,BoxVal(ROW(AB980),4,COLUMN(AO978)),INDIRECT(DO$3))</f>
        <v>00</v>
      </c>
      <c r="AP980" s="36" t="str">
        <f t="shared" ref="AP980:AP992" ca="1" si="840">ManualLookup(AC980,BoxVal(ROW(AC980),4,COLUMN(AP978)),INDIRECT(DP$3))</f>
        <v>00</v>
      </c>
      <c r="AQ980" s="36" t="str">
        <f t="shared" ref="AQ980:AQ992" ca="1" si="841">ManualLookup(AD980,BoxVal(ROW(AD980),4,COLUMN(AQ978)),INDIRECT(DQ$3))</f>
        <v>00</v>
      </c>
      <c r="AR980" s="36" t="str">
        <f t="shared" ref="AR980:AR992" ca="1" si="842">ManualLookup(AE980,BoxVal(ROW(AE980),4,COLUMN(AR978)),INDIRECT(DR$3))</f>
        <v>00</v>
      </c>
      <c r="AS980" s="33"/>
    </row>
    <row r="981" spans="19:45" ht="30" customHeight="1" x14ac:dyDescent="0.25">
      <c r="S981" s="7" t="s">
        <v>13</v>
      </c>
      <c r="T981" s="15" t="s">
        <v>1155</v>
      </c>
      <c r="U981" s="71" t="str">
        <f t="shared" ca="1" si="830"/>
        <v>0x23=-40.60,-40.10;</v>
      </c>
      <c r="V981" s="37"/>
      <c r="W981" s="37"/>
      <c r="X981" s="68"/>
      <c r="Y981" s="68"/>
      <c r="Z981" s="55">
        <f t="shared" ca="1" si="831"/>
        <v>-1.7000000000000002</v>
      </c>
      <c r="AA981" s="39" t="s">
        <v>799</v>
      </c>
      <c r="AB981" s="40">
        <v>0.5</v>
      </c>
      <c r="AC981" s="40" t="s">
        <v>996</v>
      </c>
      <c r="AD981" s="40">
        <v>1</v>
      </c>
      <c r="AE981" s="41">
        <v>0</v>
      </c>
      <c r="AF981" s="42">
        <v>-40.6</v>
      </c>
      <c r="AG981" s="47">
        <f t="shared" ref="AG981" si="843">AF980</f>
        <v>-40.1</v>
      </c>
      <c r="AH981" s="43">
        <f t="shared" ca="1" si="832"/>
        <v>-42.300000000000004</v>
      </c>
      <c r="AI981" s="43">
        <f t="shared" ca="1" si="833"/>
        <v>-41.800000000000004</v>
      </c>
      <c r="AJ981" s="44">
        <f t="shared" ca="1" si="834"/>
        <v>-40.6</v>
      </c>
      <c r="AK981" s="44">
        <f t="shared" ca="1" si="835"/>
        <v>-40.1</v>
      </c>
      <c r="AL981" s="44">
        <f t="shared" ca="1" si="836"/>
        <v>-42.800000000000004</v>
      </c>
      <c r="AM981" s="44">
        <f t="shared" ca="1" si="837"/>
        <v>-42.300000000000004</v>
      </c>
      <c r="AN981" s="36" t="str">
        <f t="shared" ca="1" si="838"/>
        <v>20</v>
      </c>
      <c r="AO981" s="36" t="str">
        <f t="shared" ca="1" si="839"/>
        <v>03</v>
      </c>
      <c r="AP981" s="36" t="str">
        <f t="shared" ca="1" si="840"/>
        <v>00</v>
      </c>
      <c r="AQ981" s="36" t="str">
        <f t="shared" ca="1" si="841"/>
        <v>00</v>
      </c>
      <c r="AR981" s="36" t="str">
        <f t="shared" ca="1" si="842"/>
        <v>00</v>
      </c>
      <c r="AS981" s="36"/>
    </row>
    <row r="982" spans="19:45" ht="30" customHeight="1" x14ac:dyDescent="0.25">
      <c r="S982" s="26"/>
      <c r="T982" s="17"/>
      <c r="U982" s="71" t="str">
        <f t="shared" ca="1" si="830"/>
        <v>0x24=-41.10,-40.60;</v>
      </c>
      <c r="V982" s="37"/>
      <c r="W982" s="37"/>
      <c r="X982" s="68"/>
      <c r="Y982" s="68"/>
      <c r="Z982" s="55">
        <f t="shared" ca="1" si="831"/>
        <v>-1.2000000000000002</v>
      </c>
      <c r="AA982" s="39" t="s">
        <v>584</v>
      </c>
      <c r="AB982" s="40">
        <v>1</v>
      </c>
      <c r="AC982" s="40" t="s">
        <v>995</v>
      </c>
      <c r="AD982" s="40">
        <v>1</v>
      </c>
      <c r="AE982" s="41">
        <v>0</v>
      </c>
      <c r="AF982" s="42">
        <v>-41.1</v>
      </c>
      <c r="AG982" s="47">
        <f t="shared" ref="AG982:AG992" si="844">AF981</f>
        <v>-40.6</v>
      </c>
      <c r="AH982" s="43">
        <f t="shared" ca="1" si="832"/>
        <v>-42.300000000000004</v>
      </c>
      <c r="AI982" s="43">
        <f t="shared" ca="1" si="833"/>
        <v>-41.800000000000004</v>
      </c>
      <c r="AJ982" s="44">
        <f t="shared" ca="1" si="834"/>
        <v>-41.1</v>
      </c>
      <c r="AK982" s="44">
        <f t="shared" ca="1" si="835"/>
        <v>-40.6</v>
      </c>
      <c r="AL982" s="44">
        <f t="shared" ca="1" si="836"/>
        <v>-43.300000000000004</v>
      </c>
      <c r="AM982" s="44">
        <f t="shared" ca="1" si="837"/>
        <v>-42.800000000000004</v>
      </c>
      <c r="AN982" s="36" t="str">
        <f t="shared" ca="1" si="838"/>
        <v>20</v>
      </c>
      <c r="AO982" s="36" t="str">
        <f t="shared" ca="1" si="839"/>
        <v>04</v>
      </c>
      <c r="AP982" s="36" t="str">
        <f t="shared" ca="1" si="840"/>
        <v>00</v>
      </c>
      <c r="AQ982" s="36" t="str">
        <f t="shared" ca="1" si="841"/>
        <v>00</v>
      </c>
      <c r="AR982" s="36" t="str">
        <f t="shared" ca="1" si="842"/>
        <v>00</v>
      </c>
      <c r="AS982" s="36"/>
    </row>
    <row r="983" spans="19:45" ht="30" customHeight="1" x14ac:dyDescent="0.25">
      <c r="S983" s="7" t="s">
        <v>19</v>
      </c>
      <c r="T983" s="15" t="s">
        <v>1150</v>
      </c>
      <c r="U983" s="71" t="str">
        <f t="shared" ca="1" si="830"/>
        <v>0x33=-41.70,-41.10;</v>
      </c>
      <c r="V983" s="37"/>
      <c r="W983" s="37"/>
      <c r="X983" s="68"/>
      <c r="Y983" s="68"/>
      <c r="Z983" s="55">
        <f t="shared" ca="1" si="831"/>
        <v>-0.60000000000000009</v>
      </c>
      <c r="AA983" s="39" t="s">
        <v>586</v>
      </c>
      <c r="AB983" s="40">
        <v>0.5</v>
      </c>
      <c r="AC983" s="40" t="s">
        <v>995</v>
      </c>
      <c r="AD983" s="40">
        <v>1</v>
      </c>
      <c r="AE983" s="41">
        <v>0</v>
      </c>
      <c r="AF983" s="42">
        <v>-41.7</v>
      </c>
      <c r="AG983" s="47">
        <f t="shared" si="844"/>
        <v>-41.1</v>
      </c>
      <c r="AH983" s="43">
        <f t="shared" ca="1" si="832"/>
        <v>-42.300000000000004</v>
      </c>
      <c r="AI983" s="43">
        <f t="shared" ca="1" si="833"/>
        <v>-41.7</v>
      </c>
      <c r="AJ983" s="44">
        <f t="shared" ca="1" si="834"/>
        <v>-41.7</v>
      </c>
      <c r="AK983" s="44">
        <f t="shared" ca="1" si="835"/>
        <v>-41.1</v>
      </c>
      <c r="AL983" s="44">
        <f t="shared" ca="1" si="836"/>
        <v>-42.800000000000004</v>
      </c>
      <c r="AM983" s="44">
        <f t="shared" ca="1" si="837"/>
        <v>-42.2</v>
      </c>
      <c r="AN983" s="36" t="str">
        <f t="shared" ca="1" si="838"/>
        <v>30</v>
      </c>
      <c r="AO983" s="36" t="str">
        <f t="shared" ca="1" si="839"/>
        <v>03</v>
      </c>
      <c r="AP983" s="36" t="str">
        <f t="shared" ca="1" si="840"/>
        <v>00</v>
      </c>
      <c r="AQ983" s="36" t="str">
        <f t="shared" ca="1" si="841"/>
        <v>00</v>
      </c>
      <c r="AR983" s="36" t="str">
        <f t="shared" ca="1" si="842"/>
        <v>00</v>
      </c>
      <c r="AS983" s="36"/>
    </row>
    <row r="984" spans="19:45" ht="30" customHeight="1" x14ac:dyDescent="0.25">
      <c r="S984" s="7" t="s">
        <v>15</v>
      </c>
      <c r="T984" s="15" t="s">
        <v>1151</v>
      </c>
      <c r="U984" s="71" t="str">
        <f t="shared" ca="1" si="830"/>
        <v>0x34=-42.20,-41.70;</v>
      </c>
      <c r="V984" s="37"/>
      <c r="W984" s="37"/>
      <c r="X984" s="68"/>
      <c r="Y984" s="68"/>
      <c r="Z984" s="55">
        <f t="shared" ca="1" si="831"/>
        <v>-0.10000000000000009</v>
      </c>
      <c r="AA984" s="39" t="s">
        <v>586</v>
      </c>
      <c r="AB984" s="40">
        <v>1</v>
      </c>
      <c r="AC984" s="40" t="s">
        <v>995</v>
      </c>
      <c r="AD984" s="40">
        <v>1</v>
      </c>
      <c r="AE984" s="41">
        <v>0</v>
      </c>
      <c r="AF984" s="42">
        <v>-42.2</v>
      </c>
      <c r="AG984" s="47">
        <f t="shared" si="844"/>
        <v>-41.7</v>
      </c>
      <c r="AH984" s="43">
        <f t="shared" ca="1" si="832"/>
        <v>-42.300000000000004</v>
      </c>
      <c r="AI984" s="43">
        <f t="shared" ca="1" si="833"/>
        <v>-41.800000000000004</v>
      </c>
      <c r="AJ984" s="44">
        <f t="shared" ca="1" si="834"/>
        <v>-42.2</v>
      </c>
      <c r="AK984" s="44">
        <f t="shared" ca="1" si="835"/>
        <v>-41.7</v>
      </c>
      <c r="AL984" s="44">
        <f t="shared" ca="1" si="836"/>
        <v>-43.300000000000004</v>
      </c>
      <c r="AM984" s="44">
        <f t="shared" ca="1" si="837"/>
        <v>-42.800000000000004</v>
      </c>
      <c r="AN984" s="36" t="str">
        <f t="shared" ca="1" si="838"/>
        <v>30</v>
      </c>
      <c r="AO984" s="36" t="str">
        <f t="shared" ca="1" si="839"/>
        <v>04</v>
      </c>
      <c r="AP984" s="36" t="str">
        <f t="shared" ca="1" si="840"/>
        <v>00</v>
      </c>
      <c r="AQ984" s="36" t="str">
        <f t="shared" ca="1" si="841"/>
        <v>00</v>
      </c>
      <c r="AR984" s="36" t="str">
        <f t="shared" ca="1" si="842"/>
        <v>00</v>
      </c>
      <c r="AS984" s="36"/>
    </row>
    <row r="985" spans="19:45" ht="30" customHeight="1" x14ac:dyDescent="0.25">
      <c r="S985" s="7" t="s">
        <v>705</v>
      </c>
      <c r="T985" s="15" t="s">
        <v>1152</v>
      </c>
      <c r="U985" s="71" t="str">
        <f t="shared" ca="1" si="830"/>
        <v>0x03=-42.80,-42.20;</v>
      </c>
      <c r="V985" s="37"/>
      <c r="W985" s="37"/>
      <c r="X985" s="68"/>
      <c r="Y985" s="68"/>
      <c r="Z985" s="55">
        <f t="shared" ca="1" si="831"/>
        <v>0.5</v>
      </c>
      <c r="AA985" s="39" t="s">
        <v>587</v>
      </c>
      <c r="AB985" s="40">
        <v>0.5</v>
      </c>
      <c r="AC985" s="40" t="s">
        <v>995</v>
      </c>
      <c r="AD985" s="40">
        <v>1</v>
      </c>
      <c r="AE985" s="41">
        <v>0</v>
      </c>
      <c r="AF985" s="42">
        <v>-42.8</v>
      </c>
      <c r="AG985" s="47">
        <f t="shared" si="844"/>
        <v>-42.2</v>
      </c>
      <c r="AH985" s="43">
        <f t="shared" ca="1" si="832"/>
        <v>-42.3</v>
      </c>
      <c r="AI985" s="43">
        <f t="shared" ca="1" si="833"/>
        <v>-41.7</v>
      </c>
      <c r="AJ985" s="44">
        <f t="shared" ca="1" si="834"/>
        <v>-42.8</v>
      </c>
      <c r="AK985" s="44">
        <f t="shared" ca="1" si="835"/>
        <v>-42.2</v>
      </c>
      <c r="AL985" s="44">
        <f t="shared" ca="1" si="836"/>
        <v>-42.8</v>
      </c>
      <c r="AM985" s="44">
        <f t="shared" ca="1" si="837"/>
        <v>-42.2</v>
      </c>
      <c r="AN985" s="36" t="str">
        <f t="shared" ca="1" si="838"/>
        <v>00</v>
      </c>
      <c r="AO985" s="36" t="str">
        <f t="shared" ca="1" si="839"/>
        <v>03</v>
      </c>
      <c r="AP985" s="36" t="str">
        <f t="shared" ca="1" si="840"/>
        <v>00</v>
      </c>
      <c r="AQ985" s="36" t="str">
        <f t="shared" ca="1" si="841"/>
        <v>00</v>
      </c>
      <c r="AR985" s="36" t="str">
        <f t="shared" ca="1" si="842"/>
        <v>00</v>
      </c>
      <c r="AS985" s="36"/>
    </row>
    <row r="986" spans="19:45" ht="30" customHeight="1" x14ac:dyDescent="0.25">
      <c r="S986" s="7" t="s">
        <v>605</v>
      </c>
      <c r="T986" s="15" t="s">
        <v>991</v>
      </c>
      <c r="U986" s="71" t="str">
        <f t="shared" ca="1" si="830"/>
        <v>0x04=-43.30,-42.80;</v>
      </c>
      <c r="V986" s="37"/>
      <c r="W986" s="37"/>
      <c r="X986" s="68"/>
      <c r="Y986" s="68"/>
      <c r="Z986" s="55">
        <f t="shared" ca="1" si="831"/>
        <v>1</v>
      </c>
      <c r="AA986" s="39" t="s">
        <v>587</v>
      </c>
      <c r="AB986" s="40">
        <v>1</v>
      </c>
      <c r="AC986" s="40" t="s">
        <v>995</v>
      </c>
      <c r="AD986" s="40">
        <v>1</v>
      </c>
      <c r="AE986" s="41">
        <v>0</v>
      </c>
      <c r="AF986" s="42">
        <v>-43.3</v>
      </c>
      <c r="AG986" s="47">
        <f t="shared" si="844"/>
        <v>-42.8</v>
      </c>
      <c r="AH986" s="43">
        <f t="shared" ca="1" si="832"/>
        <v>-42.3</v>
      </c>
      <c r="AI986" s="43">
        <f t="shared" ca="1" si="833"/>
        <v>-41.8</v>
      </c>
      <c r="AJ986" s="44">
        <f t="shared" ca="1" si="834"/>
        <v>-43.3</v>
      </c>
      <c r="AK986" s="44">
        <f t="shared" ca="1" si="835"/>
        <v>-42.8</v>
      </c>
      <c r="AL986" s="44">
        <f t="shared" ca="1" si="836"/>
        <v>-43.3</v>
      </c>
      <c r="AM986" s="44">
        <f t="shared" ca="1" si="837"/>
        <v>-42.8</v>
      </c>
      <c r="AN986" s="36" t="str">
        <f t="shared" ca="1" si="838"/>
        <v>00</v>
      </c>
      <c r="AO986" s="36" t="str">
        <f t="shared" ca="1" si="839"/>
        <v>04</v>
      </c>
      <c r="AP986" s="36" t="str">
        <f t="shared" ca="1" si="840"/>
        <v>00</v>
      </c>
      <c r="AQ986" s="36" t="str">
        <f t="shared" ca="1" si="841"/>
        <v>00</v>
      </c>
      <c r="AR986" s="36" t="str">
        <f t="shared" ca="1" si="842"/>
        <v>00</v>
      </c>
      <c r="AS986" s="36"/>
    </row>
    <row r="987" spans="19:45" ht="30" customHeight="1" x14ac:dyDescent="0.25">
      <c r="S987" s="7" t="s">
        <v>721</v>
      </c>
      <c r="T987" s="15" t="s">
        <v>26</v>
      </c>
      <c r="U987" s="71" t="str">
        <f t="shared" ca="1" si="830"/>
        <v>0x05=-43.80,-43.30;</v>
      </c>
      <c r="V987" s="37"/>
      <c r="W987" s="37"/>
      <c r="X987" s="68"/>
      <c r="Y987" s="68"/>
      <c r="Z987" s="55">
        <f t="shared" ca="1" si="831"/>
        <v>1.5</v>
      </c>
      <c r="AA987" s="39" t="s">
        <v>587</v>
      </c>
      <c r="AB987" s="40">
        <v>1.5</v>
      </c>
      <c r="AC987" s="40" t="s">
        <v>995</v>
      </c>
      <c r="AD987" s="40">
        <v>1</v>
      </c>
      <c r="AE987" s="41">
        <v>0</v>
      </c>
      <c r="AF987" s="42">
        <v>-43.8</v>
      </c>
      <c r="AG987" s="47">
        <f t="shared" si="844"/>
        <v>-43.3</v>
      </c>
      <c r="AH987" s="43">
        <f t="shared" ca="1" si="832"/>
        <v>-42.3</v>
      </c>
      <c r="AI987" s="43">
        <f t="shared" ca="1" si="833"/>
        <v>-41.8</v>
      </c>
      <c r="AJ987" s="44">
        <f t="shared" ca="1" si="834"/>
        <v>-43.8</v>
      </c>
      <c r="AK987" s="44">
        <f t="shared" ca="1" si="835"/>
        <v>-43.3</v>
      </c>
      <c r="AL987" s="44">
        <f t="shared" ca="1" si="836"/>
        <v>-43.8</v>
      </c>
      <c r="AM987" s="44">
        <f t="shared" ca="1" si="837"/>
        <v>-43.3</v>
      </c>
      <c r="AN987" s="36" t="str">
        <f t="shared" ca="1" si="838"/>
        <v>00</v>
      </c>
      <c r="AO987" s="36" t="str">
        <f t="shared" ca="1" si="839"/>
        <v>05</v>
      </c>
      <c r="AP987" s="36" t="str">
        <f t="shared" ca="1" si="840"/>
        <v>00</v>
      </c>
      <c r="AQ987" s="36" t="str">
        <f t="shared" ca="1" si="841"/>
        <v>00</v>
      </c>
      <c r="AR987" s="36" t="str">
        <f t="shared" ca="1" si="842"/>
        <v>00</v>
      </c>
      <c r="AS987" s="36"/>
    </row>
    <row r="988" spans="19:45" ht="30" customHeight="1" x14ac:dyDescent="0.25">
      <c r="S988" s="7" t="s">
        <v>20</v>
      </c>
      <c r="T988" s="15">
        <v>-38</v>
      </c>
      <c r="U988" s="71" t="str">
        <f t="shared" ca="1" si="830"/>
        <v>0x54=-44.40,-43.80;</v>
      </c>
      <c r="V988" s="37"/>
      <c r="W988" s="37"/>
      <c r="X988" s="38"/>
      <c r="Y988" s="38"/>
      <c r="Z988" s="55">
        <f t="shared" ca="1" si="831"/>
        <v>2.1</v>
      </c>
      <c r="AA988" s="39" t="s">
        <v>580</v>
      </c>
      <c r="AB988" s="40">
        <v>1</v>
      </c>
      <c r="AC988" s="40" t="s">
        <v>995</v>
      </c>
      <c r="AD988" s="40">
        <v>1</v>
      </c>
      <c r="AE988" s="41">
        <v>0</v>
      </c>
      <c r="AF988" s="42">
        <v>-44.4</v>
      </c>
      <c r="AG988" s="47">
        <f t="shared" si="844"/>
        <v>-43.8</v>
      </c>
      <c r="AH988" s="43">
        <f t="shared" ca="1" si="832"/>
        <v>-42.3</v>
      </c>
      <c r="AI988" s="43">
        <f t="shared" ca="1" si="833"/>
        <v>-41.699999999999996</v>
      </c>
      <c r="AJ988" s="44">
        <f t="shared" ca="1" si="834"/>
        <v>-44.4</v>
      </c>
      <c r="AK988" s="44">
        <f t="shared" ca="1" si="835"/>
        <v>-43.8</v>
      </c>
      <c r="AL988" s="44">
        <f t="shared" ca="1" si="836"/>
        <v>-43.3</v>
      </c>
      <c r="AM988" s="44">
        <f t="shared" ca="1" si="837"/>
        <v>-42.699999999999996</v>
      </c>
      <c r="AN988" s="36" t="str">
        <f t="shared" ca="1" si="838"/>
        <v>50</v>
      </c>
      <c r="AO988" s="36" t="str">
        <f t="shared" ca="1" si="839"/>
        <v>04</v>
      </c>
      <c r="AP988" s="36" t="str">
        <f t="shared" ca="1" si="840"/>
        <v>00</v>
      </c>
      <c r="AQ988" s="36" t="str">
        <f t="shared" ca="1" si="841"/>
        <v>00</v>
      </c>
      <c r="AR988" s="36" t="str">
        <f t="shared" ca="1" si="842"/>
        <v>00</v>
      </c>
      <c r="AS988" s="36"/>
    </row>
    <row r="989" spans="19:45" ht="30" customHeight="1" x14ac:dyDescent="0.25">
      <c r="S989" s="7" t="s">
        <v>691</v>
      </c>
      <c r="T989" s="15" t="s">
        <v>1098</v>
      </c>
      <c r="U989" s="71" t="str">
        <f t="shared" ca="1" si="830"/>
        <v>0x55=-44.90,-44.40;</v>
      </c>
      <c r="V989" s="37"/>
      <c r="W989" s="37"/>
      <c r="X989" s="38"/>
      <c r="Y989" s="38"/>
      <c r="Z989" s="55">
        <f t="shared" ca="1" si="831"/>
        <v>2.6</v>
      </c>
      <c r="AA989" s="39" t="s">
        <v>580</v>
      </c>
      <c r="AB989" s="40">
        <v>1.5</v>
      </c>
      <c r="AC989" s="40" t="s">
        <v>995</v>
      </c>
      <c r="AD989" s="40">
        <v>1</v>
      </c>
      <c r="AE989" s="41">
        <v>0</v>
      </c>
      <c r="AF989" s="42">
        <v>-44.9</v>
      </c>
      <c r="AG989" s="47">
        <f t="shared" si="844"/>
        <v>-44.4</v>
      </c>
      <c r="AH989" s="43">
        <f t="shared" ca="1" si="832"/>
        <v>-42.3</v>
      </c>
      <c r="AI989" s="43">
        <f t="shared" ca="1" si="833"/>
        <v>-41.8</v>
      </c>
      <c r="AJ989" s="44">
        <f t="shared" ca="1" si="834"/>
        <v>-44.9</v>
      </c>
      <c r="AK989" s="44">
        <f t="shared" ca="1" si="835"/>
        <v>-44.4</v>
      </c>
      <c r="AL989" s="44">
        <f t="shared" ca="1" si="836"/>
        <v>-43.8</v>
      </c>
      <c r="AM989" s="44">
        <f t="shared" ca="1" si="837"/>
        <v>-43.3</v>
      </c>
      <c r="AN989" s="36" t="str">
        <f t="shared" ca="1" si="838"/>
        <v>50</v>
      </c>
      <c r="AO989" s="36" t="str">
        <f t="shared" ca="1" si="839"/>
        <v>05</v>
      </c>
      <c r="AP989" s="36" t="str">
        <f t="shared" ca="1" si="840"/>
        <v>00</v>
      </c>
      <c r="AQ989" s="36" t="str">
        <f t="shared" ca="1" si="841"/>
        <v>00</v>
      </c>
      <c r="AR989" s="36" t="str">
        <f t="shared" ca="1" si="842"/>
        <v>00</v>
      </c>
      <c r="AS989" s="36"/>
    </row>
    <row r="990" spans="19:45" ht="30" customHeight="1" x14ac:dyDescent="0.25">
      <c r="S990" s="7" t="s">
        <v>544</v>
      </c>
      <c r="T990" s="15" t="s">
        <v>993</v>
      </c>
      <c r="U990" s="71" t="str">
        <f t="shared" ca="1" si="830"/>
        <v>0x56=-45.40,-44.90;</v>
      </c>
      <c r="V990" s="37"/>
      <c r="W990" s="37"/>
      <c r="X990" s="38"/>
      <c r="Y990" s="38"/>
      <c r="Z990" s="71">
        <f t="shared" ca="1" si="831"/>
        <v>3.1</v>
      </c>
      <c r="AA990" s="39" t="s">
        <v>580</v>
      </c>
      <c r="AB990" s="40">
        <v>2</v>
      </c>
      <c r="AC990" s="40" t="s">
        <v>995</v>
      </c>
      <c r="AD990" s="40">
        <v>1</v>
      </c>
      <c r="AE990" s="41">
        <v>0</v>
      </c>
      <c r="AF990" s="42">
        <v>-45.4</v>
      </c>
      <c r="AG990" s="49">
        <f t="shared" si="844"/>
        <v>-44.9</v>
      </c>
      <c r="AH990" s="43">
        <f t="shared" ca="1" si="832"/>
        <v>-42.3</v>
      </c>
      <c r="AI990" s="43">
        <f t="shared" ca="1" si="833"/>
        <v>-41.8</v>
      </c>
      <c r="AJ990" s="44">
        <f t="shared" ca="1" si="834"/>
        <v>-45.4</v>
      </c>
      <c r="AK990" s="44">
        <f t="shared" ca="1" si="835"/>
        <v>-44.9</v>
      </c>
      <c r="AL990" s="44">
        <f t="shared" ca="1" si="836"/>
        <v>-44.3</v>
      </c>
      <c r="AM990" s="44">
        <f t="shared" ca="1" si="837"/>
        <v>-43.8</v>
      </c>
      <c r="AN990" s="36" t="str">
        <f t="shared" ca="1" si="838"/>
        <v>50</v>
      </c>
      <c r="AO990" s="36" t="str">
        <f t="shared" ca="1" si="839"/>
        <v>06</v>
      </c>
      <c r="AP990" s="36" t="str">
        <f t="shared" ca="1" si="840"/>
        <v>00</v>
      </c>
      <c r="AQ990" s="36" t="str">
        <f t="shared" ca="1" si="841"/>
        <v>00</v>
      </c>
      <c r="AR990" s="36" t="str">
        <f t="shared" ca="1" si="842"/>
        <v>00</v>
      </c>
      <c r="AS990" s="36"/>
    </row>
    <row r="991" spans="19:45" ht="30" customHeight="1" x14ac:dyDescent="0.25">
      <c r="S991" s="7" t="s">
        <v>12</v>
      </c>
      <c r="T991" s="15" t="s">
        <v>548</v>
      </c>
      <c r="U991" s="71" t="str">
        <f t="shared" ca="1" si="830"/>
        <v>0x65=-46.00,-45.40;</v>
      </c>
      <c r="V991" s="37"/>
      <c r="W991" s="37"/>
      <c r="X991" s="38"/>
      <c r="Y991" s="38"/>
      <c r="Z991" s="71">
        <f t="shared" ca="1" si="831"/>
        <v>3.7</v>
      </c>
      <c r="AA991" s="39" t="s">
        <v>581</v>
      </c>
      <c r="AB991" s="40">
        <v>1.5</v>
      </c>
      <c r="AC991" s="40" t="s">
        <v>995</v>
      </c>
      <c r="AD991" s="40">
        <v>1</v>
      </c>
      <c r="AE991" s="41">
        <v>0</v>
      </c>
      <c r="AF991" s="42">
        <v>-46</v>
      </c>
      <c r="AG991" s="49">
        <f t="shared" si="844"/>
        <v>-45.4</v>
      </c>
      <c r="AH991" s="43">
        <f t="shared" ca="1" si="832"/>
        <v>-42.3</v>
      </c>
      <c r="AI991" s="43">
        <f t="shared" ca="1" si="833"/>
        <v>-41.699999999999996</v>
      </c>
      <c r="AJ991" s="44">
        <f t="shared" ca="1" si="834"/>
        <v>-46</v>
      </c>
      <c r="AK991" s="44">
        <f t="shared" ca="1" si="835"/>
        <v>-45.4</v>
      </c>
      <c r="AL991" s="44">
        <f t="shared" ca="1" si="836"/>
        <v>-43.8</v>
      </c>
      <c r="AM991" s="44">
        <f t="shared" ca="1" si="837"/>
        <v>-43.199999999999996</v>
      </c>
      <c r="AN991" s="36" t="str">
        <f t="shared" ca="1" si="838"/>
        <v>60</v>
      </c>
      <c r="AO991" s="36" t="str">
        <f t="shared" ca="1" si="839"/>
        <v>05</v>
      </c>
      <c r="AP991" s="36" t="str">
        <f t="shared" ca="1" si="840"/>
        <v>00</v>
      </c>
      <c r="AQ991" s="36" t="str">
        <f t="shared" ca="1" si="841"/>
        <v>00</v>
      </c>
      <c r="AR991" s="36" t="str">
        <f t="shared" ca="1" si="842"/>
        <v>00</v>
      </c>
      <c r="AS991" s="36"/>
    </row>
    <row r="992" spans="19:45" ht="30" customHeight="1" x14ac:dyDescent="0.25">
      <c r="S992" s="26" t="s">
        <v>773</v>
      </c>
      <c r="T992" s="15" t="s">
        <v>562</v>
      </c>
      <c r="U992" s="71" t="str">
        <f t="shared" ca="1" si="830"/>
        <v>0x66=-46.50,-46.00;</v>
      </c>
      <c r="V992" s="37"/>
      <c r="W992" s="37"/>
      <c r="X992" s="38"/>
      <c r="Y992" s="38"/>
      <c r="Z992" s="71">
        <f t="shared" ca="1" si="831"/>
        <v>4.2</v>
      </c>
      <c r="AA992" s="39" t="s">
        <v>581</v>
      </c>
      <c r="AB992" s="40">
        <v>2</v>
      </c>
      <c r="AC992" s="40" t="s">
        <v>995</v>
      </c>
      <c r="AD992" s="40">
        <v>1</v>
      </c>
      <c r="AE992" s="41">
        <v>0</v>
      </c>
      <c r="AF992" s="42">
        <v>-46.5</v>
      </c>
      <c r="AG992" s="49">
        <f t="shared" si="844"/>
        <v>-46</v>
      </c>
      <c r="AH992" s="43">
        <f t="shared" ca="1" si="832"/>
        <v>-42.3</v>
      </c>
      <c r="AI992" s="43">
        <f t="shared" ca="1" si="833"/>
        <v>-41.8</v>
      </c>
      <c r="AJ992" s="44">
        <f t="shared" ca="1" si="834"/>
        <v>-46.5</v>
      </c>
      <c r="AK992" s="44">
        <f t="shared" ca="1" si="835"/>
        <v>-46</v>
      </c>
      <c r="AL992" s="44">
        <f t="shared" ca="1" si="836"/>
        <v>-44.3</v>
      </c>
      <c r="AM992" s="44">
        <f t="shared" ca="1" si="837"/>
        <v>-43.8</v>
      </c>
      <c r="AN992" s="36" t="str">
        <f t="shared" ca="1" si="838"/>
        <v>60</v>
      </c>
      <c r="AO992" s="36" t="str">
        <f t="shared" ca="1" si="839"/>
        <v>06</v>
      </c>
      <c r="AP992" s="36" t="str">
        <f t="shared" ca="1" si="840"/>
        <v>00</v>
      </c>
      <c r="AQ992" s="36" t="str">
        <f t="shared" ca="1" si="841"/>
        <v>00</v>
      </c>
      <c r="AR992" s="36" t="str">
        <f t="shared" ca="1" si="842"/>
        <v>00</v>
      </c>
      <c r="AS992" s="36"/>
    </row>
    <row r="993" spans="2:45" ht="30" customHeight="1" x14ac:dyDescent="0.25">
      <c r="S993" s="7" t="s">
        <v>573</v>
      </c>
      <c r="T993" s="15">
        <v>1.1000000000000001</v>
      </c>
      <c r="U993" s="71"/>
      <c r="V993" s="37"/>
      <c r="W993" s="37"/>
      <c r="X993" s="38"/>
      <c r="Y993" s="38"/>
      <c r="Z993" s="71"/>
      <c r="AA993" s="39"/>
      <c r="AB993" s="40"/>
      <c r="AC993" s="40"/>
      <c r="AD993" s="40"/>
      <c r="AE993" s="41"/>
      <c r="AF993" s="42"/>
      <c r="AG993" s="49"/>
      <c r="AH993" s="43"/>
      <c r="AI993" s="43"/>
      <c r="AJ993" s="44"/>
      <c r="AK993" s="44"/>
      <c r="AL993" s="44"/>
      <c r="AM993" s="44"/>
      <c r="AN993" s="36"/>
      <c r="AO993" s="36"/>
      <c r="AP993" s="36"/>
      <c r="AQ993" s="36"/>
      <c r="AR993" s="36"/>
      <c r="AS993" s="36"/>
    </row>
    <row r="994" spans="2:45" ht="30" customHeight="1" x14ac:dyDescent="0.25">
      <c r="S994" s="7" t="s">
        <v>590</v>
      </c>
      <c r="T994" s="15">
        <f>VLOOKUP(T979,MPN!$A$1:$E$1000,4,FALSE)</f>
        <v>-42</v>
      </c>
      <c r="U994" s="71"/>
      <c r="V994" s="37"/>
      <c r="W994" s="37"/>
      <c r="X994" s="38"/>
      <c r="Y994" s="38"/>
      <c r="Z994" s="71"/>
      <c r="AA994" s="39"/>
      <c r="AB994" s="40"/>
      <c r="AC994" s="40"/>
      <c r="AD994" s="40"/>
      <c r="AE994" s="41"/>
      <c r="AF994" s="42"/>
      <c r="AG994" s="49"/>
      <c r="AH994" s="43"/>
      <c r="AI994" s="43"/>
      <c r="AJ994" s="44"/>
      <c r="AK994" s="44"/>
      <c r="AL994" s="44"/>
      <c r="AM994" s="44"/>
      <c r="AN994" s="36"/>
      <c r="AO994" s="36"/>
      <c r="AP994" s="36"/>
      <c r="AQ994" s="36"/>
      <c r="AR994" s="36"/>
      <c r="AS994" s="36"/>
    </row>
    <row r="995" spans="2:45" ht="30" customHeight="1" x14ac:dyDescent="0.25">
      <c r="S995" s="7" t="s">
        <v>693</v>
      </c>
      <c r="T995" s="15">
        <v>0.8</v>
      </c>
      <c r="U995" s="71"/>
      <c r="V995" s="37"/>
      <c r="W995" s="37"/>
      <c r="X995" s="38"/>
      <c r="Y995" s="38"/>
      <c r="Z995" s="71"/>
      <c r="AA995" s="39"/>
      <c r="AB995" s="40"/>
      <c r="AC995" s="40"/>
      <c r="AD995" s="40"/>
      <c r="AE995" s="41"/>
      <c r="AF995" s="42"/>
      <c r="AG995" s="49"/>
      <c r="AH995" s="43"/>
      <c r="AI995" s="43"/>
      <c r="AJ995" s="44"/>
      <c r="AK995" s="44"/>
      <c r="AL995" s="44"/>
      <c r="AM995" s="44"/>
      <c r="AN995" s="36"/>
      <c r="AO995" s="36"/>
      <c r="AP995" s="36"/>
      <c r="AQ995" s="36"/>
      <c r="AR995" s="36"/>
      <c r="AS995" s="36"/>
    </row>
    <row r="996" spans="2:45" ht="30" customHeight="1" x14ac:dyDescent="0.25">
      <c r="S996" s="7" t="s">
        <v>604</v>
      </c>
      <c r="T996" s="7" t="str">
        <f t="shared" ref="T996" si="845">VLOOKUP($T983,$AU$1:$AZ$31,MATCH($T977,$AU$1:$AZ$1,0),FALSE)&amp;"_"&amp;T985</f>
        <v>default_NormalMode</v>
      </c>
      <c r="U996" s="71"/>
      <c r="V996" s="37"/>
      <c r="W996" s="37"/>
      <c r="X996" s="38"/>
      <c r="Y996" s="38"/>
      <c r="Z996" s="71"/>
      <c r="AA996" s="39"/>
      <c r="AB996" s="40"/>
      <c r="AC996" s="40"/>
      <c r="AD996" s="40"/>
      <c r="AE996" s="41"/>
      <c r="AF996" s="42"/>
      <c r="AG996" s="49"/>
      <c r="AH996" s="43"/>
      <c r="AI996" s="43"/>
      <c r="AJ996" s="44"/>
      <c r="AK996" s="44"/>
      <c r="AL996" s="44"/>
      <c r="AM996" s="44"/>
      <c r="AN996" s="36"/>
      <c r="AO996" s="36"/>
      <c r="AP996" s="36"/>
      <c r="AQ996" s="36"/>
      <c r="AR996" s="36"/>
      <c r="AS996" s="36"/>
    </row>
    <row r="997" spans="2:45" ht="30" customHeight="1" x14ac:dyDescent="0.25">
      <c r="S997" s="7" t="s">
        <v>424</v>
      </c>
      <c r="T997" s="7" t="str">
        <f>VLOOKUP($T979,MPN!$A$1:$E$500,2,FALSE)</f>
        <v>AMIC</v>
      </c>
      <c r="U997" s="71"/>
      <c r="V997" s="37"/>
      <c r="W997" s="37"/>
      <c r="X997" s="38"/>
      <c r="Y997" s="38"/>
      <c r="Z997" s="71"/>
      <c r="AA997" s="39"/>
      <c r="AB997" s="40"/>
      <c r="AC997" s="40"/>
      <c r="AD997" s="40"/>
      <c r="AE997" s="41"/>
      <c r="AF997" s="42"/>
      <c r="AG997" s="49"/>
      <c r="AH997" s="43"/>
      <c r="AI997" s="43"/>
      <c r="AJ997" s="44"/>
      <c r="AK997" s="44"/>
      <c r="AL997" s="44"/>
      <c r="AM997" s="44"/>
      <c r="AN997" s="36"/>
      <c r="AO997" s="36"/>
      <c r="AP997" s="36"/>
      <c r="AQ997" s="36"/>
      <c r="AR997" s="36"/>
      <c r="AS997" s="36"/>
    </row>
    <row r="998" spans="2:45" ht="30" customHeight="1" x14ac:dyDescent="0.25">
      <c r="S998" s="7" t="s">
        <v>16</v>
      </c>
      <c r="T998" s="7" t="str">
        <f>VLOOKUP($T980,ASIC!$A$1:$B$200,2,FALSE)</f>
        <v>M804WF</v>
      </c>
      <c r="U998" s="71"/>
      <c r="V998" s="37"/>
      <c r="W998" s="37"/>
      <c r="X998" s="38"/>
      <c r="Y998" s="38"/>
      <c r="Z998" s="71"/>
      <c r="AA998" s="39"/>
      <c r="AB998" s="40"/>
      <c r="AC998" s="40"/>
      <c r="AD998" s="40"/>
      <c r="AE998" s="41"/>
      <c r="AF998" s="42"/>
      <c r="AG998" s="49"/>
      <c r="AH998" s="43"/>
      <c r="AI998" s="43"/>
      <c r="AJ998" s="44"/>
      <c r="AK998" s="44"/>
      <c r="AL998" s="44"/>
      <c r="AM998" s="44"/>
      <c r="AN998" s="36"/>
      <c r="AO998" s="36"/>
      <c r="AP998" s="36"/>
      <c r="AQ998" s="36"/>
      <c r="AR998" s="36"/>
      <c r="AS998" s="36"/>
    </row>
    <row r="999" spans="2:45" ht="30" customHeight="1" x14ac:dyDescent="0.25">
      <c r="S999" s="7" t="s">
        <v>17</v>
      </c>
      <c r="T999" s="7" t="str">
        <f>VLOOKUP($T981,Sensor!$A$1:$B$100,2,FALSE)</f>
        <v>2227F</v>
      </c>
      <c r="U999" s="71"/>
      <c r="V999" s="37"/>
      <c r="W999" s="37"/>
      <c r="X999" s="38"/>
      <c r="Y999" s="38"/>
      <c r="Z999" s="71"/>
      <c r="AA999" s="39"/>
      <c r="AB999" s="40"/>
      <c r="AC999" s="40"/>
      <c r="AD999" s="40"/>
      <c r="AE999" s="41"/>
      <c r="AF999" s="42"/>
      <c r="AG999" s="49"/>
      <c r="AH999" s="43"/>
      <c r="AI999" s="43"/>
      <c r="AJ999" s="44"/>
      <c r="AK999" s="44"/>
      <c r="AL999" s="44"/>
      <c r="AM999" s="44"/>
      <c r="AN999" s="36"/>
      <c r="AO999" s="36"/>
      <c r="AP999" s="36"/>
      <c r="AQ999" s="36"/>
      <c r="AR999" s="36"/>
      <c r="AS999" s="36"/>
    </row>
    <row r="1000" spans="2:45" ht="30" customHeight="1" x14ac:dyDescent="0.25">
      <c r="S1000" s="7" t="s">
        <v>21</v>
      </c>
      <c r="T1000" s="7" t="str">
        <f>VLOOKUP($T979,MPN!$A$1:$E$500,5,FALSE)</f>
        <v>Default</v>
      </c>
      <c r="U1000" s="71"/>
      <c r="V1000" s="37"/>
      <c r="W1000" s="37"/>
      <c r="X1000" s="38"/>
      <c r="Y1000" s="38"/>
      <c r="Z1000" s="71"/>
      <c r="AA1000" s="39"/>
      <c r="AB1000" s="40"/>
      <c r="AC1000" s="40"/>
      <c r="AD1000" s="40"/>
      <c r="AE1000" s="41"/>
      <c r="AF1000" s="42"/>
      <c r="AG1000" s="49"/>
      <c r="AH1000" s="43"/>
      <c r="AI1000" s="43"/>
      <c r="AJ1000" s="44"/>
      <c r="AK1000" s="44"/>
      <c r="AL1000" s="44"/>
      <c r="AM1000" s="44"/>
      <c r="AN1000" s="36"/>
      <c r="AO1000" s="36"/>
      <c r="AP1000" s="36"/>
      <c r="AQ1000" s="36"/>
      <c r="AR1000" s="36"/>
      <c r="AS1000" s="36"/>
    </row>
    <row r="1001" spans="2:45" ht="30" customHeight="1" x14ac:dyDescent="0.25">
      <c r="S1001" s="7" t="s">
        <v>545</v>
      </c>
      <c r="T1001" s="7">
        <f t="shared" ref="T1001" si="846">VLOOKUP(T990,$DT$1:$DV$31,3,FALSE)</f>
        <v>0</v>
      </c>
      <c r="U1001" s="71"/>
      <c r="V1001" s="37"/>
      <c r="W1001" s="37"/>
      <c r="X1001" s="38"/>
      <c r="Y1001" s="38"/>
      <c r="Z1001" s="71"/>
      <c r="AA1001" s="39"/>
      <c r="AB1001" s="40"/>
      <c r="AC1001" s="40"/>
      <c r="AD1001" s="40"/>
      <c r="AE1001" s="41"/>
      <c r="AF1001" s="42"/>
      <c r="AG1001" s="49"/>
      <c r="AH1001" s="43"/>
      <c r="AI1001" s="43"/>
      <c r="AJ1001" s="44"/>
      <c r="AK1001" s="44"/>
      <c r="AL1001" s="44"/>
      <c r="AM1001" s="44"/>
      <c r="AN1001" s="36"/>
      <c r="AO1001" s="36"/>
      <c r="AP1001" s="36"/>
      <c r="AQ1001" s="36"/>
      <c r="AR1001" s="36"/>
      <c r="AS1001" s="36"/>
    </row>
    <row r="1002" spans="2:45" ht="30" customHeight="1" x14ac:dyDescent="0.25">
      <c r="S1002" s="7" t="s">
        <v>22</v>
      </c>
      <c r="T1002" s="15">
        <v>1</v>
      </c>
      <c r="U1002" s="71"/>
      <c r="V1002" s="37"/>
      <c r="W1002" s="37"/>
      <c r="X1002" s="38"/>
      <c r="Y1002" s="38"/>
      <c r="Z1002" s="71"/>
      <c r="AA1002" s="39"/>
      <c r="AB1002" s="40"/>
      <c r="AC1002" s="40"/>
      <c r="AD1002" s="40"/>
      <c r="AE1002" s="41"/>
      <c r="AF1002" s="42"/>
      <c r="AG1002" s="49"/>
      <c r="AH1002" s="43"/>
      <c r="AI1002" s="43"/>
      <c r="AJ1002" s="44"/>
      <c r="AK1002" s="44"/>
      <c r="AL1002" s="44"/>
      <c r="AM1002" s="44"/>
      <c r="AN1002" s="36"/>
      <c r="AO1002" s="36"/>
      <c r="AP1002" s="36"/>
      <c r="AQ1002" s="36"/>
      <c r="AR1002" s="36"/>
      <c r="AS1002" s="36"/>
    </row>
    <row r="1003" spans="2:45" ht="30" customHeight="1" x14ac:dyDescent="0.25">
      <c r="B1003" s="70"/>
      <c r="S1003" s="7" t="s">
        <v>696</v>
      </c>
      <c r="T1003" s="28">
        <v>44868</v>
      </c>
      <c r="U1003" s="71"/>
      <c r="V1003" s="37"/>
      <c r="W1003" s="37"/>
      <c r="X1003" s="38"/>
      <c r="Y1003" s="38"/>
      <c r="Z1003" s="71"/>
      <c r="AA1003" s="39"/>
      <c r="AB1003" s="40"/>
      <c r="AC1003" s="40"/>
      <c r="AD1003" s="40"/>
      <c r="AE1003" s="41"/>
      <c r="AF1003" s="42"/>
      <c r="AG1003" s="49"/>
      <c r="AH1003" s="43"/>
      <c r="AI1003" s="43"/>
      <c r="AJ1003" s="44"/>
      <c r="AK1003" s="44"/>
      <c r="AL1003" s="44"/>
      <c r="AM1003" s="44"/>
      <c r="AN1003" s="36"/>
      <c r="AO1003" s="36"/>
      <c r="AP1003" s="36"/>
      <c r="AQ1003" s="36"/>
      <c r="AR1003" s="36"/>
      <c r="AS1003" s="36"/>
    </row>
    <row r="1004" spans="2:45" ht="30" customHeight="1" x14ac:dyDescent="0.25">
      <c r="S1004" s="7" t="s">
        <v>694</v>
      </c>
      <c r="T1004" s="15" t="s">
        <v>994</v>
      </c>
      <c r="U1004" s="71"/>
      <c r="V1004" s="37"/>
      <c r="W1004" s="37"/>
      <c r="X1004" s="38"/>
      <c r="Y1004" s="38"/>
      <c r="Z1004" s="71"/>
      <c r="AA1004" s="39"/>
      <c r="AB1004" s="40"/>
      <c r="AC1004" s="40"/>
      <c r="AD1004" s="40"/>
      <c r="AE1004" s="41"/>
      <c r="AF1004" s="42"/>
      <c r="AG1004" s="49"/>
      <c r="AH1004" s="43"/>
      <c r="AI1004" s="43"/>
      <c r="AJ1004" s="44"/>
      <c r="AK1004" s="44"/>
      <c r="AL1004" s="44"/>
      <c r="AM1004" s="44"/>
      <c r="AN1004" s="36"/>
      <c r="AO1004" s="36"/>
      <c r="AP1004" s="36"/>
      <c r="AQ1004" s="36"/>
      <c r="AR1004" s="36"/>
      <c r="AS1004" s="36"/>
    </row>
    <row r="1005" spans="2:45" ht="30" customHeight="1" x14ac:dyDescent="0.25">
      <c r="S1005" s="7" t="s">
        <v>697</v>
      </c>
      <c r="T1005" s="7">
        <f t="shared" ref="T1005" ca="1" si="847">COUNTA(U980:U1039)</f>
        <v>13</v>
      </c>
      <c r="U1005" s="71"/>
      <c r="V1005" s="37"/>
      <c r="W1005" s="37"/>
      <c r="X1005" s="38"/>
      <c r="Y1005" s="38"/>
      <c r="Z1005" s="71"/>
      <c r="AA1005" s="39"/>
      <c r="AB1005" s="40"/>
      <c r="AC1005" s="40"/>
      <c r="AD1005" s="40"/>
      <c r="AE1005" s="41"/>
      <c r="AF1005" s="42"/>
      <c r="AG1005" s="49"/>
      <c r="AH1005" s="43"/>
      <c r="AI1005" s="43"/>
      <c r="AJ1005" s="44"/>
      <c r="AK1005" s="44"/>
      <c r="AL1005" s="44"/>
      <c r="AM1005" s="44"/>
      <c r="AN1005" s="36"/>
      <c r="AO1005" s="36"/>
      <c r="AP1005" s="36"/>
      <c r="AQ1005" s="36"/>
      <c r="AR1005" s="36"/>
      <c r="AS1005" s="36"/>
    </row>
    <row r="1006" spans="2:45" ht="30" customHeight="1" x14ac:dyDescent="0.25">
      <c r="S1006" s="7" t="s">
        <v>715</v>
      </c>
      <c r="T1006" s="7" t="str">
        <f t="shared" ref="T1006" si="848">T994&amp;"+/-"&amp;T995&amp;" "&amp;T1004</f>
        <v>-42+/-0.8 dBV</v>
      </c>
      <c r="U1006" s="71"/>
      <c r="V1006" s="37"/>
      <c r="W1006" s="37"/>
      <c r="X1006" s="38"/>
      <c r="Y1006" s="38"/>
      <c r="Z1006" s="71"/>
      <c r="AA1006" s="39"/>
      <c r="AB1006" s="40"/>
      <c r="AC1006" s="40"/>
      <c r="AD1006" s="40"/>
      <c r="AE1006" s="41"/>
      <c r="AF1006" s="42"/>
      <c r="AG1006" s="49"/>
      <c r="AH1006" s="43"/>
      <c r="AI1006" s="43"/>
      <c r="AJ1006" s="44"/>
      <c r="AK1006" s="44"/>
      <c r="AL1006" s="44"/>
      <c r="AM1006" s="44"/>
      <c r="AN1006" s="36"/>
      <c r="AO1006" s="36"/>
      <c r="AP1006" s="36"/>
      <c r="AQ1006" s="36"/>
      <c r="AR1006" s="36"/>
      <c r="AS1006" s="36"/>
    </row>
    <row r="1007" spans="2:45" ht="30" customHeight="1" x14ac:dyDescent="0.25">
      <c r="S1007" s="7" t="s">
        <v>719</v>
      </c>
      <c r="T1007" s="54" t="str">
        <f t="shared" ref="T1007" si="849">T986&amp;" : "&amp;T989&amp;" "&amp;"(uA)"&amp;CHAR(10)&amp;"Vdc&amp;Remark: "&amp;T992</f>
        <v>3.3V : 100~200 (uA)
Vdc&amp;Remark: -</v>
      </c>
      <c r="U1007" s="71"/>
      <c r="V1007" s="37"/>
      <c r="W1007" s="37"/>
      <c r="X1007" s="38"/>
      <c r="Y1007" s="38"/>
      <c r="Z1007" s="71"/>
      <c r="AA1007" s="39"/>
      <c r="AB1007" s="40"/>
      <c r="AC1007" s="40"/>
      <c r="AD1007" s="40"/>
      <c r="AE1007" s="41"/>
      <c r="AF1007" s="42"/>
      <c r="AG1007" s="49"/>
      <c r="AH1007" s="43"/>
      <c r="AI1007" s="43"/>
      <c r="AJ1007" s="44"/>
      <c r="AK1007" s="44"/>
      <c r="AL1007" s="44"/>
      <c r="AM1007" s="44"/>
      <c r="AN1007" s="36"/>
      <c r="AO1007" s="36"/>
      <c r="AP1007" s="36"/>
      <c r="AQ1007" s="36"/>
      <c r="AR1007" s="36"/>
      <c r="AS1007" s="36"/>
    </row>
    <row r="1008" spans="2:45" ht="30" customHeight="1" x14ac:dyDescent="0.25">
      <c r="U1008" s="71"/>
      <c r="V1008" s="37"/>
      <c r="W1008" s="37"/>
      <c r="X1008" s="38"/>
      <c r="Y1008" s="38"/>
      <c r="Z1008" s="71"/>
      <c r="AA1008" s="39"/>
      <c r="AB1008" s="40"/>
      <c r="AC1008" s="40"/>
      <c r="AD1008" s="40"/>
      <c r="AE1008" s="41"/>
      <c r="AF1008" s="42"/>
      <c r="AG1008" s="49"/>
      <c r="AH1008" s="43"/>
      <c r="AI1008" s="43"/>
      <c r="AJ1008" s="44"/>
      <c r="AK1008" s="44"/>
      <c r="AL1008" s="44"/>
      <c r="AM1008" s="44"/>
      <c r="AN1008" s="36"/>
      <c r="AO1008" s="36"/>
      <c r="AP1008" s="36"/>
      <c r="AQ1008" s="36"/>
      <c r="AR1008" s="36"/>
      <c r="AS1008" s="36"/>
    </row>
    <row r="1009" spans="19:45" ht="30" customHeight="1" x14ac:dyDescent="0.25">
      <c r="S1009" s="2" t="s">
        <v>14</v>
      </c>
      <c r="T1009" s="2" t="str">
        <f t="shared" ref="T1009" si="850">ADDRESS(ROW(S1009),COLUMN($S$1))&amp;":"&amp;ADDRESS(ROW(S1039),COLUMN($T$1))</f>
        <v>$S$1009:$T$1039</v>
      </c>
      <c r="U1009" s="71"/>
      <c r="V1009" s="37"/>
      <c r="W1009" s="37"/>
      <c r="X1009" s="38"/>
      <c r="Y1009" s="38"/>
      <c r="Z1009" s="71"/>
      <c r="AA1009" s="39"/>
      <c r="AB1009" s="40"/>
      <c r="AC1009" s="40"/>
      <c r="AD1009" s="40"/>
      <c r="AE1009" s="41"/>
      <c r="AF1009" s="42"/>
      <c r="AG1009" s="49"/>
      <c r="AH1009" s="43"/>
      <c r="AI1009" s="43"/>
      <c r="AJ1009" s="44"/>
      <c r="AK1009" s="44"/>
      <c r="AL1009" s="44"/>
      <c r="AM1009" s="44"/>
      <c r="AN1009" s="36"/>
      <c r="AO1009" s="36"/>
      <c r="AP1009" s="36"/>
      <c r="AQ1009" s="36"/>
      <c r="AR1009" s="36"/>
      <c r="AS1009" s="36"/>
    </row>
    <row r="1010" spans="19:45" ht="30" customHeight="1" x14ac:dyDescent="0.25">
      <c r="S1010" s="4" t="str">
        <f t="shared" ref="S1010" si="851">$BB$2</f>
        <v>15V</v>
      </c>
      <c r="T1010" s="3">
        <v>3.3</v>
      </c>
      <c r="U1010" s="71"/>
      <c r="V1010" s="37"/>
      <c r="W1010" s="37"/>
      <c r="X1010" s="38"/>
      <c r="Y1010" s="38"/>
      <c r="Z1010" s="71"/>
      <c r="AA1010" s="39"/>
      <c r="AB1010" s="40"/>
      <c r="AC1010" s="40"/>
      <c r="AD1010" s="40"/>
      <c r="AE1010" s="41"/>
      <c r="AF1010" s="42"/>
      <c r="AG1010" s="49"/>
      <c r="AH1010" s="43"/>
      <c r="AI1010" s="43"/>
      <c r="AJ1010" s="44"/>
      <c r="AK1010" s="44"/>
      <c r="AL1010" s="44"/>
      <c r="AM1010" s="44"/>
      <c r="AN1010" s="36"/>
      <c r="AO1010" s="36"/>
      <c r="AP1010" s="36"/>
      <c r="AQ1010" s="36"/>
      <c r="AR1010" s="36"/>
      <c r="AS1010" s="36"/>
    </row>
    <row r="1011" spans="19:45" ht="30" customHeight="1" x14ac:dyDescent="0.25">
      <c r="S1011" s="4" t="str">
        <f t="shared" ref="S1011" si="852">$BB$3</f>
        <v>14V</v>
      </c>
      <c r="T1011" s="3">
        <v>2.2000000000000002</v>
      </c>
      <c r="U1011" s="71"/>
      <c r="V1011" s="37"/>
      <c r="W1011" s="37"/>
      <c r="X1011" s="38"/>
      <c r="Y1011" s="38"/>
      <c r="Z1011" s="71"/>
      <c r="AA1011" s="39"/>
      <c r="AB1011" s="40"/>
      <c r="AC1011" s="40"/>
      <c r="AD1011" s="40"/>
      <c r="AE1011" s="41"/>
      <c r="AF1011" s="42"/>
      <c r="AG1011" s="49"/>
      <c r="AH1011" s="43"/>
      <c r="AI1011" s="43"/>
      <c r="AJ1011" s="44"/>
      <c r="AK1011" s="44"/>
      <c r="AL1011" s="44"/>
      <c r="AM1011" s="44"/>
      <c r="AN1011" s="36"/>
      <c r="AO1011" s="36"/>
      <c r="AP1011" s="36"/>
      <c r="AQ1011" s="36"/>
      <c r="AR1011" s="36"/>
      <c r="AS1011" s="36"/>
    </row>
    <row r="1012" spans="19:45" ht="30" customHeight="1" x14ac:dyDescent="0.25">
      <c r="S1012" s="4" t="str">
        <f t="shared" ref="S1012" si="853">$BB$4</f>
        <v>13V</v>
      </c>
      <c r="T1012" s="3">
        <v>1.1000000000000001</v>
      </c>
      <c r="U1012" s="71"/>
      <c r="V1012" s="37"/>
      <c r="W1012" s="37"/>
      <c r="X1012" s="38"/>
      <c r="Y1012" s="38"/>
      <c r="Z1012" s="71"/>
      <c r="AA1012" s="39"/>
      <c r="AB1012" s="40"/>
      <c r="AC1012" s="40"/>
      <c r="AD1012" s="40"/>
      <c r="AE1012" s="41"/>
      <c r="AF1012" s="42"/>
      <c r="AG1012" s="49"/>
      <c r="AH1012" s="43"/>
      <c r="AI1012" s="43"/>
      <c r="AJ1012" s="44"/>
      <c r="AK1012" s="44"/>
      <c r="AL1012" s="44"/>
      <c r="AM1012" s="44"/>
      <c r="AN1012" s="36"/>
      <c r="AO1012" s="36"/>
      <c r="AP1012" s="36"/>
      <c r="AQ1012" s="36"/>
      <c r="AR1012" s="36"/>
      <c r="AS1012" s="36"/>
    </row>
    <row r="1013" spans="19:45" ht="30" customHeight="1" x14ac:dyDescent="0.25">
      <c r="S1013" s="4" t="str">
        <f t="shared" ref="S1013" si="854">$BB$5</f>
        <v>12V</v>
      </c>
      <c r="T1013" s="3">
        <v>0</v>
      </c>
      <c r="U1013" s="71"/>
      <c r="V1013" s="37"/>
      <c r="W1013" s="37"/>
      <c r="X1013" s="38"/>
      <c r="Y1013" s="38"/>
      <c r="Z1013" s="71"/>
      <c r="AA1013" s="39"/>
      <c r="AB1013" s="40"/>
      <c r="AC1013" s="40"/>
      <c r="AD1013" s="40"/>
      <c r="AE1013" s="41"/>
      <c r="AF1013" s="42"/>
      <c r="AG1013" s="49"/>
      <c r="AH1013" s="43"/>
      <c r="AI1013" s="43"/>
      <c r="AJ1013" s="44"/>
      <c r="AK1013" s="44"/>
      <c r="AL1013" s="44"/>
      <c r="AM1013" s="44"/>
      <c r="AN1013" s="36"/>
      <c r="AO1013" s="36"/>
      <c r="AP1013" s="36"/>
      <c r="AQ1013" s="36"/>
      <c r="AR1013" s="36"/>
      <c r="AS1013" s="36"/>
    </row>
    <row r="1014" spans="19:45" ht="30" customHeight="1" x14ac:dyDescent="0.25">
      <c r="S1014" s="4" t="str">
        <f t="shared" ref="S1014" si="855">$BB$6</f>
        <v>11V</v>
      </c>
      <c r="T1014" s="3">
        <v>-1.1000000000000001</v>
      </c>
      <c r="U1014" s="71"/>
      <c r="V1014" s="37"/>
      <c r="W1014" s="37"/>
      <c r="X1014" s="38"/>
      <c r="Y1014" s="38"/>
      <c r="Z1014" s="71"/>
      <c r="AA1014" s="39"/>
      <c r="AB1014" s="40"/>
      <c r="AC1014" s="40"/>
      <c r="AD1014" s="40"/>
      <c r="AE1014" s="41"/>
      <c r="AF1014" s="42"/>
      <c r="AG1014" s="49"/>
      <c r="AH1014" s="43"/>
      <c r="AI1014" s="43"/>
      <c r="AJ1014" s="44"/>
      <c r="AK1014" s="44"/>
      <c r="AL1014" s="44"/>
      <c r="AM1014" s="44"/>
      <c r="AN1014" s="36"/>
      <c r="AO1014" s="36"/>
      <c r="AP1014" s="36"/>
      <c r="AQ1014" s="36"/>
      <c r="AR1014" s="36"/>
      <c r="AS1014" s="36"/>
    </row>
    <row r="1015" spans="19:45" ht="30" customHeight="1" x14ac:dyDescent="0.25">
      <c r="S1015" s="4" t="str">
        <f t="shared" ref="S1015" si="856">$BB$7</f>
        <v>10V</v>
      </c>
      <c r="T1015" s="3">
        <v>-2.2000000000000002</v>
      </c>
      <c r="U1015" s="71"/>
      <c r="V1015" s="37"/>
      <c r="W1015" s="37"/>
      <c r="X1015" s="38"/>
      <c r="Y1015" s="38"/>
      <c r="Z1015" s="71"/>
      <c r="AA1015" s="39"/>
      <c r="AB1015" s="40"/>
      <c r="AC1015" s="40"/>
      <c r="AD1015" s="40"/>
      <c r="AE1015" s="41"/>
      <c r="AF1015" s="42"/>
      <c r="AG1015" s="49"/>
      <c r="AH1015" s="43"/>
      <c r="AI1015" s="43"/>
      <c r="AJ1015" s="44"/>
      <c r="AK1015" s="44"/>
      <c r="AL1015" s="44"/>
      <c r="AM1015" s="44"/>
      <c r="AN1015" s="36"/>
      <c r="AO1015" s="36"/>
      <c r="AP1015" s="36"/>
      <c r="AQ1015" s="36"/>
      <c r="AR1015" s="36"/>
      <c r="AS1015" s="36"/>
    </row>
    <row r="1016" spans="19:45" ht="30" customHeight="1" x14ac:dyDescent="0.25">
      <c r="S1016" s="4" t="str">
        <f t="shared" ref="S1016" si="857">$BB$8</f>
        <v>9V</v>
      </c>
      <c r="T1016" s="3" t="s">
        <v>562</v>
      </c>
      <c r="U1016" s="71"/>
      <c r="V1016" s="37"/>
      <c r="W1016" s="37"/>
      <c r="X1016" s="38"/>
      <c r="Y1016" s="38"/>
      <c r="Z1016" s="71"/>
      <c r="AA1016" s="39"/>
      <c r="AB1016" s="40"/>
      <c r="AC1016" s="40"/>
      <c r="AD1016" s="40"/>
      <c r="AE1016" s="41"/>
      <c r="AF1016" s="42"/>
      <c r="AG1016" s="49"/>
      <c r="AH1016" s="43"/>
      <c r="AI1016" s="43"/>
      <c r="AJ1016" s="44"/>
      <c r="AK1016" s="44"/>
      <c r="AL1016" s="44"/>
      <c r="AM1016" s="44"/>
      <c r="AN1016" s="36"/>
      <c r="AO1016" s="36"/>
      <c r="AP1016" s="36"/>
      <c r="AQ1016" s="36"/>
      <c r="AR1016" s="36"/>
      <c r="AS1016" s="36"/>
    </row>
    <row r="1017" spans="19:45" ht="30" customHeight="1" x14ac:dyDescent="0.25">
      <c r="S1017" s="4" t="str">
        <f t="shared" ref="S1017" si="858">$BB$9</f>
        <v>FIX</v>
      </c>
      <c r="T1017" s="3" t="s">
        <v>562</v>
      </c>
      <c r="U1017" s="71"/>
      <c r="V1017" s="37"/>
      <c r="W1017" s="37"/>
      <c r="X1017" s="38"/>
      <c r="Y1017" s="38"/>
      <c r="Z1017" s="71"/>
      <c r="AA1017" s="39"/>
      <c r="AB1017" s="40"/>
      <c r="AC1017" s="40"/>
      <c r="AD1017" s="40"/>
      <c r="AE1017" s="41"/>
      <c r="AF1017" s="42"/>
      <c r="AG1017" s="49"/>
      <c r="AH1017" s="43"/>
      <c r="AI1017" s="43"/>
      <c r="AJ1017" s="44"/>
      <c r="AK1017" s="44"/>
      <c r="AL1017" s="44"/>
      <c r="AM1017" s="44"/>
      <c r="AN1017" s="36"/>
      <c r="AO1017" s="36"/>
      <c r="AP1017" s="36"/>
      <c r="AQ1017" s="36"/>
      <c r="AR1017" s="36"/>
      <c r="AS1017" s="36"/>
    </row>
    <row r="1018" spans="19:45" ht="30" customHeight="1" x14ac:dyDescent="0.25">
      <c r="S1018" s="4" t="str">
        <f t="shared" ref="S1018" si="859">$BB$10</f>
        <v>Space</v>
      </c>
      <c r="T1018" s="3"/>
      <c r="U1018" s="71"/>
      <c r="V1018" s="37"/>
      <c r="W1018" s="37"/>
      <c r="X1018" s="38"/>
      <c r="Y1018" s="38"/>
      <c r="Z1018" s="71"/>
      <c r="AA1018" s="39"/>
      <c r="AB1018" s="40"/>
      <c r="AC1018" s="40"/>
      <c r="AD1018" s="40"/>
      <c r="AE1018" s="41"/>
      <c r="AF1018" s="42"/>
      <c r="AG1018" s="49"/>
      <c r="AH1018" s="43"/>
      <c r="AI1018" s="43"/>
      <c r="AJ1018" s="44"/>
      <c r="AK1018" s="44"/>
      <c r="AL1018" s="44"/>
      <c r="AM1018" s="44"/>
      <c r="AN1018" s="36"/>
      <c r="AO1018" s="36"/>
      <c r="AP1018" s="36"/>
      <c r="AQ1018" s="36"/>
      <c r="AR1018" s="36"/>
      <c r="AS1018" s="36"/>
    </row>
    <row r="1019" spans="19:45" ht="30" customHeight="1" x14ac:dyDescent="0.25">
      <c r="S1019" s="4" t="str">
        <f t="shared" ref="S1019" si="860">$BB$11</f>
        <v>Config2</v>
      </c>
      <c r="T1019" s="3"/>
      <c r="U1019" s="71"/>
      <c r="V1019" s="37"/>
      <c r="W1019" s="37"/>
      <c r="X1019" s="38"/>
      <c r="Y1019" s="38"/>
      <c r="Z1019" s="71"/>
      <c r="AA1019" s="39"/>
      <c r="AB1019" s="40"/>
      <c r="AC1019" s="40"/>
      <c r="AD1019" s="40"/>
      <c r="AE1019" s="41"/>
      <c r="AF1019" s="42"/>
      <c r="AG1019" s="49"/>
      <c r="AH1019" s="43"/>
      <c r="AI1019" s="43"/>
      <c r="AJ1019" s="44"/>
      <c r="AK1019" s="44"/>
      <c r="AL1019" s="44"/>
      <c r="AM1019" s="44"/>
      <c r="AN1019" s="36"/>
      <c r="AO1019" s="36"/>
      <c r="AP1019" s="36"/>
      <c r="AQ1019" s="36"/>
      <c r="AR1019" s="36"/>
      <c r="AS1019" s="36"/>
    </row>
    <row r="1020" spans="19:45" ht="30" customHeight="1" x14ac:dyDescent="0.25">
      <c r="S1020" s="4" t="str">
        <f t="shared" ref="S1020" si="861">$BB$12</f>
        <v>-</v>
      </c>
      <c r="T1020" s="3"/>
      <c r="U1020" s="36"/>
      <c r="V1020" s="37"/>
      <c r="W1020" s="37"/>
      <c r="X1020" s="38"/>
      <c r="Y1020" s="38"/>
      <c r="Z1020" s="71"/>
      <c r="AA1020" s="39"/>
      <c r="AB1020" s="40"/>
      <c r="AC1020" s="40"/>
      <c r="AD1020" s="40"/>
      <c r="AE1020" s="41"/>
      <c r="AF1020" s="42"/>
      <c r="AG1020" s="49"/>
      <c r="AH1020" s="43"/>
      <c r="AI1020" s="43"/>
      <c r="AJ1020" s="44"/>
      <c r="AK1020" s="44"/>
      <c r="AL1020" s="44"/>
      <c r="AM1020" s="44"/>
      <c r="AN1020" s="36"/>
      <c r="AO1020" s="36"/>
      <c r="AP1020" s="36"/>
      <c r="AQ1020" s="36"/>
      <c r="AR1020" s="36"/>
      <c r="AS1020" s="36"/>
    </row>
    <row r="1021" spans="19:45" ht="30" customHeight="1" x14ac:dyDescent="0.25">
      <c r="S1021" s="4" t="str">
        <f t="shared" ref="S1021" si="862">$BB$13</f>
        <v>-</v>
      </c>
      <c r="T1021" s="3"/>
      <c r="U1021" s="36"/>
      <c r="V1021" s="37"/>
      <c r="W1021" s="37"/>
      <c r="X1021" s="38"/>
      <c r="Y1021" s="38"/>
      <c r="Z1021" s="71"/>
      <c r="AA1021" s="39"/>
      <c r="AB1021" s="40"/>
      <c r="AC1021" s="40"/>
      <c r="AD1021" s="40"/>
      <c r="AE1021" s="41"/>
      <c r="AF1021" s="42"/>
      <c r="AG1021" s="49"/>
      <c r="AH1021" s="43"/>
      <c r="AI1021" s="43"/>
      <c r="AJ1021" s="44"/>
      <c r="AK1021" s="44"/>
      <c r="AL1021" s="44"/>
      <c r="AM1021" s="44"/>
      <c r="AN1021" s="36"/>
      <c r="AO1021" s="36"/>
      <c r="AP1021" s="36"/>
      <c r="AQ1021" s="36"/>
      <c r="AR1021" s="36"/>
      <c r="AS1021" s="36"/>
    </row>
    <row r="1022" spans="19:45" ht="30" customHeight="1" x14ac:dyDescent="0.25">
      <c r="S1022" s="4" t="str">
        <f t="shared" ref="S1022" si="863">$BB$14</f>
        <v>-</v>
      </c>
      <c r="T1022" s="3"/>
      <c r="U1022" s="36"/>
      <c r="V1022" s="37"/>
      <c r="W1022" s="37"/>
      <c r="X1022" s="38"/>
      <c r="Y1022" s="38"/>
      <c r="Z1022" s="71"/>
      <c r="AA1022" s="39"/>
      <c r="AB1022" s="40"/>
      <c r="AC1022" s="40"/>
      <c r="AD1022" s="40"/>
      <c r="AE1022" s="41"/>
      <c r="AF1022" s="42"/>
      <c r="AG1022" s="49"/>
      <c r="AH1022" s="43"/>
      <c r="AI1022" s="43"/>
      <c r="AJ1022" s="44"/>
      <c r="AK1022" s="44"/>
      <c r="AL1022" s="44"/>
      <c r="AM1022" s="44"/>
      <c r="AN1022" s="36"/>
      <c r="AO1022" s="36"/>
      <c r="AP1022" s="36"/>
      <c r="AQ1022" s="36"/>
      <c r="AR1022" s="36"/>
      <c r="AS1022" s="36"/>
    </row>
    <row r="1023" spans="19:45" ht="30" customHeight="1" x14ac:dyDescent="0.25">
      <c r="S1023" s="4" t="str">
        <f t="shared" ref="S1023" si="864">$BB$15</f>
        <v>-</v>
      </c>
      <c r="T1023" s="3"/>
      <c r="U1023" s="36"/>
      <c r="V1023" s="37"/>
      <c r="W1023" s="37"/>
      <c r="X1023" s="38"/>
      <c r="Y1023" s="38"/>
      <c r="Z1023" s="71"/>
      <c r="AA1023" s="39"/>
      <c r="AB1023" s="40"/>
      <c r="AC1023" s="40"/>
      <c r="AD1023" s="40"/>
      <c r="AE1023" s="41"/>
      <c r="AF1023" s="42"/>
      <c r="AG1023" s="49"/>
      <c r="AH1023" s="43"/>
      <c r="AI1023" s="43"/>
      <c r="AJ1023" s="44"/>
      <c r="AK1023" s="44"/>
      <c r="AL1023" s="44"/>
      <c r="AM1023" s="44"/>
      <c r="AN1023" s="36"/>
      <c r="AO1023" s="36"/>
      <c r="AP1023" s="36"/>
      <c r="AQ1023" s="36"/>
      <c r="AR1023" s="36"/>
      <c r="AS1023" s="36"/>
    </row>
    <row r="1024" spans="19:45" ht="30" customHeight="1" x14ac:dyDescent="0.25">
      <c r="S1024" s="4" t="str">
        <f t="shared" ref="S1024" si="865">$BB$16</f>
        <v>-</v>
      </c>
      <c r="T1024" s="3"/>
      <c r="U1024" s="36"/>
      <c r="V1024" s="37"/>
      <c r="W1024" s="37"/>
      <c r="X1024" s="38"/>
      <c r="Y1024" s="38"/>
      <c r="Z1024" s="71"/>
      <c r="AA1024" s="39"/>
      <c r="AB1024" s="40"/>
      <c r="AC1024" s="40"/>
      <c r="AD1024" s="40"/>
      <c r="AE1024" s="41"/>
      <c r="AF1024" s="42"/>
      <c r="AG1024" s="49"/>
      <c r="AH1024" s="43"/>
      <c r="AI1024" s="43"/>
      <c r="AJ1024" s="44"/>
      <c r="AK1024" s="44"/>
      <c r="AL1024" s="44"/>
      <c r="AM1024" s="44"/>
      <c r="AN1024" s="36"/>
      <c r="AO1024" s="36"/>
      <c r="AP1024" s="36"/>
      <c r="AQ1024" s="36"/>
      <c r="AR1024" s="36"/>
      <c r="AS1024" s="36"/>
    </row>
    <row r="1025" spans="19:45" ht="30" customHeight="1" x14ac:dyDescent="0.25">
      <c r="S1025" s="4" t="str">
        <f t="shared" ref="S1025" si="866">$BB$17</f>
        <v>-</v>
      </c>
      <c r="T1025" s="3"/>
      <c r="U1025" s="36"/>
      <c r="V1025" s="37"/>
      <c r="W1025" s="37"/>
      <c r="X1025" s="38"/>
      <c r="Y1025" s="38"/>
      <c r="Z1025" s="71"/>
      <c r="AA1025" s="39"/>
      <c r="AB1025" s="40"/>
      <c r="AC1025" s="40"/>
      <c r="AD1025" s="40"/>
      <c r="AE1025" s="41"/>
      <c r="AF1025" s="42"/>
      <c r="AG1025" s="49"/>
      <c r="AH1025" s="43"/>
      <c r="AI1025" s="43"/>
      <c r="AJ1025" s="44"/>
      <c r="AK1025" s="44"/>
      <c r="AL1025" s="44"/>
      <c r="AM1025" s="44"/>
      <c r="AN1025" s="36"/>
      <c r="AO1025" s="36"/>
      <c r="AP1025" s="36"/>
      <c r="AQ1025" s="36"/>
      <c r="AR1025" s="36"/>
      <c r="AS1025" s="36"/>
    </row>
    <row r="1026" spans="19:45" ht="30" customHeight="1" x14ac:dyDescent="0.25">
      <c r="S1026" s="4" t="str">
        <f t="shared" ref="S1026" si="867">$BB$18</f>
        <v>-</v>
      </c>
      <c r="T1026" s="3"/>
      <c r="U1026" s="36"/>
      <c r="V1026" s="37"/>
      <c r="W1026" s="37"/>
      <c r="X1026" s="38"/>
      <c r="Y1026" s="38"/>
      <c r="Z1026" s="71"/>
      <c r="AA1026" s="39"/>
      <c r="AB1026" s="40"/>
      <c r="AC1026" s="40"/>
      <c r="AD1026" s="40"/>
      <c r="AE1026" s="41"/>
      <c r="AF1026" s="42"/>
      <c r="AG1026" s="49"/>
      <c r="AH1026" s="43"/>
      <c r="AI1026" s="43"/>
      <c r="AJ1026" s="44"/>
      <c r="AK1026" s="44"/>
      <c r="AL1026" s="44"/>
      <c r="AM1026" s="44"/>
      <c r="AN1026" s="36"/>
      <c r="AO1026" s="36"/>
      <c r="AP1026" s="36"/>
      <c r="AQ1026" s="36"/>
      <c r="AR1026" s="36"/>
      <c r="AS1026" s="36"/>
    </row>
    <row r="1027" spans="19:45" ht="30" customHeight="1" x14ac:dyDescent="0.25">
      <c r="S1027" s="4" t="str">
        <f t="shared" ref="S1027" si="868">$BB$19</f>
        <v>-</v>
      </c>
      <c r="T1027" s="3"/>
      <c r="U1027" s="36"/>
      <c r="V1027" s="37"/>
      <c r="W1027" s="37"/>
      <c r="X1027" s="38"/>
      <c r="Y1027" s="38"/>
      <c r="Z1027" s="71"/>
      <c r="AA1027" s="39"/>
      <c r="AB1027" s="40"/>
      <c r="AC1027" s="40"/>
      <c r="AD1027" s="40"/>
      <c r="AE1027" s="41"/>
      <c r="AF1027" s="42"/>
      <c r="AG1027" s="49"/>
      <c r="AH1027" s="43"/>
      <c r="AI1027" s="43"/>
      <c r="AJ1027" s="44"/>
      <c r="AK1027" s="44"/>
      <c r="AL1027" s="44"/>
      <c r="AM1027" s="44"/>
      <c r="AN1027" s="36"/>
      <c r="AO1027" s="36"/>
      <c r="AP1027" s="36"/>
      <c r="AQ1027" s="36"/>
      <c r="AR1027" s="36"/>
      <c r="AS1027" s="36"/>
    </row>
    <row r="1028" spans="19:45" ht="30" customHeight="1" x14ac:dyDescent="0.25">
      <c r="S1028" s="4" t="str">
        <f t="shared" ref="S1028" si="869">$BB$20</f>
        <v>-</v>
      </c>
      <c r="T1028" s="3"/>
      <c r="U1028" s="36"/>
      <c r="V1028" s="37"/>
      <c r="W1028" s="37"/>
      <c r="X1028" s="38"/>
      <c r="Y1028" s="38"/>
      <c r="Z1028" s="71"/>
      <c r="AA1028" s="39"/>
      <c r="AB1028" s="40"/>
      <c r="AC1028" s="40"/>
      <c r="AD1028" s="40"/>
      <c r="AE1028" s="41"/>
      <c r="AF1028" s="42"/>
      <c r="AG1028" s="49"/>
      <c r="AH1028" s="43"/>
      <c r="AI1028" s="43"/>
      <c r="AJ1028" s="44"/>
      <c r="AK1028" s="44"/>
      <c r="AL1028" s="44"/>
      <c r="AM1028" s="44"/>
      <c r="AN1028" s="36"/>
      <c r="AO1028" s="36"/>
      <c r="AP1028" s="36"/>
      <c r="AQ1028" s="36"/>
      <c r="AR1028" s="36"/>
      <c r="AS1028" s="36"/>
    </row>
    <row r="1029" spans="19:45" ht="30" customHeight="1" x14ac:dyDescent="0.25">
      <c r="S1029" s="4" t="str">
        <f t="shared" ref="S1029" si="870">$BB$21</f>
        <v>-</v>
      </c>
      <c r="T1029" s="3"/>
      <c r="U1029" s="36"/>
      <c r="V1029" s="37"/>
      <c r="W1029" s="37"/>
      <c r="X1029" s="38"/>
      <c r="Y1029" s="38"/>
      <c r="Z1029" s="71"/>
      <c r="AA1029" s="39"/>
      <c r="AB1029" s="40"/>
      <c r="AC1029" s="40"/>
      <c r="AD1029" s="40"/>
      <c r="AE1029" s="41"/>
      <c r="AF1029" s="42"/>
      <c r="AG1029" s="49"/>
      <c r="AH1029" s="43"/>
      <c r="AI1029" s="43"/>
      <c r="AJ1029" s="44"/>
      <c r="AK1029" s="44"/>
      <c r="AL1029" s="44"/>
      <c r="AM1029" s="44"/>
      <c r="AN1029" s="36"/>
      <c r="AO1029" s="36"/>
      <c r="AP1029" s="36"/>
      <c r="AQ1029" s="36"/>
      <c r="AR1029" s="36"/>
      <c r="AS1029" s="36"/>
    </row>
    <row r="1030" spans="19:45" ht="30" customHeight="1" x14ac:dyDescent="0.25">
      <c r="S1030" s="4" t="str">
        <f t="shared" ref="S1030" si="871">$BB$22</f>
        <v>-</v>
      </c>
      <c r="T1030" s="3"/>
      <c r="U1030" s="36"/>
      <c r="V1030" s="37"/>
      <c r="W1030" s="37"/>
      <c r="X1030" s="38"/>
      <c r="Y1030" s="38"/>
      <c r="Z1030" s="71"/>
      <c r="AA1030" s="39"/>
      <c r="AB1030" s="40"/>
      <c r="AC1030" s="40"/>
      <c r="AD1030" s="40"/>
      <c r="AE1030" s="41"/>
      <c r="AF1030" s="42"/>
      <c r="AG1030" s="49"/>
      <c r="AH1030" s="43"/>
      <c r="AI1030" s="43"/>
      <c r="AJ1030" s="44"/>
      <c r="AK1030" s="44"/>
      <c r="AL1030" s="44"/>
      <c r="AM1030" s="44"/>
      <c r="AN1030" s="36"/>
      <c r="AO1030" s="36"/>
      <c r="AP1030" s="36"/>
      <c r="AQ1030" s="36"/>
      <c r="AR1030" s="36"/>
      <c r="AS1030" s="36"/>
    </row>
    <row r="1031" spans="19:45" ht="30" customHeight="1" x14ac:dyDescent="0.25">
      <c r="S1031" s="4" t="str">
        <f t="shared" ref="S1031" si="872">$BB$23</f>
        <v>-</v>
      </c>
      <c r="T1031" s="3"/>
      <c r="U1031" s="36"/>
      <c r="V1031" s="37"/>
      <c r="W1031" s="37"/>
      <c r="X1031" s="38"/>
      <c r="Y1031" s="38"/>
      <c r="Z1031" s="71"/>
      <c r="AA1031" s="39"/>
      <c r="AB1031" s="40"/>
      <c r="AC1031" s="40"/>
      <c r="AD1031" s="40"/>
      <c r="AE1031" s="41"/>
      <c r="AF1031" s="42"/>
      <c r="AG1031" s="49"/>
      <c r="AH1031" s="43"/>
      <c r="AI1031" s="43"/>
      <c r="AJ1031" s="44"/>
      <c r="AK1031" s="44"/>
      <c r="AL1031" s="44"/>
      <c r="AM1031" s="44"/>
      <c r="AN1031" s="36"/>
      <c r="AO1031" s="36"/>
      <c r="AP1031" s="36"/>
      <c r="AQ1031" s="36"/>
      <c r="AR1031" s="36"/>
      <c r="AS1031" s="36"/>
    </row>
    <row r="1032" spans="19:45" ht="30" customHeight="1" x14ac:dyDescent="0.25">
      <c r="S1032" s="4" t="str">
        <f t="shared" ref="S1032" si="873">$BB$24</f>
        <v>-</v>
      </c>
      <c r="T1032" s="3"/>
      <c r="U1032" s="36"/>
      <c r="V1032" s="37"/>
      <c r="W1032" s="37"/>
      <c r="X1032" s="38"/>
      <c r="Y1032" s="38"/>
      <c r="Z1032" s="71"/>
      <c r="AA1032" s="39"/>
      <c r="AB1032" s="40"/>
      <c r="AC1032" s="40"/>
      <c r="AD1032" s="40"/>
      <c r="AE1032" s="41"/>
      <c r="AF1032" s="42"/>
      <c r="AG1032" s="49"/>
      <c r="AH1032" s="43"/>
      <c r="AI1032" s="43"/>
      <c r="AJ1032" s="44"/>
      <c r="AK1032" s="44"/>
      <c r="AL1032" s="44"/>
      <c r="AM1032" s="44"/>
      <c r="AN1032" s="36"/>
      <c r="AO1032" s="36"/>
      <c r="AP1032" s="36"/>
      <c r="AQ1032" s="36"/>
      <c r="AR1032" s="36"/>
      <c r="AS1032" s="36"/>
    </row>
    <row r="1033" spans="19:45" ht="30" customHeight="1" x14ac:dyDescent="0.25">
      <c r="S1033" s="4" t="str">
        <f t="shared" ref="S1033" si="874">$BB$25</f>
        <v>-</v>
      </c>
      <c r="T1033" s="3"/>
      <c r="U1033" s="36"/>
      <c r="V1033" s="37"/>
      <c r="W1033" s="37"/>
      <c r="X1033" s="38"/>
      <c r="Y1033" s="38"/>
      <c r="Z1033" s="71"/>
      <c r="AA1033" s="39"/>
      <c r="AB1033" s="40"/>
      <c r="AC1033" s="40"/>
      <c r="AD1033" s="40"/>
      <c r="AE1033" s="41"/>
      <c r="AF1033" s="42"/>
      <c r="AG1033" s="49"/>
      <c r="AH1033" s="43"/>
      <c r="AI1033" s="43"/>
      <c r="AJ1033" s="44"/>
      <c r="AK1033" s="44"/>
      <c r="AL1033" s="44"/>
      <c r="AM1033" s="44"/>
      <c r="AN1033" s="36"/>
      <c r="AO1033" s="36"/>
      <c r="AP1033" s="36"/>
      <c r="AQ1033" s="36"/>
      <c r="AR1033" s="36"/>
      <c r="AS1033" s="36"/>
    </row>
    <row r="1034" spans="19:45" ht="30" customHeight="1" x14ac:dyDescent="0.25">
      <c r="S1034" s="4" t="str">
        <f t="shared" ref="S1034" si="875">$BB$26</f>
        <v>-</v>
      </c>
      <c r="T1034" s="3"/>
      <c r="U1034" s="36"/>
      <c r="V1034" s="37"/>
      <c r="W1034" s="37"/>
      <c r="X1034" s="38"/>
      <c r="Y1034" s="38"/>
      <c r="Z1034" s="71"/>
      <c r="AA1034" s="39"/>
      <c r="AB1034" s="40"/>
      <c r="AC1034" s="40"/>
      <c r="AD1034" s="40"/>
      <c r="AE1034" s="41"/>
      <c r="AF1034" s="42"/>
      <c r="AG1034" s="49"/>
      <c r="AH1034" s="43"/>
      <c r="AI1034" s="43"/>
      <c r="AJ1034" s="44"/>
      <c r="AK1034" s="44"/>
      <c r="AL1034" s="44"/>
      <c r="AM1034" s="44"/>
      <c r="AN1034" s="36"/>
      <c r="AO1034" s="36"/>
      <c r="AP1034" s="36"/>
      <c r="AQ1034" s="36"/>
      <c r="AR1034" s="36"/>
      <c r="AS1034" s="36"/>
    </row>
    <row r="1035" spans="19:45" ht="30" customHeight="1" x14ac:dyDescent="0.25">
      <c r="S1035" s="4" t="str">
        <f t="shared" ref="S1035" si="876">$BB$27</f>
        <v>-</v>
      </c>
      <c r="T1035" s="3"/>
      <c r="U1035" s="36"/>
      <c r="V1035" s="37"/>
      <c r="W1035" s="37"/>
      <c r="X1035" s="38"/>
      <c r="Y1035" s="38"/>
      <c r="Z1035" s="71"/>
      <c r="AA1035" s="39"/>
      <c r="AB1035" s="40"/>
      <c r="AC1035" s="40"/>
      <c r="AD1035" s="40"/>
      <c r="AE1035" s="41"/>
      <c r="AF1035" s="42"/>
      <c r="AG1035" s="49"/>
      <c r="AH1035" s="43"/>
      <c r="AI1035" s="43"/>
      <c r="AJ1035" s="44"/>
      <c r="AK1035" s="44"/>
      <c r="AL1035" s="44"/>
      <c r="AM1035" s="44"/>
      <c r="AN1035" s="36"/>
      <c r="AO1035" s="36"/>
      <c r="AP1035" s="36"/>
      <c r="AQ1035" s="36"/>
      <c r="AR1035" s="36"/>
      <c r="AS1035" s="36"/>
    </row>
    <row r="1036" spans="19:45" ht="30" customHeight="1" x14ac:dyDescent="0.25">
      <c r="S1036" s="4" t="str">
        <f t="shared" ref="S1036" si="877">$BB$28</f>
        <v>-</v>
      </c>
      <c r="T1036" s="3"/>
      <c r="U1036" s="36"/>
      <c r="V1036" s="37"/>
      <c r="W1036" s="37"/>
      <c r="X1036" s="38"/>
      <c r="Y1036" s="38"/>
      <c r="Z1036" s="71"/>
      <c r="AA1036" s="39"/>
      <c r="AB1036" s="40"/>
      <c r="AC1036" s="40"/>
      <c r="AD1036" s="40"/>
      <c r="AE1036" s="41"/>
      <c r="AF1036" s="42"/>
      <c r="AG1036" s="49"/>
      <c r="AH1036" s="43"/>
      <c r="AI1036" s="43"/>
      <c r="AJ1036" s="44"/>
      <c r="AK1036" s="44"/>
      <c r="AL1036" s="44"/>
      <c r="AM1036" s="44"/>
      <c r="AN1036" s="36"/>
      <c r="AO1036" s="36"/>
      <c r="AP1036" s="36"/>
      <c r="AQ1036" s="36"/>
      <c r="AR1036" s="36"/>
      <c r="AS1036" s="36"/>
    </row>
    <row r="1037" spans="19:45" ht="30" customHeight="1" x14ac:dyDescent="0.25">
      <c r="S1037" s="4" t="str">
        <f t="shared" ref="S1037" si="878">$BB$29</f>
        <v>-</v>
      </c>
      <c r="T1037" s="3"/>
      <c r="U1037" s="36"/>
      <c r="V1037" s="37"/>
      <c r="W1037" s="37"/>
      <c r="X1037" s="38"/>
      <c r="Y1037" s="38"/>
      <c r="Z1037" s="71"/>
      <c r="AA1037" s="39"/>
      <c r="AB1037" s="40"/>
      <c r="AC1037" s="40"/>
      <c r="AD1037" s="40"/>
      <c r="AE1037" s="41"/>
      <c r="AF1037" s="42"/>
      <c r="AG1037" s="49"/>
      <c r="AH1037" s="43"/>
      <c r="AI1037" s="43"/>
      <c r="AJ1037" s="44"/>
      <c r="AK1037" s="44"/>
      <c r="AL1037" s="44"/>
      <c r="AM1037" s="44"/>
      <c r="AN1037" s="36"/>
      <c r="AO1037" s="36"/>
      <c r="AP1037" s="36"/>
      <c r="AQ1037" s="36"/>
      <c r="AR1037" s="36"/>
      <c r="AS1037" s="36"/>
    </row>
    <row r="1038" spans="19:45" ht="30" customHeight="1" x14ac:dyDescent="0.25">
      <c r="S1038" s="4" t="str">
        <f t="shared" ref="S1038" si="879">$BB$30</f>
        <v>-</v>
      </c>
      <c r="T1038" s="3"/>
      <c r="U1038" s="36"/>
      <c r="V1038" s="37"/>
      <c r="W1038" s="37"/>
      <c r="X1038" s="38"/>
      <c r="Y1038" s="38"/>
      <c r="Z1038" s="71"/>
      <c r="AA1038" s="39"/>
      <c r="AB1038" s="40"/>
      <c r="AC1038" s="40"/>
      <c r="AD1038" s="40"/>
      <c r="AE1038" s="41"/>
      <c r="AF1038" s="42"/>
      <c r="AG1038" s="49"/>
      <c r="AH1038" s="43"/>
      <c r="AI1038" s="43"/>
      <c r="AJ1038" s="44"/>
      <c r="AK1038" s="44"/>
      <c r="AL1038" s="44"/>
      <c r="AM1038" s="44"/>
      <c r="AN1038" s="36"/>
      <c r="AO1038" s="36"/>
      <c r="AP1038" s="36"/>
      <c r="AQ1038" s="36"/>
      <c r="AR1038" s="36"/>
      <c r="AS1038" s="36"/>
    </row>
    <row r="1039" spans="19:45" ht="30" customHeight="1" x14ac:dyDescent="0.25">
      <c r="S1039" s="4" t="str">
        <f t="shared" ref="S1039" si="880">$BB$31</f>
        <v>-</v>
      </c>
      <c r="T1039" s="3"/>
      <c r="U1039" s="36"/>
      <c r="V1039" s="37"/>
      <c r="W1039" s="37"/>
      <c r="X1039" s="38"/>
      <c r="Y1039" s="38"/>
      <c r="Z1039" s="71"/>
      <c r="AA1039" s="39"/>
      <c r="AB1039" s="40"/>
      <c r="AC1039" s="40"/>
      <c r="AD1039" s="40"/>
      <c r="AE1039" s="41"/>
      <c r="AF1039" s="42"/>
      <c r="AG1039" s="49"/>
      <c r="AH1039" s="43"/>
      <c r="AI1039" s="43"/>
      <c r="AJ1039" s="44"/>
      <c r="AK1039" s="44"/>
      <c r="AL1039" s="44"/>
      <c r="AM1039" s="44"/>
      <c r="AN1039" s="36"/>
      <c r="AO1039" s="36"/>
      <c r="AP1039" s="36"/>
      <c r="AQ1039" s="36"/>
      <c r="AR1039" s="36"/>
      <c r="AS1039" s="36"/>
    </row>
    <row r="1040" spans="19:45" ht="30" customHeight="1" x14ac:dyDescent="0.25">
      <c r="S1040" s="34"/>
      <c r="T1040" s="34"/>
      <c r="U1040" s="34"/>
      <c r="V1040" s="34"/>
      <c r="W1040" s="34"/>
      <c r="X1040" s="34"/>
      <c r="Y1040" s="34"/>
      <c r="Z1040" s="34"/>
      <c r="AA1040" s="34"/>
      <c r="AB1040" s="34"/>
      <c r="AC1040" s="34"/>
      <c r="AD1040" s="34"/>
      <c r="AE1040" s="34"/>
      <c r="AF1040" s="34"/>
      <c r="AG1040" s="34"/>
      <c r="AH1040" s="34"/>
      <c r="AI1040" s="34"/>
      <c r="AJ1040" s="34"/>
      <c r="AK1040" s="34"/>
      <c r="AL1040" s="34"/>
      <c r="AM1040" s="34"/>
      <c r="AN1040" s="34"/>
      <c r="AO1040" s="34"/>
      <c r="AP1040" s="34"/>
      <c r="AQ1040" s="34"/>
      <c r="AR1040" s="6"/>
      <c r="AS1040" s="6"/>
    </row>
    <row r="1041" spans="19:45" ht="30" customHeight="1" x14ac:dyDescent="0.25">
      <c r="S1041" s="31" cm="1">
        <f t="array" ref="S1041">BoxNum(ROW($S1041))</f>
        <v>17</v>
      </c>
      <c r="T1041" s="7" t="s">
        <v>698</v>
      </c>
      <c r="U1041" s="15" t="s">
        <v>585</v>
      </c>
      <c r="V1041" s="12"/>
      <c r="W1041" s="65"/>
      <c r="X1041" s="12"/>
      <c r="Y1041" s="7" t="str">
        <f t="shared" ref="Y1041" si="881">VLOOKUP(U1041,$DX$1:$DZ$21,3,FALSE)</f>
        <v>-</v>
      </c>
      <c r="AD1041" s="8"/>
    </row>
    <row r="1042" spans="19:45" ht="30" customHeight="1" x14ac:dyDescent="0.25">
      <c r="S1042" s="7" t="s">
        <v>24</v>
      </c>
      <c r="T1042" s="15" t="s">
        <v>606</v>
      </c>
      <c r="U1042" s="5" t="s">
        <v>23</v>
      </c>
      <c r="V1042" s="7" t="str">
        <f t="shared" ref="V1042" si="882">VLOOKUP(U1041,$DX$1:$DZ$21,2,FALSE)</f>
        <v>-</v>
      </c>
      <c r="W1042" s="19"/>
      <c r="X1042" s="19"/>
      <c r="Y1042" s="19"/>
      <c r="Z1042" s="19"/>
      <c r="AA1042" s="5" t="s">
        <v>592</v>
      </c>
      <c r="AB1042" s="26" t="str">
        <f t="shared" ref="AB1042" si="883">T1061&amp;"_"&amp;ABS(T1059)&amp;"dB_"&amp;T1063&amp;"_"&amp;T1064&amp;"_"&amp;GetAbsMaxMinText(AF1045:AG1104)&amp;"_"&amp;T1044&amp;"_"&amp;T1043&amp;S1041&amp;"."&amp;T1067</f>
        <v>default_NormalMode_42dB_M804WF_2282A_400_513_ZTS6015-normaliq_MP17.9</v>
      </c>
      <c r="AC1042" s="18"/>
      <c r="AD1042" s="18"/>
      <c r="AE1042" s="18"/>
      <c r="AF1042" s="18"/>
      <c r="AG1042" s="18"/>
      <c r="AH1042" s="19"/>
      <c r="AI1042" s="19" t="s">
        <v>2</v>
      </c>
      <c r="AJ1042" s="16"/>
      <c r="AK1042" s="16"/>
      <c r="AL1042" s="16"/>
      <c r="AM1042" s="16"/>
      <c r="AN1042" s="16"/>
      <c r="AO1042" s="16"/>
      <c r="AP1042" s="16"/>
      <c r="AQ1042" s="16"/>
      <c r="AR1042" s="16"/>
      <c r="AS1042" s="16"/>
    </row>
    <row r="1043" spans="19:45" ht="30" customHeight="1" x14ac:dyDescent="0.25">
      <c r="S1043" s="7" t="s">
        <v>5</v>
      </c>
      <c r="T1043" s="15" t="s">
        <v>1148</v>
      </c>
      <c r="U1043" s="32" t="str">
        <f t="shared" ref="U1043" si="884">HYPERLINK("#A"&amp;(S1041+1),"&lt;==Block" &amp; $S1041 &amp;"==&gt;")</f>
        <v>&lt;==Block17==&gt;</v>
      </c>
      <c r="V1043" s="51"/>
      <c r="W1043" s="19"/>
      <c r="X1043" s="19"/>
      <c r="Y1043" s="23"/>
      <c r="Z1043" s="8"/>
      <c r="AA1043" s="19"/>
      <c r="AB1043" s="19"/>
      <c r="AC1043" s="19"/>
      <c r="AD1043" s="19"/>
      <c r="AE1043" s="19"/>
      <c r="AF1043" s="19"/>
      <c r="AG1043" s="19"/>
      <c r="AH1043" s="19"/>
      <c r="AI1043" s="19"/>
      <c r="AJ1043" s="19"/>
      <c r="AK1043" s="19"/>
      <c r="AL1043" s="19"/>
      <c r="AM1043" s="19"/>
      <c r="AN1043" s="57" t="s">
        <v>723</v>
      </c>
      <c r="AO1043" s="57" t="s">
        <v>709</v>
      </c>
      <c r="AP1043" s="57" t="s">
        <v>710</v>
      </c>
      <c r="AQ1043" s="57" t="s">
        <v>611</v>
      </c>
      <c r="AR1043" s="57" t="s">
        <v>711</v>
      </c>
      <c r="AS1043" s="50"/>
    </row>
    <row r="1044" spans="19:45" ht="30" customHeight="1" x14ac:dyDescent="0.25">
      <c r="S1044" s="7" t="s">
        <v>10</v>
      </c>
      <c r="T1044" s="15" t="s">
        <v>1181</v>
      </c>
      <c r="U1044" s="52" t="s">
        <v>775</v>
      </c>
      <c r="V1044" s="33" t="s">
        <v>601</v>
      </c>
      <c r="W1044" s="33" t="s">
        <v>602</v>
      </c>
      <c r="X1044" s="33" t="s">
        <v>603</v>
      </c>
      <c r="Y1044" s="33" t="s">
        <v>603</v>
      </c>
      <c r="Z1044" s="33" t="s">
        <v>591</v>
      </c>
      <c r="AA1044" s="33" t="s">
        <v>7</v>
      </c>
      <c r="AB1044" s="33" t="s">
        <v>563</v>
      </c>
      <c r="AC1044" s="33" t="s">
        <v>577</v>
      </c>
      <c r="AD1044" s="33" t="s">
        <v>611</v>
      </c>
      <c r="AE1044" s="33" t="s">
        <v>569</v>
      </c>
      <c r="AF1044" s="35" t="s">
        <v>593</v>
      </c>
      <c r="AG1044" s="35" t="s">
        <v>594</v>
      </c>
      <c r="AH1044" s="35" t="s">
        <v>595</v>
      </c>
      <c r="AI1044" s="35" t="s">
        <v>596</v>
      </c>
      <c r="AJ1044" s="56" t="s">
        <v>597</v>
      </c>
      <c r="AK1044" s="56" t="s">
        <v>598</v>
      </c>
      <c r="AL1044" s="56" t="s">
        <v>599</v>
      </c>
      <c r="AM1044" s="56" t="s">
        <v>600</v>
      </c>
      <c r="AN1044" s="56" t="str">
        <f t="shared" ref="AN1044" si="885">VLOOKUP($T1052,$DE$1:$DJ$31,2,FALSE)</f>
        <v>Full</v>
      </c>
      <c r="AO1044" s="56" t="str">
        <f t="shared" ref="AO1044" si="886">VLOOKUP($T1052,$DE$1:$DJ$31,3,FALSE)</f>
        <v>Full</v>
      </c>
      <c r="AP1044" s="56" t="str">
        <f t="shared" ref="AP1044" si="887">VLOOKUP($T1052,$DE$1:$DJ$31,4,FALSE)</f>
        <v>non</v>
      </c>
      <c r="AQ1044" s="56" t="str">
        <f t="shared" ref="AQ1044" si="888">VLOOKUP($T1052,$DE$1:$DJ$31,5,FALSE)</f>
        <v>non</v>
      </c>
      <c r="AR1044" s="56" t="str">
        <f t="shared" ref="AR1044" si="889">VLOOKUP($T1052,$DE$1:$DJ$31,6,FALSE)</f>
        <v>Full</v>
      </c>
      <c r="AS1044" s="35" t="s">
        <v>726</v>
      </c>
    </row>
    <row r="1045" spans="19:45" ht="30" customHeight="1" x14ac:dyDescent="0.25">
      <c r="S1045" s="7" t="s">
        <v>18</v>
      </c>
      <c r="T1045" s="15" t="s">
        <v>1149</v>
      </c>
      <c r="U1045" s="36" t="str">
        <f t="shared" ref="U1045:U1063" ca="1" si="890">ConfigCode($AA1045,$AN1045,$AO1045,$AP1045,$AQ1045,$AR1045,$AF1045,$AG1045,2)</f>
        <v>0x24=-40.50,-40.00;</v>
      </c>
      <c r="V1045" s="37"/>
      <c r="W1045" s="37"/>
      <c r="X1045" s="68"/>
      <c r="Y1045" s="68"/>
      <c r="Z1045" s="55" t="e">
        <f t="shared" ref="Z1045:Z1063" ca="1" si="891" xml:space="preserve">
N("vbias,vlookup vbias range")+
VLOOKUP($AA1045,INDIRECT(BoxVal(ROW($AA1045),34,COLUMN(T1041))),2,FALSE)+
N("gain")+
$AB1045+
N("vcm")+
VLOOKUP($AC1045,$CT$1:$DC$31,7,FALSE)+
N("(vbias*vcp*vbg-vbias)*sensor ratio")+
VbiasCal($AA1045,$AD1045,$AE1045,BoxVal(ROW($AC1045),18,COLUMN($T$22)))+
N("vbias ref+gain ref")+
$V1045+$W1045</f>
        <v>#VALUE!</v>
      </c>
      <c r="AA1045" s="39" t="s">
        <v>799</v>
      </c>
      <c r="AB1045" s="40">
        <v>1</v>
      </c>
      <c r="AC1045" s="40" t="s">
        <v>996</v>
      </c>
      <c r="AD1045" s="40">
        <v>1</v>
      </c>
      <c r="AE1045" s="41" t="s">
        <v>436</v>
      </c>
      <c r="AF1045" s="42">
        <v>-40.5</v>
      </c>
      <c r="AG1045" s="42">
        <v>-40</v>
      </c>
      <c r="AH1045" s="43" t="e">
        <f t="shared" ref="AH1045:AH1063" ca="1" si="892">$AF1045+$Z1045</f>
        <v>#VALUE!</v>
      </c>
      <c r="AI1045" s="43" t="e">
        <f t="shared" ref="AI1045:AI1063" ca="1" si="893">$AG1045+$Z1045</f>
        <v>#VALUE!</v>
      </c>
      <c r="AJ1045" s="44">
        <f t="shared" ref="AJ1045:AJ1063" ca="1" si="894" xml:space="preserve">
N("initial sens-loopgain")+
$AF1045-BoxVal(ROW($AA1045),26,COLUMN(INDIRECT("T"&amp;(INT(ROW($AA1062)/65))*65+2)))</f>
        <v>-40.5</v>
      </c>
      <c r="AK1045" s="44">
        <f t="shared" ref="AK1045:AK1063" ca="1" si="895">AJ1045+(AG1045-AF1045)</f>
        <v>-40</v>
      </c>
      <c r="AL1045" s="44" t="e">
        <f t="shared" ref="AL1045:AL1063" ca="1" si="896" xml:space="preserve">
N("initial sens-loopgain-gain-gain ref-vcm")+
$AH1045-
BoxVal(ROW($AA1045),26,COLUMN(INDIRECT("T"&amp;(INT(ROW($AA1062)/65))*65+2)))-
$AB1045-
$W1045-
IFERROR(VLOOKUP($AC1045,$CT$1:$DC$31,7,FALSE),0)</f>
        <v>#VALUE!</v>
      </c>
      <c r="AM1045" s="44" t="e">
        <f t="shared" ref="AM1045:AM1063" ca="1" si="897">AL1045+(AG1045-AF1045)</f>
        <v>#VALUE!</v>
      </c>
      <c r="AN1045" s="36" t="str">
        <f t="shared" ref="AN1045:AN1063" ca="1" si="898">IF(BoxVal(ROW(AA1045),9,COLUMN(T1043))="FIX","00",ManualLookup(AA1045,BoxVal(ROW(AA1045),4,COLUMN(AN1043)),INDIRECT(DN$3)))</f>
        <v>20</v>
      </c>
      <c r="AO1045" s="36" t="str">
        <f t="shared" ref="AO1045:AO1063" ca="1" si="899">ManualLookup(AB1045,BoxVal(ROW(AB1045),4,COLUMN(AO1043)),INDIRECT(DO$3))</f>
        <v>04</v>
      </c>
      <c r="AP1045" s="36" t="str">
        <f t="shared" ref="AP1045:AP1063" ca="1" si="900">ManualLookup(AC1045,BoxVal(ROW(AC1045),4,COLUMN(AP1043)),INDIRECT(DP$3))</f>
        <v>00</v>
      </c>
      <c r="AQ1045" s="36" t="str">
        <f t="shared" ref="AQ1045:AQ1063" ca="1" si="901">ManualLookup(AD1045,BoxVal(ROW(AD1045),4,COLUMN(AQ1043)),INDIRECT(DQ$3))</f>
        <v>00</v>
      </c>
      <c r="AR1045" s="36" t="str">
        <f t="shared" ref="AR1045:AR1063" ca="1" si="902">ManualLookup(AE1045,BoxVal(ROW(AE1045),4,COLUMN(AR1043)),INDIRECT(DR$3))</f>
        <v>00</v>
      </c>
      <c r="AS1045" s="33"/>
    </row>
    <row r="1046" spans="19:45" ht="30" customHeight="1" x14ac:dyDescent="0.25">
      <c r="S1046" s="7" t="s">
        <v>13</v>
      </c>
      <c r="T1046" s="15" t="s">
        <v>1160</v>
      </c>
      <c r="U1046" s="71" t="str">
        <f t="shared" ca="1" si="890"/>
        <v>0x25=-41.00,-40.50;</v>
      </c>
      <c r="V1046" s="37"/>
      <c r="W1046" s="37"/>
      <c r="X1046" s="68"/>
      <c r="Y1046" s="68"/>
      <c r="Z1046" s="55" t="e">
        <f t="shared" ca="1" si="891"/>
        <v>#VALUE!</v>
      </c>
      <c r="AA1046" s="39" t="s">
        <v>799</v>
      </c>
      <c r="AB1046" s="40">
        <v>1.5</v>
      </c>
      <c r="AC1046" s="40" t="s">
        <v>996</v>
      </c>
      <c r="AD1046" s="40">
        <v>1</v>
      </c>
      <c r="AE1046" s="41" t="s">
        <v>436</v>
      </c>
      <c r="AF1046" s="42">
        <v>-41</v>
      </c>
      <c r="AG1046" s="47">
        <f t="shared" ref="AG1046" si="903">AF1045</f>
        <v>-40.5</v>
      </c>
      <c r="AH1046" s="43" t="e">
        <f t="shared" ca="1" si="892"/>
        <v>#VALUE!</v>
      </c>
      <c r="AI1046" s="43" t="e">
        <f t="shared" ca="1" si="893"/>
        <v>#VALUE!</v>
      </c>
      <c r="AJ1046" s="44">
        <f t="shared" ca="1" si="894"/>
        <v>-41</v>
      </c>
      <c r="AK1046" s="44">
        <f t="shared" ca="1" si="895"/>
        <v>-40.5</v>
      </c>
      <c r="AL1046" s="44" t="e">
        <f t="shared" ca="1" si="896"/>
        <v>#VALUE!</v>
      </c>
      <c r="AM1046" s="44" t="e">
        <f t="shared" ca="1" si="897"/>
        <v>#VALUE!</v>
      </c>
      <c r="AN1046" s="36" t="str">
        <f t="shared" ca="1" si="898"/>
        <v>20</v>
      </c>
      <c r="AO1046" s="36" t="str">
        <f t="shared" ca="1" si="899"/>
        <v>05</v>
      </c>
      <c r="AP1046" s="36" t="str">
        <f t="shared" ca="1" si="900"/>
        <v>00</v>
      </c>
      <c r="AQ1046" s="36" t="str">
        <f t="shared" ca="1" si="901"/>
        <v>00</v>
      </c>
      <c r="AR1046" s="36" t="str">
        <f t="shared" ca="1" si="902"/>
        <v>00</v>
      </c>
      <c r="AS1046" s="36"/>
    </row>
    <row r="1047" spans="19:45" ht="30" customHeight="1" x14ac:dyDescent="0.25">
      <c r="S1047" s="26"/>
      <c r="T1047" s="17"/>
      <c r="U1047" s="71" t="str">
        <f t="shared" ca="1" si="890"/>
        <v>0x33=-41.40,-41.00;</v>
      </c>
      <c r="V1047" s="37"/>
      <c r="W1047" s="37"/>
      <c r="X1047" s="68"/>
      <c r="Y1047" s="68"/>
      <c r="Z1047" s="55" t="e">
        <f t="shared" ca="1" si="891"/>
        <v>#VALUE!</v>
      </c>
      <c r="AA1047" s="39" t="s">
        <v>586</v>
      </c>
      <c r="AB1047" s="40">
        <v>0.5</v>
      </c>
      <c r="AC1047" s="40" t="s">
        <v>995</v>
      </c>
      <c r="AD1047" s="40">
        <v>1</v>
      </c>
      <c r="AE1047" s="41" t="s">
        <v>436</v>
      </c>
      <c r="AF1047" s="42">
        <v>-41.4</v>
      </c>
      <c r="AG1047" s="47">
        <f t="shared" ref="AG1047:AG1063" si="904">AF1046</f>
        <v>-41</v>
      </c>
      <c r="AH1047" s="43" t="e">
        <f t="shared" ca="1" si="892"/>
        <v>#VALUE!</v>
      </c>
      <c r="AI1047" s="43" t="e">
        <f t="shared" ca="1" si="893"/>
        <v>#VALUE!</v>
      </c>
      <c r="AJ1047" s="44">
        <f t="shared" ca="1" si="894"/>
        <v>-41.4</v>
      </c>
      <c r="AK1047" s="44">
        <f t="shared" ca="1" si="895"/>
        <v>-41</v>
      </c>
      <c r="AL1047" s="44" t="e">
        <f t="shared" ca="1" si="896"/>
        <v>#VALUE!</v>
      </c>
      <c r="AM1047" s="44" t="e">
        <f t="shared" ca="1" si="897"/>
        <v>#VALUE!</v>
      </c>
      <c r="AN1047" s="36" t="str">
        <f t="shared" ca="1" si="898"/>
        <v>30</v>
      </c>
      <c r="AO1047" s="36" t="str">
        <f t="shared" ca="1" si="899"/>
        <v>03</v>
      </c>
      <c r="AP1047" s="36" t="str">
        <f t="shared" ca="1" si="900"/>
        <v>00</v>
      </c>
      <c r="AQ1047" s="36" t="str">
        <f t="shared" ca="1" si="901"/>
        <v>00</v>
      </c>
      <c r="AR1047" s="36" t="str">
        <f t="shared" ca="1" si="902"/>
        <v>00</v>
      </c>
      <c r="AS1047" s="36"/>
    </row>
    <row r="1048" spans="19:45" ht="30" customHeight="1" x14ac:dyDescent="0.25">
      <c r="S1048" s="7" t="s">
        <v>19</v>
      </c>
      <c r="T1048" s="15" t="s">
        <v>1150</v>
      </c>
      <c r="U1048" s="71" t="str">
        <f t="shared" ca="1" si="890"/>
        <v>0x34=-41.90,-41.40;</v>
      </c>
      <c r="V1048" s="37"/>
      <c r="W1048" s="37"/>
      <c r="X1048" s="68"/>
      <c r="Y1048" s="68"/>
      <c r="Z1048" s="55" t="e">
        <f t="shared" ca="1" si="891"/>
        <v>#VALUE!</v>
      </c>
      <c r="AA1048" s="39" t="s">
        <v>586</v>
      </c>
      <c r="AB1048" s="40">
        <v>1</v>
      </c>
      <c r="AC1048" s="40" t="s">
        <v>995</v>
      </c>
      <c r="AD1048" s="40">
        <v>1</v>
      </c>
      <c r="AE1048" s="41" t="s">
        <v>436</v>
      </c>
      <c r="AF1048" s="42">
        <v>-41.9</v>
      </c>
      <c r="AG1048" s="47">
        <f t="shared" si="904"/>
        <v>-41.4</v>
      </c>
      <c r="AH1048" s="43" t="e">
        <f t="shared" ca="1" si="892"/>
        <v>#VALUE!</v>
      </c>
      <c r="AI1048" s="43" t="e">
        <f t="shared" ca="1" si="893"/>
        <v>#VALUE!</v>
      </c>
      <c r="AJ1048" s="44">
        <f t="shared" ca="1" si="894"/>
        <v>-41.9</v>
      </c>
      <c r="AK1048" s="44">
        <f t="shared" ca="1" si="895"/>
        <v>-41.4</v>
      </c>
      <c r="AL1048" s="44" t="e">
        <f t="shared" ca="1" si="896"/>
        <v>#VALUE!</v>
      </c>
      <c r="AM1048" s="44" t="e">
        <f t="shared" ca="1" si="897"/>
        <v>#VALUE!</v>
      </c>
      <c r="AN1048" s="36" t="str">
        <f t="shared" ca="1" si="898"/>
        <v>30</v>
      </c>
      <c r="AO1048" s="36" t="str">
        <f t="shared" ca="1" si="899"/>
        <v>04</v>
      </c>
      <c r="AP1048" s="36" t="str">
        <f t="shared" ca="1" si="900"/>
        <v>00</v>
      </c>
      <c r="AQ1048" s="36" t="str">
        <f t="shared" ca="1" si="901"/>
        <v>00</v>
      </c>
      <c r="AR1048" s="36" t="str">
        <f t="shared" ca="1" si="902"/>
        <v>00</v>
      </c>
      <c r="AS1048" s="36"/>
    </row>
    <row r="1049" spans="19:45" ht="30" customHeight="1" x14ac:dyDescent="0.25">
      <c r="S1049" s="7" t="s">
        <v>15</v>
      </c>
      <c r="T1049" s="15" t="s">
        <v>1151</v>
      </c>
      <c r="U1049" s="71" t="str">
        <f t="shared" ca="1" si="890"/>
        <v>0x34=-42.20,-41.90;</v>
      </c>
      <c r="V1049" s="37"/>
      <c r="W1049" s="37"/>
      <c r="X1049" s="68"/>
      <c r="Y1049" s="68"/>
      <c r="Z1049" s="55" t="e">
        <f t="shared" ca="1" si="891"/>
        <v>#VALUE!</v>
      </c>
      <c r="AA1049" s="39" t="s">
        <v>586</v>
      </c>
      <c r="AB1049" s="40">
        <v>1</v>
      </c>
      <c r="AC1049" s="40" t="s">
        <v>995</v>
      </c>
      <c r="AD1049" s="40">
        <v>1</v>
      </c>
      <c r="AE1049" s="41" t="s">
        <v>436</v>
      </c>
      <c r="AF1049" s="42">
        <v>-42.2</v>
      </c>
      <c r="AG1049" s="47">
        <f t="shared" si="904"/>
        <v>-41.9</v>
      </c>
      <c r="AH1049" s="43" t="e">
        <f t="shared" ca="1" si="892"/>
        <v>#VALUE!</v>
      </c>
      <c r="AI1049" s="43" t="e">
        <f t="shared" ca="1" si="893"/>
        <v>#VALUE!</v>
      </c>
      <c r="AJ1049" s="44">
        <f t="shared" ca="1" si="894"/>
        <v>-42.2</v>
      </c>
      <c r="AK1049" s="44">
        <f t="shared" ca="1" si="895"/>
        <v>-41.9</v>
      </c>
      <c r="AL1049" s="44" t="e">
        <f t="shared" ca="1" si="896"/>
        <v>#VALUE!</v>
      </c>
      <c r="AM1049" s="44" t="e">
        <f t="shared" ca="1" si="897"/>
        <v>#VALUE!</v>
      </c>
      <c r="AN1049" s="36" t="str">
        <f t="shared" ca="1" si="898"/>
        <v>30</v>
      </c>
      <c r="AO1049" s="36" t="str">
        <f t="shared" ca="1" si="899"/>
        <v>04</v>
      </c>
      <c r="AP1049" s="36" t="str">
        <f t="shared" ca="1" si="900"/>
        <v>00</v>
      </c>
      <c r="AQ1049" s="36" t="str">
        <f t="shared" ca="1" si="901"/>
        <v>00</v>
      </c>
      <c r="AR1049" s="36" t="str">
        <f t="shared" ca="1" si="902"/>
        <v>00</v>
      </c>
      <c r="AS1049" s="36"/>
    </row>
    <row r="1050" spans="19:45" ht="30" customHeight="1" x14ac:dyDescent="0.25">
      <c r="S1050" s="7" t="s">
        <v>705</v>
      </c>
      <c r="T1050" s="15" t="s">
        <v>1152</v>
      </c>
      <c r="U1050" s="71" t="str">
        <f t="shared" ca="1" si="890"/>
        <v>0x03=-42.80,-42.20;</v>
      </c>
      <c r="V1050" s="37"/>
      <c r="W1050" s="37"/>
      <c r="X1050" s="68"/>
      <c r="Y1050" s="68"/>
      <c r="Z1050" s="55" t="e">
        <f t="shared" ca="1" si="891"/>
        <v>#VALUE!</v>
      </c>
      <c r="AA1050" s="39" t="s">
        <v>587</v>
      </c>
      <c r="AB1050" s="40">
        <v>0.5</v>
      </c>
      <c r="AC1050" s="40" t="s">
        <v>995</v>
      </c>
      <c r="AD1050" s="40">
        <v>1</v>
      </c>
      <c r="AE1050" s="41" t="s">
        <v>436</v>
      </c>
      <c r="AF1050" s="42">
        <v>-42.8</v>
      </c>
      <c r="AG1050" s="47">
        <f t="shared" si="904"/>
        <v>-42.2</v>
      </c>
      <c r="AH1050" s="43" t="e">
        <f t="shared" ca="1" si="892"/>
        <v>#VALUE!</v>
      </c>
      <c r="AI1050" s="43" t="e">
        <f t="shared" ca="1" si="893"/>
        <v>#VALUE!</v>
      </c>
      <c r="AJ1050" s="44">
        <f t="shared" ca="1" si="894"/>
        <v>-42.8</v>
      </c>
      <c r="AK1050" s="44">
        <f t="shared" ca="1" si="895"/>
        <v>-42.2</v>
      </c>
      <c r="AL1050" s="44" t="e">
        <f t="shared" ca="1" si="896"/>
        <v>#VALUE!</v>
      </c>
      <c r="AM1050" s="44" t="e">
        <f t="shared" ca="1" si="897"/>
        <v>#VALUE!</v>
      </c>
      <c r="AN1050" s="36" t="str">
        <f t="shared" ca="1" si="898"/>
        <v>00</v>
      </c>
      <c r="AO1050" s="36" t="str">
        <f t="shared" ca="1" si="899"/>
        <v>03</v>
      </c>
      <c r="AP1050" s="36" t="str">
        <f t="shared" ca="1" si="900"/>
        <v>00</v>
      </c>
      <c r="AQ1050" s="36" t="str">
        <f t="shared" ca="1" si="901"/>
        <v>00</v>
      </c>
      <c r="AR1050" s="36" t="str">
        <f t="shared" ca="1" si="902"/>
        <v>00</v>
      </c>
      <c r="AS1050" s="36"/>
    </row>
    <row r="1051" spans="19:45" ht="30" customHeight="1" x14ac:dyDescent="0.25">
      <c r="S1051" s="7" t="s">
        <v>605</v>
      </c>
      <c r="T1051" s="15" t="s">
        <v>991</v>
      </c>
      <c r="U1051" s="71" t="str">
        <f t="shared" ca="1" si="890"/>
        <v>0x04=-43.30,-42.80;</v>
      </c>
      <c r="V1051" s="37"/>
      <c r="W1051" s="37"/>
      <c r="X1051" s="68"/>
      <c r="Y1051" s="68"/>
      <c r="Z1051" s="55" t="e">
        <f t="shared" ca="1" si="891"/>
        <v>#VALUE!</v>
      </c>
      <c r="AA1051" s="39" t="s">
        <v>587</v>
      </c>
      <c r="AB1051" s="40">
        <v>1</v>
      </c>
      <c r="AC1051" s="40" t="s">
        <v>995</v>
      </c>
      <c r="AD1051" s="40">
        <v>1</v>
      </c>
      <c r="AE1051" s="41" t="s">
        <v>436</v>
      </c>
      <c r="AF1051" s="42">
        <v>-43.3</v>
      </c>
      <c r="AG1051" s="47">
        <f t="shared" si="904"/>
        <v>-42.8</v>
      </c>
      <c r="AH1051" s="43" t="e">
        <f t="shared" ca="1" si="892"/>
        <v>#VALUE!</v>
      </c>
      <c r="AI1051" s="43" t="e">
        <f t="shared" ca="1" si="893"/>
        <v>#VALUE!</v>
      </c>
      <c r="AJ1051" s="44">
        <f t="shared" ca="1" si="894"/>
        <v>-43.3</v>
      </c>
      <c r="AK1051" s="44">
        <f t="shared" ca="1" si="895"/>
        <v>-42.8</v>
      </c>
      <c r="AL1051" s="44" t="e">
        <f t="shared" ca="1" si="896"/>
        <v>#VALUE!</v>
      </c>
      <c r="AM1051" s="44" t="e">
        <f t="shared" ca="1" si="897"/>
        <v>#VALUE!</v>
      </c>
      <c r="AN1051" s="36" t="str">
        <f t="shared" ca="1" si="898"/>
        <v>00</v>
      </c>
      <c r="AO1051" s="36" t="str">
        <f t="shared" ca="1" si="899"/>
        <v>04</v>
      </c>
      <c r="AP1051" s="36" t="str">
        <f t="shared" ca="1" si="900"/>
        <v>00</v>
      </c>
      <c r="AQ1051" s="36" t="str">
        <f t="shared" ca="1" si="901"/>
        <v>00</v>
      </c>
      <c r="AR1051" s="36" t="str">
        <f t="shared" ca="1" si="902"/>
        <v>00</v>
      </c>
      <c r="AS1051" s="36"/>
    </row>
    <row r="1052" spans="19:45" ht="30" customHeight="1" x14ac:dyDescent="0.25">
      <c r="S1052" s="7" t="s">
        <v>721</v>
      </c>
      <c r="T1052" s="15" t="s">
        <v>26</v>
      </c>
      <c r="U1052" s="71" t="str">
        <f t="shared" ca="1" si="890"/>
        <v>0x05=-43.80,-43.30;</v>
      </c>
      <c r="V1052" s="37"/>
      <c r="W1052" s="37"/>
      <c r="X1052" s="68"/>
      <c r="Y1052" s="68"/>
      <c r="Z1052" s="55" t="e">
        <f t="shared" ca="1" si="891"/>
        <v>#VALUE!</v>
      </c>
      <c r="AA1052" s="39" t="s">
        <v>587</v>
      </c>
      <c r="AB1052" s="40">
        <v>1.5</v>
      </c>
      <c r="AC1052" s="40" t="s">
        <v>995</v>
      </c>
      <c r="AD1052" s="40">
        <v>1</v>
      </c>
      <c r="AE1052" s="41" t="s">
        <v>436</v>
      </c>
      <c r="AF1052" s="42">
        <v>-43.8</v>
      </c>
      <c r="AG1052" s="47">
        <f t="shared" si="904"/>
        <v>-43.3</v>
      </c>
      <c r="AH1052" s="43" t="e">
        <f t="shared" ca="1" si="892"/>
        <v>#VALUE!</v>
      </c>
      <c r="AI1052" s="43" t="e">
        <f t="shared" ca="1" si="893"/>
        <v>#VALUE!</v>
      </c>
      <c r="AJ1052" s="44">
        <f t="shared" ca="1" si="894"/>
        <v>-43.8</v>
      </c>
      <c r="AK1052" s="44">
        <f t="shared" ca="1" si="895"/>
        <v>-43.3</v>
      </c>
      <c r="AL1052" s="44" t="e">
        <f t="shared" ca="1" si="896"/>
        <v>#VALUE!</v>
      </c>
      <c r="AM1052" s="44" t="e">
        <f t="shared" ca="1" si="897"/>
        <v>#VALUE!</v>
      </c>
      <c r="AN1052" s="36" t="str">
        <f t="shared" ca="1" si="898"/>
        <v>00</v>
      </c>
      <c r="AO1052" s="36" t="str">
        <f t="shared" ca="1" si="899"/>
        <v>05</v>
      </c>
      <c r="AP1052" s="36" t="str">
        <f t="shared" ca="1" si="900"/>
        <v>00</v>
      </c>
      <c r="AQ1052" s="36" t="str">
        <f t="shared" ca="1" si="901"/>
        <v>00</v>
      </c>
      <c r="AR1052" s="36" t="str">
        <f t="shared" ca="1" si="902"/>
        <v>00</v>
      </c>
      <c r="AS1052" s="36"/>
    </row>
    <row r="1053" spans="19:45" ht="30" customHeight="1" x14ac:dyDescent="0.25">
      <c r="S1053" s="7" t="s">
        <v>20</v>
      </c>
      <c r="T1053" s="15">
        <v>-38</v>
      </c>
      <c r="U1053" s="71" t="str">
        <f t="shared" ca="1" si="890"/>
        <v>0x54=-44.40,-43.80;</v>
      </c>
      <c r="V1053" s="37"/>
      <c r="W1053" s="37"/>
      <c r="X1053" s="38"/>
      <c r="Y1053" s="38"/>
      <c r="Z1053" s="55" t="e">
        <f t="shared" ca="1" si="891"/>
        <v>#VALUE!</v>
      </c>
      <c r="AA1053" s="39" t="s">
        <v>580</v>
      </c>
      <c r="AB1053" s="40">
        <v>1</v>
      </c>
      <c r="AC1053" s="40" t="s">
        <v>995</v>
      </c>
      <c r="AD1053" s="40">
        <v>1</v>
      </c>
      <c r="AE1053" s="41" t="s">
        <v>436</v>
      </c>
      <c r="AF1053" s="42">
        <v>-44.4</v>
      </c>
      <c r="AG1053" s="47">
        <f t="shared" si="904"/>
        <v>-43.8</v>
      </c>
      <c r="AH1053" s="43" t="e">
        <f t="shared" ca="1" si="892"/>
        <v>#VALUE!</v>
      </c>
      <c r="AI1053" s="43" t="e">
        <f t="shared" ca="1" si="893"/>
        <v>#VALUE!</v>
      </c>
      <c r="AJ1053" s="44">
        <f t="shared" ca="1" si="894"/>
        <v>-44.4</v>
      </c>
      <c r="AK1053" s="44">
        <f t="shared" ca="1" si="895"/>
        <v>-43.8</v>
      </c>
      <c r="AL1053" s="44" t="e">
        <f t="shared" ca="1" si="896"/>
        <v>#VALUE!</v>
      </c>
      <c r="AM1053" s="44" t="e">
        <f t="shared" ca="1" si="897"/>
        <v>#VALUE!</v>
      </c>
      <c r="AN1053" s="36" t="str">
        <f t="shared" ca="1" si="898"/>
        <v>50</v>
      </c>
      <c r="AO1053" s="36" t="str">
        <f t="shared" ca="1" si="899"/>
        <v>04</v>
      </c>
      <c r="AP1053" s="36" t="str">
        <f t="shared" ca="1" si="900"/>
        <v>00</v>
      </c>
      <c r="AQ1053" s="36" t="str">
        <f t="shared" ca="1" si="901"/>
        <v>00</v>
      </c>
      <c r="AR1053" s="36" t="str">
        <f t="shared" ca="1" si="902"/>
        <v>00</v>
      </c>
      <c r="AS1053" s="36"/>
    </row>
    <row r="1054" spans="19:45" ht="30" customHeight="1" x14ac:dyDescent="0.25">
      <c r="S1054" s="7" t="s">
        <v>691</v>
      </c>
      <c r="T1054" s="15" t="s">
        <v>1098</v>
      </c>
      <c r="U1054" s="71" t="str">
        <f t="shared" ca="1" si="890"/>
        <v>0x55=-44.90,-44.40;</v>
      </c>
      <c r="V1054" s="37"/>
      <c r="W1054" s="37"/>
      <c r="X1054" s="38"/>
      <c r="Y1054" s="38"/>
      <c r="Z1054" s="55" t="e">
        <f t="shared" ca="1" si="891"/>
        <v>#VALUE!</v>
      </c>
      <c r="AA1054" s="39" t="s">
        <v>580</v>
      </c>
      <c r="AB1054" s="40">
        <v>1.5</v>
      </c>
      <c r="AC1054" s="40" t="s">
        <v>995</v>
      </c>
      <c r="AD1054" s="40">
        <v>1</v>
      </c>
      <c r="AE1054" s="41" t="s">
        <v>436</v>
      </c>
      <c r="AF1054" s="42">
        <v>-44.9</v>
      </c>
      <c r="AG1054" s="47">
        <f t="shared" si="904"/>
        <v>-44.4</v>
      </c>
      <c r="AH1054" s="43" t="e">
        <f t="shared" ca="1" si="892"/>
        <v>#VALUE!</v>
      </c>
      <c r="AI1054" s="43" t="e">
        <f t="shared" ca="1" si="893"/>
        <v>#VALUE!</v>
      </c>
      <c r="AJ1054" s="44">
        <f t="shared" ca="1" si="894"/>
        <v>-44.9</v>
      </c>
      <c r="AK1054" s="44">
        <f t="shared" ca="1" si="895"/>
        <v>-44.4</v>
      </c>
      <c r="AL1054" s="44" t="e">
        <f t="shared" ca="1" si="896"/>
        <v>#VALUE!</v>
      </c>
      <c r="AM1054" s="44" t="e">
        <f t="shared" ca="1" si="897"/>
        <v>#VALUE!</v>
      </c>
      <c r="AN1054" s="36" t="str">
        <f t="shared" ca="1" si="898"/>
        <v>50</v>
      </c>
      <c r="AO1054" s="36" t="str">
        <f t="shared" ca="1" si="899"/>
        <v>05</v>
      </c>
      <c r="AP1054" s="36" t="str">
        <f t="shared" ca="1" si="900"/>
        <v>00</v>
      </c>
      <c r="AQ1054" s="36" t="str">
        <f t="shared" ca="1" si="901"/>
        <v>00</v>
      </c>
      <c r="AR1054" s="36" t="str">
        <f t="shared" ca="1" si="902"/>
        <v>00</v>
      </c>
      <c r="AS1054" s="36"/>
    </row>
    <row r="1055" spans="19:45" ht="30" customHeight="1" x14ac:dyDescent="0.25">
      <c r="S1055" s="7" t="s">
        <v>544</v>
      </c>
      <c r="T1055" s="15" t="s">
        <v>993</v>
      </c>
      <c r="U1055" s="71" t="str">
        <f t="shared" ca="1" si="890"/>
        <v>0x64=-45.40,-44.90;</v>
      </c>
      <c r="V1055" s="37"/>
      <c r="W1055" s="37">
        <v>-0.1</v>
      </c>
      <c r="X1055" s="38"/>
      <c r="Y1055" s="38"/>
      <c r="Z1055" s="71" t="e">
        <f t="shared" ca="1" si="891"/>
        <v>#VALUE!</v>
      </c>
      <c r="AA1055" s="39" t="s">
        <v>581</v>
      </c>
      <c r="AB1055" s="40">
        <v>1</v>
      </c>
      <c r="AC1055" s="40" t="s">
        <v>995</v>
      </c>
      <c r="AD1055" s="40">
        <v>1</v>
      </c>
      <c r="AE1055" s="41" t="s">
        <v>436</v>
      </c>
      <c r="AF1055" s="42">
        <v>-45.4</v>
      </c>
      <c r="AG1055" s="49">
        <f t="shared" si="904"/>
        <v>-44.9</v>
      </c>
      <c r="AH1055" s="43" t="e">
        <f t="shared" ca="1" si="892"/>
        <v>#VALUE!</v>
      </c>
      <c r="AI1055" s="43" t="e">
        <f t="shared" ca="1" si="893"/>
        <v>#VALUE!</v>
      </c>
      <c r="AJ1055" s="44">
        <f t="shared" ca="1" si="894"/>
        <v>-45.4</v>
      </c>
      <c r="AK1055" s="44">
        <f t="shared" ca="1" si="895"/>
        <v>-44.9</v>
      </c>
      <c r="AL1055" s="44" t="e">
        <f t="shared" ca="1" si="896"/>
        <v>#VALUE!</v>
      </c>
      <c r="AM1055" s="44" t="e">
        <f t="shared" ca="1" si="897"/>
        <v>#VALUE!</v>
      </c>
      <c r="AN1055" s="36" t="str">
        <f t="shared" ca="1" si="898"/>
        <v>60</v>
      </c>
      <c r="AO1055" s="36" t="str">
        <f t="shared" ca="1" si="899"/>
        <v>04</v>
      </c>
      <c r="AP1055" s="36" t="str">
        <f t="shared" ca="1" si="900"/>
        <v>00</v>
      </c>
      <c r="AQ1055" s="36" t="str">
        <f t="shared" ca="1" si="901"/>
        <v>00</v>
      </c>
      <c r="AR1055" s="36" t="str">
        <f t="shared" ca="1" si="902"/>
        <v>00</v>
      </c>
      <c r="AS1055" s="36"/>
    </row>
    <row r="1056" spans="19:45" ht="30" customHeight="1" x14ac:dyDescent="0.25">
      <c r="S1056" s="7" t="s">
        <v>12</v>
      </c>
      <c r="T1056" s="15" t="s">
        <v>548</v>
      </c>
      <c r="U1056" s="71" t="str">
        <f t="shared" ca="1" si="890"/>
        <v>0x65=-45.80,-45.40;</v>
      </c>
      <c r="V1056" s="37"/>
      <c r="W1056" s="37">
        <v>-0.15</v>
      </c>
      <c r="X1056" s="38"/>
      <c r="Y1056" s="38"/>
      <c r="Z1056" s="71" t="e">
        <f t="shared" ca="1" si="891"/>
        <v>#VALUE!</v>
      </c>
      <c r="AA1056" s="39" t="s">
        <v>581</v>
      </c>
      <c r="AB1056" s="40">
        <v>1.5</v>
      </c>
      <c r="AC1056" s="40" t="s">
        <v>995</v>
      </c>
      <c r="AD1056" s="40">
        <v>1</v>
      </c>
      <c r="AE1056" s="41" t="s">
        <v>436</v>
      </c>
      <c r="AF1056" s="42">
        <v>-45.8</v>
      </c>
      <c r="AG1056" s="49">
        <f t="shared" si="904"/>
        <v>-45.4</v>
      </c>
      <c r="AH1056" s="43" t="e">
        <f t="shared" ca="1" si="892"/>
        <v>#VALUE!</v>
      </c>
      <c r="AI1056" s="43" t="e">
        <f t="shared" ca="1" si="893"/>
        <v>#VALUE!</v>
      </c>
      <c r="AJ1056" s="44">
        <f t="shared" ca="1" si="894"/>
        <v>-45.8</v>
      </c>
      <c r="AK1056" s="44">
        <f t="shared" ca="1" si="895"/>
        <v>-45.4</v>
      </c>
      <c r="AL1056" s="44" t="e">
        <f t="shared" ca="1" si="896"/>
        <v>#VALUE!</v>
      </c>
      <c r="AM1056" s="44" t="e">
        <f t="shared" ca="1" si="897"/>
        <v>#VALUE!</v>
      </c>
      <c r="AN1056" s="36" t="str">
        <f t="shared" ca="1" si="898"/>
        <v>60</v>
      </c>
      <c r="AO1056" s="36" t="str">
        <f t="shared" ca="1" si="899"/>
        <v>05</v>
      </c>
      <c r="AP1056" s="36" t="str">
        <f t="shared" ca="1" si="900"/>
        <v>00</v>
      </c>
      <c r="AQ1056" s="36" t="str">
        <f t="shared" ca="1" si="901"/>
        <v>00</v>
      </c>
      <c r="AR1056" s="36" t="str">
        <f t="shared" ca="1" si="902"/>
        <v>00</v>
      </c>
      <c r="AS1056" s="36"/>
    </row>
    <row r="1057" spans="2:45" ht="30" customHeight="1" x14ac:dyDescent="0.25">
      <c r="S1057" s="26" t="s">
        <v>773</v>
      </c>
      <c r="T1057" s="15" t="s">
        <v>562</v>
      </c>
      <c r="U1057" s="71" t="str">
        <f t="shared" ca="1" si="890"/>
        <v>0x66=-46.30,-45.80;</v>
      </c>
      <c r="V1057" s="37"/>
      <c r="W1057" s="37">
        <v>-0.2</v>
      </c>
      <c r="X1057" s="38"/>
      <c r="Y1057" s="38"/>
      <c r="Z1057" s="71" t="e">
        <f t="shared" ca="1" si="891"/>
        <v>#VALUE!</v>
      </c>
      <c r="AA1057" s="39" t="s">
        <v>581</v>
      </c>
      <c r="AB1057" s="40">
        <v>2</v>
      </c>
      <c r="AC1057" s="40" t="s">
        <v>995</v>
      </c>
      <c r="AD1057" s="40">
        <v>1</v>
      </c>
      <c r="AE1057" s="41" t="s">
        <v>436</v>
      </c>
      <c r="AF1057" s="42">
        <v>-46.3</v>
      </c>
      <c r="AG1057" s="49">
        <f t="shared" si="904"/>
        <v>-45.8</v>
      </c>
      <c r="AH1057" s="43" t="e">
        <f t="shared" ca="1" si="892"/>
        <v>#VALUE!</v>
      </c>
      <c r="AI1057" s="43" t="e">
        <f t="shared" ca="1" si="893"/>
        <v>#VALUE!</v>
      </c>
      <c r="AJ1057" s="44">
        <f t="shared" ca="1" si="894"/>
        <v>-46.3</v>
      </c>
      <c r="AK1057" s="44">
        <f t="shared" ca="1" si="895"/>
        <v>-45.8</v>
      </c>
      <c r="AL1057" s="44" t="e">
        <f t="shared" ca="1" si="896"/>
        <v>#VALUE!</v>
      </c>
      <c r="AM1057" s="44" t="e">
        <f t="shared" ca="1" si="897"/>
        <v>#VALUE!</v>
      </c>
      <c r="AN1057" s="36" t="str">
        <f t="shared" ca="1" si="898"/>
        <v>60</v>
      </c>
      <c r="AO1057" s="36" t="str">
        <f t="shared" ca="1" si="899"/>
        <v>06</v>
      </c>
      <c r="AP1057" s="36" t="str">
        <f t="shared" ca="1" si="900"/>
        <v>00</v>
      </c>
      <c r="AQ1057" s="36" t="str">
        <f t="shared" ca="1" si="901"/>
        <v>00</v>
      </c>
      <c r="AR1057" s="36" t="str">
        <f t="shared" ca="1" si="902"/>
        <v>00</v>
      </c>
      <c r="AS1057" s="36"/>
    </row>
    <row r="1058" spans="2:45" ht="30" customHeight="1" x14ac:dyDescent="0.25">
      <c r="S1058" s="7" t="s">
        <v>573</v>
      </c>
      <c r="T1058" s="15">
        <v>1.1000000000000001</v>
      </c>
      <c r="U1058" s="71" t="str">
        <f t="shared" ca="1" si="890"/>
        <v>0x67=-47.00,-46.30;</v>
      </c>
      <c r="V1058" s="37"/>
      <c r="W1058" s="37">
        <v>-0.2</v>
      </c>
      <c r="X1058" s="38"/>
      <c r="Y1058" s="38"/>
      <c r="Z1058" s="71" t="e">
        <f t="shared" ca="1" si="891"/>
        <v>#VALUE!</v>
      </c>
      <c r="AA1058" s="39" t="s">
        <v>581</v>
      </c>
      <c r="AB1058" s="40">
        <v>2.5</v>
      </c>
      <c r="AC1058" s="40" t="s">
        <v>995</v>
      </c>
      <c r="AD1058" s="40">
        <v>1</v>
      </c>
      <c r="AE1058" s="41" t="s">
        <v>436</v>
      </c>
      <c r="AF1058" s="42">
        <v>-47</v>
      </c>
      <c r="AG1058" s="49">
        <f t="shared" si="904"/>
        <v>-46.3</v>
      </c>
      <c r="AH1058" s="43" t="e">
        <f t="shared" ca="1" si="892"/>
        <v>#VALUE!</v>
      </c>
      <c r="AI1058" s="43" t="e">
        <f t="shared" ca="1" si="893"/>
        <v>#VALUE!</v>
      </c>
      <c r="AJ1058" s="44">
        <f t="shared" ca="1" si="894"/>
        <v>-47</v>
      </c>
      <c r="AK1058" s="44">
        <f t="shared" ca="1" si="895"/>
        <v>-46.3</v>
      </c>
      <c r="AL1058" s="44" t="e">
        <f t="shared" ca="1" si="896"/>
        <v>#VALUE!</v>
      </c>
      <c r="AM1058" s="44" t="e">
        <f t="shared" ca="1" si="897"/>
        <v>#VALUE!</v>
      </c>
      <c r="AN1058" s="36" t="str">
        <f t="shared" ca="1" si="898"/>
        <v>60</v>
      </c>
      <c r="AO1058" s="36" t="str">
        <f t="shared" ca="1" si="899"/>
        <v>07</v>
      </c>
      <c r="AP1058" s="36" t="str">
        <f t="shared" ca="1" si="900"/>
        <v>00</v>
      </c>
      <c r="AQ1058" s="36" t="str">
        <f t="shared" ca="1" si="901"/>
        <v>00</v>
      </c>
      <c r="AR1058" s="36" t="str">
        <f t="shared" ca="1" si="902"/>
        <v>00</v>
      </c>
      <c r="AS1058" s="36"/>
    </row>
    <row r="1059" spans="2:45" ht="30" customHeight="1" x14ac:dyDescent="0.25">
      <c r="S1059" s="7" t="s">
        <v>590</v>
      </c>
      <c r="T1059" s="15">
        <f>VLOOKUP(T1044,MPN!$A$1:$E$1000,4,FALSE)</f>
        <v>-42</v>
      </c>
      <c r="U1059" s="71" t="str">
        <f t="shared" ca="1" si="890"/>
        <v>0x68=-47.80,-47.00;</v>
      </c>
      <c r="V1059" s="37"/>
      <c r="W1059" s="37">
        <v>-0.4</v>
      </c>
      <c r="X1059" s="38"/>
      <c r="Y1059" s="38"/>
      <c r="Z1059" s="71" t="e">
        <f t="shared" ca="1" si="891"/>
        <v>#VALUE!</v>
      </c>
      <c r="AA1059" s="39" t="s">
        <v>581</v>
      </c>
      <c r="AB1059" s="40">
        <v>3.5</v>
      </c>
      <c r="AC1059" s="40" t="s">
        <v>995</v>
      </c>
      <c r="AD1059" s="40">
        <v>1</v>
      </c>
      <c r="AE1059" s="41" t="s">
        <v>436</v>
      </c>
      <c r="AF1059" s="42">
        <v>-47.8</v>
      </c>
      <c r="AG1059" s="49">
        <f t="shared" si="904"/>
        <v>-47</v>
      </c>
      <c r="AH1059" s="43" t="e">
        <f t="shared" ca="1" si="892"/>
        <v>#VALUE!</v>
      </c>
      <c r="AI1059" s="43" t="e">
        <f t="shared" ca="1" si="893"/>
        <v>#VALUE!</v>
      </c>
      <c r="AJ1059" s="44">
        <f t="shared" ca="1" si="894"/>
        <v>-47.8</v>
      </c>
      <c r="AK1059" s="44">
        <f t="shared" ca="1" si="895"/>
        <v>-47</v>
      </c>
      <c r="AL1059" s="44" t="e">
        <f t="shared" ca="1" si="896"/>
        <v>#VALUE!</v>
      </c>
      <c r="AM1059" s="44" t="e">
        <f t="shared" ca="1" si="897"/>
        <v>#VALUE!</v>
      </c>
      <c r="AN1059" s="36" t="str">
        <f t="shared" ca="1" si="898"/>
        <v>60</v>
      </c>
      <c r="AO1059" s="36" t="str">
        <f t="shared" ca="1" si="899"/>
        <v>08</v>
      </c>
      <c r="AP1059" s="36" t="str">
        <f t="shared" ca="1" si="900"/>
        <v>00</v>
      </c>
      <c r="AQ1059" s="36" t="str">
        <f t="shared" ca="1" si="901"/>
        <v>00</v>
      </c>
      <c r="AR1059" s="36" t="str">
        <f t="shared" ca="1" si="902"/>
        <v>00</v>
      </c>
      <c r="AS1059" s="36"/>
    </row>
    <row r="1060" spans="2:45" ht="30" customHeight="1" x14ac:dyDescent="0.25">
      <c r="S1060" s="7" t="s">
        <v>693</v>
      </c>
      <c r="T1060" s="15">
        <v>0.8</v>
      </c>
      <c r="U1060" s="71" t="str">
        <f t="shared" ca="1" si="890"/>
        <v>0x69=-48.80,-47.80;</v>
      </c>
      <c r="V1060" s="37"/>
      <c r="W1060" s="37">
        <v>-0.4</v>
      </c>
      <c r="X1060" s="38"/>
      <c r="Y1060" s="38"/>
      <c r="Z1060" s="71" t="e">
        <f t="shared" ca="1" si="891"/>
        <v>#VALUE!</v>
      </c>
      <c r="AA1060" s="39" t="s">
        <v>581</v>
      </c>
      <c r="AB1060" s="40">
        <v>4.5</v>
      </c>
      <c r="AC1060" s="40" t="s">
        <v>995</v>
      </c>
      <c r="AD1060" s="40">
        <v>1</v>
      </c>
      <c r="AE1060" s="41" t="s">
        <v>436</v>
      </c>
      <c r="AF1060" s="42">
        <v>-48.8</v>
      </c>
      <c r="AG1060" s="49">
        <f t="shared" si="904"/>
        <v>-47.8</v>
      </c>
      <c r="AH1060" s="43" t="e">
        <f t="shared" ca="1" si="892"/>
        <v>#VALUE!</v>
      </c>
      <c r="AI1060" s="43" t="e">
        <f t="shared" ca="1" si="893"/>
        <v>#VALUE!</v>
      </c>
      <c r="AJ1060" s="44">
        <f t="shared" ca="1" si="894"/>
        <v>-48.8</v>
      </c>
      <c r="AK1060" s="44">
        <f t="shared" ca="1" si="895"/>
        <v>-47.8</v>
      </c>
      <c r="AL1060" s="44" t="e">
        <f t="shared" ca="1" si="896"/>
        <v>#VALUE!</v>
      </c>
      <c r="AM1060" s="44" t="e">
        <f t="shared" ca="1" si="897"/>
        <v>#VALUE!</v>
      </c>
      <c r="AN1060" s="36" t="str">
        <f t="shared" ca="1" si="898"/>
        <v>60</v>
      </c>
      <c r="AO1060" s="36" t="str">
        <f t="shared" ca="1" si="899"/>
        <v>09</v>
      </c>
      <c r="AP1060" s="36" t="str">
        <f t="shared" ca="1" si="900"/>
        <v>00</v>
      </c>
      <c r="AQ1060" s="36" t="str">
        <f t="shared" ca="1" si="901"/>
        <v>00</v>
      </c>
      <c r="AR1060" s="36" t="str">
        <f t="shared" ca="1" si="902"/>
        <v>00</v>
      </c>
      <c r="AS1060" s="36"/>
    </row>
    <row r="1061" spans="2:45" ht="30" customHeight="1" x14ac:dyDescent="0.25">
      <c r="S1061" s="7" t="s">
        <v>604</v>
      </c>
      <c r="T1061" s="7" t="str">
        <f t="shared" ref="T1061" si="905">VLOOKUP($T1048,$AU$1:$AZ$31,MATCH($T1042,$AU$1:$AZ$1,0),FALSE)&amp;"_"&amp;T1050</f>
        <v>default_NormalMode</v>
      </c>
      <c r="U1061" s="71" t="str">
        <f t="shared" ca="1" si="890"/>
        <v>0x6A=-49.90,-48.80;</v>
      </c>
      <c r="V1061" s="37"/>
      <c r="W1061" s="37">
        <v>-0.3</v>
      </c>
      <c r="X1061" s="38"/>
      <c r="Y1061" s="38"/>
      <c r="Z1061" s="71" t="e">
        <f t="shared" ca="1" si="891"/>
        <v>#VALUE!</v>
      </c>
      <c r="AA1061" s="39" t="s">
        <v>581</v>
      </c>
      <c r="AB1061" s="40">
        <v>5.5</v>
      </c>
      <c r="AC1061" s="40" t="s">
        <v>995</v>
      </c>
      <c r="AD1061" s="40">
        <v>1</v>
      </c>
      <c r="AE1061" s="41" t="s">
        <v>436</v>
      </c>
      <c r="AF1061" s="42">
        <v>-49.9</v>
      </c>
      <c r="AG1061" s="49">
        <f t="shared" si="904"/>
        <v>-48.8</v>
      </c>
      <c r="AH1061" s="43" t="e">
        <f t="shared" ca="1" si="892"/>
        <v>#VALUE!</v>
      </c>
      <c r="AI1061" s="43" t="e">
        <f t="shared" ca="1" si="893"/>
        <v>#VALUE!</v>
      </c>
      <c r="AJ1061" s="44">
        <f t="shared" ca="1" si="894"/>
        <v>-49.9</v>
      </c>
      <c r="AK1061" s="44">
        <f t="shared" ca="1" si="895"/>
        <v>-48.8</v>
      </c>
      <c r="AL1061" s="44" t="e">
        <f t="shared" ca="1" si="896"/>
        <v>#VALUE!</v>
      </c>
      <c r="AM1061" s="44" t="e">
        <f t="shared" ca="1" si="897"/>
        <v>#VALUE!</v>
      </c>
      <c r="AN1061" s="36" t="str">
        <f t="shared" ca="1" si="898"/>
        <v>60</v>
      </c>
      <c r="AO1061" s="36" t="str">
        <f t="shared" ca="1" si="899"/>
        <v>0A</v>
      </c>
      <c r="AP1061" s="36" t="str">
        <f t="shared" ca="1" si="900"/>
        <v>00</v>
      </c>
      <c r="AQ1061" s="36" t="str">
        <f t="shared" ca="1" si="901"/>
        <v>00</v>
      </c>
      <c r="AR1061" s="36" t="str">
        <f t="shared" ca="1" si="902"/>
        <v>00</v>
      </c>
      <c r="AS1061" s="36"/>
    </row>
    <row r="1062" spans="2:45" ht="30" customHeight="1" x14ac:dyDescent="0.25">
      <c r="S1062" s="7" t="s">
        <v>424</v>
      </c>
      <c r="T1062" s="7" t="str">
        <f>VLOOKUP($T1044,MPN!$A$1:$E$500,2,FALSE)</f>
        <v>AMIC</v>
      </c>
      <c r="U1062" s="71" t="str">
        <f t="shared" ca="1" si="890"/>
        <v>0x6B=-50.80,-49.90;</v>
      </c>
      <c r="V1062" s="37"/>
      <c r="W1062" s="37">
        <v>-0.4</v>
      </c>
      <c r="X1062" s="38"/>
      <c r="Y1062" s="38"/>
      <c r="Z1062" s="71" t="e">
        <f t="shared" ca="1" si="891"/>
        <v>#VALUE!</v>
      </c>
      <c r="AA1062" s="39" t="s">
        <v>581</v>
      </c>
      <c r="AB1062" s="40">
        <v>6.5</v>
      </c>
      <c r="AC1062" s="40" t="s">
        <v>995</v>
      </c>
      <c r="AD1062" s="40">
        <v>1</v>
      </c>
      <c r="AE1062" s="41" t="s">
        <v>436</v>
      </c>
      <c r="AF1062" s="42">
        <v>-50.8</v>
      </c>
      <c r="AG1062" s="49">
        <f t="shared" si="904"/>
        <v>-49.9</v>
      </c>
      <c r="AH1062" s="43" t="e">
        <f t="shared" ca="1" si="892"/>
        <v>#VALUE!</v>
      </c>
      <c r="AI1062" s="43" t="e">
        <f t="shared" ca="1" si="893"/>
        <v>#VALUE!</v>
      </c>
      <c r="AJ1062" s="44">
        <f t="shared" ca="1" si="894"/>
        <v>-50.8</v>
      </c>
      <c r="AK1062" s="44">
        <f t="shared" ca="1" si="895"/>
        <v>-49.9</v>
      </c>
      <c r="AL1062" s="44" t="e">
        <f t="shared" ca="1" si="896"/>
        <v>#VALUE!</v>
      </c>
      <c r="AM1062" s="44" t="e">
        <f t="shared" ca="1" si="897"/>
        <v>#VALUE!</v>
      </c>
      <c r="AN1062" s="36" t="str">
        <f t="shared" ca="1" si="898"/>
        <v>60</v>
      </c>
      <c r="AO1062" s="36" t="str">
        <f t="shared" ca="1" si="899"/>
        <v>0B</v>
      </c>
      <c r="AP1062" s="36" t="str">
        <f t="shared" ca="1" si="900"/>
        <v>00</v>
      </c>
      <c r="AQ1062" s="36" t="str">
        <f t="shared" ca="1" si="901"/>
        <v>00</v>
      </c>
      <c r="AR1062" s="36" t="str">
        <f t="shared" ca="1" si="902"/>
        <v>00</v>
      </c>
      <c r="AS1062" s="36"/>
    </row>
    <row r="1063" spans="2:45" ht="30" customHeight="1" x14ac:dyDescent="0.25">
      <c r="S1063" s="7" t="s">
        <v>16</v>
      </c>
      <c r="T1063" s="7" t="str">
        <f>VLOOKUP($T1045,ASIC!$A$1:$B$200,2,FALSE)</f>
        <v>M804WF</v>
      </c>
      <c r="U1063" s="71" t="str">
        <f t="shared" ca="1" si="890"/>
        <v>0x6C=-51.40,-50.80;</v>
      </c>
      <c r="V1063" s="37"/>
      <c r="W1063" s="37">
        <v>-0.6</v>
      </c>
      <c r="X1063" s="38"/>
      <c r="Y1063" s="38"/>
      <c r="Z1063" s="71" t="e">
        <f t="shared" ca="1" si="891"/>
        <v>#VALUE!</v>
      </c>
      <c r="AA1063" s="39" t="s">
        <v>581</v>
      </c>
      <c r="AB1063" s="40">
        <v>7.5</v>
      </c>
      <c r="AC1063" s="40" t="s">
        <v>995</v>
      </c>
      <c r="AD1063" s="40">
        <v>1</v>
      </c>
      <c r="AE1063" s="41" t="s">
        <v>436</v>
      </c>
      <c r="AF1063" s="42">
        <v>-51.4</v>
      </c>
      <c r="AG1063" s="49">
        <f t="shared" si="904"/>
        <v>-50.8</v>
      </c>
      <c r="AH1063" s="43" t="e">
        <f t="shared" ca="1" si="892"/>
        <v>#VALUE!</v>
      </c>
      <c r="AI1063" s="43" t="e">
        <f t="shared" ca="1" si="893"/>
        <v>#VALUE!</v>
      </c>
      <c r="AJ1063" s="44">
        <f t="shared" ca="1" si="894"/>
        <v>-51.4</v>
      </c>
      <c r="AK1063" s="44">
        <f t="shared" ca="1" si="895"/>
        <v>-50.8</v>
      </c>
      <c r="AL1063" s="44" t="e">
        <f t="shared" ca="1" si="896"/>
        <v>#VALUE!</v>
      </c>
      <c r="AM1063" s="44" t="e">
        <f t="shared" ca="1" si="897"/>
        <v>#VALUE!</v>
      </c>
      <c r="AN1063" s="36" t="str">
        <f t="shared" ca="1" si="898"/>
        <v>60</v>
      </c>
      <c r="AO1063" s="36" t="str">
        <f t="shared" ca="1" si="899"/>
        <v>0C</v>
      </c>
      <c r="AP1063" s="36" t="str">
        <f t="shared" ca="1" si="900"/>
        <v>00</v>
      </c>
      <c r="AQ1063" s="36" t="str">
        <f t="shared" ca="1" si="901"/>
        <v>00</v>
      </c>
      <c r="AR1063" s="36" t="str">
        <f t="shared" ca="1" si="902"/>
        <v>00</v>
      </c>
      <c r="AS1063" s="36"/>
    </row>
    <row r="1064" spans="2:45" ht="30" customHeight="1" x14ac:dyDescent="0.25">
      <c r="S1064" s="7" t="s">
        <v>17</v>
      </c>
      <c r="T1064" s="7" t="str">
        <f>VLOOKUP($T1046,Sensor!$A$1:$B$100,2,FALSE)</f>
        <v>2282A</v>
      </c>
      <c r="U1064" s="71"/>
      <c r="V1064" s="37"/>
      <c r="W1064" s="37"/>
      <c r="X1064" s="38"/>
      <c r="Y1064" s="38"/>
      <c r="Z1064" s="71"/>
      <c r="AA1064" s="39"/>
      <c r="AB1064" s="40"/>
      <c r="AC1064" s="40"/>
      <c r="AD1064" s="40"/>
      <c r="AE1064" s="41"/>
      <c r="AF1064" s="42"/>
      <c r="AG1064" s="49"/>
      <c r="AH1064" s="43"/>
      <c r="AI1064" s="43"/>
      <c r="AJ1064" s="44"/>
      <c r="AK1064" s="44"/>
      <c r="AL1064" s="44"/>
      <c r="AM1064" s="44"/>
      <c r="AN1064" s="36"/>
      <c r="AO1064" s="36"/>
      <c r="AP1064" s="36"/>
      <c r="AQ1064" s="36"/>
      <c r="AR1064" s="36"/>
      <c r="AS1064" s="36"/>
    </row>
    <row r="1065" spans="2:45" ht="30" customHeight="1" x14ac:dyDescent="0.25">
      <c r="S1065" s="7" t="s">
        <v>21</v>
      </c>
      <c r="T1065" s="7" t="str">
        <f>VLOOKUP($T1044,MPN!$A$1:$E$500,5,FALSE)</f>
        <v>Default</v>
      </c>
      <c r="U1065" s="71"/>
      <c r="V1065" s="37"/>
      <c r="W1065" s="37"/>
      <c r="X1065" s="38"/>
      <c r="Y1065" s="38"/>
      <c r="Z1065" s="71"/>
      <c r="AA1065" s="39"/>
      <c r="AB1065" s="40"/>
      <c r="AC1065" s="40"/>
      <c r="AD1065" s="40"/>
      <c r="AE1065" s="41"/>
      <c r="AF1065" s="42"/>
      <c r="AG1065" s="49"/>
      <c r="AH1065" s="43"/>
      <c r="AI1065" s="43"/>
      <c r="AJ1065" s="44"/>
      <c r="AK1065" s="44"/>
      <c r="AL1065" s="44"/>
      <c r="AM1065" s="44"/>
      <c r="AN1065" s="36"/>
      <c r="AO1065" s="36"/>
      <c r="AP1065" s="36"/>
      <c r="AQ1065" s="36"/>
      <c r="AR1065" s="36"/>
      <c r="AS1065" s="36"/>
    </row>
    <row r="1066" spans="2:45" ht="30" customHeight="1" x14ac:dyDescent="0.25">
      <c r="S1066" s="7" t="s">
        <v>545</v>
      </c>
      <c r="T1066" s="7">
        <f t="shared" ref="T1066" si="906">VLOOKUP(T1055,$DT$1:$DV$31,3,FALSE)</f>
        <v>0</v>
      </c>
      <c r="U1066" s="71"/>
      <c r="V1066" s="37"/>
      <c r="W1066" s="37"/>
      <c r="X1066" s="38"/>
      <c r="Y1066" s="38"/>
      <c r="Z1066" s="71"/>
      <c r="AA1066" s="39"/>
      <c r="AB1066" s="40"/>
      <c r="AC1066" s="40"/>
      <c r="AD1066" s="40"/>
      <c r="AE1066" s="41"/>
      <c r="AF1066" s="42"/>
      <c r="AG1066" s="49"/>
      <c r="AH1066" s="43"/>
      <c r="AI1066" s="43"/>
      <c r="AJ1066" s="44"/>
      <c r="AK1066" s="44"/>
      <c r="AL1066" s="44"/>
      <c r="AM1066" s="44"/>
      <c r="AN1066" s="36"/>
      <c r="AO1066" s="36"/>
      <c r="AP1066" s="36"/>
      <c r="AQ1066" s="36"/>
      <c r="AR1066" s="36"/>
      <c r="AS1066" s="36"/>
    </row>
    <row r="1067" spans="2:45" ht="30" customHeight="1" x14ac:dyDescent="0.25">
      <c r="S1067" s="7" t="s">
        <v>22</v>
      </c>
      <c r="T1067" s="15">
        <v>9</v>
      </c>
      <c r="U1067" s="71"/>
      <c r="V1067" s="37"/>
      <c r="W1067" s="37"/>
      <c r="X1067" s="38"/>
      <c r="Y1067" s="38"/>
      <c r="Z1067" s="71"/>
      <c r="AA1067" s="39"/>
      <c r="AB1067" s="40"/>
      <c r="AC1067" s="40"/>
      <c r="AD1067" s="40"/>
      <c r="AE1067" s="41"/>
      <c r="AF1067" s="42"/>
      <c r="AG1067" s="49"/>
      <c r="AH1067" s="43"/>
      <c r="AI1067" s="43"/>
      <c r="AJ1067" s="44"/>
      <c r="AK1067" s="44"/>
      <c r="AL1067" s="44"/>
      <c r="AM1067" s="44"/>
      <c r="AN1067" s="36"/>
      <c r="AO1067" s="36"/>
      <c r="AP1067" s="36"/>
      <c r="AQ1067" s="36"/>
      <c r="AR1067" s="36"/>
      <c r="AS1067" s="36"/>
    </row>
    <row r="1068" spans="2:45" ht="30" customHeight="1" x14ac:dyDescent="0.25">
      <c r="B1068" s="70"/>
      <c r="S1068" s="7" t="s">
        <v>696</v>
      </c>
      <c r="T1068" s="28">
        <v>45240</v>
      </c>
      <c r="U1068" s="71"/>
      <c r="V1068" s="37"/>
      <c r="W1068" s="37"/>
      <c r="X1068" s="38"/>
      <c r="Y1068" s="38"/>
      <c r="Z1068" s="71"/>
      <c r="AA1068" s="39"/>
      <c r="AB1068" s="40"/>
      <c r="AC1068" s="40"/>
      <c r="AD1068" s="40"/>
      <c r="AE1068" s="41"/>
      <c r="AF1068" s="42"/>
      <c r="AG1068" s="49"/>
      <c r="AH1068" s="43"/>
      <c r="AI1068" s="43"/>
      <c r="AJ1068" s="44"/>
      <c r="AK1068" s="44"/>
      <c r="AL1068" s="44"/>
      <c r="AM1068" s="44"/>
      <c r="AN1068" s="36"/>
      <c r="AO1068" s="36"/>
      <c r="AP1068" s="36"/>
      <c r="AQ1068" s="36"/>
      <c r="AR1068" s="36"/>
      <c r="AS1068" s="36"/>
    </row>
    <row r="1069" spans="2:45" ht="30" customHeight="1" x14ac:dyDescent="0.25">
      <c r="S1069" s="7" t="s">
        <v>694</v>
      </c>
      <c r="T1069" s="15" t="s">
        <v>994</v>
      </c>
      <c r="U1069" s="71"/>
      <c r="V1069" s="37"/>
      <c r="W1069" s="37"/>
      <c r="X1069" s="38"/>
      <c r="Y1069" s="38"/>
      <c r="Z1069" s="71"/>
      <c r="AA1069" s="39"/>
      <c r="AB1069" s="40"/>
      <c r="AC1069" s="40"/>
      <c r="AD1069" s="40"/>
      <c r="AE1069" s="41"/>
      <c r="AF1069" s="42"/>
      <c r="AG1069" s="49"/>
      <c r="AH1069" s="43"/>
      <c r="AI1069" s="43"/>
      <c r="AJ1069" s="44"/>
      <c r="AK1069" s="44"/>
      <c r="AL1069" s="44"/>
      <c r="AM1069" s="44"/>
      <c r="AN1069" s="36"/>
      <c r="AO1069" s="36"/>
      <c r="AP1069" s="36"/>
      <c r="AQ1069" s="36"/>
      <c r="AR1069" s="36"/>
      <c r="AS1069" s="36"/>
    </row>
    <row r="1070" spans="2:45" ht="30" customHeight="1" x14ac:dyDescent="0.25">
      <c r="S1070" s="7" t="s">
        <v>697</v>
      </c>
      <c r="T1070" s="7">
        <f t="shared" ref="T1070" ca="1" si="907">COUNTA(U1045:U1104)</f>
        <v>19</v>
      </c>
      <c r="U1070" s="71"/>
      <c r="V1070" s="37"/>
      <c r="W1070" s="37"/>
      <c r="X1070" s="38"/>
      <c r="Y1070" s="38"/>
      <c r="Z1070" s="71"/>
      <c r="AA1070" s="39"/>
      <c r="AB1070" s="40"/>
      <c r="AC1070" s="40"/>
      <c r="AD1070" s="40"/>
      <c r="AE1070" s="41"/>
      <c r="AF1070" s="42"/>
      <c r="AG1070" s="49"/>
      <c r="AH1070" s="43"/>
      <c r="AI1070" s="43"/>
      <c r="AJ1070" s="44"/>
      <c r="AK1070" s="44"/>
      <c r="AL1070" s="44"/>
      <c r="AM1070" s="44"/>
      <c r="AN1070" s="36"/>
      <c r="AO1070" s="36"/>
      <c r="AP1070" s="36"/>
      <c r="AQ1070" s="36"/>
      <c r="AR1070" s="36"/>
      <c r="AS1070" s="36"/>
    </row>
    <row r="1071" spans="2:45" ht="30" customHeight="1" x14ac:dyDescent="0.25">
      <c r="S1071" s="7" t="s">
        <v>715</v>
      </c>
      <c r="T1071" s="7" t="str">
        <f t="shared" ref="T1071" si="908">T1059&amp;"+/-"&amp;T1060&amp;" "&amp;T1069</f>
        <v>-42+/-0.8 dBV</v>
      </c>
      <c r="U1071" s="71"/>
      <c r="V1071" s="37"/>
      <c r="W1071" s="37"/>
      <c r="X1071" s="38"/>
      <c r="Y1071" s="38"/>
      <c r="Z1071" s="71"/>
      <c r="AA1071" s="39"/>
      <c r="AB1071" s="40"/>
      <c r="AC1071" s="40"/>
      <c r="AD1071" s="40"/>
      <c r="AE1071" s="41"/>
      <c r="AF1071" s="42"/>
      <c r="AG1071" s="49"/>
      <c r="AH1071" s="43"/>
      <c r="AI1071" s="43"/>
      <c r="AJ1071" s="44"/>
      <c r="AK1071" s="44"/>
      <c r="AL1071" s="44"/>
      <c r="AM1071" s="44"/>
      <c r="AN1071" s="36"/>
      <c r="AO1071" s="36"/>
      <c r="AP1071" s="36"/>
      <c r="AQ1071" s="36"/>
      <c r="AR1071" s="36"/>
      <c r="AS1071" s="36"/>
    </row>
    <row r="1072" spans="2:45" ht="30" customHeight="1" x14ac:dyDescent="0.25">
      <c r="S1072" s="7" t="s">
        <v>719</v>
      </c>
      <c r="T1072" s="54" t="str">
        <f t="shared" ref="T1072" si="909">T1051&amp;" : "&amp;T1054&amp;" "&amp;"(uA)"&amp;CHAR(10)&amp;"Vdc&amp;Remark: "&amp;T1057</f>
        <v>3.3V : 100~200 (uA)
Vdc&amp;Remark: -</v>
      </c>
      <c r="U1072" s="71"/>
      <c r="V1072" s="37"/>
      <c r="W1072" s="37"/>
      <c r="X1072" s="38"/>
      <c r="Y1072" s="38"/>
      <c r="Z1072" s="71"/>
      <c r="AA1072" s="39"/>
      <c r="AB1072" s="40"/>
      <c r="AC1072" s="40"/>
      <c r="AD1072" s="40"/>
      <c r="AE1072" s="41"/>
      <c r="AF1072" s="42"/>
      <c r="AG1072" s="49"/>
      <c r="AH1072" s="43"/>
      <c r="AI1072" s="43"/>
      <c r="AJ1072" s="44"/>
      <c r="AK1072" s="44"/>
      <c r="AL1072" s="44"/>
      <c r="AM1072" s="44"/>
      <c r="AN1072" s="36"/>
      <c r="AO1072" s="36"/>
      <c r="AP1072" s="36"/>
      <c r="AQ1072" s="36"/>
      <c r="AR1072" s="36"/>
      <c r="AS1072" s="36"/>
    </row>
    <row r="1073" spans="19:45" ht="30" customHeight="1" x14ac:dyDescent="0.25">
      <c r="U1073" s="71"/>
      <c r="V1073" s="37"/>
      <c r="W1073" s="37"/>
      <c r="X1073" s="38"/>
      <c r="Y1073" s="38"/>
      <c r="Z1073" s="71"/>
      <c r="AA1073" s="39"/>
      <c r="AB1073" s="40"/>
      <c r="AC1073" s="40"/>
      <c r="AD1073" s="40"/>
      <c r="AE1073" s="41"/>
      <c r="AF1073" s="42"/>
      <c r="AG1073" s="49"/>
      <c r="AH1073" s="43"/>
      <c r="AI1073" s="43"/>
      <c r="AJ1073" s="44"/>
      <c r="AK1073" s="44"/>
      <c r="AL1073" s="44"/>
      <c r="AM1073" s="44"/>
      <c r="AN1073" s="36"/>
      <c r="AO1073" s="36"/>
      <c r="AP1073" s="36"/>
      <c r="AQ1073" s="36"/>
      <c r="AR1073" s="36"/>
      <c r="AS1073" s="36"/>
    </row>
    <row r="1074" spans="19:45" ht="30" customHeight="1" x14ac:dyDescent="0.25">
      <c r="S1074" s="2" t="s">
        <v>14</v>
      </c>
      <c r="T1074" s="2" t="str">
        <f t="shared" ref="T1074" si="910">ADDRESS(ROW(S1074),COLUMN($S$1))&amp;":"&amp;ADDRESS(ROW(S1104),COLUMN($T$1))</f>
        <v>$S$1074:$T$1104</v>
      </c>
      <c r="U1074" s="71"/>
      <c r="V1074" s="37"/>
      <c r="W1074" s="37"/>
      <c r="X1074" s="38"/>
      <c r="Y1074" s="38"/>
      <c r="Z1074" s="71"/>
      <c r="AA1074" s="39"/>
      <c r="AB1074" s="40"/>
      <c r="AC1074" s="40"/>
      <c r="AD1074" s="40"/>
      <c r="AE1074" s="41"/>
      <c r="AF1074" s="42"/>
      <c r="AG1074" s="49"/>
      <c r="AH1074" s="43"/>
      <c r="AI1074" s="43"/>
      <c r="AJ1074" s="44"/>
      <c r="AK1074" s="44"/>
      <c r="AL1074" s="44"/>
      <c r="AM1074" s="44"/>
      <c r="AN1074" s="36"/>
      <c r="AO1074" s="36"/>
      <c r="AP1074" s="36"/>
      <c r="AQ1074" s="36"/>
      <c r="AR1074" s="36"/>
      <c r="AS1074" s="36"/>
    </row>
    <row r="1075" spans="19:45" ht="30" customHeight="1" x14ac:dyDescent="0.25">
      <c r="S1075" s="4" t="str">
        <f t="shared" ref="S1075" si="911">$BB$2</f>
        <v>15V</v>
      </c>
      <c r="T1075" s="3">
        <v>3</v>
      </c>
      <c r="U1075" s="71"/>
      <c r="V1075" s="37"/>
      <c r="W1075" s="37"/>
      <c r="X1075" s="38"/>
      <c r="Y1075" s="38"/>
      <c r="Z1075" s="71"/>
      <c r="AA1075" s="39"/>
      <c r="AB1075" s="40"/>
      <c r="AC1075" s="40"/>
      <c r="AD1075" s="40"/>
      <c r="AE1075" s="41"/>
      <c r="AF1075" s="42"/>
      <c r="AG1075" s="49"/>
      <c r="AH1075" s="43"/>
      <c r="AI1075" s="43"/>
      <c r="AJ1075" s="44"/>
      <c r="AK1075" s="44"/>
      <c r="AL1075" s="44"/>
      <c r="AM1075" s="44"/>
      <c r="AN1075" s="36"/>
      <c r="AO1075" s="36"/>
      <c r="AP1075" s="36"/>
      <c r="AQ1075" s="36"/>
      <c r="AR1075" s="36"/>
      <c r="AS1075" s="36"/>
    </row>
    <row r="1076" spans="19:45" ht="30" customHeight="1" x14ac:dyDescent="0.25">
      <c r="S1076" s="4" t="str">
        <f t="shared" ref="S1076" si="912">$BB$3</f>
        <v>14V</v>
      </c>
      <c r="T1076" s="3">
        <v>2.2000000000000002</v>
      </c>
      <c r="U1076" s="71"/>
      <c r="V1076" s="37"/>
      <c r="W1076" s="37"/>
      <c r="X1076" s="38"/>
      <c r="Y1076" s="38"/>
      <c r="Z1076" s="71"/>
      <c r="AA1076" s="39"/>
      <c r="AB1076" s="40"/>
      <c r="AC1076" s="40"/>
      <c r="AD1076" s="40"/>
      <c r="AE1076" s="41"/>
      <c r="AF1076" s="42"/>
      <c r="AG1076" s="49"/>
      <c r="AH1076" s="43"/>
      <c r="AI1076" s="43"/>
      <c r="AJ1076" s="44"/>
      <c r="AK1076" s="44"/>
      <c r="AL1076" s="44"/>
      <c r="AM1076" s="44"/>
      <c r="AN1076" s="36"/>
      <c r="AO1076" s="36"/>
      <c r="AP1076" s="36"/>
      <c r="AQ1076" s="36"/>
      <c r="AR1076" s="36"/>
      <c r="AS1076" s="36"/>
    </row>
    <row r="1077" spans="19:45" ht="30" customHeight="1" x14ac:dyDescent="0.25">
      <c r="S1077" s="4" t="str">
        <f t="shared" ref="S1077" si="913">$BB$4</f>
        <v>13V</v>
      </c>
      <c r="T1077" s="3">
        <v>1.1000000000000001</v>
      </c>
      <c r="U1077" s="71"/>
      <c r="V1077" s="37"/>
      <c r="W1077" s="37"/>
      <c r="X1077" s="38"/>
      <c r="Y1077" s="38"/>
      <c r="Z1077" s="71"/>
      <c r="AA1077" s="39"/>
      <c r="AB1077" s="40"/>
      <c r="AC1077" s="40"/>
      <c r="AD1077" s="40"/>
      <c r="AE1077" s="41"/>
      <c r="AF1077" s="42"/>
      <c r="AG1077" s="49"/>
      <c r="AH1077" s="43"/>
      <c r="AI1077" s="43"/>
      <c r="AJ1077" s="44"/>
      <c r="AK1077" s="44"/>
      <c r="AL1077" s="44"/>
      <c r="AM1077" s="44"/>
      <c r="AN1077" s="36"/>
      <c r="AO1077" s="36"/>
      <c r="AP1077" s="36"/>
      <c r="AQ1077" s="36"/>
      <c r="AR1077" s="36"/>
      <c r="AS1077" s="36"/>
    </row>
    <row r="1078" spans="19:45" ht="30" customHeight="1" x14ac:dyDescent="0.25">
      <c r="S1078" s="4" t="str">
        <f t="shared" ref="S1078" si="914">$BB$5</f>
        <v>12V</v>
      </c>
      <c r="T1078" s="3">
        <v>0</v>
      </c>
      <c r="U1078" s="71"/>
      <c r="V1078" s="37"/>
      <c r="W1078" s="37"/>
      <c r="X1078" s="38"/>
      <c r="Y1078" s="38"/>
      <c r="Z1078" s="71"/>
      <c r="AA1078" s="39"/>
      <c r="AB1078" s="40"/>
      <c r="AC1078" s="40"/>
      <c r="AD1078" s="40"/>
      <c r="AE1078" s="41"/>
      <c r="AF1078" s="42"/>
      <c r="AG1078" s="49"/>
      <c r="AH1078" s="43"/>
      <c r="AI1078" s="43"/>
      <c r="AJ1078" s="44"/>
      <c r="AK1078" s="44"/>
      <c r="AL1078" s="44"/>
      <c r="AM1078" s="44"/>
      <c r="AN1078" s="36"/>
      <c r="AO1078" s="36"/>
      <c r="AP1078" s="36"/>
      <c r="AQ1078" s="36"/>
      <c r="AR1078" s="36"/>
      <c r="AS1078" s="36"/>
    </row>
    <row r="1079" spans="19:45" ht="30" customHeight="1" x14ac:dyDescent="0.25">
      <c r="S1079" s="4" t="str">
        <f t="shared" ref="S1079" si="915">$BB$6</f>
        <v>11V</v>
      </c>
      <c r="T1079" s="3">
        <v>-1.4</v>
      </c>
      <c r="U1079" s="71"/>
      <c r="V1079" s="37"/>
      <c r="W1079" s="37"/>
      <c r="X1079" s="38"/>
      <c r="Y1079" s="38"/>
      <c r="Z1079" s="71"/>
      <c r="AA1079" s="39"/>
      <c r="AB1079" s="40"/>
      <c r="AC1079" s="40"/>
      <c r="AD1079" s="40"/>
      <c r="AE1079" s="41"/>
      <c r="AF1079" s="42"/>
      <c r="AG1079" s="49"/>
      <c r="AH1079" s="43"/>
      <c r="AI1079" s="43"/>
      <c r="AJ1079" s="44"/>
      <c r="AK1079" s="44"/>
      <c r="AL1079" s="44"/>
      <c r="AM1079" s="44"/>
      <c r="AN1079" s="36"/>
      <c r="AO1079" s="36"/>
      <c r="AP1079" s="36"/>
      <c r="AQ1079" s="36"/>
      <c r="AR1079" s="36"/>
      <c r="AS1079" s="36"/>
    </row>
    <row r="1080" spans="19:45" ht="30" customHeight="1" x14ac:dyDescent="0.25">
      <c r="S1080" s="4" t="str">
        <f t="shared" ref="S1080" si="916">$BB$7</f>
        <v>10V</v>
      </c>
      <c r="T1080" s="3">
        <v>-2.8</v>
      </c>
      <c r="U1080" s="71"/>
      <c r="V1080" s="37"/>
      <c r="W1080" s="37"/>
      <c r="X1080" s="38"/>
      <c r="Y1080" s="38"/>
      <c r="Z1080" s="71"/>
      <c r="AA1080" s="39"/>
      <c r="AB1080" s="40"/>
      <c r="AC1080" s="40"/>
      <c r="AD1080" s="40"/>
      <c r="AE1080" s="41"/>
      <c r="AF1080" s="42"/>
      <c r="AG1080" s="49"/>
      <c r="AH1080" s="43"/>
      <c r="AI1080" s="43"/>
      <c r="AJ1080" s="44"/>
      <c r="AK1080" s="44"/>
      <c r="AL1080" s="44"/>
      <c r="AM1080" s="44"/>
      <c r="AN1080" s="36"/>
      <c r="AO1080" s="36"/>
      <c r="AP1080" s="36"/>
      <c r="AQ1080" s="36"/>
      <c r="AR1080" s="36"/>
      <c r="AS1080" s="36"/>
    </row>
    <row r="1081" spans="19:45" ht="30" customHeight="1" x14ac:dyDescent="0.25">
      <c r="S1081" s="4" t="str">
        <f t="shared" ref="S1081" si="917">$BB$8</f>
        <v>9V</v>
      </c>
      <c r="T1081" s="3" t="s">
        <v>562</v>
      </c>
      <c r="U1081" s="71"/>
      <c r="V1081" s="37"/>
      <c r="W1081" s="37"/>
      <c r="X1081" s="38"/>
      <c r="Y1081" s="38"/>
      <c r="Z1081" s="71"/>
      <c r="AA1081" s="39"/>
      <c r="AB1081" s="40"/>
      <c r="AC1081" s="40"/>
      <c r="AD1081" s="40"/>
      <c r="AE1081" s="41"/>
      <c r="AF1081" s="42"/>
      <c r="AG1081" s="49"/>
      <c r="AH1081" s="43"/>
      <c r="AI1081" s="43"/>
      <c r="AJ1081" s="44"/>
      <c r="AK1081" s="44"/>
      <c r="AL1081" s="44"/>
      <c r="AM1081" s="44"/>
      <c r="AN1081" s="36"/>
      <c r="AO1081" s="36"/>
      <c r="AP1081" s="36"/>
      <c r="AQ1081" s="36"/>
      <c r="AR1081" s="36"/>
      <c r="AS1081" s="36"/>
    </row>
    <row r="1082" spans="19:45" ht="30" customHeight="1" x14ac:dyDescent="0.25">
      <c r="S1082" s="4" t="str">
        <f t="shared" ref="S1082" si="918">$BB$9</f>
        <v>FIX</v>
      </c>
      <c r="T1082" s="3" t="s">
        <v>562</v>
      </c>
      <c r="U1082" s="71"/>
      <c r="V1082" s="37"/>
      <c r="W1082" s="37"/>
      <c r="X1082" s="38"/>
      <c r="Y1082" s="38"/>
      <c r="Z1082" s="71"/>
      <c r="AA1082" s="39"/>
      <c r="AB1082" s="40"/>
      <c r="AC1082" s="40"/>
      <c r="AD1082" s="40"/>
      <c r="AE1082" s="41"/>
      <c r="AF1082" s="42"/>
      <c r="AG1082" s="49"/>
      <c r="AH1082" s="43"/>
      <c r="AI1082" s="43"/>
      <c r="AJ1082" s="44"/>
      <c r="AK1082" s="44"/>
      <c r="AL1082" s="44"/>
      <c r="AM1082" s="44"/>
      <c r="AN1082" s="36"/>
      <c r="AO1082" s="36"/>
      <c r="AP1082" s="36"/>
      <c r="AQ1082" s="36"/>
      <c r="AR1082" s="36"/>
      <c r="AS1082" s="36"/>
    </row>
    <row r="1083" spans="19:45" ht="30" customHeight="1" x14ac:dyDescent="0.25">
      <c r="S1083" s="4" t="str">
        <f t="shared" ref="S1083" si="919">$BB$10</f>
        <v>Space</v>
      </c>
      <c r="T1083" s="3"/>
      <c r="U1083" s="71"/>
      <c r="V1083" s="37"/>
      <c r="W1083" s="37"/>
      <c r="X1083" s="38"/>
      <c r="Y1083" s="38"/>
      <c r="Z1083" s="71"/>
      <c r="AA1083" s="39"/>
      <c r="AB1083" s="40"/>
      <c r="AC1083" s="40"/>
      <c r="AD1083" s="40"/>
      <c r="AE1083" s="41"/>
      <c r="AF1083" s="42"/>
      <c r="AG1083" s="49"/>
      <c r="AH1083" s="43"/>
      <c r="AI1083" s="43"/>
      <c r="AJ1083" s="44"/>
      <c r="AK1083" s="44"/>
      <c r="AL1083" s="44"/>
      <c r="AM1083" s="44"/>
      <c r="AN1083" s="36"/>
      <c r="AO1083" s="36"/>
      <c r="AP1083" s="36"/>
      <c r="AQ1083" s="36"/>
      <c r="AR1083" s="36"/>
      <c r="AS1083" s="36"/>
    </row>
    <row r="1084" spans="19:45" ht="30" customHeight="1" x14ac:dyDescent="0.25">
      <c r="S1084" s="4" t="str">
        <f t="shared" ref="S1084" si="920">$BB$11</f>
        <v>Config2</v>
      </c>
      <c r="T1084" s="3"/>
      <c r="U1084" s="71"/>
      <c r="V1084" s="37"/>
      <c r="W1084" s="37"/>
      <c r="X1084" s="38"/>
      <c r="Y1084" s="38"/>
      <c r="Z1084" s="71"/>
      <c r="AA1084" s="39"/>
      <c r="AB1084" s="40"/>
      <c r="AC1084" s="40"/>
      <c r="AD1084" s="40"/>
      <c r="AE1084" s="41"/>
      <c r="AF1084" s="42"/>
      <c r="AG1084" s="49"/>
      <c r="AH1084" s="43"/>
      <c r="AI1084" s="43"/>
      <c r="AJ1084" s="44"/>
      <c r="AK1084" s="44"/>
      <c r="AL1084" s="44"/>
      <c r="AM1084" s="44"/>
      <c r="AN1084" s="36"/>
      <c r="AO1084" s="36"/>
      <c r="AP1084" s="36"/>
      <c r="AQ1084" s="36"/>
      <c r="AR1084" s="36"/>
      <c r="AS1084" s="36"/>
    </row>
    <row r="1085" spans="19:45" ht="30" customHeight="1" x14ac:dyDescent="0.25">
      <c r="S1085" s="4" t="str">
        <f t="shared" ref="S1085" si="921">$BB$12</f>
        <v>-</v>
      </c>
      <c r="T1085" s="3"/>
      <c r="U1085" s="36"/>
      <c r="V1085" s="37"/>
      <c r="W1085" s="37"/>
      <c r="X1085" s="38"/>
      <c r="Y1085" s="38"/>
      <c r="Z1085" s="71"/>
      <c r="AA1085" s="39"/>
      <c r="AB1085" s="40"/>
      <c r="AC1085" s="40"/>
      <c r="AD1085" s="40"/>
      <c r="AE1085" s="41"/>
      <c r="AF1085" s="42"/>
      <c r="AG1085" s="49"/>
      <c r="AH1085" s="43"/>
      <c r="AI1085" s="43"/>
      <c r="AJ1085" s="44"/>
      <c r="AK1085" s="44"/>
      <c r="AL1085" s="44"/>
      <c r="AM1085" s="44"/>
      <c r="AN1085" s="36"/>
      <c r="AO1085" s="36"/>
      <c r="AP1085" s="36"/>
      <c r="AQ1085" s="36"/>
      <c r="AR1085" s="36"/>
      <c r="AS1085" s="36"/>
    </row>
    <row r="1086" spans="19:45" ht="30" customHeight="1" x14ac:dyDescent="0.25">
      <c r="S1086" s="4" t="str">
        <f t="shared" ref="S1086" si="922">$BB$13</f>
        <v>-</v>
      </c>
      <c r="T1086" s="3"/>
      <c r="U1086" s="36"/>
      <c r="V1086" s="37"/>
      <c r="W1086" s="37"/>
      <c r="X1086" s="38"/>
      <c r="Y1086" s="38"/>
      <c r="Z1086" s="71"/>
      <c r="AA1086" s="39"/>
      <c r="AB1086" s="40"/>
      <c r="AC1086" s="40"/>
      <c r="AD1086" s="40"/>
      <c r="AE1086" s="41"/>
      <c r="AF1086" s="42"/>
      <c r="AG1086" s="49"/>
      <c r="AH1086" s="43"/>
      <c r="AI1086" s="43"/>
      <c r="AJ1086" s="44"/>
      <c r="AK1086" s="44"/>
      <c r="AL1086" s="44"/>
      <c r="AM1086" s="44"/>
      <c r="AN1086" s="36"/>
      <c r="AO1086" s="36"/>
      <c r="AP1086" s="36"/>
      <c r="AQ1086" s="36"/>
      <c r="AR1086" s="36"/>
      <c r="AS1086" s="36"/>
    </row>
    <row r="1087" spans="19:45" ht="30" customHeight="1" x14ac:dyDescent="0.25">
      <c r="S1087" s="4" t="str">
        <f t="shared" ref="S1087" si="923">$BB$14</f>
        <v>-</v>
      </c>
      <c r="T1087" s="3"/>
      <c r="U1087" s="36"/>
      <c r="V1087" s="37"/>
      <c r="W1087" s="37"/>
      <c r="X1087" s="38"/>
      <c r="Y1087" s="38"/>
      <c r="Z1087" s="71"/>
      <c r="AA1087" s="39"/>
      <c r="AB1087" s="40"/>
      <c r="AC1087" s="40"/>
      <c r="AD1087" s="40"/>
      <c r="AE1087" s="41"/>
      <c r="AF1087" s="42"/>
      <c r="AG1087" s="49"/>
      <c r="AH1087" s="43"/>
      <c r="AI1087" s="43"/>
      <c r="AJ1087" s="44"/>
      <c r="AK1087" s="44"/>
      <c r="AL1087" s="44"/>
      <c r="AM1087" s="44"/>
      <c r="AN1087" s="36"/>
      <c r="AO1087" s="36"/>
      <c r="AP1087" s="36"/>
      <c r="AQ1087" s="36"/>
      <c r="AR1087" s="36"/>
      <c r="AS1087" s="36"/>
    </row>
    <row r="1088" spans="19:45" ht="30" customHeight="1" x14ac:dyDescent="0.25">
      <c r="S1088" s="4" t="str">
        <f t="shared" ref="S1088" si="924">$BB$15</f>
        <v>-</v>
      </c>
      <c r="T1088" s="3"/>
      <c r="U1088" s="36"/>
      <c r="V1088" s="37"/>
      <c r="W1088" s="37"/>
      <c r="X1088" s="38"/>
      <c r="Y1088" s="38"/>
      <c r="Z1088" s="71"/>
      <c r="AA1088" s="39"/>
      <c r="AB1088" s="40"/>
      <c r="AC1088" s="40"/>
      <c r="AD1088" s="40"/>
      <c r="AE1088" s="41"/>
      <c r="AF1088" s="42"/>
      <c r="AG1088" s="49"/>
      <c r="AH1088" s="43"/>
      <c r="AI1088" s="43"/>
      <c r="AJ1088" s="44"/>
      <c r="AK1088" s="44"/>
      <c r="AL1088" s="44"/>
      <c r="AM1088" s="44"/>
      <c r="AN1088" s="36"/>
      <c r="AO1088" s="36"/>
      <c r="AP1088" s="36"/>
      <c r="AQ1088" s="36"/>
      <c r="AR1088" s="36"/>
      <c r="AS1088" s="36"/>
    </row>
    <row r="1089" spans="19:45" ht="30" customHeight="1" x14ac:dyDescent="0.25">
      <c r="S1089" s="4" t="str">
        <f t="shared" ref="S1089" si="925">$BB$16</f>
        <v>-</v>
      </c>
      <c r="T1089" s="3"/>
      <c r="U1089" s="36"/>
      <c r="V1089" s="37"/>
      <c r="W1089" s="37"/>
      <c r="X1089" s="38"/>
      <c r="Y1089" s="38"/>
      <c r="Z1089" s="71"/>
      <c r="AA1089" s="39"/>
      <c r="AB1089" s="40"/>
      <c r="AC1089" s="40"/>
      <c r="AD1089" s="40"/>
      <c r="AE1089" s="41"/>
      <c r="AF1089" s="42"/>
      <c r="AG1089" s="49"/>
      <c r="AH1089" s="43"/>
      <c r="AI1089" s="43"/>
      <c r="AJ1089" s="44"/>
      <c r="AK1089" s="44"/>
      <c r="AL1089" s="44"/>
      <c r="AM1089" s="44"/>
      <c r="AN1089" s="36"/>
      <c r="AO1089" s="36"/>
      <c r="AP1089" s="36"/>
      <c r="AQ1089" s="36"/>
      <c r="AR1089" s="36"/>
      <c r="AS1089" s="36"/>
    </row>
    <row r="1090" spans="19:45" ht="30" customHeight="1" x14ac:dyDescent="0.25">
      <c r="S1090" s="4" t="str">
        <f t="shared" ref="S1090" si="926">$BB$17</f>
        <v>-</v>
      </c>
      <c r="T1090" s="3"/>
      <c r="U1090" s="36"/>
      <c r="V1090" s="37"/>
      <c r="W1090" s="37"/>
      <c r="X1090" s="38"/>
      <c r="Y1090" s="38"/>
      <c r="Z1090" s="71"/>
      <c r="AA1090" s="39"/>
      <c r="AB1090" s="40"/>
      <c r="AC1090" s="40"/>
      <c r="AD1090" s="40"/>
      <c r="AE1090" s="41"/>
      <c r="AF1090" s="42"/>
      <c r="AG1090" s="49"/>
      <c r="AH1090" s="43"/>
      <c r="AI1090" s="43"/>
      <c r="AJ1090" s="44"/>
      <c r="AK1090" s="44"/>
      <c r="AL1090" s="44"/>
      <c r="AM1090" s="44"/>
      <c r="AN1090" s="36"/>
      <c r="AO1090" s="36"/>
      <c r="AP1090" s="36"/>
      <c r="AQ1090" s="36"/>
      <c r="AR1090" s="36"/>
      <c r="AS1090" s="36"/>
    </row>
    <row r="1091" spans="19:45" ht="30" customHeight="1" x14ac:dyDescent="0.25">
      <c r="S1091" s="4" t="str">
        <f t="shared" ref="S1091" si="927">$BB$18</f>
        <v>-</v>
      </c>
      <c r="T1091" s="3"/>
      <c r="U1091" s="36"/>
      <c r="V1091" s="37"/>
      <c r="W1091" s="37"/>
      <c r="X1091" s="38"/>
      <c r="Y1091" s="38"/>
      <c r="Z1091" s="71"/>
      <c r="AA1091" s="39"/>
      <c r="AB1091" s="40"/>
      <c r="AC1091" s="40"/>
      <c r="AD1091" s="40"/>
      <c r="AE1091" s="41"/>
      <c r="AF1091" s="42"/>
      <c r="AG1091" s="49"/>
      <c r="AH1091" s="43"/>
      <c r="AI1091" s="43"/>
      <c r="AJ1091" s="44"/>
      <c r="AK1091" s="44"/>
      <c r="AL1091" s="44"/>
      <c r="AM1091" s="44"/>
      <c r="AN1091" s="36"/>
      <c r="AO1091" s="36"/>
      <c r="AP1091" s="36"/>
      <c r="AQ1091" s="36"/>
      <c r="AR1091" s="36"/>
      <c r="AS1091" s="36"/>
    </row>
    <row r="1092" spans="19:45" ht="30" customHeight="1" x14ac:dyDescent="0.25">
      <c r="S1092" s="4" t="str">
        <f t="shared" ref="S1092" si="928">$BB$19</f>
        <v>-</v>
      </c>
      <c r="T1092" s="3"/>
      <c r="U1092" s="36"/>
      <c r="V1092" s="37"/>
      <c r="W1092" s="37"/>
      <c r="X1092" s="38"/>
      <c r="Y1092" s="38"/>
      <c r="Z1092" s="71"/>
      <c r="AA1092" s="39"/>
      <c r="AB1092" s="40"/>
      <c r="AC1092" s="40"/>
      <c r="AD1092" s="40"/>
      <c r="AE1092" s="41"/>
      <c r="AF1092" s="42"/>
      <c r="AG1092" s="49"/>
      <c r="AH1092" s="43"/>
      <c r="AI1092" s="43"/>
      <c r="AJ1092" s="44"/>
      <c r="AK1092" s="44"/>
      <c r="AL1092" s="44"/>
      <c r="AM1092" s="44"/>
      <c r="AN1092" s="36"/>
      <c r="AO1092" s="36"/>
      <c r="AP1092" s="36"/>
      <c r="AQ1092" s="36"/>
      <c r="AR1092" s="36"/>
      <c r="AS1092" s="36"/>
    </row>
    <row r="1093" spans="19:45" ht="30" customHeight="1" x14ac:dyDescent="0.25">
      <c r="S1093" s="4" t="str">
        <f t="shared" ref="S1093" si="929">$BB$20</f>
        <v>-</v>
      </c>
      <c r="T1093" s="3"/>
      <c r="U1093" s="36"/>
      <c r="V1093" s="37"/>
      <c r="W1093" s="37"/>
      <c r="X1093" s="38"/>
      <c r="Y1093" s="38"/>
      <c r="Z1093" s="71"/>
      <c r="AA1093" s="39"/>
      <c r="AB1093" s="40"/>
      <c r="AC1093" s="40"/>
      <c r="AD1093" s="40"/>
      <c r="AE1093" s="41"/>
      <c r="AF1093" s="42"/>
      <c r="AG1093" s="49"/>
      <c r="AH1093" s="43"/>
      <c r="AI1093" s="43"/>
      <c r="AJ1093" s="44"/>
      <c r="AK1093" s="44"/>
      <c r="AL1093" s="44"/>
      <c r="AM1093" s="44"/>
      <c r="AN1093" s="36"/>
      <c r="AO1093" s="36"/>
      <c r="AP1093" s="36"/>
      <c r="AQ1093" s="36"/>
      <c r="AR1093" s="36"/>
      <c r="AS1093" s="36"/>
    </row>
    <row r="1094" spans="19:45" ht="30" customHeight="1" x14ac:dyDescent="0.25">
      <c r="S1094" s="4" t="str">
        <f t="shared" ref="S1094" si="930">$BB$21</f>
        <v>-</v>
      </c>
      <c r="T1094" s="3"/>
      <c r="U1094" s="36"/>
      <c r="V1094" s="37"/>
      <c r="W1094" s="37"/>
      <c r="X1094" s="38"/>
      <c r="Y1094" s="38"/>
      <c r="Z1094" s="71"/>
      <c r="AA1094" s="39"/>
      <c r="AB1094" s="40"/>
      <c r="AC1094" s="40"/>
      <c r="AD1094" s="40"/>
      <c r="AE1094" s="41"/>
      <c r="AF1094" s="42"/>
      <c r="AG1094" s="49"/>
      <c r="AH1094" s="43"/>
      <c r="AI1094" s="43"/>
      <c r="AJ1094" s="44"/>
      <c r="AK1094" s="44"/>
      <c r="AL1094" s="44"/>
      <c r="AM1094" s="44"/>
      <c r="AN1094" s="36"/>
      <c r="AO1094" s="36"/>
      <c r="AP1094" s="36"/>
      <c r="AQ1094" s="36"/>
      <c r="AR1094" s="36"/>
      <c r="AS1094" s="36"/>
    </row>
    <row r="1095" spans="19:45" ht="30" customHeight="1" x14ac:dyDescent="0.25">
      <c r="S1095" s="4" t="str">
        <f t="shared" ref="S1095" si="931">$BB$22</f>
        <v>-</v>
      </c>
      <c r="T1095" s="3"/>
      <c r="U1095" s="36"/>
      <c r="V1095" s="37"/>
      <c r="W1095" s="37"/>
      <c r="X1095" s="38"/>
      <c r="Y1095" s="38"/>
      <c r="Z1095" s="71"/>
      <c r="AA1095" s="39"/>
      <c r="AB1095" s="40"/>
      <c r="AC1095" s="40"/>
      <c r="AD1095" s="40"/>
      <c r="AE1095" s="41"/>
      <c r="AF1095" s="42"/>
      <c r="AG1095" s="49"/>
      <c r="AH1095" s="43"/>
      <c r="AI1095" s="43"/>
      <c r="AJ1095" s="44"/>
      <c r="AK1095" s="44"/>
      <c r="AL1095" s="44"/>
      <c r="AM1095" s="44"/>
      <c r="AN1095" s="36"/>
      <c r="AO1095" s="36"/>
      <c r="AP1095" s="36"/>
      <c r="AQ1095" s="36"/>
      <c r="AR1095" s="36"/>
      <c r="AS1095" s="36"/>
    </row>
    <row r="1096" spans="19:45" ht="30" customHeight="1" x14ac:dyDescent="0.25">
      <c r="S1096" s="4" t="str">
        <f t="shared" ref="S1096" si="932">$BB$23</f>
        <v>-</v>
      </c>
      <c r="T1096" s="3"/>
      <c r="U1096" s="36"/>
      <c r="V1096" s="37"/>
      <c r="W1096" s="37"/>
      <c r="X1096" s="38"/>
      <c r="Y1096" s="38"/>
      <c r="Z1096" s="71"/>
      <c r="AA1096" s="39"/>
      <c r="AB1096" s="40"/>
      <c r="AC1096" s="40"/>
      <c r="AD1096" s="40"/>
      <c r="AE1096" s="41"/>
      <c r="AF1096" s="42"/>
      <c r="AG1096" s="49"/>
      <c r="AH1096" s="43"/>
      <c r="AI1096" s="43"/>
      <c r="AJ1096" s="44"/>
      <c r="AK1096" s="44"/>
      <c r="AL1096" s="44"/>
      <c r="AM1096" s="44"/>
      <c r="AN1096" s="36"/>
      <c r="AO1096" s="36"/>
      <c r="AP1096" s="36"/>
      <c r="AQ1096" s="36"/>
      <c r="AR1096" s="36"/>
      <c r="AS1096" s="36"/>
    </row>
    <row r="1097" spans="19:45" ht="30" customHeight="1" x14ac:dyDescent="0.25">
      <c r="S1097" s="4" t="str">
        <f t="shared" ref="S1097" si="933">$BB$24</f>
        <v>-</v>
      </c>
      <c r="T1097" s="3"/>
      <c r="U1097" s="36"/>
      <c r="V1097" s="37"/>
      <c r="W1097" s="37"/>
      <c r="X1097" s="38"/>
      <c r="Y1097" s="38"/>
      <c r="Z1097" s="71"/>
      <c r="AA1097" s="39"/>
      <c r="AB1097" s="40"/>
      <c r="AC1097" s="40"/>
      <c r="AD1097" s="40"/>
      <c r="AE1097" s="41"/>
      <c r="AF1097" s="42"/>
      <c r="AG1097" s="49"/>
      <c r="AH1097" s="43"/>
      <c r="AI1097" s="43"/>
      <c r="AJ1097" s="44"/>
      <c r="AK1097" s="44"/>
      <c r="AL1097" s="44"/>
      <c r="AM1097" s="44"/>
      <c r="AN1097" s="36"/>
      <c r="AO1097" s="36"/>
      <c r="AP1097" s="36"/>
      <c r="AQ1097" s="36"/>
      <c r="AR1097" s="36"/>
      <c r="AS1097" s="36"/>
    </row>
    <row r="1098" spans="19:45" ht="30" customHeight="1" x14ac:dyDescent="0.25">
      <c r="S1098" s="4" t="str">
        <f t="shared" ref="S1098" si="934">$BB$25</f>
        <v>-</v>
      </c>
      <c r="T1098" s="3"/>
      <c r="U1098" s="36"/>
      <c r="V1098" s="37"/>
      <c r="W1098" s="37"/>
      <c r="X1098" s="38"/>
      <c r="Y1098" s="38"/>
      <c r="Z1098" s="71"/>
      <c r="AA1098" s="39"/>
      <c r="AB1098" s="40"/>
      <c r="AC1098" s="40"/>
      <c r="AD1098" s="40"/>
      <c r="AE1098" s="41"/>
      <c r="AF1098" s="42"/>
      <c r="AG1098" s="49"/>
      <c r="AH1098" s="43"/>
      <c r="AI1098" s="43"/>
      <c r="AJ1098" s="44"/>
      <c r="AK1098" s="44"/>
      <c r="AL1098" s="44"/>
      <c r="AM1098" s="44"/>
      <c r="AN1098" s="36"/>
      <c r="AO1098" s="36"/>
      <c r="AP1098" s="36"/>
      <c r="AQ1098" s="36"/>
      <c r="AR1098" s="36"/>
      <c r="AS1098" s="36"/>
    </row>
    <row r="1099" spans="19:45" ht="30" customHeight="1" x14ac:dyDescent="0.25">
      <c r="S1099" s="4" t="str">
        <f t="shared" ref="S1099" si="935">$BB$26</f>
        <v>-</v>
      </c>
      <c r="T1099" s="3"/>
      <c r="U1099" s="36"/>
      <c r="V1099" s="37"/>
      <c r="W1099" s="37"/>
      <c r="X1099" s="38"/>
      <c r="Y1099" s="38"/>
      <c r="Z1099" s="71"/>
      <c r="AA1099" s="39"/>
      <c r="AB1099" s="40"/>
      <c r="AC1099" s="40"/>
      <c r="AD1099" s="40"/>
      <c r="AE1099" s="41"/>
      <c r="AF1099" s="42"/>
      <c r="AG1099" s="49"/>
      <c r="AH1099" s="43"/>
      <c r="AI1099" s="43"/>
      <c r="AJ1099" s="44"/>
      <c r="AK1099" s="44"/>
      <c r="AL1099" s="44"/>
      <c r="AM1099" s="44"/>
      <c r="AN1099" s="36"/>
      <c r="AO1099" s="36"/>
      <c r="AP1099" s="36"/>
      <c r="AQ1099" s="36"/>
      <c r="AR1099" s="36"/>
      <c r="AS1099" s="36"/>
    </row>
    <row r="1100" spans="19:45" ht="30" customHeight="1" x14ac:dyDescent="0.25">
      <c r="S1100" s="4" t="str">
        <f t="shared" ref="S1100" si="936">$BB$27</f>
        <v>-</v>
      </c>
      <c r="T1100" s="3"/>
      <c r="U1100" s="36"/>
      <c r="V1100" s="37"/>
      <c r="W1100" s="37"/>
      <c r="X1100" s="38"/>
      <c r="Y1100" s="38"/>
      <c r="Z1100" s="71"/>
      <c r="AA1100" s="39"/>
      <c r="AB1100" s="40"/>
      <c r="AC1100" s="40"/>
      <c r="AD1100" s="40"/>
      <c r="AE1100" s="41"/>
      <c r="AF1100" s="42"/>
      <c r="AG1100" s="49"/>
      <c r="AH1100" s="43"/>
      <c r="AI1100" s="43"/>
      <c r="AJ1100" s="44"/>
      <c r="AK1100" s="44"/>
      <c r="AL1100" s="44"/>
      <c r="AM1100" s="44"/>
      <c r="AN1100" s="36"/>
      <c r="AO1100" s="36"/>
      <c r="AP1100" s="36"/>
      <c r="AQ1100" s="36"/>
      <c r="AR1100" s="36"/>
      <c r="AS1100" s="36"/>
    </row>
    <row r="1101" spans="19:45" ht="30" customHeight="1" x14ac:dyDescent="0.25">
      <c r="S1101" s="4" t="str">
        <f t="shared" ref="S1101" si="937">$BB$28</f>
        <v>-</v>
      </c>
      <c r="T1101" s="3"/>
      <c r="U1101" s="36"/>
      <c r="V1101" s="37"/>
      <c r="W1101" s="37"/>
      <c r="X1101" s="38"/>
      <c r="Y1101" s="38"/>
      <c r="Z1101" s="71"/>
      <c r="AA1101" s="39"/>
      <c r="AB1101" s="40"/>
      <c r="AC1101" s="40"/>
      <c r="AD1101" s="40"/>
      <c r="AE1101" s="41"/>
      <c r="AF1101" s="42"/>
      <c r="AG1101" s="49"/>
      <c r="AH1101" s="43"/>
      <c r="AI1101" s="43"/>
      <c r="AJ1101" s="44"/>
      <c r="AK1101" s="44"/>
      <c r="AL1101" s="44"/>
      <c r="AM1101" s="44"/>
      <c r="AN1101" s="36"/>
      <c r="AO1101" s="36"/>
      <c r="AP1101" s="36"/>
      <c r="AQ1101" s="36"/>
      <c r="AR1101" s="36"/>
      <c r="AS1101" s="36"/>
    </row>
    <row r="1102" spans="19:45" ht="30" customHeight="1" x14ac:dyDescent="0.25">
      <c r="S1102" s="4" t="str">
        <f t="shared" ref="S1102" si="938">$BB$29</f>
        <v>-</v>
      </c>
      <c r="T1102" s="3"/>
      <c r="U1102" s="36"/>
      <c r="V1102" s="37"/>
      <c r="W1102" s="37"/>
      <c r="X1102" s="38"/>
      <c r="Y1102" s="38"/>
      <c r="Z1102" s="71"/>
      <c r="AA1102" s="39"/>
      <c r="AB1102" s="40"/>
      <c r="AC1102" s="40"/>
      <c r="AD1102" s="40"/>
      <c r="AE1102" s="41"/>
      <c r="AF1102" s="42"/>
      <c r="AG1102" s="49"/>
      <c r="AH1102" s="43"/>
      <c r="AI1102" s="43"/>
      <c r="AJ1102" s="44"/>
      <c r="AK1102" s="44"/>
      <c r="AL1102" s="44"/>
      <c r="AM1102" s="44"/>
      <c r="AN1102" s="36"/>
      <c r="AO1102" s="36"/>
      <c r="AP1102" s="36"/>
      <c r="AQ1102" s="36"/>
      <c r="AR1102" s="36"/>
      <c r="AS1102" s="36"/>
    </row>
    <row r="1103" spans="19:45" ht="30" customHeight="1" x14ac:dyDescent="0.25">
      <c r="S1103" s="4" t="str">
        <f t="shared" ref="S1103" si="939">$BB$30</f>
        <v>-</v>
      </c>
      <c r="T1103" s="3"/>
      <c r="U1103" s="36"/>
      <c r="V1103" s="37"/>
      <c r="W1103" s="37"/>
      <c r="X1103" s="38"/>
      <c r="Y1103" s="38"/>
      <c r="Z1103" s="71"/>
      <c r="AA1103" s="39"/>
      <c r="AB1103" s="40"/>
      <c r="AC1103" s="40"/>
      <c r="AD1103" s="40"/>
      <c r="AE1103" s="41"/>
      <c r="AF1103" s="42"/>
      <c r="AG1103" s="49"/>
      <c r="AH1103" s="43"/>
      <c r="AI1103" s="43"/>
      <c r="AJ1103" s="44"/>
      <c r="AK1103" s="44"/>
      <c r="AL1103" s="44"/>
      <c r="AM1103" s="44"/>
      <c r="AN1103" s="36"/>
      <c r="AO1103" s="36"/>
      <c r="AP1103" s="36"/>
      <c r="AQ1103" s="36"/>
      <c r="AR1103" s="36"/>
      <c r="AS1103" s="36"/>
    </row>
    <row r="1104" spans="19:45" ht="30" customHeight="1" x14ac:dyDescent="0.25">
      <c r="S1104" s="4" t="str">
        <f t="shared" ref="S1104" si="940">$BB$31</f>
        <v>-</v>
      </c>
      <c r="T1104" s="3"/>
      <c r="U1104" s="36"/>
      <c r="V1104" s="37"/>
      <c r="W1104" s="37"/>
      <c r="X1104" s="38"/>
      <c r="Y1104" s="38"/>
      <c r="Z1104" s="71"/>
      <c r="AA1104" s="39"/>
      <c r="AB1104" s="40"/>
      <c r="AC1104" s="40"/>
      <c r="AD1104" s="40"/>
      <c r="AE1104" s="41"/>
      <c r="AF1104" s="42"/>
      <c r="AG1104" s="49"/>
      <c r="AH1104" s="43"/>
      <c r="AI1104" s="43"/>
      <c r="AJ1104" s="44"/>
      <c r="AK1104" s="44"/>
      <c r="AL1104" s="44"/>
      <c r="AM1104" s="44"/>
      <c r="AN1104" s="36"/>
      <c r="AO1104" s="36"/>
      <c r="AP1104" s="36"/>
      <c r="AQ1104" s="36"/>
      <c r="AR1104" s="36"/>
      <c r="AS1104" s="36"/>
    </row>
    <row r="1105" spans="19:45" ht="30" customHeight="1" x14ac:dyDescent="0.25">
      <c r="S1105" s="34"/>
      <c r="T1105" s="34"/>
      <c r="U1105" s="34"/>
      <c r="V1105" s="34"/>
      <c r="W1105" s="34"/>
      <c r="X1105" s="34"/>
      <c r="Y1105" s="34"/>
      <c r="Z1105" s="34"/>
      <c r="AA1105" s="34"/>
      <c r="AB1105" s="34"/>
      <c r="AC1105" s="34"/>
      <c r="AD1105" s="34"/>
      <c r="AE1105" s="34"/>
      <c r="AF1105" s="34"/>
      <c r="AG1105" s="34"/>
      <c r="AH1105" s="34"/>
      <c r="AI1105" s="34"/>
      <c r="AJ1105" s="34"/>
      <c r="AK1105" s="34"/>
      <c r="AL1105" s="34"/>
      <c r="AM1105" s="34"/>
      <c r="AN1105" s="34"/>
      <c r="AO1105" s="34"/>
      <c r="AP1105" s="34"/>
      <c r="AQ1105" s="34"/>
      <c r="AR1105" s="6"/>
      <c r="AS1105" s="6"/>
    </row>
    <row r="1106" spans="19:45" ht="30" customHeight="1" x14ac:dyDescent="0.25">
      <c r="S1106" s="31" cm="1">
        <f t="array" ref="S1106">BoxNum(ROW($S1106))</f>
        <v>18</v>
      </c>
      <c r="T1106" s="7" t="s">
        <v>698</v>
      </c>
      <c r="U1106" s="15" t="s">
        <v>585</v>
      </c>
      <c r="V1106" s="12"/>
      <c r="W1106" s="65"/>
      <c r="X1106" s="12"/>
      <c r="Y1106" s="7" t="str">
        <f t="shared" ref="Y1106" si="941">VLOOKUP(U1106,$DX$1:$DZ$21,3,FALSE)</f>
        <v>-</v>
      </c>
      <c r="AD1106" s="8"/>
    </row>
    <row r="1107" spans="19:45" ht="30" customHeight="1" x14ac:dyDescent="0.25">
      <c r="S1107" s="7" t="s">
        <v>24</v>
      </c>
      <c r="T1107" s="15" t="s">
        <v>606</v>
      </c>
      <c r="U1107" s="5" t="s">
        <v>23</v>
      </c>
      <c r="V1107" s="7" t="str">
        <f t="shared" ref="V1107" si="942">VLOOKUP(U1106,$DX$1:$DZ$21,2,FALSE)</f>
        <v>-</v>
      </c>
      <c r="W1107" s="19"/>
      <c r="X1107" s="19"/>
      <c r="Y1107" s="19"/>
      <c r="Z1107" s="19"/>
      <c r="AA1107" s="5" t="s">
        <v>592</v>
      </c>
      <c r="AB1107" s="26" t="str">
        <f t="shared" ref="AB1107" si="943">T1126&amp;"_"&amp;ABS(T1124)&amp;"dB_"&amp;T1128&amp;"_"&amp;T1129&amp;"_"&amp;GetAbsMaxMinText(AF1110:AG1169)&amp;"_"&amp;T1109&amp;"_"&amp;T1108&amp;S1106&amp;"."&amp;T1132</f>
        <v>default_NormalMode_38dB_M804WF_2227F_400_452_ZTS6117SE_MP18.0</v>
      </c>
      <c r="AC1107" s="18"/>
      <c r="AD1107" s="18"/>
      <c r="AE1107" s="18"/>
      <c r="AF1107" s="18"/>
      <c r="AG1107" s="18"/>
      <c r="AH1107" s="19"/>
      <c r="AI1107" s="19" t="s">
        <v>2</v>
      </c>
      <c r="AJ1107" s="16"/>
      <c r="AK1107" s="16"/>
      <c r="AL1107" s="16"/>
      <c r="AM1107" s="16"/>
      <c r="AN1107" s="16"/>
      <c r="AO1107" s="16"/>
      <c r="AP1107" s="16"/>
      <c r="AQ1107" s="16"/>
      <c r="AR1107" s="16"/>
      <c r="AS1107" s="16"/>
    </row>
    <row r="1108" spans="19:45" ht="30" customHeight="1" x14ac:dyDescent="0.25">
      <c r="S1108" s="7" t="s">
        <v>5</v>
      </c>
      <c r="T1108" s="15" t="s">
        <v>1148</v>
      </c>
      <c r="U1108" s="32" t="str">
        <f t="shared" ref="U1108" si="944">HYPERLINK("#A"&amp;(S1106+1),"&lt;==Block" &amp; $S1106 &amp;"==&gt;")</f>
        <v>&lt;==Block18==&gt;</v>
      </c>
      <c r="V1108" s="51"/>
      <c r="W1108" s="19"/>
      <c r="X1108" s="19"/>
      <c r="Y1108" s="23"/>
      <c r="Z1108" s="8"/>
      <c r="AA1108" s="19"/>
      <c r="AB1108" s="19"/>
      <c r="AC1108" s="19"/>
      <c r="AD1108" s="19"/>
      <c r="AE1108" s="19"/>
      <c r="AF1108" s="19"/>
      <c r="AG1108" s="19"/>
      <c r="AH1108" s="19"/>
      <c r="AI1108" s="19"/>
      <c r="AJ1108" s="19"/>
      <c r="AK1108" s="19"/>
      <c r="AL1108" s="19"/>
      <c r="AM1108" s="19"/>
      <c r="AN1108" s="57" t="s">
        <v>723</v>
      </c>
      <c r="AO1108" s="57" t="s">
        <v>709</v>
      </c>
      <c r="AP1108" s="57" t="s">
        <v>710</v>
      </c>
      <c r="AQ1108" s="57" t="s">
        <v>611</v>
      </c>
      <c r="AR1108" s="57" t="s">
        <v>711</v>
      </c>
      <c r="AS1108" s="50"/>
    </row>
    <row r="1109" spans="19:45" ht="30" customHeight="1" x14ac:dyDescent="0.25">
      <c r="S1109" s="7" t="s">
        <v>10</v>
      </c>
      <c r="T1109" s="15" t="s">
        <v>1182</v>
      </c>
      <c r="U1109" s="52" t="s">
        <v>775</v>
      </c>
      <c r="V1109" s="33" t="s">
        <v>601</v>
      </c>
      <c r="W1109" s="33" t="s">
        <v>602</v>
      </c>
      <c r="X1109" s="33" t="s">
        <v>603</v>
      </c>
      <c r="Y1109" s="33" t="s">
        <v>603</v>
      </c>
      <c r="Z1109" s="33" t="s">
        <v>591</v>
      </c>
      <c r="AA1109" s="33" t="s">
        <v>7</v>
      </c>
      <c r="AB1109" s="33" t="s">
        <v>563</v>
      </c>
      <c r="AC1109" s="33" t="s">
        <v>577</v>
      </c>
      <c r="AD1109" s="33" t="s">
        <v>611</v>
      </c>
      <c r="AE1109" s="33" t="s">
        <v>569</v>
      </c>
      <c r="AF1109" s="35" t="s">
        <v>593</v>
      </c>
      <c r="AG1109" s="35" t="s">
        <v>594</v>
      </c>
      <c r="AH1109" s="35" t="s">
        <v>595</v>
      </c>
      <c r="AI1109" s="35" t="s">
        <v>596</v>
      </c>
      <c r="AJ1109" s="56" t="s">
        <v>597</v>
      </c>
      <c r="AK1109" s="56" t="s">
        <v>598</v>
      </c>
      <c r="AL1109" s="56" t="s">
        <v>599</v>
      </c>
      <c r="AM1109" s="56" t="s">
        <v>600</v>
      </c>
      <c r="AN1109" s="56" t="str">
        <f t="shared" ref="AN1109" si="945">VLOOKUP($T1117,$DE$1:$DJ$31,2,FALSE)</f>
        <v>Full</v>
      </c>
      <c r="AO1109" s="56" t="str">
        <f t="shared" ref="AO1109" si="946">VLOOKUP($T1117,$DE$1:$DJ$31,3,FALSE)</f>
        <v>Full</v>
      </c>
      <c r="AP1109" s="56" t="str">
        <f t="shared" ref="AP1109" si="947">VLOOKUP($T1117,$DE$1:$DJ$31,4,FALSE)</f>
        <v>non</v>
      </c>
      <c r="AQ1109" s="56" t="str">
        <f t="shared" ref="AQ1109" si="948">VLOOKUP($T1117,$DE$1:$DJ$31,5,FALSE)</f>
        <v>non</v>
      </c>
      <c r="AR1109" s="56" t="str">
        <f t="shared" ref="AR1109" si="949">VLOOKUP($T1117,$DE$1:$DJ$31,6,FALSE)</f>
        <v>Full</v>
      </c>
      <c r="AS1109" s="35" t="s">
        <v>726</v>
      </c>
    </row>
    <row r="1110" spans="19:45" ht="30" customHeight="1" x14ac:dyDescent="0.25">
      <c r="S1110" s="7" t="s">
        <v>18</v>
      </c>
      <c r="T1110" s="15" t="s">
        <v>1149</v>
      </c>
      <c r="U1110" s="36" t="str">
        <f ca="1">ConfigCode($AA1110,$AN1110,$AO1110,$AP1110,$AQ1110,$AR1110,$AF1110,$AG1110,2)</f>
        <v>0x29=-40.90,-40.00;</v>
      </c>
      <c r="V1110" s="37"/>
      <c r="W1110" s="37"/>
      <c r="X1110" s="68"/>
      <c r="Y1110" s="68"/>
      <c r="Z1110" s="55">
        <f ca="1" xml:space="preserve">
N("vbias,vlookup vbias range")+
VLOOKUP($AA1110,INDIRECT(BoxVal(ROW($AA1110),34,COLUMN(T1106))),2,FALSE)+
N("gain")+
$AB1110+
N("vcm")+
VLOOKUP($AC1110,$CT$1:$DC$31,7,FALSE)+
N("(vbias*vcp*vbg-vbias)*sensor ratio")+
VbiasCal($AA1110,$AD1110,$AE1110,BoxVal(ROW($AC1110),18,COLUMN($T$22)))+
N("vbias ref+gain ref")+
$V1110+$W1110</f>
        <v>2.2999999999999998</v>
      </c>
      <c r="AA1110" s="39" t="s">
        <v>799</v>
      </c>
      <c r="AB1110" s="40">
        <v>4.5</v>
      </c>
      <c r="AC1110" s="40" t="s">
        <v>996</v>
      </c>
      <c r="AD1110" s="40">
        <v>1</v>
      </c>
      <c r="AE1110" s="41">
        <v>0</v>
      </c>
      <c r="AF1110" s="42">
        <v>-40.9</v>
      </c>
      <c r="AG1110" s="42">
        <v>-40</v>
      </c>
      <c r="AH1110" s="43">
        <f ca="1">$AF1110+$Z1110</f>
        <v>-38.6</v>
      </c>
      <c r="AI1110" s="43">
        <f ca="1">$AG1110+$Z1110</f>
        <v>-37.700000000000003</v>
      </c>
      <c r="AJ1110" s="44">
        <f ca="1" xml:space="preserve">
N("initial sens-loopgain")+
$AF1110-BoxVal(ROW($AA1110),26,COLUMN(INDIRECT("T"&amp;(INT(ROW($AA1127)/65))*65+2)))</f>
        <v>-40.9</v>
      </c>
      <c r="AK1110" s="44">
        <f ca="1">AJ1110+(AG1110-AF1110)</f>
        <v>-40</v>
      </c>
      <c r="AL1110" s="44">
        <f ca="1" xml:space="preserve">
N("initial sens-loopgain-gain-gain ref-vcm")+
$AH1110-
BoxVal(ROW($AA1110),26,COLUMN(INDIRECT("T"&amp;(INT(ROW($AA1127)/65))*65+2)))-
$AB1110-
$W1110-
IFERROR(VLOOKUP($AC1110,$CT$1:$DC$31,7,FALSE),0)</f>
        <v>-43.1</v>
      </c>
      <c r="AM1110" s="44">
        <f ca="1">AL1110+(AG1110-AF1110)</f>
        <v>-42.2</v>
      </c>
      <c r="AN1110" s="36" t="str">
        <f ca="1">IF(BoxVal(ROW(AA1110),9,COLUMN(T1108))="FIX","00",ManualLookup(AA1110,BoxVal(ROW(AA1110),4,COLUMN(AN1108)),INDIRECT(DN$3)))</f>
        <v>20</v>
      </c>
      <c r="AO1110" s="36" t="str">
        <f t="shared" ref="AO1110:AR1114" ca="1" si="950">ManualLookup(AB1110,BoxVal(ROW(AB1110),4,COLUMN(AO1108)),INDIRECT(DO$3))</f>
        <v>09</v>
      </c>
      <c r="AP1110" s="36" t="str">
        <f t="shared" ca="1" si="950"/>
        <v>00</v>
      </c>
      <c r="AQ1110" s="36" t="str">
        <f t="shared" ca="1" si="950"/>
        <v>00</v>
      </c>
      <c r="AR1110" s="36" t="str">
        <f t="shared" ca="1" si="950"/>
        <v>00</v>
      </c>
      <c r="AS1110" s="33"/>
    </row>
    <row r="1111" spans="19:45" ht="30" customHeight="1" x14ac:dyDescent="0.25">
      <c r="S1111" s="7" t="s">
        <v>13</v>
      </c>
      <c r="T1111" s="15" t="s">
        <v>1155</v>
      </c>
      <c r="U1111" s="71" t="str">
        <f ca="1">ConfigCode($AA1111,$AN1111,$AO1111,$AP1111,$AQ1111,$AR1111,$AF1111,$AG1111,2)</f>
        <v>0x39=-42.00,-40.90;</v>
      </c>
      <c r="V1111" s="37"/>
      <c r="W1111" s="37"/>
      <c r="X1111" s="68"/>
      <c r="Y1111" s="68"/>
      <c r="Z1111" s="55">
        <f ca="1" xml:space="preserve">
N("vbias,vlookup vbias range")+
VLOOKUP($AA1111,INDIRECT(BoxVal(ROW($AA1111),34,COLUMN(T1107))),2,FALSE)+
N("gain")+
$AB1111+
N("vcm")+
VLOOKUP($AC1111,$CT$1:$DC$31,7,FALSE)+
N("(vbias*vcp*vbg-vbias)*sensor ratio")+
VbiasCal($AA1111,$AD1111,$AE1111,BoxVal(ROW($AC1111),18,COLUMN($T$22)))+
N("vbias ref+gain ref")+
$V1111+$W1111</f>
        <v>3.4</v>
      </c>
      <c r="AA1111" s="39" t="s">
        <v>1153</v>
      </c>
      <c r="AB1111" s="40">
        <v>4.5</v>
      </c>
      <c r="AC1111" s="40" t="s">
        <v>996</v>
      </c>
      <c r="AD1111" s="40">
        <v>1</v>
      </c>
      <c r="AE1111" s="41">
        <v>0</v>
      </c>
      <c r="AF1111" s="42">
        <v>-42</v>
      </c>
      <c r="AG1111" s="47">
        <f t="shared" ref="AG1111" si="951">AF1110</f>
        <v>-40.9</v>
      </c>
      <c r="AH1111" s="43">
        <f ca="1">$AF1111+$Z1111</f>
        <v>-38.6</v>
      </c>
      <c r="AI1111" s="43">
        <f ca="1">$AG1111+$Z1111</f>
        <v>-37.5</v>
      </c>
      <c r="AJ1111" s="44">
        <f ca="1" xml:space="preserve">
N("initial sens-loopgain")+
$AF1111-BoxVal(ROW($AA1111),26,COLUMN(INDIRECT("T"&amp;(INT(ROW($AA1128)/65))*65+2)))</f>
        <v>-42</v>
      </c>
      <c r="AK1111" s="44">
        <f ca="1">AJ1111+(AG1111-AF1111)</f>
        <v>-40.9</v>
      </c>
      <c r="AL1111" s="44">
        <f ca="1" xml:space="preserve">
N("initial sens-loopgain-gain-gain ref-vcm")+
$AH1111-
BoxVal(ROW($AA1111),26,COLUMN(INDIRECT("T"&amp;(INT(ROW($AA1128)/65))*65+2)))-
$AB1111-
$W1111-
IFERROR(VLOOKUP($AC1111,$CT$1:$DC$31,7,FALSE),0)</f>
        <v>-43.1</v>
      </c>
      <c r="AM1111" s="44">
        <f ca="1">AL1111+(AG1111-AF1111)</f>
        <v>-42</v>
      </c>
      <c r="AN1111" s="36" t="str">
        <f ca="1">IF(BoxVal(ROW(AA1111),9,COLUMN(T1109))="FIX","00",ManualLookup(AA1111,BoxVal(ROW(AA1111),4,COLUMN(AN1109)),INDIRECT(DN$3)))</f>
        <v>30</v>
      </c>
      <c r="AO1111" s="36" t="str">
        <f t="shared" ca="1" si="950"/>
        <v>09</v>
      </c>
      <c r="AP1111" s="36" t="str">
        <f t="shared" ca="1" si="950"/>
        <v>00</v>
      </c>
      <c r="AQ1111" s="36" t="str">
        <f t="shared" ca="1" si="950"/>
        <v>00</v>
      </c>
      <c r="AR1111" s="36" t="str">
        <f t="shared" ca="1" si="950"/>
        <v>00</v>
      </c>
      <c r="AS1111" s="36"/>
    </row>
    <row r="1112" spans="19:45" ht="30" customHeight="1" x14ac:dyDescent="0.25">
      <c r="S1112" s="26"/>
      <c r="T1112" s="17"/>
      <c r="U1112" s="71" t="str">
        <f ca="1">ConfigCode($AA1112,$AN1112,$AO1112,$AP1112,$AQ1112,$AR1112,$AF1112,$AG1112,2)</f>
        <v>0x09=-43.10,-42.00;</v>
      </c>
      <c r="V1112" s="37"/>
      <c r="W1112" s="37"/>
      <c r="X1112" s="68"/>
      <c r="Y1112" s="68"/>
      <c r="Z1112" s="55">
        <f ca="1" xml:space="preserve">
N("vbias,vlookup vbias range")+
VLOOKUP($AA1112,INDIRECT(BoxVal(ROW($AA1112),34,COLUMN(T1108))),2,FALSE)+
N("gain")+
$AB1112+
N("vcm")+
VLOOKUP($AC1112,$CT$1:$DC$31,7,FALSE)+
N("(vbias*vcp*vbg-vbias)*sensor ratio")+
VbiasCal($AA1112,$AD1112,$AE1112,BoxVal(ROW($AC1112),18,COLUMN($T$22)))+
N("vbias ref+gain ref")+
$V1112+$W1112</f>
        <v>4.5</v>
      </c>
      <c r="AA1112" s="39" t="s">
        <v>587</v>
      </c>
      <c r="AB1112" s="40">
        <v>4.5</v>
      </c>
      <c r="AC1112" s="40" t="s">
        <v>995</v>
      </c>
      <c r="AD1112" s="40">
        <v>1</v>
      </c>
      <c r="AE1112" s="41">
        <v>0</v>
      </c>
      <c r="AF1112" s="42">
        <v>-43.1</v>
      </c>
      <c r="AG1112" s="47">
        <f>AF1111</f>
        <v>-42</v>
      </c>
      <c r="AH1112" s="43">
        <f ca="1">$AF1112+$Z1112</f>
        <v>-38.6</v>
      </c>
      <c r="AI1112" s="43">
        <f ca="1">$AG1112+$Z1112</f>
        <v>-37.5</v>
      </c>
      <c r="AJ1112" s="44">
        <f ca="1" xml:space="preserve">
N("initial sens-loopgain")+
$AF1112-BoxVal(ROW($AA1112),26,COLUMN(INDIRECT("T"&amp;(INT(ROW($AA1129)/65))*65+2)))</f>
        <v>-43.1</v>
      </c>
      <c r="AK1112" s="44">
        <f ca="1">AJ1112+(AG1112-AF1112)</f>
        <v>-42</v>
      </c>
      <c r="AL1112" s="44">
        <f ca="1" xml:space="preserve">
N("initial sens-loopgain-gain-gain ref-vcm")+
$AH1112-
BoxVal(ROW($AA1112),26,COLUMN(INDIRECT("T"&amp;(INT(ROW($AA1129)/65))*65+2)))-
$AB1112-
$W1112-
IFERROR(VLOOKUP($AC1112,$CT$1:$DC$31,7,FALSE),0)</f>
        <v>-43.1</v>
      </c>
      <c r="AM1112" s="44">
        <f ca="1">AL1112+(AG1112-AF1112)</f>
        <v>-42</v>
      </c>
      <c r="AN1112" s="36" t="str">
        <f ca="1">IF(BoxVal(ROW(AA1112),9,COLUMN(T1110))="FIX","00",ManualLookup(AA1112,BoxVal(ROW(AA1112),4,COLUMN(AN1110)),INDIRECT(DN$3)))</f>
        <v>00</v>
      </c>
      <c r="AO1112" s="36" t="str">
        <f t="shared" ca="1" si="950"/>
        <v>09</v>
      </c>
      <c r="AP1112" s="36" t="str">
        <f t="shared" ca="1" si="950"/>
        <v>00</v>
      </c>
      <c r="AQ1112" s="36" t="str">
        <f t="shared" ca="1" si="950"/>
        <v>00</v>
      </c>
      <c r="AR1112" s="36" t="str">
        <f t="shared" ca="1" si="950"/>
        <v>00</v>
      </c>
      <c r="AS1112" s="36"/>
    </row>
    <row r="1113" spans="19:45" ht="30" customHeight="1" x14ac:dyDescent="0.25">
      <c r="S1113" s="7" t="s">
        <v>19</v>
      </c>
      <c r="T1113" s="15" t="s">
        <v>1150</v>
      </c>
      <c r="U1113" s="71" t="str">
        <f ca="1">ConfigCode($AA1113,$AN1113,$AO1113,$AP1113,$AQ1113,$AR1113,$AF1113,$AG1113,2)</f>
        <v>0x59=-44.20,-43.10;</v>
      </c>
      <c r="V1113" s="37"/>
      <c r="W1113" s="37"/>
      <c r="X1113" s="68"/>
      <c r="Y1113" s="68"/>
      <c r="Z1113" s="55">
        <f ca="1" xml:space="preserve">
N("vbias,vlookup vbias range")+
VLOOKUP($AA1113,INDIRECT(BoxVal(ROW($AA1113),34,COLUMN(T1109))),2,FALSE)+
N("gain")+
$AB1113+
N("vcm")+
VLOOKUP($AC1113,$CT$1:$DC$31,7,FALSE)+
N("(vbias*vcp*vbg-vbias)*sensor ratio")+
VbiasCal($AA1113,$AD1113,$AE1113,BoxVal(ROW($AC1113),18,COLUMN($T$22)))+
N("vbias ref+gain ref")+
$V1113+$W1113</f>
        <v>5.6</v>
      </c>
      <c r="AA1113" s="39" t="s">
        <v>580</v>
      </c>
      <c r="AB1113" s="40">
        <v>4.5</v>
      </c>
      <c r="AC1113" s="40" t="s">
        <v>995</v>
      </c>
      <c r="AD1113" s="40">
        <v>1</v>
      </c>
      <c r="AE1113" s="41">
        <v>0</v>
      </c>
      <c r="AF1113" s="42">
        <v>-44.2</v>
      </c>
      <c r="AG1113" s="47">
        <f>AF1112</f>
        <v>-43.1</v>
      </c>
      <c r="AH1113" s="43">
        <f ca="1">$AF1113+$Z1113</f>
        <v>-38.6</v>
      </c>
      <c r="AI1113" s="43">
        <f ca="1">$AG1113+$Z1113</f>
        <v>-37.5</v>
      </c>
      <c r="AJ1113" s="44">
        <f ca="1" xml:space="preserve">
N("initial sens-loopgain")+
$AF1113-BoxVal(ROW($AA1113),26,COLUMN(INDIRECT("T"&amp;(INT(ROW($AA1130)/65))*65+2)))</f>
        <v>-44.2</v>
      </c>
      <c r="AK1113" s="44">
        <f ca="1">AJ1113+(AG1113-AF1113)</f>
        <v>-43.1</v>
      </c>
      <c r="AL1113" s="44">
        <f ca="1" xml:space="preserve">
N("initial sens-loopgain-gain-gain ref-vcm")+
$AH1113-
BoxVal(ROW($AA1113),26,COLUMN(INDIRECT("T"&amp;(INT(ROW($AA1130)/65))*65+2)))-
$AB1113-
$W1113-
IFERROR(VLOOKUP($AC1113,$CT$1:$DC$31,7,FALSE),0)</f>
        <v>-43.1</v>
      </c>
      <c r="AM1113" s="44">
        <f ca="1">AL1113+(AG1113-AF1113)</f>
        <v>-42</v>
      </c>
      <c r="AN1113" s="36" t="str">
        <f ca="1">IF(BoxVal(ROW(AA1113),9,COLUMN(T1111))="FIX","00",ManualLookup(AA1113,BoxVal(ROW(AA1113),4,COLUMN(AN1111)),INDIRECT(DN$3)))</f>
        <v>50</v>
      </c>
      <c r="AO1113" s="36" t="str">
        <f t="shared" ca="1" si="950"/>
        <v>09</v>
      </c>
      <c r="AP1113" s="36" t="str">
        <f t="shared" ca="1" si="950"/>
        <v>00</v>
      </c>
      <c r="AQ1113" s="36" t="str">
        <f t="shared" ca="1" si="950"/>
        <v>00</v>
      </c>
      <c r="AR1113" s="36" t="str">
        <f t="shared" ca="1" si="950"/>
        <v>00</v>
      </c>
      <c r="AS1113" s="36"/>
    </row>
    <row r="1114" spans="19:45" ht="30" customHeight="1" x14ac:dyDescent="0.25">
      <c r="S1114" s="7" t="s">
        <v>15</v>
      </c>
      <c r="T1114" s="15" t="s">
        <v>1151</v>
      </c>
      <c r="U1114" s="71" t="str">
        <f ca="1">ConfigCode($AA1114,$AN1114,$AO1114,$AP1114,$AQ1114,$AR1114,$AF1114,$AG1114,2)</f>
        <v>0x69=-45.30,-44.20;</v>
      </c>
      <c r="V1114" s="37"/>
      <c r="W1114" s="37"/>
      <c r="X1114" s="68"/>
      <c r="Y1114" s="68"/>
      <c r="Z1114" s="55">
        <f ca="1" xml:space="preserve">
N("vbias,vlookup vbias range")+
VLOOKUP($AA1114,INDIRECT(BoxVal(ROW($AA1114),34,COLUMN(T1110))),2,FALSE)+
N("gain")+
$AB1114+
N("vcm")+
VLOOKUP($AC1114,$CT$1:$DC$31,7,FALSE)+
N("(vbias*vcp*vbg-vbias)*sensor ratio")+
VbiasCal($AA1114,$AD1114,$AE1114,BoxVal(ROW($AC1114),18,COLUMN($T$22)))+
N("vbias ref+gain ref")+
$V1114+$W1114</f>
        <v>6.7</v>
      </c>
      <c r="AA1114" s="39" t="s">
        <v>581</v>
      </c>
      <c r="AB1114" s="40">
        <v>4.5</v>
      </c>
      <c r="AC1114" s="40" t="s">
        <v>995</v>
      </c>
      <c r="AD1114" s="40">
        <v>1</v>
      </c>
      <c r="AE1114" s="41">
        <v>0</v>
      </c>
      <c r="AF1114" s="42">
        <v>-45.3</v>
      </c>
      <c r="AG1114" s="47">
        <f>AF1113</f>
        <v>-44.2</v>
      </c>
      <c r="AH1114" s="43">
        <f ca="1">$AF1114+$Z1114</f>
        <v>-38.599999999999994</v>
      </c>
      <c r="AI1114" s="43">
        <f ca="1">$AG1114+$Z1114</f>
        <v>-37.5</v>
      </c>
      <c r="AJ1114" s="44">
        <f ca="1" xml:space="preserve">
N("initial sens-loopgain")+
$AF1114-BoxVal(ROW($AA1114),26,COLUMN(INDIRECT("T"&amp;(INT(ROW($AA1131)/65))*65+2)))</f>
        <v>-45.3</v>
      </c>
      <c r="AK1114" s="44">
        <f ca="1">AJ1114+(AG1114-AF1114)</f>
        <v>-44.2</v>
      </c>
      <c r="AL1114" s="44">
        <f ca="1" xml:space="preserve">
N("initial sens-loopgain-gain-gain ref-vcm")+
$AH1114-
BoxVal(ROW($AA1114),26,COLUMN(INDIRECT("T"&amp;(INT(ROW($AA1131)/65))*65+2)))-
$AB1114-
$W1114-
IFERROR(VLOOKUP($AC1114,$CT$1:$DC$31,7,FALSE),0)</f>
        <v>-43.099999999999994</v>
      </c>
      <c r="AM1114" s="44">
        <f ca="1">AL1114+(AG1114-AF1114)</f>
        <v>-42</v>
      </c>
      <c r="AN1114" s="36" t="str">
        <f ca="1">IF(BoxVal(ROW(AA1114),9,COLUMN(T1112))="FIX","00",ManualLookup(AA1114,BoxVal(ROW(AA1114),4,COLUMN(AN1112)),INDIRECT(DN$3)))</f>
        <v>60</v>
      </c>
      <c r="AO1114" s="36" t="str">
        <f t="shared" ca="1" si="950"/>
        <v>09</v>
      </c>
      <c r="AP1114" s="36" t="str">
        <f t="shared" ca="1" si="950"/>
        <v>00</v>
      </c>
      <c r="AQ1114" s="36" t="str">
        <f t="shared" ca="1" si="950"/>
        <v>00</v>
      </c>
      <c r="AR1114" s="36" t="str">
        <f t="shared" ca="1" si="950"/>
        <v>00</v>
      </c>
      <c r="AS1114" s="36"/>
    </row>
    <row r="1115" spans="19:45" ht="30" customHeight="1" x14ac:dyDescent="0.25">
      <c r="S1115" s="7" t="s">
        <v>705</v>
      </c>
      <c r="T1115" s="15" t="s">
        <v>1152</v>
      </c>
      <c r="U1115" s="71"/>
      <c r="V1115" s="37"/>
      <c r="W1115" s="37"/>
      <c r="X1115" s="68"/>
      <c r="Y1115" s="68"/>
      <c r="Z1115" s="55"/>
      <c r="AA1115" s="39"/>
      <c r="AB1115" s="40"/>
      <c r="AC1115" s="40"/>
      <c r="AD1115" s="40"/>
      <c r="AE1115" s="41"/>
      <c r="AF1115" s="42"/>
      <c r="AG1115" s="47"/>
      <c r="AH1115" s="43"/>
      <c r="AI1115" s="43"/>
      <c r="AJ1115" s="44"/>
      <c r="AK1115" s="44"/>
      <c r="AL1115" s="44"/>
      <c r="AM1115" s="44"/>
      <c r="AN1115" s="36"/>
      <c r="AO1115" s="36"/>
      <c r="AP1115" s="36"/>
      <c r="AQ1115" s="36"/>
      <c r="AR1115" s="36"/>
      <c r="AS1115" s="36"/>
    </row>
    <row r="1116" spans="19:45" ht="30" customHeight="1" x14ac:dyDescent="0.25">
      <c r="S1116" s="7" t="s">
        <v>605</v>
      </c>
      <c r="T1116" s="15" t="s">
        <v>991</v>
      </c>
      <c r="U1116" s="71"/>
      <c r="V1116" s="37"/>
      <c r="W1116" s="37"/>
      <c r="X1116" s="68"/>
      <c r="Y1116" s="68"/>
      <c r="Z1116" s="55"/>
      <c r="AA1116" s="39"/>
      <c r="AB1116" s="40"/>
      <c r="AC1116" s="40"/>
      <c r="AD1116" s="40"/>
      <c r="AE1116" s="41"/>
      <c r="AF1116" s="42"/>
      <c r="AG1116" s="47"/>
      <c r="AH1116" s="43"/>
      <c r="AI1116" s="43"/>
      <c r="AJ1116" s="44"/>
      <c r="AK1116" s="44"/>
      <c r="AL1116" s="44"/>
      <c r="AM1116" s="44"/>
      <c r="AN1116" s="36"/>
      <c r="AO1116" s="36"/>
      <c r="AP1116" s="36"/>
      <c r="AQ1116" s="36"/>
      <c r="AR1116" s="36"/>
      <c r="AS1116" s="36"/>
    </row>
    <row r="1117" spans="19:45" ht="30" customHeight="1" x14ac:dyDescent="0.25">
      <c r="S1117" s="7" t="s">
        <v>721</v>
      </c>
      <c r="T1117" s="15" t="s">
        <v>26</v>
      </c>
      <c r="U1117" s="71"/>
      <c r="V1117" s="37"/>
      <c r="W1117" s="37"/>
      <c r="X1117" s="68"/>
      <c r="Y1117" s="68"/>
      <c r="Z1117" s="55"/>
      <c r="AA1117" s="39"/>
      <c r="AB1117" s="40"/>
      <c r="AC1117" s="40"/>
      <c r="AD1117" s="40"/>
      <c r="AE1117" s="41"/>
      <c r="AF1117" s="42"/>
      <c r="AG1117" s="47"/>
      <c r="AH1117" s="43"/>
      <c r="AI1117" s="43"/>
      <c r="AJ1117" s="44"/>
      <c r="AK1117" s="44"/>
      <c r="AL1117" s="44"/>
      <c r="AM1117" s="44"/>
      <c r="AN1117" s="36"/>
      <c r="AO1117" s="36"/>
      <c r="AP1117" s="36"/>
      <c r="AQ1117" s="36"/>
      <c r="AR1117" s="36"/>
      <c r="AS1117" s="36"/>
    </row>
    <row r="1118" spans="19:45" ht="30" customHeight="1" x14ac:dyDescent="0.25">
      <c r="S1118" s="7" t="s">
        <v>20</v>
      </c>
      <c r="T1118" s="15">
        <v>-38</v>
      </c>
      <c r="U1118" s="71"/>
      <c r="V1118" s="37"/>
      <c r="W1118" s="37"/>
      <c r="X1118" s="38"/>
      <c r="Y1118" s="38"/>
      <c r="Z1118" s="55"/>
      <c r="AA1118" s="39"/>
      <c r="AB1118" s="40"/>
      <c r="AC1118" s="40"/>
      <c r="AD1118" s="40"/>
      <c r="AE1118" s="41"/>
      <c r="AF1118" s="42"/>
      <c r="AG1118" s="47"/>
      <c r="AH1118" s="43"/>
      <c r="AI1118" s="43"/>
      <c r="AJ1118" s="44"/>
      <c r="AK1118" s="44"/>
      <c r="AL1118" s="44"/>
      <c r="AM1118" s="44"/>
      <c r="AN1118" s="36"/>
      <c r="AO1118" s="36"/>
      <c r="AP1118" s="36"/>
      <c r="AQ1118" s="36"/>
      <c r="AR1118" s="36"/>
      <c r="AS1118" s="36"/>
    </row>
    <row r="1119" spans="19:45" ht="30" customHeight="1" x14ac:dyDescent="0.25">
      <c r="S1119" s="7" t="s">
        <v>691</v>
      </c>
      <c r="T1119" s="15" t="s">
        <v>1098</v>
      </c>
      <c r="U1119" s="71"/>
      <c r="V1119" s="37"/>
      <c r="W1119" s="37"/>
      <c r="X1119" s="38"/>
      <c r="Y1119" s="38"/>
      <c r="Z1119" s="55"/>
      <c r="AA1119" s="39"/>
      <c r="AB1119" s="40"/>
      <c r="AC1119" s="40"/>
      <c r="AD1119" s="40"/>
      <c r="AE1119" s="41"/>
      <c r="AF1119" s="42"/>
      <c r="AG1119" s="47"/>
      <c r="AH1119" s="43"/>
      <c r="AI1119" s="43"/>
      <c r="AJ1119" s="44"/>
      <c r="AK1119" s="44"/>
      <c r="AL1119" s="44"/>
      <c r="AM1119" s="44"/>
      <c r="AN1119" s="36"/>
      <c r="AO1119" s="36"/>
      <c r="AP1119" s="36"/>
      <c r="AQ1119" s="36"/>
      <c r="AR1119" s="36"/>
      <c r="AS1119" s="36"/>
    </row>
    <row r="1120" spans="19:45" ht="30" customHeight="1" x14ac:dyDescent="0.25">
      <c r="S1120" s="7" t="s">
        <v>544</v>
      </c>
      <c r="T1120" s="15" t="s">
        <v>993</v>
      </c>
      <c r="U1120" s="71"/>
      <c r="V1120" s="37"/>
      <c r="W1120" s="37"/>
      <c r="X1120" s="38"/>
      <c r="Y1120" s="38"/>
      <c r="Z1120" s="71"/>
      <c r="AA1120" s="39"/>
      <c r="AB1120" s="40"/>
      <c r="AC1120" s="40"/>
      <c r="AD1120" s="40"/>
      <c r="AE1120" s="41"/>
      <c r="AF1120" s="42"/>
      <c r="AG1120" s="49"/>
      <c r="AH1120" s="43"/>
      <c r="AI1120" s="43"/>
      <c r="AJ1120" s="44"/>
      <c r="AK1120" s="44"/>
      <c r="AL1120" s="44"/>
      <c r="AM1120" s="44"/>
      <c r="AN1120" s="36"/>
      <c r="AO1120" s="36"/>
      <c r="AP1120" s="36"/>
      <c r="AQ1120" s="36"/>
      <c r="AR1120" s="36"/>
      <c r="AS1120" s="36"/>
    </row>
    <row r="1121" spans="2:45" ht="30" customHeight="1" x14ac:dyDescent="0.25">
      <c r="S1121" s="7" t="s">
        <v>12</v>
      </c>
      <c r="T1121" s="15" t="s">
        <v>548</v>
      </c>
      <c r="U1121" s="71"/>
      <c r="V1121" s="37"/>
      <c r="W1121" s="37"/>
      <c r="X1121" s="38"/>
      <c r="Y1121" s="38"/>
      <c r="Z1121" s="71"/>
      <c r="AA1121" s="39"/>
      <c r="AB1121" s="40"/>
      <c r="AC1121" s="40"/>
      <c r="AD1121" s="40"/>
      <c r="AE1121" s="41"/>
      <c r="AF1121" s="42"/>
      <c r="AG1121" s="49"/>
      <c r="AH1121" s="43"/>
      <c r="AI1121" s="43"/>
      <c r="AJ1121" s="44"/>
      <c r="AK1121" s="44"/>
      <c r="AL1121" s="44"/>
      <c r="AM1121" s="44"/>
      <c r="AN1121" s="36"/>
      <c r="AO1121" s="36"/>
      <c r="AP1121" s="36"/>
      <c r="AQ1121" s="36"/>
      <c r="AR1121" s="36"/>
      <c r="AS1121" s="36"/>
    </row>
    <row r="1122" spans="2:45" ht="30" customHeight="1" x14ac:dyDescent="0.25">
      <c r="S1122" s="26" t="s">
        <v>773</v>
      </c>
      <c r="T1122" s="15" t="s">
        <v>562</v>
      </c>
      <c r="U1122" s="71"/>
      <c r="V1122" s="37"/>
      <c r="W1122" s="37"/>
      <c r="X1122" s="38"/>
      <c r="Y1122" s="38"/>
      <c r="Z1122" s="71"/>
      <c r="AA1122" s="39"/>
      <c r="AB1122" s="40"/>
      <c r="AC1122" s="40"/>
      <c r="AD1122" s="40"/>
      <c r="AE1122" s="41"/>
      <c r="AF1122" s="42"/>
      <c r="AG1122" s="49"/>
      <c r="AH1122" s="43"/>
      <c r="AI1122" s="43"/>
      <c r="AJ1122" s="44"/>
      <c r="AK1122" s="44"/>
      <c r="AL1122" s="44"/>
      <c r="AM1122" s="44"/>
      <c r="AN1122" s="36"/>
      <c r="AO1122" s="36"/>
      <c r="AP1122" s="36"/>
      <c r="AQ1122" s="36"/>
      <c r="AR1122" s="36"/>
      <c r="AS1122" s="36"/>
    </row>
    <row r="1123" spans="2:45" ht="30" customHeight="1" x14ac:dyDescent="0.25">
      <c r="S1123" s="7" t="s">
        <v>573</v>
      </c>
      <c r="T1123" s="15">
        <v>1.1000000000000001</v>
      </c>
      <c r="U1123" s="71"/>
      <c r="V1123" s="37"/>
      <c r="W1123" s="37"/>
      <c r="X1123" s="38"/>
      <c r="Y1123" s="38"/>
      <c r="Z1123" s="71"/>
      <c r="AA1123" s="39"/>
      <c r="AB1123" s="40"/>
      <c r="AC1123" s="40"/>
      <c r="AD1123" s="40"/>
      <c r="AE1123" s="41"/>
      <c r="AF1123" s="42"/>
      <c r="AG1123" s="49"/>
      <c r="AH1123" s="43"/>
      <c r="AI1123" s="43"/>
      <c r="AJ1123" s="44"/>
      <c r="AK1123" s="44"/>
      <c r="AL1123" s="44"/>
      <c r="AM1123" s="44"/>
      <c r="AN1123" s="36"/>
      <c r="AO1123" s="36"/>
      <c r="AP1123" s="36"/>
      <c r="AQ1123" s="36"/>
      <c r="AR1123" s="36"/>
      <c r="AS1123" s="36"/>
    </row>
    <row r="1124" spans="2:45" ht="30" customHeight="1" x14ac:dyDescent="0.25">
      <c r="S1124" s="7" t="s">
        <v>590</v>
      </c>
      <c r="T1124" s="15">
        <f>VLOOKUP(T1109,MPN!$A$1:$E$1000,4,FALSE)</f>
        <v>-38</v>
      </c>
      <c r="U1124" s="71"/>
      <c r="V1124" s="37"/>
      <c r="W1124" s="37"/>
      <c r="X1124" s="38"/>
      <c r="Y1124" s="38"/>
      <c r="Z1124" s="71"/>
      <c r="AA1124" s="39"/>
      <c r="AB1124" s="40"/>
      <c r="AC1124" s="40"/>
      <c r="AD1124" s="40"/>
      <c r="AE1124" s="41"/>
      <c r="AF1124" s="42"/>
      <c r="AG1124" s="49"/>
      <c r="AH1124" s="43"/>
      <c r="AI1124" s="43"/>
      <c r="AJ1124" s="44"/>
      <c r="AK1124" s="44"/>
      <c r="AL1124" s="44"/>
      <c r="AM1124" s="44"/>
      <c r="AN1124" s="36"/>
      <c r="AO1124" s="36"/>
      <c r="AP1124" s="36"/>
      <c r="AQ1124" s="36"/>
      <c r="AR1124" s="36"/>
      <c r="AS1124" s="36"/>
    </row>
    <row r="1125" spans="2:45" ht="30" customHeight="1" x14ac:dyDescent="0.25">
      <c r="S1125" s="7" t="s">
        <v>693</v>
      </c>
      <c r="T1125" s="15">
        <v>0.8</v>
      </c>
      <c r="U1125" s="71"/>
      <c r="V1125" s="37"/>
      <c r="W1125" s="37"/>
      <c r="X1125" s="38"/>
      <c r="Y1125" s="38"/>
      <c r="Z1125" s="71"/>
      <c r="AA1125" s="39"/>
      <c r="AB1125" s="40"/>
      <c r="AC1125" s="40"/>
      <c r="AD1125" s="40"/>
      <c r="AE1125" s="41"/>
      <c r="AF1125" s="42"/>
      <c r="AG1125" s="49"/>
      <c r="AH1125" s="43"/>
      <c r="AI1125" s="43"/>
      <c r="AJ1125" s="44"/>
      <c r="AK1125" s="44"/>
      <c r="AL1125" s="44"/>
      <c r="AM1125" s="44"/>
      <c r="AN1125" s="36"/>
      <c r="AO1125" s="36"/>
      <c r="AP1125" s="36"/>
      <c r="AQ1125" s="36"/>
      <c r="AR1125" s="36"/>
      <c r="AS1125" s="36"/>
    </row>
    <row r="1126" spans="2:45" ht="30" customHeight="1" x14ac:dyDescent="0.25">
      <c r="S1126" s="7" t="s">
        <v>604</v>
      </c>
      <c r="T1126" s="7" t="str">
        <f t="shared" ref="T1126" si="952">VLOOKUP($T1113,$AU$1:$AZ$31,MATCH($T1107,$AU$1:$AZ$1,0),FALSE)&amp;"_"&amp;T1115</f>
        <v>default_NormalMode</v>
      </c>
      <c r="U1126" s="71"/>
      <c r="V1126" s="37"/>
      <c r="W1126" s="37"/>
      <c r="X1126" s="38"/>
      <c r="Y1126" s="38"/>
      <c r="Z1126" s="71"/>
      <c r="AA1126" s="39"/>
      <c r="AB1126" s="40"/>
      <c r="AC1126" s="40"/>
      <c r="AD1126" s="40"/>
      <c r="AE1126" s="41"/>
      <c r="AF1126" s="42"/>
      <c r="AG1126" s="49"/>
      <c r="AH1126" s="43"/>
      <c r="AI1126" s="43"/>
      <c r="AJ1126" s="44"/>
      <c r="AK1126" s="44"/>
      <c r="AL1126" s="44"/>
      <c r="AM1126" s="44"/>
      <c r="AN1126" s="36"/>
      <c r="AO1126" s="36"/>
      <c r="AP1126" s="36"/>
      <c r="AQ1126" s="36"/>
      <c r="AR1126" s="36"/>
      <c r="AS1126" s="36"/>
    </row>
    <row r="1127" spans="2:45" ht="30" customHeight="1" x14ac:dyDescent="0.25">
      <c r="S1127" s="7" t="s">
        <v>424</v>
      </c>
      <c r="T1127" s="7" t="str">
        <f>VLOOKUP($T1109,MPN!$A$1:$E$500,2,FALSE)</f>
        <v>AMIC</v>
      </c>
      <c r="U1127" s="71"/>
      <c r="V1127" s="37"/>
      <c r="W1127" s="37"/>
      <c r="X1127" s="38"/>
      <c r="Y1127" s="38"/>
      <c r="Z1127" s="71"/>
      <c r="AA1127" s="39"/>
      <c r="AB1127" s="40"/>
      <c r="AC1127" s="40"/>
      <c r="AD1127" s="40"/>
      <c r="AE1127" s="41"/>
      <c r="AF1127" s="42"/>
      <c r="AG1127" s="49"/>
      <c r="AH1127" s="43"/>
      <c r="AI1127" s="43"/>
      <c r="AJ1127" s="44"/>
      <c r="AK1127" s="44"/>
      <c r="AL1127" s="44"/>
      <c r="AM1127" s="44"/>
      <c r="AN1127" s="36"/>
      <c r="AO1127" s="36"/>
      <c r="AP1127" s="36"/>
      <c r="AQ1127" s="36"/>
      <c r="AR1127" s="36"/>
      <c r="AS1127" s="36"/>
    </row>
    <row r="1128" spans="2:45" ht="30" customHeight="1" x14ac:dyDescent="0.25">
      <c r="S1128" s="7" t="s">
        <v>16</v>
      </c>
      <c r="T1128" s="7" t="str">
        <f>VLOOKUP($T1110,ASIC!$A$1:$B$200,2,FALSE)</f>
        <v>M804WF</v>
      </c>
      <c r="U1128" s="71"/>
      <c r="V1128" s="37"/>
      <c r="W1128" s="37"/>
      <c r="X1128" s="38"/>
      <c r="Y1128" s="38"/>
      <c r="Z1128" s="71"/>
      <c r="AA1128" s="39"/>
      <c r="AB1128" s="40"/>
      <c r="AC1128" s="40"/>
      <c r="AD1128" s="40"/>
      <c r="AE1128" s="41"/>
      <c r="AF1128" s="42"/>
      <c r="AG1128" s="49"/>
      <c r="AH1128" s="43"/>
      <c r="AI1128" s="43"/>
      <c r="AJ1128" s="44"/>
      <c r="AK1128" s="44"/>
      <c r="AL1128" s="44"/>
      <c r="AM1128" s="44"/>
      <c r="AN1128" s="36"/>
      <c r="AO1128" s="36"/>
      <c r="AP1128" s="36"/>
      <c r="AQ1128" s="36"/>
      <c r="AR1128" s="36"/>
      <c r="AS1128" s="36"/>
    </row>
    <row r="1129" spans="2:45" ht="30" customHeight="1" x14ac:dyDescent="0.25">
      <c r="S1129" s="7" t="s">
        <v>17</v>
      </c>
      <c r="T1129" s="7" t="str">
        <f>VLOOKUP($T1111,Sensor!$A$1:$B$100,2,FALSE)</f>
        <v>2227F</v>
      </c>
      <c r="U1129" s="71"/>
      <c r="V1129" s="37"/>
      <c r="W1129" s="37"/>
      <c r="X1129" s="38"/>
      <c r="Y1129" s="38"/>
      <c r="Z1129" s="71"/>
      <c r="AA1129" s="39"/>
      <c r="AB1129" s="40"/>
      <c r="AC1129" s="40"/>
      <c r="AD1129" s="40"/>
      <c r="AE1129" s="41"/>
      <c r="AF1129" s="42"/>
      <c r="AG1129" s="49"/>
      <c r="AH1129" s="43"/>
      <c r="AI1129" s="43"/>
      <c r="AJ1129" s="44"/>
      <c r="AK1129" s="44"/>
      <c r="AL1129" s="44"/>
      <c r="AM1129" s="44"/>
      <c r="AN1129" s="36"/>
      <c r="AO1129" s="36"/>
      <c r="AP1129" s="36"/>
      <c r="AQ1129" s="36"/>
      <c r="AR1129" s="36"/>
      <c r="AS1129" s="36"/>
    </row>
    <row r="1130" spans="2:45" ht="30" customHeight="1" x14ac:dyDescent="0.25">
      <c r="S1130" s="7" t="s">
        <v>21</v>
      </c>
      <c r="T1130" s="7" t="str">
        <f>VLOOKUP($T1109,MPN!$A$1:$E$500,5,FALSE)</f>
        <v>Default</v>
      </c>
      <c r="U1130" s="71"/>
      <c r="V1130" s="37"/>
      <c r="W1130" s="37"/>
      <c r="X1130" s="38"/>
      <c r="Y1130" s="38"/>
      <c r="Z1130" s="71"/>
      <c r="AA1130" s="39"/>
      <c r="AB1130" s="40"/>
      <c r="AC1130" s="40"/>
      <c r="AD1130" s="40"/>
      <c r="AE1130" s="41"/>
      <c r="AF1130" s="42"/>
      <c r="AG1130" s="49"/>
      <c r="AH1130" s="43"/>
      <c r="AI1130" s="43"/>
      <c r="AJ1130" s="44"/>
      <c r="AK1130" s="44"/>
      <c r="AL1130" s="44"/>
      <c r="AM1130" s="44"/>
      <c r="AN1130" s="36"/>
      <c r="AO1130" s="36"/>
      <c r="AP1130" s="36"/>
      <c r="AQ1130" s="36"/>
      <c r="AR1130" s="36"/>
      <c r="AS1130" s="36"/>
    </row>
    <row r="1131" spans="2:45" ht="30" customHeight="1" x14ac:dyDescent="0.25">
      <c r="S1131" s="7" t="s">
        <v>545</v>
      </c>
      <c r="T1131" s="7">
        <f t="shared" ref="T1131" si="953">VLOOKUP(T1120,$DT$1:$DV$31,3,FALSE)</f>
        <v>0</v>
      </c>
      <c r="U1131" s="71"/>
      <c r="V1131" s="37"/>
      <c r="W1131" s="37"/>
      <c r="X1131" s="38"/>
      <c r="Y1131" s="38"/>
      <c r="Z1131" s="71"/>
      <c r="AA1131" s="39"/>
      <c r="AB1131" s="40"/>
      <c r="AC1131" s="40"/>
      <c r="AD1131" s="40"/>
      <c r="AE1131" s="41"/>
      <c r="AF1131" s="42"/>
      <c r="AG1131" s="49"/>
      <c r="AH1131" s="43"/>
      <c r="AI1131" s="43"/>
      <c r="AJ1131" s="44"/>
      <c r="AK1131" s="44"/>
      <c r="AL1131" s="44"/>
      <c r="AM1131" s="44"/>
      <c r="AN1131" s="36"/>
      <c r="AO1131" s="36"/>
      <c r="AP1131" s="36"/>
      <c r="AQ1131" s="36"/>
      <c r="AR1131" s="36"/>
      <c r="AS1131" s="36"/>
    </row>
    <row r="1132" spans="2:45" ht="30" customHeight="1" x14ac:dyDescent="0.25">
      <c r="S1132" s="7" t="s">
        <v>22</v>
      </c>
      <c r="T1132" s="15">
        <v>0</v>
      </c>
      <c r="U1132" s="71"/>
      <c r="V1132" s="37"/>
      <c r="W1132" s="37"/>
      <c r="X1132" s="38"/>
      <c r="Y1132" s="38"/>
      <c r="Z1132" s="71"/>
      <c r="AA1132" s="39"/>
      <c r="AB1132" s="40"/>
      <c r="AC1132" s="40"/>
      <c r="AD1132" s="40"/>
      <c r="AE1132" s="41"/>
      <c r="AF1132" s="42"/>
      <c r="AG1132" s="49"/>
      <c r="AH1132" s="43"/>
      <c r="AI1132" s="43"/>
      <c r="AJ1132" s="44"/>
      <c r="AK1132" s="44"/>
      <c r="AL1132" s="44"/>
      <c r="AM1132" s="44"/>
      <c r="AN1132" s="36"/>
      <c r="AO1132" s="36"/>
      <c r="AP1132" s="36"/>
      <c r="AQ1132" s="36"/>
      <c r="AR1132" s="36"/>
      <c r="AS1132" s="36"/>
    </row>
    <row r="1133" spans="2:45" ht="30" customHeight="1" x14ac:dyDescent="0.25">
      <c r="B1133" s="70"/>
      <c r="S1133" s="7" t="s">
        <v>696</v>
      </c>
      <c r="T1133" s="28">
        <v>45351</v>
      </c>
      <c r="U1133" s="71"/>
      <c r="V1133" s="37"/>
      <c r="W1133" s="37"/>
      <c r="X1133" s="38"/>
      <c r="Y1133" s="38"/>
      <c r="Z1133" s="71"/>
      <c r="AA1133" s="39"/>
      <c r="AB1133" s="40"/>
      <c r="AC1133" s="40"/>
      <c r="AD1133" s="40"/>
      <c r="AE1133" s="41"/>
      <c r="AF1133" s="42"/>
      <c r="AG1133" s="49"/>
      <c r="AH1133" s="43"/>
      <c r="AI1133" s="43"/>
      <c r="AJ1133" s="44"/>
      <c r="AK1133" s="44"/>
      <c r="AL1133" s="44"/>
      <c r="AM1133" s="44"/>
      <c r="AN1133" s="36"/>
      <c r="AO1133" s="36"/>
      <c r="AP1133" s="36"/>
      <c r="AQ1133" s="36"/>
      <c r="AR1133" s="36"/>
      <c r="AS1133" s="36"/>
    </row>
    <row r="1134" spans="2:45" ht="30" customHeight="1" x14ac:dyDescent="0.25">
      <c r="S1134" s="7" t="s">
        <v>694</v>
      </c>
      <c r="T1134" s="15" t="s">
        <v>994</v>
      </c>
      <c r="U1134" s="71"/>
      <c r="V1134" s="37"/>
      <c r="W1134" s="37"/>
      <c r="X1134" s="38"/>
      <c r="Y1134" s="38"/>
      <c r="Z1134" s="71"/>
      <c r="AA1134" s="39"/>
      <c r="AB1134" s="40"/>
      <c r="AC1134" s="40"/>
      <c r="AD1134" s="40"/>
      <c r="AE1134" s="41"/>
      <c r="AF1134" s="42"/>
      <c r="AG1134" s="49"/>
      <c r="AH1134" s="43"/>
      <c r="AI1134" s="43"/>
      <c r="AJ1134" s="44"/>
      <c r="AK1134" s="44"/>
      <c r="AL1134" s="44"/>
      <c r="AM1134" s="44"/>
      <c r="AN1134" s="36"/>
      <c r="AO1134" s="36"/>
      <c r="AP1134" s="36"/>
      <c r="AQ1134" s="36"/>
      <c r="AR1134" s="36"/>
      <c r="AS1134" s="36"/>
    </row>
    <row r="1135" spans="2:45" ht="30" customHeight="1" x14ac:dyDescent="0.25">
      <c r="S1135" s="7" t="s">
        <v>697</v>
      </c>
      <c r="T1135" s="7">
        <f t="shared" ref="T1135" ca="1" si="954">COUNTA(U1110:U1169)</f>
        <v>5</v>
      </c>
      <c r="U1135" s="71"/>
      <c r="V1135" s="37"/>
      <c r="W1135" s="37"/>
      <c r="X1135" s="38"/>
      <c r="Y1135" s="38"/>
      <c r="Z1135" s="71"/>
      <c r="AA1135" s="39"/>
      <c r="AB1135" s="40"/>
      <c r="AC1135" s="40"/>
      <c r="AD1135" s="40"/>
      <c r="AE1135" s="41"/>
      <c r="AF1135" s="42"/>
      <c r="AG1135" s="49"/>
      <c r="AH1135" s="43"/>
      <c r="AI1135" s="43"/>
      <c r="AJ1135" s="44"/>
      <c r="AK1135" s="44"/>
      <c r="AL1135" s="44"/>
      <c r="AM1135" s="44"/>
      <c r="AN1135" s="36"/>
      <c r="AO1135" s="36"/>
      <c r="AP1135" s="36"/>
      <c r="AQ1135" s="36"/>
      <c r="AR1135" s="36"/>
      <c r="AS1135" s="36"/>
    </row>
    <row r="1136" spans="2:45" ht="30" customHeight="1" x14ac:dyDescent="0.25">
      <c r="S1136" s="7" t="s">
        <v>715</v>
      </c>
      <c r="T1136" s="7" t="str">
        <f t="shared" ref="T1136" si="955">T1124&amp;"+/-"&amp;T1125&amp;" "&amp;T1134</f>
        <v>-38+/-0.8 dBV</v>
      </c>
      <c r="U1136" s="71"/>
      <c r="V1136" s="37"/>
      <c r="W1136" s="37"/>
      <c r="X1136" s="38"/>
      <c r="Y1136" s="38"/>
      <c r="Z1136" s="71"/>
      <c r="AA1136" s="39"/>
      <c r="AB1136" s="40"/>
      <c r="AC1136" s="40"/>
      <c r="AD1136" s="40"/>
      <c r="AE1136" s="41"/>
      <c r="AF1136" s="42"/>
      <c r="AG1136" s="49"/>
      <c r="AH1136" s="43"/>
      <c r="AI1136" s="43"/>
      <c r="AJ1136" s="44"/>
      <c r="AK1136" s="44"/>
      <c r="AL1136" s="44"/>
      <c r="AM1136" s="44"/>
      <c r="AN1136" s="36"/>
      <c r="AO1136" s="36"/>
      <c r="AP1136" s="36"/>
      <c r="AQ1136" s="36"/>
      <c r="AR1136" s="36"/>
      <c r="AS1136" s="36"/>
    </row>
    <row r="1137" spans="19:45" ht="30" customHeight="1" x14ac:dyDescent="0.25">
      <c r="S1137" s="7" t="s">
        <v>719</v>
      </c>
      <c r="T1137" s="54" t="str">
        <f t="shared" ref="T1137" si="956">T1116&amp;" : "&amp;T1119&amp;" "&amp;"(uA)"&amp;CHAR(10)&amp;"Vdc&amp;Remark: "&amp;T1122</f>
        <v>3.3V : 100~200 (uA)
Vdc&amp;Remark: -</v>
      </c>
      <c r="U1137" s="71"/>
      <c r="V1137" s="37"/>
      <c r="W1137" s="37"/>
      <c r="X1137" s="38"/>
      <c r="Y1137" s="38"/>
      <c r="Z1137" s="71"/>
      <c r="AA1137" s="39"/>
      <c r="AB1137" s="40"/>
      <c r="AC1137" s="40"/>
      <c r="AD1137" s="40"/>
      <c r="AE1137" s="41"/>
      <c r="AF1137" s="42"/>
      <c r="AG1137" s="49"/>
      <c r="AH1137" s="43"/>
      <c r="AI1137" s="43"/>
      <c r="AJ1137" s="44"/>
      <c r="AK1137" s="44"/>
      <c r="AL1137" s="44"/>
      <c r="AM1137" s="44"/>
      <c r="AN1137" s="36"/>
      <c r="AO1137" s="36"/>
      <c r="AP1137" s="36"/>
      <c r="AQ1137" s="36"/>
      <c r="AR1137" s="36"/>
      <c r="AS1137" s="36"/>
    </row>
    <row r="1138" spans="19:45" ht="30" customHeight="1" x14ac:dyDescent="0.25">
      <c r="U1138" s="71"/>
      <c r="V1138" s="37"/>
      <c r="W1138" s="37"/>
      <c r="X1138" s="38"/>
      <c r="Y1138" s="38"/>
      <c r="Z1138" s="71"/>
      <c r="AA1138" s="39"/>
      <c r="AB1138" s="40"/>
      <c r="AC1138" s="40"/>
      <c r="AD1138" s="40"/>
      <c r="AE1138" s="41"/>
      <c r="AF1138" s="42"/>
      <c r="AG1138" s="49"/>
      <c r="AH1138" s="43"/>
      <c r="AI1138" s="43"/>
      <c r="AJ1138" s="44"/>
      <c r="AK1138" s="44"/>
      <c r="AL1138" s="44"/>
      <c r="AM1138" s="44"/>
      <c r="AN1138" s="36"/>
      <c r="AO1138" s="36"/>
      <c r="AP1138" s="36"/>
      <c r="AQ1138" s="36"/>
      <c r="AR1138" s="36"/>
      <c r="AS1138" s="36"/>
    </row>
    <row r="1139" spans="19:45" ht="30" customHeight="1" x14ac:dyDescent="0.25">
      <c r="S1139" s="2" t="s">
        <v>14</v>
      </c>
      <c r="T1139" s="2" t="str">
        <f t="shared" ref="T1139" si="957">ADDRESS(ROW(S1139),COLUMN($S$1))&amp;":"&amp;ADDRESS(ROW(S1169),COLUMN($T$1))</f>
        <v>$S$1139:$T$1169</v>
      </c>
      <c r="U1139" s="71"/>
      <c r="V1139" s="37"/>
      <c r="W1139" s="37"/>
      <c r="X1139" s="38"/>
      <c r="Y1139" s="38"/>
      <c r="Z1139" s="71"/>
      <c r="AA1139" s="39"/>
      <c r="AB1139" s="40"/>
      <c r="AC1139" s="40"/>
      <c r="AD1139" s="40"/>
      <c r="AE1139" s="41"/>
      <c r="AF1139" s="42"/>
      <c r="AG1139" s="49"/>
      <c r="AH1139" s="43"/>
      <c r="AI1139" s="43"/>
      <c r="AJ1139" s="44"/>
      <c r="AK1139" s="44"/>
      <c r="AL1139" s="44"/>
      <c r="AM1139" s="44"/>
      <c r="AN1139" s="36"/>
      <c r="AO1139" s="36"/>
      <c r="AP1139" s="36"/>
      <c r="AQ1139" s="36"/>
      <c r="AR1139" s="36"/>
      <c r="AS1139" s="36"/>
    </row>
    <row r="1140" spans="19:45" ht="30" customHeight="1" x14ac:dyDescent="0.25">
      <c r="S1140" s="4" t="str">
        <f t="shared" ref="S1140" si="958">$BB$2</f>
        <v>15V</v>
      </c>
      <c r="T1140" s="3">
        <v>3.3</v>
      </c>
      <c r="U1140" s="71"/>
      <c r="V1140" s="37"/>
      <c r="W1140" s="37"/>
      <c r="X1140" s="38"/>
      <c r="Y1140" s="38"/>
      <c r="Z1140" s="71"/>
      <c r="AA1140" s="39"/>
      <c r="AB1140" s="40"/>
      <c r="AC1140" s="40"/>
      <c r="AD1140" s="40"/>
      <c r="AE1140" s="41"/>
      <c r="AF1140" s="42"/>
      <c r="AG1140" s="49"/>
      <c r="AH1140" s="43"/>
      <c r="AI1140" s="43"/>
      <c r="AJ1140" s="44"/>
      <c r="AK1140" s="44"/>
      <c r="AL1140" s="44"/>
      <c r="AM1140" s="44"/>
      <c r="AN1140" s="36"/>
      <c r="AO1140" s="36"/>
      <c r="AP1140" s="36"/>
      <c r="AQ1140" s="36"/>
      <c r="AR1140" s="36"/>
      <c r="AS1140" s="36"/>
    </row>
    <row r="1141" spans="19:45" ht="30" customHeight="1" x14ac:dyDescent="0.25">
      <c r="S1141" s="4" t="str">
        <f t="shared" ref="S1141" si="959">$BB$3</f>
        <v>14V</v>
      </c>
      <c r="T1141" s="3">
        <v>2.2000000000000002</v>
      </c>
      <c r="U1141" s="71"/>
      <c r="V1141" s="37"/>
      <c r="W1141" s="37"/>
      <c r="X1141" s="38"/>
      <c r="Y1141" s="38"/>
      <c r="Z1141" s="71"/>
      <c r="AA1141" s="39"/>
      <c r="AB1141" s="40"/>
      <c r="AC1141" s="40"/>
      <c r="AD1141" s="40"/>
      <c r="AE1141" s="41"/>
      <c r="AF1141" s="42"/>
      <c r="AG1141" s="49"/>
      <c r="AH1141" s="43"/>
      <c r="AI1141" s="43"/>
      <c r="AJ1141" s="44"/>
      <c r="AK1141" s="44"/>
      <c r="AL1141" s="44"/>
      <c r="AM1141" s="44"/>
      <c r="AN1141" s="36"/>
      <c r="AO1141" s="36"/>
      <c r="AP1141" s="36"/>
      <c r="AQ1141" s="36"/>
      <c r="AR1141" s="36"/>
      <c r="AS1141" s="36"/>
    </row>
    <row r="1142" spans="19:45" ht="30" customHeight="1" x14ac:dyDescent="0.25">
      <c r="S1142" s="4" t="str">
        <f t="shared" ref="S1142" si="960">$BB$4</f>
        <v>13V</v>
      </c>
      <c r="T1142" s="3">
        <v>1.1000000000000001</v>
      </c>
      <c r="U1142" s="71"/>
      <c r="V1142" s="37"/>
      <c r="W1142" s="37"/>
      <c r="X1142" s="38"/>
      <c r="Y1142" s="38"/>
      <c r="Z1142" s="71"/>
      <c r="AA1142" s="39"/>
      <c r="AB1142" s="40"/>
      <c r="AC1142" s="40"/>
      <c r="AD1142" s="40"/>
      <c r="AE1142" s="41"/>
      <c r="AF1142" s="42"/>
      <c r="AG1142" s="49"/>
      <c r="AH1142" s="43"/>
      <c r="AI1142" s="43"/>
      <c r="AJ1142" s="44"/>
      <c r="AK1142" s="44"/>
      <c r="AL1142" s="44"/>
      <c r="AM1142" s="44"/>
      <c r="AN1142" s="36"/>
      <c r="AO1142" s="36"/>
      <c r="AP1142" s="36"/>
      <c r="AQ1142" s="36"/>
      <c r="AR1142" s="36"/>
      <c r="AS1142" s="36"/>
    </row>
    <row r="1143" spans="19:45" ht="30" customHeight="1" x14ac:dyDescent="0.25">
      <c r="S1143" s="4" t="str">
        <f t="shared" ref="S1143" si="961">$BB$5</f>
        <v>12V</v>
      </c>
      <c r="T1143" s="3">
        <v>0</v>
      </c>
      <c r="U1143" s="71"/>
      <c r="V1143" s="37"/>
      <c r="W1143" s="37"/>
      <c r="X1143" s="38"/>
      <c r="Y1143" s="38"/>
      <c r="Z1143" s="71"/>
      <c r="AA1143" s="39"/>
      <c r="AB1143" s="40"/>
      <c r="AC1143" s="40"/>
      <c r="AD1143" s="40"/>
      <c r="AE1143" s="41"/>
      <c r="AF1143" s="42"/>
      <c r="AG1143" s="49"/>
      <c r="AH1143" s="43"/>
      <c r="AI1143" s="43"/>
      <c r="AJ1143" s="44"/>
      <c r="AK1143" s="44"/>
      <c r="AL1143" s="44"/>
      <c r="AM1143" s="44"/>
      <c r="AN1143" s="36"/>
      <c r="AO1143" s="36"/>
      <c r="AP1143" s="36"/>
      <c r="AQ1143" s="36"/>
      <c r="AR1143" s="36"/>
      <c r="AS1143" s="36"/>
    </row>
    <row r="1144" spans="19:45" ht="30" customHeight="1" x14ac:dyDescent="0.25">
      <c r="S1144" s="4" t="str">
        <f t="shared" ref="S1144" si="962">$BB$6</f>
        <v>11V</v>
      </c>
      <c r="T1144" s="3">
        <v>-1.1000000000000001</v>
      </c>
      <c r="U1144" s="71"/>
      <c r="V1144" s="37"/>
      <c r="W1144" s="37"/>
      <c r="X1144" s="38"/>
      <c r="Y1144" s="38"/>
      <c r="Z1144" s="71"/>
      <c r="AA1144" s="39"/>
      <c r="AB1144" s="40"/>
      <c r="AC1144" s="40"/>
      <c r="AD1144" s="40"/>
      <c r="AE1144" s="41"/>
      <c r="AF1144" s="42"/>
      <c r="AG1144" s="49"/>
      <c r="AH1144" s="43"/>
      <c r="AI1144" s="43"/>
      <c r="AJ1144" s="44"/>
      <c r="AK1144" s="44"/>
      <c r="AL1144" s="44"/>
      <c r="AM1144" s="44"/>
      <c r="AN1144" s="36"/>
      <c r="AO1144" s="36"/>
      <c r="AP1144" s="36"/>
      <c r="AQ1144" s="36"/>
      <c r="AR1144" s="36"/>
      <c r="AS1144" s="36"/>
    </row>
    <row r="1145" spans="19:45" ht="30" customHeight="1" x14ac:dyDescent="0.25">
      <c r="S1145" s="4" t="str">
        <f t="shared" ref="S1145" si="963">$BB$7</f>
        <v>10V</v>
      </c>
      <c r="T1145" s="3">
        <v>-2.2000000000000002</v>
      </c>
      <c r="U1145" s="71"/>
      <c r="V1145" s="37"/>
      <c r="W1145" s="37"/>
      <c r="X1145" s="38"/>
      <c r="Y1145" s="38"/>
      <c r="Z1145" s="71"/>
      <c r="AA1145" s="39"/>
      <c r="AB1145" s="40"/>
      <c r="AC1145" s="40"/>
      <c r="AD1145" s="40"/>
      <c r="AE1145" s="41"/>
      <c r="AF1145" s="42"/>
      <c r="AG1145" s="49"/>
      <c r="AH1145" s="43"/>
      <c r="AI1145" s="43"/>
      <c r="AJ1145" s="44"/>
      <c r="AK1145" s="44"/>
      <c r="AL1145" s="44"/>
      <c r="AM1145" s="44"/>
      <c r="AN1145" s="36"/>
      <c r="AO1145" s="36"/>
      <c r="AP1145" s="36"/>
      <c r="AQ1145" s="36"/>
      <c r="AR1145" s="36"/>
      <c r="AS1145" s="36"/>
    </row>
    <row r="1146" spans="19:45" ht="30" customHeight="1" x14ac:dyDescent="0.25">
      <c r="S1146" s="4" t="str">
        <f t="shared" ref="S1146" si="964">$BB$8</f>
        <v>9V</v>
      </c>
      <c r="T1146" s="3" t="s">
        <v>562</v>
      </c>
      <c r="U1146" s="71"/>
      <c r="V1146" s="37"/>
      <c r="W1146" s="37"/>
      <c r="X1146" s="38"/>
      <c r="Y1146" s="38"/>
      <c r="Z1146" s="71"/>
      <c r="AA1146" s="39"/>
      <c r="AB1146" s="40"/>
      <c r="AC1146" s="40"/>
      <c r="AD1146" s="40"/>
      <c r="AE1146" s="41"/>
      <c r="AF1146" s="42"/>
      <c r="AG1146" s="49"/>
      <c r="AH1146" s="43"/>
      <c r="AI1146" s="43"/>
      <c r="AJ1146" s="44"/>
      <c r="AK1146" s="44"/>
      <c r="AL1146" s="44"/>
      <c r="AM1146" s="44"/>
      <c r="AN1146" s="36"/>
      <c r="AO1146" s="36"/>
      <c r="AP1146" s="36"/>
      <c r="AQ1146" s="36"/>
      <c r="AR1146" s="36"/>
      <c r="AS1146" s="36"/>
    </row>
    <row r="1147" spans="19:45" ht="30" customHeight="1" x14ac:dyDescent="0.25">
      <c r="S1147" s="4" t="str">
        <f t="shared" ref="S1147" si="965">$BB$9</f>
        <v>FIX</v>
      </c>
      <c r="T1147" s="3" t="s">
        <v>562</v>
      </c>
      <c r="U1147" s="71"/>
      <c r="V1147" s="37"/>
      <c r="W1147" s="37"/>
      <c r="X1147" s="38"/>
      <c r="Y1147" s="38"/>
      <c r="Z1147" s="71"/>
      <c r="AA1147" s="39"/>
      <c r="AB1147" s="40"/>
      <c r="AC1147" s="40"/>
      <c r="AD1147" s="40"/>
      <c r="AE1147" s="41"/>
      <c r="AF1147" s="42"/>
      <c r="AG1147" s="49"/>
      <c r="AH1147" s="43"/>
      <c r="AI1147" s="43"/>
      <c r="AJ1147" s="44"/>
      <c r="AK1147" s="44"/>
      <c r="AL1147" s="44"/>
      <c r="AM1147" s="44"/>
      <c r="AN1147" s="36"/>
      <c r="AO1147" s="36"/>
      <c r="AP1147" s="36"/>
      <c r="AQ1147" s="36"/>
      <c r="AR1147" s="36"/>
      <c r="AS1147" s="36"/>
    </row>
    <row r="1148" spans="19:45" ht="30" customHeight="1" x14ac:dyDescent="0.25">
      <c r="S1148" s="4" t="str">
        <f t="shared" ref="S1148" si="966">$BB$10</f>
        <v>Space</v>
      </c>
      <c r="T1148" s="3"/>
      <c r="U1148" s="71"/>
      <c r="V1148" s="37"/>
      <c r="W1148" s="37"/>
      <c r="X1148" s="38"/>
      <c r="Y1148" s="38"/>
      <c r="Z1148" s="71"/>
      <c r="AA1148" s="39"/>
      <c r="AB1148" s="40"/>
      <c r="AC1148" s="40"/>
      <c r="AD1148" s="40"/>
      <c r="AE1148" s="41"/>
      <c r="AF1148" s="42"/>
      <c r="AG1148" s="49"/>
      <c r="AH1148" s="43"/>
      <c r="AI1148" s="43"/>
      <c r="AJ1148" s="44"/>
      <c r="AK1148" s="44"/>
      <c r="AL1148" s="44"/>
      <c r="AM1148" s="44"/>
      <c r="AN1148" s="36"/>
      <c r="AO1148" s="36"/>
      <c r="AP1148" s="36"/>
      <c r="AQ1148" s="36"/>
      <c r="AR1148" s="36"/>
      <c r="AS1148" s="36"/>
    </row>
    <row r="1149" spans="19:45" ht="30" customHeight="1" x14ac:dyDescent="0.25">
      <c r="S1149" s="4" t="str">
        <f t="shared" ref="S1149" si="967">$BB$11</f>
        <v>Config2</v>
      </c>
      <c r="T1149" s="3"/>
      <c r="U1149" s="71"/>
      <c r="V1149" s="37"/>
      <c r="W1149" s="37"/>
      <c r="X1149" s="38"/>
      <c r="Y1149" s="38"/>
      <c r="Z1149" s="71"/>
      <c r="AA1149" s="39"/>
      <c r="AB1149" s="40"/>
      <c r="AC1149" s="40"/>
      <c r="AD1149" s="40"/>
      <c r="AE1149" s="41"/>
      <c r="AF1149" s="42"/>
      <c r="AG1149" s="49"/>
      <c r="AH1149" s="43"/>
      <c r="AI1149" s="43"/>
      <c r="AJ1149" s="44"/>
      <c r="AK1149" s="44"/>
      <c r="AL1149" s="44"/>
      <c r="AM1149" s="44"/>
      <c r="AN1149" s="36"/>
      <c r="AO1149" s="36"/>
      <c r="AP1149" s="36"/>
      <c r="AQ1149" s="36"/>
      <c r="AR1149" s="36"/>
      <c r="AS1149" s="36"/>
    </row>
    <row r="1150" spans="19:45" ht="30" customHeight="1" x14ac:dyDescent="0.25">
      <c r="S1150" s="4" t="str">
        <f t="shared" ref="S1150" si="968">$BB$12</f>
        <v>-</v>
      </c>
      <c r="T1150" s="3"/>
      <c r="U1150" s="36"/>
      <c r="V1150" s="37"/>
      <c r="W1150" s="37"/>
      <c r="X1150" s="38"/>
      <c r="Y1150" s="38"/>
      <c r="Z1150" s="71"/>
      <c r="AA1150" s="39"/>
      <c r="AB1150" s="40"/>
      <c r="AC1150" s="40"/>
      <c r="AD1150" s="40"/>
      <c r="AE1150" s="41"/>
      <c r="AF1150" s="42"/>
      <c r="AG1150" s="49"/>
      <c r="AH1150" s="43"/>
      <c r="AI1150" s="43"/>
      <c r="AJ1150" s="44"/>
      <c r="AK1150" s="44"/>
      <c r="AL1150" s="44"/>
      <c r="AM1150" s="44"/>
      <c r="AN1150" s="36"/>
      <c r="AO1150" s="36"/>
      <c r="AP1150" s="36"/>
      <c r="AQ1150" s="36"/>
      <c r="AR1150" s="36"/>
      <c r="AS1150" s="36"/>
    </row>
    <row r="1151" spans="19:45" ht="30" customHeight="1" x14ac:dyDescent="0.25">
      <c r="S1151" s="4" t="str">
        <f t="shared" ref="S1151" si="969">$BB$13</f>
        <v>-</v>
      </c>
      <c r="T1151" s="3"/>
      <c r="U1151" s="36"/>
      <c r="V1151" s="37"/>
      <c r="W1151" s="37"/>
      <c r="X1151" s="38"/>
      <c r="Y1151" s="38"/>
      <c r="Z1151" s="71"/>
      <c r="AA1151" s="39"/>
      <c r="AB1151" s="40"/>
      <c r="AC1151" s="40"/>
      <c r="AD1151" s="40"/>
      <c r="AE1151" s="41"/>
      <c r="AF1151" s="42"/>
      <c r="AG1151" s="49"/>
      <c r="AH1151" s="43"/>
      <c r="AI1151" s="43"/>
      <c r="AJ1151" s="44"/>
      <c r="AK1151" s="44"/>
      <c r="AL1151" s="44"/>
      <c r="AM1151" s="44"/>
      <c r="AN1151" s="36"/>
      <c r="AO1151" s="36"/>
      <c r="AP1151" s="36"/>
      <c r="AQ1151" s="36"/>
      <c r="AR1151" s="36"/>
      <c r="AS1151" s="36"/>
    </row>
    <row r="1152" spans="19:45" ht="30" customHeight="1" x14ac:dyDescent="0.25">
      <c r="S1152" s="4" t="str">
        <f t="shared" ref="S1152" si="970">$BB$14</f>
        <v>-</v>
      </c>
      <c r="T1152" s="3"/>
      <c r="U1152" s="36"/>
      <c r="V1152" s="37"/>
      <c r="W1152" s="37"/>
      <c r="X1152" s="38"/>
      <c r="Y1152" s="38"/>
      <c r="Z1152" s="71"/>
      <c r="AA1152" s="39"/>
      <c r="AB1152" s="40"/>
      <c r="AC1152" s="40"/>
      <c r="AD1152" s="40"/>
      <c r="AE1152" s="41"/>
      <c r="AF1152" s="42"/>
      <c r="AG1152" s="49"/>
      <c r="AH1152" s="43"/>
      <c r="AI1152" s="43"/>
      <c r="AJ1152" s="44"/>
      <c r="AK1152" s="44"/>
      <c r="AL1152" s="44"/>
      <c r="AM1152" s="44"/>
      <c r="AN1152" s="36"/>
      <c r="AO1152" s="36"/>
      <c r="AP1152" s="36"/>
      <c r="AQ1152" s="36"/>
      <c r="AR1152" s="36"/>
      <c r="AS1152" s="36"/>
    </row>
    <row r="1153" spans="19:45" ht="30" customHeight="1" x14ac:dyDescent="0.25">
      <c r="S1153" s="4" t="str">
        <f t="shared" ref="S1153" si="971">$BB$15</f>
        <v>-</v>
      </c>
      <c r="T1153" s="3"/>
      <c r="U1153" s="36"/>
      <c r="V1153" s="37"/>
      <c r="W1153" s="37"/>
      <c r="X1153" s="38"/>
      <c r="Y1153" s="38"/>
      <c r="Z1153" s="71"/>
      <c r="AA1153" s="39"/>
      <c r="AB1153" s="40"/>
      <c r="AC1153" s="40"/>
      <c r="AD1153" s="40"/>
      <c r="AE1153" s="41"/>
      <c r="AF1153" s="42"/>
      <c r="AG1153" s="49"/>
      <c r="AH1153" s="43"/>
      <c r="AI1153" s="43"/>
      <c r="AJ1153" s="44"/>
      <c r="AK1153" s="44"/>
      <c r="AL1153" s="44"/>
      <c r="AM1153" s="44"/>
      <c r="AN1153" s="36"/>
      <c r="AO1153" s="36"/>
      <c r="AP1153" s="36"/>
      <c r="AQ1153" s="36"/>
      <c r="AR1153" s="36"/>
      <c r="AS1153" s="36"/>
    </row>
    <row r="1154" spans="19:45" ht="30" customHeight="1" x14ac:dyDescent="0.25">
      <c r="S1154" s="4" t="str">
        <f t="shared" ref="S1154" si="972">$BB$16</f>
        <v>-</v>
      </c>
      <c r="T1154" s="3"/>
      <c r="U1154" s="36"/>
      <c r="V1154" s="37"/>
      <c r="W1154" s="37"/>
      <c r="X1154" s="38"/>
      <c r="Y1154" s="38"/>
      <c r="Z1154" s="71"/>
      <c r="AA1154" s="39"/>
      <c r="AB1154" s="40"/>
      <c r="AC1154" s="40"/>
      <c r="AD1154" s="40"/>
      <c r="AE1154" s="41"/>
      <c r="AF1154" s="42"/>
      <c r="AG1154" s="49"/>
      <c r="AH1154" s="43"/>
      <c r="AI1154" s="43"/>
      <c r="AJ1154" s="44"/>
      <c r="AK1154" s="44"/>
      <c r="AL1154" s="44"/>
      <c r="AM1154" s="44"/>
      <c r="AN1154" s="36"/>
      <c r="AO1154" s="36"/>
      <c r="AP1154" s="36"/>
      <c r="AQ1154" s="36"/>
      <c r="AR1154" s="36"/>
      <c r="AS1154" s="36"/>
    </row>
    <row r="1155" spans="19:45" ht="30" customHeight="1" x14ac:dyDescent="0.25">
      <c r="S1155" s="4" t="str">
        <f t="shared" ref="S1155" si="973">$BB$17</f>
        <v>-</v>
      </c>
      <c r="T1155" s="3"/>
      <c r="U1155" s="36"/>
      <c r="V1155" s="37"/>
      <c r="W1155" s="37"/>
      <c r="X1155" s="38"/>
      <c r="Y1155" s="38"/>
      <c r="Z1155" s="71"/>
      <c r="AA1155" s="39"/>
      <c r="AB1155" s="40"/>
      <c r="AC1155" s="40"/>
      <c r="AD1155" s="40"/>
      <c r="AE1155" s="41"/>
      <c r="AF1155" s="42"/>
      <c r="AG1155" s="49"/>
      <c r="AH1155" s="43"/>
      <c r="AI1155" s="43"/>
      <c r="AJ1155" s="44"/>
      <c r="AK1155" s="44"/>
      <c r="AL1155" s="44"/>
      <c r="AM1155" s="44"/>
      <c r="AN1155" s="36"/>
      <c r="AO1155" s="36"/>
      <c r="AP1155" s="36"/>
      <c r="AQ1155" s="36"/>
      <c r="AR1155" s="36"/>
      <c r="AS1155" s="36"/>
    </row>
    <row r="1156" spans="19:45" ht="30" customHeight="1" x14ac:dyDescent="0.25">
      <c r="S1156" s="4" t="str">
        <f t="shared" ref="S1156" si="974">$BB$18</f>
        <v>-</v>
      </c>
      <c r="T1156" s="3"/>
      <c r="U1156" s="36"/>
      <c r="V1156" s="37"/>
      <c r="W1156" s="37"/>
      <c r="X1156" s="38"/>
      <c r="Y1156" s="38"/>
      <c r="Z1156" s="71"/>
      <c r="AA1156" s="39"/>
      <c r="AB1156" s="40"/>
      <c r="AC1156" s="40"/>
      <c r="AD1156" s="40"/>
      <c r="AE1156" s="41"/>
      <c r="AF1156" s="42"/>
      <c r="AG1156" s="49"/>
      <c r="AH1156" s="43"/>
      <c r="AI1156" s="43"/>
      <c r="AJ1156" s="44"/>
      <c r="AK1156" s="44"/>
      <c r="AL1156" s="44"/>
      <c r="AM1156" s="44"/>
      <c r="AN1156" s="36"/>
      <c r="AO1156" s="36"/>
      <c r="AP1156" s="36"/>
      <c r="AQ1156" s="36"/>
      <c r="AR1156" s="36"/>
      <c r="AS1156" s="36"/>
    </row>
    <row r="1157" spans="19:45" ht="30" customHeight="1" x14ac:dyDescent="0.25">
      <c r="S1157" s="4" t="str">
        <f t="shared" ref="S1157" si="975">$BB$19</f>
        <v>-</v>
      </c>
      <c r="T1157" s="3"/>
      <c r="U1157" s="36"/>
      <c r="V1157" s="37"/>
      <c r="W1157" s="37"/>
      <c r="X1157" s="38"/>
      <c r="Y1157" s="38"/>
      <c r="Z1157" s="71"/>
      <c r="AA1157" s="39"/>
      <c r="AB1157" s="40"/>
      <c r="AC1157" s="40"/>
      <c r="AD1157" s="40"/>
      <c r="AE1157" s="41"/>
      <c r="AF1157" s="42"/>
      <c r="AG1157" s="49"/>
      <c r="AH1157" s="43"/>
      <c r="AI1157" s="43"/>
      <c r="AJ1157" s="44"/>
      <c r="AK1157" s="44"/>
      <c r="AL1157" s="44"/>
      <c r="AM1157" s="44"/>
      <c r="AN1157" s="36"/>
      <c r="AO1157" s="36"/>
      <c r="AP1157" s="36"/>
      <c r="AQ1157" s="36"/>
      <c r="AR1157" s="36"/>
      <c r="AS1157" s="36"/>
    </row>
    <row r="1158" spans="19:45" ht="30" customHeight="1" x14ac:dyDescent="0.25">
      <c r="S1158" s="4" t="str">
        <f t="shared" ref="S1158" si="976">$BB$20</f>
        <v>-</v>
      </c>
      <c r="T1158" s="3"/>
      <c r="U1158" s="36"/>
      <c r="V1158" s="37"/>
      <c r="W1158" s="37"/>
      <c r="X1158" s="38"/>
      <c r="Y1158" s="38"/>
      <c r="Z1158" s="71"/>
      <c r="AA1158" s="39"/>
      <c r="AB1158" s="40"/>
      <c r="AC1158" s="40"/>
      <c r="AD1158" s="40"/>
      <c r="AE1158" s="41"/>
      <c r="AF1158" s="42"/>
      <c r="AG1158" s="49"/>
      <c r="AH1158" s="43"/>
      <c r="AI1158" s="43"/>
      <c r="AJ1158" s="44"/>
      <c r="AK1158" s="44"/>
      <c r="AL1158" s="44"/>
      <c r="AM1158" s="44"/>
      <c r="AN1158" s="36"/>
      <c r="AO1158" s="36"/>
      <c r="AP1158" s="36"/>
      <c r="AQ1158" s="36"/>
      <c r="AR1158" s="36"/>
      <c r="AS1158" s="36"/>
    </row>
    <row r="1159" spans="19:45" ht="30" customHeight="1" x14ac:dyDescent="0.25">
      <c r="S1159" s="4" t="str">
        <f t="shared" ref="S1159" si="977">$BB$21</f>
        <v>-</v>
      </c>
      <c r="T1159" s="3"/>
      <c r="U1159" s="36"/>
      <c r="V1159" s="37"/>
      <c r="W1159" s="37"/>
      <c r="X1159" s="38"/>
      <c r="Y1159" s="38"/>
      <c r="Z1159" s="71"/>
      <c r="AA1159" s="39"/>
      <c r="AB1159" s="40"/>
      <c r="AC1159" s="40"/>
      <c r="AD1159" s="40"/>
      <c r="AE1159" s="41"/>
      <c r="AF1159" s="42"/>
      <c r="AG1159" s="49"/>
      <c r="AH1159" s="43"/>
      <c r="AI1159" s="43"/>
      <c r="AJ1159" s="44"/>
      <c r="AK1159" s="44"/>
      <c r="AL1159" s="44"/>
      <c r="AM1159" s="44"/>
      <c r="AN1159" s="36"/>
      <c r="AO1159" s="36"/>
      <c r="AP1159" s="36"/>
      <c r="AQ1159" s="36"/>
      <c r="AR1159" s="36"/>
      <c r="AS1159" s="36"/>
    </row>
    <row r="1160" spans="19:45" ht="30" customHeight="1" x14ac:dyDescent="0.25">
      <c r="S1160" s="4" t="str">
        <f t="shared" ref="S1160" si="978">$BB$22</f>
        <v>-</v>
      </c>
      <c r="T1160" s="3"/>
      <c r="U1160" s="36"/>
      <c r="V1160" s="37"/>
      <c r="W1160" s="37"/>
      <c r="X1160" s="38"/>
      <c r="Y1160" s="38"/>
      <c r="Z1160" s="71"/>
      <c r="AA1160" s="39"/>
      <c r="AB1160" s="40"/>
      <c r="AC1160" s="40"/>
      <c r="AD1160" s="40"/>
      <c r="AE1160" s="41"/>
      <c r="AF1160" s="42"/>
      <c r="AG1160" s="49"/>
      <c r="AH1160" s="43"/>
      <c r="AI1160" s="43"/>
      <c r="AJ1160" s="44"/>
      <c r="AK1160" s="44"/>
      <c r="AL1160" s="44"/>
      <c r="AM1160" s="44"/>
      <c r="AN1160" s="36"/>
      <c r="AO1160" s="36"/>
      <c r="AP1160" s="36"/>
      <c r="AQ1160" s="36"/>
      <c r="AR1160" s="36"/>
      <c r="AS1160" s="36"/>
    </row>
    <row r="1161" spans="19:45" ht="30" customHeight="1" x14ac:dyDescent="0.25">
      <c r="S1161" s="4" t="str">
        <f t="shared" ref="S1161" si="979">$BB$23</f>
        <v>-</v>
      </c>
      <c r="T1161" s="3"/>
      <c r="U1161" s="36"/>
      <c r="V1161" s="37"/>
      <c r="W1161" s="37"/>
      <c r="X1161" s="38"/>
      <c r="Y1161" s="38"/>
      <c r="Z1161" s="71"/>
      <c r="AA1161" s="39"/>
      <c r="AB1161" s="40"/>
      <c r="AC1161" s="40"/>
      <c r="AD1161" s="40"/>
      <c r="AE1161" s="41"/>
      <c r="AF1161" s="42"/>
      <c r="AG1161" s="49"/>
      <c r="AH1161" s="43"/>
      <c r="AI1161" s="43"/>
      <c r="AJ1161" s="44"/>
      <c r="AK1161" s="44"/>
      <c r="AL1161" s="44"/>
      <c r="AM1161" s="44"/>
      <c r="AN1161" s="36"/>
      <c r="AO1161" s="36"/>
      <c r="AP1161" s="36"/>
      <c r="AQ1161" s="36"/>
      <c r="AR1161" s="36"/>
      <c r="AS1161" s="36"/>
    </row>
    <row r="1162" spans="19:45" ht="30" customHeight="1" x14ac:dyDescent="0.25">
      <c r="S1162" s="4" t="str">
        <f t="shared" ref="S1162" si="980">$BB$24</f>
        <v>-</v>
      </c>
      <c r="T1162" s="3"/>
      <c r="U1162" s="36"/>
      <c r="V1162" s="37"/>
      <c r="W1162" s="37"/>
      <c r="X1162" s="38"/>
      <c r="Y1162" s="38"/>
      <c r="Z1162" s="71"/>
      <c r="AA1162" s="39"/>
      <c r="AB1162" s="40"/>
      <c r="AC1162" s="40"/>
      <c r="AD1162" s="40"/>
      <c r="AE1162" s="41"/>
      <c r="AF1162" s="42"/>
      <c r="AG1162" s="49"/>
      <c r="AH1162" s="43"/>
      <c r="AI1162" s="43"/>
      <c r="AJ1162" s="44"/>
      <c r="AK1162" s="44"/>
      <c r="AL1162" s="44"/>
      <c r="AM1162" s="44"/>
      <c r="AN1162" s="36"/>
      <c r="AO1162" s="36"/>
      <c r="AP1162" s="36"/>
      <c r="AQ1162" s="36"/>
      <c r="AR1162" s="36"/>
      <c r="AS1162" s="36"/>
    </row>
    <row r="1163" spans="19:45" ht="30" customHeight="1" x14ac:dyDescent="0.25">
      <c r="S1163" s="4" t="str">
        <f t="shared" ref="S1163" si="981">$BB$25</f>
        <v>-</v>
      </c>
      <c r="T1163" s="3"/>
      <c r="U1163" s="36"/>
      <c r="V1163" s="37"/>
      <c r="W1163" s="37"/>
      <c r="X1163" s="38"/>
      <c r="Y1163" s="38"/>
      <c r="Z1163" s="71"/>
      <c r="AA1163" s="39"/>
      <c r="AB1163" s="40"/>
      <c r="AC1163" s="40"/>
      <c r="AD1163" s="40"/>
      <c r="AE1163" s="41"/>
      <c r="AF1163" s="42"/>
      <c r="AG1163" s="49"/>
      <c r="AH1163" s="43"/>
      <c r="AI1163" s="43"/>
      <c r="AJ1163" s="44"/>
      <c r="AK1163" s="44"/>
      <c r="AL1163" s="44"/>
      <c r="AM1163" s="44"/>
      <c r="AN1163" s="36"/>
      <c r="AO1163" s="36"/>
      <c r="AP1163" s="36"/>
      <c r="AQ1163" s="36"/>
      <c r="AR1163" s="36"/>
      <c r="AS1163" s="36"/>
    </row>
    <row r="1164" spans="19:45" ht="30" customHeight="1" x14ac:dyDescent="0.25">
      <c r="S1164" s="4" t="str">
        <f t="shared" ref="S1164" si="982">$BB$26</f>
        <v>-</v>
      </c>
      <c r="T1164" s="3"/>
      <c r="U1164" s="36"/>
      <c r="V1164" s="37"/>
      <c r="W1164" s="37"/>
      <c r="X1164" s="38"/>
      <c r="Y1164" s="38"/>
      <c r="Z1164" s="71"/>
      <c r="AA1164" s="39"/>
      <c r="AB1164" s="40"/>
      <c r="AC1164" s="40"/>
      <c r="AD1164" s="40"/>
      <c r="AE1164" s="41"/>
      <c r="AF1164" s="42"/>
      <c r="AG1164" s="49"/>
      <c r="AH1164" s="43"/>
      <c r="AI1164" s="43"/>
      <c r="AJ1164" s="44"/>
      <c r="AK1164" s="44"/>
      <c r="AL1164" s="44"/>
      <c r="AM1164" s="44"/>
      <c r="AN1164" s="36"/>
      <c r="AO1164" s="36"/>
      <c r="AP1164" s="36"/>
      <c r="AQ1164" s="36"/>
      <c r="AR1164" s="36"/>
      <c r="AS1164" s="36"/>
    </row>
    <row r="1165" spans="19:45" ht="30" customHeight="1" x14ac:dyDescent="0.25">
      <c r="S1165" s="4" t="str">
        <f t="shared" ref="S1165" si="983">$BB$27</f>
        <v>-</v>
      </c>
      <c r="T1165" s="3"/>
      <c r="U1165" s="36"/>
      <c r="V1165" s="37"/>
      <c r="W1165" s="37"/>
      <c r="X1165" s="38"/>
      <c r="Y1165" s="38"/>
      <c r="Z1165" s="71"/>
      <c r="AA1165" s="39"/>
      <c r="AB1165" s="40"/>
      <c r="AC1165" s="40"/>
      <c r="AD1165" s="40"/>
      <c r="AE1165" s="41"/>
      <c r="AF1165" s="42"/>
      <c r="AG1165" s="49"/>
      <c r="AH1165" s="43"/>
      <c r="AI1165" s="43"/>
      <c r="AJ1165" s="44"/>
      <c r="AK1165" s="44"/>
      <c r="AL1165" s="44"/>
      <c r="AM1165" s="44"/>
      <c r="AN1165" s="36"/>
      <c r="AO1165" s="36"/>
      <c r="AP1165" s="36"/>
      <c r="AQ1165" s="36"/>
      <c r="AR1165" s="36"/>
      <c r="AS1165" s="36"/>
    </row>
    <row r="1166" spans="19:45" ht="30" customHeight="1" x14ac:dyDescent="0.25">
      <c r="S1166" s="4" t="str">
        <f t="shared" ref="S1166" si="984">$BB$28</f>
        <v>-</v>
      </c>
      <c r="T1166" s="3"/>
      <c r="U1166" s="36"/>
      <c r="V1166" s="37"/>
      <c r="W1166" s="37"/>
      <c r="X1166" s="38"/>
      <c r="Y1166" s="38"/>
      <c r="Z1166" s="71"/>
      <c r="AA1166" s="39"/>
      <c r="AB1166" s="40"/>
      <c r="AC1166" s="40"/>
      <c r="AD1166" s="40"/>
      <c r="AE1166" s="41"/>
      <c r="AF1166" s="42"/>
      <c r="AG1166" s="49"/>
      <c r="AH1166" s="43"/>
      <c r="AI1166" s="43"/>
      <c r="AJ1166" s="44"/>
      <c r="AK1166" s="44"/>
      <c r="AL1166" s="44"/>
      <c r="AM1166" s="44"/>
      <c r="AN1166" s="36"/>
      <c r="AO1166" s="36"/>
      <c r="AP1166" s="36"/>
      <c r="AQ1166" s="36"/>
      <c r="AR1166" s="36"/>
      <c r="AS1166" s="36"/>
    </row>
    <row r="1167" spans="19:45" ht="30" customHeight="1" x14ac:dyDescent="0.25">
      <c r="S1167" s="4" t="str">
        <f t="shared" ref="S1167" si="985">$BB$29</f>
        <v>-</v>
      </c>
      <c r="T1167" s="3"/>
      <c r="U1167" s="36"/>
      <c r="V1167" s="37"/>
      <c r="W1167" s="37"/>
      <c r="X1167" s="38"/>
      <c r="Y1167" s="38"/>
      <c r="Z1167" s="71"/>
      <c r="AA1167" s="39"/>
      <c r="AB1167" s="40"/>
      <c r="AC1167" s="40"/>
      <c r="AD1167" s="40"/>
      <c r="AE1167" s="41"/>
      <c r="AF1167" s="42"/>
      <c r="AG1167" s="49"/>
      <c r="AH1167" s="43"/>
      <c r="AI1167" s="43"/>
      <c r="AJ1167" s="44"/>
      <c r="AK1167" s="44"/>
      <c r="AL1167" s="44"/>
      <c r="AM1167" s="44"/>
      <c r="AN1167" s="36"/>
      <c r="AO1167" s="36"/>
      <c r="AP1167" s="36"/>
      <c r="AQ1167" s="36"/>
      <c r="AR1167" s="36"/>
      <c r="AS1167" s="36"/>
    </row>
    <row r="1168" spans="19:45" ht="30" customHeight="1" x14ac:dyDescent="0.25">
      <c r="S1168" s="4" t="str">
        <f t="shared" ref="S1168" si="986">$BB$30</f>
        <v>-</v>
      </c>
      <c r="T1168" s="3"/>
      <c r="U1168" s="36"/>
      <c r="V1168" s="37"/>
      <c r="W1168" s="37"/>
      <c r="X1168" s="38"/>
      <c r="Y1168" s="38"/>
      <c r="Z1168" s="71"/>
      <c r="AA1168" s="39"/>
      <c r="AB1168" s="40"/>
      <c r="AC1168" s="40"/>
      <c r="AD1168" s="40"/>
      <c r="AE1168" s="41"/>
      <c r="AF1168" s="42"/>
      <c r="AG1168" s="49"/>
      <c r="AH1168" s="43"/>
      <c r="AI1168" s="43"/>
      <c r="AJ1168" s="44"/>
      <c r="AK1168" s="44"/>
      <c r="AL1168" s="44"/>
      <c r="AM1168" s="44"/>
      <c r="AN1168" s="36"/>
      <c r="AO1168" s="36"/>
      <c r="AP1168" s="36"/>
      <c r="AQ1168" s="36"/>
      <c r="AR1168" s="36"/>
      <c r="AS1168" s="36"/>
    </row>
    <row r="1169" spans="19:45" ht="30" customHeight="1" x14ac:dyDescent="0.25">
      <c r="S1169" s="4" t="str">
        <f t="shared" ref="S1169" si="987">$BB$31</f>
        <v>-</v>
      </c>
      <c r="T1169" s="3"/>
      <c r="U1169" s="36"/>
      <c r="V1169" s="37"/>
      <c r="W1169" s="37"/>
      <c r="X1169" s="38"/>
      <c r="Y1169" s="38"/>
      <c r="Z1169" s="71"/>
      <c r="AA1169" s="39"/>
      <c r="AB1169" s="40"/>
      <c r="AC1169" s="40"/>
      <c r="AD1169" s="40"/>
      <c r="AE1169" s="41"/>
      <c r="AF1169" s="42"/>
      <c r="AG1169" s="49"/>
      <c r="AH1169" s="43"/>
      <c r="AI1169" s="43"/>
      <c r="AJ1169" s="44"/>
      <c r="AK1169" s="44"/>
      <c r="AL1169" s="44"/>
      <c r="AM1169" s="44"/>
      <c r="AN1169" s="36"/>
      <c r="AO1169" s="36"/>
      <c r="AP1169" s="36"/>
      <c r="AQ1169" s="36"/>
      <c r="AR1169" s="36"/>
      <c r="AS1169" s="36"/>
    </row>
    <row r="1170" spans="19:45" ht="30" customHeight="1" x14ac:dyDescent="0.25">
      <c r="S1170" s="34"/>
      <c r="T1170" s="34"/>
      <c r="U1170" s="34"/>
      <c r="V1170" s="34"/>
      <c r="W1170" s="34"/>
      <c r="X1170" s="34"/>
      <c r="Y1170" s="34"/>
      <c r="Z1170" s="34"/>
      <c r="AA1170" s="34"/>
      <c r="AB1170" s="34"/>
      <c r="AC1170" s="34"/>
      <c r="AD1170" s="34"/>
      <c r="AE1170" s="34"/>
      <c r="AF1170" s="34"/>
      <c r="AG1170" s="34"/>
      <c r="AH1170" s="34"/>
      <c r="AI1170" s="34"/>
      <c r="AJ1170" s="34"/>
      <c r="AK1170" s="34"/>
      <c r="AL1170" s="34"/>
      <c r="AM1170" s="34"/>
      <c r="AN1170" s="34"/>
      <c r="AO1170" s="34"/>
      <c r="AP1170" s="34"/>
      <c r="AQ1170" s="34"/>
      <c r="AR1170" s="6"/>
      <c r="AS1170" s="6"/>
    </row>
    <row r="1171" spans="19:45" ht="30" customHeight="1" x14ac:dyDescent="0.25">
      <c r="S1171" s="31" cm="1">
        <f t="array" ref="S1171">BoxNum(ROW($S1171))</f>
        <v>19</v>
      </c>
      <c r="T1171" s="7" t="s">
        <v>698</v>
      </c>
      <c r="U1171" s="15" t="s">
        <v>585</v>
      </c>
      <c r="V1171" s="12"/>
      <c r="W1171" s="65"/>
      <c r="X1171" s="12"/>
      <c r="Y1171" s="7" t="str">
        <f t="shared" ref="Y1171" si="988">VLOOKUP(U1171,$DX$1:$DZ$21,3,FALSE)</f>
        <v>-</v>
      </c>
      <c r="AD1171" s="8"/>
    </row>
    <row r="1172" spans="19:45" ht="30" customHeight="1" x14ac:dyDescent="0.25">
      <c r="S1172" s="7" t="s">
        <v>24</v>
      </c>
      <c r="T1172" s="15" t="s">
        <v>606</v>
      </c>
      <c r="U1172" s="5" t="s">
        <v>23</v>
      </c>
      <c r="V1172" s="7" t="str">
        <f t="shared" ref="V1172" si="989">VLOOKUP(U1171,$DX$1:$DZ$21,2,FALSE)</f>
        <v>-</v>
      </c>
      <c r="W1172" s="19"/>
      <c r="X1172" s="19"/>
      <c r="Y1172" s="19"/>
      <c r="Z1172" s="19"/>
      <c r="AA1172" s="5" t="s">
        <v>592</v>
      </c>
      <c r="AB1172" s="26" t="str">
        <f t="shared" ref="AB1172" si="990">T1191&amp;"_"&amp;ABS(T1189)&amp;"dB_"&amp;T1193&amp;"_"&amp;T1194&amp;"_"&amp;GetAbsMaxMinText(AF1175:AG1234)&amp;"_"&amp;T1174&amp;"_"&amp;T1173&amp;S1171&amp;"."&amp;T1197</f>
        <v>default_NormalMode_42dB_M804WF_2301A_380_470_ZTS6117_PR19.4</v>
      </c>
      <c r="AC1172" s="18"/>
      <c r="AD1172" s="18"/>
      <c r="AE1172" s="18"/>
      <c r="AF1172" s="18"/>
      <c r="AG1172" s="18"/>
      <c r="AH1172" s="19"/>
      <c r="AI1172" s="19" t="s">
        <v>2</v>
      </c>
      <c r="AJ1172" s="16" t="s">
        <v>1145</v>
      </c>
      <c r="AK1172" s="16"/>
      <c r="AL1172" s="16"/>
      <c r="AM1172" s="16"/>
      <c r="AN1172" s="16"/>
      <c r="AO1172" s="16"/>
      <c r="AP1172" s="16"/>
      <c r="AQ1172" s="16"/>
      <c r="AR1172" s="16"/>
      <c r="AS1172" s="16"/>
    </row>
    <row r="1173" spans="19:45" ht="30" customHeight="1" x14ac:dyDescent="0.25">
      <c r="S1173" s="7" t="s">
        <v>5</v>
      </c>
      <c r="T1173" s="15" t="s">
        <v>1162</v>
      </c>
      <c r="U1173" s="32" t="str">
        <f t="shared" ref="U1173" si="991">HYPERLINK("#A"&amp;(S1171+1),"&lt;==Block" &amp; $S1171 &amp;"==&gt;")</f>
        <v>&lt;==Block19==&gt;</v>
      </c>
      <c r="V1173" s="51"/>
      <c r="W1173" s="19"/>
      <c r="X1173" s="19"/>
      <c r="Y1173" s="23"/>
      <c r="Z1173" s="8"/>
      <c r="AA1173" s="19"/>
      <c r="AB1173" s="19"/>
      <c r="AC1173" s="19"/>
      <c r="AD1173" s="19"/>
      <c r="AE1173" s="19"/>
      <c r="AF1173" s="19"/>
      <c r="AG1173" s="19"/>
      <c r="AH1173" s="19"/>
      <c r="AI1173" s="19"/>
      <c r="AJ1173" s="19"/>
      <c r="AK1173" s="19"/>
      <c r="AL1173" s="19"/>
      <c r="AM1173" s="19"/>
      <c r="AN1173" s="57" t="s">
        <v>723</v>
      </c>
      <c r="AO1173" s="57" t="s">
        <v>709</v>
      </c>
      <c r="AP1173" s="57" t="s">
        <v>710</v>
      </c>
      <c r="AQ1173" s="57" t="s">
        <v>611</v>
      </c>
      <c r="AR1173" s="57" t="s">
        <v>711</v>
      </c>
      <c r="AS1173" s="50"/>
    </row>
    <row r="1174" spans="19:45" ht="30" customHeight="1" x14ac:dyDescent="0.25">
      <c r="S1174" s="7" t="s">
        <v>10</v>
      </c>
      <c r="T1174" s="15" t="s">
        <v>1183</v>
      </c>
      <c r="U1174" s="52" t="s">
        <v>775</v>
      </c>
      <c r="V1174" s="33" t="s">
        <v>601</v>
      </c>
      <c r="W1174" s="33" t="s">
        <v>602</v>
      </c>
      <c r="X1174" s="33" t="s">
        <v>603</v>
      </c>
      <c r="Y1174" s="33" t="s">
        <v>603</v>
      </c>
      <c r="Z1174" s="33" t="s">
        <v>591</v>
      </c>
      <c r="AA1174" s="33" t="s">
        <v>7</v>
      </c>
      <c r="AB1174" s="33" t="s">
        <v>563</v>
      </c>
      <c r="AC1174" s="33" t="s">
        <v>577</v>
      </c>
      <c r="AD1174" s="33" t="s">
        <v>611</v>
      </c>
      <c r="AE1174" s="33" t="s">
        <v>569</v>
      </c>
      <c r="AF1174" s="35" t="s">
        <v>593</v>
      </c>
      <c r="AG1174" s="35" t="s">
        <v>594</v>
      </c>
      <c r="AH1174" s="35" t="s">
        <v>595</v>
      </c>
      <c r="AI1174" s="35" t="s">
        <v>596</v>
      </c>
      <c r="AJ1174" s="56" t="s">
        <v>597</v>
      </c>
      <c r="AK1174" s="56" t="s">
        <v>598</v>
      </c>
      <c r="AL1174" s="56" t="s">
        <v>599</v>
      </c>
      <c r="AM1174" s="56" t="s">
        <v>600</v>
      </c>
      <c r="AN1174" s="56" t="str">
        <f t="shared" ref="AN1174" si="992">VLOOKUP($T1182,$DE$1:$DJ$31,2,FALSE)</f>
        <v>Full</v>
      </c>
      <c r="AO1174" s="56" t="str">
        <f t="shared" ref="AO1174" si="993">VLOOKUP($T1182,$DE$1:$DJ$31,3,FALSE)</f>
        <v>Full</v>
      </c>
      <c r="AP1174" s="56" t="str">
        <f t="shared" ref="AP1174" si="994">VLOOKUP($T1182,$DE$1:$DJ$31,4,FALSE)</f>
        <v>non</v>
      </c>
      <c r="AQ1174" s="56" t="str">
        <f t="shared" ref="AQ1174" si="995">VLOOKUP($T1182,$DE$1:$DJ$31,5,FALSE)</f>
        <v>non</v>
      </c>
      <c r="AR1174" s="56" t="str">
        <f t="shared" ref="AR1174" si="996">VLOOKUP($T1182,$DE$1:$DJ$31,6,FALSE)</f>
        <v>Full</v>
      </c>
      <c r="AS1174" s="35" t="s">
        <v>726</v>
      </c>
    </row>
    <row r="1175" spans="19:45" ht="30" customHeight="1" x14ac:dyDescent="0.25">
      <c r="S1175" s="7" t="s">
        <v>18</v>
      </c>
      <c r="T1175" s="15" t="s">
        <v>1149</v>
      </c>
      <c r="U1175" s="36" t="str">
        <f t="shared" ref="U1175:U1193" ca="1" si="997">ConfigCode($AA1175,$AN1175,$AO1175,$AP1175,$AQ1175,$AR1175,$AF1175,$AG1175,2)</f>
        <v>0x74=-38.80,-38.00;</v>
      </c>
      <c r="V1175" s="37"/>
      <c r="W1175" s="37"/>
      <c r="X1175" s="68"/>
      <c r="Y1175" s="68"/>
      <c r="Z1175" s="55">
        <f t="shared" ref="Z1175:Z1193" ca="1" si="998" xml:space="preserve">
N("vbias,vlookup vbias range")+
VLOOKUP($AA1175,INDIRECT(BoxVal(ROW($AA1175),34,COLUMN(T1171))),2,FALSE)+
N("gain")+
$AB1175+
N("vcm")+
VLOOKUP($AC1175,$CT$1:$DC$31,7,FALSE)+
N("(vbias*vcp*vbg-vbias)*sensor ratio")+
VbiasCal($AA1175,$AD1175,$AE1175,BoxVal(ROW($AC1175),18,COLUMN($T$22)))+
N("vbias ref+gain ref")+
$V1175+$W1175</f>
        <v>-3.5</v>
      </c>
      <c r="AA1175" s="39" t="s">
        <v>1161</v>
      </c>
      <c r="AB1175" s="40">
        <v>1</v>
      </c>
      <c r="AC1175" s="40" t="s">
        <v>996</v>
      </c>
      <c r="AD1175" s="40">
        <v>1</v>
      </c>
      <c r="AE1175" s="41">
        <v>0</v>
      </c>
      <c r="AF1175" s="42">
        <v>-38.799999999999997</v>
      </c>
      <c r="AG1175" s="42">
        <v>-38</v>
      </c>
      <c r="AH1175" s="43">
        <f t="shared" ref="AH1175:AH1193" ca="1" si="999">$AF1175+$Z1175</f>
        <v>-42.3</v>
      </c>
      <c r="AI1175" s="43">
        <f t="shared" ref="AI1175:AI1193" ca="1" si="1000">$AG1175+$Z1175</f>
        <v>-41.5</v>
      </c>
      <c r="AJ1175" s="44">
        <f t="shared" ref="AJ1175:AJ1193" ca="1" si="1001" xml:space="preserve">
N("initial sens-loopgain")+
$AF1175-BoxVal(ROW($AA1175),26,COLUMN(INDIRECT("T"&amp;(INT(ROW($AA1192)/65))*65+2)))</f>
        <v>-38.799999999999997</v>
      </c>
      <c r="AK1175" s="44">
        <f t="shared" ref="AK1175:AK1193" ca="1" si="1002">AJ1175+(AG1175-AF1175)</f>
        <v>-38</v>
      </c>
      <c r="AL1175" s="44">
        <f t="shared" ref="AL1175:AL1193" ca="1" si="1003" xml:space="preserve">
N("initial sens-loopgain-gain-gain ref-vcm")+
$AH1175-
BoxVal(ROW($AA1175),26,COLUMN(INDIRECT("T"&amp;(INT(ROW($AA1192)/65))*65+2)))-
$AB1175-
$W1175-
IFERROR(VLOOKUP($AC1175,$CT$1:$DC$31,7,FALSE),0)</f>
        <v>-43.3</v>
      </c>
      <c r="AM1175" s="44">
        <f t="shared" ref="AM1175:AM1193" ca="1" si="1004">AL1175+(AG1175-AF1175)</f>
        <v>-42.5</v>
      </c>
      <c r="AN1175" s="36" t="str">
        <f t="shared" ref="AN1175:AN1193" ca="1" si="1005">IF(BoxVal(ROW(AA1175),9,COLUMN(T1173))="FIX","00",ManualLookup(AA1175,BoxVal(ROW(AA1175),4,COLUMN(AN1173)),INDIRECT(DN$3)))</f>
        <v>70</v>
      </c>
      <c r="AO1175" s="36" t="str">
        <f t="shared" ref="AO1175:AO1193" ca="1" si="1006">ManualLookup(AB1175,BoxVal(ROW(AB1175),4,COLUMN(AO1173)),INDIRECT(DO$3))</f>
        <v>04</v>
      </c>
      <c r="AP1175" s="36" t="str">
        <f t="shared" ref="AP1175:AP1193" ca="1" si="1007">ManualLookup(AC1175,BoxVal(ROW(AC1175),4,COLUMN(AP1173)),INDIRECT(DP$3))</f>
        <v>00</v>
      </c>
      <c r="AQ1175" s="36" t="str">
        <f t="shared" ref="AQ1175:AQ1193" ca="1" si="1008">ManualLookup(AD1175,BoxVal(ROW(AD1175),4,COLUMN(AQ1173)),INDIRECT(DQ$3))</f>
        <v>00</v>
      </c>
      <c r="AR1175" s="36" t="str">
        <f t="shared" ref="AR1175:AR1193" ca="1" si="1009">ManualLookup(AE1175,BoxVal(ROW(AE1175),4,COLUMN(AR1173)),INDIRECT(DR$3))</f>
        <v>00</v>
      </c>
      <c r="AS1175" s="33"/>
    </row>
    <row r="1176" spans="19:45" ht="30" customHeight="1" x14ac:dyDescent="0.25">
      <c r="S1176" s="7" t="s">
        <v>13</v>
      </c>
      <c r="T1176" s="15" t="s">
        <v>1166</v>
      </c>
      <c r="U1176" s="71" t="str">
        <f t="shared" ca="1" si="997"/>
        <v>0x75=-39.30,-38.80;</v>
      </c>
      <c r="V1176" s="37"/>
      <c r="W1176" s="37"/>
      <c r="X1176" s="68"/>
      <c r="Y1176" s="68"/>
      <c r="Z1176" s="55">
        <f t="shared" ca="1" si="998"/>
        <v>-3</v>
      </c>
      <c r="AA1176" s="39" t="s">
        <v>1161</v>
      </c>
      <c r="AB1176" s="40">
        <v>1.5</v>
      </c>
      <c r="AC1176" s="40" t="s">
        <v>996</v>
      </c>
      <c r="AD1176" s="40">
        <v>1</v>
      </c>
      <c r="AE1176" s="41">
        <v>0</v>
      </c>
      <c r="AF1176" s="42">
        <v>-39.299999999999997</v>
      </c>
      <c r="AG1176" s="47">
        <f t="shared" ref="AG1176" si="1010">AF1175</f>
        <v>-38.799999999999997</v>
      </c>
      <c r="AH1176" s="43">
        <f t="shared" ca="1" si="999"/>
        <v>-42.3</v>
      </c>
      <c r="AI1176" s="43">
        <f t="shared" ca="1" si="1000"/>
        <v>-41.8</v>
      </c>
      <c r="AJ1176" s="44">
        <f t="shared" ca="1" si="1001"/>
        <v>-39.299999999999997</v>
      </c>
      <c r="AK1176" s="44">
        <f t="shared" ca="1" si="1002"/>
        <v>-38.799999999999997</v>
      </c>
      <c r="AL1176" s="44">
        <f t="shared" ca="1" si="1003"/>
        <v>-43.8</v>
      </c>
      <c r="AM1176" s="44">
        <f t="shared" ca="1" si="1004"/>
        <v>-43.3</v>
      </c>
      <c r="AN1176" s="36" t="str">
        <f t="shared" ca="1" si="1005"/>
        <v>70</v>
      </c>
      <c r="AO1176" s="36" t="str">
        <f t="shared" ca="1" si="1006"/>
        <v>05</v>
      </c>
      <c r="AP1176" s="36" t="str">
        <f t="shared" ca="1" si="1007"/>
        <v>00</v>
      </c>
      <c r="AQ1176" s="36" t="str">
        <f t="shared" ca="1" si="1008"/>
        <v>00</v>
      </c>
      <c r="AR1176" s="36" t="str">
        <f t="shared" ca="1" si="1009"/>
        <v>00</v>
      </c>
      <c r="AS1176" s="36"/>
    </row>
    <row r="1177" spans="19:45" ht="30" customHeight="1" x14ac:dyDescent="0.25">
      <c r="S1177" s="26"/>
      <c r="T1177" s="17"/>
      <c r="U1177" s="71" t="str">
        <f t="shared" ca="1" si="997"/>
        <v>0x76=-39.80,-39.30;</v>
      </c>
      <c r="V1177" s="37"/>
      <c r="W1177" s="37"/>
      <c r="X1177" s="68"/>
      <c r="Y1177" s="68"/>
      <c r="Z1177" s="55">
        <f t="shared" ca="1" si="998"/>
        <v>-2.5</v>
      </c>
      <c r="AA1177" s="39" t="s">
        <v>965</v>
      </c>
      <c r="AB1177" s="40">
        <v>2</v>
      </c>
      <c r="AC1177" s="40" t="s">
        <v>995</v>
      </c>
      <c r="AD1177" s="40">
        <v>1</v>
      </c>
      <c r="AE1177" s="41">
        <v>0</v>
      </c>
      <c r="AF1177" s="42">
        <v>-39.799999999999997</v>
      </c>
      <c r="AG1177" s="47">
        <f t="shared" ref="AG1177:AG1193" si="1011">AF1176</f>
        <v>-39.299999999999997</v>
      </c>
      <c r="AH1177" s="43">
        <f t="shared" ca="1" si="999"/>
        <v>-42.3</v>
      </c>
      <c r="AI1177" s="43">
        <f t="shared" ca="1" si="1000"/>
        <v>-41.8</v>
      </c>
      <c r="AJ1177" s="44">
        <f t="shared" ca="1" si="1001"/>
        <v>-39.799999999999997</v>
      </c>
      <c r="AK1177" s="44">
        <f t="shared" ca="1" si="1002"/>
        <v>-39.299999999999997</v>
      </c>
      <c r="AL1177" s="44">
        <f t="shared" ca="1" si="1003"/>
        <v>-44.3</v>
      </c>
      <c r="AM1177" s="44">
        <f t="shared" ca="1" si="1004"/>
        <v>-43.8</v>
      </c>
      <c r="AN1177" s="36" t="str">
        <f t="shared" ca="1" si="1005"/>
        <v>70</v>
      </c>
      <c r="AO1177" s="36" t="str">
        <f t="shared" ca="1" si="1006"/>
        <v>06</v>
      </c>
      <c r="AP1177" s="36" t="str">
        <f t="shared" ca="1" si="1007"/>
        <v>00</v>
      </c>
      <c r="AQ1177" s="36" t="str">
        <f t="shared" ca="1" si="1008"/>
        <v>00</v>
      </c>
      <c r="AR1177" s="36" t="str">
        <f t="shared" ca="1" si="1009"/>
        <v>00</v>
      </c>
      <c r="AS1177" s="36"/>
    </row>
    <row r="1178" spans="19:45" ht="30" customHeight="1" x14ac:dyDescent="0.25">
      <c r="S1178" s="7" t="s">
        <v>19</v>
      </c>
      <c r="T1178" s="15" t="s">
        <v>1150</v>
      </c>
      <c r="U1178" s="71" t="str">
        <f t="shared" ca="1" si="997"/>
        <v>0x23=-40.30,-39.80;</v>
      </c>
      <c r="V1178" s="37"/>
      <c r="W1178" s="37"/>
      <c r="X1178" s="68"/>
      <c r="Y1178" s="68"/>
      <c r="Z1178" s="55">
        <f t="shared" ca="1" si="998"/>
        <v>-2</v>
      </c>
      <c r="AA1178" s="39" t="s">
        <v>584</v>
      </c>
      <c r="AB1178" s="40">
        <v>0.5</v>
      </c>
      <c r="AC1178" s="40" t="s">
        <v>995</v>
      </c>
      <c r="AD1178" s="40">
        <v>1</v>
      </c>
      <c r="AE1178" s="41">
        <v>0</v>
      </c>
      <c r="AF1178" s="42">
        <v>-40.299999999999997</v>
      </c>
      <c r="AG1178" s="47">
        <f t="shared" si="1011"/>
        <v>-39.799999999999997</v>
      </c>
      <c r="AH1178" s="43">
        <f t="shared" ca="1" si="999"/>
        <v>-42.3</v>
      </c>
      <c r="AI1178" s="43">
        <f t="shared" ca="1" si="1000"/>
        <v>-41.8</v>
      </c>
      <c r="AJ1178" s="44">
        <f t="shared" ca="1" si="1001"/>
        <v>-40.299999999999997</v>
      </c>
      <c r="AK1178" s="44">
        <f t="shared" ca="1" si="1002"/>
        <v>-39.799999999999997</v>
      </c>
      <c r="AL1178" s="44">
        <f t="shared" ca="1" si="1003"/>
        <v>-42.8</v>
      </c>
      <c r="AM1178" s="44">
        <f t="shared" ca="1" si="1004"/>
        <v>-42.3</v>
      </c>
      <c r="AN1178" s="36" t="str">
        <f t="shared" ca="1" si="1005"/>
        <v>20</v>
      </c>
      <c r="AO1178" s="36" t="str">
        <f t="shared" ca="1" si="1006"/>
        <v>03</v>
      </c>
      <c r="AP1178" s="36" t="str">
        <f t="shared" ca="1" si="1007"/>
        <v>00</v>
      </c>
      <c r="AQ1178" s="36" t="str">
        <f t="shared" ca="1" si="1008"/>
        <v>00</v>
      </c>
      <c r="AR1178" s="36" t="str">
        <f t="shared" ca="1" si="1009"/>
        <v>00</v>
      </c>
      <c r="AS1178" s="36"/>
    </row>
    <row r="1179" spans="19:45" ht="30" customHeight="1" x14ac:dyDescent="0.25">
      <c r="S1179" s="7" t="s">
        <v>15</v>
      </c>
      <c r="T1179" s="15" t="s">
        <v>1151</v>
      </c>
      <c r="U1179" s="71" t="str">
        <f t="shared" ca="1" si="997"/>
        <v>0x24=-40.80,-40.30;</v>
      </c>
      <c r="V1179" s="37"/>
      <c r="W1179" s="37"/>
      <c r="X1179" s="68"/>
      <c r="Y1179" s="68"/>
      <c r="Z1179" s="55">
        <f t="shared" ca="1" si="998"/>
        <v>-1.5</v>
      </c>
      <c r="AA1179" s="39" t="s">
        <v>584</v>
      </c>
      <c r="AB1179" s="40">
        <v>1</v>
      </c>
      <c r="AC1179" s="40" t="s">
        <v>995</v>
      </c>
      <c r="AD1179" s="40">
        <v>1</v>
      </c>
      <c r="AE1179" s="41">
        <v>0</v>
      </c>
      <c r="AF1179" s="42">
        <v>-40.799999999999997</v>
      </c>
      <c r="AG1179" s="47">
        <f t="shared" si="1011"/>
        <v>-40.299999999999997</v>
      </c>
      <c r="AH1179" s="43">
        <f t="shared" ca="1" si="999"/>
        <v>-42.3</v>
      </c>
      <c r="AI1179" s="43">
        <f t="shared" ca="1" si="1000"/>
        <v>-41.8</v>
      </c>
      <c r="AJ1179" s="44">
        <f t="shared" ca="1" si="1001"/>
        <v>-40.799999999999997</v>
      </c>
      <c r="AK1179" s="44">
        <f t="shared" ca="1" si="1002"/>
        <v>-40.299999999999997</v>
      </c>
      <c r="AL1179" s="44">
        <f t="shared" ca="1" si="1003"/>
        <v>-43.3</v>
      </c>
      <c r="AM1179" s="44">
        <f t="shared" ca="1" si="1004"/>
        <v>-42.8</v>
      </c>
      <c r="AN1179" s="36" t="str">
        <f t="shared" ca="1" si="1005"/>
        <v>20</v>
      </c>
      <c r="AO1179" s="36" t="str">
        <f t="shared" ca="1" si="1006"/>
        <v>04</v>
      </c>
      <c r="AP1179" s="36" t="str">
        <f t="shared" ca="1" si="1007"/>
        <v>00</v>
      </c>
      <c r="AQ1179" s="36" t="str">
        <f t="shared" ca="1" si="1008"/>
        <v>00</v>
      </c>
      <c r="AR1179" s="36" t="str">
        <f t="shared" ca="1" si="1009"/>
        <v>00</v>
      </c>
      <c r="AS1179" s="36"/>
    </row>
    <row r="1180" spans="19:45" ht="30" customHeight="1" x14ac:dyDescent="0.25">
      <c r="S1180" s="7" t="s">
        <v>705</v>
      </c>
      <c r="T1180" s="15" t="s">
        <v>1152</v>
      </c>
      <c r="U1180" s="71" t="str">
        <f t="shared" ca="1" si="997"/>
        <v>0x25=-41.30,-40.80;</v>
      </c>
      <c r="V1180" s="37"/>
      <c r="W1180" s="37"/>
      <c r="X1180" s="68"/>
      <c r="Y1180" s="68"/>
      <c r="Z1180" s="55">
        <f t="shared" ca="1" si="998"/>
        <v>-1</v>
      </c>
      <c r="AA1180" s="39" t="s">
        <v>584</v>
      </c>
      <c r="AB1180" s="40">
        <v>1.5</v>
      </c>
      <c r="AC1180" s="40" t="s">
        <v>995</v>
      </c>
      <c r="AD1180" s="40">
        <v>1</v>
      </c>
      <c r="AE1180" s="41">
        <v>0</v>
      </c>
      <c r="AF1180" s="42">
        <v>-41.3</v>
      </c>
      <c r="AG1180" s="47">
        <f t="shared" si="1011"/>
        <v>-40.799999999999997</v>
      </c>
      <c r="AH1180" s="43">
        <f t="shared" ca="1" si="999"/>
        <v>-42.3</v>
      </c>
      <c r="AI1180" s="43">
        <f t="shared" ca="1" si="1000"/>
        <v>-41.8</v>
      </c>
      <c r="AJ1180" s="44">
        <f t="shared" ca="1" si="1001"/>
        <v>-41.3</v>
      </c>
      <c r="AK1180" s="44">
        <f t="shared" ca="1" si="1002"/>
        <v>-40.799999999999997</v>
      </c>
      <c r="AL1180" s="44">
        <f t="shared" ca="1" si="1003"/>
        <v>-43.8</v>
      </c>
      <c r="AM1180" s="44">
        <f t="shared" ca="1" si="1004"/>
        <v>-43.3</v>
      </c>
      <c r="AN1180" s="36" t="str">
        <f t="shared" ca="1" si="1005"/>
        <v>20</v>
      </c>
      <c r="AO1180" s="36" t="str">
        <f t="shared" ca="1" si="1006"/>
        <v>05</v>
      </c>
      <c r="AP1180" s="36" t="str">
        <f t="shared" ca="1" si="1007"/>
        <v>00</v>
      </c>
      <c r="AQ1180" s="36" t="str">
        <f t="shared" ca="1" si="1008"/>
        <v>00</v>
      </c>
      <c r="AR1180" s="36" t="str">
        <f t="shared" ca="1" si="1009"/>
        <v>00</v>
      </c>
      <c r="AS1180" s="36"/>
    </row>
    <row r="1181" spans="19:45" ht="30" customHeight="1" x14ac:dyDescent="0.25">
      <c r="S1181" s="7" t="s">
        <v>605</v>
      </c>
      <c r="T1181" s="15" t="s">
        <v>991</v>
      </c>
      <c r="U1181" s="71" t="str">
        <f t="shared" ca="1" si="997"/>
        <v>0x26=-41.80,-41.30;</v>
      </c>
      <c r="V1181" s="37"/>
      <c r="W1181" s="37"/>
      <c r="X1181" s="68"/>
      <c r="Y1181" s="68"/>
      <c r="Z1181" s="55">
        <f t="shared" ca="1" si="998"/>
        <v>-0.5</v>
      </c>
      <c r="AA1181" s="39" t="s">
        <v>584</v>
      </c>
      <c r="AB1181" s="40">
        <v>2</v>
      </c>
      <c r="AC1181" s="40" t="s">
        <v>995</v>
      </c>
      <c r="AD1181" s="40">
        <v>1</v>
      </c>
      <c r="AE1181" s="41">
        <v>0</v>
      </c>
      <c r="AF1181" s="42">
        <v>-41.8</v>
      </c>
      <c r="AG1181" s="47">
        <f t="shared" si="1011"/>
        <v>-41.3</v>
      </c>
      <c r="AH1181" s="43">
        <f t="shared" ca="1" si="999"/>
        <v>-42.3</v>
      </c>
      <c r="AI1181" s="43">
        <f t="shared" ca="1" si="1000"/>
        <v>-41.8</v>
      </c>
      <c r="AJ1181" s="44">
        <f t="shared" ca="1" si="1001"/>
        <v>-41.8</v>
      </c>
      <c r="AK1181" s="44">
        <f t="shared" ca="1" si="1002"/>
        <v>-41.3</v>
      </c>
      <c r="AL1181" s="44">
        <f t="shared" ca="1" si="1003"/>
        <v>-44.3</v>
      </c>
      <c r="AM1181" s="44">
        <f t="shared" ca="1" si="1004"/>
        <v>-43.8</v>
      </c>
      <c r="AN1181" s="36" t="str">
        <f t="shared" ca="1" si="1005"/>
        <v>20</v>
      </c>
      <c r="AO1181" s="36" t="str">
        <f t="shared" ca="1" si="1006"/>
        <v>06</v>
      </c>
      <c r="AP1181" s="36" t="str">
        <f t="shared" ca="1" si="1007"/>
        <v>00</v>
      </c>
      <c r="AQ1181" s="36" t="str">
        <f t="shared" ca="1" si="1008"/>
        <v>00</v>
      </c>
      <c r="AR1181" s="36" t="str">
        <f t="shared" ca="1" si="1009"/>
        <v>00</v>
      </c>
      <c r="AS1181" s="36"/>
    </row>
    <row r="1182" spans="19:45" ht="30" customHeight="1" x14ac:dyDescent="0.25">
      <c r="S1182" s="7" t="s">
        <v>721</v>
      </c>
      <c r="T1182" s="15" t="s">
        <v>26</v>
      </c>
      <c r="U1182" s="71" t="str">
        <f t="shared" ca="1" si="997"/>
        <v>0x27=-42.30,-41.80;</v>
      </c>
      <c r="V1182" s="37"/>
      <c r="W1182" s="37"/>
      <c r="X1182" s="68"/>
      <c r="Y1182" s="68"/>
      <c r="Z1182" s="55">
        <f t="shared" ca="1" si="998"/>
        <v>0</v>
      </c>
      <c r="AA1182" s="39" t="s">
        <v>584</v>
      </c>
      <c r="AB1182" s="40">
        <v>2.5</v>
      </c>
      <c r="AC1182" s="40" t="s">
        <v>995</v>
      </c>
      <c r="AD1182" s="40">
        <v>1</v>
      </c>
      <c r="AE1182" s="41">
        <v>0</v>
      </c>
      <c r="AF1182" s="42">
        <v>-42.3</v>
      </c>
      <c r="AG1182" s="47">
        <f t="shared" si="1011"/>
        <v>-41.8</v>
      </c>
      <c r="AH1182" s="43">
        <f t="shared" ca="1" si="999"/>
        <v>-42.3</v>
      </c>
      <c r="AI1182" s="43">
        <f t="shared" ca="1" si="1000"/>
        <v>-41.8</v>
      </c>
      <c r="AJ1182" s="44">
        <f t="shared" ca="1" si="1001"/>
        <v>-42.3</v>
      </c>
      <c r="AK1182" s="44">
        <f t="shared" ca="1" si="1002"/>
        <v>-41.8</v>
      </c>
      <c r="AL1182" s="44">
        <f t="shared" ca="1" si="1003"/>
        <v>-44.8</v>
      </c>
      <c r="AM1182" s="44">
        <f t="shared" ca="1" si="1004"/>
        <v>-44.3</v>
      </c>
      <c r="AN1182" s="36" t="str">
        <f t="shared" ca="1" si="1005"/>
        <v>20</v>
      </c>
      <c r="AO1182" s="36" t="str">
        <f t="shared" ca="1" si="1006"/>
        <v>07</v>
      </c>
      <c r="AP1182" s="36" t="str">
        <f t="shared" ca="1" si="1007"/>
        <v>00</v>
      </c>
      <c r="AQ1182" s="36" t="str">
        <f t="shared" ca="1" si="1008"/>
        <v>00</v>
      </c>
      <c r="AR1182" s="36" t="str">
        <f t="shared" ca="1" si="1009"/>
        <v>00</v>
      </c>
      <c r="AS1182" s="36"/>
    </row>
    <row r="1183" spans="19:45" ht="30" customHeight="1" x14ac:dyDescent="0.25">
      <c r="S1183" s="7" t="s">
        <v>20</v>
      </c>
      <c r="T1183" s="15">
        <v>-38</v>
      </c>
      <c r="U1183" s="71" t="str">
        <f t="shared" ca="1" si="997"/>
        <v>0x35=-42.50,-42.30;</v>
      </c>
      <c r="V1183" s="37"/>
      <c r="W1183" s="37"/>
      <c r="X1183" s="38"/>
      <c r="Y1183" s="38"/>
      <c r="Z1183" s="55">
        <f t="shared" ca="1" si="998"/>
        <v>0.19999999999999996</v>
      </c>
      <c r="AA1183" s="39" t="s">
        <v>586</v>
      </c>
      <c r="AB1183" s="40">
        <v>1.5</v>
      </c>
      <c r="AC1183" s="40" t="s">
        <v>995</v>
      </c>
      <c r="AD1183" s="40">
        <v>1</v>
      </c>
      <c r="AE1183" s="41">
        <v>0</v>
      </c>
      <c r="AF1183" s="42">
        <v>-42.5</v>
      </c>
      <c r="AG1183" s="47">
        <f t="shared" si="1011"/>
        <v>-42.3</v>
      </c>
      <c r="AH1183" s="43">
        <f t="shared" ca="1" si="999"/>
        <v>-42.3</v>
      </c>
      <c r="AI1183" s="43">
        <f t="shared" ca="1" si="1000"/>
        <v>-42.099999999999994</v>
      </c>
      <c r="AJ1183" s="44">
        <f t="shared" ca="1" si="1001"/>
        <v>-42.5</v>
      </c>
      <c r="AK1183" s="44">
        <f t="shared" ca="1" si="1002"/>
        <v>-42.3</v>
      </c>
      <c r="AL1183" s="44">
        <f t="shared" ca="1" si="1003"/>
        <v>-43.8</v>
      </c>
      <c r="AM1183" s="44">
        <f t="shared" ca="1" si="1004"/>
        <v>-43.599999999999994</v>
      </c>
      <c r="AN1183" s="36" t="str">
        <f t="shared" ca="1" si="1005"/>
        <v>30</v>
      </c>
      <c r="AO1183" s="36" t="str">
        <f t="shared" ca="1" si="1006"/>
        <v>05</v>
      </c>
      <c r="AP1183" s="36" t="str">
        <f t="shared" ca="1" si="1007"/>
        <v>00</v>
      </c>
      <c r="AQ1183" s="36" t="str">
        <f t="shared" ca="1" si="1008"/>
        <v>00</v>
      </c>
      <c r="AR1183" s="36" t="str">
        <f t="shared" ca="1" si="1009"/>
        <v>00</v>
      </c>
      <c r="AS1183" s="36"/>
    </row>
    <row r="1184" spans="19:45" ht="30" customHeight="1" x14ac:dyDescent="0.25">
      <c r="S1184" s="7" t="s">
        <v>691</v>
      </c>
      <c r="T1184" s="15" t="s">
        <v>1098</v>
      </c>
      <c r="U1184" s="71" t="str">
        <f t="shared" ca="1" si="997"/>
        <v>0x36=-43.00,-42.50;</v>
      </c>
      <c r="V1184" s="37"/>
      <c r="W1184" s="37"/>
      <c r="X1184" s="38"/>
      <c r="Y1184" s="38"/>
      <c r="Z1184" s="55">
        <f t="shared" ca="1" si="998"/>
        <v>0.7</v>
      </c>
      <c r="AA1184" s="39" t="s">
        <v>586</v>
      </c>
      <c r="AB1184" s="40">
        <v>2</v>
      </c>
      <c r="AC1184" s="40" t="s">
        <v>995</v>
      </c>
      <c r="AD1184" s="40">
        <v>1</v>
      </c>
      <c r="AE1184" s="41">
        <v>0</v>
      </c>
      <c r="AF1184" s="42">
        <v>-43</v>
      </c>
      <c r="AG1184" s="47">
        <f t="shared" si="1011"/>
        <v>-42.5</v>
      </c>
      <c r="AH1184" s="43">
        <f t="shared" ca="1" si="999"/>
        <v>-42.3</v>
      </c>
      <c r="AI1184" s="43">
        <f t="shared" ca="1" si="1000"/>
        <v>-41.8</v>
      </c>
      <c r="AJ1184" s="44">
        <f t="shared" ca="1" si="1001"/>
        <v>-43</v>
      </c>
      <c r="AK1184" s="44">
        <f t="shared" ca="1" si="1002"/>
        <v>-42.5</v>
      </c>
      <c r="AL1184" s="44">
        <f t="shared" ca="1" si="1003"/>
        <v>-44.3</v>
      </c>
      <c r="AM1184" s="44">
        <f t="shared" ca="1" si="1004"/>
        <v>-43.8</v>
      </c>
      <c r="AN1184" s="36" t="str">
        <f t="shared" ca="1" si="1005"/>
        <v>30</v>
      </c>
      <c r="AO1184" s="36" t="str">
        <f t="shared" ca="1" si="1006"/>
        <v>06</v>
      </c>
      <c r="AP1184" s="36" t="str">
        <f t="shared" ca="1" si="1007"/>
        <v>00</v>
      </c>
      <c r="AQ1184" s="36" t="str">
        <f t="shared" ca="1" si="1008"/>
        <v>00</v>
      </c>
      <c r="AR1184" s="36" t="str">
        <f t="shared" ca="1" si="1009"/>
        <v>00</v>
      </c>
      <c r="AS1184" s="36"/>
    </row>
    <row r="1185" spans="2:45" ht="30" customHeight="1" x14ac:dyDescent="0.25">
      <c r="S1185" s="7" t="s">
        <v>544</v>
      </c>
      <c r="T1185" s="15" t="s">
        <v>993</v>
      </c>
      <c r="U1185" s="71" t="str">
        <f t="shared" ca="1" si="997"/>
        <v>0x37=-43.50,-43.00;</v>
      </c>
      <c r="V1185" s="37"/>
      <c r="W1185" s="37"/>
      <c r="X1185" s="38"/>
      <c r="Y1185" s="38"/>
      <c r="Z1185" s="71">
        <f t="shared" ca="1" si="998"/>
        <v>1.2</v>
      </c>
      <c r="AA1185" s="39" t="s">
        <v>586</v>
      </c>
      <c r="AB1185" s="40">
        <v>2.5</v>
      </c>
      <c r="AC1185" s="40" t="s">
        <v>995</v>
      </c>
      <c r="AD1185" s="40">
        <v>1</v>
      </c>
      <c r="AE1185" s="41">
        <v>0</v>
      </c>
      <c r="AF1185" s="42">
        <v>-43.5</v>
      </c>
      <c r="AG1185" s="49">
        <f t="shared" si="1011"/>
        <v>-43</v>
      </c>
      <c r="AH1185" s="43">
        <f t="shared" ca="1" si="999"/>
        <v>-42.3</v>
      </c>
      <c r="AI1185" s="43">
        <f t="shared" ca="1" si="1000"/>
        <v>-41.8</v>
      </c>
      <c r="AJ1185" s="44">
        <f t="shared" ca="1" si="1001"/>
        <v>-43.5</v>
      </c>
      <c r="AK1185" s="44">
        <f t="shared" ca="1" si="1002"/>
        <v>-43</v>
      </c>
      <c r="AL1185" s="44">
        <f t="shared" ca="1" si="1003"/>
        <v>-44.8</v>
      </c>
      <c r="AM1185" s="44">
        <f t="shared" ca="1" si="1004"/>
        <v>-44.3</v>
      </c>
      <c r="AN1185" s="36" t="str">
        <f t="shared" ca="1" si="1005"/>
        <v>30</v>
      </c>
      <c r="AO1185" s="36" t="str">
        <f t="shared" ca="1" si="1006"/>
        <v>07</v>
      </c>
      <c r="AP1185" s="36" t="str">
        <f t="shared" ca="1" si="1007"/>
        <v>00</v>
      </c>
      <c r="AQ1185" s="36" t="str">
        <f t="shared" ca="1" si="1008"/>
        <v>00</v>
      </c>
      <c r="AR1185" s="36" t="str">
        <f t="shared" ca="1" si="1009"/>
        <v>00</v>
      </c>
      <c r="AS1185" s="36"/>
    </row>
    <row r="1186" spans="2:45" ht="30" customHeight="1" x14ac:dyDescent="0.25">
      <c r="S1186" s="7" t="s">
        <v>12</v>
      </c>
      <c r="T1186" s="15" t="s">
        <v>548</v>
      </c>
      <c r="U1186" s="71" t="str">
        <f t="shared" ca="1" si="997"/>
        <v>0x05=-43.80,-43.50;</v>
      </c>
      <c r="V1186" s="37"/>
      <c r="W1186" s="37"/>
      <c r="X1186" s="38"/>
      <c r="Y1186" s="38"/>
      <c r="Z1186" s="71">
        <f t="shared" ca="1" si="998"/>
        <v>1.5</v>
      </c>
      <c r="AA1186" s="39" t="s">
        <v>587</v>
      </c>
      <c r="AB1186" s="40">
        <v>1.5</v>
      </c>
      <c r="AC1186" s="40" t="s">
        <v>995</v>
      </c>
      <c r="AD1186" s="40">
        <v>1</v>
      </c>
      <c r="AE1186" s="41">
        <v>0</v>
      </c>
      <c r="AF1186" s="42">
        <v>-43.8</v>
      </c>
      <c r="AG1186" s="49">
        <f t="shared" si="1011"/>
        <v>-43.5</v>
      </c>
      <c r="AH1186" s="43">
        <f t="shared" ca="1" si="999"/>
        <v>-42.3</v>
      </c>
      <c r="AI1186" s="43">
        <f t="shared" ca="1" si="1000"/>
        <v>-42</v>
      </c>
      <c r="AJ1186" s="44">
        <f t="shared" ca="1" si="1001"/>
        <v>-43.8</v>
      </c>
      <c r="AK1186" s="44">
        <f t="shared" ca="1" si="1002"/>
        <v>-43.5</v>
      </c>
      <c r="AL1186" s="44">
        <f t="shared" ca="1" si="1003"/>
        <v>-43.8</v>
      </c>
      <c r="AM1186" s="44">
        <f t="shared" ca="1" si="1004"/>
        <v>-43.5</v>
      </c>
      <c r="AN1186" s="36" t="str">
        <f t="shared" ca="1" si="1005"/>
        <v>00</v>
      </c>
      <c r="AO1186" s="36" t="str">
        <f t="shared" ca="1" si="1006"/>
        <v>05</v>
      </c>
      <c r="AP1186" s="36" t="str">
        <f t="shared" ca="1" si="1007"/>
        <v>00</v>
      </c>
      <c r="AQ1186" s="36" t="str">
        <f t="shared" ca="1" si="1008"/>
        <v>00</v>
      </c>
      <c r="AR1186" s="36" t="str">
        <f t="shared" ca="1" si="1009"/>
        <v>00</v>
      </c>
      <c r="AS1186" s="36"/>
    </row>
    <row r="1187" spans="2:45" ht="30" customHeight="1" x14ac:dyDescent="0.25">
      <c r="S1187" s="26" t="s">
        <v>773</v>
      </c>
      <c r="T1187" s="15" t="s">
        <v>562</v>
      </c>
      <c r="U1187" s="71" t="str">
        <f t="shared" ca="1" si="997"/>
        <v>0x06=-44.30,-43.80;</v>
      </c>
      <c r="V1187" s="37"/>
      <c r="W1187" s="37"/>
      <c r="X1187" s="38"/>
      <c r="Y1187" s="38"/>
      <c r="Z1187" s="71">
        <f t="shared" ca="1" si="998"/>
        <v>2</v>
      </c>
      <c r="AA1187" s="39" t="s">
        <v>587</v>
      </c>
      <c r="AB1187" s="40">
        <v>2</v>
      </c>
      <c r="AC1187" s="40" t="s">
        <v>995</v>
      </c>
      <c r="AD1187" s="40">
        <v>1</v>
      </c>
      <c r="AE1187" s="41">
        <v>0</v>
      </c>
      <c r="AF1187" s="42">
        <v>-44.3</v>
      </c>
      <c r="AG1187" s="49">
        <f t="shared" si="1011"/>
        <v>-43.8</v>
      </c>
      <c r="AH1187" s="43">
        <f t="shared" ca="1" si="999"/>
        <v>-42.3</v>
      </c>
      <c r="AI1187" s="43">
        <f t="shared" ca="1" si="1000"/>
        <v>-41.8</v>
      </c>
      <c r="AJ1187" s="44">
        <f t="shared" ca="1" si="1001"/>
        <v>-44.3</v>
      </c>
      <c r="AK1187" s="44">
        <f t="shared" ca="1" si="1002"/>
        <v>-43.8</v>
      </c>
      <c r="AL1187" s="44">
        <f t="shared" ca="1" si="1003"/>
        <v>-44.3</v>
      </c>
      <c r="AM1187" s="44">
        <f t="shared" ca="1" si="1004"/>
        <v>-43.8</v>
      </c>
      <c r="AN1187" s="36" t="str">
        <f t="shared" ca="1" si="1005"/>
        <v>00</v>
      </c>
      <c r="AO1187" s="36" t="str">
        <f t="shared" ca="1" si="1006"/>
        <v>06</v>
      </c>
      <c r="AP1187" s="36" t="str">
        <f t="shared" ca="1" si="1007"/>
        <v>00</v>
      </c>
      <c r="AQ1187" s="36" t="str">
        <f t="shared" ca="1" si="1008"/>
        <v>00</v>
      </c>
      <c r="AR1187" s="36" t="str">
        <f t="shared" ca="1" si="1009"/>
        <v>00</v>
      </c>
      <c r="AS1187" s="36"/>
    </row>
    <row r="1188" spans="2:45" ht="30" customHeight="1" x14ac:dyDescent="0.25">
      <c r="S1188" s="7" t="s">
        <v>573</v>
      </c>
      <c r="T1188" s="15">
        <v>1.1000000000000001</v>
      </c>
      <c r="U1188" s="71" t="str">
        <f t="shared" ca="1" si="997"/>
        <v>0x07=-44.80,-44.30;</v>
      </c>
      <c r="V1188" s="37"/>
      <c r="W1188" s="37"/>
      <c r="X1188" s="38"/>
      <c r="Y1188" s="38"/>
      <c r="Z1188" s="71">
        <f t="shared" ca="1" si="998"/>
        <v>2.5</v>
      </c>
      <c r="AA1188" s="39" t="s">
        <v>587</v>
      </c>
      <c r="AB1188" s="40">
        <v>2.5</v>
      </c>
      <c r="AC1188" s="40" t="s">
        <v>995</v>
      </c>
      <c r="AD1188" s="40">
        <v>1</v>
      </c>
      <c r="AE1188" s="41">
        <v>0</v>
      </c>
      <c r="AF1188" s="42">
        <v>-44.8</v>
      </c>
      <c r="AG1188" s="49">
        <f t="shared" si="1011"/>
        <v>-44.3</v>
      </c>
      <c r="AH1188" s="43">
        <f t="shared" ca="1" si="999"/>
        <v>-42.3</v>
      </c>
      <c r="AI1188" s="43">
        <f t="shared" ca="1" si="1000"/>
        <v>-41.8</v>
      </c>
      <c r="AJ1188" s="44">
        <f t="shared" ca="1" si="1001"/>
        <v>-44.8</v>
      </c>
      <c r="AK1188" s="44">
        <f t="shared" ca="1" si="1002"/>
        <v>-44.3</v>
      </c>
      <c r="AL1188" s="44">
        <f t="shared" ca="1" si="1003"/>
        <v>-44.8</v>
      </c>
      <c r="AM1188" s="44">
        <f t="shared" ca="1" si="1004"/>
        <v>-44.3</v>
      </c>
      <c r="AN1188" s="36" t="str">
        <f t="shared" ca="1" si="1005"/>
        <v>00</v>
      </c>
      <c r="AO1188" s="36" t="str">
        <f t="shared" ca="1" si="1006"/>
        <v>07</v>
      </c>
      <c r="AP1188" s="36" t="str">
        <f t="shared" ca="1" si="1007"/>
        <v>00</v>
      </c>
      <c r="AQ1188" s="36" t="str">
        <f t="shared" ca="1" si="1008"/>
        <v>00</v>
      </c>
      <c r="AR1188" s="36" t="str">
        <f t="shared" ca="1" si="1009"/>
        <v>00</v>
      </c>
      <c r="AS1188" s="36"/>
    </row>
    <row r="1189" spans="2:45" ht="30" customHeight="1" x14ac:dyDescent="0.25">
      <c r="S1189" s="7" t="s">
        <v>590</v>
      </c>
      <c r="T1189" s="15">
        <f>VLOOKUP(T1174,MPN!$A$1:$E$1000,4,FALSE)</f>
        <v>-42</v>
      </c>
      <c r="U1189" s="71" t="str">
        <f t="shared" ca="1" si="997"/>
        <v>0x55=-44.90,-44.80;</v>
      </c>
      <c r="V1189" s="37"/>
      <c r="W1189" s="37"/>
      <c r="X1189" s="38"/>
      <c r="Y1189" s="38"/>
      <c r="Z1189" s="71">
        <f t="shared" ca="1" si="998"/>
        <v>2.6</v>
      </c>
      <c r="AA1189" s="39" t="s">
        <v>580</v>
      </c>
      <c r="AB1189" s="40">
        <v>1.5</v>
      </c>
      <c r="AC1189" s="40" t="s">
        <v>995</v>
      </c>
      <c r="AD1189" s="40">
        <v>1</v>
      </c>
      <c r="AE1189" s="41">
        <v>0</v>
      </c>
      <c r="AF1189" s="42">
        <v>-44.9</v>
      </c>
      <c r="AG1189" s="49">
        <f t="shared" si="1011"/>
        <v>-44.8</v>
      </c>
      <c r="AH1189" s="43">
        <f t="shared" ca="1" si="999"/>
        <v>-42.3</v>
      </c>
      <c r="AI1189" s="43">
        <f t="shared" ca="1" si="1000"/>
        <v>-42.199999999999996</v>
      </c>
      <c r="AJ1189" s="44">
        <f t="shared" ca="1" si="1001"/>
        <v>-44.9</v>
      </c>
      <c r="AK1189" s="44">
        <f t="shared" ca="1" si="1002"/>
        <v>-44.8</v>
      </c>
      <c r="AL1189" s="44">
        <f t="shared" ca="1" si="1003"/>
        <v>-43.8</v>
      </c>
      <c r="AM1189" s="44">
        <f t="shared" ca="1" si="1004"/>
        <v>-43.699999999999996</v>
      </c>
      <c r="AN1189" s="36" t="str">
        <f t="shared" ca="1" si="1005"/>
        <v>50</v>
      </c>
      <c r="AO1189" s="36" t="str">
        <f t="shared" ca="1" si="1006"/>
        <v>05</v>
      </c>
      <c r="AP1189" s="36" t="str">
        <f t="shared" ca="1" si="1007"/>
        <v>00</v>
      </c>
      <c r="AQ1189" s="36" t="str">
        <f t="shared" ca="1" si="1008"/>
        <v>00</v>
      </c>
      <c r="AR1189" s="36" t="str">
        <f t="shared" ca="1" si="1009"/>
        <v>00</v>
      </c>
      <c r="AS1189" s="36"/>
    </row>
    <row r="1190" spans="2:45" ht="30" customHeight="1" x14ac:dyDescent="0.25">
      <c r="S1190" s="7" t="s">
        <v>693</v>
      </c>
      <c r="T1190" s="15">
        <v>0.8</v>
      </c>
      <c r="U1190" s="71" t="str">
        <f t="shared" ca="1" si="997"/>
        <v>0x56=-45.40,-44.90;</v>
      </c>
      <c r="V1190" s="37"/>
      <c r="W1190" s="37"/>
      <c r="X1190" s="38"/>
      <c r="Y1190" s="38"/>
      <c r="Z1190" s="71">
        <f t="shared" ca="1" si="998"/>
        <v>3.1</v>
      </c>
      <c r="AA1190" s="39" t="s">
        <v>580</v>
      </c>
      <c r="AB1190" s="40">
        <v>2</v>
      </c>
      <c r="AC1190" s="40" t="s">
        <v>995</v>
      </c>
      <c r="AD1190" s="40">
        <v>1</v>
      </c>
      <c r="AE1190" s="41">
        <v>0</v>
      </c>
      <c r="AF1190" s="42">
        <v>-45.4</v>
      </c>
      <c r="AG1190" s="49">
        <f t="shared" si="1011"/>
        <v>-44.9</v>
      </c>
      <c r="AH1190" s="43">
        <f t="shared" ca="1" si="999"/>
        <v>-42.3</v>
      </c>
      <c r="AI1190" s="43">
        <f t="shared" ca="1" si="1000"/>
        <v>-41.8</v>
      </c>
      <c r="AJ1190" s="44">
        <f t="shared" ca="1" si="1001"/>
        <v>-45.4</v>
      </c>
      <c r="AK1190" s="44">
        <f t="shared" ca="1" si="1002"/>
        <v>-44.9</v>
      </c>
      <c r="AL1190" s="44">
        <f t="shared" ca="1" si="1003"/>
        <v>-44.3</v>
      </c>
      <c r="AM1190" s="44">
        <f t="shared" ca="1" si="1004"/>
        <v>-43.8</v>
      </c>
      <c r="AN1190" s="36" t="str">
        <f t="shared" ca="1" si="1005"/>
        <v>50</v>
      </c>
      <c r="AO1190" s="36" t="str">
        <f t="shared" ca="1" si="1006"/>
        <v>06</v>
      </c>
      <c r="AP1190" s="36" t="str">
        <f t="shared" ca="1" si="1007"/>
        <v>00</v>
      </c>
      <c r="AQ1190" s="36" t="str">
        <f t="shared" ca="1" si="1008"/>
        <v>00</v>
      </c>
      <c r="AR1190" s="36" t="str">
        <f t="shared" ca="1" si="1009"/>
        <v>00</v>
      </c>
      <c r="AS1190" s="36"/>
    </row>
    <row r="1191" spans="2:45" ht="30" customHeight="1" x14ac:dyDescent="0.25">
      <c r="S1191" s="7" t="s">
        <v>604</v>
      </c>
      <c r="T1191" s="7" t="str">
        <f t="shared" ref="T1191" si="1012">VLOOKUP($T1178,$AU$1:$AZ$31,MATCH($T1172,$AU$1:$AZ$1,0),FALSE)&amp;"_"&amp;T1180</f>
        <v>default_NormalMode</v>
      </c>
      <c r="U1191" s="71" t="str">
        <f t="shared" ca="1" si="997"/>
        <v>0x57=-45.90,-45.40;</v>
      </c>
      <c r="V1191" s="37"/>
      <c r="W1191" s="37"/>
      <c r="X1191" s="38"/>
      <c r="Y1191" s="38"/>
      <c r="Z1191" s="71">
        <f t="shared" ca="1" si="998"/>
        <v>3.6</v>
      </c>
      <c r="AA1191" s="39" t="s">
        <v>580</v>
      </c>
      <c r="AB1191" s="40">
        <v>2.5</v>
      </c>
      <c r="AC1191" s="40" t="s">
        <v>995</v>
      </c>
      <c r="AD1191" s="40">
        <v>1</v>
      </c>
      <c r="AE1191" s="41">
        <v>0</v>
      </c>
      <c r="AF1191" s="42">
        <v>-45.9</v>
      </c>
      <c r="AG1191" s="49">
        <f t="shared" si="1011"/>
        <v>-45.4</v>
      </c>
      <c r="AH1191" s="43">
        <f t="shared" ca="1" si="999"/>
        <v>-42.3</v>
      </c>
      <c r="AI1191" s="43">
        <f t="shared" ca="1" si="1000"/>
        <v>-41.8</v>
      </c>
      <c r="AJ1191" s="44">
        <f t="shared" ca="1" si="1001"/>
        <v>-45.9</v>
      </c>
      <c r="AK1191" s="44">
        <f t="shared" ca="1" si="1002"/>
        <v>-45.4</v>
      </c>
      <c r="AL1191" s="44">
        <f t="shared" ca="1" si="1003"/>
        <v>-44.8</v>
      </c>
      <c r="AM1191" s="44">
        <f t="shared" ca="1" si="1004"/>
        <v>-44.3</v>
      </c>
      <c r="AN1191" s="36" t="str">
        <f t="shared" ca="1" si="1005"/>
        <v>50</v>
      </c>
      <c r="AO1191" s="36" t="str">
        <f t="shared" ca="1" si="1006"/>
        <v>07</v>
      </c>
      <c r="AP1191" s="36" t="str">
        <f t="shared" ca="1" si="1007"/>
        <v>00</v>
      </c>
      <c r="AQ1191" s="36" t="str">
        <f t="shared" ca="1" si="1008"/>
        <v>00</v>
      </c>
      <c r="AR1191" s="36" t="str">
        <f t="shared" ca="1" si="1009"/>
        <v>00</v>
      </c>
      <c r="AS1191" s="36"/>
    </row>
    <row r="1192" spans="2:45" ht="30" customHeight="1" x14ac:dyDescent="0.25">
      <c r="S1192" s="7" t="s">
        <v>424</v>
      </c>
      <c r="T1192" s="7" t="str">
        <f>VLOOKUP($T1174,MPN!$A$1:$E$500,2,FALSE)</f>
        <v>AMIC</v>
      </c>
      <c r="U1192" s="71" t="str">
        <f t="shared" ca="1" si="997"/>
        <v>0x66=-46.50,-45.90;</v>
      </c>
      <c r="V1192" s="37"/>
      <c r="W1192" s="37"/>
      <c r="X1192" s="38"/>
      <c r="Y1192" s="38"/>
      <c r="Z1192" s="71">
        <f t="shared" ca="1" si="998"/>
        <v>4.2</v>
      </c>
      <c r="AA1192" s="39" t="s">
        <v>581</v>
      </c>
      <c r="AB1192" s="40">
        <v>2</v>
      </c>
      <c r="AC1192" s="40" t="s">
        <v>995</v>
      </c>
      <c r="AD1192" s="40">
        <v>1</v>
      </c>
      <c r="AE1192" s="41">
        <v>0</v>
      </c>
      <c r="AF1192" s="42">
        <v>-46.5</v>
      </c>
      <c r="AG1192" s="49">
        <f t="shared" si="1011"/>
        <v>-45.9</v>
      </c>
      <c r="AH1192" s="43">
        <f t="shared" ca="1" si="999"/>
        <v>-42.3</v>
      </c>
      <c r="AI1192" s="43">
        <f t="shared" ca="1" si="1000"/>
        <v>-41.699999999999996</v>
      </c>
      <c r="AJ1192" s="44">
        <f t="shared" ca="1" si="1001"/>
        <v>-46.5</v>
      </c>
      <c r="AK1192" s="44">
        <f t="shared" ca="1" si="1002"/>
        <v>-45.9</v>
      </c>
      <c r="AL1192" s="44">
        <f t="shared" ca="1" si="1003"/>
        <v>-44.3</v>
      </c>
      <c r="AM1192" s="44">
        <f t="shared" ca="1" si="1004"/>
        <v>-43.699999999999996</v>
      </c>
      <c r="AN1192" s="36" t="str">
        <f t="shared" ca="1" si="1005"/>
        <v>60</v>
      </c>
      <c r="AO1192" s="36" t="str">
        <f t="shared" ca="1" si="1006"/>
        <v>06</v>
      </c>
      <c r="AP1192" s="36" t="str">
        <f t="shared" ca="1" si="1007"/>
        <v>00</v>
      </c>
      <c r="AQ1192" s="36" t="str">
        <f t="shared" ca="1" si="1008"/>
        <v>00</v>
      </c>
      <c r="AR1192" s="36" t="str">
        <f t="shared" ca="1" si="1009"/>
        <v>00</v>
      </c>
      <c r="AS1192" s="36"/>
    </row>
    <row r="1193" spans="2:45" ht="30" customHeight="1" x14ac:dyDescent="0.25">
      <c r="S1193" s="7" t="s">
        <v>16</v>
      </c>
      <c r="T1193" s="7" t="str">
        <f>VLOOKUP($T1175,ASIC!$A$1:$B$200,2,FALSE)</f>
        <v>M804WF</v>
      </c>
      <c r="U1193" s="71" t="str">
        <f t="shared" ca="1" si="997"/>
        <v>0x67=-47.00,-46.50;</v>
      </c>
      <c r="V1193" s="37"/>
      <c r="W1193" s="37"/>
      <c r="X1193" s="38"/>
      <c r="Y1193" s="38"/>
      <c r="Z1193" s="71">
        <f t="shared" ca="1" si="998"/>
        <v>4.7</v>
      </c>
      <c r="AA1193" s="39" t="s">
        <v>581</v>
      </c>
      <c r="AB1193" s="40">
        <v>2.5</v>
      </c>
      <c r="AC1193" s="40" t="s">
        <v>995</v>
      </c>
      <c r="AD1193" s="40">
        <v>1</v>
      </c>
      <c r="AE1193" s="41">
        <v>0</v>
      </c>
      <c r="AF1193" s="42">
        <v>-47</v>
      </c>
      <c r="AG1193" s="49">
        <f t="shared" si="1011"/>
        <v>-46.5</v>
      </c>
      <c r="AH1193" s="43">
        <f t="shared" ca="1" si="999"/>
        <v>-42.3</v>
      </c>
      <c r="AI1193" s="43">
        <f t="shared" ca="1" si="1000"/>
        <v>-41.8</v>
      </c>
      <c r="AJ1193" s="44">
        <f t="shared" ca="1" si="1001"/>
        <v>-47</v>
      </c>
      <c r="AK1193" s="44">
        <f t="shared" ca="1" si="1002"/>
        <v>-46.5</v>
      </c>
      <c r="AL1193" s="44">
        <f t="shared" ca="1" si="1003"/>
        <v>-44.8</v>
      </c>
      <c r="AM1193" s="44">
        <f t="shared" ca="1" si="1004"/>
        <v>-44.3</v>
      </c>
      <c r="AN1193" s="36" t="str">
        <f t="shared" ca="1" si="1005"/>
        <v>60</v>
      </c>
      <c r="AO1193" s="36" t="str">
        <f t="shared" ca="1" si="1006"/>
        <v>07</v>
      </c>
      <c r="AP1193" s="36" t="str">
        <f t="shared" ca="1" si="1007"/>
        <v>00</v>
      </c>
      <c r="AQ1193" s="36" t="str">
        <f t="shared" ca="1" si="1008"/>
        <v>00</v>
      </c>
      <c r="AR1193" s="36" t="str">
        <f t="shared" ca="1" si="1009"/>
        <v>00</v>
      </c>
      <c r="AS1193" s="36"/>
    </row>
    <row r="1194" spans="2:45" ht="30" customHeight="1" x14ac:dyDescent="0.25">
      <c r="S1194" s="7" t="s">
        <v>17</v>
      </c>
      <c r="T1194" s="7" t="str">
        <f>VLOOKUP($T1176,Sensor!$A$1:$B$100,2,FALSE)</f>
        <v>2301A</v>
      </c>
      <c r="U1194" s="71"/>
      <c r="V1194" s="37"/>
      <c r="W1194" s="37"/>
      <c r="X1194" s="38"/>
      <c r="Y1194" s="38"/>
      <c r="Z1194" s="71"/>
      <c r="AA1194" s="39"/>
      <c r="AB1194" s="40"/>
      <c r="AC1194" s="40"/>
      <c r="AD1194" s="40"/>
      <c r="AE1194" s="41"/>
      <c r="AF1194" s="42"/>
      <c r="AG1194" s="49"/>
      <c r="AH1194" s="43"/>
      <c r="AI1194" s="43"/>
      <c r="AJ1194" s="44"/>
      <c r="AK1194" s="44"/>
      <c r="AL1194" s="44"/>
      <c r="AM1194" s="44"/>
      <c r="AN1194" s="36"/>
      <c r="AO1194" s="36"/>
      <c r="AP1194" s="36"/>
      <c r="AQ1194" s="36"/>
      <c r="AR1194" s="36"/>
      <c r="AS1194" s="36"/>
    </row>
    <row r="1195" spans="2:45" ht="30" customHeight="1" x14ac:dyDescent="0.25">
      <c r="S1195" s="7" t="s">
        <v>21</v>
      </c>
      <c r="T1195" s="7" t="str">
        <f>VLOOKUP($T1174,MPN!$A$1:$E$500,5,FALSE)</f>
        <v>Default</v>
      </c>
      <c r="U1195" s="71"/>
      <c r="V1195" s="37"/>
      <c r="W1195" s="37"/>
      <c r="X1195" s="38"/>
      <c r="Y1195" s="38"/>
      <c r="Z1195" s="71"/>
      <c r="AA1195" s="39"/>
      <c r="AB1195" s="40"/>
      <c r="AC1195" s="40"/>
      <c r="AD1195" s="40"/>
      <c r="AE1195" s="41"/>
      <c r="AF1195" s="42"/>
      <c r="AG1195" s="49"/>
      <c r="AH1195" s="43"/>
      <c r="AI1195" s="43"/>
      <c r="AJ1195" s="44"/>
      <c r="AK1195" s="44"/>
      <c r="AL1195" s="44"/>
      <c r="AM1195" s="44"/>
      <c r="AN1195" s="36"/>
      <c r="AO1195" s="36"/>
      <c r="AP1195" s="36"/>
      <c r="AQ1195" s="36"/>
      <c r="AR1195" s="36"/>
      <c r="AS1195" s="36"/>
    </row>
    <row r="1196" spans="2:45" ht="30" customHeight="1" x14ac:dyDescent="0.25">
      <c r="S1196" s="7" t="s">
        <v>545</v>
      </c>
      <c r="T1196" s="7">
        <f t="shared" ref="T1196" si="1013">VLOOKUP(T1185,$DT$1:$DV$31,3,FALSE)</f>
        <v>0</v>
      </c>
      <c r="U1196" s="71"/>
      <c r="V1196" s="37"/>
      <c r="W1196" s="37"/>
      <c r="X1196" s="38"/>
      <c r="Y1196" s="38"/>
      <c r="Z1196" s="71"/>
      <c r="AA1196" s="39"/>
      <c r="AB1196" s="40"/>
      <c r="AC1196" s="40"/>
      <c r="AD1196" s="40"/>
      <c r="AE1196" s="41"/>
      <c r="AF1196" s="42"/>
      <c r="AG1196" s="49"/>
      <c r="AH1196" s="43"/>
      <c r="AI1196" s="43"/>
      <c r="AJ1196" s="44"/>
      <c r="AK1196" s="44"/>
      <c r="AL1196" s="44"/>
      <c r="AM1196" s="44"/>
      <c r="AN1196" s="36"/>
      <c r="AO1196" s="36"/>
      <c r="AP1196" s="36"/>
      <c r="AQ1196" s="36"/>
      <c r="AR1196" s="36"/>
      <c r="AS1196" s="36"/>
    </row>
    <row r="1197" spans="2:45" ht="30" customHeight="1" x14ac:dyDescent="0.25">
      <c r="S1197" s="7" t="s">
        <v>22</v>
      </c>
      <c r="T1197" s="15">
        <v>4</v>
      </c>
      <c r="U1197" s="71"/>
      <c r="V1197" s="37"/>
      <c r="W1197" s="37"/>
      <c r="X1197" s="38"/>
      <c r="Y1197" s="38"/>
      <c r="Z1197" s="71"/>
      <c r="AA1197" s="39"/>
      <c r="AB1197" s="40"/>
      <c r="AC1197" s="40"/>
      <c r="AD1197" s="40"/>
      <c r="AE1197" s="41"/>
      <c r="AF1197" s="42"/>
      <c r="AG1197" s="49"/>
      <c r="AH1197" s="43"/>
      <c r="AI1197" s="43"/>
      <c r="AJ1197" s="44"/>
      <c r="AK1197" s="44"/>
      <c r="AL1197" s="44"/>
      <c r="AM1197" s="44"/>
      <c r="AN1197" s="36"/>
      <c r="AO1197" s="36"/>
      <c r="AP1197" s="36"/>
      <c r="AQ1197" s="36"/>
      <c r="AR1197" s="36"/>
      <c r="AS1197" s="36"/>
    </row>
    <row r="1198" spans="2:45" ht="30" customHeight="1" x14ac:dyDescent="0.25">
      <c r="B1198" s="70"/>
      <c r="S1198" s="7" t="s">
        <v>696</v>
      </c>
      <c r="T1198" s="28">
        <v>45120</v>
      </c>
      <c r="U1198" s="71"/>
      <c r="V1198" s="37"/>
      <c r="W1198" s="37"/>
      <c r="X1198" s="38"/>
      <c r="Y1198" s="38"/>
      <c r="Z1198" s="71"/>
      <c r="AA1198" s="39"/>
      <c r="AB1198" s="40"/>
      <c r="AC1198" s="40"/>
      <c r="AD1198" s="40"/>
      <c r="AE1198" s="41"/>
      <c r="AF1198" s="42"/>
      <c r="AG1198" s="49"/>
      <c r="AH1198" s="43"/>
      <c r="AI1198" s="43"/>
      <c r="AJ1198" s="44"/>
      <c r="AK1198" s="44"/>
      <c r="AL1198" s="44"/>
      <c r="AM1198" s="44"/>
      <c r="AN1198" s="36"/>
      <c r="AO1198" s="36"/>
      <c r="AP1198" s="36"/>
      <c r="AQ1198" s="36"/>
      <c r="AR1198" s="36"/>
      <c r="AS1198" s="36"/>
    </row>
    <row r="1199" spans="2:45" ht="30" customHeight="1" x14ac:dyDescent="0.25">
      <c r="S1199" s="7" t="s">
        <v>694</v>
      </c>
      <c r="T1199" s="15" t="s">
        <v>994</v>
      </c>
      <c r="U1199" s="71"/>
      <c r="V1199" s="37"/>
      <c r="W1199" s="37"/>
      <c r="X1199" s="38"/>
      <c r="Y1199" s="38"/>
      <c r="Z1199" s="71"/>
      <c r="AA1199" s="39"/>
      <c r="AB1199" s="40"/>
      <c r="AC1199" s="40"/>
      <c r="AD1199" s="40"/>
      <c r="AE1199" s="41"/>
      <c r="AF1199" s="42"/>
      <c r="AG1199" s="49"/>
      <c r="AH1199" s="43"/>
      <c r="AI1199" s="43"/>
      <c r="AJ1199" s="44"/>
      <c r="AK1199" s="44"/>
      <c r="AL1199" s="44"/>
      <c r="AM1199" s="44"/>
      <c r="AN1199" s="36"/>
      <c r="AO1199" s="36"/>
      <c r="AP1199" s="36"/>
      <c r="AQ1199" s="36"/>
      <c r="AR1199" s="36"/>
      <c r="AS1199" s="36"/>
    </row>
    <row r="1200" spans="2:45" ht="30" customHeight="1" x14ac:dyDescent="0.25">
      <c r="S1200" s="7" t="s">
        <v>697</v>
      </c>
      <c r="T1200" s="7">
        <f t="shared" ref="T1200" ca="1" si="1014">COUNTA(U1175:U1234)</f>
        <v>19</v>
      </c>
      <c r="U1200" s="71"/>
      <c r="V1200" s="37"/>
      <c r="W1200" s="37"/>
      <c r="X1200" s="38"/>
      <c r="Y1200" s="38"/>
      <c r="Z1200" s="71"/>
      <c r="AA1200" s="39"/>
      <c r="AB1200" s="40"/>
      <c r="AC1200" s="40"/>
      <c r="AD1200" s="40"/>
      <c r="AE1200" s="41"/>
      <c r="AF1200" s="42"/>
      <c r="AG1200" s="49"/>
      <c r="AH1200" s="43"/>
      <c r="AI1200" s="43"/>
      <c r="AJ1200" s="44"/>
      <c r="AK1200" s="44"/>
      <c r="AL1200" s="44"/>
      <c r="AM1200" s="44"/>
      <c r="AN1200" s="36"/>
      <c r="AO1200" s="36"/>
      <c r="AP1200" s="36"/>
      <c r="AQ1200" s="36"/>
      <c r="AR1200" s="36"/>
      <c r="AS1200" s="36"/>
    </row>
    <row r="1201" spans="19:45" ht="30" customHeight="1" x14ac:dyDescent="0.25">
      <c r="S1201" s="7" t="s">
        <v>715</v>
      </c>
      <c r="T1201" s="7" t="str">
        <f t="shared" ref="T1201" si="1015">T1189&amp;"+/-"&amp;T1190&amp;" "&amp;T1199</f>
        <v>-42+/-0.8 dBV</v>
      </c>
      <c r="U1201" s="71"/>
      <c r="V1201" s="37"/>
      <c r="W1201" s="37"/>
      <c r="X1201" s="38"/>
      <c r="Y1201" s="38"/>
      <c r="Z1201" s="71"/>
      <c r="AA1201" s="39"/>
      <c r="AB1201" s="40"/>
      <c r="AC1201" s="40"/>
      <c r="AD1201" s="40"/>
      <c r="AE1201" s="41"/>
      <c r="AF1201" s="42"/>
      <c r="AG1201" s="49"/>
      <c r="AH1201" s="43"/>
      <c r="AI1201" s="43"/>
      <c r="AJ1201" s="44"/>
      <c r="AK1201" s="44"/>
      <c r="AL1201" s="44"/>
      <c r="AM1201" s="44"/>
      <c r="AN1201" s="36"/>
      <c r="AO1201" s="36"/>
      <c r="AP1201" s="36"/>
      <c r="AQ1201" s="36"/>
      <c r="AR1201" s="36"/>
      <c r="AS1201" s="36"/>
    </row>
    <row r="1202" spans="19:45" ht="30" customHeight="1" x14ac:dyDescent="0.25">
      <c r="S1202" s="7" t="s">
        <v>719</v>
      </c>
      <c r="T1202" s="54" t="str">
        <f t="shared" ref="T1202" si="1016">T1181&amp;" : "&amp;T1184&amp;" "&amp;"(uA)"&amp;CHAR(10)&amp;"Vdc&amp;Remark: "&amp;T1187</f>
        <v>3.3V : 100~200 (uA)
Vdc&amp;Remark: -</v>
      </c>
      <c r="U1202" s="71"/>
      <c r="V1202" s="37"/>
      <c r="W1202" s="37"/>
      <c r="X1202" s="38"/>
      <c r="Y1202" s="38"/>
      <c r="Z1202" s="71"/>
      <c r="AA1202" s="39"/>
      <c r="AB1202" s="40"/>
      <c r="AC1202" s="40"/>
      <c r="AD1202" s="40"/>
      <c r="AE1202" s="41"/>
      <c r="AF1202" s="42"/>
      <c r="AG1202" s="49"/>
      <c r="AH1202" s="43"/>
      <c r="AI1202" s="43"/>
      <c r="AJ1202" s="44"/>
      <c r="AK1202" s="44"/>
      <c r="AL1202" s="44"/>
      <c r="AM1202" s="44"/>
      <c r="AN1202" s="36"/>
      <c r="AO1202" s="36"/>
      <c r="AP1202" s="36"/>
      <c r="AQ1202" s="36"/>
      <c r="AR1202" s="36"/>
      <c r="AS1202" s="36"/>
    </row>
    <row r="1203" spans="19:45" ht="30" customHeight="1" x14ac:dyDescent="0.25">
      <c r="U1203" s="71"/>
      <c r="V1203" s="37"/>
      <c r="W1203" s="37"/>
      <c r="X1203" s="38"/>
      <c r="Y1203" s="38"/>
      <c r="Z1203" s="71"/>
      <c r="AA1203" s="39"/>
      <c r="AB1203" s="40"/>
      <c r="AC1203" s="40"/>
      <c r="AD1203" s="40"/>
      <c r="AE1203" s="41"/>
      <c r="AF1203" s="42"/>
      <c r="AG1203" s="49"/>
      <c r="AH1203" s="43"/>
      <c r="AI1203" s="43"/>
      <c r="AJ1203" s="44"/>
      <c r="AK1203" s="44"/>
      <c r="AL1203" s="44"/>
      <c r="AM1203" s="44"/>
      <c r="AN1203" s="36"/>
      <c r="AO1203" s="36"/>
      <c r="AP1203" s="36"/>
      <c r="AQ1203" s="36"/>
      <c r="AR1203" s="36"/>
      <c r="AS1203" s="36"/>
    </row>
    <row r="1204" spans="19:45" ht="30" customHeight="1" x14ac:dyDescent="0.25">
      <c r="S1204" s="2" t="s">
        <v>14</v>
      </c>
      <c r="T1204" s="2" t="str">
        <f t="shared" ref="T1204" si="1017">ADDRESS(ROW(S1204),COLUMN($S$1))&amp;":"&amp;ADDRESS(ROW(S1234),COLUMN($T$1))</f>
        <v>$S$1204:$T$1234</v>
      </c>
      <c r="U1204" s="71"/>
      <c r="V1204" s="37"/>
      <c r="W1204" s="37"/>
      <c r="X1204" s="38"/>
      <c r="Y1204" s="38"/>
      <c r="Z1204" s="71"/>
      <c r="AA1204" s="39"/>
      <c r="AB1204" s="40"/>
      <c r="AC1204" s="40"/>
      <c r="AD1204" s="40"/>
      <c r="AE1204" s="41"/>
      <c r="AF1204" s="42"/>
      <c r="AG1204" s="49"/>
      <c r="AH1204" s="43"/>
      <c r="AI1204" s="43"/>
      <c r="AJ1204" s="44"/>
      <c r="AK1204" s="44"/>
      <c r="AL1204" s="44"/>
      <c r="AM1204" s="44"/>
      <c r="AN1204" s="36"/>
      <c r="AO1204" s="36"/>
      <c r="AP1204" s="36"/>
      <c r="AQ1204" s="36"/>
      <c r="AR1204" s="36"/>
      <c r="AS1204" s="36"/>
    </row>
    <row r="1205" spans="19:45" ht="30" customHeight="1" x14ac:dyDescent="0.25">
      <c r="S1205" s="4" t="str">
        <f t="shared" ref="S1205" si="1018">$BB$2</f>
        <v>15V</v>
      </c>
      <c r="T1205" s="3" t="s">
        <v>562</v>
      </c>
      <c r="U1205" s="71"/>
      <c r="V1205" s="37"/>
      <c r="W1205" s="37"/>
      <c r="X1205" s="38"/>
      <c r="Y1205" s="38"/>
      <c r="Z1205" s="71"/>
      <c r="AA1205" s="39"/>
      <c r="AB1205" s="40"/>
      <c r="AC1205" s="40"/>
      <c r="AD1205" s="40"/>
      <c r="AE1205" s="41"/>
      <c r="AF1205" s="42"/>
      <c r="AG1205" s="49"/>
      <c r="AH1205" s="43"/>
      <c r="AI1205" s="43"/>
      <c r="AJ1205" s="44"/>
      <c r="AK1205" s="44"/>
      <c r="AL1205" s="44"/>
      <c r="AM1205" s="44"/>
      <c r="AN1205" s="36"/>
      <c r="AO1205" s="36"/>
      <c r="AP1205" s="36"/>
      <c r="AQ1205" s="36"/>
      <c r="AR1205" s="36"/>
      <c r="AS1205" s="36"/>
    </row>
    <row r="1206" spans="19:45" ht="30" customHeight="1" x14ac:dyDescent="0.25">
      <c r="S1206" s="4" t="str">
        <f t="shared" ref="S1206" si="1019">$BB$3</f>
        <v>14V</v>
      </c>
      <c r="T1206" s="3">
        <v>2.2000000000000002</v>
      </c>
      <c r="U1206" s="71"/>
      <c r="V1206" s="37"/>
      <c r="W1206" s="37"/>
      <c r="X1206" s="38"/>
      <c r="Y1206" s="38"/>
      <c r="Z1206" s="71"/>
      <c r="AA1206" s="39"/>
      <c r="AB1206" s="40"/>
      <c r="AC1206" s="40"/>
      <c r="AD1206" s="40"/>
      <c r="AE1206" s="41"/>
      <c r="AF1206" s="42"/>
      <c r="AG1206" s="49"/>
      <c r="AH1206" s="43"/>
      <c r="AI1206" s="43"/>
      <c r="AJ1206" s="44"/>
      <c r="AK1206" s="44"/>
      <c r="AL1206" s="44"/>
      <c r="AM1206" s="44"/>
      <c r="AN1206" s="36"/>
      <c r="AO1206" s="36"/>
      <c r="AP1206" s="36"/>
      <c r="AQ1206" s="36"/>
      <c r="AR1206" s="36"/>
      <c r="AS1206" s="36"/>
    </row>
    <row r="1207" spans="19:45" ht="30" customHeight="1" x14ac:dyDescent="0.25">
      <c r="S1207" s="4" t="str">
        <f t="shared" ref="S1207" si="1020">$BB$4</f>
        <v>13V</v>
      </c>
      <c r="T1207" s="3">
        <v>1.1000000000000001</v>
      </c>
      <c r="U1207" s="71"/>
      <c r="V1207" s="37"/>
      <c r="W1207" s="37"/>
      <c r="X1207" s="38"/>
      <c r="Y1207" s="38"/>
      <c r="Z1207" s="71"/>
      <c r="AA1207" s="39"/>
      <c r="AB1207" s="40"/>
      <c r="AC1207" s="40"/>
      <c r="AD1207" s="40"/>
      <c r="AE1207" s="41"/>
      <c r="AF1207" s="42"/>
      <c r="AG1207" s="49"/>
      <c r="AH1207" s="43"/>
      <c r="AI1207" s="43"/>
      <c r="AJ1207" s="44"/>
      <c r="AK1207" s="44"/>
      <c r="AL1207" s="44"/>
      <c r="AM1207" s="44"/>
      <c r="AN1207" s="36"/>
      <c r="AO1207" s="36"/>
      <c r="AP1207" s="36"/>
      <c r="AQ1207" s="36"/>
      <c r="AR1207" s="36"/>
      <c r="AS1207" s="36"/>
    </row>
    <row r="1208" spans="19:45" ht="30" customHeight="1" x14ac:dyDescent="0.25">
      <c r="S1208" s="4" t="str">
        <f t="shared" ref="S1208" si="1021">$BB$5</f>
        <v>12V</v>
      </c>
      <c r="T1208" s="3">
        <v>0</v>
      </c>
      <c r="U1208" s="71"/>
      <c r="V1208" s="37"/>
      <c r="W1208" s="37"/>
      <c r="X1208" s="38"/>
      <c r="Y1208" s="38"/>
      <c r="Z1208" s="71"/>
      <c r="AA1208" s="39"/>
      <c r="AB1208" s="40"/>
      <c r="AC1208" s="40"/>
      <c r="AD1208" s="40"/>
      <c r="AE1208" s="41"/>
      <c r="AF1208" s="42"/>
      <c r="AG1208" s="49"/>
      <c r="AH1208" s="43"/>
      <c r="AI1208" s="43"/>
      <c r="AJ1208" s="44"/>
      <c r="AK1208" s="44"/>
      <c r="AL1208" s="44"/>
      <c r="AM1208" s="44"/>
      <c r="AN1208" s="36"/>
      <c r="AO1208" s="36"/>
      <c r="AP1208" s="36"/>
      <c r="AQ1208" s="36"/>
      <c r="AR1208" s="36"/>
      <c r="AS1208" s="36"/>
    </row>
    <row r="1209" spans="19:45" ht="30" customHeight="1" x14ac:dyDescent="0.25">
      <c r="S1209" s="4" t="str">
        <f t="shared" ref="S1209" si="1022">$BB$6</f>
        <v>11V</v>
      </c>
      <c r="T1209" s="3">
        <v>-1.3</v>
      </c>
      <c r="U1209" s="71"/>
      <c r="V1209" s="37"/>
      <c r="W1209" s="37"/>
      <c r="X1209" s="38"/>
      <c r="Y1209" s="38"/>
      <c r="Z1209" s="71"/>
      <c r="AA1209" s="39"/>
      <c r="AB1209" s="40"/>
      <c r="AC1209" s="40"/>
      <c r="AD1209" s="40"/>
      <c r="AE1209" s="41"/>
      <c r="AF1209" s="42"/>
      <c r="AG1209" s="49"/>
      <c r="AH1209" s="43"/>
      <c r="AI1209" s="43"/>
      <c r="AJ1209" s="44"/>
      <c r="AK1209" s="44"/>
      <c r="AL1209" s="44"/>
      <c r="AM1209" s="44"/>
      <c r="AN1209" s="36"/>
      <c r="AO1209" s="36"/>
      <c r="AP1209" s="36"/>
      <c r="AQ1209" s="36"/>
      <c r="AR1209" s="36"/>
      <c r="AS1209" s="36"/>
    </row>
    <row r="1210" spans="19:45" ht="30" customHeight="1" x14ac:dyDescent="0.25">
      <c r="S1210" s="4" t="str">
        <f t="shared" ref="S1210" si="1023">$BB$7</f>
        <v>10V</v>
      </c>
      <c r="T1210" s="3">
        <v>-2.5</v>
      </c>
      <c r="U1210" s="71"/>
      <c r="V1210" s="37"/>
      <c r="W1210" s="37"/>
      <c r="X1210" s="38"/>
      <c r="Y1210" s="38"/>
      <c r="Z1210" s="71"/>
      <c r="AA1210" s="39"/>
      <c r="AB1210" s="40"/>
      <c r="AC1210" s="40"/>
      <c r="AD1210" s="40"/>
      <c r="AE1210" s="41"/>
      <c r="AF1210" s="42"/>
      <c r="AG1210" s="49"/>
      <c r="AH1210" s="43"/>
      <c r="AI1210" s="43"/>
      <c r="AJ1210" s="44"/>
      <c r="AK1210" s="44"/>
      <c r="AL1210" s="44"/>
      <c r="AM1210" s="44"/>
      <c r="AN1210" s="36"/>
      <c r="AO1210" s="36"/>
      <c r="AP1210" s="36"/>
      <c r="AQ1210" s="36"/>
      <c r="AR1210" s="36"/>
      <c r="AS1210" s="36"/>
    </row>
    <row r="1211" spans="19:45" ht="30" customHeight="1" x14ac:dyDescent="0.25">
      <c r="S1211" s="4" t="str">
        <f t="shared" ref="S1211" si="1024">$BB$8</f>
        <v>9V</v>
      </c>
      <c r="T1211" s="3">
        <v>-4.5</v>
      </c>
      <c r="U1211" s="71"/>
      <c r="V1211" s="37"/>
      <c r="W1211" s="37"/>
      <c r="X1211" s="38"/>
      <c r="Y1211" s="38"/>
      <c r="Z1211" s="71"/>
      <c r="AA1211" s="39"/>
      <c r="AB1211" s="40"/>
      <c r="AC1211" s="40"/>
      <c r="AD1211" s="40"/>
      <c r="AE1211" s="41"/>
      <c r="AF1211" s="42"/>
      <c r="AG1211" s="49"/>
      <c r="AH1211" s="43"/>
      <c r="AI1211" s="43"/>
      <c r="AJ1211" s="44"/>
      <c r="AK1211" s="44"/>
      <c r="AL1211" s="44"/>
      <c r="AM1211" s="44"/>
      <c r="AN1211" s="36"/>
      <c r="AO1211" s="36"/>
      <c r="AP1211" s="36"/>
      <c r="AQ1211" s="36"/>
      <c r="AR1211" s="36"/>
      <c r="AS1211" s="36"/>
    </row>
    <row r="1212" spans="19:45" ht="30" customHeight="1" x14ac:dyDescent="0.25">
      <c r="S1212" s="4" t="str">
        <f t="shared" ref="S1212" si="1025">$BB$9</f>
        <v>FIX</v>
      </c>
      <c r="T1212" s="3" t="s">
        <v>562</v>
      </c>
      <c r="U1212" s="71"/>
      <c r="V1212" s="37"/>
      <c r="W1212" s="37"/>
      <c r="X1212" s="38"/>
      <c r="Y1212" s="38"/>
      <c r="Z1212" s="71"/>
      <c r="AA1212" s="39"/>
      <c r="AB1212" s="40"/>
      <c r="AC1212" s="40"/>
      <c r="AD1212" s="40"/>
      <c r="AE1212" s="41"/>
      <c r="AF1212" s="42"/>
      <c r="AG1212" s="49"/>
      <c r="AH1212" s="43"/>
      <c r="AI1212" s="43"/>
      <c r="AJ1212" s="44"/>
      <c r="AK1212" s="44"/>
      <c r="AL1212" s="44"/>
      <c r="AM1212" s="44"/>
      <c r="AN1212" s="36"/>
      <c r="AO1212" s="36"/>
      <c r="AP1212" s="36"/>
      <c r="AQ1212" s="36"/>
      <c r="AR1212" s="36"/>
      <c r="AS1212" s="36"/>
    </row>
    <row r="1213" spans="19:45" ht="30" customHeight="1" x14ac:dyDescent="0.25">
      <c r="S1213" s="4" t="str">
        <f t="shared" ref="S1213" si="1026">$BB$10</f>
        <v>Space</v>
      </c>
      <c r="T1213" s="3"/>
      <c r="U1213" s="71"/>
      <c r="V1213" s="37"/>
      <c r="W1213" s="37"/>
      <c r="X1213" s="38"/>
      <c r="Y1213" s="38"/>
      <c r="Z1213" s="71"/>
      <c r="AA1213" s="39"/>
      <c r="AB1213" s="40"/>
      <c r="AC1213" s="40"/>
      <c r="AD1213" s="40"/>
      <c r="AE1213" s="41"/>
      <c r="AF1213" s="42"/>
      <c r="AG1213" s="49"/>
      <c r="AH1213" s="43"/>
      <c r="AI1213" s="43"/>
      <c r="AJ1213" s="44"/>
      <c r="AK1213" s="44"/>
      <c r="AL1213" s="44"/>
      <c r="AM1213" s="44"/>
      <c r="AN1213" s="36"/>
      <c r="AO1213" s="36"/>
      <c r="AP1213" s="36"/>
      <c r="AQ1213" s="36"/>
      <c r="AR1213" s="36"/>
      <c r="AS1213" s="36"/>
    </row>
    <row r="1214" spans="19:45" ht="30" customHeight="1" x14ac:dyDescent="0.25">
      <c r="S1214" s="4" t="str">
        <f t="shared" ref="S1214" si="1027">$BB$11</f>
        <v>Config2</v>
      </c>
      <c r="T1214" s="3"/>
      <c r="U1214" s="71"/>
      <c r="V1214" s="37"/>
      <c r="W1214" s="37"/>
      <c r="X1214" s="38"/>
      <c r="Y1214" s="38"/>
      <c r="Z1214" s="71"/>
      <c r="AA1214" s="39"/>
      <c r="AB1214" s="40"/>
      <c r="AC1214" s="40"/>
      <c r="AD1214" s="40"/>
      <c r="AE1214" s="41"/>
      <c r="AF1214" s="42"/>
      <c r="AG1214" s="49"/>
      <c r="AH1214" s="43"/>
      <c r="AI1214" s="43"/>
      <c r="AJ1214" s="44"/>
      <c r="AK1214" s="44"/>
      <c r="AL1214" s="44"/>
      <c r="AM1214" s="44"/>
      <c r="AN1214" s="36"/>
      <c r="AO1214" s="36"/>
      <c r="AP1214" s="36"/>
      <c r="AQ1214" s="36"/>
      <c r="AR1214" s="36"/>
      <c r="AS1214" s="36"/>
    </row>
    <row r="1215" spans="19:45" ht="30" customHeight="1" x14ac:dyDescent="0.25">
      <c r="S1215" s="4" t="str">
        <f t="shared" ref="S1215" si="1028">$BB$12</f>
        <v>-</v>
      </c>
      <c r="T1215" s="3"/>
      <c r="U1215" s="36"/>
      <c r="V1215" s="37"/>
      <c r="W1215" s="37"/>
      <c r="X1215" s="38"/>
      <c r="Y1215" s="38"/>
      <c r="Z1215" s="71"/>
      <c r="AA1215" s="39"/>
      <c r="AB1215" s="40"/>
      <c r="AC1215" s="40"/>
      <c r="AD1215" s="40"/>
      <c r="AE1215" s="41"/>
      <c r="AF1215" s="42"/>
      <c r="AG1215" s="49"/>
      <c r="AH1215" s="43"/>
      <c r="AI1215" s="43"/>
      <c r="AJ1215" s="44"/>
      <c r="AK1215" s="44"/>
      <c r="AL1215" s="44"/>
      <c r="AM1215" s="44"/>
      <c r="AN1215" s="36"/>
      <c r="AO1215" s="36"/>
      <c r="AP1215" s="36"/>
      <c r="AQ1215" s="36"/>
      <c r="AR1215" s="36"/>
      <c r="AS1215" s="36"/>
    </row>
    <row r="1216" spans="19:45" ht="30" customHeight="1" x14ac:dyDescent="0.25">
      <c r="S1216" s="4" t="str">
        <f t="shared" ref="S1216" si="1029">$BB$13</f>
        <v>-</v>
      </c>
      <c r="T1216" s="3"/>
      <c r="U1216" s="36"/>
      <c r="V1216" s="37"/>
      <c r="W1216" s="37"/>
      <c r="X1216" s="38"/>
      <c r="Y1216" s="38"/>
      <c r="Z1216" s="71"/>
      <c r="AA1216" s="39"/>
      <c r="AB1216" s="40"/>
      <c r="AC1216" s="40"/>
      <c r="AD1216" s="40"/>
      <c r="AE1216" s="41"/>
      <c r="AF1216" s="42"/>
      <c r="AG1216" s="49"/>
      <c r="AH1216" s="43"/>
      <c r="AI1216" s="43"/>
      <c r="AJ1216" s="44"/>
      <c r="AK1216" s="44"/>
      <c r="AL1216" s="44"/>
      <c r="AM1216" s="44"/>
      <c r="AN1216" s="36"/>
      <c r="AO1216" s="36"/>
      <c r="AP1216" s="36"/>
      <c r="AQ1216" s="36"/>
      <c r="AR1216" s="36"/>
      <c r="AS1216" s="36"/>
    </row>
    <row r="1217" spans="19:45" ht="30" customHeight="1" x14ac:dyDescent="0.25">
      <c r="S1217" s="4" t="str">
        <f t="shared" ref="S1217" si="1030">$BB$14</f>
        <v>-</v>
      </c>
      <c r="T1217" s="3"/>
      <c r="U1217" s="36"/>
      <c r="V1217" s="37"/>
      <c r="W1217" s="37"/>
      <c r="X1217" s="38"/>
      <c r="Y1217" s="38"/>
      <c r="Z1217" s="71"/>
      <c r="AA1217" s="39"/>
      <c r="AB1217" s="40"/>
      <c r="AC1217" s="40"/>
      <c r="AD1217" s="40"/>
      <c r="AE1217" s="41"/>
      <c r="AF1217" s="42"/>
      <c r="AG1217" s="49"/>
      <c r="AH1217" s="43"/>
      <c r="AI1217" s="43"/>
      <c r="AJ1217" s="44"/>
      <c r="AK1217" s="44"/>
      <c r="AL1217" s="44"/>
      <c r="AM1217" s="44"/>
      <c r="AN1217" s="36"/>
      <c r="AO1217" s="36"/>
      <c r="AP1217" s="36"/>
      <c r="AQ1217" s="36"/>
      <c r="AR1217" s="36"/>
      <c r="AS1217" s="36"/>
    </row>
    <row r="1218" spans="19:45" ht="30" customHeight="1" x14ac:dyDescent="0.25">
      <c r="S1218" s="4" t="str">
        <f t="shared" ref="S1218" si="1031">$BB$15</f>
        <v>-</v>
      </c>
      <c r="T1218" s="3"/>
      <c r="U1218" s="36"/>
      <c r="V1218" s="37"/>
      <c r="W1218" s="37"/>
      <c r="X1218" s="38"/>
      <c r="Y1218" s="38"/>
      <c r="Z1218" s="71"/>
      <c r="AA1218" s="39"/>
      <c r="AB1218" s="40"/>
      <c r="AC1218" s="40"/>
      <c r="AD1218" s="40"/>
      <c r="AE1218" s="41"/>
      <c r="AF1218" s="42"/>
      <c r="AG1218" s="49"/>
      <c r="AH1218" s="43"/>
      <c r="AI1218" s="43"/>
      <c r="AJ1218" s="44"/>
      <c r="AK1218" s="44"/>
      <c r="AL1218" s="44"/>
      <c r="AM1218" s="44"/>
      <c r="AN1218" s="36"/>
      <c r="AO1218" s="36"/>
      <c r="AP1218" s="36"/>
      <c r="AQ1218" s="36"/>
      <c r="AR1218" s="36"/>
      <c r="AS1218" s="36"/>
    </row>
    <row r="1219" spans="19:45" ht="30" customHeight="1" x14ac:dyDescent="0.25">
      <c r="S1219" s="4" t="str">
        <f t="shared" ref="S1219" si="1032">$BB$16</f>
        <v>-</v>
      </c>
      <c r="T1219" s="3"/>
      <c r="U1219" s="36"/>
      <c r="V1219" s="37"/>
      <c r="W1219" s="37"/>
      <c r="X1219" s="38"/>
      <c r="Y1219" s="38"/>
      <c r="Z1219" s="71"/>
      <c r="AA1219" s="39"/>
      <c r="AB1219" s="40"/>
      <c r="AC1219" s="40"/>
      <c r="AD1219" s="40"/>
      <c r="AE1219" s="41"/>
      <c r="AF1219" s="42"/>
      <c r="AG1219" s="49"/>
      <c r="AH1219" s="43"/>
      <c r="AI1219" s="43"/>
      <c r="AJ1219" s="44"/>
      <c r="AK1219" s="44"/>
      <c r="AL1219" s="44"/>
      <c r="AM1219" s="44"/>
      <c r="AN1219" s="36"/>
      <c r="AO1219" s="36"/>
      <c r="AP1219" s="36"/>
      <c r="AQ1219" s="36"/>
      <c r="AR1219" s="36"/>
      <c r="AS1219" s="36"/>
    </row>
    <row r="1220" spans="19:45" ht="30" customHeight="1" x14ac:dyDescent="0.25">
      <c r="S1220" s="4" t="str">
        <f t="shared" ref="S1220" si="1033">$BB$17</f>
        <v>-</v>
      </c>
      <c r="T1220" s="3"/>
      <c r="U1220" s="36"/>
      <c r="V1220" s="37"/>
      <c r="W1220" s="37"/>
      <c r="X1220" s="38"/>
      <c r="Y1220" s="38"/>
      <c r="Z1220" s="71"/>
      <c r="AA1220" s="39"/>
      <c r="AB1220" s="40"/>
      <c r="AC1220" s="40"/>
      <c r="AD1220" s="40"/>
      <c r="AE1220" s="41"/>
      <c r="AF1220" s="42"/>
      <c r="AG1220" s="49"/>
      <c r="AH1220" s="43"/>
      <c r="AI1220" s="43"/>
      <c r="AJ1220" s="44"/>
      <c r="AK1220" s="44"/>
      <c r="AL1220" s="44"/>
      <c r="AM1220" s="44"/>
      <c r="AN1220" s="36"/>
      <c r="AO1220" s="36"/>
      <c r="AP1220" s="36"/>
      <c r="AQ1220" s="36"/>
      <c r="AR1220" s="36"/>
      <c r="AS1220" s="36"/>
    </row>
    <row r="1221" spans="19:45" ht="30" customHeight="1" x14ac:dyDescent="0.25">
      <c r="S1221" s="4" t="str">
        <f t="shared" ref="S1221" si="1034">$BB$18</f>
        <v>-</v>
      </c>
      <c r="T1221" s="3"/>
      <c r="U1221" s="36"/>
      <c r="V1221" s="37"/>
      <c r="W1221" s="37"/>
      <c r="X1221" s="38"/>
      <c r="Y1221" s="38"/>
      <c r="Z1221" s="71"/>
      <c r="AA1221" s="39"/>
      <c r="AB1221" s="40"/>
      <c r="AC1221" s="40"/>
      <c r="AD1221" s="40"/>
      <c r="AE1221" s="41"/>
      <c r="AF1221" s="42"/>
      <c r="AG1221" s="49"/>
      <c r="AH1221" s="43"/>
      <c r="AI1221" s="43"/>
      <c r="AJ1221" s="44"/>
      <c r="AK1221" s="44"/>
      <c r="AL1221" s="44"/>
      <c r="AM1221" s="44"/>
      <c r="AN1221" s="36"/>
      <c r="AO1221" s="36"/>
      <c r="AP1221" s="36"/>
      <c r="AQ1221" s="36"/>
      <c r="AR1221" s="36"/>
      <c r="AS1221" s="36"/>
    </row>
    <row r="1222" spans="19:45" ht="30" customHeight="1" x14ac:dyDescent="0.25">
      <c r="S1222" s="4" t="str">
        <f t="shared" ref="S1222" si="1035">$BB$19</f>
        <v>-</v>
      </c>
      <c r="T1222" s="3"/>
      <c r="U1222" s="36"/>
      <c r="V1222" s="37"/>
      <c r="W1222" s="37"/>
      <c r="X1222" s="38"/>
      <c r="Y1222" s="38"/>
      <c r="Z1222" s="71"/>
      <c r="AA1222" s="39"/>
      <c r="AB1222" s="40"/>
      <c r="AC1222" s="40"/>
      <c r="AD1222" s="40"/>
      <c r="AE1222" s="41"/>
      <c r="AF1222" s="42"/>
      <c r="AG1222" s="49"/>
      <c r="AH1222" s="43"/>
      <c r="AI1222" s="43"/>
      <c r="AJ1222" s="44"/>
      <c r="AK1222" s="44"/>
      <c r="AL1222" s="44"/>
      <c r="AM1222" s="44"/>
      <c r="AN1222" s="36"/>
      <c r="AO1222" s="36"/>
      <c r="AP1222" s="36"/>
      <c r="AQ1222" s="36"/>
      <c r="AR1222" s="36"/>
      <c r="AS1222" s="36"/>
    </row>
    <row r="1223" spans="19:45" ht="30" customHeight="1" x14ac:dyDescent="0.25">
      <c r="S1223" s="4" t="str">
        <f t="shared" ref="S1223" si="1036">$BB$20</f>
        <v>-</v>
      </c>
      <c r="T1223" s="3"/>
      <c r="U1223" s="36"/>
      <c r="V1223" s="37"/>
      <c r="W1223" s="37"/>
      <c r="X1223" s="38"/>
      <c r="Y1223" s="38"/>
      <c r="Z1223" s="71"/>
      <c r="AA1223" s="39"/>
      <c r="AB1223" s="40"/>
      <c r="AC1223" s="40"/>
      <c r="AD1223" s="40"/>
      <c r="AE1223" s="41"/>
      <c r="AF1223" s="42"/>
      <c r="AG1223" s="49"/>
      <c r="AH1223" s="43"/>
      <c r="AI1223" s="43"/>
      <c r="AJ1223" s="44"/>
      <c r="AK1223" s="44"/>
      <c r="AL1223" s="44"/>
      <c r="AM1223" s="44"/>
      <c r="AN1223" s="36"/>
      <c r="AO1223" s="36"/>
      <c r="AP1223" s="36"/>
      <c r="AQ1223" s="36"/>
      <c r="AR1223" s="36"/>
      <c r="AS1223" s="36"/>
    </row>
    <row r="1224" spans="19:45" ht="30" customHeight="1" x14ac:dyDescent="0.25">
      <c r="S1224" s="4" t="str">
        <f t="shared" ref="S1224" si="1037">$BB$21</f>
        <v>-</v>
      </c>
      <c r="T1224" s="3"/>
      <c r="U1224" s="36"/>
      <c r="V1224" s="37"/>
      <c r="W1224" s="37"/>
      <c r="X1224" s="38"/>
      <c r="Y1224" s="38"/>
      <c r="Z1224" s="71"/>
      <c r="AA1224" s="39"/>
      <c r="AB1224" s="40"/>
      <c r="AC1224" s="40"/>
      <c r="AD1224" s="40"/>
      <c r="AE1224" s="41"/>
      <c r="AF1224" s="42"/>
      <c r="AG1224" s="49"/>
      <c r="AH1224" s="43"/>
      <c r="AI1224" s="43"/>
      <c r="AJ1224" s="44"/>
      <c r="AK1224" s="44"/>
      <c r="AL1224" s="44"/>
      <c r="AM1224" s="44"/>
      <c r="AN1224" s="36"/>
      <c r="AO1224" s="36"/>
      <c r="AP1224" s="36"/>
      <c r="AQ1224" s="36"/>
      <c r="AR1224" s="36"/>
      <c r="AS1224" s="36"/>
    </row>
    <row r="1225" spans="19:45" ht="30" customHeight="1" x14ac:dyDescent="0.25">
      <c r="S1225" s="4" t="str">
        <f t="shared" ref="S1225" si="1038">$BB$22</f>
        <v>-</v>
      </c>
      <c r="T1225" s="3"/>
      <c r="U1225" s="36"/>
      <c r="V1225" s="37"/>
      <c r="W1225" s="37"/>
      <c r="X1225" s="38"/>
      <c r="Y1225" s="38"/>
      <c r="Z1225" s="71"/>
      <c r="AA1225" s="39"/>
      <c r="AB1225" s="40"/>
      <c r="AC1225" s="40"/>
      <c r="AD1225" s="40"/>
      <c r="AE1225" s="41"/>
      <c r="AF1225" s="42"/>
      <c r="AG1225" s="49"/>
      <c r="AH1225" s="43"/>
      <c r="AI1225" s="43"/>
      <c r="AJ1225" s="44"/>
      <c r="AK1225" s="44"/>
      <c r="AL1225" s="44"/>
      <c r="AM1225" s="44"/>
      <c r="AN1225" s="36"/>
      <c r="AO1225" s="36"/>
      <c r="AP1225" s="36"/>
      <c r="AQ1225" s="36"/>
      <c r="AR1225" s="36"/>
      <c r="AS1225" s="36"/>
    </row>
    <row r="1226" spans="19:45" ht="30" customHeight="1" x14ac:dyDescent="0.25">
      <c r="S1226" s="4" t="str">
        <f t="shared" ref="S1226" si="1039">$BB$23</f>
        <v>-</v>
      </c>
      <c r="T1226" s="3"/>
      <c r="U1226" s="36"/>
      <c r="V1226" s="37"/>
      <c r="W1226" s="37"/>
      <c r="X1226" s="38"/>
      <c r="Y1226" s="38"/>
      <c r="Z1226" s="71"/>
      <c r="AA1226" s="39"/>
      <c r="AB1226" s="40"/>
      <c r="AC1226" s="40"/>
      <c r="AD1226" s="40"/>
      <c r="AE1226" s="41"/>
      <c r="AF1226" s="42"/>
      <c r="AG1226" s="49"/>
      <c r="AH1226" s="43"/>
      <c r="AI1226" s="43"/>
      <c r="AJ1226" s="44"/>
      <c r="AK1226" s="44"/>
      <c r="AL1226" s="44"/>
      <c r="AM1226" s="44"/>
      <c r="AN1226" s="36"/>
      <c r="AO1226" s="36"/>
      <c r="AP1226" s="36"/>
      <c r="AQ1226" s="36"/>
      <c r="AR1226" s="36"/>
      <c r="AS1226" s="36"/>
    </row>
    <row r="1227" spans="19:45" ht="30" customHeight="1" x14ac:dyDescent="0.25">
      <c r="S1227" s="4" t="str">
        <f t="shared" ref="S1227" si="1040">$BB$24</f>
        <v>-</v>
      </c>
      <c r="T1227" s="3"/>
      <c r="U1227" s="36"/>
      <c r="V1227" s="37"/>
      <c r="W1227" s="37"/>
      <c r="X1227" s="38"/>
      <c r="Y1227" s="38"/>
      <c r="Z1227" s="71"/>
      <c r="AA1227" s="39"/>
      <c r="AB1227" s="40"/>
      <c r="AC1227" s="40"/>
      <c r="AD1227" s="40"/>
      <c r="AE1227" s="41"/>
      <c r="AF1227" s="42"/>
      <c r="AG1227" s="49"/>
      <c r="AH1227" s="43"/>
      <c r="AI1227" s="43"/>
      <c r="AJ1227" s="44"/>
      <c r="AK1227" s="44"/>
      <c r="AL1227" s="44"/>
      <c r="AM1227" s="44"/>
      <c r="AN1227" s="36"/>
      <c r="AO1227" s="36"/>
      <c r="AP1227" s="36"/>
      <c r="AQ1227" s="36"/>
      <c r="AR1227" s="36"/>
      <c r="AS1227" s="36"/>
    </row>
    <row r="1228" spans="19:45" ht="30" customHeight="1" x14ac:dyDescent="0.25">
      <c r="S1228" s="4" t="str">
        <f t="shared" ref="S1228" si="1041">$BB$25</f>
        <v>-</v>
      </c>
      <c r="T1228" s="3"/>
      <c r="U1228" s="36"/>
      <c r="V1228" s="37"/>
      <c r="W1228" s="37"/>
      <c r="X1228" s="38"/>
      <c r="Y1228" s="38"/>
      <c r="Z1228" s="71"/>
      <c r="AA1228" s="39"/>
      <c r="AB1228" s="40"/>
      <c r="AC1228" s="40"/>
      <c r="AD1228" s="40"/>
      <c r="AE1228" s="41"/>
      <c r="AF1228" s="42"/>
      <c r="AG1228" s="49"/>
      <c r="AH1228" s="43"/>
      <c r="AI1228" s="43"/>
      <c r="AJ1228" s="44"/>
      <c r="AK1228" s="44"/>
      <c r="AL1228" s="44"/>
      <c r="AM1228" s="44"/>
      <c r="AN1228" s="36"/>
      <c r="AO1228" s="36"/>
      <c r="AP1228" s="36"/>
      <c r="AQ1228" s="36"/>
      <c r="AR1228" s="36"/>
      <c r="AS1228" s="36"/>
    </row>
    <row r="1229" spans="19:45" ht="30" customHeight="1" x14ac:dyDescent="0.25">
      <c r="S1229" s="4" t="str">
        <f t="shared" ref="S1229" si="1042">$BB$26</f>
        <v>-</v>
      </c>
      <c r="T1229" s="3"/>
      <c r="U1229" s="36"/>
      <c r="V1229" s="37"/>
      <c r="W1229" s="37"/>
      <c r="X1229" s="38"/>
      <c r="Y1229" s="38"/>
      <c r="Z1229" s="71"/>
      <c r="AA1229" s="39"/>
      <c r="AB1229" s="40"/>
      <c r="AC1229" s="40"/>
      <c r="AD1229" s="40"/>
      <c r="AE1229" s="41"/>
      <c r="AF1229" s="42"/>
      <c r="AG1229" s="49"/>
      <c r="AH1229" s="43"/>
      <c r="AI1229" s="43"/>
      <c r="AJ1229" s="44"/>
      <c r="AK1229" s="44"/>
      <c r="AL1229" s="44"/>
      <c r="AM1229" s="44"/>
      <c r="AN1229" s="36"/>
      <c r="AO1229" s="36"/>
      <c r="AP1229" s="36"/>
      <c r="AQ1229" s="36"/>
      <c r="AR1229" s="36"/>
      <c r="AS1229" s="36"/>
    </row>
    <row r="1230" spans="19:45" ht="30" customHeight="1" x14ac:dyDescent="0.25">
      <c r="S1230" s="4" t="str">
        <f t="shared" ref="S1230" si="1043">$BB$27</f>
        <v>-</v>
      </c>
      <c r="T1230" s="3"/>
      <c r="U1230" s="36"/>
      <c r="V1230" s="37"/>
      <c r="W1230" s="37"/>
      <c r="X1230" s="38"/>
      <c r="Y1230" s="38"/>
      <c r="Z1230" s="71"/>
      <c r="AA1230" s="39"/>
      <c r="AB1230" s="40"/>
      <c r="AC1230" s="40"/>
      <c r="AD1230" s="40"/>
      <c r="AE1230" s="41"/>
      <c r="AF1230" s="42"/>
      <c r="AG1230" s="49"/>
      <c r="AH1230" s="43"/>
      <c r="AI1230" s="43"/>
      <c r="AJ1230" s="44"/>
      <c r="AK1230" s="44"/>
      <c r="AL1230" s="44"/>
      <c r="AM1230" s="44"/>
      <c r="AN1230" s="36"/>
      <c r="AO1230" s="36"/>
      <c r="AP1230" s="36"/>
      <c r="AQ1230" s="36"/>
      <c r="AR1230" s="36"/>
      <c r="AS1230" s="36"/>
    </row>
    <row r="1231" spans="19:45" ht="30" customHeight="1" x14ac:dyDescent="0.25">
      <c r="S1231" s="4" t="str">
        <f t="shared" ref="S1231" si="1044">$BB$28</f>
        <v>-</v>
      </c>
      <c r="T1231" s="3"/>
      <c r="U1231" s="36"/>
      <c r="V1231" s="37"/>
      <c r="W1231" s="37"/>
      <c r="X1231" s="38"/>
      <c r="Y1231" s="38"/>
      <c r="Z1231" s="71"/>
      <c r="AA1231" s="39"/>
      <c r="AB1231" s="40"/>
      <c r="AC1231" s="40"/>
      <c r="AD1231" s="40"/>
      <c r="AE1231" s="41"/>
      <c r="AF1231" s="42"/>
      <c r="AG1231" s="49"/>
      <c r="AH1231" s="43"/>
      <c r="AI1231" s="43"/>
      <c r="AJ1231" s="44"/>
      <c r="AK1231" s="44"/>
      <c r="AL1231" s="44"/>
      <c r="AM1231" s="44"/>
      <c r="AN1231" s="36"/>
      <c r="AO1231" s="36"/>
      <c r="AP1231" s="36"/>
      <c r="AQ1231" s="36"/>
      <c r="AR1231" s="36"/>
      <c r="AS1231" s="36"/>
    </row>
    <row r="1232" spans="19:45" ht="30" customHeight="1" x14ac:dyDescent="0.25">
      <c r="S1232" s="4" t="str">
        <f t="shared" ref="S1232" si="1045">$BB$29</f>
        <v>-</v>
      </c>
      <c r="T1232" s="3"/>
      <c r="U1232" s="36"/>
      <c r="V1232" s="37"/>
      <c r="W1232" s="37"/>
      <c r="X1232" s="38"/>
      <c r="Y1232" s="38"/>
      <c r="Z1232" s="71"/>
      <c r="AA1232" s="39"/>
      <c r="AB1232" s="40"/>
      <c r="AC1232" s="40"/>
      <c r="AD1232" s="40"/>
      <c r="AE1232" s="41"/>
      <c r="AF1232" s="42"/>
      <c r="AG1232" s="49"/>
      <c r="AH1232" s="43"/>
      <c r="AI1232" s="43"/>
      <c r="AJ1232" s="44"/>
      <c r="AK1232" s="44"/>
      <c r="AL1232" s="44"/>
      <c r="AM1232" s="44"/>
      <c r="AN1232" s="36"/>
      <c r="AO1232" s="36"/>
      <c r="AP1232" s="36"/>
      <c r="AQ1232" s="36"/>
      <c r="AR1232" s="36"/>
      <c r="AS1232" s="36"/>
    </row>
    <row r="1233" spans="19:45" ht="30" customHeight="1" x14ac:dyDescent="0.25">
      <c r="S1233" s="4" t="str">
        <f t="shared" ref="S1233" si="1046">$BB$30</f>
        <v>-</v>
      </c>
      <c r="T1233" s="3"/>
      <c r="U1233" s="36"/>
      <c r="V1233" s="37"/>
      <c r="W1233" s="37"/>
      <c r="X1233" s="38"/>
      <c r="Y1233" s="38"/>
      <c r="Z1233" s="71"/>
      <c r="AA1233" s="39"/>
      <c r="AB1233" s="40"/>
      <c r="AC1233" s="40"/>
      <c r="AD1233" s="40"/>
      <c r="AE1233" s="41"/>
      <c r="AF1233" s="42"/>
      <c r="AG1233" s="49"/>
      <c r="AH1233" s="43"/>
      <c r="AI1233" s="43"/>
      <c r="AJ1233" s="44"/>
      <c r="AK1233" s="44"/>
      <c r="AL1233" s="44"/>
      <c r="AM1233" s="44"/>
      <c r="AN1233" s="36"/>
      <c r="AO1233" s="36"/>
      <c r="AP1233" s="36"/>
      <c r="AQ1233" s="36"/>
      <c r="AR1233" s="36"/>
      <c r="AS1233" s="36"/>
    </row>
    <row r="1234" spans="19:45" ht="30" customHeight="1" x14ac:dyDescent="0.25">
      <c r="S1234" s="4" t="str">
        <f t="shared" ref="S1234" si="1047">$BB$31</f>
        <v>-</v>
      </c>
      <c r="T1234" s="3"/>
      <c r="U1234" s="36"/>
      <c r="V1234" s="37"/>
      <c r="W1234" s="37"/>
      <c r="X1234" s="38"/>
      <c r="Y1234" s="38"/>
      <c r="Z1234" s="71"/>
      <c r="AA1234" s="39"/>
      <c r="AB1234" s="40"/>
      <c r="AC1234" s="40"/>
      <c r="AD1234" s="40"/>
      <c r="AE1234" s="41"/>
      <c r="AF1234" s="42"/>
      <c r="AG1234" s="49"/>
      <c r="AH1234" s="43"/>
      <c r="AI1234" s="43"/>
      <c r="AJ1234" s="44"/>
      <c r="AK1234" s="44"/>
      <c r="AL1234" s="44"/>
      <c r="AM1234" s="44"/>
      <c r="AN1234" s="36"/>
      <c r="AO1234" s="36"/>
      <c r="AP1234" s="36"/>
      <c r="AQ1234" s="36"/>
      <c r="AR1234" s="36"/>
      <c r="AS1234" s="36"/>
    </row>
    <row r="1235" spans="19:45" ht="30" customHeight="1" x14ac:dyDescent="0.25">
      <c r="S1235" s="34"/>
      <c r="T1235" s="34"/>
      <c r="U1235" s="34"/>
      <c r="V1235" s="34"/>
      <c r="W1235" s="34"/>
      <c r="X1235" s="34"/>
      <c r="Y1235" s="34"/>
      <c r="Z1235" s="34"/>
      <c r="AA1235" s="34"/>
      <c r="AB1235" s="34"/>
      <c r="AC1235" s="34"/>
      <c r="AD1235" s="34"/>
      <c r="AE1235" s="34"/>
      <c r="AF1235" s="34"/>
      <c r="AG1235" s="34"/>
      <c r="AH1235" s="34"/>
      <c r="AI1235" s="34"/>
      <c r="AJ1235" s="34"/>
      <c r="AK1235" s="34"/>
      <c r="AL1235" s="34"/>
      <c r="AM1235" s="34"/>
      <c r="AN1235" s="34"/>
      <c r="AO1235" s="34"/>
      <c r="AP1235" s="34"/>
      <c r="AQ1235" s="34"/>
      <c r="AR1235" s="6"/>
      <c r="AS1235" s="6"/>
    </row>
    <row r="1236" spans="19:45" ht="30" customHeight="1" x14ac:dyDescent="0.25">
      <c r="S1236" s="31" cm="1">
        <f t="array" ref="S1236">BoxNum(ROW($S1236))</f>
        <v>20</v>
      </c>
      <c r="T1236" s="7" t="s">
        <v>698</v>
      </c>
      <c r="U1236" s="15" t="s">
        <v>585</v>
      </c>
      <c r="V1236" s="12"/>
      <c r="W1236" s="65"/>
      <c r="X1236" s="12"/>
      <c r="Y1236" s="7" t="str">
        <f t="shared" ref="Y1236" si="1048">VLOOKUP(U1236,$DX$1:$DZ$21,3,FALSE)</f>
        <v>-</v>
      </c>
      <c r="AD1236" s="8"/>
    </row>
    <row r="1237" spans="19:45" ht="30" customHeight="1" x14ac:dyDescent="0.25">
      <c r="S1237" s="7" t="s">
        <v>24</v>
      </c>
      <c r="T1237" s="15" t="s">
        <v>606</v>
      </c>
      <c r="U1237" s="5" t="s">
        <v>23</v>
      </c>
      <c r="V1237" s="7" t="str">
        <f t="shared" ref="V1237" si="1049">VLOOKUP(U1236,$DX$1:$DZ$21,2,FALSE)</f>
        <v>-</v>
      </c>
      <c r="W1237" s="19"/>
      <c r="X1237" s="19"/>
      <c r="Y1237" s="19"/>
      <c r="Z1237" s="19"/>
      <c r="AA1237" s="5" t="s">
        <v>592</v>
      </c>
      <c r="AB1237" s="26" t="str">
        <f t="shared" ref="AB1237" si="1050">T1256&amp;"_"&amp;ABS(T1254)&amp;"dB_"&amp;T1258&amp;"_"&amp;T1259&amp;"_"&amp;GetAbsMaxMinText(AF1240:AG1299)&amp;"_"&amp;T1239&amp;"_"&amp;T1238&amp;S1236&amp;"."&amp;T1262</f>
        <v>11V_NormalMode_38dB_M804WF_N016B_356_407_ZTS6853_PR20.3</v>
      </c>
      <c r="AC1237" s="18"/>
      <c r="AD1237" s="18"/>
      <c r="AE1237" s="18"/>
      <c r="AF1237" s="18"/>
      <c r="AG1237" s="18"/>
      <c r="AH1237" s="19"/>
      <c r="AI1237" s="19" t="s">
        <v>2</v>
      </c>
      <c r="AJ1237" s="16"/>
      <c r="AK1237" s="16"/>
      <c r="AL1237" s="16"/>
      <c r="AM1237" s="16"/>
      <c r="AN1237" s="16"/>
      <c r="AO1237" s="16"/>
      <c r="AP1237" s="16"/>
      <c r="AQ1237" s="16"/>
      <c r="AR1237" s="16"/>
      <c r="AS1237" s="16"/>
    </row>
    <row r="1238" spans="19:45" ht="30" customHeight="1" x14ac:dyDescent="0.25">
      <c r="S1238" s="7" t="s">
        <v>5</v>
      </c>
      <c r="T1238" s="15" t="s">
        <v>1162</v>
      </c>
      <c r="U1238" s="32" t="str">
        <f t="shared" ref="U1238" si="1051">HYPERLINK("#A"&amp;(S1236+1),"&lt;==Block" &amp; $S1236 &amp;"==&gt;")</f>
        <v>&lt;==Block20==&gt;</v>
      </c>
      <c r="V1238" s="51"/>
      <c r="W1238" s="19"/>
      <c r="X1238" s="19"/>
      <c r="Y1238" s="23"/>
      <c r="Z1238" s="8"/>
      <c r="AA1238" s="19"/>
      <c r="AB1238" s="19"/>
      <c r="AC1238" s="19"/>
      <c r="AD1238" s="19"/>
      <c r="AE1238" s="19"/>
      <c r="AF1238" s="19"/>
      <c r="AG1238" s="19"/>
      <c r="AH1238" s="19"/>
      <c r="AI1238" s="19"/>
      <c r="AJ1238" s="19"/>
      <c r="AK1238" s="19"/>
      <c r="AL1238" s="19"/>
      <c r="AM1238" s="19"/>
      <c r="AN1238" s="57" t="s">
        <v>723</v>
      </c>
      <c r="AO1238" s="57" t="s">
        <v>709</v>
      </c>
      <c r="AP1238" s="57" t="s">
        <v>710</v>
      </c>
      <c r="AQ1238" s="57" t="s">
        <v>611</v>
      </c>
      <c r="AR1238" s="57" t="s">
        <v>711</v>
      </c>
      <c r="AS1238" s="50"/>
    </row>
    <row r="1239" spans="19:45" ht="30" customHeight="1" x14ac:dyDescent="0.25">
      <c r="S1239" s="7" t="s">
        <v>10</v>
      </c>
      <c r="T1239" s="15" t="s">
        <v>1178</v>
      </c>
      <c r="U1239" s="52" t="s">
        <v>775</v>
      </c>
      <c r="V1239" s="33" t="s">
        <v>601</v>
      </c>
      <c r="W1239" s="33" t="s">
        <v>602</v>
      </c>
      <c r="X1239" s="33" t="s">
        <v>603</v>
      </c>
      <c r="Y1239" s="33" t="s">
        <v>603</v>
      </c>
      <c r="Z1239" s="33" t="s">
        <v>591</v>
      </c>
      <c r="AA1239" s="33" t="s">
        <v>7</v>
      </c>
      <c r="AB1239" s="33" t="s">
        <v>563</v>
      </c>
      <c r="AC1239" s="33" t="s">
        <v>577</v>
      </c>
      <c r="AD1239" s="33" t="s">
        <v>611</v>
      </c>
      <c r="AE1239" s="33" t="s">
        <v>569</v>
      </c>
      <c r="AF1239" s="35" t="s">
        <v>593</v>
      </c>
      <c r="AG1239" s="35" t="s">
        <v>594</v>
      </c>
      <c r="AH1239" s="35" t="s">
        <v>595</v>
      </c>
      <c r="AI1239" s="35" t="s">
        <v>596</v>
      </c>
      <c r="AJ1239" s="56" t="s">
        <v>597</v>
      </c>
      <c r="AK1239" s="56" t="s">
        <v>598</v>
      </c>
      <c r="AL1239" s="56" t="s">
        <v>599</v>
      </c>
      <c r="AM1239" s="56" t="s">
        <v>600</v>
      </c>
      <c r="AN1239" s="56" t="str">
        <f t="shared" ref="AN1239" si="1052">VLOOKUP($T1247,$DE$1:$DJ$31,2,FALSE)</f>
        <v>Full</v>
      </c>
      <c r="AO1239" s="56" t="str">
        <f t="shared" ref="AO1239" si="1053">VLOOKUP($T1247,$DE$1:$DJ$31,3,FALSE)</f>
        <v>Full</v>
      </c>
      <c r="AP1239" s="56" t="str">
        <f t="shared" ref="AP1239" si="1054">VLOOKUP($T1247,$DE$1:$DJ$31,4,FALSE)</f>
        <v>non</v>
      </c>
      <c r="AQ1239" s="56" t="str">
        <f t="shared" ref="AQ1239" si="1055">VLOOKUP($T1247,$DE$1:$DJ$31,5,FALSE)</f>
        <v>non</v>
      </c>
      <c r="AR1239" s="56" t="str">
        <f t="shared" ref="AR1239" si="1056">VLOOKUP($T1247,$DE$1:$DJ$31,6,FALSE)</f>
        <v>Full</v>
      </c>
      <c r="AS1239" s="35" t="s">
        <v>726</v>
      </c>
    </row>
    <row r="1240" spans="19:45" ht="30" customHeight="1" x14ac:dyDescent="0.25">
      <c r="S1240" s="7" t="s">
        <v>18</v>
      </c>
      <c r="T1240" s="15" t="s">
        <v>1149</v>
      </c>
      <c r="U1240" s="36" t="str">
        <f t="shared" ref="U1240:U1247" ca="1" si="1057">ConfigCode($AA1240,$AN1240,$AO1240,$AP1240,$AQ1240,$AR1240,$AF1240,$AG1240,2)</f>
        <v>0x01=-36.60,-35.60;</v>
      </c>
      <c r="V1240" s="37"/>
      <c r="W1240" s="37"/>
      <c r="X1240" s="68"/>
      <c r="Y1240" s="68"/>
      <c r="Z1240" s="55">
        <f t="shared" ref="Z1240:Z1247" ca="1" si="1058" xml:space="preserve">
N("vbias,vlookup vbias range")+
VLOOKUP($AA1240,INDIRECT(BoxVal(ROW($AA1240),34,COLUMN(T1236))),2,FALSE)+
N("gain")+
$AB1240+
N("vcm")+
VLOOKUP($AC1240,$CT$1:$DC$31,7,FALSE)+
N("(vbias*vcp*vbg-vbias)*sensor ratio")+
VbiasCal($AA1240,$AD1240,$AE1240,BoxVal(ROW($AC1240),18,COLUMN($T$22)))+
N("vbias ref+gain ref")+
$V1240+$W1240</f>
        <v>-2</v>
      </c>
      <c r="AA1240" s="39" t="s">
        <v>1153</v>
      </c>
      <c r="AB1240" s="40">
        <v>-2</v>
      </c>
      <c r="AC1240" s="40" t="s">
        <v>996</v>
      </c>
      <c r="AD1240" s="40">
        <v>1</v>
      </c>
      <c r="AE1240" s="41">
        <v>0</v>
      </c>
      <c r="AF1240" s="42">
        <v>-36.6</v>
      </c>
      <c r="AG1240" s="42">
        <v>-35.6</v>
      </c>
      <c r="AH1240" s="43">
        <f t="shared" ref="AH1240:AH1247" ca="1" si="1059">$AF1240+$Z1240</f>
        <v>-38.6</v>
      </c>
      <c r="AI1240" s="43">
        <f t="shared" ref="AI1240:AI1247" ca="1" si="1060">$AG1240+$Z1240</f>
        <v>-37.6</v>
      </c>
      <c r="AJ1240" s="44">
        <f t="shared" ref="AJ1240:AJ1247" ca="1" si="1061" xml:space="preserve">
N("initial sens-loopgain")+
$AF1240-BoxVal(ROW($AA1240),26,COLUMN(INDIRECT("T"&amp;(INT(ROW($AA1257)/65))*65+2)))</f>
        <v>-36.6</v>
      </c>
      <c r="AK1240" s="44">
        <f t="shared" ref="AK1240:AK1247" ca="1" si="1062">AJ1240+(AG1240-AF1240)</f>
        <v>-35.6</v>
      </c>
      <c r="AL1240" s="44">
        <f t="shared" ref="AL1240:AL1247" ca="1" si="1063" xml:space="preserve">
N("initial sens-loopgain-gain-gain ref-vcm")+
$AH1240-
BoxVal(ROW($AA1240),26,COLUMN(INDIRECT("T"&amp;(INT(ROW($AA1257)/65))*65+2)))-
$AB1240-
$W1240-
IFERROR(VLOOKUP($AC1240,$CT$1:$DC$31,7,FALSE),0)</f>
        <v>-36.6</v>
      </c>
      <c r="AM1240" s="44">
        <f t="shared" ref="AM1240:AM1247" ca="1" si="1064">AL1240+(AG1240-AF1240)</f>
        <v>-35.6</v>
      </c>
      <c r="AN1240" s="36" t="str">
        <f t="shared" ref="AN1240:AN1247" ca="1" si="1065">IF(BoxVal(ROW(AA1240),9,COLUMN(T1238))="FIX","00",ManualLookup(AA1240,BoxVal(ROW(AA1240),4,COLUMN(AN1238)),INDIRECT(DN$3)))</f>
        <v>00</v>
      </c>
      <c r="AO1240" s="36" t="str">
        <f t="shared" ref="AO1240:AR1247" ca="1" si="1066">ManualLookup(AB1240,BoxVal(ROW(AB1240),4,COLUMN(AO1238)),INDIRECT(DO$3))</f>
        <v>01</v>
      </c>
      <c r="AP1240" s="36" t="str">
        <f t="shared" ca="1" si="1066"/>
        <v>00</v>
      </c>
      <c r="AQ1240" s="36" t="str">
        <f t="shared" ca="1" si="1066"/>
        <v>00</v>
      </c>
      <c r="AR1240" s="36" t="str">
        <f t="shared" ca="1" si="1066"/>
        <v>00</v>
      </c>
      <c r="AS1240" s="33"/>
    </row>
    <row r="1241" spans="19:45" ht="30" customHeight="1" x14ac:dyDescent="0.25">
      <c r="S1241" s="7" t="s">
        <v>13</v>
      </c>
      <c r="T1241" s="15" t="s">
        <v>1167</v>
      </c>
      <c r="U1241" s="71" t="str">
        <f t="shared" ca="1" si="1057"/>
        <v>0x02=-37.60,-36.60;</v>
      </c>
      <c r="V1241" s="37"/>
      <c r="W1241" s="37"/>
      <c r="X1241" s="68"/>
      <c r="Y1241" s="68"/>
      <c r="Z1241" s="55">
        <f t="shared" ca="1" si="1058"/>
        <v>-1</v>
      </c>
      <c r="AA1241" s="39" t="s">
        <v>1153</v>
      </c>
      <c r="AB1241" s="40">
        <v>-1</v>
      </c>
      <c r="AC1241" s="40" t="s">
        <v>996</v>
      </c>
      <c r="AD1241" s="40">
        <v>1</v>
      </c>
      <c r="AE1241" s="41">
        <v>0</v>
      </c>
      <c r="AF1241" s="42">
        <v>-37.6</v>
      </c>
      <c r="AG1241" s="47">
        <f t="shared" ref="AG1241" si="1067">AF1240</f>
        <v>-36.6</v>
      </c>
      <c r="AH1241" s="43">
        <f t="shared" ca="1" si="1059"/>
        <v>-38.6</v>
      </c>
      <c r="AI1241" s="43">
        <f t="shared" ca="1" si="1060"/>
        <v>-37.6</v>
      </c>
      <c r="AJ1241" s="44">
        <f t="shared" ca="1" si="1061"/>
        <v>-37.6</v>
      </c>
      <c r="AK1241" s="44">
        <f t="shared" ca="1" si="1062"/>
        <v>-36.6</v>
      </c>
      <c r="AL1241" s="44">
        <f t="shared" ca="1" si="1063"/>
        <v>-37.6</v>
      </c>
      <c r="AM1241" s="44">
        <f t="shared" ca="1" si="1064"/>
        <v>-36.6</v>
      </c>
      <c r="AN1241" s="36" t="str">
        <f t="shared" ca="1" si="1065"/>
        <v>00</v>
      </c>
      <c r="AO1241" s="36" t="str">
        <f t="shared" ca="1" si="1066"/>
        <v>02</v>
      </c>
      <c r="AP1241" s="36" t="str">
        <f t="shared" ca="1" si="1066"/>
        <v>00</v>
      </c>
      <c r="AQ1241" s="36" t="str">
        <f t="shared" ca="1" si="1066"/>
        <v>00</v>
      </c>
      <c r="AR1241" s="36" t="str">
        <f t="shared" ca="1" si="1066"/>
        <v>00</v>
      </c>
      <c r="AS1241" s="36"/>
    </row>
    <row r="1242" spans="19:45" ht="30" customHeight="1" x14ac:dyDescent="0.25">
      <c r="S1242" s="26"/>
      <c r="T1242" s="17"/>
      <c r="U1242" s="71" t="str">
        <f t="shared" ca="1" si="1057"/>
        <v>0x00=-38.30,-37.60;</v>
      </c>
      <c r="V1242" s="37"/>
      <c r="W1242" s="37"/>
      <c r="X1242" s="68"/>
      <c r="Y1242" s="68"/>
      <c r="Z1242" s="55">
        <f t="shared" ca="1" si="1058"/>
        <v>0</v>
      </c>
      <c r="AA1242" s="39" t="s">
        <v>586</v>
      </c>
      <c r="AB1242" s="40">
        <v>0</v>
      </c>
      <c r="AC1242" s="40" t="s">
        <v>995</v>
      </c>
      <c r="AD1242" s="40">
        <v>1</v>
      </c>
      <c r="AE1242" s="41">
        <v>0</v>
      </c>
      <c r="AF1242" s="42">
        <v>-38.299999999999997</v>
      </c>
      <c r="AG1242" s="47">
        <f t="shared" ref="AG1242:AG1247" si="1068">AF1241</f>
        <v>-37.6</v>
      </c>
      <c r="AH1242" s="43">
        <f t="shared" ca="1" si="1059"/>
        <v>-38.299999999999997</v>
      </c>
      <c r="AI1242" s="43">
        <f t="shared" ca="1" si="1060"/>
        <v>-37.6</v>
      </c>
      <c r="AJ1242" s="44">
        <f t="shared" ca="1" si="1061"/>
        <v>-38.299999999999997</v>
      </c>
      <c r="AK1242" s="44">
        <f t="shared" ca="1" si="1062"/>
        <v>-37.6</v>
      </c>
      <c r="AL1242" s="44">
        <f t="shared" ca="1" si="1063"/>
        <v>-38.299999999999997</v>
      </c>
      <c r="AM1242" s="44">
        <f t="shared" ca="1" si="1064"/>
        <v>-37.6</v>
      </c>
      <c r="AN1242" s="36" t="str">
        <f t="shared" ca="1" si="1065"/>
        <v>00</v>
      </c>
      <c r="AO1242" s="36" t="str">
        <f t="shared" ca="1" si="1066"/>
        <v>00</v>
      </c>
      <c r="AP1242" s="36" t="str">
        <f t="shared" ca="1" si="1066"/>
        <v>00</v>
      </c>
      <c r="AQ1242" s="36" t="str">
        <f t="shared" ca="1" si="1066"/>
        <v>00</v>
      </c>
      <c r="AR1242" s="36" t="str">
        <f t="shared" ca="1" si="1066"/>
        <v>00</v>
      </c>
      <c r="AS1242" s="36"/>
    </row>
    <row r="1243" spans="19:45" ht="30" customHeight="1" x14ac:dyDescent="0.25">
      <c r="S1243" s="7" t="s">
        <v>19</v>
      </c>
      <c r="T1243" s="15" t="s">
        <v>1153</v>
      </c>
      <c r="U1243" s="71" t="str">
        <f t="shared" ca="1" si="1057"/>
        <v>0x03=-38.80,-38.30;</v>
      </c>
      <c r="V1243" s="37"/>
      <c r="W1243" s="37"/>
      <c r="X1243" s="68"/>
      <c r="Y1243" s="68"/>
      <c r="Z1243" s="55">
        <f t="shared" ca="1" si="1058"/>
        <v>0.5</v>
      </c>
      <c r="AA1243" s="39" t="s">
        <v>586</v>
      </c>
      <c r="AB1243" s="40">
        <v>0.5</v>
      </c>
      <c r="AC1243" s="40" t="s">
        <v>995</v>
      </c>
      <c r="AD1243" s="40">
        <v>1</v>
      </c>
      <c r="AE1243" s="41">
        <v>0</v>
      </c>
      <c r="AF1243" s="42">
        <v>-38.799999999999997</v>
      </c>
      <c r="AG1243" s="47">
        <f t="shared" si="1068"/>
        <v>-38.299999999999997</v>
      </c>
      <c r="AH1243" s="43">
        <f t="shared" ca="1" si="1059"/>
        <v>-38.299999999999997</v>
      </c>
      <c r="AI1243" s="43">
        <f t="shared" ca="1" si="1060"/>
        <v>-37.799999999999997</v>
      </c>
      <c r="AJ1243" s="44">
        <f t="shared" ca="1" si="1061"/>
        <v>-38.799999999999997</v>
      </c>
      <c r="AK1243" s="44">
        <f t="shared" ca="1" si="1062"/>
        <v>-38.299999999999997</v>
      </c>
      <c r="AL1243" s="44">
        <f t="shared" ca="1" si="1063"/>
        <v>-38.799999999999997</v>
      </c>
      <c r="AM1243" s="44">
        <f t="shared" ca="1" si="1064"/>
        <v>-38.299999999999997</v>
      </c>
      <c r="AN1243" s="36" t="str">
        <f t="shared" ca="1" si="1065"/>
        <v>00</v>
      </c>
      <c r="AO1243" s="36" t="str">
        <f t="shared" ca="1" si="1066"/>
        <v>03</v>
      </c>
      <c r="AP1243" s="36" t="str">
        <f t="shared" ca="1" si="1066"/>
        <v>00</v>
      </c>
      <c r="AQ1243" s="36" t="str">
        <f t="shared" ca="1" si="1066"/>
        <v>00</v>
      </c>
      <c r="AR1243" s="36" t="str">
        <f t="shared" ca="1" si="1066"/>
        <v>00</v>
      </c>
      <c r="AS1243" s="36"/>
    </row>
    <row r="1244" spans="19:45" ht="30" customHeight="1" x14ac:dyDescent="0.25">
      <c r="S1244" s="7" t="s">
        <v>15</v>
      </c>
      <c r="T1244" s="15" t="s">
        <v>1157</v>
      </c>
      <c r="U1244" s="71" t="str">
        <f t="shared" ca="1" si="1057"/>
        <v>0x04=-39.30,-38.80;</v>
      </c>
      <c r="V1244" s="37"/>
      <c r="W1244" s="37"/>
      <c r="X1244" s="68"/>
      <c r="Y1244" s="68"/>
      <c r="Z1244" s="55">
        <f t="shared" ca="1" si="1058"/>
        <v>1</v>
      </c>
      <c r="AA1244" s="39" t="s">
        <v>586</v>
      </c>
      <c r="AB1244" s="40">
        <v>1</v>
      </c>
      <c r="AC1244" s="40" t="s">
        <v>995</v>
      </c>
      <c r="AD1244" s="40">
        <v>1</v>
      </c>
      <c r="AE1244" s="41">
        <v>0</v>
      </c>
      <c r="AF1244" s="42">
        <v>-39.299999999999997</v>
      </c>
      <c r="AG1244" s="47">
        <f t="shared" si="1068"/>
        <v>-38.799999999999997</v>
      </c>
      <c r="AH1244" s="43">
        <f t="shared" ca="1" si="1059"/>
        <v>-38.299999999999997</v>
      </c>
      <c r="AI1244" s="43">
        <f t="shared" ca="1" si="1060"/>
        <v>-37.799999999999997</v>
      </c>
      <c r="AJ1244" s="44">
        <f t="shared" ca="1" si="1061"/>
        <v>-39.299999999999997</v>
      </c>
      <c r="AK1244" s="44">
        <f t="shared" ca="1" si="1062"/>
        <v>-38.799999999999997</v>
      </c>
      <c r="AL1244" s="44">
        <f t="shared" ca="1" si="1063"/>
        <v>-39.299999999999997</v>
      </c>
      <c r="AM1244" s="44">
        <f t="shared" ca="1" si="1064"/>
        <v>-38.799999999999997</v>
      </c>
      <c r="AN1244" s="36" t="str">
        <f t="shared" ca="1" si="1065"/>
        <v>00</v>
      </c>
      <c r="AO1244" s="36" t="str">
        <f t="shared" ca="1" si="1066"/>
        <v>04</v>
      </c>
      <c r="AP1244" s="36" t="str">
        <f t="shared" ca="1" si="1066"/>
        <v>00</v>
      </c>
      <c r="AQ1244" s="36" t="str">
        <f t="shared" ca="1" si="1066"/>
        <v>00</v>
      </c>
      <c r="AR1244" s="36" t="str">
        <f t="shared" ca="1" si="1066"/>
        <v>00</v>
      </c>
      <c r="AS1244" s="36"/>
    </row>
    <row r="1245" spans="19:45" ht="30" customHeight="1" x14ac:dyDescent="0.25">
      <c r="S1245" s="7" t="s">
        <v>705</v>
      </c>
      <c r="T1245" s="15" t="s">
        <v>1152</v>
      </c>
      <c r="U1245" s="71" t="str">
        <f t="shared" ca="1" si="1057"/>
        <v>0x05=-39.80,-39.30;</v>
      </c>
      <c r="V1245" s="37"/>
      <c r="W1245" s="37"/>
      <c r="X1245" s="68"/>
      <c r="Y1245" s="68"/>
      <c r="Z1245" s="55">
        <f t="shared" ca="1" si="1058"/>
        <v>1.5</v>
      </c>
      <c r="AA1245" s="39" t="s">
        <v>586</v>
      </c>
      <c r="AB1245" s="40">
        <v>1.5</v>
      </c>
      <c r="AC1245" s="40" t="s">
        <v>995</v>
      </c>
      <c r="AD1245" s="40">
        <v>1</v>
      </c>
      <c r="AE1245" s="41">
        <v>0</v>
      </c>
      <c r="AF1245" s="42">
        <v>-39.799999999999997</v>
      </c>
      <c r="AG1245" s="47">
        <f t="shared" si="1068"/>
        <v>-39.299999999999997</v>
      </c>
      <c r="AH1245" s="43">
        <f t="shared" ca="1" si="1059"/>
        <v>-38.299999999999997</v>
      </c>
      <c r="AI1245" s="43">
        <f t="shared" ca="1" si="1060"/>
        <v>-37.799999999999997</v>
      </c>
      <c r="AJ1245" s="44">
        <f t="shared" ca="1" si="1061"/>
        <v>-39.799999999999997</v>
      </c>
      <c r="AK1245" s="44">
        <f t="shared" ca="1" si="1062"/>
        <v>-39.299999999999997</v>
      </c>
      <c r="AL1245" s="44">
        <f t="shared" ca="1" si="1063"/>
        <v>-39.799999999999997</v>
      </c>
      <c r="AM1245" s="44">
        <f t="shared" ca="1" si="1064"/>
        <v>-39.299999999999997</v>
      </c>
      <c r="AN1245" s="36" t="str">
        <f t="shared" ca="1" si="1065"/>
        <v>00</v>
      </c>
      <c r="AO1245" s="36" t="str">
        <f t="shared" ca="1" si="1066"/>
        <v>05</v>
      </c>
      <c r="AP1245" s="36" t="str">
        <f t="shared" ca="1" si="1066"/>
        <v>00</v>
      </c>
      <c r="AQ1245" s="36" t="str">
        <f t="shared" ca="1" si="1066"/>
        <v>00</v>
      </c>
      <c r="AR1245" s="36" t="str">
        <f t="shared" ca="1" si="1066"/>
        <v>00</v>
      </c>
      <c r="AS1245" s="36"/>
    </row>
    <row r="1246" spans="19:45" ht="30" customHeight="1" x14ac:dyDescent="0.25">
      <c r="S1246" s="7" t="s">
        <v>605</v>
      </c>
      <c r="T1246" s="15" t="s">
        <v>991</v>
      </c>
      <c r="U1246" s="71" t="str">
        <f t="shared" ca="1" si="1057"/>
        <v>0x06=-40.30,-39.80;</v>
      </c>
      <c r="V1246" s="37"/>
      <c r="W1246" s="37"/>
      <c r="X1246" s="68"/>
      <c r="Y1246" s="68"/>
      <c r="Z1246" s="55">
        <f t="shared" ca="1" si="1058"/>
        <v>2</v>
      </c>
      <c r="AA1246" s="39" t="s">
        <v>586</v>
      </c>
      <c r="AB1246" s="40">
        <v>2</v>
      </c>
      <c r="AC1246" s="40" t="s">
        <v>995</v>
      </c>
      <c r="AD1246" s="40">
        <v>1</v>
      </c>
      <c r="AE1246" s="41">
        <v>0</v>
      </c>
      <c r="AF1246" s="42">
        <v>-40.299999999999997</v>
      </c>
      <c r="AG1246" s="47">
        <f t="shared" si="1068"/>
        <v>-39.799999999999997</v>
      </c>
      <c r="AH1246" s="43">
        <f t="shared" ca="1" si="1059"/>
        <v>-38.299999999999997</v>
      </c>
      <c r="AI1246" s="43">
        <f t="shared" ca="1" si="1060"/>
        <v>-37.799999999999997</v>
      </c>
      <c r="AJ1246" s="44">
        <f t="shared" ca="1" si="1061"/>
        <v>-40.299999999999997</v>
      </c>
      <c r="AK1246" s="44">
        <f t="shared" ca="1" si="1062"/>
        <v>-39.799999999999997</v>
      </c>
      <c r="AL1246" s="44">
        <f t="shared" ca="1" si="1063"/>
        <v>-40.299999999999997</v>
      </c>
      <c r="AM1246" s="44">
        <f t="shared" ca="1" si="1064"/>
        <v>-39.799999999999997</v>
      </c>
      <c r="AN1246" s="36" t="str">
        <f t="shared" ca="1" si="1065"/>
        <v>00</v>
      </c>
      <c r="AO1246" s="36" t="str">
        <f t="shared" ca="1" si="1066"/>
        <v>06</v>
      </c>
      <c r="AP1246" s="36" t="str">
        <f t="shared" ca="1" si="1066"/>
        <v>00</v>
      </c>
      <c r="AQ1246" s="36" t="str">
        <f t="shared" ca="1" si="1066"/>
        <v>00</v>
      </c>
      <c r="AR1246" s="36" t="str">
        <f t="shared" ca="1" si="1066"/>
        <v>00</v>
      </c>
      <c r="AS1246" s="36"/>
    </row>
    <row r="1247" spans="19:45" ht="30" customHeight="1" x14ac:dyDescent="0.25">
      <c r="S1247" s="7" t="s">
        <v>721</v>
      </c>
      <c r="T1247" s="15" t="s">
        <v>26</v>
      </c>
      <c r="U1247" s="71" t="str">
        <f t="shared" ca="1" si="1057"/>
        <v>0x07=-40.80,-40.30;</v>
      </c>
      <c r="V1247" s="37"/>
      <c r="W1247" s="37"/>
      <c r="X1247" s="68"/>
      <c r="Y1247" s="68"/>
      <c r="Z1247" s="55">
        <f t="shared" ca="1" si="1058"/>
        <v>2.5</v>
      </c>
      <c r="AA1247" s="39" t="s">
        <v>586</v>
      </c>
      <c r="AB1247" s="40">
        <v>2.5</v>
      </c>
      <c r="AC1247" s="40" t="s">
        <v>995</v>
      </c>
      <c r="AD1247" s="40">
        <v>1</v>
      </c>
      <c r="AE1247" s="41">
        <v>0</v>
      </c>
      <c r="AF1247" s="42">
        <v>-40.799999999999997</v>
      </c>
      <c r="AG1247" s="47">
        <f t="shared" si="1068"/>
        <v>-40.299999999999997</v>
      </c>
      <c r="AH1247" s="43">
        <f t="shared" ca="1" si="1059"/>
        <v>-38.299999999999997</v>
      </c>
      <c r="AI1247" s="43">
        <f t="shared" ca="1" si="1060"/>
        <v>-37.799999999999997</v>
      </c>
      <c r="AJ1247" s="44">
        <f t="shared" ca="1" si="1061"/>
        <v>-40.799999999999997</v>
      </c>
      <c r="AK1247" s="44">
        <f t="shared" ca="1" si="1062"/>
        <v>-40.299999999999997</v>
      </c>
      <c r="AL1247" s="44">
        <f t="shared" ca="1" si="1063"/>
        <v>-40.799999999999997</v>
      </c>
      <c r="AM1247" s="44">
        <f t="shared" ca="1" si="1064"/>
        <v>-40.299999999999997</v>
      </c>
      <c r="AN1247" s="36" t="str">
        <f t="shared" ca="1" si="1065"/>
        <v>00</v>
      </c>
      <c r="AO1247" s="36" t="str">
        <f t="shared" ca="1" si="1066"/>
        <v>07</v>
      </c>
      <c r="AP1247" s="36" t="str">
        <f t="shared" ca="1" si="1066"/>
        <v>00</v>
      </c>
      <c r="AQ1247" s="36" t="str">
        <f t="shared" ca="1" si="1066"/>
        <v>00</v>
      </c>
      <c r="AR1247" s="36" t="str">
        <f t="shared" ca="1" si="1066"/>
        <v>00</v>
      </c>
      <c r="AS1247" s="36"/>
    </row>
    <row r="1248" spans="19:45" ht="30" customHeight="1" x14ac:dyDescent="0.25">
      <c r="S1248" s="7" t="s">
        <v>20</v>
      </c>
      <c r="T1248" s="15">
        <v>-38</v>
      </c>
      <c r="U1248" s="71"/>
      <c r="V1248" s="37"/>
      <c r="W1248" s="37"/>
      <c r="X1248" s="38"/>
      <c r="Y1248" s="38"/>
      <c r="Z1248" s="55"/>
      <c r="AA1248" s="39"/>
      <c r="AB1248" s="40"/>
      <c r="AC1248" s="40"/>
      <c r="AD1248" s="40"/>
      <c r="AE1248" s="41"/>
      <c r="AF1248" s="42"/>
      <c r="AG1248" s="47"/>
      <c r="AH1248" s="43"/>
      <c r="AI1248" s="43"/>
      <c r="AJ1248" s="44"/>
      <c r="AK1248" s="44"/>
      <c r="AL1248" s="44"/>
      <c r="AM1248" s="44"/>
      <c r="AN1248" s="36"/>
      <c r="AO1248" s="36"/>
      <c r="AP1248" s="36"/>
      <c r="AQ1248" s="36"/>
      <c r="AR1248" s="36"/>
      <c r="AS1248" s="36"/>
    </row>
    <row r="1249" spans="2:45" ht="30" customHeight="1" x14ac:dyDescent="0.25">
      <c r="S1249" s="7" t="s">
        <v>691</v>
      </c>
      <c r="T1249" s="15" t="s">
        <v>1098</v>
      </c>
      <c r="U1249" s="71"/>
      <c r="V1249" s="37"/>
      <c r="W1249" s="37"/>
      <c r="X1249" s="38"/>
      <c r="Y1249" s="38"/>
      <c r="Z1249" s="55"/>
      <c r="AA1249" s="39"/>
      <c r="AB1249" s="40"/>
      <c r="AC1249" s="40"/>
      <c r="AD1249" s="40"/>
      <c r="AE1249" s="41"/>
      <c r="AF1249" s="42"/>
      <c r="AG1249" s="47"/>
      <c r="AH1249" s="43"/>
      <c r="AI1249" s="43"/>
      <c r="AJ1249" s="44"/>
      <c r="AK1249" s="44"/>
      <c r="AL1249" s="44"/>
      <c r="AM1249" s="44"/>
      <c r="AN1249" s="36"/>
      <c r="AO1249" s="36"/>
      <c r="AP1249" s="36"/>
      <c r="AQ1249" s="36"/>
      <c r="AR1249" s="36"/>
      <c r="AS1249" s="36"/>
    </row>
    <row r="1250" spans="2:45" ht="30" customHeight="1" x14ac:dyDescent="0.25">
      <c r="S1250" s="7" t="s">
        <v>544</v>
      </c>
      <c r="T1250" s="15" t="s">
        <v>993</v>
      </c>
      <c r="U1250" s="71"/>
      <c r="V1250" s="37"/>
      <c r="W1250" s="37"/>
      <c r="X1250" s="38"/>
      <c r="Y1250" s="38"/>
      <c r="Z1250" s="71"/>
      <c r="AA1250" s="39"/>
      <c r="AB1250" s="40"/>
      <c r="AC1250" s="40"/>
      <c r="AD1250" s="40"/>
      <c r="AE1250" s="41"/>
      <c r="AF1250" s="42"/>
      <c r="AG1250" s="49"/>
      <c r="AH1250" s="43"/>
      <c r="AI1250" s="43"/>
      <c r="AJ1250" s="44"/>
      <c r="AK1250" s="44"/>
      <c r="AL1250" s="44"/>
      <c r="AM1250" s="44"/>
      <c r="AN1250" s="36"/>
      <c r="AO1250" s="36"/>
      <c r="AP1250" s="36"/>
      <c r="AQ1250" s="36"/>
      <c r="AR1250" s="36"/>
      <c r="AS1250" s="36"/>
    </row>
    <row r="1251" spans="2:45" ht="30" customHeight="1" x14ac:dyDescent="0.25">
      <c r="S1251" s="7" t="s">
        <v>12</v>
      </c>
      <c r="T1251" s="15" t="s">
        <v>548</v>
      </c>
      <c r="U1251" s="71"/>
      <c r="V1251" s="37"/>
      <c r="W1251" s="37"/>
      <c r="X1251" s="38"/>
      <c r="Y1251" s="38"/>
      <c r="Z1251" s="71"/>
      <c r="AA1251" s="39"/>
      <c r="AB1251" s="40"/>
      <c r="AC1251" s="40"/>
      <c r="AD1251" s="40"/>
      <c r="AE1251" s="41"/>
      <c r="AF1251" s="42"/>
      <c r="AG1251" s="49"/>
      <c r="AH1251" s="43"/>
      <c r="AI1251" s="43"/>
      <c r="AJ1251" s="44"/>
      <c r="AK1251" s="44"/>
      <c r="AL1251" s="44"/>
      <c r="AM1251" s="44"/>
      <c r="AN1251" s="36"/>
      <c r="AO1251" s="36"/>
      <c r="AP1251" s="36"/>
      <c r="AQ1251" s="36"/>
      <c r="AR1251" s="36"/>
      <c r="AS1251" s="36"/>
    </row>
    <row r="1252" spans="2:45" ht="30" customHeight="1" x14ac:dyDescent="0.25">
      <c r="S1252" s="26" t="s">
        <v>773</v>
      </c>
      <c r="T1252" s="15" t="s">
        <v>562</v>
      </c>
      <c r="U1252" s="71"/>
      <c r="V1252" s="37"/>
      <c r="W1252" s="37"/>
      <c r="X1252" s="38"/>
      <c r="Y1252" s="38"/>
      <c r="Z1252" s="71"/>
      <c r="AA1252" s="39"/>
      <c r="AB1252" s="40"/>
      <c r="AC1252" s="40"/>
      <c r="AD1252" s="40"/>
      <c r="AE1252" s="41"/>
      <c r="AF1252" s="42"/>
      <c r="AG1252" s="49"/>
      <c r="AH1252" s="43"/>
      <c r="AI1252" s="43"/>
      <c r="AJ1252" s="44"/>
      <c r="AK1252" s="44"/>
      <c r="AL1252" s="44"/>
      <c r="AM1252" s="44"/>
      <c r="AN1252" s="36"/>
      <c r="AO1252" s="36"/>
      <c r="AP1252" s="36"/>
      <c r="AQ1252" s="36"/>
      <c r="AR1252" s="36"/>
      <c r="AS1252" s="36"/>
    </row>
    <row r="1253" spans="2:45" ht="30" customHeight="1" x14ac:dyDescent="0.25">
      <c r="S1253" s="7" t="s">
        <v>573</v>
      </c>
      <c r="T1253" s="15">
        <v>1.1000000000000001</v>
      </c>
      <c r="U1253" s="71"/>
      <c r="V1253" s="37"/>
      <c r="W1253" s="37"/>
      <c r="X1253" s="38"/>
      <c r="Y1253" s="38"/>
      <c r="Z1253" s="71"/>
      <c r="AA1253" s="39"/>
      <c r="AB1253" s="40"/>
      <c r="AC1253" s="40"/>
      <c r="AD1253" s="40"/>
      <c r="AE1253" s="41"/>
      <c r="AF1253" s="42"/>
      <c r="AG1253" s="49"/>
      <c r="AH1253" s="43"/>
      <c r="AI1253" s="43"/>
      <c r="AJ1253" s="44"/>
      <c r="AK1253" s="44"/>
      <c r="AL1253" s="44"/>
      <c r="AM1253" s="44"/>
      <c r="AN1253" s="36"/>
      <c r="AO1253" s="36"/>
      <c r="AP1253" s="36"/>
      <c r="AQ1253" s="36"/>
      <c r="AR1253" s="36"/>
      <c r="AS1253" s="36"/>
    </row>
    <row r="1254" spans="2:45" ht="30" customHeight="1" x14ac:dyDescent="0.25">
      <c r="S1254" s="7" t="s">
        <v>590</v>
      </c>
      <c r="T1254" s="15">
        <f>VLOOKUP(T1239,MPN!$A$1:$E$1000,4,FALSE)</f>
        <v>-38</v>
      </c>
      <c r="U1254" s="71"/>
      <c r="V1254" s="37"/>
      <c r="W1254" s="37"/>
      <c r="X1254" s="38"/>
      <c r="Y1254" s="38"/>
      <c r="Z1254" s="71"/>
      <c r="AA1254" s="39"/>
      <c r="AB1254" s="40"/>
      <c r="AC1254" s="40"/>
      <c r="AD1254" s="40"/>
      <c r="AE1254" s="41"/>
      <c r="AF1254" s="42"/>
      <c r="AG1254" s="49"/>
      <c r="AH1254" s="43"/>
      <c r="AI1254" s="43"/>
      <c r="AJ1254" s="44"/>
      <c r="AK1254" s="44"/>
      <c r="AL1254" s="44"/>
      <c r="AM1254" s="44"/>
      <c r="AN1254" s="36"/>
      <c r="AO1254" s="36"/>
      <c r="AP1254" s="36"/>
      <c r="AQ1254" s="36"/>
      <c r="AR1254" s="36"/>
      <c r="AS1254" s="36"/>
    </row>
    <row r="1255" spans="2:45" ht="30" customHeight="1" x14ac:dyDescent="0.25">
      <c r="S1255" s="7" t="s">
        <v>693</v>
      </c>
      <c r="T1255" s="15">
        <v>0.8</v>
      </c>
      <c r="U1255" s="71"/>
      <c r="V1255" s="37"/>
      <c r="W1255" s="37"/>
      <c r="X1255" s="38"/>
      <c r="Y1255" s="38"/>
      <c r="Z1255" s="71"/>
      <c r="AA1255" s="39"/>
      <c r="AB1255" s="40"/>
      <c r="AC1255" s="40"/>
      <c r="AD1255" s="40"/>
      <c r="AE1255" s="41"/>
      <c r="AF1255" s="42"/>
      <c r="AG1255" s="49"/>
      <c r="AH1255" s="43"/>
      <c r="AI1255" s="43"/>
      <c r="AJ1255" s="44"/>
      <c r="AK1255" s="44"/>
      <c r="AL1255" s="44"/>
      <c r="AM1255" s="44"/>
      <c r="AN1255" s="36"/>
      <c r="AO1255" s="36"/>
      <c r="AP1255" s="36"/>
      <c r="AQ1255" s="36"/>
      <c r="AR1255" s="36"/>
      <c r="AS1255" s="36"/>
    </row>
    <row r="1256" spans="2:45" ht="30" customHeight="1" x14ac:dyDescent="0.25">
      <c r="S1256" s="7" t="s">
        <v>604</v>
      </c>
      <c r="T1256" s="7" t="str">
        <f t="shared" ref="T1256" si="1069">VLOOKUP($T1243,$AU$1:$AZ$31,MATCH($T1237,$AU$1:$AZ$1,0),FALSE)&amp;"_"&amp;T1245</f>
        <v>11V_NormalMode</v>
      </c>
      <c r="U1256" s="71"/>
      <c r="V1256" s="37"/>
      <c r="W1256" s="37"/>
      <c r="X1256" s="38"/>
      <c r="Y1256" s="38"/>
      <c r="Z1256" s="71"/>
      <c r="AA1256" s="39"/>
      <c r="AB1256" s="40"/>
      <c r="AC1256" s="40"/>
      <c r="AD1256" s="40"/>
      <c r="AE1256" s="41"/>
      <c r="AF1256" s="42"/>
      <c r="AG1256" s="49"/>
      <c r="AH1256" s="43"/>
      <c r="AI1256" s="43"/>
      <c r="AJ1256" s="44"/>
      <c r="AK1256" s="44"/>
      <c r="AL1256" s="44"/>
      <c r="AM1256" s="44"/>
      <c r="AN1256" s="36"/>
      <c r="AO1256" s="36"/>
      <c r="AP1256" s="36"/>
      <c r="AQ1256" s="36"/>
      <c r="AR1256" s="36"/>
      <c r="AS1256" s="36"/>
    </row>
    <row r="1257" spans="2:45" ht="30" customHeight="1" x14ac:dyDescent="0.25">
      <c r="S1257" s="7" t="s">
        <v>424</v>
      </c>
      <c r="T1257" s="7" t="str">
        <f>VLOOKUP($T1239,MPN!$A$1:$E$500,2,FALSE)</f>
        <v>AMIC</v>
      </c>
      <c r="U1257" s="71"/>
      <c r="V1257" s="37"/>
      <c r="W1257" s="37"/>
      <c r="X1257" s="38"/>
      <c r="Y1257" s="38"/>
      <c r="Z1257" s="71"/>
      <c r="AA1257" s="39"/>
      <c r="AB1257" s="40"/>
      <c r="AC1257" s="40"/>
      <c r="AD1257" s="40"/>
      <c r="AE1257" s="41"/>
      <c r="AF1257" s="42"/>
      <c r="AG1257" s="49"/>
      <c r="AH1257" s="43"/>
      <c r="AI1257" s="43"/>
      <c r="AJ1257" s="44"/>
      <c r="AK1257" s="44"/>
      <c r="AL1257" s="44"/>
      <c r="AM1257" s="44"/>
      <c r="AN1257" s="36"/>
      <c r="AO1257" s="36"/>
      <c r="AP1257" s="36"/>
      <c r="AQ1257" s="36"/>
      <c r="AR1257" s="36"/>
      <c r="AS1257" s="36"/>
    </row>
    <row r="1258" spans="2:45" ht="30" customHeight="1" x14ac:dyDescent="0.25">
      <c r="S1258" s="7" t="s">
        <v>16</v>
      </c>
      <c r="T1258" s="7" t="str">
        <f>VLOOKUP($T1240,ASIC!$A$1:$B$200,2,FALSE)</f>
        <v>M804WF</v>
      </c>
      <c r="U1258" s="71"/>
      <c r="V1258" s="37"/>
      <c r="W1258" s="37"/>
      <c r="X1258" s="38"/>
      <c r="Y1258" s="38"/>
      <c r="Z1258" s="71"/>
      <c r="AA1258" s="39"/>
      <c r="AB1258" s="40"/>
      <c r="AC1258" s="40"/>
      <c r="AD1258" s="40"/>
      <c r="AE1258" s="41"/>
      <c r="AF1258" s="42"/>
      <c r="AG1258" s="49"/>
      <c r="AH1258" s="43"/>
      <c r="AI1258" s="43"/>
      <c r="AJ1258" s="44"/>
      <c r="AK1258" s="44"/>
      <c r="AL1258" s="44"/>
      <c r="AM1258" s="44"/>
      <c r="AN1258" s="36"/>
      <c r="AO1258" s="36"/>
      <c r="AP1258" s="36"/>
      <c r="AQ1258" s="36"/>
      <c r="AR1258" s="36"/>
      <c r="AS1258" s="36"/>
    </row>
    <row r="1259" spans="2:45" ht="30" customHeight="1" x14ac:dyDescent="0.25">
      <c r="S1259" s="7" t="s">
        <v>17</v>
      </c>
      <c r="T1259" s="7" t="str">
        <f>VLOOKUP($T1241,Sensor!$A$1:$B$100,2,FALSE)</f>
        <v>N016B</v>
      </c>
      <c r="U1259" s="71"/>
      <c r="V1259" s="37"/>
      <c r="W1259" s="37"/>
      <c r="X1259" s="38"/>
      <c r="Y1259" s="38"/>
      <c r="Z1259" s="71"/>
      <c r="AA1259" s="39"/>
      <c r="AB1259" s="40"/>
      <c r="AC1259" s="40"/>
      <c r="AD1259" s="40"/>
      <c r="AE1259" s="41"/>
      <c r="AF1259" s="42"/>
      <c r="AG1259" s="49"/>
      <c r="AH1259" s="43"/>
      <c r="AI1259" s="43"/>
      <c r="AJ1259" s="44"/>
      <c r="AK1259" s="44"/>
      <c r="AL1259" s="44"/>
      <c r="AM1259" s="44"/>
      <c r="AN1259" s="36"/>
      <c r="AO1259" s="36"/>
      <c r="AP1259" s="36"/>
      <c r="AQ1259" s="36"/>
      <c r="AR1259" s="36"/>
      <c r="AS1259" s="36"/>
    </row>
    <row r="1260" spans="2:45" ht="30" customHeight="1" x14ac:dyDescent="0.25">
      <c r="S1260" s="7" t="s">
        <v>21</v>
      </c>
      <c r="T1260" s="7" t="str">
        <f>VLOOKUP($T1239,MPN!$A$1:$E$500,5,FALSE)</f>
        <v>Default</v>
      </c>
      <c r="U1260" s="71"/>
      <c r="V1260" s="37"/>
      <c r="W1260" s="37"/>
      <c r="X1260" s="38"/>
      <c r="Y1260" s="38"/>
      <c r="Z1260" s="71"/>
      <c r="AA1260" s="39"/>
      <c r="AB1260" s="40"/>
      <c r="AC1260" s="40"/>
      <c r="AD1260" s="40"/>
      <c r="AE1260" s="41"/>
      <c r="AF1260" s="42"/>
      <c r="AG1260" s="49"/>
      <c r="AH1260" s="43"/>
      <c r="AI1260" s="43"/>
      <c r="AJ1260" s="44"/>
      <c r="AK1260" s="44"/>
      <c r="AL1260" s="44"/>
      <c r="AM1260" s="44"/>
      <c r="AN1260" s="36"/>
      <c r="AO1260" s="36"/>
      <c r="AP1260" s="36"/>
      <c r="AQ1260" s="36"/>
      <c r="AR1260" s="36"/>
      <c r="AS1260" s="36"/>
    </row>
    <row r="1261" spans="2:45" ht="30" customHeight="1" x14ac:dyDescent="0.25">
      <c r="S1261" s="7" t="s">
        <v>545</v>
      </c>
      <c r="T1261" s="7">
        <f t="shared" ref="T1261" si="1070">VLOOKUP(T1250,$DT$1:$DV$31,3,FALSE)</f>
        <v>0</v>
      </c>
      <c r="U1261" s="71"/>
      <c r="V1261" s="37"/>
      <c r="W1261" s="37"/>
      <c r="X1261" s="38"/>
      <c r="Y1261" s="38"/>
      <c r="Z1261" s="71"/>
      <c r="AA1261" s="39"/>
      <c r="AB1261" s="40"/>
      <c r="AC1261" s="40"/>
      <c r="AD1261" s="40"/>
      <c r="AE1261" s="41"/>
      <c r="AF1261" s="42"/>
      <c r="AG1261" s="49"/>
      <c r="AH1261" s="43"/>
      <c r="AI1261" s="43"/>
      <c r="AJ1261" s="44"/>
      <c r="AK1261" s="44"/>
      <c r="AL1261" s="44"/>
      <c r="AM1261" s="44"/>
      <c r="AN1261" s="36"/>
      <c r="AO1261" s="36"/>
      <c r="AP1261" s="36"/>
      <c r="AQ1261" s="36"/>
      <c r="AR1261" s="36"/>
      <c r="AS1261" s="36"/>
    </row>
    <row r="1262" spans="2:45" ht="30" customHeight="1" x14ac:dyDescent="0.25">
      <c r="S1262" s="7" t="s">
        <v>22</v>
      </c>
      <c r="T1262" s="15">
        <v>3</v>
      </c>
      <c r="U1262" s="71"/>
      <c r="V1262" s="37"/>
      <c r="W1262" s="37"/>
      <c r="X1262" s="38"/>
      <c r="Y1262" s="38"/>
      <c r="Z1262" s="71"/>
      <c r="AA1262" s="39"/>
      <c r="AB1262" s="40"/>
      <c r="AC1262" s="40"/>
      <c r="AD1262" s="40"/>
      <c r="AE1262" s="41"/>
      <c r="AF1262" s="42"/>
      <c r="AG1262" s="49"/>
      <c r="AH1262" s="43"/>
      <c r="AI1262" s="43"/>
      <c r="AJ1262" s="44"/>
      <c r="AK1262" s="44"/>
      <c r="AL1262" s="44"/>
      <c r="AM1262" s="44"/>
      <c r="AN1262" s="36"/>
      <c r="AO1262" s="36"/>
      <c r="AP1262" s="36"/>
      <c r="AQ1262" s="36"/>
      <c r="AR1262" s="36"/>
      <c r="AS1262" s="36"/>
    </row>
    <row r="1263" spans="2:45" ht="30" customHeight="1" x14ac:dyDescent="0.25">
      <c r="B1263" s="70"/>
      <c r="S1263" s="7" t="s">
        <v>696</v>
      </c>
      <c r="T1263" s="28">
        <v>45450</v>
      </c>
      <c r="U1263" s="71"/>
      <c r="V1263" s="37"/>
      <c r="W1263" s="37"/>
      <c r="X1263" s="38"/>
      <c r="Y1263" s="38"/>
      <c r="Z1263" s="71"/>
      <c r="AA1263" s="39"/>
      <c r="AB1263" s="40"/>
      <c r="AC1263" s="40"/>
      <c r="AD1263" s="40"/>
      <c r="AE1263" s="41"/>
      <c r="AF1263" s="42"/>
      <c r="AG1263" s="49"/>
      <c r="AH1263" s="43"/>
      <c r="AI1263" s="43"/>
      <c r="AJ1263" s="44"/>
      <c r="AK1263" s="44"/>
      <c r="AL1263" s="44"/>
      <c r="AM1263" s="44"/>
      <c r="AN1263" s="36"/>
      <c r="AO1263" s="36"/>
      <c r="AP1263" s="36"/>
      <c r="AQ1263" s="36"/>
      <c r="AR1263" s="36"/>
      <c r="AS1263" s="36"/>
    </row>
    <row r="1264" spans="2:45" ht="30" customHeight="1" x14ac:dyDescent="0.25">
      <c r="S1264" s="7" t="s">
        <v>694</v>
      </c>
      <c r="T1264" s="15" t="s">
        <v>994</v>
      </c>
      <c r="U1264" s="71"/>
      <c r="V1264" s="37"/>
      <c r="W1264" s="37"/>
      <c r="X1264" s="38"/>
      <c r="Y1264" s="38"/>
      <c r="Z1264" s="71"/>
      <c r="AA1264" s="39"/>
      <c r="AB1264" s="40"/>
      <c r="AC1264" s="40"/>
      <c r="AD1264" s="40"/>
      <c r="AE1264" s="41"/>
      <c r="AF1264" s="42"/>
      <c r="AG1264" s="49"/>
      <c r="AH1264" s="43"/>
      <c r="AI1264" s="43"/>
      <c r="AJ1264" s="44"/>
      <c r="AK1264" s="44"/>
      <c r="AL1264" s="44"/>
      <c r="AM1264" s="44"/>
      <c r="AN1264" s="36"/>
      <c r="AO1264" s="36"/>
      <c r="AP1264" s="36"/>
      <c r="AQ1264" s="36"/>
      <c r="AR1264" s="36"/>
      <c r="AS1264" s="36"/>
    </row>
    <row r="1265" spans="19:45" ht="30" customHeight="1" x14ac:dyDescent="0.25">
      <c r="S1265" s="7" t="s">
        <v>697</v>
      </c>
      <c r="T1265" s="7">
        <f t="shared" ref="T1265" ca="1" si="1071">COUNTA(U1240:U1299)</f>
        <v>8</v>
      </c>
      <c r="U1265" s="71"/>
      <c r="V1265" s="37"/>
      <c r="W1265" s="37"/>
      <c r="X1265" s="38"/>
      <c r="Y1265" s="38"/>
      <c r="Z1265" s="71"/>
      <c r="AA1265" s="39"/>
      <c r="AB1265" s="40"/>
      <c r="AC1265" s="40"/>
      <c r="AD1265" s="40"/>
      <c r="AE1265" s="41"/>
      <c r="AF1265" s="42"/>
      <c r="AG1265" s="49"/>
      <c r="AH1265" s="43"/>
      <c r="AI1265" s="43"/>
      <c r="AJ1265" s="44"/>
      <c r="AK1265" s="44"/>
      <c r="AL1265" s="44"/>
      <c r="AM1265" s="44"/>
      <c r="AN1265" s="36"/>
      <c r="AO1265" s="36"/>
      <c r="AP1265" s="36"/>
      <c r="AQ1265" s="36"/>
      <c r="AR1265" s="36"/>
      <c r="AS1265" s="36"/>
    </row>
    <row r="1266" spans="19:45" ht="30" customHeight="1" x14ac:dyDescent="0.25">
      <c r="S1266" s="7" t="s">
        <v>715</v>
      </c>
      <c r="T1266" s="7" t="str">
        <f t="shared" ref="T1266" si="1072">T1254&amp;"+/-"&amp;T1255&amp;" "&amp;T1264</f>
        <v>-38+/-0.8 dBV</v>
      </c>
      <c r="U1266" s="71"/>
      <c r="V1266" s="37"/>
      <c r="W1266" s="37"/>
      <c r="X1266" s="38"/>
      <c r="Y1266" s="38"/>
      <c r="Z1266" s="71"/>
      <c r="AA1266" s="39"/>
      <c r="AB1266" s="40"/>
      <c r="AC1266" s="40"/>
      <c r="AD1266" s="40"/>
      <c r="AE1266" s="41"/>
      <c r="AF1266" s="42"/>
      <c r="AG1266" s="49"/>
      <c r="AH1266" s="43"/>
      <c r="AI1266" s="43"/>
      <c r="AJ1266" s="44"/>
      <c r="AK1266" s="44"/>
      <c r="AL1266" s="44"/>
      <c r="AM1266" s="44"/>
      <c r="AN1266" s="36"/>
      <c r="AO1266" s="36"/>
      <c r="AP1266" s="36"/>
      <c r="AQ1266" s="36"/>
      <c r="AR1266" s="36"/>
      <c r="AS1266" s="36"/>
    </row>
    <row r="1267" spans="19:45" ht="30" customHeight="1" x14ac:dyDescent="0.25">
      <c r="S1267" s="7" t="s">
        <v>719</v>
      </c>
      <c r="T1267" s="54" t="str">
        <f t="shared" ref="T1267" si="1073">T1246&amp;" : "&amp;T1249&amp;" "&amp;"(uA)"&amp;CHAR(10)&amp;"Vdc&amp;Remark: "&amp;T1252</f>
        <v>3.3V : 100~200 (uA)
Vdc&amp;Remark: -</v>
      </c>
      <c r="U1267" s="71"/>
      <c r="V1267" s="37"/>
      <c r="W1267" s="37"/>
      <c r="X1267" s="38"/>
      <c r="Y1267" s="38"/>
      <c r="Z1267" s="71"/>
      <c r="AA1267" s="39"/>
      <c r="AB1267" s="40"/>
      <c r="AC1267" s="40"/>
      <c r="AD1267" s="40"/>
      <c r="AE1267" s="41"/>
      <c r="AF1267" s="42"/>
      <c r="AG1267" s="49"/>
      <c r="AH1267" s="43"/>
      <c r="AI1267" s="43"/>
      <c r="AJ1267" s="44"/>
      <c r="AK1267" s="44"/>
      <c r="AL1267" s="44"/>
      <c r="AM1267" s="44"/>
      <c r="AN1267" s="36"/>
      <c r="AO1267" s="36"/>
      <c r="AP1267" s="36"/>
      <c r="AQ1267" s="36"/>
      <c r="AR1267" s="36"/>
      <c r="AS1267" s="36"/>
    </row>
    <row r="1268" spans="19:45" ht="30" customHeight="1" x14ac:dyDescent="0.25">
      <c r="U1268" s="71"/>
      <c r="V1268" s="37"/>
      <c r="W1268" s="37"/>
      <c r="X1268" s="38"/>
      <c r="Y1268" s="38"/>
      <c r="Z1268" s="71"/>
      <c r="AA1268" s="39"/>
      <c r="AB1268" s="40"/>
      <c r="AC1268" s="40"/>
      <c r="AD1268" s="40"/>
      <c r="AE1268" s="41"/>
      <c r="AF1268" s="42"/>
      <c r="AG1268" s="49"/>
      <c r="AH1268" s="43"/>
      <c r="AI1268" s="43"/>
      <c r="AJ1268" s="44"/>
      <c r="AK1268" s="44"/>
      <c r="AL1268" s="44"/>
      <c r="AM1268" s="44"/>
      <c r="AN1268" s="36"/>
      <c r="AO1268" s="36"/>
      <c r="AP1268" s="36"/>
      <c r="AQ1268" s="36"/>
      <c r="AR1268" s="36"/>
      <c r="AS1268" s="36"/>
    </row>
    <row r="1269" spans="19:45" ht="30" customHeight="1" x14ac:dyDescent="0.25">
      <c r="S1269" s="2" t="s">
        <v>14</v>
      </c>
      <c r="T1269" s="2" t="str">
        <f t="shared" ref="T1269" si="1074">ADDRESS(ROW(S1269),COLUMN($S$1))&amp;":"&amp;ADDRESS(ROW(S1299),COLUMN($T$1))</f>
        <v>$S$1269:$T$1299</v>
      </c>
      <c r="U1269" s="71"/>
      <c r="V1269" s="37"/>
      <c r="W1269" s="37"/>
      <c r="X1269" s="38"/>
      <c r="Y1269" s="38"/>
      <c r="Z1269" s="71"/>
      <c r="AA1269" s="39"/>
      <c r="AB1269" s="40"/>
      <c r="AC1269" s="40"/>
      <c r="AD1269" s="40"/>
      <c r="AE1269" s="41"/>
      <c r="AF1269" s="42"/>
      <c r="AG1269" s="49"/>
      <c r="AH1269" s="43"/>
      <c r="AI1269" s="43"/>
      <c r="AJ1269" s="44"/>
      <c r="AK1269" s="44"/>
      <c r="AL1269" s="44"/>
      <c r="AM1269" s="44"/>
      <c r="AN1269" s="36"/>
      <c r="AO1269" s="36"/>
      <c r="AP1269" s="36"/>
      <c r="AQ1269" s="36"/>
      <c r="AR1269" s="36"/>
      <c r="AS1269" s="36"/>
    </row>
    <row r="1270" spans="19:45" ht="30" customHeight="1" x14ac:dyDescent="0.25">
      <c r="S1270" s="4" t="str">
        <f t="shared" ref="S1270" si="1075">$BB$2</f>
        <v>15V</v>
      </c>
      <c r="T1270" s="3" t="s">
        <v>562</v>
      </c>
      <c r="U1270" s="71"/>
      <c r="V1270" s="37"/>
      <c r="W1270" s="37"/>
      <c r="X1270" s="38"/>
      <c r="Y1270" s="38"/>
      <c r="Z1270" s="71"/>
      <c r="AA1270" s="39"/>
      <c r="AB1270" s="40"/>
      <c r="AC1270" s="40"/>
      <c r="AD1270" s="40"/>
      <c r="AE1270" s="41"/>
      <c r="AF1270" s="42"/>
      <c r="AG1270" s="49"/>
      <c r="AH1270" s="43"/>
      <c r="AI1270" s="43"/>
      <c r="AJ1270" s="44"/>
      <c r="AK1270" s="44"/>
      <c r="AL1270" s="44"/>
      <c r="AM1270" s="44"/>
      <c r="AN1270" s="36"/>
      <c r="AO1270" s="36"/>
      <c r="AP1270" s="36"/>
      <c r="AQ1270" s="36"/>
      <c r="AR1270" s="36"/>
      <c r="AS1270" s="36"/>
    </row>
    <row r="1271" spans="19:45" ht="30" customHeight="1" x14ac:dyDescent="0.25">
      <c r="S1271" s="4" t="str">
        <f t="shared" ref="S1271" si="1076">$BB$3</f>
        <v>14V</v>
      </c>
      <c r="T1271" s="3" t="s">
        <v>562</v>
      </c>
      <c r="U1271" s="71"/>
      <c r="V1271" s="37"/>
      <c r="W1271" s="37"/>
      <c r="X1271" s="38"/>
      <c r="Y1271" s="38"/>
      <c r="Z1271" s="71"/>
      <c r="AA1271" s="39"/>
      <c r="AB1271" s="40"/>
      <c r="AC1271" s="40"/>
      <c r="AD1271" s="40"/>
      <c r="AE1271" s="41"/>
      <c r="AF1271" s="42"/>
      <c r="AG1271" s="49"/>
      <c r="AH1271" s="43"/>
      <c r="AI1271" s="43"/>
      <c r="AJ1271" s="44"/>
      <c r="AK1271" s="44"/>
      <c r="AL1271" s="44"/>
      <c r="AM1271" s="44"/>
      <c r="AN1271" s="36"/>
      <c r="AO1271" s="36"/>
      <c r="AP1271" s="36"/>
      <c r="AQ1271" s="36"/>
      <c r="AR1271" s="36"/>
      <c r="AS1271" s="36"/>
    </row>
    <row r="1272" spans="19:45" ht="30" customHeight="1" x14ac:dyDescent="0.25">
      <c r="S1272" s="4" t="str">
        <f t="shared" ref="S1272" si="1077">$BB$4</f>
        <v>13V</v>
      </c>
      <c r="T1272" s="3" t="s">
        <v>255</v>
      </c>
      <c r="U1272" s="71"/>
      <c r="V1272" s="37"/>
      <c r="W1272" s="37"/>
      <c r="X1272" s="38"/>
      <c r="Y1272" s="38"/>
      <c r="Z1272" s="71"/>
      <c r="AA1272" s="39"/>
      <c r="AB1272" s="40"/>
      <c r="AC1272" s="40"/>
      <c r="AD1272" s="40"/>
      <c r="AE1272" s="41"/>
      <c r="AF1272" s="42"/>
      <c r="AG1272" s="49"/>
      <c r="AH1272" s="43"/>
      <c r="AI1272" s="43"/>
      <c r="AJ1272" s="44"/>
      <c r="AK1272" s="44"/>
      <c r="AL1272" s="44"/>
      <c r="AM1272" s="44"/>
      <c r="AN1272" s="36"/>
      <c r="AO1272" s="36"/>
      <c r="AP1272" s="36"/>
      <c r="AQ1272" s="36"/>
      <c r="AR1272" s="36"/>
      <c r="AS1272" s="36"/>
    </row>
    <row r="1273" spans="19:45" ht="30" customHeight="1" x14ac:dyDescent="0.25">
      <c r="S1273" s="4" t="str">
        <f t="shared" ref="S1273" si="1078">$BB$5</f>
        <v>12V</v>
      </c>
      <c r="T1273" s="3" t="s">
        <v>255</v>
      </c>
      <c r="U1273" s="71"/>
      <c r="V1273" s="37"/>
      <c r="W1273" s="37"/>
      <c r="X1273" s="38"/>
      <c r="Y1273" s="38"/>
      <c r="Z1273" s="71"/>
      <c r="AA1273" s="39"/>
      <c r="AB1273" s="40"/>
      <c r="AC1273" s="40"/>
      <c r="AD1273" s="40"/>
      <c r="AE1273" s="41"/>
      <c r="AF1273" s="42"/>
      <c r="AG1273" s="49"/>
      <c r="AH1273" s="43"/>
      <c r="AI1273" s="43"/>
      <c r="AJ1273" s="44"/>
      <c r="AK1273" s="44"/>
      <c r="AL1273" s="44"/>
      <c r="AM1273" s="44"/>
      <c r="AN1273" s="36"/>
      <c r="AO1273" s="36"/>
      <c r="AP1273" s="36"/>
      <c r="AQ1273" s="36"/>
      <c r="AR1273" s="36"/>
      <c r="AS1273" s="36"/>
    </row>
    <row r="1274" spans="19:45" ht="30" customHeight="1" x14ac:dyDescent="0.25">
      <c r="S1274" s="4" t="str">
        <f t="shared" ref="S1274" si="1079">$BB$6</f>
        <v>11V</v>
      </c>
      <c r="T1274" s="3">
        <v>0</v>
      </c>
      <c r="U1274" s="71"/>
      <c r="V1274" s="37"/>
      <c r="W1274" s="37"/>
      <c r="X1274" s="38"/>
      <c r="Y1274" s="38"/>
      <c r="Z1274" s="71"/>
      <c r="AA1274" s="39"/>
      <c r="AB1274" s="40"/>
      <c r="AC1274" s="40"/>
      <c r="AD1274" s="40"/>
      <c r="AE1274" s="41"/>
      <c r="AF1274" s="42"/>
      <c r="AG1274" s="49"/>
      <c r="AH1274" s="43"/>
      <c r="AI1274" s="43"/>
      <c r="AJ1274" s="44"/>
      <c r="AK1274" s="44"/>
      <c r="AL1274" s="44"/>
      <c r="AM1274" s="44"/>
      <c r="AN1274" s="36"/>
      <c r="AO1274" s="36"/>
      <c r="AP1274" s="36"/>
      <c r="AQ1274" s="36"/>
      <c r="AR1274" s="36"/>
      <c r="AS1274" s="36"/>
    </row>
    <row r="1275" spans="19:45" ht="30" customHeight="1" x14ac:dyDescent="0.25">
      <c r="S1275" s="4" t="str">
        <f t="shared" ref="S1275" si="1080">$BB$7</f>
        <v>10V</v>
      </c>
      <c r="T1275" s="3" t="s">
        <v>562</v>
      </c>
      <c r="U1275" s="71"/>
      <c r="V1275" s="37"/>
      <c r="W1275" s="37"/>
      <c r="X1275" s="38"/>
      <c r="Y1275" s="38"/>
      <c r="Z1275" s="71"/>
      <c r="AA1275" s="39"/>
      <c r="AB1275" s="40"/>
      <c r="AC1275" s="40"/>
      <c r="AD1275" s="40"/>
      <c r="AE1275" s="41"/>
      <c r="AF1275" s="42"/>
      <c r="AG1275" s="49"/>
      <c r="AH1275" s="43"/>
      <c r="AI1275" s="43"/>
      <c r="AJ1275" s="44"/>
      <c r="AK1275" s="44"/>
      <c r="AL1275" s="44"/>
      <c r="AM1275" s="44"/>
      <c r="AN1275" s="36"/>
      <c r="AO1275" s="36"/>
      <c r="AP1275" s="36"/>
      <c r="AQ1275" s="36"/>
      <c r="AR1275" s="36"/>
      <c r="AS1275" s="36"/>
    </row>
    <row r="1276" spans="19:45" ht="30" customHeight="1" x14ac:dyDescent="0.25">
      <c r="S1276" s="4" t="str">
        <f t="shared" ref="S1276" si="1081">$BB$8</f>
        <v>9V</v>
      </c>
      <c r="T1276" s="3" t="s">
        <v>562</v>
      </c>
      <c r="U1276" s="71"/>
      <c r="V1276" s="37"/>
      <c r="W1276" s="37"/>
      <c r="X1276" s="38"/>
      <c r="Y1276" s="38"/>
      <c r="Z1276" s="71"/>
      <c r="AA1276" s="39"/>
      <c r="AB1276" s="40"/>
      <c r="AC1276" s="40"/>
      <c r="AD1276" s="40"/>
      <c r="AE1276" s="41"/>
      <c r="AF1276" s="42"/>
      <c r="AG1276" s="49"/>
      <c r="AH1276" s="43"/>
      <c r="AI1276" s="43"/>
      <c r="AJ1276" s="44"/>
      <c r="AK1276" s="44"/>
      <c r="AL1276" s="44"/>
      <c r="AM1276" s="44"/>
      <c r="AN1276" s="36"/>
      <c r="AO1276" s="36"/>
      <c r="AP1276" s="36"/>
      <c r="AQ1276" s="36"/>
      <c r="AR1276" s="36"/>
      <c r="AS1276" s="36"/>
    </row>
    <row r="1277" spans="19:45" ht="30" customHeight="1" x14ac:dyDescent="0.25">
      <c r="S1277" s="4" t="str">
        <f t="shared" ref="S1277" si="1082">$BB$9</f>
        <v>FIX</v>
      </c>
      <c r="T1277" s="3" t="s">
        <v>562</v>
      </c>
      <c r="U1277" s="71"/>
      <c r="V1277" s="37"/>
      <c r="W1277" s="37"/>
      <c r="X1277" s="38"/>
      <c r="Y1277" s="38"/>
      <c r="Z1277" s="71"/>
      <c r="AA1277" s="39"/>
      <c r="AB1277" s="40"/>
      <c r="AC1277" s="40"/>
      <c r="AD1277" s="40"/>
      <c r="AE1277" s="41"/>
      <c r="AF1277" s="42"/>
      <c r="AG1277" s="49"/>
      <c r="AH1277" s="43"/>
      <c r="AI1277" s="43"/>
      <c r="AJ1277" s="44"/>
      <c r="AK1277" s="44"/>
      <c r="AL1277" s="44"/>
      <c r="AM1277" s="44"/>
      <c r="AN1277" s="36"/>
      <c r="AO1277" s="36"/>
      <c r="AP1277" s="36"/>
      <c r="AQ1277" s="36"/>
      <c r="AR1277" s="36"/>
      <c r="AS1277" s="36"/>
    </row>
    <row r="1278" spans="19:45" ht="30" customHeight="1" x14ac:dyDescent="0.25">
      <c r="S1278" s="4" t="str">
        <f t="shared" ref="S1278" si="1083">$BB$10</f>
        <v>Space</v>
      </c>
      <c r="T1278" s="3" t="s">
        <v>255</v>
      </c>
      <c r="U1278" s="71"/>
      <c r="V1278" s="37"/>
      <c r="W1278" s="37"/>
      <c r="X1278" s="38"/>
      <c r="Y1278" s="38"/>
      <c r="Z1278" s="71"/>
      <c r="AA1278" s="39"/>
      <c r="AB1278" s="40"/>
      <c r="AC1278" s="40"/>
      <c r="AD1278" s="40"/>
      <c r="AE1278" s="41"/>
      <c r="AF1278" s="42"/>
      <c r="AG1278" s="49"/>
      <c r="AH1278" s="43"/>
      <c r="AI1278" s="43"/>
      <c r="AJ1278" s="44"/>
      <c r="AK1278" s="44"/>
      <c r="AL1278" s="44"/>
      <c r="AM1278" s="44"/>
      <c r="AN1278" s="36"/>
      <c r="AO1278" s="36"/>
      <c r="AP1278" s="36"/>
      <c r="AQ1278" s="36"/>
      <c r="AR1278" s="36"/>
      <c r="AS1278" s="36"/>
    </row>
    <row r="1279" spans="19:45" ht="30" customHeight="1" x14ac:dyDescent="0.25">
      <c r="S1279" s="4" t="str">
        <f t="shared" ref="S1279" si="1084">$BB$11</f>
        <v>Config2</v>
      </c>
      <c r="T1279" s="3"/>
      <c r="U1279" s="71"/>
      <c r="V1279" s="37"/>
      <c r="W1279" s="37"/>
      <c r="X1279" s="38"/>
      <c r="Y1279" s="38"/>
      <c r="Z1279" s="71"/>
      <c r="AA1279" s="39"/>
      <c r="AB1279" s="40"/>
      <c r="AC1279" s="40"/>
      <c r="AD1279" s="40"/>
      <c r="AE1279" s="41"/>
      <c r="AF1279" s="42"/>
      <c r="AG1279" s="49"/>
      <c r="AH1279" s="43"/>
      <c r="AI1279" s="43"/>
      <c r="AJ1279" s="44"/>
      <c r="AK1279" s="44"/>
      <c r="AL1279" s="44"/>
      <c r="AM1279" s="44"/>
      <c r="AN1279" s="36"/>
      <c r="AO1279" s="36"/>
      <c r="AP1279" s="36"/>
      <c r="AQ1279" s="36"/>
      <c r="AR1279" s="36"/>
      <c r="AS1279" s="36"/>
    </row>
    <row r="1280" spans="19:45" ht="30" customHeight="1" x14ac:dyDescent="0.25">
      <c r="S1280" s="4" t="str">
        <f t="shared" ref="S1280" si="1085">$BB$12</f>
        <v>-</v>
      </c>
      <c r="T1280" s="3"/>
      <c r="U1280" s="36"/>
      <c r="V1280" s="37"/>
      <c r="W1280" s="37"/>
      <c r="X1280" s="38"/>
      <c r="Y1280" s="38"/>
      <c r="Z1280" s="71"/>
      <c r="AA1280" s="39"/>
      <c r="AB1280" s="40"/>
      <c r="AC1280" s="40"/>
      <c r="AD1280" s="40"/>
      <c r="AE1280" s="41"/>
      <c r="AF1280" s="42"/>
      <c r="AG1280" s="49"/>
      <c r="AH1280" s="43"/>
      <c r="AI1280" s="43"/>
      <c r="AJ1280" s="44"/>
      <c r="AK1280" s="44"/>
      <c r="AL1280" s="44"/>
      <c r="AM1280" s="44"/>
      <c r="AN1280" s="36"/>
      <c r="AO1280" s="36"/>
      <c r="AP1280" s="36"/>
      <c r="AQ1280" s="36"/>
      <c r="AR1280" s="36"/>
      <c r="AS1280" s="36"/>
    </row>
    <row r="1281" spans="19:45" ht="30" customHeight="1" x14ac:dyDescent="0.25">
      <c r="S1281" s="4" t="str">
        <f t="shared" ref="S1281" si="1086">$BB$13</f>
        <v>-</v>
      </c>
      <c r="T1281" s="3"/>
      <c r="U1281" s="36"/>
      <c r="V1281" s="37"/>
      <c r="W1281" s="37"/>
      <c r="X1281" s="38"/>
      <c r="Y1281" s="38"/>
      <c r="Z1281" s="71"/>
      <c r="AA1281" s="39"/>
      <c r="AB1281" s="40"/>
      <c r="AC1281" s="40"/>
      <c r="AD1281" s="40"/>
      <c r="AE1281" s="41"/>
      <c r="AF1281" s="42"/>
      <c r="AG1281" s="49"/>
      <c r="AH1281" s="43"/>
      <c r="AI1281" s="43"/>
      <c r="AJ1281" s="44"/>
      <c r="AK1281" s="44"/>
      <c r="AL1281" s="44"/>
      <c r="AM1281" s="44"/>
      <c r="AN1281" s="36"/>
      <c r="AO1281" s="36"/>
      <c r="AP1281" s="36"/>
      <c r="AQ1281" s="36"/>
      <c r="AR1281" s="36"/>
      <c r="AS1281" s="36"/>
    </row>
    <row r="1282" spans="19:45" ht="30" customHeight="1" x14ac:dyDescent="0.25">
      <c r="S1282" s="4" t="str">
        <f t="shared" ref="S1282" si="1087">$BB$14</f>
        <v>-</v>
      </c>
      <c r="T1282" s="3"/>
      <c r="U1282" s="36"/>
      <c r="V1282" s="37"/>
      <c r="W1282" s="37"/>
      <c r="X1282" s="38"/>
      <c r="Y1282" s="38"/>
      <c r="Z1282" s="71"/>
      <c r="AA1282" s="39"/>
      <c r="AB1282" s="40"/>
      <c r="AC1282" s="40"/>
      <c r="AD1282" s="40"/>
      <c r="AE1282" s="41"/>
      <c r="AF1282" s="42"/>
      <c r="AG1282" s="49"/>
      <c r="AH1282" s="43"/>
      <c r="AI1282" s="43"/>
      <c r="AJ1282" s="44"/>
      <c r="AK1282" s="44"/>
      <c r="AL1282" s="44"/>
      <c r="AM1282" s="44"/>
      <c r="AN1282" s="36"/>
      <c r="AO1282" s="36"/>
      <c r="AP1282" s="36"/>
      <c r="AQ1282" s="36"/>
      <c r="AR1282" s="36"/>
      <c r="AS1282" s="36"/>
    </row>
    <row r="1283" spans="19:45" ht="30" customHeight="1" x14ac:dyDescent="0.25">
      <c r="S1283" s="4" t="str">
        <f t="shared" ref="S1283" si="1088">$BB$15</f>
        <v>-</v>
      </c>
      <c r="T1283" s="3"/>
      <c r="U1283" s="36"/>
      <c r="V1283" s="37"/>
      <c r="W1283" s="37"/>
      <c r="X1283" s="38"/>
      <c r="Y1283" s="38"/>
      <c r="Z1283" s="71"/>
      <c r="AA1283" s="39"/>
      <c r="AB1283" s="40"/>
      <c r="AC1283" s="40"/>
      <c r="AD1283" s="40"/>
      <c r="AE1283" s="41"/>
      <c r="AF1283" s="42"/>
      <c r="AG1283" s="49"/>
      <c r="AH1283" s="43"/>
      <c r="AI1283" s="43"/>
      <c r="AJ1283" s="44"/>
      <c r="AK1283" s="44"/>
      <c r="AL1283" s="44"/>
      <c r="AM1283" s="44"/>
      <c r="AN1283" s="36"/>
      <c r="AO1283" s="36"/>
      <c r="AP1283" s="36"/>
      <c r="AQ1283" s="36"/>
      <c r="AR1283" s="36"/>
      <c r="AS1283" s="36"/>
    </row>
    <row r="1284" spans="19:45" ht="30" customHeight="1" x14ac:dyDescent="0.25">
      <c r="S1284" s="4" t="str">
        <f t="shared" ref="S1284" si="1089">$BB$16</f>
        <v>-</v>
      </c>
      <c r="T1284" s="3"/>
      <c r="U1284" s="36"/>
      <c r="V1284" s="37"/>
      <c r="W1284" s="37"/>
      <c r="X1284" s="38"/>
      <c r="Y1284" s="38"/>
      <c r="Z1284" s="71"/>
      <c r="AA1284" s="39"/>
      <c r="AB1284" s="40"/>
      <c r="AC1284" s="40"/>
      <c r="AD1284" s="40"/>
      <c r="AE1284" s="41"/>
      <c r="AF1284" s="42"/>
      <c r="AG1284" s="49"/>
      <c r="AH1284" s="43"/>
      <c r="AI1284" s="43"/>
      <c r="AJ1284" s="44"/>
      <c r="AK1284" s="44"/>
      <c r="AL1284" s="44"/>
      <c r="AM1284" s="44"/>
      <c r="AN1284" s="36"/>
      <c r="AO1284" s="36"/>
      <c r="AP1284" s="36"/>
      <c r="AQ1284" s="36"/>
      <c r="AR1284" s="36"/>
      <c r="AS1284" s="36"/>
    </row>
    <row r="1285" spans="19:45" ht="30" customHeight="1" x14ac:dyDescent="0.25">
      <c r="S1285" s="4" t="str">
        <f t="shared" ref="S1285" si="1090">$BB$17</f>
        <v>-</v>
      </c>
      <c r="T1285" s="3"/>
      <c r="U1285" s="36"/>
      <c r="V1285" s="37"/>
      <c r="W1285" s="37"/>
      <c r="X1285" s="38"/>
      <c r="Y1285" s="38"/>
      <c r="Z1285" s="71"/>
      <c r="AA1285" s="39"/>
      <c r="AB1285" s="40"/>
      <c r="AC1285" s="40"/>
      <c r="AD1285" s="40"/>
      <c r="AE1285" s="41"/>
      <c r="AF1285" s="42"/>
      <c r="AG1285" s="49"/>
      <c r="AH1285" s="43"/>
      <c r="AI1285" s="43"/>
      <c r="AJ1285" s="44"/>
      <c r="AK1285" s="44"/>
      <c r="AL1285" s="44"/>
      <c r="AM1285" s="44"/>
      <c r="AN1285" s="36"/>
      <c r="AO1285" s="36"/>
      <c r="AP1285" s="36"/>
      <c r="AQ1285" s="36"/>
      <c r="AR1285" s="36"/>
      <c r="AS1285" s="36"/>
    </row>
    <row r="1286" spans="19:45" ht="30" customHeight="1" x14ac:dyDescent="0.25">
      <c r="S1286" s="4" t="str">
        <f t="shared" ref="S1286" si="1091">$BB$18</f>
        <v>-</v>
      </c>
      <c r="T1286" s="3"/>
      <c r="U1286" s="36"/>
      <c r="V1286" s="37"/>
      <c r="W1286" s="37"/>
      <c r="X1286" s="38"/>
      <c r="Y1286" s="38"/>
      <c r="Z1286" s="71"/>
      <c r="AA1286" s="39"/>
      <c r="AB1286" s="40"/>
      <c r="AC1286" s="40"/>
      <c r="AD1286" s="40"/>
      <c r="AE1286" s="41"/>
      <c r="AF1286" s="42"/>
      <c r="AG1286" s="49"/>
      <c r="AH1286" s="43"/>
      <c r="AI1286" s="43"/>
      <c r="AJ1286" s="44"/>
      <c r="AK1286" s="44"/>
      <c r="AL1286" s="44"/>
      <c r="AM1286" s="44"/>
      <c r="AN1286" s="36"/>
      <c r="AO1286" s="36"/>
      <c r="AP1286" s="36"/>
      <c r="AQ1286" s="36"/>
      <c r="AR1286" s="36"/>
      <c r="AS1286" s="36"/>
    </row>
    <row r="1287" spans="19:45" ht="30" customHeight="1" x14ac:dyDescent="0.25">
      <c r="S1287" s="4" t="str">
        <f t="shared" ref="S1287" si="1092">$BB$19</f>
        <v>-</v>
      </c>
      <c r="T1287" s="3"/>
      <c r="U1287" s="36"/>
      <c r="V1287" s="37"/>
      <c r="W1287" s="37"/>
      <c r="X1287" s="38"/>
      <c r="Y1287" s="38"/>
      <c r="Z1287" s="71"/>
      <c r="AA1287" s="39"/>
      <c r="AB1287" s="40"/>
      <c r="AC1287" s="40"/>
      <c r="AD1287" s="40"/>
      <c r="AE1287" s="41"/>
      <c r="AF1287" s="42"/>
      <c r="AG1287" s="49"/>
      <c r="AH1287" s="43"/>
      <c r="AI1287" s="43"/>
      <c r="AJ1287" s="44"/>
      <c r="AK1287" s="44"/>
      <c r="AL1287" s="44"/>
      <c r="AM1287" s="44"/>
      <c r="AN1287" s="36"/>
      <c r="AO1287" s="36"/>
      <c r="AP1287" s="36"/>
      <c r="AQ1287" s="36"/>
      <c r="AR1287" s="36"/>
      <c r="AS1287" s="36"/>
    </row>
    <row r="1288" spans="19:45" ht="30" customHeight="1" x14ac:dyDescent="0.25">
      <c r="S1288" s="4" t="str">
        <f t="shared" ref="S1288" si="1093">$BB$20</f>
        <v>-</v>
      </c>
      <c r="T1288" s="3"/>
      <c r="U1288" s="36"/>
      <c r="V1288" s="37"/>
      <c r="W1288" s="37"/>
      <c r="X1288" s="38"/>
      <c r="Y1288" s="38"/>
      <c r="Z1288" s="71"/>
      <c r="AA1288" s="39"/>
      <c r="AB1288" s="40"/>
      <c r="AC1288" s="40"/>
      <c r="AD1288" s="40"/>
      <c r="AE1288" s="41"/>
      <c r="AF1288" s="42"/>
      <c r="AG1288" s="49"/>
      <c r="AH1288" s="43"/>
      <c r="AI1288" s="43"/>
      <c r="AJ1288" s="44"/>
      <c r="AK1288" s="44"/>
      <c r="AL1288" s="44"/>
      <c r="AM1288" s="44"/>
      <c r="AN1288" s="36"/>
      <c r="AO1288" s="36"/>
      <c r="AP1288" s="36"/>
      <c r="AQ1288" s="36"/>
      <c r="AR1288" s="36"/>
      <c r="AS1288" s="36"/>
    </row>
    <row r="1289" spans="19:45" ht="30" customHeight="1" x14ac:dyDescent="0.25">
      <c r="S1289" s="4" t="str">
        <f t="shared" ref="S1289" si="1094">$BB$21</f>
        <v>-</v>
      </c>
      <c r="T1289" s="3"/>
      <c r="U1289" s="36"/>
      <c r="V1289" s="37"/>
      <c r="W1289" s="37"/>
      <c r="X1289" s="38"/>
      <c r="Y1289" s="38"/>
      <c r="Z1289" s="71"/>
      <c r="AA1289" s="39"/>
      <c r="AB1289" s="40"/>
      <c r="AC1289" s="40"/>
      <c r="AD1289" s="40"/>
      <c r="AE1289" s="41"/>
      <c r="AF1289" s="42"/>
      <c r="AG1289" s="49"/>
      <c r="AH1289" s="43"/>
      <c r="AI1289" s="43"/>
      <c r="AJ1289" s="44"/>
      <c r="AK1289" s="44"/>
      <c r="AL1289" s="44"/>
      <c r="AM1289" s="44"/>
      <c r="AN1289" s="36"/>
      <c r="AO1289" s="36"/>
      <c r="AP1289" s="36"/>
      <c r="AQ1289" s="36"/>
      <c r="AR1289" s="36"/>
      <c r="AS1289" s="36"/>
    </row>
    <row r="1290" spans="19:45" ht="30" customHeight="1" x14ac:dyDescent="0.25">
      <c r="S1290" s="4" t="str">
        <f t="shared" ref="S1290" si="1095">$BB$22</f>
        <v>-</v>
      </c>
      <c r="T1290" s="3"/>
      <c r="U1290" s="36"/>
      <c r="V1290" s="37"/>
      <c r="W1290" s="37"/>
      <c r="X1290" s="38"/>
      <c r="Y1290" s="38"/>
      <c r="Z1290" s="71"/>
      <c r="AA1290" s="39"/>
      <c r="AB1290" s="40"/>
      <c r="AC1290" s="40"/>
      <c r="AD1290" s="40"/>
      <c r="AE1290" s="41"/>
      <c r="AF1290" s="42"/>
      <c r="AG1290" s="49"/>
      <c r="AH1290" s="43"/>
      <c r="AI1290" s="43"/>
      <c r="AJ1290" s="44"/>
      <c r="AK1290" s="44"/>
      <c r="AL1290" s="44"/>
      <c r="AM1290" s="44"/>
      <c r="AN1290" s="36"/>
      <c r="AO1290" s="36"/>
      <c r="AP1290" s="36"/>
      <c r="AQ1290" s="36"/>
      <c r="AR1290" s="36"/>
      <c r="AS1290" s="36"/>
    </row>
    <row r="1291" spans="19:45" ht="30" customHeight="1" x14ac:dyDescent="0.25">
      <c r="S1291" s="4" t="str">
        <f t="shared" ref="S1291" si="1096">$BB$23</f>
        <v>-</v>
      </c>
      <c r="T1291" s="3"/>
      <c r="U1291" s="36"/>
      <c r="V1291" s="37"/>
      <c r="W1291" s="37"/>
      <c r="X1291" s="38"/>
      <c r="Y1291" s="38"/>
      <c r="Z1291" s="71"/>
      <c r="AA1291" s="39"/>
      <c r="AB1291" s="40"/>
      <c r="AC1291" s="40"/>
      <c r="AD1291" s="40"/>
      <c r="AE1291" s="41"/>
      <c r="AF1291" s="42"/>
      <c r="AG1291" s="49"/>
      <c r="AH1291" s="43"/>
      <c r="AI1291" s="43"/>
      <c r="AJ1291" s="44"/>
      <c r="AK1291" s="44"/>
      <c r="AL1291" s="44"/>
      <c r="AM1291" s="44"/>
      <c r="AN1291" s="36"/>
      <c r="AO1291" s="36"/>
      <c r="AP1291" s="36"/>
      <c r="AQ1291" s="36"/>
      <c r="AR1291" s="36"/>
      <c r="AS1291" s="36"/>
    </row>
    <row r="1292" spans="19:45" ht="30" customHeight="1" x14ac:dyDescent="0.25">
      <c r="S1292" s="4" t="str">
        <f t="shared" ref="S1292" si="1097">$BB$24</f>
        <v>-</v>
      </c>
      <c r="T1292" s="3"/>
      <c r="U1292" s="36"/>
      <c r="V1292" s="37"/>
      <c r="W1292" s="37"/>
      <c r="X1292" s="38"/>
      <c r="Y1292" s="38"/>
      <c r="Z1292" s="71"/>
      <c r="AA1292" s="39"/>
      <c r="AB1292" s="40"/>
      <c r="AC1292" s="40"/>
      <c r="AD1292" s="40"/>
      <c r="AE1292" s="41"/>
      <c r="AF1292" s="42"/>
      <c r="AG1292" s="49"/>
      <c r="AH1292" s="43"/>
      <c r="AI1292" s="43"/>
      <c r="AJ1292" s="44"/>
      <c r="AK1292" s="44"/>
      <c r="AL1292" s="44"/>
      <c r="AM1292" s="44"/>
      <c r="AN1292" s="36"/>
      <c r="AO1292" s="36"/>
      <c r="AP1292" s="36"/>
      <c r="AQ1292" s="36"/>
      <c r="AR1292" s="36"/>
      <c r="AS1292" s="36"/>
    </row>
    <row r="1293" spans="19:45" ht="30" customHeight="1" x14ac:dyDescent="0.25">
      <c r="S1293" s="4" t="str">
        <f t="shared" ref="S1293" si="1098">$BB$25</f>
        <v>-</v>
      </c>
      <c r="T1293" s="3"/>
      <c r="U1293" s="36"/>
      <c r="V1293" s="37"/>
      <c r="W1293" s="37"/>
      <c r="X1293" s="38"/>
      <c r="Y1293" s="38"/>
      <c r="Z1293" s="71"/>
      <c r="AA1293" s="39"/>
      <c r="AB1293" s="40"/>
      <c r="AC1293" s="40"/>
      <c r="AD1293" s="40"/>
      <c r="AE1293" s="41"/>
      <c r="AF1293" s="42"/>
      <c r="AG1293" s="49"/>
      <c r="AH1293" s="43"/>
      <c r="AI1293" s="43"/>
      <c r="AJ1293" s="44"/>
      <c r="AK1293" s="44"/>
      <c r="AL1293" s="44"/>
      <c r="AM1293" s="44"/>
      <c r="AN1293" s="36"/>
      <c r="AO1293" s="36"/>
      <c r="AP1293" s="36"/>
      <c r="AQ1293" s="36"/>
      <c r="AR1293" s="36"/>
      <c r="AS1293" s="36"/>
    </row>
    <row r="1294" spans="19:45" ht="30" customHeight="1" x14ac:dyDescent="0.25">
      <c r="S1294" s="4" t="str">
        <f t="shared" ref="S1294" si="1099">$BB$26</f>
        <v>-</v>
      </c>
      <c r="T1294" s="3"/>
      <c r="U1294" s="36"/>
      <c r="V1294" s="37"/>
      <c r="W1294" s="37"/>
      <c r="X1294" s="38"/>
      <c r="Y1294" s="38"/>
      <c r="Z1294" s="71"/>
      <c r="AA1294" s="39"/>
      <c r="AB1294" s="40"/>
      <c r="AC1294" s="40"/>
      <c r="AD1294" s="40"/>
      <c r="AE1294" s="41"/>
      <c r="AF1294" s="42"/>
      <c r="AG1294" s="49"/>
      <c r="AH1294" s="43"/>
      <c r="AI1294" s="43"/>
      <c r="AJ1294" s="44"/>
      <c r="AK1294" s="44"/>
      <c r="AL1294" s="44"/>
      <c r="AM1294" s="44"/>
      <c r="AN1294" s="36"/>
      <c r="AO1294" s="36"/>
      <c r="AP1294" s="36"/>
      <c r="AQ1294" s="36"/>
      <c r="AR1294" s="36"/>
      <c r="AS1294" s="36"/>
    </row>
    <row r="1295" spans="19:45" ht="30" customHeight="1" x14ac:dyDescent="0.25">
      <c r="S1295" s="4" t="str">
        <f t="shared" ref="S1295" si="1100">$BB$27</f>
        <v>-</v>
      </c>
      <c r="T1295" s="3"/>
      <c r="U1295" s="36"/>
      <c r="V1295" s="37"/>
      <c r="W1295" s="37"/>
      <c r="X1295" s="38"/>
      <c r="Y1295" s="38"/>
      <c r="Z1295" s="71"/>
      <c r="AA1295" s="39"/>
      <c r="AB1295" s="40"/>
      <c r="AC1295" s="40"/>
      <c r="AD1295" s="40"/>
      <c r="AE1295" s="41"/>
      <c r="AF1295" s="42"/>
      <c r="AG1295" s="49"/>
      <c r="AH1295" s="43"/>
      <c r="AI1295" s="43"/>
      <c r="AJ1295" s="44"/>
      <c r="AK1295" s="44"/>
      <c r="AL1295" s="44"/>
      <c r="AM1295" s="44"/>
      <c r="AN1295" s="36"/>
      <c r="AO1295" s="36"/>
      <c r="AP1295" s="36"/>
      <c r="AQ1295" s="36"/>
      <c r="AR1295" s="36"/>
      <c r="AS1295" s="36"/>
    </row>
    <row r="1296" spans="19:45" ht="30" customHeight="1" x14ac:dyDescent="0.25">
      <c r="S1296" s="4" t="str">
        <f t="shared" ref="S1296" si="1101">$BB$28</f>
        <v>-</v>
      </c>
      <c r="T1296" s="3"/>
      <c r="U1296" s="36"/>
      <c r="V1296" s="37"/>
      <c r="W1296" s="37"/>
      <c r="X1296" s="38"/>
      <c r="Y1296" s="38"/>
      <c r="Z1296" s="71"/>
      <c r="AA1296" s="39"/>
      <c r="AB1296" s="40"/>
      <c r="AC1296" s="40"/>
      <c r="AD1296" s="40"/>
      <c r="AE1296" s="41"/>
      <c r="AF1296" s="42"/>
      <c r="AG1296" s="49"/>
      <c r="AH1296" s="43"/>
      <c r="AI1296" s="43"/>
      <c r="AJ1296" s="44"/>
      <c r="AK1296" s="44"/>
      <c r="AL1296" s="44"/>
      <c r="AM1296" s="44"/>
      <c r="AN1296" s="36"/>
      <c r="AO1296" s="36"/>
      <c r="AP1296" s="36"/>
      <c r="AQ1296" s="36"/>
      <c r="AR1296" s="36"/>
      <c r="AS1296" s="36"/>
    </row>
    <row r="1297" spans="19:45" ht="30" customHeight="1" x14ac:dyDescent="0.25">
      <c r="S1297" s="4" t="str">
        <f t="shared" ref="S1297" si="1102">$BB$29</f>
        <v>-</v>
      </c>
      <c r="T1297" s="3"/>
      <c r="U1297" s="36"/>
      <c r="V1297" s="37"/>
      <c r="W1297" s="37"/>
      <c r="X1297" s="38"/>
      <c r="Y1297" s="38"/>
      <c r="Z1297" s="71"/>
      <c r="AA1297" s="39"/>
      <c r="AB1297" s="40"/>
      <c r="AC1297" s="40"/>
      <c r="AD1297" s="40"/>
      <c r="AE1297" s="41"/>
      <c r="AF1297" s="42"/>
      <c r="AG1297" s="49"/>
      <c r="AH1297" s="43"/>
      <c r="AI1297" s="43"/>
      <c r="AJ1297" s="44"/>
      <c r="AK1297" s="44"/>
      <c r="AL1297" s="44"/>
      <c r="AM1297" s="44"/>
      <c r="AN1297" s="36"/>
      <c r="AO1297" s="36"/>
      <c r="AP1297" s="36"/>
      <c r="AQ1297" s="36"/>
      <c r="AR1297" s="36"/>
      <c r="AS1297" s="36"/>
    </row>
    <row r="1298" spans="19:45" ht="30" customHeight="1" x14ac:dyDescent="0.25">
      <c r="S1298" s="4" t="str">
        <f t="shared" ref="S1298" si="1103">$BB$30</f>
        <v>-</v>
      </c>
      <c r="T1298" s="3"/>
      <c r="U1298" s="36"/>
      <c r="V1298" s="37"/>
      <c r="W1298" s="37"/>
      <c r="X1298" s="38"/>
      <c r="Y1298" s="38"/>
      <c r="Z1298" s="71"/>
      <c r="AA1298" s="39"/>
      <c r="AB1298" s="40"/>
      <c r="AC1298" s="40"/>
      <c r="AD1298" s="40"/>
      <c r="AE1298" s="41"/>
      <c r="AF1298" s="42"/>
      <c r="AG1298" s="49"/>
      <c r="AH1298" s="43"/>
      <c r="AI1298" s="43"/>
      <c r="AJ1298" s="44"/>
      <c r="AK1298" s="44"/>
      <c r="AL1298" s="44"/>
      <c r="AM1298" s="44"/>
      <c r="AN1298" s="36"/>
      <c r="AO1298" s="36"/>
      <c r="AP1298" s="36"/>
      <c r="AQ1298" s="36"/>
      <c r="AR1298" s="36"/>
      <c r="AS1298" s="36"/>
    </row>
    <row r="1299" spans="19:45" ht="30" customHeight="1" x14ac:dyDescent="0.25">
      <c r="S1299" s="4" t="str">
        <f t="shared" ref="S1299" si="1104">$BB$31</f>
        <v>-</v>
      </c>
      <c r="T1299" s="3"/>
      <c r="U1299" s="36"/>
      <c r="V1299" s="37"/>
      <c r="W1299" s="37"/>
      <c r="X1299" s="38"/>
      <c r="Y1299" s="38"/>
      <c r="Z1299" s="71"/>
      <c r="AA1299" s="39"/>
      <c r="AB1299" s="40"/>
      <c r="AC1299" s="40"/>
      <c r="AD1299" s="40"/>
      <c r="AE1299" s="41"/>
      <c r="AF1299" s="42"/>
      <c r="AG1299" s="49"/>
      <c r="AH1299" s="43"/>
      <c r="AI1299" s="43"/>
      <c r="AJ1299" s="44"/>
      <c r="AK1299" s="44"/>
      <c r="AL1299" s="44"/>
      <c r="AM1299" s="44"/>
      <c r="AN1299" s="36"/>
      <c r="AO1299" s="36"/>
      <c r="AP1299" s="36"/>
      <c r="AQ1299" s="36"/>
      <c r="AR1299" s="36"/>
      <c r="AS1299" s="36"/>
    </row>
    <row r="1300" spans="19:45" ht="30" customHeight="1" x14ac:dyDescent="0.25">
      <c r="S1300" s="34"/>
      <c r="T1300" s="34"/>
      <c r="U1300" s="34"/>
      <c r="V1300" s="34"/>
      <c r="W1300" s="34"/>
      <c r="X1300" s="34"/>
      <c r="Y1300" s="34"/>
      <c r="Z1300" s="34"/>
      <c r="AA1300" s="34"/>
      <c r="AB1300" s="34"/>
      <c r="AC1300" s="34"/>
      <c r="AD1300" s="34"/>
      <c r="AE1300" s="34"/>
      <c r="AF1300" s="34"/>
      <c r="AG1300" s="34"/>
      <c r="AH1300" s="34"/>
      <c r="AI1300" s="34"/>
      <c r="AJ1300" s="34"/>
      <c r="AK1300" s="34"/>
      <c r="AL1300" s="34"/>
      <c r="AM1300" s="34"/>
      <c r="AN1300" s="34"/>
      <c r="AO1300" s="34"/>
      <c r="AP1300" s="34"/>
      <c r="AQ1300" s="34"/>
      <c r="AR1300" s="6"/>
      <c r="AS1300" s="6"/>
    </row>
    <row r="1301" spans="19:45" ht="30" customHeight="1" x14ac:dyDescent="0.25">
      <c r="S1301" s="31" cm="1">
        <f t="array" ref="S1301">BoxNum(ROW($S1301))</f>
        <v>21</v>
      </c>
      <c r="T1301" s="7" t="s">
        <v>698</v>
      </c>
      <c r="U1301" s="15" t="s">
        <v>585</v>
      </c>
      <c r="V1301" s="12"/>
      <c r="W1301" s="65"/>
      <c r="X1301" s="12"/>
      <c r="Y1301" s="7" t="str">
        <f t="shared" ref="Y1301" si="1105">VLOOKUP(U1301,$DX$1:$DZ$21,3,FALSE)</f>
        <v>-</v>
      </c>
      <c r="AD1301" s="8"/>
    </row>
    <row r="1302" spans="19:45" ht="30" customHeight="1" x14ac:dyDescent="0.25">
      <c r="S1302" s="7" t="s">
        <v>24</v>
      </c>
      <c r="T1302" s="15" t="s">
        <v>606</v>
      </c>
      <c r="U1302" s="5" t="s">
        <v>23</v>
      </c>
      <c r="V1302" s="7" t="str">
        <f t="shared" ref="V1302" si="1106">VLOOKUP(U1301,$DX$1:$DZ$21,2,FALSE)</f>
        <v>-</v>
      </c>
      <c r="W1302" s="19"/>
      <c r="X1302" s="19"/>
      <c r="Y1302" s="19"/>
      <c r="Z1302" s="19"/>
      <c r="AA1302" s="5" t="s">
        <v>592</v>
      </c>
      <c r="AB1302" s="26" t="str">
        <f t="shared" ref="AB1302" si="1107">T1321&amp;"_"&amp;ABS(T1319)&amp;"dB_"&amp;T1323&amp;"_"&amp;T1324&amp;"_"&amp;GetAbsMaxMinText(AF1305:AG1364)&amp;"_"&amp;T1304&amp;"_"&amp;T1303&amp;S1301&amp;"."&amp;T1327</f>
        <v>default_NormalMode_38dB_M804WF_2391A_352_415_ZTS6266_MP21.1</v>
      </c>
      <c r="AC1302" s="18"/>
      <c r="AD1302" s="18"/>
      <c r="AE1302" s="18"/>
      <c r="AF1302" s="18"/>
      <c r="AG1302" s="18"/>
      <c r="AH1302" s="19"/>
      <c r="AI1302" s="19" t="s">
        <v>2</v>
      </c>
      <c r="AJ1302" s="16"/>
      <c r="AK1302" s="16"/>
      <c r="AL1302" s="16"/>
      <c r="AM1302" s="16"/>
      <c r="AN1302" s="16"/>
      <c r="AO1302" s="16"/>
      <c r="AP1302" s="16"/>
      <c r="AQ1302" s="16"/>
      <c r="AR1302" s="16"/>
      <c r="AS1302" s="16"/>
    </row>
    <row r="1303" spans="19:45" ht="30" customHeight="1" x14ac:dyDescent="0.25">
      <c r="S1303" s="7" t="s">
        <v>5</v>
      </c>
      <c r="T1303" s="15" t="s">
        <v>1148</v>
      </c>
      <c r="U1303" s="32" t="str">
        <f t="shared" ref="U1303" si="1108">HYPERLINK("#A"&amp;(S1301+1),"&lt;==Block" &amp; $S1301 &amp;"==&gt;")</f>
        <v>&lt;==Block21==&gt;</v>
      </c>
      <c r="V1303" s="51"/>
      <c r="W1303" s="19"/>
      <c r="X1303" s="19"/>
      <c r="Y1303" s="23"/>
      <c r="Z1303" s="8"/>
      <c r="AA1303" s="19"/>
      <c r="AB1303" s="19"/>
      <c r="AC1303" s="19"/>
      <c r="AD1303" s="19"/>
      <c r="AE1303" s="19"/>
      <c r="AF1303" s="19"/>
      <c r="AG1303" s="19"/>
      <c r="AH1303" s="19"/>
      <c r="AI1303" s="19"/>
      <c r="AJ1303" s="19"/>
      <c r="AK1303" s="19"/>
      <c r="AL1303" s="19"/>
      <c r="AM1303" s="19"/>
      <c r="AN1303" s="57" t="s">
        <v>723</v>
      </c>
      <c r="AO1303" s="57" t="s">
        <v>709</v>
      </c>
      <c r="AP1303" s="57" t="s">
        <v>710</v>
      </c>
      <c r="AQ1303" s="57" t="s">
        <v>611</v>
      </c>
      <c r="AR1303" s="57" t="s">
        <v>711</v>
      </c>
      <c r="AS1303" s="50"/>
    </row>
    <row r="1304" spans="19:45" ht="30" customHeight="1" x14ac:dyDescent="0.25">
      <c r="S1304" s="7" t="s">
        <v>10</v>
      </c>
      <c r="T1304" s="15" t="s">
        <v>1184</v>
      </c>
      <c r="U1304" s="52" t="s">
        <v>775</v>
      </c>
      <c r="V1304" s="33" t="s">
        <v>601</v>
      </c>
      <c r="W1304" s="33" t="s">
        <v>602</v>
      </c>
      <c r="X1304" s="33" t="s">
        <v>603</v>
      </c>
      <c r="Y1304" s="33" t="s">
        <v>603</v>
      </c>
      <c r="Z1304" s="33" t="s">
        <v>591</v>
      </c>
      <c r="AA1304" s="33" t="s">
        <v>7</v>
      </c>
      <c r="AB1304" s="33" t="s">
        <v>563</v>
      </c>
      <c r="AC1304" s="33" t="s">
        <v>577</v>
      </c>
      <c r="AD1304" s="33" t="s">
        <v>611</v>
      </c>
      <c r="AE1304" s="33" t="s">
        <v>569</v>
      </c>
      <c r="AF1304" s="35" t="s">
        <v>593</v>
      </c>
      <c r="AG1304" s="35" t="s">
        <v>594</v>
      </c>
      <c r="AH1304" s="35" t="s">
        <v>595</v>
      </c>
      <c r="AI1304" s="35" t="s">
        <v>596</v>
      </c>
      <c r="AJ1304" s="56" t="s">
        <v>597</v>
      </c>
      <c r="AK1304" s="56" t="s">
        <v>598</v>
      </c>
      <c r="AL1304" s="56" t="s">
        <v>599</v>
      </c>
      <c r="AM1304" s="56" t="s">
        <v>600</v>
      </c>
      <c r="AN1304" s="56" t="str">
        <f t="shared" ref="AN1304" si="1109">VLOOKUP($T1312,$DE$1:$DJ$31,2,FALSE)</f>
        <v>Full</v>
      </c>
      <c r="AO1304" s="56" t="str">
        <f t="shared" ref="AO1304" si="1110">VLOOKUP($T1312,$DE$1:$DJ$31,3,FALSE)</f>
        <v>Full</v>
      </c>
      <c r="AP1304" s="56" t="str">
        <f t="shared" ref="AP1304" si="1111">VLOOKUP($T1312,$DE$1:$DJ$31,4,FALSE)</f>
        <v>non</v>
      </c>
      <c r="AQ1304" s="56" t="str">
        <f t="shared" ref="AQ1304" si="1112">VLOOKUP($T1312,$DE$1:$DJ$31,5,FALSE)</f>
        <v>non</v>
      </c>
      <c r="AR1304" s="56" t="str">
        <f t="shared" ref="AR1304" si="1113">VLOOKUP($T1312,$DE$1:$DJ$31,6,FALSE)</f>
        <v>Full</v>
      </c>
      <c r="AS1304" s="35" t="s">
        <v>726</v>
      </c>
    </row>
    <row r="1305" spans="19:45" ht="30" customHeight="1" x14ac:dyDescent="0.25">
      <c r="S1305" s="7" t="s">
        <v>18</v>
      </c>
      <c r="T1305" s="15" t="s">
        <v>1149</v>
      </c>
      <c r="U1305" s="36" t="str">
        <f t="shared" ref="U1305:U1315" ca="1" si="1114">ConfigCode($AA1305,$AN1305,$AO1305,$AP1305,$AQ1305,$AR1305,$AF1305,$AG1305,2)</f>
        <v>0x23=-36.10,-35.30;</v>
      </c>
      <c r="V1305" s="37"/>
      <c r="W1305" s="37"/>
      <c r="X1305" s="68"/>
      <c r="Y1305" s="68"/>
      <c r="Z1305" s="55">
        <f t="shared" ref="Z1305:Z1315" ca="1" si="1115" xml:space="preserve">
N("vbias,vlookup vbias range")+
VLOOKUP($AA1305,INDIRECT(BoxVal(ROW($AA1305),34,COLUMN(T1301))),2,FALSE)+
N("gain")+
$AB1305+
N("vcm")+
VLOOKUP($AC1305,$CT$1:$DC$31,7,FALSE)+
N("(vbias*vcp*vbg-vbias)*sensor ratio")+
VbiasCal($AA1305,$AD1305,$AE1305,BoxVal(ROW($AC1305),18,COLUMN($T$22)))+
N("vbias ref+gain ref")+
$V1305+$W1305</f>
        <v>-2.2000000000000002</v>
      </c>
      <c r="AA1305" s="39" t="s">
        <v>799</v>
      </c>
      <c r="AB1305" s="40">
        <v>0.5</v>
      </c>
      <c r="AC1305" s="40" t="s">
        <v>996</v>
      </c>
      <c r="AD1305" s="40">
        <v>1</v>
      </c>
      <c r="AE1305" s="41">
        <v>0</v>
      </c>
      <c r="AF1305" s="42">
        <v>-36.1</v>
      </c>
      <c r="AG1305" s="42">
        <v>-35.299999999999997</v>
      </c>
      <c r="AH1305" s="43">
        <f t="shared" ref="AH1305:AH1315" ca="1" si="1116">$AF1305+$Z1305</f>
        <v>-38.300000000000004</v>
      </c>
      <c r="AI1305" s="43">
        <f t="shared" ref="AI1305:AI1315" ca="1" si="1117">$AG1305+$Z1305</f>
        <v>-37.5</v>
      </c>
      <c r="AJ1305" s="44">
        <f t="shared" ref="AJ1305:AJ1315" ca="1" si="1118" xml:space="preserve">
N("initial sens-loopgain")+
$AF1305-BoxVal(ROW($AA1305),26,COLUMN(INDIRECT("T"&amp;(INT(ROW($AA1322)/65))*65+2)))</f>
        <v>-36.1</v>
      </c>
      <c r="AK1305" s="44">
        <f t="shared" ref="AK1305:AK1315" ca="1" si="1119">AJ1305+(AG1305-AF1305)</f>
        <v>-35.299999999999997</v>
      </c>
      <c r="AL1305" s="44">
        <f t="shared" ref="AL1305:AL1315" ca="1" si="1120" xml:space="preserve">
N("initial sens-loopgain-gain-gain ref-vcm")+
$AH1305-
BoxVal(ROW($AA1305),26,COLUMN(INDIRECT("T"&amp;(INT(ROW($AA1322)/65))*65+2)))-
$AB1305-
$W1305-
IFERROR(VLOOKUP($AC1305,$CT$1:$DC$31,7,FALSE),0)</f>
        <v>-38.800000000000004</v>
      </c>
      <c r="AM1305" s="44">
        <f t="shared" ref="AM1305:AM1315" ca="1" si="1121">AL1305+(AG1305-AF1305)</f>
        <v>-38</v>
      </c>
      <c r="AN1305" s="36" t="str">
        <f t="shared" ref="AN1305:AN1315" ca="1" si="1122">IF(BoxVal(ROW(AA1305),9,COLUMN(T1303))="FIX","00",ManualLookup(AA1305,BoxVal(ROW(AA1305),4,COLUMN(AN1303)),INDIRECT(DN$3)))</f>
        <v>20</v>
      </c>
      <c r="AO1305" s="36" t="str">
        <f t="shared" ref="AO1305:AO1315" ca="1" si="1123">ManualLookup(AB1305,BoxVal(ROW(AB1305),4,COLUMN(AO1303)),INDIRECT(DO$3))</f>
        <v>03</v>
      </c>
      <c r="AP1305" s="36" t="str">
        <f t="shared" ref="AP1305:AP1315" ca="1" si="1124">ManualLookup(AC1305,BoxVal(ROW(AC1305),4,COLUMN(AP1303)),INDIRECT(DP$3))</f>
        <v>00</v>
      </c>
      <c r="AQ1305" s="36" t="str">
        <f t="shared" ref="AQ1305:AQ1315" ca="1" si="1125">ManualLookup(AD1305,BoxVal(ROW(AD1305),4,COLUMN(AQ1303)),INDIRECT(DQ$3))</f>
        <v>00</v>
      </c>
      <c r="AR1305" s="36" t="str">
        <f t="shared" ref="AR1305:AR1315" ca="1" si="1126">ManualLookup(AE1305,BoxVal(ROW(AE1305),4,COLUMN(AR1303)),INDIRECT(DR$3))</f>
        <v>00</v>
      </c>
      <c r="AS1305" s="33"/>
    </row>
    <row r="1306" spans="19:45" ht="30" customHeight="1" x14ac:dyDescent="0.25">
      <c r="S1306" s="7" t="s">
        <v>13</v>
      </c>
      <c r="T1306" s="15" t="s">
        <v>1158</v>
      </c>
      <c r="U1306" s="71" t="str">
        <f t="shared" ca="1" si="1114"/>
        <v>0x24=-36.60,-36.10;</v>
      </c>
      <c r="V1306" s="37"/>
      <c r="W1306" s="37"/>
      <c r="X1306" s="68"/>
      <c r="Y1306" s="68"/>
      <c r="Z1306" s="55">
        <f t="shared" ca="1" si="1115"/>
        <v>-1.7000000000000002</v>
      </c>
      <c r="AA1306" s="39" t="s">
        <v>799</v>
      </c>
      <c r="AB1306" s="40">
        <v>1</v>
      </c>
      <c r="AC1306" s="40" t="s">
        <v>996</v>
      </c>
      <c r="AD1306" s="40">
        <v>1</v>
      </c>
      <c r="AE1306" s="41">
        <v>0</v>
      </c>
      <c r="AF1306" s="42">
        <v>-36.6</v>
      </c>
      <c r="AG1306" s="47">
        <f t="shared" ref="AG1306" si="1127">AF1305</f>
        <v>-36.1</v>
      </c>
      <c r="AH1306" s="43">
        <f t="shared" ca="1" si="1116"/>
        <v>-38.300000000000004</v>
      </c>
      <c r="AI1306" s="43">
        <f t="shared" ca="1" si="1117"/>
        <v>-37.800000000000004</v>
      </c>
      <c r="AJ1306" s="44">
        <f t="shared" ca="1" si="1118"/>
        <v>-36.6</v>
      </c>
      <c r="AK1306" s="44">
        <f t="shared" ca="1" si="1119"/>
        <v>-36.1</v>
      </c>
      <c r="AL1306" s="44">
        <f t="shared" ca="1" si="1120"/>
        <v>-39.300000000000004</v>
      </c>
      <c r="AM1306" s="44">
        <f t="shared" ca="1" si="1121"/>
        <v>-38.800000000000004</v>
      </c>
      <c r="AN1306" s="36" t="str">
        <f t="shared" ca="1" si="1122"/>
        <v>20</v>
      </c>
      <c r="AO1306" s="36" t="str">
        <f t="shared" ca="1" si="1123"/>
        <v>04</v>
      </c>
      <c r="AP1306" s="36" t="str">
        <f t="shared" ca="1" si="1124"/>
        <v>00</v>
      </c>
      <c r="AQ1306" s="36" t="str">
        <f t="shared" ca="1" si="1125"/>
        <v>00</v>
      </c>
      <c r="AR1306" s="36" t="str">
        <f t="shared" ca="1" si="1126"/>
        <v>00</v>
      </c>
      <c r="AS1306" s="36"/>
    </row>
    <row r="1307" spans="19:45" ht="30" customHeight="1" x14ac:dyDescent="0.25">
      <c r="S1307" s="26"/>
      <c r="T1307" s="17"/>
      <c r="U1307" s="71" t="str">
        <f t="shared" ca="1" si="1114"/>
        <v>0x25=-37.10,-36.60;</v>
      </c>
      <c r="V1307" s="37"/>
      <c r="W1307" s="37"/>
      <c r="X1307" s="68"/>
      <c r="Y1307" s="68"/>
      <c r="Z1307" s="55">
        <f t="shared" ca="1" si="1115"/>
        <v>-1.2000000000000002</v>
      </c>
      <c r="AA1307" s="39" t="s">
        <v>584</v>
      </c>
      <c r="AB1307" s="40">
        <v>1.5</v>
      </c>
      <c r="AC1307" s="40" t="s">
        <v>995</v>
      </c>
      <c r="AD1307" s="40">
        <v>1</v>
      </c>
      <c r="AE1307" s="41">
        <v>0</v>
      </c>
      <c r="AF1307" s="42">
        <v>-37.1</v>
      </c>
      <c r="AG1307" s="47">
        <f t="shared" ref="AG1307:AG1315" si="1128">AF1306</f>
        <v>-36.6</v>
      </c>
      <c r="AH1307" s="43">
        <f t="shared" ca="1" si="1116"/>
        <v>-38.300000000000004</v>
      </c>
      <c r="AI1307" s="43">
        <f t="shared" ca="1" si="1117"/>
        <v>-37.800000000000004</v>
      </c>
      <c r="AJ1307" s="44">
        <f t="shared" ca="1" si="1118"/>
        <v>-37.1</v>
      </c>
      <c r="AK1307" s="44">
        <f t="shared" ca="1" si="1119"/>
        <v>-36.6</v>
      </c>
      <c r="AL1307" s="44">
        <f t="shared" ca="1" si="1120"/>
        <v>-39.800000000000004</v>
      </c>
      <c r="AM1307" s="44">
        <f t="shared" ca="1" si="1121"/>
        <v>-39.300000000000004</v>
      </c>
      <c r="AN1307" s="36" t="str">
        <f t="shared" ca="1" si="1122"/>
        <v>20</v>
      </c>
      <c r="AO1307" s="36" t="str">
        <f t="shared" ca="1" si="1123"/>
        <v>05</v>
      </c>
      <c r="AP1307" s="36" t="str">
        <f t="shared" ca="1" si="1124"/>
        <v>00</v>
      </c>
      <c r="AQ1307" s="36" t="str">
        <f t="shared" ca="1" si="1125"/>
        <v>00</v>
      </c>
      <c r="AR1307" s="36" t="str">
        <f t="shared" ca="1" si="1126"/>
        <v>00</v>
      </c>
      <c r="AS1307" s="36"/>
    </row>
    <row r="1308" spans="19:45" ht="30" customHeight="1" x14ac:dyDescent="0.25">
      <c r="S1308" s="7" t="s">
        <v>19</v>
      </c>
      <c r="T1308" s="15" t="s">
        <v>1150</v>
      </c>
      <c r="U1308" s="71" t="str">
        <f t="shared" ca="1" si="1114"/>
        <v>0x33=-37.50,-37.10;</v>
      </c>
      <c r="V1308" s="37"/>
      <c r="W1308" s="37"/>
      <c r="X1308" s="68"/>
      <c r="Y1308" s="68"/>
      <c r="Z1308" s="55">
        <f t="shared" ca="1" si="1115"/>
        <v>-0.8</v>
      </c>
      <c r="AA1308" s="39" t="s">
        <v>586</v>
      </c>
      <c r="AB1308" s="40">
        <v>0.5</v>
      </c>
      <c r="AC1308" s="40" t="s">
        <v>995</v>
      </c>
      <c r="AD1308" s="40">
        <v>1</v>
      </c>
      <c r="AE1308" s="41">
        <v>0</v>
      </c>
      <c r="AF1308" s="42">
        <v>-37.5</v>
      </c>
      <c r="AG1308" s="47">
        <f t="shared" si="1128"/>
        <v>-37.1</v>
      </c>
      <c r="AH1308" s="43">
        <f t="shared" ca="1" si="1116"/>
        <v>-38.299999999999997</v>
      </c>
      <c r="AI1308" s="43">
        <f t="shared" ca="1" si="1117"/>
        <v>-37.9</v>
      </c>
      <c r="AJ1308" s="44">
        <f t="shared" ca="1" si="1118"/>
        <v>-37.5</v>
      </c>
      <c r="AK1308" s="44">
        <f t="shared" ca="1" si="1119"/>
        <v>-37.1</v>
      </c>
      <c r="AL1308" s="44">
        <f t="shared" ca="1" si="1120"/>
        <v>-38.799999999999997</v>
      </c>
      <c r="AM1308" s="44">
        <f t="shared" ca="1" si="1121"/>
        <v>-38.4</v>
      </c>
      <c r="AN1308" s="36" t="str">
        <f t="shared" ca="1" si="1122"/>
        <v>30</v>
      </c>
      <c r="AO1308" s="36" t="str">
        <f t="shared" ca="1" si="1123"/>
        <v>03</v>
      </c>
      <c r="AP1308" s="36" t="str">
        <f t="shared" ca="1" si="1124"/>
        <v>00</v>
      </c>
      <c r="AQ1308" s="36" t="str">
        <f t="shared" ca="1" si="1125"/>
        <v>00</v>
      </c>
      <c r="AR1308" s="36" t="str">
        <f t="shared" ca="1" si="1126"/>
        <v>00</v>
      </c>
      <c r="AS1308" s="36"/>
    </row>
    <row r="1309" spans="19:45" ht="30" customHeight="1" x14ac:dyDescent="0.25">
      <c r="S1309" s="7" t="s">
        <v>15</v>
      </c>
      <c r="T1309" s="15" t="s">
        <v>1151</v>
      </c>
      <c r="U1309" s="71" t="str">
        <f t="shared" ca="1" si="1114"/>
        <v>0x34=-38.20,-37.50;</v>
      </c>
      <c r="V1309" s="37"/>
      <c r="W1309" s="37"/>
      <c r="X1309" s="68"/>
      <c r="Y1309" s="68"/>
      <c r="Z1309" s="55">
        <f t="shared" ca="1" si="1115"/>
        <v>-0.30000000000000004</v>
      </c>
      <c r="AA1309" s="39" t="s">
        <v>586</v>
      </c>
      <c r="AB1309" s="40">
        <v>1</v>
      </c>
      <c r="AC1309" s="40" t="s">
        <v>995</v>
      </c>
      <c r="AD1309" s="40">
        <v>1</v>
      </c>
      <c r="AE1309" s="41">
        <v>0</v>
      </c>
      <c r="AF1309" s="42">
        <v>-38.200000000000003</v>
      </c>
      <c r="AG1309" s="47">
        <f t="shared" si="1128"/>
        <v>-37.5</v>
      </c>
      <c r="AH1309" s="43">
        <f t="shared" ca="1" si="1116"/>
        <v>-38.5</v>
      </c>
      <c r="AI1309" s="43">
        <f t="shared" ca="1" si="1117"/>
        <v>-37.799999999999997</v>
      </c>
      <c r="AJ1309" s="44">
        <f t="shared" ca="1" si="1118"/>
        <v>-38.200000000000003</v>
      </c>
      <c r="AK1309" s="44">
        <f t="shared" ca="1" si="1119"/>
        <v>-37.5</v>
      </c>
      <c r="AL1309" s="44">
        <f t="shared" ca="1" si="1120"/>
        <v>-39.5</v>
      </c>
      <c r="AM1309" s="44">
        <f t="shared" ca="1" si="1121"/>
        <v>-38.799999999999997</v>
      </c>
      <c r="AN1309" s="36" t="str">
        <f t="shared" ca="1" si="1122"/>
        <v>30</v>
      </c>
      <c r="AO1309" s="36" t="str">
        <f t="shared" ca="1" si="1123"/>
        <v>04</v>
      </c>
      <c r="AP1309" s="36" t="str">
        <f t="shared" ca="1" si="1124"/>
        <v>00</v>
      </c>
      <c r="AQ1309" s="36" t="str">
        <f t="shared" ca="1" si="1125"/>
        <v>00</v>
      </c>
      <c r="AR1309" s="36" t="str">
        <f t="shared" ca="1" si="1126"/>
        <v>00</v>
      </c>
      <c r="AS1309" s="36"/>
    </row>
    <row r="1310" spans="19:45" ht="30" customHeight="1" x14ac:dyDescent="0.25">
      <c r="S1310" s="7" t="s">
        <v>705</v>
      </c>
      <c r="T1310" s="15" t="s">
        <v>1152</v>
      </c>
      <c r="U1310" s="71" t="str">
        <f t="shared" ca="1" si="1114"/>
        <v>0x03=-38.80,-38.20;</v>
      </c>
      <c r="V1310" s="37"/>
      <c r="W1310" s="37"/>
      <c r="X1310" s="68"/>
      <c r="Y1310" s="68"/>
      <c r="Z1310" s="55">
        <f t="shared" ca="1" si="1115"/>
        <v>0.5</v>
      </c>
      <c r="AA1310" s="39" t="s">
        <v>587</v>
      </c>
      <c r="AB1310" s="40">
        <v>0.5</v>
      </c>
      <c r="AC1310" s="40" t="s">
        <v>995</v>
      </c>
      <c r="AD1310" s="40">
        <v>1</v>
      </c>
      <c r="AE1310" s="41">
        <v>0</v>
      </c>
      <c r="AF1310" s="42">
        <v>-38.799999999999997</v>
      </c>
      <c r="AG1310" s="47">
        <f t="shared" si="1128"/>
        <v>-38.200000000000003</v>
      </c>
      <c r="AH1310" s="43">
        <f t="shared" ca="1" si="1116"/>
        <v>-38.299999999999997</v>
      </c>
      <c r="AI1310" s="43">
        <f t="shared" ca="1" si="1117"/>
        <v>-37.700000000000003</v>
      </c>
      <c r="AJ1310" s="44">
        <f t="shared" ca="1" si="1118"/>
        <v>-38.799999999999997</v>
      </c>
      <c r="AK1310" s="44">
        <f t="shared" ca="1" si="1119"/>
        <v>-38.200000000000003</v>
      </c>
      <c r="AL1310" s="44">
        <f t="shared" ca="1" si="1120"/>
        <v>-38.799999999999997</v>
      </c>
      <c r="AM1310" s="44">
        <f t="shared" ca="1" si="1121"/>
        <v>-38.200000000000003</v>
      </c>
      <c r="AN1310" s="36" t="str">
        <f t="shared" ca="1" si="1122"/>
        <v>00</v>
      </c>
      <c r="AO1310" s="36" t="str">
        <f t="shared" ca="1" si="1123"/>
        <v>03</v>
      </c>
      <c r="AP1310" s="36" t="str">
        <f t="shared" ca="1" si="1124"/>
        <v>00</v>
      </c>
      <c r="AQ1310" s="36" t="str">
        <f t="shared" ca="1" si="1125"/>
        <v>00</v>
      </c>
      <c r="AR1310" s="36" t="str">
        <f t="shared" ca="1" si="1126"/>
        <v>00</v>
      </c>
      <c r="AS1310" s="36"/>
    </row>
    <row r="1311" spans="19:45" ht="30" customHeight="1" x14ac:dyDescent="0.25">
      <c r="S1311" s="7" t="s">
        <v>605</v>
      </c>
      <c r="T1311" s="15" t="s">
        <v>991</v>
      </c>
      <c r="U1311" s="71" t="str">
        <f t="shared" ca="1" si="1114"/>
        <v>0x04=-39.40,-38.80;</v>
      </c>
      <c r="V1311" s="37"/>
      <c r="W1311" s="37"/>
      <c r="X1311" s="68"/>
      <c r="Y1311" s="68"/>
      <c r="Z1311" s="55">
        <f t="shared" ca="1" si="1115"/>
        <v>1</v>
      </c>
      <c r="AA1311" s="39" t="s">
        <v>587</v>
      </c>
      <c r="AB1311" s="40">
        <v>1</v>
      </c>
      <c r="AC1311" s="40" t="s">
        <v>995</v>
      </c>
      <c r="AD1311" s="40">
        <v>1</v>
      </c>
      <c r="AE1311" s="41">
        <v>0</v>
      </c>
      <c r="AF1311" s="42">
        <v>-39.4</v>
      </c>
      <c r="AG1311" s="47">
        <f t="shared" si="1128"/>
        <v>-38.799999999999997</v>
      </c>
      <c r="AH1311" s="43">
        <f t="shared" ca="1" si="1116"/>
        <v>-38.4</v>
      </c>
      <c r="AI1311" s="43">
        <f t="shared" ca="1" si="1117"/>
        <v>-37.799999999999997</v>
      </c>
      <c r="AJ1311" s="44">
        <f t="shared" ca="1" si="1118"/>
        <v>-39.4</v>
      </c>
      <c r="AK1311" s="44">
        <f t="shared" ca="1" si="1119"/>
        <v>-38.799999999999997</v>
      </c>
      <c r="AL1311" s="44">
        <f t="shared" ca="1" si="1120"/>
        <v>-39.4</v>
      </c>
      <c r="AM1311" s="44">
        <f t="shared" ca="1" si="1121"/>
        <v>-38.799999999999997</v>
      </c>
      <c r="AN1311" s="36" t="str">
        <f t="shared" ca="1" si="1122"/>
        <v>00</v>
      </c>
      <c r="AO1311" s="36" t="str">
        <f t="shared" ca="1" si="1123"/>
        <v>04</v>
      </c>
      <c r="AP1311" s="36" t="str">
        <f t="shared" ca="1" si="1124"/>
        <v>00</v>
      </c>
      <c r="AQ1311" s="36" t="str">
        <f t="shared" ca="1" si="1125"/>
        <v>00</v>
      </c>
      <c r="AR1311" s="36" t="str">
        <f t="shared" ca="1" si="1126"/>
        <v>00</v>
      </c>
      <c r="AS1311" s="36"/>
    </row>
    <row r="1312" spans="19:45" ht="30" customHeight="1" x14ac:dyDescent="0.25">
      <c r="S1312" s="7" t="s">
        <v>721</v>
      </c>
      <c r="T1312" s="15" t="s">
        <v>26</v>
      </c>
      <c r="U1312" s="71" t="str">
        <f t="shared" ca="1" si="1114"/>
        <v>0x53=-39.90,-39.40;</v>
      </c>
      <c r="V1312" s="37">
        <v>0.1</v>
      </c>
      <c r="W1312" s="37"/>
      <c r="X1312" s="68"/>
      <c r="Y1312" s="68"/>
      <c r="Z1312" s="55">
        <f t="shared" ca="1" si="1115"/>
        <v>1.7000000000000002</v>
      </c>
      <c r="AA1312" s="39" t="s">
        <v>580</v>
      </c>
      <c r="AB1312" s="40">
        <v>0.5</v>
      </c>
      <c r="AC1312" s="40" t="s">
        <v>995</v>
      </c>
      <c r="AD1312" s="40">
        <v>1</v>
      </c>
      <c r="AE1312" s="41">
        <v>0</v>
      </c>
      <c r="AF1312" s="42">
        <v>-39.9</v>
      </c>
      <c r="AG1312" s="47">
        <f t="shared" si="1128"/>
        <v>-39.4</v>
      </c>
      <c r="AH1312" s="43">
        <f t="shared" ca="1" si="1116"/>
        <v>-38.199999999999996</v>
      </c>
      <c r="AI1312" s="43">
        <f t="shared" ca="1" si="1117"/>
        <v>-37.699999999999996</v>
      </c>
      <c r="AJ1312" s="44">
        <f t="shared" ca="1" si="1118"/>
        <v>-39.9</v>
      </c>
      <c r="AK1312" s="44">
        <f t="shared" ca="1" si="1119"/>
        <v>-39.4</v>
      </c>
      <c r="AL1312" s="44">
        <f t="shared" ca="1" si="1120"/>
        <v>-38.699999999999996</v>
      </c>
      <c r="AM1312" s="44">
        <f t="shared" ca="1" si="1121"/>
        <v>-38.199999999999996</v>
      </c>
      <c r="AN1312" s="36" t="str">
        <f t="shared" ca="1" si="1122"/>
        <v>50</v>
      </c>
      <c r="AO1312" s="36" t="str">
        <f t="shared" ca="1" si="1123"/>
        <v>03</v>
      </c>
      <c r="AP1312" s="36" t="str">
        <f t="shared" ca="1" si="1124"/>
        <v>00</v>
      </c>
      <c r="AQ1312" s="36" t="str">
        <f t="shared" ca="1" si="1125"/>
        <v>00</v>
      </c>
      <c r="AR1312" s="36" t="str">
        <f t="shared" ca="1" si="1126"/>
        <v>00</v>
      </c>
      <c r="AS1312" s="36"/>
    </row>
    <row r="1313" spans="2:45" ht="30" customHeight="1" x14ac:dyDescent="0.25">
      <c r="S1313" s="7" t="s">
        <v>20</v>
      </c>
      <c r="T1313" s="15">
        <v>-38</v>
      </c>
      <c r="U1313" s="71" t="str">
        <f t="shared" ca="1" si="1114"/>
        <v>0x54=-40.40,-39.90;</v>
      </c>
      <c r="V1313" s="37"/>
      <c r="W1313" s="37"/>
      <c r="X1313" s="38"/>
      <c r="Y1313" s="38"/>
      <c r="Z1313" s="55">
        <f t="shared" ca="1" si="1115"/>
        <v>2.1</v>
      </c>
      <c r="AA1313" s="39" t="s">
        <v>580</v>
      </c>
      <c r="AB1313" s="40">
        <v>1</v>
      </c>
      <c r="AC1313" s="40" t="s">
        <v>995</v>
      </c>
      <c r="AD1313" s="40">
        <v>1</v>
      </c>
      <c r="AE1313" s="41">
        <v>0</v>
      </c>
      <c r="AF1313" s="42">
        <v>-40.4</v>
      </c>
      <c r="AG1313" s="47">
        <f t="shared" si="1128"/>
        <v>-39.9</v>
      </c>
      <c r="AH1313" s="43">
        <f t="shared" ca="1" si="1116"/>
        <v>-38.299999999999997</v>
      </c>
      <c r="AI1313" s="43">
        <f t="shared" ca="1" si="1117"/>
        <v>-37.799999999999997</v>
      </c>
      <c r="AJ1313" s="44">
        <f t="shared" ca="1" si="1118"/>
        <v>-40.4</v>
      </c>
      <c r="AK1313" s="44">
        <f t="shared" ca="1" si="1119"/>
        <v>-39.9</v>
      </c>
      <c r="AL1313" s="44">
        <f t="shared" ca="1" si="1120"/>
        <v>-39.299999999999997</v>
      </c>
      <c r="AM1313" s="44">
        <f t="shared" ca="1" si="1121"/>
        <v>-38.799999999999997</v>
      </c>
      <c r="AN1313" s="36" t="str">
        <f t="shared" ca="1" si="1122"/>
        <v>50</v>
      </c>
      <c r="AO1313" s="36" t="str">
        <f t="shared" ca="1" si="1123"/>
        <v>04</v>
      </c>
      <c r="AP1313" s="36" t="str">
        <f t="shared" ca="1" si="1124"/>
        <v>00</v>
      </c>
      <c r="AQ1313" s="36" t="str">
        <f t="shared" ca="1" si="1125"/>
        <v>00</v>
      </c>
      <c r="AR1313" s="36" t="str">
        <f t="shared" ca="1" si="1126"/>
        <v>00</v>
      </c>
      <c r="AS1313" s="36"/>
    </row>
    <row r="1314" spans="2:45" ht="30" customHeight="1" x14ac:dyDescent="0.25">
      <c r="S1314" s="7" t="s">
        <v>691</v>
      </c>
      <c r="T1314" s="15" t="s">
        <v>1098</v>
      </c>
      <c r="U1314" s="71" t="str">
        <f t="shared" ca="1" si="1114"/>
        <v>0x63=-40.90,-40.40;</v>
      </c>
      <c r="V1314" s="37"/>
      <c r="W1314" s="37"/>
      <c r="X1314" s="38"/>
      <c r="Y1314" s="38"/>
      <c r="Z1314" s="55">
        <f t="shared" ca="1" si="1115"/>
        <v>2.7</v>
      </c>
      <c r="AA1314" s="39" t="s">
        <v>581</v>
      </c>
      <c r="AB1314" s="40">
        <v>0.5</v>
      </c>
      <c r="AC1314" s="40" t="s">
        <v>995</v>
      </c>
      <c r="AD1314" s="40">
        <v>1</v>
      </c>
      <c r="AE1314" s="41">
        <v>0</v>
      </c>
      <c r="AF1314" s="42">
        <v>-40.9</v>
      </c>
      <c r="AG1314" s="47">
        <f t="shared" si="1128"/>
        <v>-40.4</v>
      </c>
      <c r="AH1314" s="43">
        <f t="shared" ca="1" si="1116"/>
        <v>-38.199999999999996</v>
      </c>
      <c r="AI1314" s="43">
        <f t="shared" ca="1" si="1117"/>
        <v>-37.699999999999996</v>
      </c>
      <c r="AJ1314" s="44">
        <f t="shared" ca="1" si="1118"/>
        <v>-40.9</v>
      </c>
      <c r="AK1314" s="44">
        <f t="shared" ca="1" si="1119"/>
        <v>-40.4</v>
      </c>
      <c r="AL1314" s="44">
        <f t="shared" ca="1" si="1120"/>
        <v>-38.699999999999996</v>
      </c>
      <c r="AM1314" s="44">
        <f t="shared" ca="1" si="1121"/>
        <v>-38.199999999999996</v>
      </c>
      <c r="AN1314" s="36" t="str">
        <f t="shared" ca="1" si="1122"/>
        <v>60</v>
      </c>
      <c r="AO1314" s="36" t="str">
        <f t="shared" ca="1" si="1123"/>
        <v>03</v>
      </c>
      <c r="AP1314" s="36" t="str">
        <f t="shared" ca="1" si="1124"/>
        <v>00</v>
      </c>
      <c r="AQ1314" s="36" t="str">
        <f t="shared" ca="1" si="1125"/>
        <v>00</v>
      </c>
      <c r="AR1314" s="36" t="str">
        <f t="shared" ca="1" si="1126"/>
        <v>00</v>
      </c>
      <c r="AS1314" s="36"/>
    </row>
    <row r="1315" spans="2:45" ht="30" customHeight="1" x14ac:dyDescent="0.25">
      <c r="S1315" s="7" t="s">
        <v>544</v>
      </c>
      <c r="T1315" s="15" t="s">
        <v>993</v>
      </c>
      <c r="U1315" s="71" t="str">
        <f t="shared" ca="1" si="1114"/>
        <v>0x64=-41.50,-40.90;</v>
      </c>
      <c r="V1315" s="37">
        <v>-0.1</v>
      </c>
      <c r="W1315" s="37"/>
      <c r="X1315" s="38"/>
      <c r="Y1315" s="38"/>
      <c r="Z1315" s="71">
        <f t="shared" ca="1" si="1115"/>
        <v>3.1</v>
      </c>
      <c r="AA1315" s="39" t="s">
        <v>581</v>
      </c>
      <c r="AB1315" s="40">
        <v>1</v>
      </c>
      <c r="AC1315" s="40" t="s">
        <v>995</v>
      </c>
      <c r="AD1315" s="40">
        <v>1</v>
      </c>
      <c r="AE1315" s="41">
        <v>0</v>
      </c>
      <c r="AF1315" s="42">
        <v>-41.5</v>
      </c>
      <c r="AG1315" s="49">
        <f t="shared" si="1128"/>
        <v>-40.9</v>
      </c>
      <c r="AH1315" s="43">
        <f t="shared" ca="1" si="1116"/>
        <v>-38.4</v>
      </c>
      <c r="AI1315" s="43">
        <f t="shared" ca="1" si="1117"/>
        <v>-37.799999999999997</v>
      </c>
      <c r="AJ1315" s="44">
        <f t="shared" ca="1" si="1118"/>
        <v>-41.5</v>
      </c>
      <c r="AK1315" s="44">
        <f t="shared" ca="1" si="1119"/>
        <v>-40.9</v>
      </c>
      <c r="AL1315" s="44">
        <f t="shared" ca="1" si="1120"/>
        <v>-39.4</v>
      </c>
      <c r="AM1315" s="44">
        <f t="shared" ca="1" si="1121"/>
        <v>-38.799999999999997</v>
      </c>
      <c r="AN1315" s="36" t="str">
        <f t="shared" ca="1" si="1122"/>
        <v>60</v>
      </c>
      <c r="AO1315" s="36" t="str">
        <f t="shared" ca="1" si="1123"/>
        <v>04</v>
      </c>
      <c r="AP1315" s="36" t="str">
        <f t="shared" ca="1" si="1124"/>
        <v>00</v>
      </c>
      <c r="AQ1315" s="36" t="str">
        <f t="shared" ca="1" si="1125"/>
        <v>00</v>
      </c>
      <c r="AR1315" s="36" t="str">
        <f t="shared" ca="1" si="1126"/>
        <v>00</v>
      </c>
      <c r="AS1315" s="36"/>
    </row>
    <row r="1316" spans="2:45" ht="30" customHeight="1" x14ac:dyDescent="0.25">
      <c r="S1316" s="7" t="s">
        <v>12</v>
      </c>
      <c r="T1316" s="15" t="s">
        <v>548</v>
      </c>
      <c r="U1316" s="71"/>
      <c r="V1316" s="37"/>
      <c r="W1316" s="37"/>
      <c r="X1316" s="38"/>
      <c r="Y1316" s="38"/>
      <c r="Z1316" s="71"/>
      <c r="AA1316" s="39"/>
      <c r="AB1316" s="40"/>
      <c r="AC1316" s="40"/>
      <c r="AD1316" s="40"/>
      <c r="AE1316" s="41"/>
      <c r="AF1316" s="42"/>
      <c r="AG1316" s="49"/>
      <c r="AH1316" s="43"/>
      <c r="AI1316" s="43"/>
      <c r="AJ1316" s="44"/>
      <c r="AK1316" s="44"/>
      <c r="AL1316" s="44"/>
      <c r="AM1316" s="44"/>
      <c r="AN1316" s="36"/>
      <c r="AO1316" s="36"/>
      <c r="AP1316" s="36"/>
      <c r="AQ1316" s="36"/>
      <c r="AR1316" s="36"/>
      <c r="AS1316" s="36"/>
    </row>
    <row r="1317" spans="2:45" ht="30" customHeight="1" x14ac:dyDescent="0.25">
      <c r="S1317" s="26" t="s">
        <v>773</v>
      </c>
      <c r="T1317" s="15" t="s">
        <v>562</v>
      </c>
      <c r="U1317" s="71"/>
      <c r="V1317" s="37"/>
      <c r="W1317" s="37"/>
      <c r="X1317" s="38"/>
      <c r="Y1317" s="38"/>
      <c r="Z1317" s="71"/>
      <c r="AA1317" s="39"/>
      <c r="AB1317" s="40"/>
      <c r="AC1317" s="40"/>
      <c r="AD1317" s="40"/>
      <c r="AE1317" s="41"/>
      <c r="AF1317" s="42"/>
      <c r="AG1317" s="49"/>
      <c r="AH1317" s="43"/>
      <c r="AI1317" s="43"/>
      <c r="AJ1317" s="44"/>
      <c r="AK1317" s="44"/>
      <c r="AL1317" s="44"/>
      <c r="AM1317" s="44"/>
      <c r="AN1317" s="36"/>
      <c r="AO1317" s="36"/>
      <c r="AP1317" s="36"/>
      <c r="AQ1317" s="36"/>
      <c r="AR1317" s="36"/>
      <c r="AS1317" s="36"/>
    </row>
    <row r="1318" spans="2:45" ht="30" customHeight="1" x14ac:dyDescent="0.25">
      <c r="S1318" s="7" t="s">
        <v>573</v>
      </c>
      <c r="T1318" s="15">
        <v>1.1000000000000001</v>
      </c>
      <c r="U1318" s="71"/>
      <c r="V1318" s="37"/>
      <c r="W1318" s="37"/>
      <c r="X1318" s="38"/>
      <c r="Y1318" s="38"/>
      <c r="Z1318" s="71"/>
      <c r="AA1318" s="39"/>
      <c r="AB1318" s="40"/>
      <c r="AC1318" s="40"/>
      <c r="AD1318" s="40"/>
      <c r="AE1318" s="41"/>
      <c r="AF1318" s="42"/>
      <c r="AG1318" s="49"/>
      <c r="AH1318" s="43"/>
      <c r="AI1318" s="43"/>
      <c r="AJ1318" s="44"/>
      <c r="AK1318" s="44"/>
      <c r="AL1318" s="44"/>
      <c r="AM1318" s="44"/>
      <c r="AN1318" s="36"/>
      <c r="AO1318" s="36"/>
      <c r="AP1318" s="36"/>
      <c r="AQ1318" s="36"/>
      <c r="AR1318" s="36"/>
      <c r="AS1318" s="36"/>
    </row>
    <row r="1319" spans="2:45" ht="30" customHeight="1" x14ac:dyDescent="0.25">
      <c r="S1319" s="7" t="s">
        <v>590</v>
      </c>
      <c r="T1319" s="15">
        <f>VLOOKUP(T1304,MPN!$A$1:$E$1000,4,FALSE)</f>
        <v>-38</v>
      </c>
      <c r="U1319" s="71"/>
      <c r="V1319" s="37"/>
      <c r="W1319" s="37"/>
      <c r="X1319" s="38"/>
      <c r="Y1319" s="38"/>
      <c r="Z1319" s="71"/>
      <c r="AA1319" s="39"/>
      <c r="AB1319" s="40"/>
      <c r="AC1319" s="40"/>
      <c r="AD1319" s="40"/>
      <c r="AE1319" s="41"/>
      <c r="AF1319" s="42"/>
      <c r="AG1319" s="49"/>
      <c r="AH1319" s="43"/>
      <c r="AI1319" s="43"/>
      <c r="AJ1319" s="44"/>
      <c r="AK1319" s="44"/>
      <c r="AL1319" s="44"/>
      <c r="AM1319" s="44"/>
      <c r="AN1319" s="36"/>
      <c r="AO1319" s="36"/>
      <c r="AP1319" s="36"/>
      <c r="AQ1319" s="36"/>
      <c r="AR1319" s="36"/>
      <c r="AS1319" s="36"/>
    </row>
    <row r="1320" spans="2:45" ht="30" customHeight="1" x14ac:dyDescent="0.25">
      <c r="S1320" s="7" t="s">
        <v>693</v>
      </c>
      <c r="T1320" s="15">
        <v>0.8</v>
      </c>
      <c r="U1320" s="71"/>
      <c r="V1320" s="37"/>
      <c r="W1320" s="37"/>
      <c r="X1320" s="38"/>
      <c r="Y1320" s="38"/>
      <c r="Z1320" s="71"/>
      <c r="AA1320" s="39"/>
      <c r="AB1320" s="40"/>
      <c r="AC1320" s="40"/>
      <c r="AD1320" s="40"/>
      <c r="AE1320" s="41"/>
      <c r="AF1320" s="42"/>
      <c r="AG1320" s="49"/>
      <c r="AH1320" s="43"/>
      <c r="AI1320" s="43"/>
      <c r="AJ1320" s="44"/>
      <c r="AK1320" s="44"/>
      <c r="AL1320" s="44"/>
      <c r="AM1320" s="44"/>
      <c r="AN1320" s="36"/>
      <c r="AO1320" s="36"/>
      <c r="AP1320" s="36"/>
      <c r="AQ1320" s="36"/>
      <c r="AR1320" s="36"/>
      <c r="AS1320" s="36"/>
    </row>
    <row r="1321" spans="2:45" ht="30" customHeight="1" x14ac:dyDescent="0.25">
      <c r="S1321" s="7" t="s">
        <v>604</v>
      </c>
      <c r="T1321" s="7" t="str">
        <f t="shared" ref="T1321" si="1129">VLOOKUP($T1308,$AU$1:$AZ$31,MATCH($T1302,$AU$1:$AZ$1,0),FALSE)&amp;"_"&amp;T1310</f>
        <v>default_NormalMode</v>
      </c>
      <c r="U1321" s="71"/>
      <c r="V1321" s="37"/>
      <c r="W1321" s="37"/>
      <c r="X1321" s="38"/>
      <c r="Y1321" s="38"/>
      <c r="Z1321" s="71"/>
      <c r="AA1321" s="39"/>
      <c r="AB1321" s="40"/>
      <c r="AC1321" s="40"/>
      <c r="AD1321" s="40"/>
      <c r="AE1321" s="41"/>
      <c r="AF1321" s="42"/>
      <c r="AG1321" s="49"/>
      <c r="AH1321" s="43"/>
      <c r="AI1321" s="43"/>
      <c r="AJ1321" s="44"/>
      <c r="AK1321" s="44"/>
      <c r="AL1321" s="44"/>
      <c r="AM1321" s="44"/>
      <c r="AN1321" s="36"/>
      <c r="AO1321" s="36"/>
      <c r="AP1321" s="36"/>
      <c r="AQ1321" s="36"/>
      <c r="AR1321" s="36"/>
      <c r="AS1321" s="36"/>
    </row>
    <row r="1322" spans="2:45" ht="30" customHeight="1" x14ac:dyDescent="0.25">
      <c r="S1322" s="7" t="s">
        <v>424</v>
      </c>
      <c r="T1322" s="7" t="str">
        <f>VLOOKUP($T1304,MPN!$A$1:$E$500,2,FALSE)</f>
        <v>AMIC</v>
      </c>
      <c r="U1322" s="71"/>
      <c r="V1322" s="37"/>
      <c r="W1322" s="37"/>
      <c r="X1322" s="38"/>
      <c r="Y1322" s="38"/>
      <c r="Z1322" s="71"/>
      <c r="AA1322" s="39"/>
      <c r="AB1322" s="40"/>
      <c r="AC1322" s="40"/>
      <c r="AD1322" s="40"/>
      <c r="AE1322" s="41"/>
      <c r="AF1322" s="42"/>
      <c r="AG1322" s="49"/>
      <c r="AH1322" s="43"/>
      <c r="AI1322" s="43"/>
      <c r="AJ1322" s="44"/>
      <c r="AK1322" s="44"/>
      <c r="AL1322" s="44"/>
      <c r="AM1322" s="44"/>
      <c r="AN1322" s="36"/>
      <c r="AO1322" s="36"/>
      <c r="AP1322" s="36"/>
      <c r="AQ1322" s="36"/>
      <c r="AR1322" s="36"/>
      <c r="AS1322" s="36"/>
    </row>
    <row r="1323" spans="2:45" ht="30" customHeight="1" x14ac:dyDescent="0.25">
      <c r="S1323" s="7" t="s">
        <v>16</v>
      </c>
      <c r="T1323" s="7" t="str">
        <f>VLOOKUP($T1305,ASIC!$A$1:$B$200,2,FALSE)</f>
        <v>M804WF</v>
      </c>
      <c r="U1323" s="71"/>
      <c r="V1323" s="37"/>
      <c r="W1323" s="37"/>
      <c r="X1323" s="38"/>
      <c r="Y1323" s="38"/>
      <c r="Z1323" s="71"/>
      <c r="AA1323" s="39"/>
      <c r="AB1323" s="40"/>
      <c r="AC1323" s="40"/>
      <c r="AD1323" s="40"/>
      <c r="AE1323" s="41"/>
      <c r="AF1323" s="42"/>
      <c r="AG1323" s="49"/>
      <c r="AH1323" s="43"/>
      <c r="AI1323" s="43"/>
      <c r="AJ1323" s="44"/>
      <c r="AK1323" s="44"/>
      <c r="AL1323" s="44"/>
      <c r="AM1323" s="44"/>
      <c r="AN1323" s="36"/>
      <c r="AO1323" s="36"/>
      <c r="AP1323" s="36"/>
      <c r="AQ1323" s="36"/>
      <c r="AR1323" s="36"/>
      <c r="AS1323" s="36"/>
    </row>
    <row r="1324" spans="2:45" ht="30" customHeight="1" x14ac:dyDescent="0.25">
      <c r="S1324" s="7" t="s">
        <v>17</v>
      </c>
      <c r="T1324" s="7" t="str">
        <f>VLOOKUP($T1306,Sensor!$A$1:$B$100,2,FALSE)</f>
        <v>2391A</v>
      </c>
      <c r="U1324" s="71"/>
      <c r="V1324" s="37"/>
      <c r="W1324" s="37"/>
      <c r="X1324" s="38"/>
      <c r="Y1324" s="38"/>
      <c r="Z1324" s="71"/>
      <c r="AA1324" s="39"/>
      <c r="AB1324" s="40"/>
      <c r="AC1324" s="40"/>
      <c r="AD1324" s="40"/>
      <c r="AE1324" s="41"/>
      <c r="AF1324" s="42"/>
      <c r="AG1324" s="49"/>
      <c r="AH1324" s="43"/>
      <c r="AI1324" s="43"/>
      <c r="AJ1324" s="44"/>
      <c r="AK1324" s="44"/>
      <c r="AL1324" s="44"/>
      <c r="AM1324" s="44"/>
      <c r="AN1324" s="36"/>
      <c r="AO1324" s="36"/>
      <c r="AP1324" s="36"/>
      <c r="AQ1324" s="36"/>
      <c r="AR1324" s="36"/>
      <c r="AS1324" s="36"/>
    </row>
    <row r="1325" spans="2:45" ht="30" customHeight="1" x14ac:dyDescent="0.25">
      <c r="S1325" s="7" t="s">
        <v>21</v>
      </c>
      <c r="T1325" s="7" t="str">
        <f>VLOOKUP($T1304,MPN!$A$1:$E$500,5,FALSE)</f>
        <v>Default</v>
      </c>
      <c r="U1325" s="71"/>
      <c r="V1325" s="37"/>
      <c r="W1325" s="37"/>
      <c r="X1325" s="38"/>
      <c r="Y1325" s="38"/>
      <c r="Z1325" s="71"/>
      <c r="AA1325" s="39"/>
      <c r="AB1325" s="40"/>
      <c r="AC1325" s="40"/>
      <c r="AD1325" s="40"/>
      <c r="AE1325" s="41"/>
      <c r="AF1325" s="42"/>
      <c r="AG1325" s="49"/>
      <c r="AH1325" s="43"/>
      <c r="AI1325" s="43"/>
      <c r="AJ1325" s="44"/>
      <c r="AK1325" s="44"/>
      <c r="AL1325" s="44"/>
      <c r="AM1325" s="44"/>
      <c r="AN1325" s="36"/>
      <c r="AO1325" s="36"/>
      <c r="AP1325" s="36"/>
      <c r="AQ1325" s="36"/>
      <c r="AR1325" s="36"/>
      <c r="AS1325" s="36"/>
    </row>
    <row r="1326" spans="2:45" ht="30" customHeight="1" x14ac:dyDescent="0.25">
      <c r="S1326" s="7" t="s">
        <v>545</v>
      </c>
      <c r="T1326" s="7">
        <f t="shared" ref="T1326" si="1130">VLOOKUP(T1315,$DT$1:$DV$31,3,FALSE)</f>
        <v>0</v>
      </c>
      <c r="U1326" s="71"/>
      <c r="V1326" s="37"/>
      <c r="W1326" s="37"/>
      <c r="X1326" s="38"/>
      <c r="Y1326" s="38"/>
      <c r="Z1326" s="71"/>
      <c r="AA1326" s="39"/>
      <c r="AB1326" s="40"/>
      <c r="AC1326" s="40"/>
      <c r="AD1326" s="40"/>
      <c r="AE1326" s="41"/>
      <c r="AF1326" s="42"/>
      <c r="AG1326" s="49"/>
      <c r="AH1326" s="43"/>
      <c r="AI1326" s="43"/>
      <c r="AJ1326" s="44"/>
      <c r="AK1326" s="44"/>
      <c r="AL1326" s="44"/>
      <c r="AM1326" s="44"/>
      <c r="AN1326" s="36"/>
      <c r="AO1326" s="36"/>
      <c r="AP1326" s="36"/>
      <c r="AQ1326" s="36"/>
      <c r="AR1326" s="36"/>
      <c r="AS1326" s="36"/>
    </row>
    <row r="1327" spans="2:45" ht="30" customHeight="1" x14ac:dyDescent="0.25">
      <c r="S1327" s="7" t="s">
        <v>22</v>
      </c>
      <c r="T1327" s="15">
        <v>1</v>
      </c>
      <c r="U1327" s="71"/>
      <c r="V1327" s="37"/>
      <c r="W1327" s="37"/>
      <c r="X1327" s="38"/>
      <c r="Y1327" s="38"/>
      <c r="Z1327" s="71"/>
      <c r="AA1327" s="39"/>
      <c r="AB1327" s="40"/>
      <c r="AC1327" s="40"/>
      <c r="AD1327" s="40"/>
      <c r="AE1327" s="41"/>
      <c r="AF1327" s="42"/>
      <c r="AG1327" s="49"/>
      <c r="AH1327" s="43"/>
      <c r="AI1327" s="43"/>
      <c r="AJ1327" s="44"/>
      <c r="AK1327" s="44"/>
      <c r="AL1327" s="44"/>
      <c r="AM1327" s="44"/>
      <c r="AN1327" s="36"/>
      <c r="AO1327" s="36"/>
      <c r="AP1327" s="36"/>
      <c r="AQ1327" s="36"/>
      <c r="AR1327" s="36"/>
      <c r="AS1327" s="36"/>
    </row>
    <row r="1328" spans="2:45" ht="30" customHeight="1" x14ac:dyDescent="0.25">
      <c r="B1328" s="70"/>
      <c r="S1328" s="7" t="s">
        <v>696</v>
      </c>
      <c r="T1328" s="28">
        <v>44868</v>
      </c>
      <c r="U1328" s="71"/>
      <c r="V1328" s="37"/>
      <c r="W1328" s="37"/>
      <c r="X1328" s="38"/>
      <c r="Y1328" s="38"/>
      <c r="Z1328" s="71"/>
      <c r="AA1328" s="39"/>
      <c r="AB1328" s="40"/>
      <c r="AC1328" s="40"/>
      <c r="AD1328" s="40"/>
      <c r="AE1328" s="41"/>
      <c r="AF1328" s="42"/>
      <c r="AG1328" s="49"/>
      <c r="AH1328" s="43"/>
      <c r="AI1328" s="43"/>
      <c r="AJ1328" s="44"/>
      <c r="AK1328" s="44"/>
      <c r="AL1328" s="44"/>
      <c r="AM1328" s="44"/>
      <c r="AN1328" s="36"/>
      <c r="AO1328" s="36"/>
      <c r="AP1328" s="36"/>
      <c r="AQ1328" s="36"/>
      <c r="AR1328" s="36"/>
      <c r="AS1328" s="36"/>
    </row>
    <row r="1329" spans="19:45" ht="30" customHeight="1" x14ac:dyDescent="0.25">
      <c r="S1329" s="7" t="s">
        <v>694</v>
      </c>
      <c r="T1329" s="15" t="s">
        <v>994</v>
      </c>
      <c r="U1329" s="71"/>
      <c r="V1329" s="37"/>
      <c r="W1329" s="37"/>
      <c r="X1329" s="38"/>
      <c r="Y1329" s="38"/>
      <c r="Z1329" s="71"/>
      <c r="AA1329" s="39"/>
      <c r="AB1329" s="40"/>
      <c r="AC1329" s="40"/>
      <c r="AD1329" s="40"/>
      <c r="AE1329" s="41"/>
      <c r="AF1329" s="42"/>
      <c r="AG1329" s="49"/>
      <c r="AH1329" s="43"/>
      <c r="AI1329" s="43"/>
      <c r="AJ1329" s="44"/>
      <c r="AK1329" s="44"/>
      <c r="AL1329" s="44"/>
      <c r="AM1329" s="44"/>
      <c r="AN1329" s="36"/>
      <c r="AO1329" s="36"/>
      <c r="AP1329" s="36"/>
      <c r="AQ1329" s="36"/>
      <c r="AR1329" s="36"/>
      <c r="AS1329" s="36"/>
    </row>
    <row r="1330" spans="19:45" ht="30" customHeight="1" x14ac:dyDescent="0.25">
      <c r="S1330" s="7" t="s">
        <v>697</v>
      </c>
      <c r="T1330" s="7">
        <f t="shared" ref="T1330" ca="1" si="1131">COUNTA(U1305:U1364)</f>
        <v>11</v>
      </c>
      <c r="U1330" s="71"/>
      <c r="V1330" s="37"/>
      <c r="W1330" s="37"/>
      <c r="X1330" s="38"/>
      <c r="Y1330" s="38"/>
      <c r="Z1330" s="71"/>
      <c r="AA1330" s="39"/>
      <c r="AB1330" s="40"/>
      <c r="AC1330" s="40"/>
      <c r="AD1330" s="40"/>
      <c r="AE1330" s="41"/>
      <c r="AF1330" s="42"/>
      <c r="AG1330" s="49"/>
      <c r="AH1330" s="43"/>
      <c r="AI1330" s="43"/>
      <c r="AJ1330" s="44"/>
      <c r="AK1330" s="44"/>
      <c r="AL1330" s="44"/>
      <c r="AM1330" s="44"/>
      <c r="AN1330" s="36"/>
      <c r="AO1330" s="36"/>
      <c r="AP1330" s="36"/>
      <c r="AQ1330" s="36"/>
      <c r="AR1330" s="36"/>
      <c r="AS1330" s="36"/>
    </row>
    <row r="1331" spans="19:45" ht="30" customHeight="1" x14ac:dyDescent="0.25">
      <c r="S1331" s="7" t="s">
        <v>715</v>
      </c>
      <c r="T1331" s="7" t="str">
        <f t="shared" ref="T1331" si="1132">T1319&amp;"+/-"&amp;T1320&amp;" "&amp;T1329</f>
        <v>-38+/-0.8 dBV</v>
      </c>
      <c r="U1331" s="71"/>
      <c r="V1331" s="37"/>
      <c r="W1331" s="37"/>
      <c r="X1331" s="38"/>
      <c r="Y1331" s="38"/>
      <c r="Z1331" s="71"/>
      <c r="AA1331" s="39"/>
      <c r="AB1331" s="40"/>
      <c r="AC1331" s="40"/>
      <c r="AD1331" s="40"/>
      <c r="AE1331" s="41"/>
      <c r="AF1331" s="42"/>
      <c r="AG1331" s="49"/>
      <c r="AH1331" s="43"/>
      <c r="AI1331" s="43"/>
      <c r="AJ1331" s="44"/>
      <c r="AK1331" s="44"/>
      <c r="AL1331" s="44"/>
      <c r="AM1331" s="44"/>
      <c r="AN1331" s="36"/>
      <c r="AO1331" s="36"/>
      <c r="AP1331" s="36"/>
      <c r="AQ1331" s="36"/>
      <c r="AR1331" s="36"/>
      <c r="AS1331" s="36"/>
    </row>
    <row r="1332" spans="19:45" ht="30" customHeight="1" x14ac:dyDescent="0.25">
      <c r="S1332" s="7" t="s">
        <v>719</v>
      </c>
      <c r="T1332" s="54" t="str">
        <f t="shared" ref="T1332" si="1133">T1311&amp;" : "&amp;T1314&amp;" "&amp;"(uA)"&amp;CHAR(10)&amp;"Vdc&amp;Remark: "&amp;T1317</f>
        <v>3.3V : 100~200 (uA)
Vdc&amp;Remark: -</v>
      </c>
      <c r="U1332" s="71"/>
      <c r="V1332" s="37"/>
      <c r="W1332" s="37"/>
      <c r="X1332" s="38"/>
      <c r="Y1332" s="38"/>
      <c r="Z1332" s="71"/>
      <c r="AA1332" s="39"/>
      <c r="AB1332" s="40"/>
      <c r="AC1332" s="40"/>
      <c r="AD1332" s="40"/>
      <c r="AE1332" s="41"/>
      <c r="AF1332" s="42"/>
      <c r="AG1332" s="49"/>
      <c r="AH1332" s="43"/>
      <c r="AI1332" s="43"/>
      <c r="AJ1332" s="44"/>
      <c r="AK1332" s="44"/>
      <c r="AL1332" s="44"/>
      <c r="AM1332" s="44"/>
      <c r="AN1332" s="36"/>
      <c r="AO1332" s="36"/>
      <c r="AP1332" s="36"/>
      <c r="AQ1332" s="36"/>
      <c r="AR1332" s="36"/>
      <c r="AS1332" s="36"/>
    </row>
    <row r="1333" spans="19:45" ht="30" customHeight="1" x14ac:dyDescent="0.25">
      <c r="U1333" s="71"/>
      <c r="V1333" s="37"/>
      <c r="W1333" s="37"/>
      <c r="X1333" s="38"/>
      <c r="Y1333" s="38"/>
      <c r="Z1333" s="71"/>
      <c r="AA1333" s="39"/>
      <c r="AB1333" s="40"/>
      <c r="AC1333" s="40"/>
      <c r="AD1333" s="40"/>
      <c r="AE1333" s="41"/>
      <c r="AF1333" s="42"/>
      <c r="AG1333" s="49"/>
      <c r="AH1333" s="43"/>
      <c r="AI1333" s="43"/>
      <c r="AJ1333" s="44"/>
      <c r="AK1333" s="44"/>
      <c r="AL1333" s="44"/>
      <c r="AM1333" s="44"/>
      <c r="AN1333" s="36"/>
      <c r="AO1333" s="36"/>
      <c r="AP1333" s="36"/>
      <c r="AQ1333" s="36"/>
      <c r="AR1333" s="36"/>
      <c r="AS1333" s="36"/>
    </row>
    <row r="1334" spans="19:45" ht="30" customHeight="1" x14ac:dyDescent="0.25">
      <c r="S1334" s="2" t="s">
        <v>14</v>
      </c>
      <c r="T1334" s="2" t="str">
        <f t="shared" ref="T1334" si="1134">ADDRESS(ROW(S1334),COLUMN($S$1))&amp;":"&amp;ADDRESS(ROW(S1364),COLUMN($T$1))</f>
        <v>$S$1334:$T$1364</v>
      </c>
      <c r="U1334" s="71"/>
      <c r="V1334" s="37"/>
      <c r="W1334" s="37"/>
      <c r="X1334" s="38"/>
      <c r="Y1334" s="38"/>
      <c r="Z1334" s="71"/>
      <c r="AA1334" s="39"/>
      <c r="AB1334" s="40"/>
      <c r="AC1334" s="40"/>
      <c r="AD1334" s="40"/>
      <c r="AE1334" s="41"/>
      <c r="AF1334" s="42"/>
      <c r="AG1334" s="49"/>
      <c r="AH1334" s="43"/>
      <c r="AI1334" s="43"/>
      <c r="AJ1334" s="44"/>
      <c r="AK1334" s="44"/>
      <c r="AL1334" s="44"/>
      <c r="AM1334" s="44"/>
      <c r="AN1334" s="36"/>
      <c r="AO1334" s="36"/>
      <c r="AP1334" s="36"/>
      <c r="AQ1334" s="36"/>
      <c r="AR1334" s="36"/>
      <c r="AS1334" s="36"/>
    </row>
    <row r="1335" spans="19:45" ht="30" customHeight="1" x14ac:dyDescent="0.25">
      <c r="S1335" s="4" t="str">
        <f t="shared" ref="S1335" si="1135">$BB$2</f>
        <v>15V</v>
      </c>
      <c r="T1335" s="3">
        <v>3.3</v>
      </c>
      <c r="U1335" s="71"/>
      <c r="V1335" s="37"/>
      <c r="W1335" s="37"/>
      <c r="X1335" s="38"/>
      <c r="Y1335" s="38"/>
      <c r="Z1335" s="71"/>
      <c r="AA1335" s="39"/>
      <c r="AB1335" s="40"/>
      <c r="AC1335" s="40"/>
      <c r="AD1335" s="40"/>
      <c r="AE1335" s="41"/>
      <c r="AF1335" s="42"/>
      <c r="AG1335" s="49"/>
      <c r="AH1335" s="43"/>
      <c r="AI1335" s="43"/>
      <c r="AJ1335" s="44"/>
      <c r="AK1335" s="44"/>
      <c r="AL1335" s="44"/>
      <c r="AM1335" s="44"/>
      <c r="AN1335" s="36"/>
      <c r="AO1335" s="36"/>
      <c r="AP1335" s="36"/>
      <c r="AQ1335" s="36"/>
      <c r="AR1335" s="36"/>
      <c r="AS1335" s="36"/>
    </row>
    <row r="1336" spans="19:45" ht="30" customHeight="1" x14ac:dyDescent="0.25">
      <c r="S1336" s="4" t="str">
        <f t="shared" ref="S1336" si="1136">$BB$3</f>
        <v>14V</v>
      </c>
      <c r="T1336" s="3">
        <v>2.2000000000000002</v>
      </c>
      <c r="U1336" s="71"/>
      <c r="V1336" s="37"/>
      <c r="W1336" s="37"/>
      <c r="X1336" s="38"/>
      <c r="Y1336" s="38"/>
      <c r="Z1336" s="71"/>
      <c r="AA1336" s="39"/>
      <c r="AB1336" s="40"/>
      <c r="AC1336" s="40"/>
      <c r="AD1336" s="40"/>
      <c r="AE1336" s="41"/>
      <c r="AF1336" s="42"/>
      <c r="AG1336" s="49"/>
      <c r="AH1336" s="43"/>
      <c r="AI1336" s="43"/>
      <c r="AJ1336" s="44"/>
      <c r="AK1336" s="44"/>
      <c r="AL1336" s="44"/>
      <c r="AM1336" s="44"/>
      <c r="AN1336" s="36"/>
      <c r="AO1336" s="36"/>
      <c r="AP1336" s="36"/>
      <c r="AQ1336" s="36"/>
      <c r="AR1336" s="36"/>
      <c r="AS1336" s="36"/>
    </row>
    <row r="1337" spans="19:45" ht="30" customHeight="1" x14ac:dyDescent="0.25">
      <c r="S1337" s="4" t="str">
        <f t="shared" ref="S1337" si="1137">$BB$4</f>
        <v>13V</v>
      </c>
      <c r="T1337" s="3">
        <v>1.1000000000000001</v>
      </c>
      <c r="U1337" s="71"/>
      <c r="V1337" s="37"/>
      <c r="W1337" s="37"/>
      <c r="X1337" s="38"/>
      <c r="Y1337" s="38"/>
      <c r="Z1337" s="71"/>
      <c r="AA1337" s="39"/>
      <c r="AB1337" s="40"/>
      <c r="AC1337" s="40"/>
      <c r="AD1337" s="40"/>
      <c r="AE1337" s="41"/>
      <c r="AF1337" s="42"/>
      <c r="AG1337" s="49"/>
      <c r="AH1337" s="43"/>
      <c r="AI1337" s="43"/>
      <c r="AJ1337" s="44"/>
      <c r="AK1337" s="44"/>
      <c r="AL1337" s="44"/>
      <c r="AM1337" s="44"/>
      <c r="AN1337" s="36"/>
      <c r="AO1337" s="36"/>
      <c r="AP1337" s="36"/>
      <c r="AQ1337" s="36"/>
      <c r="AR1337" s="36"/>
      <c r="AS1337" s="36"/>
    </row>
    <row r="1338" spans="19:45" ht="30" customHeight="1" x14ac:dyDescent="0.25">
      <c r="S1338" s="4" t="str">
        <f t="shared" ref="S1338" si="1138">$BB$5</f>
        <v>12V</v>
      </c>
      <c r="T1338" s="3">
        <v>0</v>
      </c>
      <c r="U1338" s="71"/>
      <c r="V1338" s="37"/>
      <c r="W1338" s="37"/>
      <c r="X1338" s="38"/>
      <c r="Y1338" s="38"/>
      <c r="Z1338" s="71"/>
      <c r="AA1338" s="39"/>
      <c r="AB1338" s="40"/>
      <c r="AC1338" s="40"/>
      <c r="AD1338" s="40"/>
      <c r="AE1338" s="41"/>
      <c r="AF1338" s="42"/>
      <c r="AG1338" s="49"/>
      <c r="AH1338" s="43"/>
      <c r="AI1338" s="43"/>
      <c r="AJ1338" s="44"/>
      <c r="AK1338" s="44"/>
      <c r="AL1338" s="44"/>
      <c r="AM1338" s="44"/>
      <c r="AN1338" s="36"/>
      <c r="AO1338" s="36"/>
      <c r="AP1338" s="36"/>
      <c r="AQ1338" s="36"/>
      <c r="AR1338" s="36"/>
      <c r="AS1338" s="36"/>
    </row>
    <row r="1339" spans="19:45" ht="30" customHeight="1" x14ac:dyDescent="0.25">
      <c r="S1339" s="4" t="str">
        <f t="shared" ref="S1339" si="1139">$BB$6</f>
        <v>11V</v>
      </c>
      <c r="T1339" s="3">
        <v>-1.3</v>
      </c>
      <c r="U1339" s="71"/>
      <c r="V1339" s="37"/>
      <c r="W1339" s="37"/>
      <c r="X1339" s="38"/>
      <c r="Y1339" s="38"/>
      <c r="Z1339" s="71"/>
      <c r="AA1339" s="39"/>
      <c r="AB1339" s="40"/>
      <c r="AC1339" s="40"/>
      <c r="AD1339" s="40"/>
      <c r="AE1339" s="41"/>
      <c r="AF1339" s="42"/>
      <c r="AG1339" s="49"/>
      <c r="AH1339" s="43"/>
      <c r="AI1339" s="43"/>
      <c r="AJ1339" s="44"/>
      <c r="AK1339" s="44"/>
      <c r="AL1339" s="44"/>
      <c r="AM1339" s="44"/>
      <c r="AN1339" s="36"/>
      <c r="AO1339" s="36"/>
      <c r="AP1339" s="36"/>
      <c r="AQ1339" s="36"/>
      <c r="AR1339" s="36"/>
      <c r="AS1339" s="36"/>
    </row>
    <row r="1340" spans="19:45" ht="30" customHeight="1" x14ac:dyDescent="0.25">
      <c r="S1340" s="4" t="str">
        <f t="shared" ref="S1340" si="1140">$BB$7</f>
        <v>10V</v>
      </c>
      <c r="T1340" s="3">
        <v>-2.7</v>
      </c>
      <c r="U1340" s="71"/>
      <c r="V1340" s="37"/>
      <c r="W1340" s="37"/>
      <c r="X1340" s="38"/>
      <c r="Y1340" s="38"/>
      <c r="Z1340" s="71"/>
      <c r="AA1340" s="39"/>
      <c r="AB1340" s="40"/>
      <c r="AC1340" s="40"/>
      <c r="AD1340" s="40"/>
      <c r="AE1340" s="41"/>
      <c r="AF1340" s="42"/>
      <c r="AG1340" s="49"/>
      <c r="AH1340" s="43"/>
      <c r="AI1340" s="43"/>
      <c r="AJ1340" s="44"/>
      <c r="AK1340" s="44"/>
      <c r="AL1340" s="44"/>
      <c r="AM1340" s="44"/>
      <c r="AN1340" s="36"/>
      <c r="AO1340" s="36"/>
      <c r="AP1340" s="36"/>
      <c r="AQ1340" s="36"/>
      <c r="AR1340" s="36"/>
      <c r="AS1340" s="36"/>
    </row>
    <row r="1341" spans="19:45" ht="30" customHeight="1" x14ac:dyDescent="0.25">
      <c r="S1341" s="4" t="str">
        <f t="shared" ref="S1341" si="1141">$BB$8</f>
        <v>9V</v>
      </c>
      <c r="T1341" s="3" t="s">
        <v>562</v>
      </c>
      <c r="U1341" s="71"/>
      <c r="V1341" s="37"/>
      <c r="W1341" s="37"/>
      <c r="X1341" s="38"/>
      <c r="Y1341" s="38"/>
      <c r="Z1341" s="71"/>
      <c r="AA1341" s="39"/>
      <c r="AB1341" s="40"/>
      <c r="AC1341" s="40"/>
      <c r="AD1341" s="40"/>
      <c r="AE1341" s="41"/>
      <c r="AF1341" s="42"/>
      <c r="AG1341" s="49"/>
      <c r="AH1341" s="43"/>
      <c r="AI1341" s="43"/>
      <c r="AJ1341" s="44"/>
      <c r="AK1341" s="44"/>
      <c r="AL1341" s="44"/>
      <c r="AM1341" s="44"/>
      <c r="AN1341" s="36"/>
      <c r="AO1341" s="36"/>
      <c r="AP1341" s="36"/>
      <c r="AQ1341" s="36"/>
      <c r="AR1341" s="36"/>
      <c r="AS1341" s="36"/>
    </row>
    <row r="1342" spans="19:45" ht="30" customHeight="1" x14ac:dyDescent="0.25">
      <c r="S1342" s="4" t="str">
        <f t="shared" ref="S1342" si="1142">$BB$9</f>
        <v>FIX</v>
      </c>
      <c r="T1342" s="3" t="s">
        <v>562</v>
      </c>
      <c r="U1342" s="71"/>
      <c r="V1342" s="37"/>
      <c r="W1342" s="37"/>
      <c r="X1342" s="38"/>
      <c r="Y1342" s="38"/>
      <c r="Z1342" s="71"/>
      <c r="AA1342" s="39"/>
      <c r="AB1342" s="40"/>
      <c r="AC1342" s="40"/>
      <c r="AD1342" s="40"/>
      <c r="AE1342" s="41"/>
      <c r="AF1342" s="42"/>
      <c r="AG1342" s="49"/>
      <c r="AH1342" s="43"/>
      <c r="AI1342" s="43"/>
      <c r="AJ1342" s="44"/>
      <c r="AK1342" s="44"/>
      <c r="AL1342" s="44"/>
      <c r="AM1342" s="44"/>
      <c r="AN1342" s="36"/>
      <c r="AO1342" s="36"/>
      <c r="AP1342" s="36"/>
      <c r="AQ1342" s="36"/>
      <c r="AR1342" s="36"/>
      <c r="AS1342" s="36"/>
    </row>
    <row r="1343" spans="19:45" ht="30" customHeight="1" x14ac:dyDescent="0.25">
      <c r="S1343" s="4" t="str">
        <f t="shared" ref="S1343" si="1143">$BB$10</f>
        <v>Space</v>
      </c>
      <c r="T1343" s="3"/>
      <c r="U1343" s="71"/>
      <c r="V1343" s="37"/>
      <c r="W1343" s="37"/>
      <c r="X1343" s="38"/>
      <c r="Y1343" s="38"/>
      <c r="Z1343" s="71"/>
      <c r="AA1343" s="39"/>
      <c r="AB1343" s="40"/>
      <c r="AC1343" s="40"/>
      <c r="AD1343" s="40"/>
      <c r="AE1343" s="41"/>
      <c r="AF1343" s="42"/>
      <c r="AG1343" s="49"/>
      <c r="AH1343" s="43"/>
      <c r="AI1343" s="43"/>
      <c r="AJ1343" s="44"/>
      <c r="AK1343" s="44"/>
      <c r="AL1343" s="44"/>
      <c r="AM1343" s="44"/>
      <c r="AN1343" s="36"/>
      <c r="AO1343" s="36"/>
      <c r="AP1343" s="36"/>
      <c r="AQ1343" s="36"/>
      <c r="AR1343" s="36"/>
      <c r="AS1343" s="36"/>
    </row>
    <row r="1344" spans="19:45" ht="30" customHeight="1" x14ac:dyDescent="0.25">
      <c r="S1344" s="4" t="str">
        <f t="shared" ref="S1344" si="1144">$BB$11</f>
        <v>Config2</v>
      </c>
      <c r="T1344" s="3"/>
      <c r="U1344" s="71"/>
      <c r="V1344" s="37"/>
      <c r="W1344" s="37"/>
      <c r="X1344" s="38"/>
      <c r="Y1344" s="38"/>
      <c r="Z1344" s="71"/>
      <c r="AA1344" s="39"/>
      <c r="AB1344" s="40"/>
      <c r="AC1344" s="40"/>
      <c r="AD1344" s="40"/>
      <c r="AE1344" s="41"/>
      <c r="AF1344" s="42"/>
      <c r="AG1344" s="49"/>
      <c r="AH1344" s="43"/>
      <c r="AI1344" s="43"/>
      <c r="AJ1344" s="44"/>
      <c r="AK1344" s="44"/>
      <c r="AL1344" s="44"/>
      <c r="AM1344" s="44"/>
      <c r="AN1344" s="36"/>
      <c r="AO1344" s="36"/>
      <c r="AP1344" s="36"/>
      <c r="AQ1344" s="36"/>
      <c r="AR1344" s="36"/>
      <c r="AS1344" s="36"/>
    </row>
    <row r="1345" spans="19:45" ht="30" customHeight="1" x14ac:dyDescent="0.25">
      <c r="S1345" s="4" t="str">
        <f t="shared" ref="S1345" si="1145">$BB$12</f>
        <v>-</v>
      </c>
      <c r="T1345" s="3"/>
      <c r="U1345" s="36"/>
      <c r="V1345" s="37"/>
      <c r="W1345" s="37"/>
      <c r="X1345" s="38"/>
      <c r="Y1345" s="38"/>
      <c r="Z1345" s="71"/>
      <c r="AA1345" s="39"/>
      <c r="AB1345" s="40"/>
      <c r="AC1345" s="40"/>
      <c r="AD1345" s="40"/>
      <c r="AE1345" s="41"/>
      <c r="AF1345" s="42"/>
      <c r="AG1345" s="49"/>
      <c r="AH1345" s="43"/>
      <c r="AI1345" s="43"/>
      <c r="AJ1345" s="44"/>
      <c r="AK1345" s="44"/>
      <c r="AL1345" s="44"/>
      <c r="AM1345" s="44"/>
      <c r="AN1345" s="36"/>
      <c r="AO1345" s="36"/>
      <c r="AP1345" s="36"/>
      <c r="AQ1345" s="36"/>
      <c r="AR1345" s="36"/>
      <c r="AS1345" s="36"/>
    </row>
    <row r="1346" spans="19:45" ht="30" customHeight="1" x14ac:dyDescent="0.25">
      <c r="S1346" s="4" t="str">
        <f t="shared" ref="S1346" si="1146">$BB$13</f>
        <v>-</v>
      </c>
      <c r="T1346" s="3"/>
      <c r="U1346" s="36"/>
      <c r="V1346" s="37"/>
      <c r="W1346" s="37"/>
      <c r="X1346" s="38"/>
      <c r="Y1346" s="38"/>
      <c r="Z1346" s="71"/>
      <c r="AA1346" s="39"/>
      <c r="AB1346" s="40"/>
      <c r="AC1346" s="40"/>
      <c r="AD1346" s="40"/>
      <c r="AE1346" s="41"/>
      <c r="AF1346" s="42"/>
      <c r="AG1346" s="49"/>
      <c r="AH1346" s="43"/>
      <c r="AI1346" s="43"/>
      <c r="AJ1346" s="44"/>
      <c r="AK1346" s="44"/>
      <c r="AL1346" s="44"/>
      <c r="AM1346" s="44"/>
      <c r="AN1346" s="36"/>
      <c r="AO1346" s="36"/>
      <c r="AP1346" s="36"/>
      <c r="AQ1346" s="36"/>
      <c r="AR1346" s="36"/>
      <c r="AS1346" s="36"/>
    </row>
    <row r="1347" spans="19:45" ht="30" customHeight="1" x14ac:dyDescent="0.25">
      <c r="S1347" s="4" t="str">
        <f t="shared" ref="S1347" si="1147">$BB$14</f>
        <v>-</v>
      </c>
      <c r="T1347" s="3"/>
      <c r="U1347" s="36"/>
      <c r="V1347" s="37"/>
      <c r="W1347" s="37"/>
      <c r="X1347" s="38"/>
      <c r="Y1347" s="38"/>
      <c r="Z1347" s="71"/>
      <c r="AA1347" s="39"/>
      <c r="AB1347" s="40"/>
      <c r="AC1347" s="40"/>
      <c r="AD1347" s="40"/>
      <c r="AE1347" s="41"/>
      <c r="AF1347" s="42"/>
      <c r="AG1347" s="49"/>
      <c r="AH1347" s="43"/>
      <c r="AI1347" s="43"/>
      <c r="AJ1347" s="44"/>
      <c r="AK1347" s="44"/>
      <c r="AL1347" s="44"/>
      <c r="AM1347" s="44"/>
      <c r="AN1347" s="36"/>
      <c r="AO1347" s="36"/>
      <c r="AP1347" s="36"/>
      <c r="AQ1347" s="36"/>
      <c r="AR1347" s="36"/>
      <c r="AS1347" s="36"/>
    </row>
    <row r="1348" spans="19:45" ht="30" customHeight="1" x14ac:dyDescent="0.25">
      <c r="S1348" s="4" t="str">
        <f t="shared" ref="S1348" si="1148">$BB$15</f>
        <v>-</v>
      </c>
      <c r="T1348" s="3"/>
      <c r="U1348" s="36"/>
      <c r="V1348" s="37"/>
      <c r="W1348" s="37"/>
      <c r="X1348" s="38"/>
      <c r="Y1348" s="38"/>
      <c r="Z1348" s="71"/>
      <c r="AA1348" s="39"/>
      <c r="AB1348" s="40"/>
      <c r="AC1348" s="40"/>
      <c r="AD1348" s="40"/>
      <c r="AE1348" s="41"/>
      <c r="AF1348" s="42"/>
      <c r="AG1348" s="49"/>
      <c r="AH1348" s="43"/>
      <c r="AI1348" s="43"/>
      <c r="AJ1348" s="44"/>
      <c r="AK1348" s="44"/>
      <c r="AL1348" s="44"/>
      <c r="AM1348" s="44"/>
      <c r="AN1348" s="36"/>
      <c r="AO1348" s="36"/>
      <c r="AP1348" s="36"/>
      <c r="AQ1348" s="36"/>
      <c r="AR1348" s="36"/>
      <c r="AS1348" s="36"/>
    </row>
    <row r="1349" spans="19:45" ht="30" customHeight="1" x14ac:dyDescent="0.25">
      <c r="S1349" s="4" t="str">
        <f t="shared" ref="S1349" si="1149">$BB$16</f>
        <v>-</v>
      </c>
      <c r="T1349" s="3"/>
      <c r="U1349" s="36"/>
      <c r="V1349" s="37"/>
      <c r="W1349" s="37"/>
      <c r="X1349" s="38"/>
      <c r="Y1349" s="38"/>
      <c r="Z1349" s="71"/>
      <c r="AA1349" s="39"/>
      <c r="AB1349" s="40"/>
      <c r="AC1349" s="40"/>
      <c r="AD1349" s="40"/>
      <c r="AE1349" s="41"/>
      <c r="AF1349" s="42"/>
      <c r="AG1349" s="49"/>
      <c r="AH1349" s="43"/>
      <c r="AI1349" s="43"/>
      <c r="AJ1349" s="44"/>
      <c r="AK1349" s="44"/>
      <c r="AL1349" s="44"/>
      <c r="AM1349" s="44"/>
      <c r="AN1349" s="36"/>
      <c r="AO1349" s="36"/>
      <c r="AP1349" s="36"/>
      <c r="AQ1349" s="36"/>
      <c r="AR1349" s="36"/>
      <c r="AS1349" s="36"/>
    </row>
    <row r="1350" spans="19:45" ht="30" customHeight="1" x14ac:dyDescent="0.25">
      <c r="S1350" s="4" t="str">
        <f t="shared" ref="S1350" si="1150">$BB$17</f>
        <v>-</v>
      </c>
      <c r="T1350" s="3"/>
      <c r="U1350" s="36"/>
      <c r="V1350" s="37"/>
      <c r="W1350" s="37"/>
      <c r="X1350" s="38"/>
      <c r="Y1350" s="38"/>
      <c r="Z1350" s="71"/>
      <c r="AA1350" s="39"/>
      <c r="AB1350" s="40"/>
      <c r="AC1350" s="40"/>
      <c r="AD1350" s="40"/>
      <c r="AE1350" s="41"/>
      <c r="AF1350" s="42"/>
      <c r="AG1350" s="49"/>
      <c r="AH1350" s="43"/>
      <c r="AI1350" s="43"/>
      <c r="AJ1350" s="44"/>
      <c r="AK1350" s="44"/>
      <c r="AL1350" s="44"/>
      <c r="AM1350" s="44"/>
      <c r="AN1350" s="36"/>
      <c r="AO1350" s="36"/>
      <c r="AP1350" s="36"/>
      <c r="AQ1350" s="36"/>
      <c r="AR1350" s="36"/>
      <c r="AS1350" s="36"/>
    </row>
    <row r="1351" spans="19:45" ht="30" customHeight="1" x14ac:dyDescent="0.25">
      <c r="S1351" s="4" t="str">
        <f t="shared" ref="S1351" si="1151">$BB$18</f>
        <v>-</v>
      </c>
      <c r="T1351" s="3"/>
      <c r="U1351" s="36"/>
      <c r="V1351" s="37"/>
      <c r="W1351" s="37"/>
      <c r="X1351" s="38"/>
      <c r="Y1351" s="38"/>
      <c r="Z1351" s="71"/>
      <c r="AA1351" s="39"/>
      <c r="AB1351" s="40"/>
      <c r="AC1351" s="40"/>
      <c r="AD1351" s="40"/>
      <c r="AE1351" s="41"/>
      <c r="AF1351" s="42"/>
      <c r="AG1351" s="49"/>
      <c r="AH1351" s="43"/>
      <c r="AI1351" s="43"/>
      <c r="AJ1351" s="44"/>
      <c r="AK1351" s="44"/>
      <c r="AL1351" s="44"/>
      <c r="AM1351" s="44"/>
      <c r="AN1351" s="36"/>
      <c r="AO1351" s="36"/>
      <c r="AP1351" s="36"/>
      <c r="AQ1351" s="36"/>
      <c r="AR1351" s="36"/>
      <c r="AS1351" s="36"/>
    </row>
    <row r="1352" spans="19:45" ht="30" customHeight="1" x14ac:dyDescent="0.25">
      <c r="S1352" s="4" t="str">
        <f t="shared" ref="S1352" si="1152">$BB$19</f>
        <v>-</v>
      </c>
      <c r="T1352" s="3"/>
      <c r="U1352" s="36"/>
      <c r="V1352" s="37"/>
      <c r="W1352" s="37"/>
      <c r="X1352" s="38"/>
      <c r="Y1352" s="38"/>
      <c r="Z1352" s="71"/>
      <c r="AA1352" s="39"/>
      <c r="AB1352" s="40"/>
      <c r="AC1352" s="40"/>
      <c r="AD1352" s="40"/>
      <c r="AE1352" s="41"/>
      <c r="AF1352" s="42"/>
      <c r="AG1352" s="49"/>
      <c r="AH1352" s="43"/>
      <c r="AI1352" s="43"/>
      <c r="AJ1352" s="44"/>
      <c r="AK1352" s="44"/>
      <c r="AL1352" s="44"/>
      <c r="AM1352" s="44"/>
      <c r="AN1352" s="36"/>
      <c r="AO1352" s="36"/>
      <c r="AP1352" s="36"/>
      <c r="AQ1352" s="36"/>
      <c r="AR1352" s="36"/>
      <c r="AS1352" s="36"/>
    </row>
    <row r="1353" spans="19:45" ht="30" customHeight="1" x14ac:dyDescent="0.25">
      <c r="S1353" s="4" t="str">
        <f t="shared" ref="S1353" si="1153">$BB$20</f>
        <v>-</v>
      </c>
      <c r="T1353" s="3"/>
      <c r="U1353" s="36"/>
      <c r="V1353" s="37"/>
      <c r="W1353" s="37"/>
      <c r="X1353" s="38"/>
      <c r="Y1353" s="38"/>
      <c r="Z1353" s="71"/>
      <c r="AA1353" s="39"/>
      <c r="AB1353" s="40"/>
      <c r="AC1353" s="40"/>
      <c r="AD1353" s="40"/>
      <c r="AE1353" s="41"/>
      <c r="AF1353" s="42"/>
      <c r="AG1353" s="49"/>
      <c r="AH1353" s="43"/>
      <c r="AI1353" s="43"/>
      <c r="AJ1353" s="44"/>
      <c r="AK1353" s="44"/>
      <c r="AL1353" s="44"/>
      <c r="AM1353" s="44"/>
      <c r="AN1353" s="36"/>
      <c r="AO1353" s="36"/>
      <c r="AP1353" s="36"/>
      <c r="AQ1353" s="36"/>
      <c r="AR1353" s="36"/>
      <c r="AS1353" s="36"/>
    </row>
    <row r="1354" spans="19:45" ht="30" customHeight="1" x14ac:dyDescent="0.25">
      <c r="S1354" s="4" t="str">
        <f t="shared" ref="S1354" si="1154">$BB$21</f>
        <v>-</v>
      </c>
      <c r="T1354" s="3"/>
      <c r="U1354" s="36"/>
      <c r="V1354" s="37"/>
      <c r="W1354" s="37"/>
      <c r="X1354" s="38"/>
      <c r="Y1354" s="38"/>
      <c r="Z1354" s="71"/>
      <c r="AA1354" s="39"/>
      <c r="AB1354" s="40"/>
      <c r="AC1354" s="40"/>
      <c r="AD1354" s="40"/>
      <c r="AE1354" s="41"/>
      <c r="AF1354" s="42"/>
      <c r="AG1354" s="49"/>
      <c r="AH1354" s="43"/>
      <c r="AI1354" s="43"/>
      <c r="AJ1354" s="44"/>
      <c r="AK1354" s="44"/>
      <c r="AL1354" s="44"/>
      <c r="AM1354" s="44"/>
      <c r="AN1354" s="36"/>
      <c r="AO1354" s="36"/>
      <c r="AP1354" s="36"/>
      <c r="AQ1354" s="36"/>
      <c r="AR1354" s="36"/>
      <c r="AS1354" s="36"/>
    </row>
    <row r="1355" spans="19:45" ht="30" customHeight="1" x14ac:dyDescent="0.25">
      <c r="S1355" s="4" t="str">
        <f t="shared" ref="S1355" si="1155">$BB$22</f>
        <v>-</v>
      </c>
      <c r="T1355" s="3"/>
      <c r="U1355" s="36"/>
      <c r="V1355" s="37"/>
      <c r="W1355" s="37"/>
      <c r="X1355" s="38"/>
      <c r="Y1355" s="38"/>
      <c r="Z1355" s="71"/>
      <c r="AA1355" s="39"/>
      <c r="AB1355" s="40"/>
      <c r="AC1355" s="40"/>
      <c r="AD1355" s="40"/>
      <c r="AE1355" s="41"/>
      <c r="AF1355" s="42"/>
      <c r="AG1355" s="49"/>
      <c r="AH1355" s="43"/>
      <c r="AI1355" s="43"/>
      <c r="AJ1355" s="44"/>
      <c r="AK1355" s="44"/>
      <c r="AL1355" s="44"/>
      <c r="AM1355" s="44"/>
      <c r="AN1355" s="36"/>
      <c r="AO1355" s="36"/>
      <c r="AP1355" s="36"/>
      <c r="AQ1355" s="36"/>
      <c r="AR1355" s="36"/>
      <c r="AS1355" s="36"/>
    </row>
    <row r="1356" spans="19:45" ht="30" customHeight="1" x14ac:dyDescent="0.25">
      <c r="S1356" s="4" t="str">
        <f t="shared" ref="S1356" si="1156">$BB$23</f>
        <v>-</v>
      </c>
      <c r="T1356" s="3"/>
      <c r="U1356" s="36"/>
      <c r="V1356" s="37"/>
      <c r="W1356" s="37"/>
      <c r="X1356" s="38"/>
      <c r="Y1356" s="38"/>
      <c r="Z1356" s="71"/>
      <c r="AA1356" s="39"/>
      <c r="AB1356" s="40"/>
      <c r="AC1356" s="40"/>
      <c r="AD1356" s="40"/>
      <c r="AE1356" s="41"/>
      <c r="AF1356" s="42"/>
      <c r="AG1356" s="49"/>
      <c r="AH1356" s="43"/>
      <c r="AI1356" s="43"/>
      <c r="AJ1356" s="44"/>
      <c r="AK1356" s="44"/>
      <c r="AL1356" s="44"/>
      <c r="AM1356" s="44"/>
      <c r="AN1356" s="36"/>
      <c r="AO1356" s="36"/>
      <c r="AP1356" s="36"/>
      <c r="AQ1356" s="36"/>
      <c r="AR1356" s="36"/>
      <c r="AS1356" s="36"/>
    </row>
    <row r="1357" spans="19:45" ht="30" customHeight="1" x14ac:dyDescent="0.25">
      <c r="S1357" s="4" t="str">
        <f t="shared" ref="S1357" si="1157">$BB$24</f>
        <v>-</v>
      </c>
      <c r="T1357" s="3"/>
      <c r="U1357" s="36"/>
      <c r="V1357" s="37"/>
      <c r="W1357" s="37"/>
      <c r="X1357" s="38"/>
      <c r="Y1357" s="38"/>
      <c r="Z1357" s="71"/>
      <c r="AA1357" s="39"/>
      <c r="AB1357" s="40"/>
      <c r="AC1357" s="40"/>
      <c r="AD1357" s="40"/>
      <c r="AE1357" s="41"/>
      <c r="AF1357" s="42"/>
      <c r="AG1357" s="49"/>
      <c r="AH1357" s="43"/>
      <c r="AI1357" s="43"/>
      <c r="AJ1357" s="44"/>
      <c r="AK1357" s="44"/>
      <c r="AL1357" s="44"/>
      <c r="AM1357" s="44"/>
      <c r="AN1357" s="36"/>
      <c r="AO1357" s="36"/>
      <c r="AP1357" s="36"/>
      <c r="AQ1357" s="36"/>
      <c r="AR1357" s="36"/>
      <c r="AS1357" s="36"/>
    </row>
    <row r="1358" spans="19:45" ht="30" customHeight="1" x14ac:dyDescent="0.25">
      <c r="S1358" s="4" t="str">
        <f t="shared" ref="S1358" si="1158">$BB$25</f>
        <v>-</v>
      </c>
      <c r="T1358" s="3"/>
      <c r="U1358" s="36"/>
      <c r="V1358" s="37"/>
      <c r="W1358" s="37"/>
      <c r="X1358" s="38"/>
      <c r="Y1358" s="38"/>
      <c r="Z1358" s="71"/>
      <c r="AA1358" s="39"/>
      <c r="AB1358" s="40"/>
      <c r="AC1358" s="40"/>
      <c r="AD1358" s="40"/>
      <c r="AE1358" s="41"/>
      <c r="AF1358" s="42"/>
      <c r="AG1358" s="49"/>
      <c r="AH1358" s="43"/>
      <c r="AI1358" s="43"/>
      <c r="AJ1358" s="44"/>
      <c r="AK1358" s="44"/>
      <c r="AL1358" s="44"/>
      <c r="AM1358" s="44"/>
      <c r="AN1358" s="36"/>
      <c r="AO1358" s="36"/>
      <c r="AP1358" s="36"/>
      <c r="AQ1358" s="36"/>
      <c r="AR1358" s="36"/>
      <c r="AS1358" s="36"/>
    </row>
    <row r="1359" spans="19:45" ht="30" customHeight="1" x14ac:dyDescent="0.25">
      <c r="S1359" s="4" t="str">
        <f t="shared" ref="S1359" si="1159">$BB$26</f>
        <v>-</v>
      </c>
      <c r="T1359" s="3"/>
      <c r="U1359" s="36"/>
      <c r="V1359" s="37"/>
      <c r="W1359" s="37"/>
      <c r="X1359" s="38"/>
      <c r="Y1359" s="38"/>
      <c r="Z1359" s="71"/>
      <c r="AA1359" s="39"/>
      <c r="AB1359" s="40"/>
      <c r="AC1359" s="40"/>
      <c r="AD1359" s="40"/>
      <c r="AE1359" s="41"/>
      <c r="AF1359" s="42"/>
      <c r="AG1359" s="49"/>
      <c r="AH1359" s="43"/>
      <c r="AI1359" s="43"/>
      <c r="AJ1359" s="44"/>
      <c r="AK1359" s="44"/>
      <c r="AL1359" s="44"/>
      <c r="AM1359" s="44"/>
      <c r="AN1359" s="36"/>
      <c r="AO1359" s="36"/>
      <c r="AP1359" s="36"/>
      <c r="AQ1359" s="36"/>
      <c r="AR1359" s="36"/>
      <c r="AS1359" s="36"/>
    </row>
    <row r="1360" spans="19:45" ht="30" customHeight="1" x14ac:dyDescent="0.25">
      <c r="S1360" s="4" t="str">
        <f t="shared" ref="S1360" si="1160">$BB$27</f>
        <v>-</v>
      </c>
      <c r="T1360" s="3"/>
      <c r="U1360" s="36"/>
      <c r="V1360" s="37"/>
      <c r="W1360" s="37"/>
      <c r="X1360" s="38"/>
      <c r="Y1360" s="38"/>
      <c r="Z1360" s="71"/>
      <c r="AA1360" s="39"/>
      <c r="AB1360" s="40"/>
      <c r="AC1360" s="40"/>
      <c r="AD1360" s="40"/>
      <c r="AE1360" s="41"/>
      <c r="AF1360" s="42"/>
      <c r="AG1360" s="49"/>
      <c r="AH1360" s="43"/>
      <c r="AI1360" s="43"/>
      <c r="AJ1360" s="44"/>
      <c r="AK1360" s="44"/>
      <c r="AL1360" s="44"/>
      <c r="AM1360" s="44"/>
      <c r="AN1360" s="36"/>
      <c r="AO1360" s="36"/>
      <c r="AP1360" s="36"/>
      <c r="AQ1360" s="36"/>
      <c r="AR1360" s="36"/>
      <c r="AS1360" s="36"/>
    </row>
    <row r="1361" spans="19:45" ht="30" customHeight="1" x14ac:dyDescent="0.25">
      <c r="S1361" s="4" t="str">
        <f t="shared" ref="S1361" si="1161">$BB$28</f>
        <v>-</v>
      </c>
      <c r="T1361" s="3"/>
      <c r="U1361" s="36"/>
      <c r="V1361" s="37"/>
      <c r="W1361" s="37"/>
      <c r="X1361" s="38"/>
      <c r="Y1361" s="38"/>
      <c r="Z1361" s="71"/>
      <c r="AA1361" s="39"/>
      <c r="AB1361" s="40"/>
      <c r="AC1361" s="40"/>
      <c r="AD1361" s="40"/>
      <c r="AE1361" s="41"/>
      <c r="AF1361" s="42"/>
      <c r="AG1361" s="49"/>
      <c r="AH1361" s="43"/>
      <c r="AI1361" s="43"/>
      <c r="AJ1361" s="44"/>
      <c r="AK1361" s="44"/>
      <c r="AL1361" s="44"/>
      <c r="AM1361" s="44"/>
      <c r="AN1361" s="36"/>
      <c r="AO1361" s="36"/>
      <c r="AP1361" s="36"/>
      <c r="AQ1361" s="36"/>
      <c r="AR1361" s="36"/>
      <c r="AS1361" s="36"/>
    </row>
    <row r="1362" spans="19:45" ht="30" customHeight="1" x14ac:dyDescent="0.25">
      <c r="S1362" s="4" t="str">
        <f t="shared" ref="S1362" si="1162">$BB$29</f>
        <v>-</v>
      </c>
      <c r="T1362" s="3"/>
      <c r="U1362" s="36"/>
      <c r="V1362" s="37"/>
      <c r="W1362" s="37"/>
      <c r="X1362" s="38"/>
      <c r="Y1362" s="38"/>
      <c r="Z1362" s="71"/>
      <c r="AA1362" s="39"/>
      <c r="AB1362" s="40"/>
      <c r="AC1362" s="40"/>
      <c r="AD1362" s="40"/>
      <c r="AE1362" s="41"/>
      <c r="AF1362" s="42"/>
      <c r="AG1362" s="49"/>
      <c r="AH1362" s="43"/>
      <c r="AI1362" s="43"/>
      <c r="AJ1362" s="44"/>
      <c r="AK1362" s="44"/>
      <c r="AL1362" s="44"/>
      <c r="AM1362" s="44"/>
      <c r="AN1362" s="36"/>
      <c r="AO1362" s="36"/>
      <c r="AP1362" s="36"/>
      <c r="AQ1362" s="36"/>
      <c r="AR1362" s="36"/>
      <c r="AS1362" s="36"/>
    </row>
    <row r="1363" spans="19:45" ht="30" customHeight="1" x14ac:dyDescent="0.25">
      <c r="S1363" s="4" t="str">
        <f t="shared" ref="S1363" si="1163">$BB$30</f>
        <v>-</v>
      </c>
      <c r="T1363" s="3"/>
      <c r="U1363" s="36"/>
      <c r="V1363" s="37"/>
      <c r="W1363" s="37"/>
      <c r="X1363" s="38"/>
      <c r="Y1363" s="38"/>
      <c r="Z1363" s="71"/>
      <c r="AA1363" s="39"/>
      <c r="AB1363" s="40"/>
      <c r="AC1363" s="40"/>
      <c r="AD1363" s="40"/>
      <c r="AE1363" s="41"/>
      <c r="AF1363" s="42"/>
      <c r="AG1363" s="49"/>
      <c r="AH1363" s="43"/>
      <c r="AI1363" s="43"/>
      <c r="AJ1363" s="44"/>
      <c r="AK1363" s="44"/>
      <c r="AL1363" s="44"/>
      <c r="AM1363" s="44"/>
      <c r="AN1363" s="36"/>
      <c r="AO1363" s="36"/>
      <c r="AP1363" s="36"/>
      <c r="AQ1363" s="36"/>
      <c r="AR1363" s="36"/>
      <c r="AS1363" s="36"/>
    </row>
    <row r="1364" spans="19:45" ht="30" customHeight="1" x14ac:dyDescent="0.25">
      <c r="S1364" s="4" t="str">
        <f t="shared" ref="S1364" si="1164">$BB$31</f>
        <v>-</v>
      </c>
      <c r="T1364" s="3"/>
      <c r="U1364" s="36"/>
      <c r="V1364" s="37"/>
      <c r="W1364" s="37"/>
      <c r="X1364" s="38"/>
      <c r="Y1364" s="38"/>
      <c r="Z1364" s="71"/>
      <c r="AA1364" s="39"/>
      <c r="AB1364" s="40"/>
      <c r="AC1364" s="40"/>
      <c r="AD1364" s="40"/>
      <c r="AE1364" s="41"/>
      <c r="AF1364" s="42"/>
      <c r="AG1364" s="49"/>
      <c r="AH1364" s="43"/>
      <c r="AI1364" s="43"/>
      <c r="AJ1364" s="44"/>
      <c r="AK1364" s="44"/>
      <c r="AL1364" s="44"/>
      <c r="AM1364" s="44"/>
      <c r="AN1364" s="36"/>
      <c r="AO1364" s="36"/>
      <c r="AP1364" s="36"/>
      <c r="AQ1364" s="36"/>
      <c r="AR1364" s="36"/>
      <c r="AS1364" s="36"/>
    </row>
    <row r="1365" spans="19:45" ht="30" customHeight="1" x14ac:dyDescent="0.25">
      <c r="S1365" s="34"/>
      <c r="T1365" s="34"/>
      <c r="U1365" s="34"/>
      <c r="V1365" s="34"/>
      <c r="W1365" s="34"/>
      <c r="X1365" s="34"/>
      <c r="Y1365" s="34"/>
      <c r="Z1365" s="34"/>
      <c r="AA1365" s="34"/>
      <c r="AB1365" s="34"/>
      <c r="AC1365" s="34"/>
      <c r="AD1365" s="34"/>
      <c r="AE1365" s="34"/>
      <c r="AF1365" s="34"/>
      <c r="AG1365" s="34"/>
      <c r="AH1365" s="34"/>
      <c r="AI1365" s="34"/>
      <c r="AJ1365" s="34"/>
      <c r="AK1365" s="34"/>
      <c r="AL1365" s="34"/>
      <c r="AM1365" s="34"/>
      <c r="AN1365" s="34"/>
      <c r="AO1365" s="34"/>
      <c r="AP1365" s="34"/>
      <c r="AQ1365" s="34"/>
      <c r="AR1365" s="6"/>
      <c r="AS1365" s="6"/>
    </row>
    <row r="1366" spans="19:45" ht="30" customHeight="1" x14ac:dyDescent="0.25">
      <c r="S1366" s="31" cm="1">
        <f t="array" ref="S1366">BoxNum(ROW($S1366))</f>
        <v>22</v>
      </c>
      <c r="T1366" s="7" t="s">
        <v>698</v>
      </c>
      <c r="U1366" s="15" t="s">
        <v>585</v>
      </c>
      <c r="V1366" s="12"/>
      <c r="W1366" s="65"/>
      <c r="X1366" s="12"/>
      <c r="Y1366" s="7" t="str">
        <f t="shared" ref="Y1366" si="1165">VLOOKUP(U1366,$DX$1:$DZ$21,3,FALSE)</f>
        <v>-</v>
      </c>
      <c r="AD1366" s="8"/>
    </row>
    <row r="1367" spans="19:45" ht="30" customHeight="1" x14ac:dyDescent="0.25">
      <c r="S1367" s="7" t="s">
        <v>24</v>
      </c>
      <c r="T1367" s="15" t="s">
        <v>606</v>
      </c>
      <c r="U1367" s="5" t="s">
        <v>23</v>
      </c>
      <c r="V1367" s="7" t="str">
        <f t="shared" ref="V1367" si="1166">VLOOKUP(U1366,$DX$1:$DZ$21,2,FALSE)</f>
        <v>-</v>
      </c>
      <c r="W1367" s="19"/>
      <c r="X1367" s="19"/>
      <c r="Y1367" s="19"/>
      <c r="Z1367" s="19"/>
      <c r="AA1367" s="5" t="s">
        <v>592</v>
      </c>
      <c r="AB1367" s="26" t="str">
        <f t="shared" ref="AB1367" si="1167">T1386&amp;"_"&amp;ABS(T1384)&amp;"dB_"&amp;T1388&amp;"_"&amp;T1389&amp;"_"&amp;GetAbsMaxMinText(AF1370:AG1429)&amp;"_"&amp;T1369&amp;"_"&amp;T1368&amp;S1366&amp;"."&amp;T1392</f>
        <v>default_NormalMode_38dB_M804WF_N039A_370_423_ZTS6051MH_PR22.2</v>
      </c>
      <c r="AC1367" s="18"/>
      <c r="AD1367" s="18"/>
      <c r="AE1367" s="18"/>
      <c r="AF1367" s="18"/>
      <c r="AG1367" s="18"/>
      <c r="AH1367" s="19"/>
      <c r="AI1367" s="19" t="s">
        <v>2</v>
      </c>
      <c r="AJ1367" s="16"/>
      <c r="AK1367" s="16"/>
      <c r="AL1367" s="16"/>
      <c r="AM1367" s="16"/>
      <c r="AN1367" s="16"/>
      <c r="AO1367" s="16"/>
      <c r="AP1367" s="16"/>
      <c r="AQ1367" s="16"/>
      <c r="AR1367" s="16"/>
      <c r="AS1367" s="16"/>
    </row>
    <row r="1368" spans="19:45" ht="30" customHeight="1" x14ac:dyDescent="0.25">
      <c r="S1368" s="7" t="s">
        <v>5</v>
      </c>
      <c r="T1368" s="15" t="s">
        <v>1162</v>
      </c>
      <c r="U1368" s="32" t="str">
        <f t="shared" ref="U1368" si="1168">HYPERLINK("#A"&amp;(S1366+1),"&lt;==Block" &amp; $S1366 &amp;"==&gt;")</f>
        <v>&lt;==Block22==&gt;</v>
      </c>
      <c r="V1368" s="51"/>
      <c r="W1368" s="19"/>
      <c r="X1368" s="19"/>
      <c r="Y1368" s="23"/>
      <c r="Z1368" s="8"/>
      <c r="AA1368" s="19"/>
      <c r="AB1368" s="19"/>
      <c r="AC1368" s="19"/>
      <c r="AD1368" s="19"/>
      <c r="AE1368" s="19"/>
      <c r="AF1368" s="19"/>
      <c r="AG1368" s="19"/>
      <c r="AH1368" s="19"/>
      <c r="AI1368" s="19"/>
      <c r="AJ1368" s="19"/>
      <c r="AK1368" s="19"/>
      <c r="AL1368" s="19"/>
      <c r="AM1368" s="19"/>
      <c r="AN1368" s="57" t="s">
        <v>723</v>
      </c>
      <c r="AO1368" s="57" t="s">
        <v>709</v>
      </c>
      <c r="AP1368" s="57" t="s">
        <v>710</v>
      </c>
      <c r="AQ1368" s="57" t="s">
        <v>611</v>
      </c>
      <c r="AR1368" s="57" t="s">
        <v>711</v>
      </c>
      <c r="AS1368" s="50"/>
    </row>
    <row r="1369" spans="19:45" ht="30" customHeight="1" x14ac:dyDescent="0.25">
      <c r="S1369" s="7" t="s">
        <v>10</v>
      </c>
      <c r="T1369" s="15" t="s">
        <v>1174</v>
      </c>
      <c r="U1369" s="52" t="s">
        <v>775</v>
      </c>
      <c r="V1369" s="33" t="s">
        <v>601</v>
      </c>
      <c r="W1369" s="33" t="s">
        <v>602</v>
      </c>
      <c r="X1369" s="33" t="s">
        <v>603</v>
      </c>
      <c r="Y1369" s="33" t="s">
        <v>603</v>
      </c>
      <c r="Z1369" s="33" t="s">
        <v>591</v>
      </c>
      <c r="AA1369" s="33" t="s">
        <v>7</v>
      </c>
      <c r="AB1369" s="33" t="s">
        <v>563</v>
      </c>
      <c r="AC1369" s="33" t="s">
        <v>577</v>
      </c>
      <c r="AD1369" s="33" t="s">
        <v>611</v>
      </c>
      <c r="AE1369" s="33" t="s">
        <v>569</v>
      </c>
      <c r="AF1369" s="35" t="s">
        <v>593</v>
      </c>
      <c r="AG1369" s="35" t="s">
        <v>594</v>
      </c>
      <c r="AH1369" s="35" t="s">
        <v>595</v>
      </c>
      <c r="AI1369" s="35" t="s">
        <v>596</v>
      </c>
      <c r="AJ1369" s="56" t="s">
        <v>597</v>
      </c>
      <c r="AK1369" s="56" t="s">
        <v>598</v>
      </c>
      <c r="AL1369" s="56" t="s">
        <v>599</v>
      </c>
      <c r="AM1369" s="56" t="s">
        <v>600</v>
      </c>
      <c r="AN1369" s="56" t="str">
        <f t="shared" ref="AN1369" si="1169">VLOOKUP($T1377,$DE$1:$DJ$31,2,FALSE)</f>
        <v>Full</v>
      </c>
      <c r="AO1369" s="56" t="str">
        <f t="shared" ref="AO1369" si="1170">VLOOKUP($T1377,$DE$1:$DJ$31,3,FALSE)</f>
        <v>Full</v>
      </c>
      <c r="AP1369" s="56" t="str">
        <f t="shared" ref="AP1369" si="1171">VLOOKUP($T1377,$DE$1:$DJ$31,4,FALSE)</f>
        <v>non</v>
      </c>
      <c r="AQ1369" s="56" t="str">
        <f t="shared" ref="AQ1369" si="1172">VLOOKUP($T1377,$DE$1:$DJ$31,5,FALSE)</f>
        <v>non</v>
      </c>
      <c r="AR1369" s="56" t="str">
        <f t="shared" ref="AR1369" si="1173">VLOOKUP($T1377,$DE$1:$DJ$31,6,FALSE)</f>
        <v>Full</v>
      </c>
      <c r="AS1369" s="35" t="s">
        <v>726</v>
      </c>
    </row>
    <row r="1370" spans="19:45" ht="30" customHeight="1" x14ac:dyDescent="0.25">
      <c r="S1370" s="7" t="s">
        <v>18</v>
      </c>
      <c r="T1370" s="15" t="s">
        <v>1149</v>
      </c>
      <c r="U1370" s="36" t="str">
        <f t="shared" ref="U1370:U1380" ca="1" si="1174">ConfigCode($AA1370,$AN1370,$AO1370,$AP1370,$AQ1370,$AR1370,$AF1370,$AG1370,2)</f>
        <v>0x34=-37.50,-37.00;</v>
      </c>
      <c r="V1370" s="37">
        <v>-0.5</v>
      </c>
      <c r="W1370" s="37"/>
      <c r="X1370" s="68"/>
      <c r="Y1370" s="68"/>
      <c r="Z1370" s="55">
        <f t="shared" ref="Z1370:Z1380" ca="1" si="1175" xml:space="preserve">
N("vbias,vlookup vbias range")+
VLOOKUP($AA1370,INDIRECT(BoxVal(ROW($AA1370),34,COLUMN(T1366))),2,FALSE)+
N("gain")+
$AB1370+
N("vcm")+
VLOOKUP($AC1370,$CT$1:$DC$31,7,FALSE)+
N("(vbias*vcp*vbg-vbias)*sensor ratio")+
VbiasCal($AA1370,$AD1370,$AE1370,BoxVal(ROW($AC1370),18,COLUMN($T$22)))+
N("vbias ref+gain ref")+
$V1370+$W1370</f>
        <v>-0.8</v>
      </c>
      <c r="AA1370" s="39" t="s">
        <v>1153</v>
      </c>
      <c r="AB1370" s="40">
        <v>1</v>
      </c>
      <c r="AC1370" s="40" t="s">
        <v>996</v>
      </c>
      <c r="AD1370" s="40">
        <v>1</v>
      </c>
      <c r="AE1370" s="41">
        <v>0</v>
      </c>
      <c r="AF1370" s="42">
        <v>-37.5</v>
      </c>
      <c r="AG1370" s="42">
        <v>-37</v>
      </c>
      <c r="AH1370" s="43">
        <f t="shared" ref="AH1370:AH1380" ca="1" si="1176">$AF1370+$Z1370</f>
        <v>-38.299999999999997</v>
      </c>
      <c r="AI1370" s="43">
        <f t="shared" ref="AI1370:AI1380" ca="1" si="1177">$AG1370+$Z1370</f>
        <v>-37.799999999999997</v>
      </c>
      <c r="AJ1370" s="44">
        <f t="shared" ref="AJ1370:AJ1380" ca="1" si="1178" xml:space="preserve">
N("initial sens-loopgain")+
$AF1370-BoxVal(ROW($AA1370),26,COLUMN(INDIRECT("T"&amp;(INT(ROW($AA1387)/65))*65+2)))</f>
        <v>-37.5</v>
      </c>
      <c r="AK1370" s="44">
        <f t="shared" ref="AK1370:AK1380" ca="1" si="1179">AJ1370+(AG1370-AF1370)</f>
        <v>-37</v>
      </c>
      <c r="AL1370" s="44">
        <f t="shared" ref="AL1370:AL1380" ca="1" si="1180" xml:space="preserve">
N("initial sens-loopgain-gain-gain ref-vcm")+
$AH1370-
BoxVal(ROW($AA1370),26,COLUMN(INDIRECT("T"&amp;(INT(ROW($AA1387)/65))*65+2)))-
$AB1370-
$W1370-
IFERROR(VLOOKUP($AC1370,$CT$1:$DC$31,7,FALSE),0)</f>
        <v>-39.299999999999997</v>
      </c>
      <c r="AM1370" s="44">
        <f t="shared" ref="AM1370:AM1380" ca="1" si="1181">AL1370+(AG1370-AF1370)</f>
        <v>-38.799999999999997</v>
      </c>
      <c r="AN1370" s="36" t="str">
        <f t="shared" ref="AN1370:AN1380" ca="1" si="1182">IF(BoxVal(ROW(AA1370),9,COLUMN(T1368))="FIX","00",ManualLookup(AA1370,BoxVal(ROW(AA1370),4,COLUMN(AN1368)),INDIRECT(DN$3)))</f>
        <v>30</v>
      </c>
      <c r="AO1370" s="36" t="str">
        <f t="shared" ref="AO1370:AO1380" ca="1" si="1183">ManualLookup(AB1370,BoxVal(ROW(AB1370),4,COLUMN(AO1368)),INDIRECT(DO$3))</f>
        <v>04</v>
      </c>
      <c r="AP1370" s="36" t="str">
        <f t="shared" ref="AP1370:AP1380" ca="1" si="1184">ManualLookup(AC1370,BoxVal(ROW(AC1370),4,COLUMN(AP1368)),INDIRECT(DP$3))</f>
        <v>00</v>
      </c>
      <c r="AQ1370" s="36" t="str">
        <f t="shared" ref="AQ1370:AQ1380" ca="1" si="1185">ManualLookup(AD1370,BoxVal(ROW(AD1370),4,COLUMN(AQ1368)),INDIRECT(DQ$3))</f>
        <v>00</v>
      </c>
      <c r="AR1370" s="36" t="str">
        <f t="shared" ref="AR1370:AR1380" ca="1" si="1186">ManualLookup(AE1370,BoxVal(ROW(AE1370),4,COLUMN(AR1368)),INDIRECT(DR$3))</f>
        <v>00</v>
      </c>
      <c r="AS1370" s="33"/>
    </row>
    <row r="1371" spans="19:45" ht="30" customHeight="1" x14ac:dyDescent="0.25">
      <c r="S1371" s="7" t="s">
        <v>13</v>
      </c>
      <c r="T1371" s="15" t="s">
        <v>1168</v>
      </c>
      <c r="U1371" s="71" t="str">
        <f t="shared" ca="1" si="1174"/>
        <v>0x35=-38.00,-37.50;</v>
      </c>
      <c r="V1371" s="37">
        <v>-0.5</v>
      </c>
      <c r="W1371" s="37"/>
      <c r="X1371" s="68"/>
      <c r="Y1371" s="68"/>
      <c r="Z1371" s="55">
        <f t="shared" ca="1" si="1175"/>
        <v>-0.30000000000000004</v>
      </c>
      <c r="AA1371" s="39" t="s">
        <v>1153</v>
      </c>
      <c r="AB1371" s="40">
        <v>1.5</v>
      </c>
      <c r="AC1371" s="40" t="s">
        <v>996</v>
      </c>
      <c r="AD1371" s="40">
        <v>1</v>
      </c>
      <c r="AE1371" s="41">
        <v>0</v>
      </c>
      <c r="AF1371" s="42">
        <v>-38</v>
      </c>
      <c r="AG1371" s="47">
        <f t="shared" ref="AG1371" si="1187">AF1370</f>
        <v>-37.5</v>
      </c>
      <c r="AH1371" s="43">
        <f t="shared" ca="1" si="1176"/>
        <v>-38.299999999999997</v>
      </c>
      <c r="AI1371" s="43">
        <f t="shared" ca="1" si="1177"/>
        <v>-37.799999999999997</v>
      </c>
      <c r="AJ1371" s="44">
        <f t="shared" ca="1" si="1178"/>
        <v>-38</v>
      </c>
      <c r="AK1371" s="44">
        <f t="shared" ca="1" si="1179"/>
        <v>-37.5</v>
      </c>
      <c r="AL1371" s="44">
        <f t="shared" ca="1" si="1180"/>
        <v>-39.799999999999997</v>
      </c>
      <c r="AM1371" s="44">
        <f t="shared" ca="1" si="1181"/>
        <v>-39.299999999999997</v>
      </c>
      <c r="AN1371" s="36" t="str">
        <f t="shared" ca="1" si="1182"/>
        <v>30</v>
      </c>
      <c r="AO1371" s="36" t="str">
        <f t="shared" ca="1" si="1183"/>
        <v>05</v>
      </c>
      <c r="AP1371" s="36" t="str">
        <f t="shared" ca="1" si="1184"/>
        <v>00</v>
      </c>
      <c r="AQ1371" s="36" t="str">
        <f t="shared" ca="1" si="1185"/>
        <v>00</v>
      </c>
      <c r="AR1371" s="36" t="str">
        <f t="shared" ca="1" si="1186"/>
        <v>00</v>
      </c>
      <c r="AS1371" s="36"/>
    </row>
    <row r="1372" spans="19:45" ht="30" customHeight="1" x14ac:dyDescent="0.25">
      <c r="S1372" s="26"/>
      <c r="T1372" s="17"/>
      <c r="U1372" s="71" t="str">
        <f t="shared" ca="1" si="1174"/>
        <v>0x36=-38.30,-38.00;</v>
      </c>
      <c r="V1372" s="37">
        <v>-0.5</v>
      </c>
      <c r="W1372" s="37"/>
      <c r="X1372" s="68"/>
      <c r="Y1372" s="68"/>
      <c r="Z1372" s="55">
        <f t="shared" ca="1" si="1175"/>
        <v>0.19999999999999996</v>
      </c>
      <c r="AA1372" s="39" t="s">
        <v>586</v>
      </c>
      <c r="AB1372" s="40">
        <v>2</v>
      </c>
      <c r="AC1372" s="40" t="s">
        <v>995</v>
      </c>
      <c r="AD1372" s="40">
        <v>1</v>
      </c>
      <c r="AE1372" s="41">
        <v>0</v>
      </c>
      <c r="AF1372" s="42">
        <v>-38.299999999999997</v>
      </c>
      <c r="AG1372" s="47">
        <f t="shared" ref="AG1372:AG1380" si="1188">AF1371</f>
        <v>-38</v>
      </c>
      <c r="AH1372" s="43">
        <f t="shared" ca="1" si="1176"/>
        <v>-38.099999999999994</v>
      </c>
      <c r="AI1372" s="43">
        <f t="shared" ca="1" si="1177"/>
        <v>-37.799999999999997</v>
      </c>
      <c r="AJ1372" s="44">
        <f t="shared" ca="1" si="1178"/>
        <v>-38.299999999999997</v>
      </c>
      <c r="AK1372" s="44">
        <f t="shared" ca="1" si="1179"/>
        <v>-38</v>
      </c>
      <c r="AL1372" s="44">
        <f t="shared" ca="1" si="1180"/>
        <v>-40.099999999999994</v>
      </c>
      <c r="AM1372" s="44">
        <f t="shared" ca="1" si="1181"/>
        <v>-39.799999999999997</v>
      </c>
      <c r="AN1372" s="36" t="str">
        <f t="shared" ca="1" si="1182"/>
        <v>30</v>
      </c>
      <c r="AO1372" s="36" t="str">
        <f t="shared" ca="1" si="1183"/>
        <v>06</v>
      </c>
      <c r="AP1372" s="36" t="str">
        <f t="shared" ca="1" si="1184"/>
        <v>00</v>
      </c>
      <c r="AQ1372" s="36" t="str">
        <f t="shared" ca="1" si="1185"/>
        <v>00</v>
      </c>
      <c r="AR1372" s="36" t="str">
        <f t="shared" ca="1" si="1186"/>
        <v>00</v>
      </c>
      <c r="AS1372" s="36"/>
    </row>
    <row r="1373" spans="19:45" ht="30" customHeight="1" x14ac:dyDescent="0.25">
      <c r="S1373" s="7" t="s">
        <v>19</v>
      </c>
      <c r="T1373" s="15" t="s">
        <v>1150</v>
      </c>
      <c r="U1373" s="71" t="str">
        <f t="shared" ca="1" si="1174"/>
        <v>0x03=-38.80,-38.30;</v>
      </c>
      <c r="V1373" s="37"/>
      <c r="W1373" s="37"/>
      <c r="X1373" s="68"/>
      <c r="Y1373" s="68"/>
      <c r="Z1373" s="55">
        <f t="shared" ca="1" si="1175"/>
        <v>0.5</v>
      </c>
      <c r="AA1373" s="39" t="s">
        <v>587</v>
      </c>
      <c r="AB1373" s="40">
        <v>0.5</v>
      </c>
      <c r="AC1373" s="40" t="s">
        <v>995</v>
      </c>
      <c r="AD1373" s="40">
        <v>1</v>
      </c>
      <c r="AE1373" s="41">
        <v>0</v>
      </c>
      <c r="AF1373" s="42">
        <v>-38.799999999999997</v>
      </c>
      <c r="AG1373" s="47">
        <f t="shared" si="1188"/>
        <v>-38.299999999999997</v>
      </c>
      <c r="AH1373" s="43">
        <f t="shared" ca="1" si="1176"/>
        <v>-38.299999999999997</v>
      </c>
      <c r="AI1373" s="43">
        <f t="shared" ca="1" si="1177"/>
        <v>-37.799999999999997</v>
      </c>
      <c r="AJ1373" s="44">
        <f t="shared" ca="1" si="1178"/>
        <v>-38.799999999999997</v>
      </c>
      <c r="AK1373" s="44">
        <f t="shared" ca="1" si="1179"/>
        <v>-38.299999999999997</v>
      </c>
      <c r="AL1373" s="44">
        <f t="shared" ca="1" si="1180"/>
        <v>-38.799999999999997</v>
      </c>
      <c r="AM1373" s="44">
        <f t="shared" ca="1" si="1181"/>
        <v>-38.299999999999997</v>
      </c>
      <c r="AN1373" s="36" t="str">
        <f t="shared" ca="1" si="1182"/>
        <v>00</v>
      </c>
      <c r="AO1373" s="36" t="str">
        <f t="shared" ca="1" si="1183"/>
        <v>03</v>
      </c>
      <c r="AP1373" s="36" t="str">
        <f t="shared" ca="1" si="1184"/>
        <v>00</v>
      </c>
      <c r="AQ1373" s="36" t="str">
        <f t="shared" ca="1" si="1185"/>
        <v>00</v>
      </c>
      <c r="AR1373" s="36" t="str">
        <f t="shared" ca="1" si="1186"/>
        <v>00</v>
      </c>
      <c r="AS1373" s="36"/>
    </row>
    <row r="1374" spans="19:45" ht="30" customHeight="1" x14ac:dyDescent="0.25">
      <c r="S1374" s="7" t="s">
        <v>15</v>
      </c>
      <c r="T1374" s="15" t="s">
        <v>1151</v>
      </c>
      <c r="U1374" s="71" t="str">
        <f t="shared" ca="1" si="1174"/>
        <v>0x04=-39.30,-38.80;</v>
      </c>
      <c r="V1374" s="37"/>
      <c r="W1374" s="37"/>
      <c r="X1374" s="68"/>
      <c r="Y1374" s="68"/>
      <c r="Z1374" s="55">
        <f t="shared" ca="1" si="1175"/>
        <v>1</v>
      </c>
      <c r="AA1374" s="39" t="s">
        <v>587</v>
      </c>
      <c r="AB1374" s="40">
        <v>1</v>
      </c>
      <c r="AC1374" s="40" t="s">
        <v>995</v>
      </c>
      <c r="AD1374" s="40">
        <v>1</v>
      </c>
      <c r="AE1374" s="41">
        <v>0</v>
      </c>
      <c r="AF1374" s="42">
        <v>-39.299999999999997</v>
      </c>
      <c r="AG1374" s="47">
        <f t="shared" si="1188"/>
        <v>-38.799999999999997</v>
      </c>
      <c r="AH1374" s="43">
        <f t="shared" ca="1" si="1176"/>
        <v>-38.299999999999997</v>
      </c>
      <c r="AI1374" s="43">
        <f t="shared" ca="1" si="1177"/>
        <v>-37.799999999999997</v>
      </c>
      <c r="AJ1374" s="44">
        <f t="shared" ca="1" si="1178"/>
        <v>-39.299999999999997</v>
      </c>
      <c r="AK1374" s="44">
        <f t="shared" ca="1" si="1179"/>
        <v>-38.799999999999997</v>
      </c>
      <c r="AL1374" s="44">
        <f t="shared" ca="1" si="1180"/>
        <v>-39.299999999999997</v>
      </c>
      <c r="AM1374" s="44">
        <f t="shared" ca="1" si="1181"/>
        <v>-38.799999999999997</v>
      </c>
      <c r="AN1374" s="36" t="str">
        <f t="shared" ca="1" si="1182"/>
        <v>00</v>
      </c>
      <c r="AO1374" s="36" t="str">
        <f t="shared" ca="1" si="1183"/>
        <v>04</v>
      </c>
      <c r="AP1374" s="36" t="str">
        <f t="shared" ca="1" si="1184"/>
        <v>00</v>
      </c>
      <c r="AQ1374" s="36" t="str">
        <f t="shared" ca="1" si="1185"/>
        <v>00</v>
      </c>
      <c r="AR1374" s="36" t="str">
        <f t="shared" ca="1" si="1186"/>
        <v>00</v>
      </c>
      <c r="AS1374" s="36"/>
    </row>
    <row r="1375" spans="19:45" ht="30" customHeight="1" x14ac:dyDescent="0.25">
      <c r="S1375" s="7" t="s">
        <v>705</v>
      </c>
      <c r="T1375" s="15" t="s">
        <v>1152</v>
      </c>
      <c r="U1375" s="71" t="str">
        <f t="shared" ca="1" si="1174"/>
        <v>0x06=-40.10,-39.30;</v>
      </c>
      <c r="V1375" s="37"/>
      <c r="W1375" s="37"/>
      <c r="X1375" s="68"/>
      <c r="Y1375" s="68"/>
      <c r="Z1375" s="55">
        <f t="shared" ca="1" si="1175"/>
        <v>2</v>
      </c>
      <c r="AA1375" s="39" t="s">
        <v>587</v>
      </c>
      <c r="AB1375" s="40">
        <v>2</v>
      </c>
      <c r="AC1375" s="40" t="s">
        <v>995</v>
      </c>
      <c r="AD1375" s="40">
        <v>1</v>
      </c>
      <c r="AE1375" s="41">
        <v>0</v>
      </c>
      <c r="AF1375" s="42">
        <v>-40.1</v>
      </c>
      <c r="AG1375" s="47">
        <f t="shared" si="1188"/>
        <v>-39.299999999999997</v>
      </c>
      <c r="AH1375" s="43">
        <f t="shared" ca="1" si="1176"/>
        <v>-38.1</v>
      </c>
      <c r="AI1375" s="43">
        <f t="shared" ca="1" si="1177"/>
        <v>-37.299999999999997</v>
      </c>
      <c r="AJ1375" s="44">
        <f t="shared" ca="1" si="1178"/>
        <v>-40.1</v>
      </c>
      <c r="AK1375" s="44">
        <f t="shared" ca="1" si="1179"/>
        <v>-39.299999999999997</v>
      </c>
      <c r="AL1375" s="44">
        <f t="shared" ca="1" si="1180"/>
        <v>-40.1</v>
      </c>
      <c r="AM1375" s="44">
        <f t="shared" ca="1" si="1181"/>
        <v>-39.299999999999997</v>
      </c>
      <c r="AN1375" s="36" t="str">
        <f t="shared" ca="1" si="1182"/>
        <v>00</v>
      </c>
      <c r="AO1375" s="36" t="str">
        <f t="shared" ca="1" si="1183"/>
        <v>06</v>
      </c>
      <c r="AP1375" s="36" t="str">
        <f t="shared" ca="1" si="1184"/>
        <v>00</v>
      </c>
      <c r="AQ1375" s="36" t="str">
        <f t="shared" ca="1" si="1185"/>
        <v>00</v>
      </c>
      <c r="AR1375" s="36" t="str">
        <f t="shared" ca="1" si="1186"/>
        <v>00</v>
      </c>
      <c r="AS1375" s="36"/>
    </row>
    <row r="1376" spans="19:45" ht="30" customHeight="1" x14ac:dyDescent="0.25">
      <c r="S1376" s="7" t="s">
        <v>605</v>
      </c>
      <c r="T1376" s="15" t="s">
        <v>991</v>
      </c>
      <c r="U1376" s="71" t="str">
        <f t="shared" ca="1" si="1174"/>
        <v>0x54=-40.60,-40.10;</v>
      </c>
      <c r="V1376" s="37"/>
      <c r="W1376" s="37"/>
      <c r="X1376" s="68"/>
      <c r="Y1376" s="68"/>
      <c r="Z1376" s="55">
        <f t="shared" ca="1" si="1175"/>
        <v>2.2999999999999998</v>
      </c>
      <c r="AA1376" s="39" t="s">
        <v>580</v>
      </c>
      <c r="AB1376" s="40">
        <v>1</v>
      </c>
      <c r="AC1376" s="40" t="s">
        <v>995</v>
      </c>
      <c r="AD1376" s="40">
        <v>1</v>
      </c>
      <c r="AE1376" s="41">
        <v>0</v>
      </c>
      <c r="AF1376" s="42">
        <v>-40.6</v>
      </c>
      <c r="AG1376" s="47">
        <f t="shared" si="1188"/>
        <v>-40.1</v>
      </c>
      <c r="AH1376" s="43">
        <f t="shared" ca="1" si="1176"/>
        <v>-38.300000000000004</v>
      </c>
      <c r="AI1376" s="43">
        <f t="shared" ca="1" si="1177"/>
        <v>-37.800000000000004</v>
      </c>
      <c r="AJ1376" s="44">
        <f t="shared" ca="1" si="1178"/>
        <v>-40.6</v>
      </c>
      <c r="AK1376" s="44">
        <f t="shared" ca="1" si="1179"/>
        <v>-40.1</v>
      </c>
      <c r="AL1376" s="44">
        <f t="shared" ca="1" si="1180"/>
        <v>-39.300000000000004</v>
      </c>
      <c r="AM1376" s="44">
        <f t="shared" ca="1" si="1181"/>
        <v>-38.800000000000004</v>
      </c>
      <c r="AN1376" s="36" t="str">
        <f t="shared" ca="1" si="1182"/>
        <v>50</v>
      </c>
      <c r="AO1376" s="36" t="str">
        <f t="shared" ca="1" si="1183"/>
        <v>04</v>
      </c>
      <c r="AP1376" s="36" t="str">
        <f t="shared" ca="1" si="1184"/>
        <v>00</v>
      </c>
      <c r="AQ1376" s="36" t="str">
        <f t="shared" ca="1" si="1185"/>
        <v>00</v>
      </c>
      <c r="AR1376" s="36" t="str">
        <f t="shared" ca="1" si="1186"/>
        <v>00</v>
      </c>
      <c r="AS1376" s="36"/>
    </row>
    <row r="1377" spans="19:45" ht="30" customHeight="1" x14ac:dyDescent="0.25">
      <c r="S1377" s="7" t="s">
        <v>721</v>
      </c>
      <c r="T1377" s="15" t="s">
        <v>26</v>
      </c>
      <c r="U1377" s="71" t="str">
        <f t="shared" ca="1" si="1174"/>
        <v>0x55=-41.10,-40.60;</v>
      </c>
      <c r="V1377" s="37"/>
      <c r="W1377" s="37"/>
      <c r="X1377" s="68"/>
      <c r="Y1377" s="68"/>
      <c r="Z1377" s="55">
        <f t="shared" ca="1" si="1175"/>
        <v>2.8</v>
      </c>
      <c r="AA1377" s="39" t="s">
        <v>580</v>
      </c>
      <c r="AB1377" s="40">
        <v>1.5</v>
      </c>
      <c r="AC1377" s="40" t="s">
        <v>995</v>
      </c>
      <c r="AD1377" s="40">
        <v>1</v>
      </c>
      <c r="AE1377" s="41">
        <v>0</v>
      </c>
      <c r="AF1377" s="42">
        <v>-41.1</v>
      </c>
      <c r="AG1377" s="47">
        <f t="shared" si="1188"/>
        <v>-40.6</v>
      </c>
      <c r="AH1377" s="43">
        <f t="shared" ca="1" si="1176"/>
        <v>-38.300000000000004</v>
      </c>
      <c r="AI1377" s="43">
        <f t="shared" ca="1" si="1177"/>
        <v>-37.800000000000004</v>
      </c>
      <c r="AJ1377" s="44">
        <f t="shared" ca="1" si="1178"/>
        <v>-41.1</v>
      </c>
      <c r="AK1377" s="44">
        <f t="shared" ca="1" si="1179"/>
        <v>-40.6</v>
      </c>
      <c r="AL1377" s="44">
        <f t="shared" ca="1" si="1180"/>
        <v>-39.800000000000004</v>
      </c>
      <c r="AM1377" s="44">
        <f t="shared" ca="1" si="1181"/>
        <v>-39.300000000000004</v>
      </c>
      <c r="AN1377" s="36" t="str">
        <f t="shared" ca="1" si="1182"/>
        <v>50</v>
      </c>
      <c r="AO1377" s="36" t="str">
        <f t="shared" ca="1" si="1183"/>
        <v>05</v>
      </c>
      <c r="AP1377" s="36" t="str">
        <f t="shared" ca="1" si="1184"/>
        <v>00</v>
      </c>
      <c r="AQ1377" s="36" t="str">
        <f t="shared" ca="1" si="1185"/>
        <v>00</v>
      </c>
      <c r="AR1377" s="36" t="str">
        <f t="shared" ca="1" si="1186"/>
        <v>00</v>
      </c>
      <c r="AS1377" s="36"/>
    </row>
    <row r="1378" spans="19:45" ht="30" customHeight="1" x14ac:dyDescent="0.25">
      <c r="S1378" s="7" t="s">
        <v>20</v>
      </c>
      <c r="T1378" s="15">
        <v>-38</v>
      </c>
      <c r="U1378" s="71" t="str">
        <f t="shared" ca="1" si="1174"/>
        <v>0x63=-41.40,-41.10;</v>
      </c>
      <c r="V1378" s="37"/>
      <c r="W1378" s="37"/>
      <c r="X1378" s="38"/>
      <c r="Y1378" s="38"/>
      <c r="Z1378" s="55">
        <f t="shared" ca="1" si="1175"/>
        <v>3.1</v>
      </c>
      <c r="AA1378" s="39" t="s">
        <v>581</v>
      </c>
      <c r="AB1378" s="40">
        <v>0.5</v>
      </c>
      <c r="AC1378" s="40" t="s">
        <v>995</v>
      </c>
      <c r="AD1378" s="40">
        <v>1</v>
      </c>
      <c r="AE1378" s="41">
        <v>0</v>
      </c>
      <c r="AF1378" s="42">
        <v>-41.4</v>
      </c>
      <c r="AG1378" s="47">
        <f t="shared" si="1188"/>
        <v>-41.1</v>
      </c>
      <c r="AH1378" s="43">
        <f t="shared" ca="1" si="1176"/>
        <v>-38.299999999999997</v>
      </c>
      <c r="AI1378" s="43">
        <f t="shared" ca="1" si="1177"/>
        <v>-38</v>
      </c>
      <c r="AJ1378" s="44">
        <f t="shared" ca="1" si="1178"/>
        <v>-41.4</v>
      </c>
      <c r="AK1378" s="44">
        <f t="shared" ca="1" si="1179"/>
        <v>-41.1</v>
      </c>
      <c r="AL1378" s="44">
        <f t="shared" ca="1" si="1180"/>
        <v>-38.799999999999997</v>
      </c>
      <c r="AM1378" s="44">
        <f t="shared" ca="1" si="1181"/>
        <v>-38.5</v>
      </c>
      <c r="AN1378" s="36" t="str">
        <f t="shared" ca="1" si="1182"/>
        <v>60</v>
      </c>
      <c r="AO1378" s="36" t="str">
        <f t="shared" ca="1" si="1183"/>
        <v>03</v>
      </c>
      <c r="AP1378" s="36" t="str">
        <f t="shared" ca="1" si="1184"/>
        <v>00</v>
      </c>
      <c r="AQ1378" s="36" t="str">
        <f t="shared" ca="1" si="1185"/>
        <v>00</v>
      </c>
      <c r="AR1378" s="36" t="str">
        <f t="shared" ca="1" si="1186"/>
        <v>00</v>
      </c>
      <c r="AS1378" s="36"/>
    </row>
    <row r="1379" spans="19:45" ht="30" customHeight="1" x14ac:dyDescent="0.25">
      <c r="S1379" s="7" t="s">
        <v>691</v>
      </c>
      <c r="T1379" s="15" t="s">
        <v>1098</v>
      </c>
      <c r="U1379" s="71" t="str">
        <f t="shared" ca="1" si="1174"/>
        <v>0x64=-41.90,-41.40;</v>
      </c>
      <c r="V1379" s="37"/>
      <c r="W1379" s="37"/>
      <c r="X1379" s="38"/>
      <c r="Y1379" s="38"/>
      <c r="Z1379" s="55">
        <f t="shared" ca="1" si="1175"/>
        <v>3.6</v>
      </c>
      <c r="AA1379" s="39" t="s">
        <v>581</v>
      </c>
      <c r="AB1379" s="40">
        <v>1</v>
      </c>
      <c r="AC1379" s="40" t="s">
        <v>995</v>
      </c>
      <c r="AD1379" s="40">
        <v>1</v>
      </c>
      <c r="AE1379" s="41">
        <v>0</v>
      </c>
      <c r="AF1379" s="42">
        <v>-41.9</v>
      </c>
      <c r="AG1379" s="47">
        <f t="shared" si="1188"/>
        <v>-41.4</v>
      </c>
      <c r="AH1379" s="43">
        <f t="shared" ca="1" si="1176"/>
        <v>-38.299999999999997</v>
      </c>
      <c r="AI1379" s="43">
        <f t="shared" ca="1" si="1177"/>
        <v>-37.799999999999997</v>
      </c>
      <c r="AJ1379" s="44">
        <f t="shared" ca="1" si="1178"/>
        <v>-41.9</v>
      </c>
      <c r="AK1379" s="44">
        <f t="shared" ca="1" si="1179"/>
        <v>-41.4</v>
      </c>
      <c r="AL1379" s="44">
        <f t="shared" ca="1" si="1180"/>
        <v>-39.299999999999997</v>
      </c>
      <c r="AM1379" s="44">
        <f t="shared" ca="1" si="1181"/>
        <v>-38.799999999999997</v>
      </c>
      <c r="AN1379" s="36" t="str">
        <f t="shared" ca="1" si="1182"/>
        <v>60</v>
      </c>
      <c r="AO1379" s="36" t="str">
        <f t="shared" ca="1" si="1183"/>
        <v>04</v>
      </c>
      <c r="AP1379" s="36" t="str">
        <f t="shared" ca="1" si="1184"/>
        <v>00</v>
      </c>
      <c r="AQ1379" s="36" t="str">
        <f t="shared" ca="1" si="1185"/>
        <v>00</v>
      </c>
      <c r="AR1379" s="36" t="str">
        <f t="shared" ca="1" si="1186"/>
        <v>00</v>
      </c>
      <c r="AS1379" s="36"/>
    </row>
    <row r="1380" spans="19:45" ht="30" customHeight="1" x14ac:dyDescent="0.25">
      <c r="S1380" s="7" t="s">
        <v>544</v>
      </c>
      <c r="T1380" s="15" t="s">
        <v>993</v>
      </c>
      <c r="U1380" s="71" t="str">
        <f t="shared" ca="1" si="1174"/>
        <v>0x65=-42.40,-41.90;</v>
      </c>
      <c r="V1380" s="37"/>
      <c r="W1380" s="37"/>
      <c r="X1380" s="38"/>
      <c r="Y1380" s="38"/>
      <c r="Z1380" s="71">
        <f t="shared" ca="1" si="1175"/>
        <v>4.0999999999999996</v>
      </c>
      <c r="AA1380" s="39" t="s">
        <v>581</v>
      </c>
      <c r="AB1380" s="40">
        <v>1.5</v>
      </c>
      <c r="AC1380" s="40" t="s">
        <v>995</v>
      </c>
      <c r="AD1380" s="40">
        <v>1</v>
      </c>
      <c r="AE1380" s="41">
        <v>0</v>
      </c>
      <c r="AF1380" s="42">
        <v>-42.4</v>
      </c>
      <c r="AG1380" s="49">
        <f t="shared" si="1188"/>
        <v>-41.9</v>
      </c>
      <c r="AH1380" s="43">
        <f t="shared" ca="1" si="1176"/>
        <v>-38.299999999999997</v>
      </c>
      <c r="AI1380" s="43">
        <f t="shared" ca="1" si="1177"/>
        <v>-37.799999999999997</v>
      </c>
      <c r="AJ1380" s="44">
        <f t="shared" ca="1" si="1178"/>
        <v>-42.4</v>
      </c>
      <c r="AK1380" s="44">
        <f t="shared" ca="1" si="1179"/>
        <v>-41.9</v>
      </c>
      <c r="AL1380" s="44">
        <f t="shared" ca="1" si="1180"/>
        <v>-39.799999999999997</v>
      </c>
      <c r="AM1380" s="44">
        <f t="shared" ca="1" si="1181"/>
        <v>-39.299999999999997</v>
      </c>
      <c r="AN1380" s="36" t="str">
        <f t="shared" ca="1" si="1182"/>
        <v>60</v>
      </c>
      <c r="AO1380" s="36" t="str">
        <f t="shared" ca="1" si="1183"/>
        <v>05</v>
      </c>
      <c r="AP1380" s="36" t="str">
        <f t="shared" ca="1" si="1184"/>
        <v>00</v>
      </c>
      <c r="AQ1380" s="36" t="str">
        <f t="shared" ca="1" si="1185"/>
        <v>00</v>
      </c>
      <c r="AR1380" s="36" t="str">
        <f t="shared" ca="1" si="1186"/>
        <v>00</v>
      </c>
      <c r="AS1380" s="36"/>
    </row>
    <row r="1381" spans="19:45" ht="30" customHeight="1" x14ac:dyDescent="0.25">
      <c r="S1381" s="7" t="s">
        <v>12</v>
      </c>
      <c r="T1381" s="15" t="s">
        <v>548</v>
      </c>
      <c r="U1381" s="71"/>
      <c r="V1381" s="37"/>
      <c r="W1381" s="37"/>
      <c r="X1381" s="38"/>
      <c r="Y1381" s="38"/>
      <c r="Z1381" s="71"/>
      <c r="AA1381" s="39"/>
      <c r="AB1381" s="40"/>
      <c r="AC1381" s="40"/>
      <c r="AD1381" s="40"/>
      <c r="AE1381" s="41"/>
      <c r="AF1381" s="42"/>
      <c r="AG1381" s="49"/>
      <c r="AH1381" s="43"/>
      <c r="AI1381" s="43"/>
      <c r="AJ1381" s="44"/>
      <c r="AK1381" s="44"/>
      <c r="AL1381" s="44"/>
      <c r="AM1381" s="44"/>
      <c r="AN1381" s="36"/>
      <c r="AO1381" s="36"/>
      <c r="AP1381" s="36"/>
      <c r="AQ1381" s="36"/>
      <c r="AR1381" s="36"/>
      <c r="AS1381" s="36"/>
    </row>
    <row r="1382" spans="19:45" ht="30" customHeight="1" x14ac:dyDescent="0.25">
      <c r="S1382" s="26" t="s">
        <v>773</v>
      </c>
      <c r="T1382" s="15" t="s">
        <v>562</v>
      </c>
      <c r="U1382" s="71"/>
      <c r="V1382" s="37"/>
      <c r="W1382" s="37"/>
      <c r="X1382" s="38"/>
      <c r="Y1382" s="38"/>
      <c r="Z1382" s="71"/>
      <c r="AA1382" s="39"/>
      <c r="AB1382" s="40"/>
      <c r="AC1382" s="40"/>
      <c r="AD1382" s="40"/>
      <c r="AE1382" s="41"/>
      <c r="AF1382" s="42"/>
      <c r="AG1382" s="49"/>
      <c r="AH1382" s="43"/>
      <c r="AI1382" s="43"/>
      <c r="AJ1382" s="44"/>
      <c r="AK1382" s="44"/>
      <c r="AL1382" s="44"/>
      <c r="AM1382" s="44"/>
      <c r="AN1382" s="36"/>
      <c r="AO1382" s="36"/>
      <c r="AP1382" s="36"/>
      <c r="AQ1382" s="36"/>
      <c r="AR1382" s="36"/>
      <c r="AS1382" s="36"/>
    </row>
    <row r="1383" spans="19:45" ht="30" customHeight="1" x14ac:dyDescent="0.25">
      <c r="S1383" s="7" t="s">
        <v>573</v>
      </c>
      <c r="T1383" s="15">
        <v>1.1000000000000001</v>
      </c>
      <c r="U1383" s="71"/>
      <c r="V1383" s="37"/>
      <c r="W1383" s="37"/>
      <c r="X1383" s="38"/>
      <c r="Y1383" s="38"/>
      <c r="Z1383" s="71"/>
      <c r="AA1383" s="39"/>
      <c r="AB1383" s="40"/>
      <c r="AC1383" s="40"/>
      <c r="AD1383" s="40"/>
      <c r="AE1383" s="41"/>
      <c r="AF1383" s="42"/>
      <c r="AG1383" s="49"/>
      <c r="AH1383" s="43"/>
      <c r="AI1383" s="43"/>
      <c r="AJ1383" s="44"/>
      <c r="AK1383" s="44"/>
      <c r="AL1383" s="44"/>
      <c r="AM1383" s="44"/>
      <c r="AN1383" s="36"/>
      <c r="AO1383" s="36"/>
      <c r="AP1383" s="36"/>
      <c r="AQ1383" s="36"/>
      <c r="AR1383" s="36"/>
      <c r="AS1383" s="36"/>
    </row>
    <row r="1384" spans="19:45" ht="30" customHeight="1" x14ac:dyDescent="0.25">
      <c r="S1384" s="7" t="s">
        <v>590</v>
      </c>
      <c r="T1384" s="15">
        <f>VLOOKUP(T1369,MPN!$A$1:$E$1000,4,FALSE)</f>
        <v>-38</v>
      </c>
      <c r="U1384" s="71"/>
      <c r="V1384" s="37"/>
      <c r="W1384" s="37"/>
      <c r="X1384" s="38"/>
      <c r="Y1384" s="38"/>
      <c r="Z1384" s="71"/>
      <c r="AA1384" s="39"/>
      <c r="AB1384" s="40"/>
      <c r="AC1384" s="40"/>
      <c r="AD1384" s="40"/>
      <c r="AE1384" s="41"/>
      <c r="AF1384" s="42"/>
      <c r="AG1384" s="49"/>
      <c r="AH1384" s="43"/>
      <c r="AI1384" s="43"/>
      <c r="AJ1384" s="44"/>
      <c r="AK1384" s="44"/>
      <c r="AL1384" s="44"/>
      <c r="AM1384" s="44"/>
      <c r="AN1384" s="36"/>
      <c r="AO1384" s="36"/>
      <c r="AP1384" s="36"/>
      <c r="AQ1384" s="36"/>
      <c r="AR1384" s="36"/>
      <c r="AS1384" s="36"/>
    </row>
    <row r="1385" spans="19:45" ht="30" customHeight="1" x14ac:dyDescent="0.25">
      <c r="S1385" s="7" t="s">
        <v>693</v>
      </c>
      <c r="T1385" s="15">
        <v>0.8</v>
      </c>
      <c r="U1385" s="71"/>
      <c r="V1385" s="37"/>
      <c r="W1385" s="37"/>
      <c r="X1385" s="38"/>
      <c r="Y1385" s="38"/>
      <c r="Z1385" s="71"/>
      <c r="AA1385" s="39"/>
      <c r="AB1385" s="40"/>
      <c r="AC1385" s="40"/>
      <c r="AD1385" s="40"/>
      <c r="AE1385" s="41"/>
      <c r="AF1385" s="42"/>
      <c r="AG1385" s="49"/>
      <c r="AH1385" s="43"/>
      <c r="AI1385" s="43"/>
      <c r="AJ1385" s="44"/>
      <c r="AK1385" s="44"/>
      <c r="AL1385" s="44"/>
      <c r="AM1385" s="44"/>
      <c r="AN1385" s="36"/>
      <c r="AO1385" s="36"/>
      <c r="AP1385" s="36"/>
      <c r="AQ1385" s="36"/>
      <c r="AR1385" s="36"/>
      <c r="AS1385" s="36"/>
    </row>
    <row r="1386" spans="19:45" ht="30" customHeight="1" x14ac:dyDescent="0.25">
      <c r="S1386" s="7" t="s">
        <v>604</v>
      </c>
      <c r="T1386" s="7" t="str">
        <f t="shared" ref="T1386" si="1189">VLOOKUP($T1373,$AU$1:$AZ$31,MATCH($T1367,$AU$1:$AZ$1,0),FALSE)&amp;"_"&amp;T1375</f>
        <v>default_NormalMode</v>
      </c>
      <c r="U1386" s="71"/>
      <c r="V1386" s="37"/>
      <c r="W1386" s="37"/>
      <c r="X1386" s="38"/>
      <c r="Y1386" s="38"/>
      <c r="Z1386" s="71"/>
      <c r="AA1386" s="39"/>
      <c r="AB1386" s="40"/>
      <c r="AC1386" s="40"/>
      <c r="AD1386" s="40"/>
      <c r="AE1386" s="41"/>
      <c r="AF1386" s="42"/>
      <c r="AG1386" s="49"/>
      <c r="AH1386" s="43"/>
      <c r="AI1386" s="43"/>
      <c r="AJ1386" s="44"/>
      <c r="AK1386" s="44"/>
      <c r="AL1386" s="44"/>
      <c r="AM1386" s="44"/>
      <c r="AN1386" s="36"/>
      <c r="AO1386" s="36"/>
      <c r="AP1386" s="36"/>
      <c r="AQ1386" s="36"/>
      <c r="AR1386" s="36"/>
      <c r="AS1386" s="36"/>
    </row>
    <row r="1387" spans="19:45" ht="30" customHeight="1" x14ac:dyDescent="0.25">
      <c r="S1387" s="7" t="s">
        <v>424</v>
      </c>
      <c r="T1387" s="7" t="str">
        <f>VLOOKUP($T1369,MPN!$A$1:$E$500,2,FALSE)</f>
        <v>AMIC</v>
      </c>
      <c r="U1387" s="71"/>
      <c r="V1387" s="37"/>
      <c r="W1387" s="37"/>
      <c r="X1387" s="38"/>
      <c r="Y1387" s="38"/>
      <c r="Z1387" s="71"/>
      <c r="AA1387" s="39"/>
      <c r="AB1387" s="40"/>
      <c r="AC1387" s="40"/>
      <c r="AD1387" s="40"/>
      <c r="AE1387" s="41"/>
      <c r="AF1387" s="42"/>
      <c r="AG1387" s="49"/>
      <c r="AH1387" s="43"/>
      <c r="AI1387" s="43"/>
      <c r="AJ1387" s="44"/>
      <c r="AK1387" s="44"/>
      <c r="AL1387" s="44"/>
      <c r="AM1387" s="44"/>
      <c r="AN1387" s="36"/>
      <c r="AO1387" s="36"/>
      <c r="AP1387" s="36"/>
      <c r="AQ1387" s="36"/>
      <c r="AR1387" s="36"/>
      <c r="AS1387" s="36"/>
    </row>
    <row r="1388" spans="19:45" ht="30" customHeight="1" x14ac:dyDescent="0.25">
      <c r="S1388" s="7" t="s">
        <v>16</v>
      </c>
      <c r="T1388" s="7" t="str">
        <f>VLOOKUP($T1370,ASIC!$A$1:$B$200,2,FALSE)</f>
        <v>M804WF</v>
      </c>
      <c r="U1388" s="71"/>
      <c r="V1388" s="37"/>
      <c r="W1388" s="37"/>
      <c r="X1388" s="38"/>
      <c r="Y1388" s="38"/>
      <c r="Z1388" s="71"/>
      <c r="AA1388" s="39"/>
      <c r="AB1388" s="40"/>
      <c r="AC1388" s="40"/>
      <c r="AD1388" s="40"/>
      <c r="AE1388" s="41"/>
      <c r="AF1388" s="42"/>
      <c r="AG1388" s="49"/>
      <c r="AH1388" s="43"/>
      <c r="AI1388" s="43"/>
      <c r="AJ1388" s="44"/>
      <c r="AK1388" s="44"/>
      <c r="AL1388" s="44"/>
      <c r="AM1388" s="44"/>
      <c r="AN1388" s="36"/>
      <c r="AO1388" s="36"/>
      <c r="AP1388" s="36"/>
      <c r="AQ1388" s="36"/>
      <c r="AR1388" s="36"/>
      <c r="AS1388" s="36"/>
    </row>
    <row r="1389" spans="19:45" ht="30" customHeight="1" x14ac:dyDescent="0.25">
      <c r="S1389" s="7" t="s">
        <v>17</v>
      </c>
      <c r="T1389" s="7" t="str">
        <f>VLOOKUP($T1371,Sensor!$A$1:$B$100,2,FALSE)</f>
        <v>N039A</v>
      </c>
      <c r="U1389" s="71"/>
      <c r="V1389" s="37"/>
      <c r="W1389" s="37"/>
      <c r="X1389" s="38"/>
      <c r="Y1389" s="38"/>
      <c r="Z1389" s="71"/>
      <c r="AA1389" s="39"/>
      <c r="AB1389" s="40"/>
      <c r="AC1389" s="40"/>
      <c r="AD1389" s="40"/>
      <c r="AE1389" s="41"/>
      <c r="AF1389" s="42"/>
      <c r="AG1389" s="49"/>
      <c r="AH1389" s="43"/>
      <c r="AI1389" s="43"/>
      <c r="AJ1389" s="44"/>
      <c r="AK1389" s="44"/>
      <c r="AL1389" s="44"/>
      <c r="AM1389" s="44"/>
      <c r="AN1389" s="36"/>
      <c r="AO1389" s="36"/>
      <c r="AP1389" s="36"/>
      <c r="AQ1389" s="36"/>
      <c r="AR1389" s="36"/>
      <c r="AS1389" s="36"/>
    </row>
    <row r="1390" spans="19:45" ht="30" customHeight="1" x14ac:dyDescent="0.25">
      <c r="S1390" s="7" t="s">
        <v>21</v>
      </c>
      <c r="T1390" s="7" t="str">
        <f>VLOOKUP($T1369,MPN!$A$1:$E$500,5,FALSE)</f>
        <v>Default</v>
      </c>
      <c r="U1390" s="71"/>
      <c r="V1390" s="37"/>
      <c r="W1390" s="37"/>
      <c r="X1390" s="38"/>
      <c r="Y1390" s="38"/>
      <c r="Z1390" s="71"/>
      <c r="AA1390" s="39"/>
      <c r="AB1390" s="40"/>
      <c r="AC1390" s="40"/>
      <c r="AD1390" s="40"/>
      <c r="AE1390" s="41"/>
      <c r="AF1390" s="42"/>
      <c r="AG1390" s="49"/>
      <c r="AH1390" s="43"/>
      <c r="AI1390" s="43"/>
      <c r="AJ1390" s="44"/>
      <c r="AK1390" s="44"/>
      <c r="AL1390" s="44"/>
      <c r="AM1390" s="44"/>
      <c r="AN1390" s="36"/>
      <c r="AO1390" s="36"/>
      <c r="AP1390" s="36"/>
      <c r="AQ1390" s="36"/>
      <c r="AR1390" s="36"/>
      <c r="AS1390" s="36"/>
    </row>
    <row r="1391" spans="19:45" ht="30" customHeight="1" x14ac:dyDescent="0.25">
      <c r="S1391" s="7" t="s">
        <v>545</v>
      </c>
      <c r="T1391" s="7">
        <f t="shared" ref="T1391" si="1190">VLOOKUP(T1380,$DT$1:$DV$31,3,FALSE)</f>
        <v>0</v>
      </c>
      <c r="U1391" s="71"/>
      <c r="V1391" s="37"/>
      <c r="W1391" s="37"/>
      <c r="X1391" s="38"/>
      <c r="Y1391" s="38"/>
      <c r="Z1391" s="71"/>
      <c r="AA1391" s="39"/>
      <c r="AB1391" s="40"/>
      <c r="AC1391" s="40"/>
      <c r="AD1391" s="40"/>
      <c r="AE1391" s="41"/>
      <c r="AF1391" s="42"/>
      <c r="AG1391" s="49"/>
      <c r="AH1391" s="43"/>
      <c r="AI1391" s="43"/>
      <c r="AJ1391" s="44"/>
      <c r="AK1391" s="44"/>
      <c r="AL1391" s="44"/>
      <c r="AM1391" s="44"/>
      <c r="AN1391" s="36"/>
      <c r="AO1391" s="36"/>
      <c r="AP1391" s="36"/>
      <c r="AQ1391" s="36"/>
      <c r="AR1391" s="36"/>
      <c r="AS1391" s="36"/>
    </row>
    <row r="1392" spans="19:45" ht="30" customHeight="1" x14ac:dyDescent="0.25">
      <c r="S1392" s="7" t="s">
        <v>22</v>
      </c>
      <c r="T1392" s="15">
        <v>2</v>
      </c>
      <c r="U1392" s="71"/>
      <c r="V1392" s="37"/>
      <c r="W1392" s="37"/>
      <c r="X1392" s="38"/>
      <c r="Y1392" s="38"/>
      <c r="Z1392" s="71"/>
      <c r="AA1392" s="39"/>
      <c r="AB1392" s="40"/>
      <c r="AC1392" s="40"/>
      <c r="AD1392" s="40"/>
      <c r="AE1392" s="41"/>
      <c r="AF1392" s="42"/>
      <c r="AG1392" s="49"/>
      <c r="AH1392" s="43"/>
      <c r="AI1392" s="43"/>
      <c r="AJ1392" s="44"/>
      <c r="AK1392" s="44"/>
      <c r="AL1392" s="44"/>
      <c r="AM1392" s="44"/>
      <c r="AN1392" s="36"/>
      <c r="AO1392" s="36"/>
      <c r="AP1392" s="36"/>
      <c r="AQ1392" s="36"/>
      <c r="AR1392" s="36"/>
      <c r="AS1392" s="36"/>
    </row>
    <row r="1393" spans="2:45" ht="30" customHeight="1" x14ac:dyDescent="0.25">
      <c r="B1393" s="70"/>
      <c r="S1393" s="7" t="s">
        <v>696</v>
      </c>
      <c r="T1393" s="28">
        <v>45723</v>
      </c>
      <c r="U1393" s="71"/>
      <c r="V1393" s="37"/>
      <c r="W1393" s="37"/>
      <c r="X1393" s="38"/>
      <c r="Y1393" s="38"/>
      <c r="Z1393" s="71"/>
      <c r="AA1393" s="39"/>
      <c r="AB1393" s="40"/>
      <c r="AC1393" s="40"/>
      <c r="AD1393" s="40"/>
      <c r="AE1393" s="41"/>
      <c r="AF1393" s="42"/>
      <c r="AG1393" s="49"/>
      <c r="AH1393" s="43"/>
      <c r="AI1393" s="43"/>
      <c r="AJ1393" s="44"/>
      <c r="AK1393" s="44"/>
      <c r="AL1393" s="44"/>
      <c r="AM1393" s="44"/>
      <c r="AN1393" s="36"/>
      <c r="AO1393" s="36"/>
      <c r="AP1393" s="36"/>
      <c r="AQ1393" s="36"/>
      <c r="AR1393" s="36"/>
      <c r="AS1393" s="36"/>
    </row>
    <row r="1394" spans="2:45" ht="30" customHeight="1" x14ac:dyDescent="0.25">
      <c r="S1394" s="7" t="s">
        <v>694</v>
      </c>
      <c r="T1394" s="15" t="s">
        <v>994</v>
      </c>
      <c r="U1394" s="71"/>
      <c r="V1394" s="37"/>
      <c r="W1394" s="37"/>
      <c r="X1394" s="38"/>
      <c r="Y1394" s="38"/>
      <c r="Z1394" s="71"/>
      <c r="AA1394" s="39"/>
      <c r="AB1394" s="40"/>
      <c r="AC1394" s="40"/>
      <c r="AD1394" s="40"/>
      <c r="AE1394" s="41"/>
      <c r="AF1394" s="42"/>
      <c r="AG1394" s="49"/>
      <c r="AH1394" s="43"/>
      <c r="AI1394" s="43"/>
      <c r="AJ1394" s="44"/>
      <c r="AK1394" s="44"/>
      <c r="AL1394" s="44"/>
      <c r="AM1394" s="44"/>
      <c r="AN1394" s="36"/>
      <c r="AO1394" s="36"/>
      <c r="AP1394" s="36"/>
      <c r="AQ1394" s="36"/>
      <c r="AR1394" s="36"/>
      <c r="AS1394" s="36"/>
    </row>
    <row r="1395" spans="2:45" ht="30" customHeight="1" x14ac:dyDescent="0.25">
      <c r="S1395" s="7" t="s">
        <v>697</v>
      </c>
      <c r="T1395" s="7">
        <f t="shared" ref="T1395" ca="1" si="1191">COUNTA(U1370:U1429)</f>
        <v>11</v>
      </c>
      <c r="U1395" s="71"/>
      <c r="V1395" s="37"/>
      <c r="W1395" s="37"/>
      <c r="X1395" s="38"/>
      <c r="Y1395" s="38"/>
      <c r="Z1395" s="71"/>
      <c r="AA1395" s="39"/>
      <c r="AB1395" s="40"/>
      <c r="AC1395" s="40"/>
      <c r="AD1395" s="40"/>
      <c r="AE1395" s="41"/>
      <c r="AF1395" s="42"/>
      <c r="AG1395" s="49"/>
      <c r="AH1395" s="43"/>
      <c r="AI1395" s="43"/>
      <c r="AJ1395" s="44"/>
      <c r="AK1395" s="44"/>
      <c r="AL1395" s="44"/>
      <c r="AM1395" s="44"/>
      <c r="AN1395" s="36"/>
      <c r="AO1395" s="36"/>
      <c r="AP1395" s="36"/>
      <c r="AQ1395" s="36"/>
      <c r="AR1395" s="36"/>
      <c r="AS1395" s="36"/>
    </row>
    <row r="1396" spans="2:45" ht="30" customHeight="1" x14ac:dyDescent="0.25">
      <c r="S1396" s="7" t="s">
        <v>715</v>
      </c>
      <c r="T1396" s="7" t="str">
        <f t="shared" ref="T1396" si="1192">T1384&amp;"+/-"&amp;T1385&amp;" "&amp;T1394</f>
        <v>-38+/-0.8 dBV</v>
      </c>
      <c r="U1396" s="71"/>
      <c r="V1396" s="37"/>
      <c r="W1396" s="37"/>
      <c r="X1396" s="38"/>
      <c r="Y1396" s="38"/>
      <c r="Z1396" s="71"/>
      <c r="AA1396" s="39"/>
      <c r="AB1396" s="40"/>
      <c r="AC1396" s="40"/>
      <c r="AD1396" s="40"/>
      <c r="AE1396" s="41"/>
      <c r="AF1396" s="42"/>
      <c r="AG1396" s="49"/>
      <c r="AH1396" s="43"/>
      <c r="AI1396" s="43"/>
      <c r="AJ1396" s="44"/>
      <c r="AK1396" s="44"/>
      <c r="AL1396" s="44"/>
      <c r="AM1396" s="44"/>
      <c r="AN1396" s="36"/>
      <c r="AO1396" s="36"/>
      <c r="AP1396" s="36"/>
      <c r="AQ1396" s="36"/>
      <c r="AR1396" s="36"/>
      <c r="AS1396" s="36"/>
    </row>
    <row r="1397" spans="2:45" ht="30" customHeight="1" x14ac:dyDescent="0.25">
      <c r="S1397" s="7" t="s">
        <v>719</v>
      </c>
      <c r="T1397" s="54" t="str">
        <f t="shared" ref="T1397" si="1193">T1376&amp;" : "&amp;T1379&amp;" "&amp;"(uA)"&amp;CHAR(10)&amp;"Vdc&amp;Remark: "&amp;T1382</f>
        <v>3.3V : 100~200 (uA)
Vdc&amp;Remark: -</v>
      </c>
      <c r="U1397" s="71"/>
      <c r="V1397" s="37"/>
      <c r="W1397" s="37"/>
      <c r="X1397" s="38"/>
      <c r="Y1397" s="38"/>
      <c r="Z1397" s="71"/>
      <c r="AA1397" s="39"/>
      <c r="AB1397" s="40"/>
      <c r="AC1397" s="40"/>
      <c r="AD1397" s="40"/>
      <c r="AE1397" s="41"/>
      <c r="AF1397" s="42"/>
      <c r="AG1397" s="49"/>
      <c r="AH1397" s="43"/>
      <c r="AI1397" s="43"/>
      <c r="AJ1397" s="44"/>
      <c r="AK1397" s="44"/>
      <c r="AL1397" s="44"/>
      <c r="AM1397" s="44"/>
      <c r="AN1397" s="36"/>
      <c r="AO1397" s="36"/>
      <c r="AP1397" s="36"/>
      <c r="AQ1397" s="36"/>
      <c r="AR1397" s="36"/>
      <c r="AS1397" s="36"/>
    </row>
    <row r="1398" spans="2:45" ht="30" customHeight="1" x14ac:dyDescent="0.25">
      <c r="U1398" s="71"/>
      <c r="V1398" s="37"/>
      <c r="W1398" s="37"/>
      <c r="X1398" s="38"/>
      <c r="Y1398" s="38"/>
      <c r="Z1398" s="71"/>
      <c r="AA1398" s="39"/>
      <c r="AB1398" s="40"/>
      <c r="AC1398" s="40"/>
      <c r="AD1398" s="40"/>
      <c r="AE1398" s="41"/>
      <c r="AF1398" s="42"/>
      <c r="AG1398" s="49"/>
      <c r="AH1398" s="43"/>
      <c r="AI1398" s="43"/>
      <c r="AJ1398" s="44"/>
      <c r="AK1398" s="44"/>
      <c r="AL1398" s="44"/>
      <c r="AM1398" s="44"/>
      <c r="AN1398" s="36"/>
      <c r="AO1398" s="36"/>
      <c r="AP1398" s="36"/>
      <c r="AQ1398" s="36"/>
      <c r="AR1398" s="36"/>
      <c r="AS1398" s="36"/>
    </row>
    <row r="1399" spans="2:45" ht="30" customHeight="1" x14ac:dyDescent="0.25">
      <c r="S1399" s="2" t="s">
        <v>14</v>
      </c>
      <c r="T1399" s="2" t="str">
        <f t="shared" ref="T1399" si="1194">ADDRESS(ROW(S1399),COLUMN($S$1))&amp;":"&amp;ADDRESS(ROW(S1429),COLUMN($T$1))</f>
        <v>$S$1399:$T$1429</v>
      </c>
      <c r="U1399" s="71"/>
      <c r="V1399" s="37"/>
      <c r="W1399" s="37"/>
      <c r="X1399" s="38"/>
      <c r="Y1399" s="38"/>
      <c r="Z1399" s="71"/>
      <c r="AA1399" s="39"/>
      <c r="AB1399" s="40"/>
      <c r="AC1399" s="40"/>
      <c r="AD1399" s="40"/>
      <c r="AE1399" s="41"/>
      <c r="AF1399" s="42"/>
      <c r="AG1399" s="49"/>
      <c r="AH1399" s="43"/>
      <c r="AI1399" s="43"/>
      <c r="AJ1399" s="44"/>
      <c r="AK1399" s="44"/>
      <c r="AL1399" s="44"/>
      <c r="AM1399" s="44"/>
      <c r="AN1399" s="36"/>
      <c r="AO1399" s="36"/>
      <c r="AP1399" s="36"/>
      <c r="AQ1399" s="36"/>
      <c r="AR1399" s="36"/>
      <c r="AS1399" s="36"/>
    </row>
    <row r="1400" spans="2:45" ht="30" customHeight="1" x14ac:dyDescent="0.25">
      <c r="S1400" s="4" t="str">
        <f t="shared" ref="S1400" si="1195">$BB$2</f>
        <v>15V</v>
      </c>
      <c r="T1400" s="3" t="s">
        <v>562</v>
      </c>
      <c r="U1400" s="71"/>
      <c r="V1400" s="37"/>
      <c r="W1400" s="37"/>
      <c r="X1400" s="38"/>
      <c r="Y1400" s="38"/>
      <c r="Z1400" s="71"/>
      <c r="AA1400" s="39"/>
      <c r="AB1400" s="40"/>
      <c r="AC1400" s="40"/>
      <c r="AD1400" s="40"/>
      <c r="AE1400" s="41"/>
      <c r="AF1400" s="42"/>
      <c r="AG1400" s="49"/>
      <c r="AH1400" s="43"/>
      <c r="AI1400" s="43"/>
      <c r="AJ1400" s="44"/>
      <c r="AK1400" s="44"/>
      <c r="AL1400" s="44"/>
      <c r="AM1400" s="44"/>
      <c r="AN1400" s="36"/>
      <c r="AO1400" s="36"/>
      <c r="AP1400" s="36"/>
      <c r="AQ1400" s="36"/>
      <c r="AR1400" s="36"/>
      <c r="AS1400" s="36"/>
    </row>
    <row r="1401" spans="2:45" ht="30" customHeight="1" x14ac:dyDescent="0.25">
      <c r="S1401" s="4" t="str">
        <f t="shared" ref="S1401" si="1196">$BB$3</f>
        <v>14V</v>
      </c>
      <c r="T1401" s="3">
        <v>2.6</v>
      </c>
      <c r="U1401" s="71"/>
      <c r="V1401" s="37"/>
      <c r="W1401" s="37"/>
      <c r="X1401" s="38"/>
      <c r="Y1401" s="38"/>
      <c r="Z1401" s="71"/>
      <c r="AA1401" s="39"/>
      <c r="AB1401" s="40"/>
      <c r="AC1401" s="40"/>
      <c r="AD1401" s="40"/>
      <c r="AE1401" s="41"/>
      <c r="AF1401" s="42"/>
      <c r="AG1401" s="49"/>
      <c r="AH1401" s="43"/>
      <c r="AI1401" s="43"/>
      <c r="AJ1401" s="44"/>
      <c r="AK1401" s="44"/>
      <c r="AL1401" s="44"/>
      <c r="AM1401" s="44"/>
      <c r="AN1401" s="36"/>
      <c r="AO1401" s="36"/>
      <c r="AP1401" s="36"/>
      <c r="AQ1401" s="36"/>
      <c r="AR1401" s="36"/>
      <c r="AS1401" s="36"/>
    </row>
    <row r="1402" spans="2:45" ht="30" customHeight="1" x14ac:dyDescent="0.25">
      <c r="S1402" s="4" t="str">
        <f t="shared" ref="S1402" si="1197">$BB$4</f>
        <v>13V</v>
      </c>
      <c r="T1402" s="3">
        <v>1.3</v>
      </c>
      <c r="U1402" s="71"/>
      <c r="V1402" s="37"/>
      <c r="W1402" s="37"/>
      <c r="X1402" s="38"/>
      <c r="Y1402" s="38"/>
      <c r="Z1402" s="71"/>
      <c r="AA1402" s="39"/>
      <c r="AB1402" s="40"/>
      <c r="AC1402" s="40"/>
      <c r="AD1402" s="40"/>
      <c r="AE1402" s="41"/>
      <c r="AF1402" s="42"/>
      <c r="AG1402" s="49"/>
      <c r="AH1402" s="43"/>
      <c r="AI1402" s="43"/>
      <c r="AJ1402" s="44"/>
      <c r="AK1402" s="44"/>
      <c r="AL1402" s="44"/>
      <c r="AM1402" s="44"/>
      <c r="AN1402" s="36"/>
      <c r="AO1402" s="36"/>
      <c r="AP1402" s="36"/>
      <c r="AQ1402" s="36"/>
      <c r="AR1402" s="36"/>
      <c r="AS1402" s="36"/>
    </row>
    <row r="1403" spans="2:45" ht="30" customHeight="1" x14ac:dyDescent="0.25">
      <c r="S1403" s="4" t="str">
        <f t="shared" ref="S1403" si="1198">$BB$5</f>
        <v>12V</v>
      </c>
      <c r="T1403" s="3">
        <v>0</v>
      </c>
      <c r="U1403" s="71"/>
      <c r="V1403" s="37"/>
      <c r="W1403" s="37"/>
      <c r="X1403" s="38"/>
      <c r="Y1403" s="38"/>
      <c r="Z1403" s="71"/>
      <c r="AA1403" s="39"/>
      <c r="AB1403" s="40"/>
      <c r="AC1403" s="40"/>
      <c r="AD1403" s="40"/>
      <c r="AE1403" s="41"/>
      <c r="AF1403" s="42"/>
      <c r="AG1403" s="49"/>
      <c r="AH1403" s="43"/>
      <c r="AI1403" s="43"/>
      <c r="AJ1403" s="44"/>
      <c r="AK1403" s="44"/>
      <c r="AL1403" s="44"/>
      <c r="AM1403" s="44"/>
      <c r="AN1403" s="36"/>
      <c r="AO1403" s="36"/>
      <c r="AP1403" s="36"/>
      <c r="AQ1403" s="36"/>
      <c r="AR1403" s="36"/>
      <c r="AS1403" s="36"/>
    </row>
    <row r="1404" spans="2:45" ht="30" customHeight="1" x14ac:dyDescent="0.25">
      <c r="S1404" s="4" t="str">
        <f t="shared" ref="S1404" si="1199">$BB$6</f>
        <v>11V</v>
      </c>
      <c r="T1404" s="3">
        <v>-1.3</v>
      </c>
      <c r="U1404" s="71"/>
      <c r="V1404" s="37"/>
      <c r="W1404" s="37"/>
      <c r="X1404" s="38"/>
      <c r="Y1404" s="38"/>
      <c r="Z1404" s="71"/>
      <c r="AA1404" s="39"/>
      <c r="AB1404" s="40"/>
      <c r="AC1404" s="40"/>
      <c r="AD1404" s="40"/>
      <c r="AE1404" s="41"/>
      <c r="AF1404" s="42"/>
      <c r="AG1404" s="49"/>
      <c r="AH1404" s="43"/>
      <c r="AI1404" s="43"/>
      <c r="AJ1404" s="44"/>
      <c r="AK1404" s="44"/>
      <c r="AL1404" s="44"/>
      <c r="AM1404" s="44"/>
      <c r="AN1404" s="36"/>
      <c r="AO1404" s="36"/>
      <c r="AP1404" s="36"/>
      <c r="AQ1404" s="36"/>
      <c r="AR1404" s="36"/>
      <c r="AS1404" s="36"/>
    </row>
    <row r="1405" spans="2:45" ht="30" customHeight="1" x14ac:dyDescent="0.25">
      <c r="S1405" s="4" t="str">
        <f t="shared" ref="S1405" si="1200">$BB$7</f>
        <v>10V</v>
      </c>
      <c r="T1405" s="3" t="s">
        <v>562</v>
      </c>
      <c r="U1405" s="71"/>
      <c r="V1405" s="37"/>
      <c r="W1405" s="37"/>
      <c r="X1405" s="38"/>
      <c r="Y1405" s="38"/>
      <c r="Z1405" s="71"/>
      <c r="AA1405" s="39"/>
      <c r="AB1405" s="40"/>
      <c r="AC1405" s="40"/>
      <c r="AD1405" s="40"/>
      <c r="AE1405" s="41"/>
      <c r="AF1405" s="42"/>
      <c r="AG1405" s="49"/>
      <c r="AH1405" s="43"/>
      <c r="AI1405" s="43"/>
      <c r="AJ1405" s="44"/>
      <c r="AK1405" s="44"/>
      <c r="AL1405" s="44"/>
      <c r="AM1405" s="44"/>
      <c r="AN1405" s="36"/>
      <c r="AO1405" s="36"/>
      <c r="AP1405" s="36"/>
      <c r="AQ1405" s="36"/>
      <c r="AR1405" s="36"/>
      <c r="AS1405" s="36"/>
    </row>
    <row r="1406" spans="2:45" ht="30" customHeight="1" x14ac:dyDescent="0.25">
      <c r="S1406" s="4" t="str">
        <f t="shared" ref="S1406" si="1201">$BB$8</f>
        <v>9V</v>
      </c>
      <c r="T1406" s="3" t="s">
        <v>562</v>
      </c>
      <c r="U1406" s="71"/>
      <c r="V1406" s="37"/>
      <c r="W1406" s="37"/>
      <c r="X1406" s="38"/>
      <c r="Y1406" s="38"/>
      <c r="Z1406" s="71"/>
      <c r="AA1406" s="39"/>
      <c r="AB1406" s="40"/>
      <c r="AC1406" s="40"/>
      <c r="AD1406" s="40"/>
      <c r="AE1406" s="41"/>
      <c r="AF1406" s="42"/>
      <c r="AG1406" s="49"/>
      <c r="AH1406" s="43"/>
      <c r="AI1406" s="43"/>
      <c r="AJ1406" s="44"/>
      <c r="AK1406" s="44"/>
      <c r="AL1406" s="44"/>
      <c r="AM1406" s="44"/>
      <c r="AN1406" s="36"/>
      <c r="AO1406" s="36"/>
      <c r="AP1406" s="36"/>
      <c r="AQ1406" s="36"/>
      <c r="AR1406" s="36"/>
      <c r="AS1406" s="36"/>
    </row>
    <row r="1407" spans="2:45" ht="30" customHeight="1" x14ac:dyDescent="0.25">
      <c r="S1407" s="4" t="str">
        <f t="shared" ref="S1407" si="1202">$BB$9</f>
        <v>FIX</v>
      </c>
      <c r="T1407" s="3" t="s">
        <v>562</v>
      </c>
      <c r="U1407" s="71"/>
      <c r="V1407" s="37"/>
      <c r="W1407" s="37"/>
      <c r="X1407" s="38"/>
      <c r="Y1407" s="38"/>
      <c r="Z1407" s="71"/>
      <c r="AA1407" s="39"/>
      <c r="AB1407" s="40"/>
      <c r="AC1407" s="40"/>
      <c r="AD1407" s="40"/>
      <c r="AE1407" s="41"/>
      <c r="AF1407" s="42"/>
      <c r="AG1407" s="49"/>
      <c r="AH1407" s="43"/>
      <c r="AI1407" s="43"/>
      <c r="AJ1407" s="44"/>
      <c r="AK1407" s="44"/>
      <c r="AL1407" s="44"/>
      <c r="AM1407" s="44"/>
      <c r="AN1407" s="36"/>
      <c r="AO1407" s="36"/>
      <c r="AP1407" s="36"/>
      <c r="AQ1407" s="36"/>
      <c r="AR1407" s="36"/>
      <c r="AS1407" s="36"/>
    </row>
    <row r="1408" spans="2:45" ht="30" customHeight="1" x14ac:dyDescent="0.25">
      <c r="S1408" s="4" t="str">
        <f t="shared" ref="S1408" si="1203">$BB$10</f>
        <v>Space</v>
      </c>
      <c r="T1408" s="3"/>
      <c r="U1408" s="71"/>
      <c r="V1408" s="37"/>
      <c r="W1408" s="37"/>
      <c r="X1408" s="38"/>
      <c r="Y1408" s="38"/>
      <c r="Z1408" s="71"/>
      <c r="AA1408" s="39"/>
      <c r="AB1408" s="40"/>
      <c r="AC1408" s="40"/>
      <c r="AD1408" s="40"/>
      <c r="AE1408" s="41"/>
      <c r="AF1408" s="42"/>
      <c r="AG1408" s="49"/>
      <c r="AH1408" s="43"/>
      <c r="AI1408" s="43"/>
      <c r="AJ1408" s="44"/>
      <c r="AK1408" s="44"/>
      <c r="AL1408" s="44"/>
      <c r="AM1408" s="44"/>
      <c r="AN1408" s="36"/>
      <c r="AO1408" s="36"/>
      <c r="AP1408" s="36"/>
      <c r="AQ1408" s="36"/>
      <c r="AR1408" s="36"/>
      <c r="AS1408" s="36"/>
    </row>
    <row r="1409" spans="19:45" ht="30" customHeight="1" x14ac:dyDescent="0.25">
      <c r="S1409" s="4" t="str">
        <f t="shared" ref="S1409" si="1204">$BB$11</f>
        <v>Config2</v>
      </c>
      <c r="T1409" s="3"/>
      <c r="U1409" s="71"/>
      <c r="V1409" s="37"/>
      <c r="W1409" s="37"/>
      <c r="X1409" s="38"/>
      <c r="Y1409" s="38"/>
      <c r="Z1409" s="71"/>
      <c r="AA1409" s="39"/>
      <c r="AB1409" s="40"/>
      <c r="AC1409" s="40"/>
      <c r="AD1409" s="40"/>
      <c r="AE1409" s="41"/>
      <c r="AF1409" s="42"/>
      <c r="AG1409" s="49"/>
      <c r="AH1409" s="43"/>
      <c r="AI1409" s="43"/>
      <c r="AJ1409" s="44"/>
      <c r="AK1409" s="44"/>
      <c r="AL1409" s="44"/>
      <c r="AM1409" s="44"/>
      <c r="AN1409" s="36"/>
      <c r="AO1409" s="36"/>
      <c r="AP1409" s="36"/>
      <c r="AQ1409" s="36"/>
      <c r="AR1409" s="36"/>
      <c r="AS1409" s="36"/>
    </row>
    <row r="1410" spans="19:45" ht="30" customHeight="1" x14ac:dyDescent="0.25">
      <c r="S1410" s="4" t="str">
        <f t="shared" ref="S1410" si="1205">$BB$12</f>
        <v>-</v>
      </c>
      <c r="T1410" s="3"/>
      <c r="U1410" s="36"/>
      <c r="V1410" s="37"/>
      <c r="W1410" s="37"/>
      <c r="X1410" s="38"/>
      <c r="Y1410" s="38"/>
      <c r="Z1410" s="71"/>
      <c r="AA1410" s="39"/>
      <c r="AB1410" s="40"/>
      <c r="AC1410" s="40"/>
      <c r="AD1410" s="40"/>
      <c r="AE1410" s="41"/>
      <c r="AF1410" s="42"/>
      <c r="AG1410" s="49"/>
      <c r="AH1410" s="43"/>
      <c r="AI1410" s="43"/>
      <c r="AJ1410" s="44"/>
      <c r="AK1410" s="44"/>
      <c r="AL1410" s="44"/>
      <c r="AM1410" s="44"/>
      <c r="AN1410" s="36"/>
      <c r="AO1410" s="36"/>
      <c r="AP1410" s="36"/>
      <c r="AQ1410" s="36"/>
      <c r="AR1410" s="36"/>
      <c r="AS1410" s="36"/>
    </row>
    <row r="1411" spans="19:45" ht="30" customHeight="1" x14ac:dyDescent="0.25">
      <c r="S1411" s="4" t="str">
        <f t="shared" ref="S1411" si="1206">$BB$13</f>
        <v>-</v>
      </c>
      <c r="T1411" s="3"/>
      <c r="U1411" s="36"/>
      <c r="V1411" s="37"/>
      <c r="W1411" s="37"/>
      <c r="X1411" s="38"/>
      <c r="Y1411" s="38"/>
      <c r="Z1411" s="71"/>
      <c r="AA1411" s="39"/>
      <c r="AB1411" s="40"/>
      <c r="AC1411" s="40"/>
      <c r="AD1411" s="40"/>
      <c r="AE1411" s="41"/>
      <c r="AF1411" s="42"/>
      <c r="AG1411" s="49"/>
      <c r="AH1411" s="43"/>
      <c r="AI1411" s="43"/>
      <c r="AJ1411" s="44"/>
      <c r="AK1411" s="44"/>
      <c r="AL1411" s="44"/>
      <c r="AM1411" s="44"/>
      <c r="AN1411" s="36"/>
      <c r="AO1411" s="36"/>
      <c r="AP1411" s="36"/>
      <c r="AQ1411" s="36"/>
      <c r="AR1411" s="36"/>
      <c r="AS1411" s="36"/>
    </row>
    <row r="1412" spans="19:45" ht="30" customHeight="1" x14ac:dyDescent="0.25">
      <c r="S1412" s="4" t="str">
        <f t="shared" ref="S1412" si="1207">$BB$14</f>
        <v>-</v>
      </c>
      <c r="T1412" s="3"/>
      <c r="U1412" s="36"/>
      <c r="V1412" s="37"/>
      <c r="W1412" s="37"/>
      <c r="X1412" s="38"/>
      <c r="Y1412" s="38"/>
      <c r="Z1412" s="71"/>
      <c r="AA1412" s="39"/>
      <c r="AB1412" s="40"/>
      <c r="AC1412" s="40"/>
      <c r="AD1412" s="40"/>
      <c r="AE1412" s="41"/>
      <c r="AF1412" s="42"/>
      <c r="AG1412" s="49"/>
      <c r="AH1412" s="43"/>
      <c r="AI1412" s="43"/>
      <c r="AJ1412" s="44"/>
      <c r="AK1412" s="44"/>
      <c r="AL1412" s="44"/>
      <c r="AM1412" s="44"/>
      <c r="AN1412" s="36"/>
      <c r="AO1412" s="36"/>
      <c r="AP1412" s="36"/>
      <c r="AQ1412" s="36"/>
      <c r="AR1412" s="36"/>
      <c r="AS1412" s="36"/>
    </row>
    <row r="1413" spans="19:45" ht="30" customHeight="1" x14ac:dyDescent="0.25">
      <c r="S1413" s="4" t="str">
        <f t="shared" ref="S1413" si="1208">$BB$15</f>
        <v>-</v>
      </c>
      <c r="T1413" s="3"/>
      <c r="U1413" s="36"/>
      <c r="V1413" s="37"/>
      <c r="W1413" s="37"/>
      <c r="X1413" s="38"/>
      <c r="Y1413" s="38"/>
      <c r="Z1413" s="71"/>
      <c r="AA1413" s="39"/>
      <c r="AB1413" s="40"/>
      <c r="AC1413" s="40"/>
      <c r="AD1413" s="40"/>
      <c r="AE1413" s="41"/>
      <c r="AF1413" s="42"/>
      <c r="AG1413" s="49"/>
      <c r="AH1413" s="43"/>
      <c r="AI1413" s="43"/>
      <c r="AJ1413" s="44"/>
      <c r="AK1413" s="44"/>
      <c r="AL1413" s="44"/>
      <c r="AM1413" s="44"/>
      <c r="AN1413" s="36"/>
      <c r="AO1413" s="36"/>
      <c r="AP1413" s="36"/>
      <c r="AQ1413" s="36"/>
      <c r="AR1413" s="36"/>
      <c r="AS1413" s="36"/>
    </row>
    <row r="1414" spans="19:45" ht="30" customHeight="1" x14ac:dyDescent="0.25">
      <c r="S1414" s="4" t="str">
        <f t="shared" ref="S1414" si="1209">$BB$16</f>
        <v>-</v>
      </c>
      <c r="T1414" s="3"/>
      <c r="U1414" s="36"/>
      <c r="V1414" s="37"/>
      <c r="W1414" s="37"/>
      <c r="X1414" s="38"/>
      <c r="Y1414" s="38"/>
      <c r="Z1414" s="71"/>
      <c r="AA1414" s="39"/>
      <c r="AB1414" s="40"/>
      <c r="AC1414" s="40"/>
      <c r="AD1414" s="40"/>
      <c r="AE1414" s="41"/>
      <c r="AF1414" s="42"/>
      <c r="AG1414" s="49"/>
      <c r="AH1414" s="43"/>
      <c r="AI1414" s="43"/>
      <c r="AJ1414" s="44"/>
      <c r="AK1414" s="44"/>
      <c r="AL1414" s="44"/>
      <c r="AM1414" s="44"/>
      <c r="AN1414" s="36"/>
      <c r="AO1414" s="36"/>
      <c r="AP1414" s="36"/>
      <c r="AQ1414" s="36"/>
      <c r="AR1414" s="36"/>
      <c r="AS1414" s="36"/>
    </row>
    <row r="1415" spans="19:45" ht="30" customHeight="1" x14ac:dyDescent="0.25">
      <c r="S1415" s="4" t="str">
        <f t="shared" ref="S1415" si="1210">$BB$17</f>
        <v>-</v>
      </c>
      <c r="T1415" s="3"/>
      <c r="U1415" s="36"/>
      <c r="V1415" s="37"/>
      <c r="W1415" s="37"/>
      <c r="X1415" s="38"/>
      <c r="Y1415" s="38"/>
      <c r="Z1415" s="71"/>
      <c r="AA1415" s="39"/>
      <c r="AB1415" s="40"/>
      <c r="AC1415" s="40"/>
      <c r="AD1415" s="40"/>
      <c r="AE1415" s="41"/>
      <c r="AF1415" s="42"/>
      <c r="AG1415" s="49"/>
      <c r="AH1415" s="43"/>
      <c r="AI1415" s="43"/>
      <c r="AJ1415" s="44"/>
      <c r="AK1415" s="44"/>
      <c r="AL1415" s="44"/>
      <c r="AM1415" s="44"/>
      <c r="AN1415" s="36"/>
      <c r="AO1415" s="36"/>
      <c r="AP1415" s="36"/>
      <c r="AQ1415" s="36"/>
      <c r="AR1415" s="36"/>
      <c r="AS1415" s="36"/>
    </row>
    <row r="1416" spans="19:45" ht="30" customHeight="1" x14ac:dyDescent="0.25">
      <c r="S1416" s="4" t="str">
        <f t="shared" ref="S1416" si="1211">$BB$18</f>
        <v>-</v>
      </c>
      <c r="T1416" s="3"/>
      <c r="U1416" s="36"/>
      <c r="V1416" s="37"/>
      <c r="W1416" s="37"/>
      <c r="X1416" s="38"/>
      <c r="Y1416" s="38"/>
      <c r="Z1416" s="71"/>
      <c r="AA1416" s="39"/>
      <c r="AB1416" s="40"/>
      <c r="AC1416" s="40"/>
      <c r="AD1416" s="40"/>
      <c r="AE1416" s="41"/>
      <c r="AF1416" s="42"/>
      <c r="AG1416" s="49"/>
      <c r="AH1416" s="43"/>
      <c r="AI1416" s="43"/>
      <c r="AJ1416" s="44"/>
      <c r="AK1416" s="44"/>
      <c r="AL1416" s="44"/>
      <c r="AM1416" s="44"/>
      <c r="AN1416" s="36"/>
      <c r="AO1416" s="36"/>
      <c r="AP1416" s="36"/>
      <c r="AQ1416" s="36"/>
      <c r="AR1416" s="36"/>
      <c r="AS1416" s="36"/>
    </row>
    <row r="1417" spans="19:45" ht="30" customHeight="1" x14ac:dyDescent="0.25">
      <c r="S1417" s="4" t="str">
        <f t="shared" ref="S1417" si="1212">$BB$19</f>
        <v>-</v>
      </c>
      <c r="T1417" s="3"/>
      <c r="U1417" s="36"/>
      <c r="V1417" s="37"/>
      <c r="W1417" s="37"/>
      <c r="X1417" s="38"/>
      <c r="Y1417" s="38"/>
      <c r="Z1417" s="71"/>
      <c r="AA1417" s="39"/>
      <c r="AB1417" s="40"/>
      <c r="AC1417" s="40"/>
      <c r="AD1417" s="40"/>
      <c r="AE1417" s="41"/>
      <c r="AF1417" s="42"/>
      <c r="AG1417" s="49"/>
      <c r="AH1417" s="43"/>
      <c r="AI1417" s="43"/>
      <c r="AJ1417" s="44"/>
      <c r="AK1417" s="44"/>
      <c r="AL1417" s="44"/>
      <c r="AM1417" s="44"/>
      <c r="AN1417" s="36"/>
      <c r="AO1417" s="36"/>
      <c r="AP1417" s="36"/>
      <c r="AQ1417" s="36"/>
      <c r="AR1417" s="36"/>
      <c r="AS1417" s="36"/>
    </row>
    <row r="1418" spans="19:45" ht="30" customHeight="1" x14ac:dyDescent="0.25">
      <c r="S1418" s="4" t="str">
        <f t="shared" ref="S1418" si="1213">$BB$20</f>
        <v>-</v>
      </c>
      <c r="T1418" s="3"/>
      <c r="U1418" s="36"/>
      <c r="V1418" s="37"/>
      <c r="W1418" s="37"/>
      <c r="X1418" s="38"/>
      <c r="Y1418" s="38"/>
      <c r="Z1418" s="71"/>
      <c r="AA1418" s="39"/>
      <c r="AB1418" s="40"/>
      <c r="AC1418" s="40"/>
      <c r="AD1418" s="40"/>
      <c r="AE1418" s="41"/>
      <c r="AF1418" s="42"/>
      <c r="AG1418" s="49"/>
      <c r="AH1418" s="43"/>
      <c r="AI1418" s="43"/>
      <c r="AJ1418" s="44"/>
      <c r="AK1418" s="44"/>
      <c r="AL1418" s="44"/>
      <c r="AM1418" s="44"/>
      <c r="AN1418" s="36"/>
      <c r="AO1418" s="36"/>
      <c r="AP1418" s="36"/>
      <c r="AQ1418" s="36"/>
      <c r="AR1418" s="36"/>
      <c r="AS1418" s="36"/>
    </row>
    <row r="1419" spans="19:45" ht="30" customHeight="1" x14ac:dyDescent="0.25">
      <c r="S1419" s="4" t="str">
        <f t="shared" ref="S1419" si="1214">$BB$21</f>
        <v>-</v>
      </c>
      <c r="T1419" s="3"/>
      <c r="U1419" s="36"/>
      <c r="V1419" s="37"/>
      <c r="W1419" s="37"/>
      <c r="X1419" s="38"/>
      <c r="Y1419" s="38"/>
      <c r="Z1419" s="71"/>
      <c r="AA1419" s="39"/>
      <c r="AB1419" s="40"/>
      <c r="AC1419" s="40"/>
      <c r="AD1419" s="40"/>
      <c r="AE1419" s="41"/>
      <c r="AF1419" s="42"/>
      <c r="AG1419" s="49"/>
      <c r="AH1419" s="43"/>
      <c r="AI1419" s="43"/>
      <c r="AJ1419" s="44"/>
      <c r="AK1419" s="44"/>
      <c r="AL1419" s="44"/>
      <c r="AM1419" s="44"/>
      <c r="AN1419" s="36"/>
      <c r="AO1419" s="36"/>
      <c r="AP1419" s="36"/>
      <c r="AQ1419" s="36"/>
      <c r="AR1419" s="36"/>
      <c r="AS1419" s="36"/>
    </row>
    <row r="1420" spans="19:45" ht="30" customHeight="1" x14ac:dyDescent="0.25">
      <c r="S1420" s="4" t="str">
        <f t="shared" ref="S1420" si="1215">$BB$22</f>
        <v>-</v>
      </c>
      <c r="T1420" s="3"/>
      <c r="U1420" s="36"/>
      <c r="V1420" s="37"/>
      <c r="W1420" s="37"/>
      <c r="X1420" s="38"/>
      <c r="Y1420" s="38"/>
      <c r="Z1420" s="71"/>
      <c r="AA1420" s="39"/>
      <c r="AB1420" s="40"/>
      <c r="AC1420" s="40"/>
      <c r="AD1420" s="40"/>
      <c r="AE1420" s="41"/>
      <c r="AF1420" s="42"/>
      <c r="AG1420" s="49"/>
      <c r="AH1420" s="43"/>
      <c r="AI1420" s="43"/>
      <c r="AJ1420" s="44"/>
      <c r="AK1420" s="44"/>
      <c r="AL1420" s="44"/>
      <c r="AM1420" s="44"/>
      <c r="AN1420" s="36"/>
      <c r="AO1420" s="36"/>
      <c r="AP1420" s="36"/>
      <c r="AQ1420" s="36"/>
      <c r="AR1420" s="36"/>
      <c r="AS1420" s="36"/>
    </row>
    <row r="1421" spans="19:45" ht="30" customHeight="1" x14ac:dyDescent="0.25">
      <c r="S1421" s="4" t="str">
        <f t="shared" ref="S1421" si="1216">$BB$23</f>
        <v>-</v>
      </c>
      <c r="T1421" s="3"/>
      <c r="U1421" s="36"/>
      <c r="V1421" s="37"/>
      <c r="W1421" s="37"/>
      <c r="X1421" s="38"/>
      <c r="Y1421" s="38"/>
      <c r="Z1421" s="71"/>
      <c r="AA1421" s="39"/>
      <c r="AB1421" s="40"/>
      <c r="AC1421" s="40"/>
      <c r="AD1421" s="40"/>
      <c r="AE1421" s="41"/>
      <c r="AF1421" s="42"/>
      <c r="AG1421" s="49"/>
      <c r="AH1421" s="43"/>
      <c r="AI1421" s="43"/>
      <c r="AJ1421" s="44"/>
      <c r="AK1421" s="44"/>
      <c r="AL1421" s="44"/>
      <c r="AM1421" s="44"/>
      <c r="AN1421" s="36"/>
      <c r="AO1421" s="36"/>
      <c r="AP1421" s="36"/>
      <c r="AQ1421" s="36"/>
      <c r="AR1421" s="36"/>
      <c r="AS1421" s="36"/>
    </row>
    <row r="1422" spans="19:45" ht="30" customHeight="1" x14ac:dyDescent="0.25">
      <c r="S1422" s="4" t="str">
        <f t="shared" ref="S1422" si="1217">$BB$24</f>
        <v>-</v>
      </c>
      <c r="T1422" s="3"/>
      <c r="U1422" s="36"/>
      <c r="V1422" s="37"/>
      <c r="W1422" s="37"/>
      <c r="X1422" s="38"/>
      <c r="Y1422" s="38"/>
      <c r="Z1422" s="71"/>
      <c r="AA1422" s="39"/>
      <c r="AB1422" s="40"/>
      <c r="AC1422" s="40"/>
      <c r="AD1422" s="40"/>
      <c r="AE1422" s="41"/>
      <c r="AF1422" s="42"/>
      <c r="AG1422" s="49"/>
      <c r="AH1422" s="43"/>
      <c r="AI1422" s="43"/>
      <c r="AJ1422" s="44"/>
      <c r="AK1422" s="44"/>
      <c r="AL1422" s="44"/>
      <c r="AM1422" s="44"/>
      <c r="AN1422" s="36"/>
      <c r="AO1422" s="36"/>
      <c r="AP1422" s="36"/>
      <c r="AQ1422" s="36"/>
      <c r="AR1422" s="36"/>
      <c r="AS1422" s="36"/>
    </row>
    <row r="1423" spans="19:45" ht="30" customHeight="1" x14ac:dyDescent="0.25">
      <c r="S1423" s="4" t="str">
        <f t="shared" ref="S1423" si="1218">$BB$25</f>
        <v>-</v>
      </c>
      <c r="T1423" s="3"/>
      <c r="U1423" s="36"/>
      <c r="V1423" s="37"/>
      <c r="W1423" s="37"/>
      <c r="X1423" s="38"/>
      <c r="Y1423" s="38"/>
      <c r="Z1423" s="71"/>
      <c r="AA1423" s="39"/>
      <c r="AB1423" s="40"/>
      <c r="AC1423" s="40"/>
      <c r="AD1423" s="40"/>
      <c r="AE1423" s="41"/>
      <c r="AF1423" s="42"/>
      <c r="AG1423" s="49"/>
      <c r="AH1423" s="43"/>
      <c r="AI1423" s="43"/>
      <c r="AJ1423" s="44"/>
      <c r="AK1423" s="44"/>
      <c r="AL1423" s="44"/>
      <c r="AM1423" s="44"/>
      <c r="AN1423" s="36"/>
      <c r="AO1423" s="36"/>
      <c r="AP1423" s="36"/>
      <c r="AQ1423" s="36"/>
      <c r="AR1423" s="36"/>
      <c r="AS1423" s="36"/>
    </row>
    <row r="1424" spans="19:45" ht="30" customHeight="1" x14ac:dyDescent="0.25">
      <c r="S1424" s="4" t="str">
        <f t="shared" ref="S1424" si="1219">$BB$26</f>
        <v>-</v>
      </c>
      <c r="T1424" s="3"/>
      <c r="U1424" s="36"/>
      <c r="V1424" s="37"/>
      <c r="W1424" s="37"/>
      <c r="X1424" s="38"/>
      <c r="Y1424" s="38"/>
      <c r="Z1424" s="71"/>
      <c r="AA1424" s="39"/>
      <c r="AB1424" s="40"/>
      <c r="AC1424" s="40"/>
      <c r="AD1424" s="40"/>
      <c r="AE1424" s="41"/>
      <c r="AF1424" s="42"/>
      <c r="AG1424" s="49"/>
      <c r="AH1424" s="43"/>
      <c r="AI1424" s="43"/>
      <c r="AJ1424" s="44"/>
      <c r="AK1424" s="44"/>
      <c r="AL1424" s="44"/>
      <c r="AM1424" s="44"/>
      <c r="AN1424" s="36"/>
      <c r="AO1424" s="36"/>
      <c r="AP1424" s="36"/>
      <c r="AQ1424" s="36"/>
      <c r="AR1424" s="36"/>
      <c r="AS1424" s="36"/>
    </row>
    <row r="1425" spans="19:45" ht="30" customHeight="1" x14ac:dyDescent="0.25">
      <c r="S1425" s="4" t="str">
        <f t="shared" ref="S1425" si="1220">$BB$27</f>
        <v>-</v>
      </c>
      <c r="T1425" s="3"/>
      <c r="U1425" s="36"/>
      <c r="V1425" s="37"/>
      <c r="W1425" s="37"/>
      <c r="X1425" s="38"/>
      <c r="Y1425" s="38"/>
      <c r="Z1425" s="71"/>
      <c r="AA1425" s="39"/>
      <c r="AB1425" s="40"/>
      <c r="AC1425" s="40"/>
      <c r="AD1425" s="40"/>
      <c r="AE1425" s="41"/>
      <c r="AF1425" s="42"/>
      <c r="AG1425" s="49"/>
      <c r="AH1425" s="43"/>
      <c r="AI1425" s="43"/>
      <c r="AJ1425" s="44"/>
      <c r="AK1425" s="44"/>
      <c r="AL1425" s="44"/>
      <c r="AM1425" s="44"/>
      <c r="AN1425" s="36"/>
      <c r="AO1425" s="36"/>
      <c r="AP1425" s="36"/>
      <c r="AQ1425" s="36"/>
      <c r="AR1425" s="36"/>
      <c r="AS1425" s="36"/>
    </row>
    <row r="1426" spans="19:45" ht="30" customHeight="1" x14ac:dyDescent="0.25">
      <c r="S1426" s="4" t="str">
        <f t="shared" ref="S1426" si="1221">$BB$28</f>
        <v>-</v>
      </c>
      <c r="T1426" s="3"/>
      <c r="U1426" s="36"/>
      <c r="V1426" s="37"/>
      <c r="W1426" s="37"/>
      <c r="X1426" s="38"/>
      <c r="Y1426" s="38"/>
      <c r="Z1426" s="71"/>
      <c r="AA1426" s="39"/>
      <c r="AB1426" s="40"/>
      <c r="AC1426" s="40"/>
      <c r="AD1426" s="40"/>
      <c r="AE1426" s="41"/>
      <c r="AF1426" s="42"/>
      <c r="AG1426" s="49"/>
      <c r="AH1426" s="43"/>
      <c r="AI1426" s="43"/>
      <c r="AJ1426" s="44"/>
      <c r="AK1426" s="44"/>
      <c r="AL1426" s="44"/>
      <c r="AM1426" s="44"/>
      <c r="AN1426" s="36"/>
      <c r="AO1426" s="36"/>
      <c r="AP1426" s="36"/>
      <c r="AQ1426" s="36"/>
      <c r="AR1426" s="36"/>
      <c r="AS1426" s="36"/>
    </row>
    <row r="1427" spans="19:45" ht="30" customHeight="1" x14ac:dyDescent="0.25">
      <c r="S1427" s="4" t="str">
        <f t="shared" ref="S1427" si="1222">$BB$29</f>
        <v>-</v>
      </c>
      <c r="T1427" s="3"/>
      <c r="U1427" s="36"/>
      <c r="V1427" s="37"/>
      <c r="W1427" s="37"/>
      <c r="X1427" s="38"/>
      <c r="Y1427" s="38"/>
      <c r="Z1427" s="71"/>
      <c r="AA1427" s="39"/>
      <c r="AB1427" s="40"/>
      <c r="AC1427" s="40"/>
      <c r="AD1427" s="40"/>
      <c r="AE1427" s="41"/>
      <c r="AF1427" s="42"/>
      <c r="AG1427" s="49"/>
      <c r="AH1427" s="43"/>
      <c r="AI1427" s="43"/>
      <c r="AJ1427" s="44"/>
      <c r="AK1427" s="44"/>
      <c r="AL1427" s="44"/>
      <c r="AM1427" s="44"/>
      <c r="AN1427" s="36"/>
      <c r="AO1427" s="36"/>
      <c r="AP1427" s="36"/>
      <c r="AQ1427" s="36"/>
      <c r="AR1427" s="36"/>
      <c r="AS1427" s="36"/>
    </row>
    <row r="1428" spans="19:45" ht="30" customHeight="1" x14ac:dyDescent="0.25">
      <c r="S1428" s="4" t="str">
        <f t="shared" ref="S1428" si="1223">$BB$30</f>
        <v>-</v>
      </c>
      <c r="T1428" s="3"/>
      <c r="U1428" s="36"/>
      <c r="V1428" s="37"/>
      <c r="W1428" s="37"/>
      <c r="X1428" s="38"/>
      <c r="Y1428" s="38"/>
      <c r="Z1428" s="71"/>
      <c r="AA1428" s="39"/>
      <c r="AB1428" s="40"/>
      <c r="AC1428" s="40"/>
      <c r="AD1428" s="40"/>
      <c r="AE1428" s="41"/>
      <c r="AF1428" s="42"/>
      <c r="AG1428" s="49"/>
      <c r="AH1428" s="43"/>
      <c r="AI1428" s="43"/>
      <c r="AJ1428" s="44"/>
      <c r="AK1428" s="44"/>
      <c r="AL1428" s="44"/>
      <c r="AM1428" s="44"/>
      <c r="AN1428" s="36"/>
      <c r="AO1428" s="36"/>
      <c r="AP1428" s="36"/>
      <c r="AQ1428" s="36"/>
      <c r="AR1428" s="36"/>
      <c r="AS1428" s="36"/>
    </row>
    <row r="1429" spans="19:45" ht="30" customHeight="1" x14ac:dyDescent="0.25">
      <c r="S1429" s="4" t="str">
        <f t="shared" ref="S1429" si="1224">$BB$31</f>
        <v>-</v>
      </c>
      <c r="T1429" s="3"/>
      <c r="U1429" s="36"/>
      <c r="V1429" s="37"/>
      <c r="W1429" s="37"/>
      <c r="X1429" s="38"/>
      <c r="Y1429" s="38"/>
      <c r="Z1429" s="71"/>
      <c r="AA1429" s="39"/>
      <c r="AB1429" s="40"/>
      <c r="AC1429" s="40"/>
      <c r="AD1429" s="40"/>
      <c r="AE1429" s="41"/>
      <c r="AF1429" s="42"/>
      <c r="AG1429" s="49"/>
      <c r="AH1429" s="43"/>
      <c r="AI1429" s="43"/>
      <c r="AJ1429" s="44"/>
      <c r="AK1429" s="44"/>
      <c r="AL1429" s="44"/>
      <c r="AM1429" s="44"/>
      <c r="AN1429" s="36"/>
      <c r="AO1429" s="36"/>
      <c r="AP1429" s="36"/>
      <c r="AQ1429" s="36"/>
      <c r="AR1429" s="36"/>
      <c r="AS1429" s="36"/>
    </row>
    <row r="1430" spans="19:45" ht="30" customHeight="1" x14ac:dyDescent="0.25">
      <c r="S1430" s="34"/>
      <c r="T1430" s="34"/>
      <c r="U1430" s="34"/>
      <c r="V1430" s="34"/>
      <c r="W1430" s="34"/>
      <c r="X1430" s="34"/>
      <c r="Y1430" s="34"/>
      <c r="Z1430" s="34"/>
      <c r="AA1430" s="34"/>
      <c r="AB1430" s="34"/>
      <c r="AC1430" s="34"/>
      <c r="AD1430" s="34"/>
      <c r="AE1430" s="34"/>
      <c r="AF1430" s="34"/>
      <c r="AG1430" s="34"/>
      <c r="AH1430" s="34"/>
      <c r="AI1430" s="34"/>
      <c r="AJ1430" s="34"/>
      <c r="AK1430" s="34"/>
      <c r="AL1430" s="34"/>
      <c r="AM1430" s="34"/>
      <c r="AN1430" s="34"/>
      <c r="AO1430" s="34"/>
      <c r="AP1430" s="34"/>
      <c r="AQ1430" s="34"/>
      <c r="AR1430" s="6"/>
      <c r="AS1430" s="6"/>
    </row>
    <row r="1431" spans="19:45" ht="30" customHeight="1" x14ac:dyDescent="0.25">
      <c r="S1431" s="31" cm="1">
        <f t="array" ref="S1431">BoxNum(ROW($S1431))</f>
        <v>23</v>
      </c>
      <c r="T1431" s="7" t="s">
        <v>698</v>
      </c>
      <c r="U1431" s="15" t="s">
        <v>585</v>
      </c>
      <c r="V1431" s="12"/>
      <c r="W1431" s="65"/>
      <c r="X1431" s="12"/>
      <c r="Y1431" s="7" t="str">
        <f t="shared" ref="Y1431" si="1225">VLOOKUP(U1431,$DX$1:$DZ$21,3,FALSE)</f>
        <v>-</v>
      </c>
      <c r="AD1431" s="8"/>
    </row>
    <row r="1432" spans="19:45" ht="30" customHeight="1" x14ac:dyDescent="0.25">
      <c r="S1432" s="7" t="s">
        <v>24</v>
      </c>
      <c r="T1432" s="15" t="s">
        <v>606</v>
      </c>
      <c r="U1432" s="5" t="s">
        <v>23</v>
      </c>
      <c r="V1432" s="7" t="str">
        <f t="shared" ref="V1432" si="1226">VLOOKUP(U1431,$DX$1:$DZ$21,2,FALSE)</f>
        <v>-</v>
      </c>
      <c r="W1432" s="19"/>
      <c r="X1432" s="19"/>
      <c r="Y1432" s="19"/>
      <c r="Z1432" s="19"/>
      <c r="AA1432" s="5" t="s">
        <v>592</v>
      </c>
      <c r="AB1432" s="26" t="str">
        <f t="shared" ref="AB1432" si="1227">T1451&amp;"_"&amp;ABS(T1449)&amp;"dB_"&amp;T1453&amp;"_"&amp;T1454&amp;"_"&amp;GetAbsMaxMinText(AF1435:AG1494)&amp;"_"&amp;T1434&amp;"_"&amp;T1433&amp;S1431&amp;"."&amp;T1457</f>
        <v>10V_NormalMode_38dB_M804WF_2227F_390_450_ZTS6856SW_MP23.0</v>
      </c>
      <c r="AC1432" s="18"/>
      <c r="AD1432" s="18"/>
      <c r="AE1432" s="18"/>
      <c r="AF1432" s="18"/>
      <c r="AG1432" s="18"/>
      <c r="AH1432" s="19"/>
      <c r="AI1432" s="19" t="s">
        <v>2</v>
      </c>
      <c r="AJ1432" s="16" t="s">
        <v>1146</v>
      </c>
      <c r="AK1432" s="16"/>
      <c r="AL1432" s="16"/>
      <c r="AM1432" s="16"/>
      <c r="AN1432" s="16"/>
      <c r="AO1432" s="16"/>
      <c r="AP1432" s="16"/>
      <c r="AQ1432" s="16"/>
      <c r="AR1432" s="16"/>
      <c r="AS1432" s="16"/>
    </row>
    <row r="1433" spans="19:45" ht="30" customHeight="1" x14ac:dyDescent="0.25">
      <c r="S1433" s="7" t="s">
        <v>5</v>
      </c>
      <c r="T1433" s="15" t="s">
        <v>1148</v>
      </c>
      <c r="U1433" s="32" t="str">
        <f t="shared" ref="U1433" si="1228">HYPERLINK("#A"&amp;(S1431+1),"&lt;==Block" &amp; $S1431 &amp;"==&gt;")</f>
        <v>&lt;==Block23==&gt;</v>
      </c>
      <c r="V1433" s="51"/>
      <c r="W1433" s="19"/>
      <c r="X1433" s="19"/>
      <c r="Y1433" s="23"/>
      <c r="Z1433" s="8"/>
      <c r="AA1433" s="19"/>
      <c r="AB1433" s="19"/>
      <c r="AC1433" s="19"/>
      <c r="AD1433" s="19"/>
      <c r="AE1433" s="19"/>
      <c r="AF1433" s="19"/>
      <c r="AG1433" s="19"/>
      <c r="AH1433" s="19"/>
      <c r="AI1433" s="19"/>
      <c r="AJ1433" s="19"/>
      <c r="AK1433" s="19"/>
      <c r="AL1433" s="19"/>
      <c r="AM1433" s="19"/>
      <c r="AN1433" s="57" t="s">
        <v>723</v>
      </c>
      <c r="AO1433" s="57" t="s">
        <v>709</v>
      </c>
      <c r="AP1433" s="57" t="s">
        <v>710</v>
      </c>
      <c r="AQ1433" s="57" t="s">
        <v>611</v>
      </c>
      <c r="AR1433" s="57" t="s">
        <v>711</v>
      </c>
      <c r="AS1433" s="50"/>
    </row>
    <row r="1434" spans="19:45" ht="30" customHeight="1" x14ac:dyDescent="0.25">
      <c r="S1434" s="7" t="s">
        <v>10</v>
      </c>
      <c r="T1434" s="15" t="s">
        <v>1185</v>
      </c>
      <c r="U1434" s="52" t="s">
        <v>775</v>
      </c>
      <c r="V1434" s="33" t="s">
        <v>601</v>
      </c>
      <c r="W1434" s="33" t="s">
        <v>602</v>
      </c>
      <c r="X1434" s="33" t="s">
        <v>603</v>
      </c>
      <c r="Y1434" s="33" t="s">
        <v>603</v>
      </c>
      <c r="Z1434" s="33" t="s">
        <v>591</v>
      </c>
      <c r="AA1434" s="33" t="s">
        <v>7</v>
      </c>
      <c r="AB1434" s="33" t="s">
        <v>563</v>
      </c>
      <c r="AC1434" s="33" t="s">
        <v>577</v>
      </c>
      <c r="AD1434" s="33" t="s">
        <v>611</v>
      </c>
      <c r="AE1434" s="33" t="s">
        <v>569</v>
      </c>
      <c r="AF1434" s="35" t="s">
        <v>593</v>
      </c>
      <c r="AG1434" s="35" t="s">
        <v>594</v>
      </c>
      <c r="AH1434" s="35" t="s">
        <v>595</v>
      </c>
      <c r="AI1434" s="35" t="s">
        <v>596</v>
      </c>
      <c r="AJ1434" s="56" t="s">
        <v>597</v>
      </c>
      <c r="AK1434" s="56" t="s">
        <v>598</v>
      </c>
      <c r="AL1434" s="56" t="s">
        <v>599</v>
      </c>
      <c r="AM1434" s="56" t="s">
        <v>600</v>
      </c>
      <c r="AN1434" s="56" t="str">
        <f t="shared" ref="AN1434" si="1229">VLOOKUP($T1442,$DE$1:$DJ$31,2,FALSE)</f>
        <v>Full</v>
      </c>
      <c r="AO1434" s="56" t="str">
        <f t="shared" ref="AO1434" si="1230">VLOOKUP($T1442,$DE$1:$DJ$31,3,FALSE)</f>
        <v>Full</v>
      </c>
      <c r="AP1434" s="56" t="str">
        <f t="shared" ref="AP1434" si="1231">VLOOKUP($T1442,$DE$1:$DJ$31,4,FALSE)</f>
        <v>non</v>
      </c>
      <c r="AQ1434" s="56" t="str">
        <f t="shared" ref="AQ1434" si="1232">VLOOKUP($T1442,$DE$1:$DJ$31,5,FALSE)</f>
        <v>non</v>
      </c>
      <c r="AR1434" s="56" t="str">
        <f t="shared" ref="AR1434" si="1233">VLOOKUP($T1442,$DE$1:$DJ$31,6,FALSE)</f>
        <v>Full</v>
      </c>
      <c r="AS1434" s="35" t="s">
        <v>726</v>
      </c>
    </row>
    <row r="1435" spans="19:45" ht="30" customHeight="1" x14ac:dyDescent="0.25">
      <c r="S1435" s="7" t="s">
        <v>18</v>
      </c>
      <c r="T1435" s="15" t="s">
        <v>1149</v>
      </c>
      <c r="U1435" s="36" t="str">
        <f t="shared" ref="U1435:U1441" ca="1" si="1234">ConfigCode($AA1435,$AN1435,$AO1435,$AP1435,$AQ1435,$AR1435,$AF1435,$AG1435,2)</f>
        <v>0x05=-39.80,-39.00;</v>
      </c>
      <c r="V1435" s="37"/>
      <c r="W1435" s="37"/>
      <c r="X1435" s="68"/>
      <c r="Y1435" s="68"/>
      <c r="Z1435" s="55">
        <f t="shared" ref="Z1435:Z1441" ca="1" si="1235" xml:space="preserve">
N("vbias,vlookup vbias range")+
VLOOKUP($AA1435,INDIRECT(BoxVal(ROW($AA1435),34,COLUMN(T1431))),2,FALSE)+
N("gain")+
$AB1435+
N("vcm")+
VLOOKUP($AC1435,$CT$1:$DC$31,7,FALSE)+
N("(vbias*vcp*vbg-vbias)*sensor ratio")+
VbiasCal($AA1435,$AD1435,$AE1435,BoxVal(ROW($AC1435),18,COLUMN($T$22)))+
N("vbias ref+gain ref")+
$V1435+$W1435</f>
        <v>1.5</v>
      </c>
      <c r="AA1435" s="39" t="s">
        <v>1157</v>
      </c>
      <c r="AB1435" s="40">
        <v>1.5</v>
      </c>
      <c r="AC1435" s="40" t="s">
        <v>996</v>
      </c>
      <c r="AD1435" s="40">
        <v>1</v>
      </c>
      <c r="AE1435" s="41">
        <v>0</v>
      </c>
      <c r="AF1435" s="42">
        <v>-39.799999999999997</v>
      </c>
      <c r="AG1435" s="42">
        <v>-39</v>
      </c>
      <c r="AH1435" s="43">
        <f t="shared" ref="AH1435:AH1441" ca="1" si="1236">$AF1435+$Z1435</f>
        <v>-38.299999999999997</v>
      </c>
      <c r="AI1435" s="43">
        <f t="shared" ref="AI1435:AI1441" ca="1" si="1237">$AG1435+$Z1435</f>
        <v>-37.5</v>
      </c>
      <c r="AJ1435" s="44">
        <f t="shared" ref="AJ1435:AJ1441" ca="1" si="1238" xml:space="preserve">
N("initial sens-loopgain")+
$AF1435-BoxVal(ROW($AA1435),26,COLUMN(INDIRECT("T"&amp;(INT(ROW($AA1452)/65))*65+2)))</f>
        <v>-39.799999999999997</v>
      </c>
      <c r="AK1435" s="44">
        <f t="shared" ref="AK1435:AK1441" ca="1" si="1239">AJ1435+(AG1435-AF1435)</f>
        <v>-39</v>
      </c>
      <c r="AL1435" s="44">
        <f t="shared" ref="AL1435:AL1441" ca="1" si="1240" xml:space="preserve">
N("initial sens-loopgain-gain-gain ref-vcm")+
$AH1435-
BoxVal(ROW($AA1435),26,COLUMN(INDIRECT("T"&amp;(INT(ROW($AA1452)/65))*65+2)))-
$AB1435-
$W1435-
IFERROR(VLOOKUP($AC1435,$CT$1:$DC$31,7,FALSE),0)</f>
        <v>-39.799999999999997</v>
      </c>
      <c r="AM1435" s="44">
        <f t="shared" ref="AM1435:AM1441" ca="1" si="1241">AL1435+(AG1435-AF1435)</f>
        <v>-39</v>
      </c>
      <c r="AN1435" s="36" t="str">
        <f t="shared" ref="AN1435:AN1441" ca="1" si="1242">IF(BoxVal(ROW(AA1435),9,COLUMN(T1433))="FIX","00",ManualLookup(AA1435,BoxVal(ROW(AA1435),4,COLUMN(AN1433)),INDIRECT(DN$3)))</f>
        <v>00</v>
      </c>
      <c r="AO1435" s="36" t="str">
        <f t="shared" ref="AO1435:AR1441" ca="1" si="1243">ManualLookup(AB1435,BoxVal(ROW(AB1435),4,COLUMN(AO1433)),INDIRECT(DO$3))</f>
        <v>05</v>
      </c>
      <c r="AP1435" s="36" t="str">
        <f t="shared" ca="1" si="1243"/>
        <v>00</v>
      </c>
      <c r="AQ1435" s="36" t="str">
        <f t="shared" ca="1" si="1243"/>
        <v>00</v>
      </c>
      <c r="AR1435" s="36" t="str">
        <f t="shared" ca="1" si="1243"/>
        <v>00</v>
      </c>
      <c r="AS1435" s="33"/>
    </row>
    <row r="1436" spans="19:45" ht="30" customHeight="1" x14ac:dyDescent="0.25">
      <c r="S1436" s="7" t="s">
        <v>13</v>
      </c>
      <c r="T1436" s="15" t="s">
        <v>1155</v>
      </c>
      <c r="U1436" s="71" t="str">
        <f t="shared" ca="1" si="1234"/>
        <v>0x06=-40.30,-39.80;</v>
      </c>
      <c r="V1436" s="37"/>
      <c r="W1436" s="37"/>
      <c r="X1436" s="68"/>
      <c r="Y1436" s="68"/>
      <c r="Z1436" s="55">
        <f t="shared" ca="1" si="1235"/>
        <v>2</v>
      </c>
      <c r="AA1436" s="39" t="s">
        <v>1157</v>
      </c>
      <c r="AB1436" s="40">
        <v>2</v>
      </c>
      <c r="AC1436" s="40" t="s">
        <v>996</v>
      </c>
      <c r="AD1436" s="40">
        <v>1</v>
      </c>
      <c r="AE1436" s="41">
        <v>0</v>
      </c>
      <c r="AF1436" s="42">
        <v>-40.299999999999997</v>
      </c>
      <c r="AG1436" s="47">
        <f t="shared" ref="AG1436" si="1244">AF1435</f>
        <v>-39.799999999999997</v>
      </c>
      <c r="AH1436" s="43">
        <f t="shared" ca="1" si="1236"/>
        <v>-38.299999999999997</v>
      </c>
      <c r="AI1436" s="43">
        <f t="shared" ca="1" si="1237"/>
        <v>-37.799999999999997</v>
      </c>
      <c r="AJ1436" s="44">
        <f t="shared" ca="1" si="1238"/>
        <v>-40.299999999999997</v>
      </c>
      <c r="AK1436" s="44">
        <f t="shared" ca="1" si="1239"/>
        <v>-39.799999999999997</v>
      </c>
      <c r="AL1436" s="44">
        <f t="shared" ca="1" si="1240"/>
        <v>-40.299999999999997</v>
      </c>
      <c r="AM1436" s="44">
        <f t="shared" ca="1" si="1241"/>
        <v>-39.799999999999997</v>
      </c>
      <c r="AN1436" s="36" t="str">
        <f t="shared" ca="1" si="1242"/>
        <v>00</v>
      </c>
      <c r="AO1436" s="36" t="str">
        <f t="shared" ca="1" si="1243"/>
        <v>06</v>
      </c>
      <c r="AP1436" s="36" t="str">
        <f t="shared" ca="1" si="1243"/>
        <v>00</v>
      </c>
      <c r="AQ1436" s="36" t="str">
        <f t="shared" ca="1" si="1243"/>
        <v>00</v>
      </c>
      <c r="AR1436" s="36" t="str">
        <f t="shared" ca="1" si="1243"/>
        <v>00</v>
      </c>
      <c r="AS1436" s="36"/>
    </row>
    <row r="1437" spans="19:45" ht="30" customHeight="1" x14ac:dyDescent="0.25">
      <c r="S1437" s="26"/>
      <c r="T1437" s="17"/>
      <c r="U1437" s="71" t="str">
        <f t="shared" ca="1" si="1234"/>
        <v>0x07=-41.00,-40.30;</v>
      </c>
      <c r="V1437" s="37"/>
      <c r="W1437" s="37"/>
      <c r="X1437" s="68"/>
      <c r="Y1437" s="68"/>
      <c r="Z1437" s="55">
        <f t="shared" ca="1" si="1235"/>
        <v>2.5</v>
      </c>
      <c r="AA1437" s="39" t="s">
        <v>436</v>
      </c>
      <c r="AB1437" s="40">
        <v>2.5</v>
      </c>
      <c r="AC1437" s="40" t="s">
        <v>995</v>
      </c>
      <c r="AD1437" s="40">
        <v>1</v>
      </c>
      <c r="AE1437" s="41">
        <v>0</v>
      </c>
      <c r="AF1437" s="42">
        <v>-41</v>
      </c>
      <c r="AG1437" s="47">
        <f>AF1436</f>
        <v>-40.299999999999997</v>
      </c>
      <c r="AH1437" s="43">
        <f t="shared" ca="1" si="1236"/>
        <v>-38.5</v>
      </c>
      <c r="AI1437" s="43">
        <f t="shared" ca="1" si="1237"/>
        <v>-37.799999999999997</v>
      </c>
      <c r="AJ1437" s="44">
        <f t="shared" ca="1" si="1238"/>
        <v>-41</v>
      </c>
      <c r="AK1437" s="44">
        <f t="shared" ca="1" si="1239"/>
        <v>-40.299999999999997</v>
      </c>
      <c r="AL1437" s="44">
        <f t="shared" ca="1" si="1240"/>
        <v>-41</v>
      </c>
      <c r="AM1437" s="44">
        <f t="shared" ca="1" si="1241"/>
        <v>-40.299999999999997</v>
      </c>
      <c r="AN1437" s="36" t="str">
        <f t="shared" ca="1" si="1242"/>
        <v>00</v>
      </c>
      <c r="AO1437" s="36" t="str">
        <f t="shared" ca="1" si="1243"/>
        <v>07</v>
      </c>
      <c r="AP1437" s="36" t="str">
        <f t="shared" ca="1" si="1243"/>
        <v>00</v>
      </c>
      <c r="AQ1437" s="36" t="str">
        <f t="shared" ca="1" si="1243"/>
        <v>00</v>
      </c>
      <c r="AR1437" s="36" t="str">
        <f t="shared" ca="1" si="1243"/>
        <v>00</v>
      </c>
      <c r="AS1437" s="36"/>
    </row>
    <row r="1438" spans="19:45" ht="30" customHeight="1" x14ac:dyDescent="0.25">
      <c r="S1438" s="7" t="s">
        <v>19</v>
      </c>
      <c r="T1438" s="15" t="s">
        <v>799</v>
      </c>
      <c r="U1438" s="71" t="str">
        <f t="shared" ca="1" si="1234"/>
        <v>0x08=-42.00,-41.00;</v>
      </c>
      <c r="V1438" s="37"/>
      <c r="W1438" s="37"/>
      <c r="X1438" s="68"/>
      <c r="Y1438" s="68"/>
      <c r="Z1438" s="55">
        <f t="shared" ca="1" si="1235"/>
        <v>3.5</v>
      </c>
      <c r="AA1438" s="39" t="s">
        <v>436</v>
      </c>
      <c r="AB1438" s="40">
        <v>3.5</v>
      </c>
      <c r="AC1438" s="40" t="s">
        <v>995</v>
      </c>
      <c r="AD1438" s="40">
        <v>1</v>
      </c>
      <c r="AE1438" s="41">
        <v>0</v>
      </c>
      <c r="AF1438" s="42">
        <v>-42</v>
      </c>
      <c r="AG1438" s="47">
        <f>AF1437</f>
        <v>-41</v>
      </c>
      <c r="AH1438" s="43">
        <f t="shared" ca="1" si="1236"/>
        <v>-38.5</v>
      </c>
      <c r="AI1438" s="43">
        <f t="shared" ca="1" si="1237"/>
        <v>-37.5</v>
      </c>
      <c r="AJ1438" s="44">
        <f t="shared" ca="1" si="1238"/>
        <v>-42</v>
      </c>
      <c r="AK1438" s="44">
        <f t="shared" ca="1" si="1239"/>
        <v>-41</v>
      </c>
      <c r="AL1438" s="44">
        <f t="shared" ca="1" si="1240"/>
        <v>-42</v>
      </c>
      <c r="AM1438" s="44">
        <f t="shared" ca="1" si="1241"/>
        <v>-41</v>
      </c>
      <c r="AN1438" s="36" t="str">
        <f t="shared" ca="1" si="1242"/>
        <v>00</v>
      </c>
      <c r="AO1438" s="36" t="str">
        <f t="shared" ca="1" si="1243"/>
        <v>08</v>
      </c>
      <c r="AP1438" s="36" t="str">
        <f t="shared" ca="1" si="1243"/>
        <v>00</v>
      </c>
      <c r="AQ1438" s="36" t="str">
        <f t="shared" ca="1" si="1243"/>
        <v>00</v>
      </c>
      <c r="AR1438" s="36" t="str">
        <f t="shared" ca="1" si="1243"/>
        <v>00</v>
      </c>
      <c r="AS1438" s="36"/>
    </row>
    <row r="1439" spans="19:45" ht="30" customHeight="1" x14ac:dyDescent="0.25">
      <c r="S1439" s="7" t="s">
        <v>15</v>
      </c>
      <c r="T1439" s="15" t="s">
        <v>1157</v>
      </c>
      <c r="U1439" s="71" t="str">
        <f t="shared" ca="1" si="1234"/>
        <v>0x09=-43.00,-42.00;</v>
      </c>
      <c r="V1439" s="37"/>
      <c r="W1439" s="37"/>
      <c r="X1439" s="68"/>
      <c r="Y1439" s="68"/>
      <c r="Z1439" s="55">
        <f t="shared" ca="1" si="1235"/>
        <v>4.5</v>
      </c>
      <c r="AA1439" s="39" t="s">
        <v>436</v>
      </c>
      <c r="AB1439" s="40">
        <v>4.5</v>
      </c>
      <c r="AC1439" s="40" t="s">
        <v>995</v>
      </c>
      <c r="AD1439" s="40">
        <v>1</v>
      </c>
      <c r="AE1439" s="41">
        <v>0</v>
      </c>
      <c r="AF1439" s="42">
        <v>-43</v>
      </c>
      <c r="AG1439" s="47">
        <f>AF1438</f>
        <v>-42</v>
      </c>
      <c r="AH1439" s="43">
        <f t="shared" ca="1" si="1236"/>
        <v>-38.5</v>
      </c>
      <c r="AI1439" s="43">
        <f t="shared" ca="1" si="1237"/>
        <v>-37.5</v>
      </c>
      <c r="AJ1439" s="44">
        <f t="shared" ca="1" si="1238"/>
        <v>-43</v>
      </c>
      <c r="AK1439" s="44">
        <f t="shared" ca="1" si="1239"/>
        <v>-42</v>
      </c>
      <c r="AL1439" s="44">
        <f t="shared" ca="1" si="1240"/>
        <v>-43</v>
      </c>
      <c r="AM1439" s="44">
        <f t="shared" ca="1" si="1241"/>
        <v>-42</v>
      </c>
      <c r="AN1439" s="36" t="str">
        <f t="shared" ca="1" si="1242"/>
        <v>00</v>
      </c>
      <c r="AO1439" s="36" t="str">
        <f t="shared" ca="1" si="1243"/>
        <v>09</v>
      </c>
      <c r="AP1439" s="36" t="str">
        <f t="shared" ca="1" si="1243"/>
        <v>00</v>
      </c>
      <c r="AQ1439" s="36" t="str">
        <f t="shared" ca="1" si="1243"/>
        <v>00</v>
      </c>
      <c r="AR1439" s="36" t="str">
        <f t="shared" ca="1" si="1243"/>
        <v>00</v>
      </c>
      <c r="AS1439" s="36"/>
    </row>
    <row r="1440" spans="19:45" ht="30" customHeight="1" x14ac:dyDescent="0.25">
      <c r="S1440" s="7" t="s">
        <v>705</v>
      </c>
      <c r="T1440" s="15" t="s">
        <v>1152</v>
      </c>
      <c r="U1440" s="71" t="str">
        <f t="shared" ca="1" si="1234"/>
        <v>0x0A=-44.00,-43.00;</v>
      </c>
      <c r="V1440" s="37"/>
      <c r="W1440" s="37"/>
      <c r="X1440" s="68"/>
      <c r="Y1440" s="68"/>
      <c r="Z1440" s="55">
        <f t="shared" ca="1" si="1235"/>
        <v>5.5</v>
      </c>
      <c r="AA1440" s="39" t="s">
        <v>436</v>
      </c>
      <c r="AB1440" s="40">
        <v>5.5</v>
      </c>
      <c r="AC1440" s="40" t="s">
        <v>995</v>
      </c>
      <c r="AD1440" s="40">
        <v>1</v>
      </c>
      <c r="AE1440" s="41">
        <v>0</v>
      </c>
      <c r="AF1440" s="42">
        <v>-44</v>
      </c>
      <c r="AG1440" s="47">
        <f>AF1439</f>
        <v>-43</v>
      </c>
      <c r="AH1440" s="43">
        <f t="shared" ca="1" si="1236"/>
        <v>-38.5</v>
      </c>
      <c r="AI1440" s="43">
        <f t="shared" ca="1" si="1237"/>
        <v>-37.5</v>
      </c>
      <c r="AJ1440" s="44">
        <f t="shared" ca="1" si="1238"/>
        <v>-44</v>
      </c>
      <c r="AK1440" s="44">
        <f t="shared" ca="1" si="1239"/>
        <v>-43</v>
      </c>
      <c r="AL1440" s="44">
        <f t="shared" ca="1" si="1240"/>
        <v>-44</v>
      </c>
      <c r="AM1440" s="44">
        <f t="shared" ca="1" si="1241"/>
        <v>-43</v>
      </c>
      <c r="AN1440" s="36" t="str">
        <f t="shared" ca="1" si="1242"/>
        <v>00</v>
      </c>
      <c r="AO1440" s="36" t="str">
        <f t="shared" ca="1" si="1243"/>
        <v>0A</v>
      </c>
      <c r="AP1440" s="36" t="str">
        <f t="shared" ca="1" si="1243"/>
        <v>00</v>
      </c>
      <c r="AQ1440" s="36" t="str">
        <f t="shared" ca="1" si="1243"/>
        <v>00</v>
      </c>
      <c r="AR1440" s="36" t="str">
        <f t="shared" ca="1" si="1243"/>
        <v>00</v>
      </c>
      <c r="AS1440" s="36"/>
    </row>
    <row r="1441" spans="19:45" ht="30" customHeight="1" x14ac:dyDescent="0.25">
      <c r="S1441" s="7" t="s">
        <v>605</v>
      </c>
      <c r="T1441" s="15" t="s">
        <v>991</v>
      </c>
      <c r="U1441" s="71" t="str">
        <f t="shared" ca="1" si="1234"/>
        <v>0x0B=-45.00,-44.00;</v>
      </c>
      <c r="V1441" s="37"/>
      <c r="W1441" s="37"/>
      <c r="X1441" s="68"/>
      <c r="Y1441" s="68"/>
      <c r="Z1441" s="55">
        <f t="shared" ca="1" si="1235"/>
        <v>6.5</v>
      </c>
      <c r="AA1441" s="39" t="s">
        <v>436</v>
      </c>
      <c r="AB1441" s="40">
        <v>6.5</v>
      </c>
      <c r="AC1441" s="40" t="s">
        <v>995</v>
      </c>
      <c r="AD1441" s="40">
        <v>1</v>
      </c>
      <c r="AE1441" s="41">
        <v>0</v>
      </c>
      <c r="AF1441" s="42">
        <v>-45</v>
      </c>
      <c r="AG1441" s="47">
        <f>AF1440</f>
        <v>-44</v>
      </c>
      <c r="AH1441" s="43">
        <f t="shared" ca="1" si="1236"/>
        <v>-38.5</v>
      </c>
      <c r="AI1441" s="43">
        <f t="shared" ca="1" si="1237"/>
        <v>-37.5</v>
      </c>
      <c r="AJ1441" s="44">
        <f t="shared" ca="1" si="1238"/>
        <v>-45</v>
      </c>
      <c r="AK1441" s="44">
        <f t="shared" ca="1" si="1239"/>
        <v>-44</v>
      </c>
      <c r="AL1441" s="44">
        <f t="shared" ca="1" si="1240"/>
        <v>-45</v>
      </c>
      <c r="AM1441" s="44">
        <f t="shared" ca="1" si="1241"/>
        <v>-44</v>
      </c>
      <c r="AN1441" s="36" t="str">
        <f t="shared" ca="1" si="1242"/>
        <v>00</v>
      </c>
      <c r="AO1441" s="36" t="str">
        <f t="shared" ca="1" si="1243"/>
        <v>0B</v>
      </c>
      <c r="AP1441" s="36" t="str">
        <f t="shared" ca="1" si="1243"/>
        <v>00</v>
      </c>
      <c r="AQ1441" s="36" t="str">
        <f t="shared" ca="1" si="1243"/>
        <v>00</v>
      </c>
      <c r="AR1441" s="36" t="str">
        <f t="shared" ca="1" si="1243"/>
        <v>00</v>
      </c>
      <c r="AS1441" s="36"/>
    </row>
    <row r="1442" spans="19:45" ht="30" customHeight="1" x14ac:dyDescent="0.25">
      <c r="S1442" s="7" t="s">
        <v>721</v>
      </c>
      <c r="T1442" s="15" t="s">
        <v>26</v>
      </c>
      <c r="U1442" s="71"/>
      <c r="V1442" s="37"/>
      <c r="W1442" s="37"/>
      <c r="X1442" s="68"/>
      <c r="Y1442" s="68"/>
      <c r="Z1442" s="55"/>
      <c r="AA1442" s="39"/>
      <c r="AB1442" s="40"/>
      <c r="AC1442" s="40"/>
      <c r="AD1442" s="40"/>
      <c r="AE1442" s="41"/>
      <c r="AF1442" s="42"/>
      <c r="AG1442" s="47"/>
      <c r="AH1442" s="43"/>
      <c r="AI1442" s="43"/>
      <c r="AJ1442" s="44"/>
      <c r="AK1442" s="44"/>
      <c r="AL1442" s="44"/>
      <c r="AM1442" s="44"/>
      <c r="AN1442" s="36"/>
      <c r="AO1442" s="36"/>
      <c r="AP1442" s="36"/>
      <c r="AQ1442" s="36"/>
      <c r="AR1442" s="36"/>
      <c r="AS1442" s="36"/>
    </row>
    <row r="1443" spans="19:45" ht="30" customHeight="1" x14ac:dyDescent="0.25">
      <c r="S1443" s="7" t="s">
        <v>20</v>
      </c>
      <c r="T1443" s="15">
        <v>-38</v>
      </c>
      <c r="U1443" s="71"/>
      <c r="V1443" s="37"/>
      <c r="W1443" s="37"/>
      <c r="X1443" s="38"/>
      <c r="Y1443" s="38"/>
      <c r="Z1443" s="55"/>
      <c r="AA1443" s="39"/>
      <c r="AB1443" s="40"/>
      <c r="AC1443" s="40"/>
      <c r="AD1443" s="40"/>
      <c r="AE1443" s="41"/>
      <c r="AF1443" s="42"/>
      <c r="AG1443" s="47"/>
      <c r="AH1443" s="43"/>
      <c r="AI1443" s="43"/>
      <c r="AJ1443" s="44"/>
      <c r="AK1443" s="44"/>
      <c r="AL1443" s="44"/>
      <c r="AM1443" s="44"/>
      <c r="AN1443" s="36"/>
      <c r="AO1443" s="36"/>
      <c r="AP1443" s="36"/>
      <c r="AQ1443" s="36"/>
      <c r="AR1443" s="36"/>
      <c r="AS1443" s="36"/>
    </row>
    <row r="1444" spans="19:45" ht="30" customHeight="1" x14ac:dyDescent="0.25">
      <c r="S1444" s="7" t="s">
        <v>691</v>
      </c>
      <c r="T1444" s="15" t="s">
        <v>1098</v>
      </c>
      <c r="U1444" s="71"/>
      <c r="V1444" s="37"/>
      <c r="W1444" s="37"/>
      <c r="X1444" s="38"/>
      <c r="Y1444" s="38"/>
      <c r="Z1444" s="55"/>
      <c r="AA1444" s="39"/>
      <c r="AB1444" s="40"/>
      <c r="AC1444" s="40"/>
      <c r="AD1444" s="40"/>
      <c r="AE1444" s="41"/>
      <c r="AF1444" s="42"/>
      <c r="AG1444" s="47"/>
      <c r="AH1444" s="43"/>
      <c r="AI1444" s="43"/>
      <c r="AJ1444" s="44"/>
      <c r="AK1444" s="44"/>
      <c r="AL1444" s="44"/>
      <c r="AM1444" s="44"/>
      <c r="AN1444" s="36"/>
      <c r="AO1444" s="36"/>
      <c r="AP1444" s="36"/>
      <c r="AQ1444" s="36"/>
      <c r="AR1444" s="36"/>
      <c r="AS1444" s="36"/>
    </row>
    <row r="1445" spans="19:45" ht="30" customHeight="1" x14ac:dyDescent="0.25">
      <c r="S1445" s="7" t="s">
        <v>544</v>
      </c>
      <c r="T1445" s="15" t="s">
        <v>993</v>
      </c>
      <c r="U1445" s="71"/>
      <c r="V1445" s="37"/>
      <c r="W1445" s="37"/>
      <c r="X1445" s="38"/>
      <c r="Y1445" s="38"/>
      <c r="Z1445" s="71"/>
      <c r="AA1445" s="39"/>
      <c r="AB1445" s="40"/>
      <c r="AC1445" s="40"/>
      <c r="AD1445" s="40"/>
      <c r="AE1445" s="41"/>
      <c r="AF1445" s="42"/>
      <c r="AG1445" s="49"/>
      <c r="AH1445" s="43"/>
      <c r="AI1445" s="43"/>
      <c r="AJ1445" s="44"/>
      <c r="AK1445" s="44"/>
      <c r="AL1445" s="44"/>
      <c r="AM1445" s="44"/>
      <c r="AN1445" s="36"/>
      <c r="AO1445" s="36"/>
      <c r="AP1445" s="36"/>
      <c r="AQ1445" s="36"/>
      <c r="AR1445" s="36"/>
      <c r="AS1445" s="36"/>
    </row>
    <row r="1446" spans="19:45" ht="30" customHeight="1" x14ac:dyDescent="0.25">
      <c r="S1446" s="7" t="s">
        <v>12</v>
      </c>
      <c r="T1446" s="15" t="s">
        <v>548</v>
      </c>
      <c r="U1446" s="71"/>
      <c r="V1446" s="37"/>
      <c r="W1446" s="37"/>
      <c r="X1446" s="38"/>
      <c r="Y1446" s="38"/>
      <c r="Z1446" s="71"/>
      <c r="AA1446" s="39"/>
      <c r="AB1446" s="40"/>
      <c r="AC1446" s="40"/>
      <c r="AD1446" s="40"/>
      <c r="AE1446" s="41"/>
      <c r="AF1446" s="42"/>
      <c r="AG1446" s="49"/>
      <c r="AH1446" s="43"/>
      <c r="AI1446" s="43"/>
      <c r="AJ1446" s="44"/>
      <c r="AK1446" s="44"/>
      <c r="AL1446" s="44"/>
      <c r="AM1446" s="44"/>
      <c r="AN1446" s="36"/>
      <c r="AO1446" s="36"/>
      <c r="AP1446" s="36"/>
      <c r="AQ1446" s="36"/>
      <c r="AR1446" s="36"/>
      <c r="AS1446" s="36"/>
    </row>
    <row r="1447" spans="19:45" ht="30" customHeight="1" x14ac:dyDescent="0.25">
      <c r="S1447" s="26" t="s">
        <v>773</v>
      </c>
      <c r="T1447" s="15" t="s">
        <v>562</v>
      </c>
      <c r="U1447" s="71"/>
      <c r="V1447" s="37"/>
      <c r="W1447" s="37"/>
      <c r="X1447" s="38"/>
      <c r="Y1447" s="38"/>
      <c r="Z1447" s="71"/>
      <c r="AA1447" s="39"/>
      <c r="AB1447" s="40"/>
      <c r="AC1447" s="40"/>
      <c r="AD1447" s="40"/>
      <c r="AE1447" s="41"/>
      <c r="AF1447" s="42"/>
      <c r="AG1447" s="49"/>
      <c r="AH1447" s="43"/>
      <c r="AI1447" s="43"/>
      <c r="AJ1447" s="44"/>
      <c r="AK1447" s="44"/>
      <c r="AL1447" s="44"/>
      <c r="AM1447" s="44"/>
      <c r="AN1447" s="36"/>
      <c r="AO1447" s="36"/>
      <c r="AP1447" s="36"/>
      <c r="AQ1447" s="36"/>
      <c r="AR1447" s="36"/>
      <c r="AS1447" s="36"/>
    </row>
    <row r="1448" spans="19:45" ht="30" customHeight="1" x14ac:dyDescent="0.25">
      <c r="S1448" s="7" t="s">
        <v>573</v>
      </c>
      <c r="T1448" s="15">
        <v>1.1000000000000001</v>
      </c>
      <c r="U1448" s="71"/>
      <c r="V1448" s="37"/>
      <c r="W1448" s="37"/>
      <c r="X1448" s="38"/>
      <c r="Y1448" s="38"/>
      <c r="Z1448" s="71"/>
      <c r="AA1448" s="39"/>
      <c r="AB1448" s="40"/>
      <c r="AC1448" s="40"/>
      <c r="AD1448" s="40"/>
      <c r="AE1448" s="41"/>
      <c r="AF1448" s="42"/>
      <c r="AG1448" s="49"/>
      <c r="AH1448" s="43"/>
      <c r="AI1448" s="43"/>
      <c r="AJ1448" s="44"/>
      <c r="AK1448" s="44"/>
      <c r="AL1448" s="44"/>
      <c r="AM1448" s="44"/>
      <c r="AN1448" s="36"/>
      <c r="AO1448" s="36"/>
      <c r="AP1448" s="36"/>
      <c r="AQ1448" s="36"/>
      <c r="AR1448" s="36"/>
      <c r="AS1448" s="36"/>
    </row>
    <row r="1449" spans="19:45" ht="30" customHeight="1" x14ac:dyDescent="0.25">
      <c r="S1449" s="7" t="s">
        <v>590</v>
      </c>
      <c r="T1449" s="15">
        <f>VLOOKUP(T1434,MPN!$A$1:$E$1000,4,FALSE)</f>
        <v>-38</v>
      </c>
      <c r="U1449" s="71"/>
      <c r="V1449" s="37"/>
      <c r="W1449" s="37"/>
      <c r="X1449" s="38"/>
      <c r="Y1449" s="38"/>
      <c r="Z1449" s="71"/>
      <c r="AA1449" s="39"/>
      <c r="AB1449" s="40"/>
      <c r="AC1449" s="40"/>
      <c r="AD1449" s="40"/>
      <c r="AE1449" s="41"/>
      <c r="AF1449" s="42"/>
      <c r="AG1449" s="49"/>
      <c r="AH1449" s="43"/>
      <c r="AI1449" s="43"/>
      <c r="AJ1449" s="44"/>
      <c r="AK1449" s="44"/>
      <c r="AL1449" s="44"/>
      <c r="AM1449" s="44"/>
      <c r="AN1449" s="36"/>
      <c r="AO1449" s="36"/>
      <c r="AP1449" s="36"/>
      <c r="AQ1449" s="36"/>
      <c r="AR1449" s="36"/>
      <c r="AS1449" s="36"/>
    </row>
    <row r="1450" spans="19:45" ht="30" customHeight="1" x14ac:dyDescent="0.25">
      <c r="S1450" s="7" t="s">
        <v>693</v>
      </c>
      <c r="T1450" s="15">
        <v>0.8</v>
      </c>
      <c r="U1450" s="71"/>
      <c r="V1450" s="37"/>
      <c r="W1450" s="37"/>
      <c r="X1450" s="38"/>
      <c r="Y1450" s="38"/>
      <c r="Z1450" s="71"/>
      <c r="AA1450" s="39"/>
      <c r="AB1450" s="40"/>
      <c r="AC1450" s="40"/>
      <c r="AD1450" s="40"/>
      <c r="AE1450" s="41"/>
      <c r="AF1450" s="42"/>
      <c r="AG1450" s="49"/>
      <c r="AH1450" s="43"/>
      <c r="AI1450" s="43"/>
      <c r="AJ1450" s="44"/>
      <c r="AK1450" s="44"/>
      <c r="AL1450" s="44"/>
      <c r="AM1450" s="44"/>
      <c r="AN1450" s="36"/>
      <c r="AO1450" s="36"/>
      <c r="AP1450" s="36"/>
      <c r="AQ1450" s="36"/>
      <c r="AR1450" s="36"/>
      <c r="AS1450" s="36"/>
    </row>
    <row r="1451" spans="19:45" ht="30" customHeight="1" x14ac:dyDescent="0.25">
      <c r="S1451" s="7" t="s">
        <v>604</v>
      </c>
      <c r="T1451" s="7" t="str">
        <f t="shared" ref="T1451" si="1245">VLOOKUP($T1438,$AU$1:$AZ$31,MATCH($T1432,$AU$1:$AZ$1,0),FALSE)&amp;"_"&amp;T1440</f>
        <v>10V_NormalMode</v>
      </c>
      <c r="U1451" s="71"/>
      <c r="V1451" s="37"/>
      <c r="W1451" s="37"/>
      <c r="X1451" s="38"/>
      <c r="Y1451" s="38"/>
      <c r="Z1451" s="71"/>
      <c r="AA1451" s="39"/>
      <c r="AB1451" s="40"/>
      <c r="AC1451" s="40"/>
      <c r="AD1451" s="40"/>
      <c r="AE1451" s="41"/>
      <c r="AF1451" s="42"/>
      <c r="AG1451" s="49"/>
      <c r="AH1451" s="43"/>
      <c r="AI1451" s="43"/>
      <c r="AJ1451" s="44"/>
      <c r="AK1451" s="44"/>
      <c r="AL1451" s="44"/>
      <c r="AM1451" s="44"/>
      <c r="AN1451" s="36"/>
      <c r="AO1451" s="36"/>
      <c r="AP1451" s="36"/>
      <c r="AQ1451" s="36"/>
      <c r="AR1451" s="36"/>
      <c r="AS1451" s="36"/>
    </row>
    <row r="1452" spans="19:45" ht="30" customHeight="1" x14ac:dyDescent="0.25">
      <c r="S1452" s="7" t="s">
        <v>424</v>
      </c>
      <c r="T1452" s="7" t="str">
        <f>VLOOKUP($T1434,MPN!$A$1:$E$500,2,FALSE)</f>
        <v>AMIC</v>
      </c>
      <c r="U1452" s="71"/>
      <c r="V1452" s="37"/>
      <c r="W1452" s="37"/>
      <c r="X1452" s="38"/>
      <c r="Y1452" s="38"/>
      <c r="Z1452" s="71"/>
      <c r="AA1452" s="39"/>
      <c r="AB1452" s="40"/>
      <c r="AC1452" s="40"/>
      <c r="AD1452" s="40"/>
      <c r="AE1452" s="41"/>
      <c r="AF1452" s="42"/>
      <c r="AG1452" s="49"/>
      <c r="AH1452" s="43"/>
      <c r="AI1452" s="43"/>
      <c r="AJ1452" s="44"/>
      <c r="AK1452" s="44"/>
      <c r="AL1452" s="44"/>
      <c r="AM1452" s="44"/>
      <c r="AN1452" s="36"/>
      <c r="AO1452" s="36"/>
      <c r="AP1452" s="36"/>
      <c r="AQ1452" s="36"/>
      <c r="AR1452" s="36"/>
      <c r="AS1452" s="36"/>
    </row>
    <row r="1453" spans="19:45" ht="30" customHeight="1" x14ac:dyDescent="0.25">
      <c r="S1453" s="7" t="s">
        <v>16</v>
      </c>
      <c r="T1453" s="7" t="str">
        <f>VLOOKUP($T1435,ASIC!$A$1:$B$200,2,FALSE)</f>
        <v>M804WF</v>
      </c>
      <c r="U1453" s="71"/>
      <c r="V1453" s="37"/>
      <c r="W1453" s="37"/>
      <c r="X1453" s="38"/>
      <c r="Y1453" s="38"/>
      <c r="Z1453" s="71"/>
      <c r="AA1453" s="39"/>
      <c r="AB1453" s="40"/>
      <c r="AC1453" s="40"/>
      <c r="AD1453" s="40"/>
      <c r="AE1453" s="41"/>
      <c r="AF1453" s="42"/>
      <c r="AG1453" s="49"/>
      <c r="AH1453" s="43"/>
      <c r="AI1453" s="43"/>
      <c r="AJ1453" s="44"/>
      <c r="AK1453" s="44"/>
      <c r="AL1453" s="44"/>
      <c r="AM1453" s="44"/>
      <c r="AN1453" s="36"/>
      <c r="AO1453" s="36"/>
      <c r="AP1453" s="36"/>
      <c r="AQ1453" s="36"/>
      <c r="AR1453" s="36"/>
      <c r="AS1453" s="36"/>
    </row>
    <row r="1454" spans="19:45" ht="30" customHeight="1" x14ac:dyDescent="0.25">
      <c r="S1454" s="7" t="s">
        <v>17</v>
      </c>
      <c r="T1454" s="7" t="str">
        <f>VLOOKUP($T1436,Sensor!$A$1:$B$100,2,FALSE)</f>
        <v>2227F</v>
      </c>
      <c r="U1454" s="71"/>
      <c r="V1454" s="37"/>
      <c r="W1454" s="37"/>
      <c r="X1454" s="38"/>
      <c r="Y1454" s="38"/>
      <c r="Z1454" s="71"/>
      <c r="AA1454" s="39"/>
      <c r="AB1454" s="40"/>
      <c r="AC1454" s="40"/>
      <c r="AD1454" s="40"/>
      <c r="AE1454" s="41"/>
      <c r="AF1454" s="42"/>
      <c r="AG1454" s="49"/>
      <c r="AH1454" s="43"/>
      <c r="AI1454" s="43"/>
      <c r="AJ1454" s="44"/>
      <c r="AK1454" s="44"/>
      <c r="AL1454" s="44"/>
      <c r="AM1454" s="44"/>
      <c r="AN1454" s="36"/>
      <c r="AO1454" s="36"/>
      <c r="AP1454" s="36"/>
      <c r="AQ1454" s="36"/>
      <c r="AR1454" s="36"/>
      <c r="AS1454" s="36"/>
    </row>
    <row r="1455" spans="19:45" ht="30" customHeight="1" x14ac:dyDescent="0.25">
      <c r="S1455" s="7" t="s">
        <v>21</v>
      </c>
      <c r="T1455" s="7" t="str">
        <f>VLOOKUP($T1434,MPN!$A$1:$E$500,5,FALSE)</f>
        <v>Default</v>
      </c>
      <c r="U1455" s="71"/>
      <c r="V1455" s="37"/>
      <c r="W1455" s="37"/>
      <c r="X1455" s="38"/>
      <c r="Y1455" s="38"/>
      <c r="Z1455" s="71"/>
      <c r="AA1455" s="39"/>
      <c r="AB1455" s="40"/>
      <c r="AC1455" s="40"/>
      <c r="AD1455" s="40"/>
      <c r="AE1455" s="41"/>
      <c r="AF1455" s="42"/>
      <c r="AG1455" s="49"/>
      <c r="AH1455" s="43"/>
      <c r="AI1455" s="43"/>
      <c r="AJ1455" s="44"/>
      <c r="AK1455" s="44"/>
      <c r="AL1455" s="44"/>
      <c r="AM1455" s="44"/>
      <c r="AN1455" s="36"/>
      <c r="AO1455" s="36"/>
      <c r="AP1455" s="36"/>
      <c r="AQ1455" s="36"/>
      <c r="AR1455" s="36"/>
      <c r="AS1455" s="36"/>
    </row>
    <row r="1456" spans="19:45" ht="30" customHeight="1" x14ac:dyDescent="0.25">
      <c r="S1456" s="7" t="s">
        <v>545</v>
      </c>
      <c r="T1456" s="7">
        <f t="shared" ref="T1456" si="1246">VLOOKUP(T1445,$DT$1:$DV$31,3,FALSE)</f>
        <v>0</v>
      </c>
      <c r="U1456" s="71"/>
      <c r="V1456" s="37"/>
      <c r="W1456" s="37"/>
      <c r="X1456" s="38"/>
      <c r="Y1456" s="38"/>
      <c r="Z1456" s="71"/>
      <c r="AA1456" s="39"/>
      <c r="AB1456" s="40"/>
      <c r="AC1456" s="40"/>
      <c r="AD1456" s="40"/>
      <c r="AE1456" s="41"/>
      <c r="AF1456" s="42"/>
      <c r="AG1456" s="49"/>
      <c r="AH1456" s="43"/>
      <c r="AI1456" s="43"/>
      <c r="AJ1456" s="44"/>
      <c r="AK1456" s="44"/>
      <c r="AL1456" s="44"/>
      <c r="AM1456" s="44"/>
      <c r="AN1456" s="36"/>
      <c r="AO1456" s="36"/>
      <c r="AP1456" s="36"/>
      <c r="AQ1456" s="36"/>
      <c r="AR1456" s="36"/>
      <c r="AS1456" s="36"/>
    </row>
    <row r="1457" spans="2:45" ht="30" customHeight="1" x14ac:dyDescent="0.25">
      <c r="S1457" s="7" t="s">
        <v>22</v>
      </c>
      <c r="T1457" s="15">
        <v>0</v>
      </c>
      <c r="U1457" s="71"/>
      <c r="V1457" s="37"/>
      <c r="W1457" s="37"/>
      <c r="X1457" s="38"/>
      <c r="Y1457" s="38"/>
      <c r="Z1457" s="71"/>
      <c r="AA1457" s="39"/>
      <c r="AB1457" s="40"/>
      <c r="AC1457" s="40"/>
      <c r="AD1457" s="40"/>
      <c r="AE1457" s="41"/>
      <c r="AF1457" s="42"/>
      <c r="AG1457" s="49"/>
      <c r="AH1457" s="43"/>
      <c r="AI1457" s="43"/>
      <c r="AJ1457" s="44"/>
      <c r="AK1457" s="44"/>
      <c r="AL1457" s="44"/>
      <c r="AM1457" s="44"/>
      <c r="AN1457" s="36"/>
      <c r="AO1457" s="36"/>
      <c r="AP1457" s="36"/>
      <c r="AQ1457" s="36"/>
      <c r="AR1457" s="36"/>
      <c r="AS1457" s="36"/>
    </row>
    <row r="1458" spans="2:45" ht="30" customHeight="1" x14ac:dyDescent="0.25">
      <c r="B1458" s="70"/>
      <c r="S1458" s="7" t="s">
        <v>696</v>
      </c>
      <c r="T1458" s="28">
        <v>45733</v>
      </c>
      <c r="U1458" s="71"/>
      <c r="V1458" s="37"/>
      <c r="W1458" s="37"/>
      <c r="X1458" s="38"/>
      <c r="Y1458" s="38"/>
      <c r="Z1458" s="71"/>
      <c r="AA1458" s="39"/>
      <c r="AB1458" s="40"/>
      <c r="AC1458" s="40"/>
      <c r="AD1458" s="40"/>
      <c r="AE1458" s="41"/>
      <c r="AF1458" s="42"/>
      <c r="AG1458" s="49"/>
      <c r="AH1458" s="43"/>
      <c r="AI1458" s="43"/>
      <c r="AJ1458" s="44"/>
      <c r="AK1458" s="44"/>
      <c r="AL1458" s="44"/>
      <c r="AM1458" s="44"/>
      <c r="AN1458" s="36"/>
      <c r="AO1458" s="36"/>
      <c r="AP1458" s="36"/>
      <c r="AQ1458" s="36"/>
      <c r="AR1458" s="36"/>
      <c r="AS1458" s="36"/>
    </row>
    <row r="1459" spans="2:45" ht="30" customHeight="1" x14ac:dyDescent="0.25">
      <c r="S1459" s="7" t="s">
        <v>694</v>
      </c>
      <c r="T1459" s="15" t="s">
        <v>994</v>
      </c>
      <c r="U1459" s="71"/>
      <c r="V1459" s="37"/>
      <c r="W1459" s="37"/>
      <c r="X1459" s="38"/>
      <c r="Y1459" s="38"/>
      <c r="Z1459" s="71"/>
      <c r="AA1459" s="39"/>
      <c r="AB1459" s="40"/>
      <c r="AC1459" s="40"/>
      <c r="AD1459" s="40"/>
      <c r="AE1459" s="41"/>
      <c r="AF1459" s="42"/>
      <c r="AG1459" s="49"/>
      <c r="AH1459" s="43"/>
      <c r="AI1459" s="43"/>
      <c r="AJ1459" s="44"/>
      <c r="AK1459" s="44"/>
      <c r="AL1459" s="44"/>
      <c r="AM1459" s="44"/>
      <c r="AN1459" s="36"/>
      <c r="AO1459" s="36"/>
      <c r="AP1459" s="36"/>
      <c r="AQ1459" s="36"/>
      <c r="AR1459" s="36"/>
      <c r="AS1459" s="36"/>
    </row>
    <row r="1460" spans="2:45" ht="30" customHeight="1" x14ac:dyDescent="0.25">
      <c r="S1460" s="7" t="s">
        <v>697</v>
      </c>
      <c r="T1460" s="7">
        <f t="shared" ref="T1460" ca="1" si="1247">COUNTA(U1435:U1494)</f>
        <v>7</v>
      </c>
      <c r="U1460" s="71"/>
      <c r="V1460" s="37"/>
      <c r="W1460" s="37"/>
      <c r="X1460" s="38"/>
      <c r="Y1460" s="38"/>
      <c r="Z1460" s="71"/>
      <c r="AA1460" s="39"/>
      <c r="AB1460" s="40"/>
      <c r="AC1460" s="40"/>
      <c r="AD1460" s="40"/>
      <c r="AE1460" s="41"/>
      <c r="AF1460" s="42"/>
      <c r="AG1460" s="49"/>
      <c r="AH1460" s="43"/>
      <c r="AI1460" s="43"/>
      <c r="AJ1460" s="44"/>
      <c r="AK1460" s="44"/>
      <c r="AL1460" s="44"/>
      <c r="AM1460" s="44"/>
      <c r="AN1460" s="36"/>
      <c r="AO1460" s="36"/>
      <c r="AP1460" s="36"/>
      <c r="AQ1460" s="36"/>
      <c r="AR1460" s="36"/>
      <c r="AS1460" s="36"/>
    </row>
    <row r="1461" spans="2:45" ht="30" customHeight="1" x14ac:dyDescent="0.25">
      <c r="S1461" s="7" t="s">
        <v>715</v>
      </c>
      <c r="T1461" s="7" t="str">
        <f t="shared" ref="T1461" si="1248">T1449&amp;"+/-"&amp;T1450&amp;" "&amp;T1459</f>
        <v>-38+/-0.8 dBV</v>
      </c>
      <c r="U1461" s="71"/>
      <c r="V1461" s="37"/>
      <c r="W1461" s="37"/>
      <c r="X1461" s="38"/>
      <c r="Y1461" s="38"/>
      <c r="Z1461" s="71"/>
      <c r="AA1461" s="39"/>
      <c r="AB1461" s="40"/>
      <c r="AC1461" s="40"/>
      <c r="AD1461" s="40"/>
      <c r="AE1461" s="41"/>
      <c r="AF1461" s="42"/>
      <c r="AG1461" s="49"/>
      <c r="AH1461" s="43"/>
      <c r="AI1461" s="43"/>
      <c r="AJ1461" s="44"/>
      <c r="AK1461" s="44"/>
      <c r="AL1461" s="44"/>
      <c r="AM1461" s="44"/>
      <c r="AN1461" s="36"/>
      <c r="AO1461" s="36"/>
      <c r="AP1461" s="36"/>
      <c r="AQ1461" s="36"/>
      <c r="AR1461" s="36"/>
      <c r="AS1461" s="36"/>
    </row>
    <row r="1462" spans="2:45" ht="30" customHeight="1" x14ac:dyDescent="0.25">
      <c r="S1462" s="7" t="s">
        <v>719</v>
      </c>
      <c r="T1462" s="54" t="str">
        <f t="shared" ref="T1462" si="1249">T1441&amp;" : "&amp;T1444&amp;" "&amp;"(uA)"&amp;CHAR(10)&amp;"Vdc&amp;Remark: "&amp;T1447</f>
        <v>3.3V : 100~200 (uA)
Vdc&amp;Remark: -</v>
      </c>
      <c r="U1462" s="71"/>
      <c r="V1462" s="37"/>
      <c r="W1462" s="37"/>
      <c r="X1462" s="38"/>
      <c r="Y1462" s="38"/>
      <c r="Z1462" s="71"/>
      <c r="AA1462" s="39"/>
      <c r="AB1462" s="40"/>
      <c r="AC1462" s="40"/>
      <c r="AD1462" s="40"/>
      <c r="AE1462" s="41"/>
      <c r="AF1462" s="42"/>
      <c r="AG1462" s="49"/>
      <c r="AH1462" s="43"/>
      <c r="AI1462" s="43"/>
      <c r="AJ1462" s="44"/>
      <c r="AK1462" s="44"/>
      <c r="AL1462" s="44"/>
      <c r="AM1462" s="44"/>
      <c r="AN1462" s="36"/>
      <c r="AO1462" s="36"/>
      <c r="AP1462" s="36"/>
      <c r="AQ1462" s="36"/>
      <c r="AR1462" s="36"/>
      <c r="AS1462" s="36"/>
    </row>
    <row r="1463" spans="2:45" ht="30" customHeight="1" x14ac:dyDescent="0.25">
      <c r="U1463" s="71"/>
      <c r="V1463" s="37"/>
      <c r="W1463" s="37"/>
      <c r="X1463" s="38"/>
      <c r="Y1463" s="38"/>
      <c r="Z1463" s="71"/>
      <c r="AA1463" s="39"/>
      <c r="AB1463" s="40"/>
      <c r="AC1463" s="40"/>
      <c r="AD1463" s="40"/>
      <c r="AE1463" s="41"/>
      <c r="AF1463" s="42"/>
      <c r="AG1463" s="49"/>
      <c r="AH1463" s="43"/>
      <c r="AI1463" s="43"/>
      <c r="AJ1463" s="44"/>
      <c r="AK1463" s="44"/>
      <c r="AL1463" s="44"/>
      <c r="AM1463" s="44"/>
      <c r="AN1463" s="36"/>
      <c r="AO1463" s="36"/>
      <c r="AP1463" s="36"/>
      <c r="AQ1463" s="36"/>
      <c r="AR1463" s="36"/>
      <c r="AS1463" s="36"/>
    </row>
    <row r="1464" spans="2:45" ht="30" customHeight="1" x14ac:dyDescent="0.25">
      <c r="S1464" s="2" t="s">
        <v>14</v>
      </c>
      <c r="T1464" s="2" t="str">
        <f t="shared" ref="T1464" si="1250">ADDRESS(ROW(S1464),COLUMN($S$1))&amp;":"&amp;ADDRESS(ROW(S1494),COLUMN($T$1))</f>
        <v>$S$1464:$T$1494</v>
      </c>
      <c r="U1464" s="71"/>
      <c r="V1464" s="37"/>
      <c r="W1464" s="37"/>
      <c r="X1464" s="38"/>
      <c r="Y1464" s="38"/>
      <c r="Z1464" s="71"/>
      <c r="AA1464" s="39"/>
      <c r="AB1464" s="40"/>
      <c r="AC1464" s="40"/>
      <c r="AD1464" s="40"/>
      <c r="AE1464" s="41"/>
      <c r="AF1464" s="42"/>
      <c r="AG1464" s="49"/>
      <c r="AH1464" s="43"/>
      <c r="AI1464" s="43"/>
      <c r="AJ1464" s="44"/>
      <c r="AK1464" s="44"/>
      <c r="AL1464" s="44"/>
      <c r="AM1464" s="44"/>
      <c r="AN1464" s="36"/>
      <c r="AO1464" s="36"/>
      <c r="AP1464" s="36"/>
      <c r="AQ1464" s="36"/>
      <c r="AR1464" s="36"/>
      <c r="AS1464" s="36"/>
    </row>
    <row r="1465" spans="2:45" ht="30" customHeight="1" x14ac:dyDescent="0.25">
      <c r="S1465" s="4" t="str">
        <f t="shared" ref="S1465" si="1251">$BB$2</f>
        <v>15V</v>
      </c>
      <c r="T1465" s="3" t="s">
        <v>562</v>
      </c>
      <c r="U1465" s="71"/>
      <c r="V1465" s="37"/>
      <c r="W1465" s="37"/>
      <c r="X1465" s="38"/>
      <c r="Y1465" s="38"/>
      <c r="Z1465" s="71"/>
      <c r="AA1465" s="39"/>
      <c r="AB1465" s="40"/>
      <c r="AC1465" s="40"/>
      <c r="AD1465" s="40"/>
      <c r="AE1465" s="41"/>
      <c r="AF1465" s="42"/>
      <c r="AG1465" s="49"/>
      <c r="AH1465" s="43"/>
      <c r="AI1465" s="43"/>
      <c r="AJ1465" s="44"/>
      <c r="AK1465" s="44"/>
      <c r="AL1465" s="44"/>
      <c r="AM1465" s="44"/>
      <c r="AN1465" s="36"/>
      <c r="AO1465" s="36"/>
      <c r="AP1465" s="36"/>
      <c r="AQ1465" s="36"/>
      <c r="AR1465" s="36"/>
      <c r="AS1465" s="36"/>
    </row>
    <row r="1466" spans="2:45" ht="30" customHeight="1" x14ac:dyDescent="0.25">
      <c r="S1466" s="4" t="str">
        <f t="shared" ref="S1466" si="1252">$BB$3</f>
        <v>14V</v>
      </c>
      <c r="T1466" s="3" t="s">
        <v>562</v>
      </c>
      <c r="U1466" s="71"/>
      <c r="V1466" s="37"/>
      <c r="W1466" s="37"/>
      <c r="X1466" s="38"/>
      <c r="Y1466" s="38"/>
      <c r="Z1466" s="71"/>
      <c r="AA1466" s="39"/>
      <c r="AB1466" s="40"/>
      <c r="AC1466" s="40"/>
      <c r="AD1466" s="40"/>
      <c r="AE1466" s="41"/>
      <c r="AF1466" s="42"/>
      <c r="AG1466" s="49"/>
      <c r="AH1466" s="43"/>
      <c r="AI1466" s="43"/>
      <c r="AJ1466" s="44"/>
      <c r="AK1466" s="44"/>
      <c r="AL1466" s="44"/>
      <c r="AM1466" s="44"/>
      <c r="AN1466" s="36"/>
      <c r="AO1466" s="36"/>
      <c r="AP1466" s="36"/>
      <c r="AQ1466" s="36"/>
      <c r="AR1466" s="36"/>
      <c r="AS1466" s="36"/>
    </row>
    <row r="1467" spans="2:45" ht="30" customHeight="1" x14ac:dyDescent="0.25">
      <c r="S1467" s="4" t="str">
        <f t="shared" ref="S1467" si="1253">$BB$4</f>
        <v>13V</v>
      </c>
      <c r="T1467" s="3" t="s">
        <v>255</v>
      </c>
      <c r="U1467" s="71"/>
      <c r="V1467" s="37"/>
      <c r="W1467" s="37"/>
      <c r="X1467" s="38"/>
      <c r="Y1467" s="38"/>
      <c r="Z1467" s="71"/>
      <c r="AA1467" s="39"/>
      <c r="AB1467" s="40"/>
      <c r="AC1467" s="40"/>
      <c r="AD1467" s="40"/>
      <c r="AE1467" s="41"/>
      <c r="AF1467" s="42"/>
      <c r="AG1467" s="49"/>
      <c r="AH1467" s="43"/>
      <c r="AI1467" s="43"/>
      <c r="AJ1467" s="44"/>
      <c r="AK1467" s="44"/>
      <c r="AL1467" s="44"/>
      <c r="AM1467" s="44"/>
      <c r="AN1467" s="36"/>
      <c r="AO1467" s="36"/>
      <c r="AP1467" s="36"/>
      <c r="AQ1467" s="36"/>
      <c r="AR1467" s="36"/>
      <c r="AS1467" s="36"/>
    </row>
    <row r="1468" spans="2:45" ht="30" customHeight="1" x14ac:dyDescent="0.25">
      <c r="S1468" s="4" t="str">
        <f t="shared" ref="S1468" si="1254">$BB$5</f>
        <v>12V</v>
      </c>
      <c r="T1468" s="3" t="s">
        <v>255</v>
      </c>
      <c r="U1468" s="71"/>
      <c r="V1468" s="37"/>
      <c r="W1468" s="37"/>
      <c r="X1468" s="38"/>
      <c r="Y1468" s="38"/>
      <c r="Z1468" s="71"/>
      <c r="AA1468" s="39"/>
      <c r="AB1468" s="40"/>
      <c r="AC1468" s="40"/>
      <c r="AD1468" s="40"/>
      <c r="AE1468" s="41"/>
      <c r="AF1468" s="42"/>
      <c r="AG1468" s="49"/>
      <c r="AH1468" s="43"/>
      <c r="AI1468" s="43"/>
      <c r="AJ1468" s="44"/>
      <c r="AK1468" s="44"/>
      <c r="AL1468" s="44"/>
      <c r="AM1468" s="44"/>
      <c r="AN1468" s="36"/>
      <c r="AO1468" s="36"/>
      <c r="AP1468" s="36"/>
      <c r="AQ1468" s="36"/>
      <c r="AR1468" s="36"/>
      <c r="AS1468" s="36"/>
    </row>
    <row r="1469" spans="2:45" ht="30" customHeight="1" x14ac:dyDescent="0.25">
      <c r="S1469" s="4" t="str">
        <f t="shared" ref="S1469" si="1255">$BB$6</f>
        <v>11V</v>
      </c>
      <c r="T1469" s="3" t="s">
        <v>255</v>
      </c>
      <c r="U1469" s="71"/>
      <c r="V1469" s="37"/>
      <c r="W1469" s="37"/>
      <c r="X1469" s="38"/>
      <c r="Y1469" s="38"/>
      <c r="Z1469" s="71"/>
      <c r="AA1469" s="39"/>
      <c r="AB1469" s="40"/>
      <c r="AC1469" s="40"/>
      <c r="AD1469" s="40"/>
      <c r="AE1469" s="41"/>
      <c r="AF1469" s="42"/>
      <c r="AG1469" s="49"/>
      <c r="AH1469" s="43"/>
      <c r="AI1469" s="43"/>
      <c r="AJ1469" s="44"/>
      <c r="AK1469" s="44"/>
      <c r="AL1469" s="44"/>
      <c r="AM1469" s="44"/>
      <c r="AN1469" s="36"/>
      <c r="AO1469" s="36"/>
      <c r="AP1469" s="36"/>
      <c r="AQ1469" s="36"/>
      <c r="AR1469" s="36"/>
      <c r="AS1469" s="36"/>
    </row>
    <row r="1470" spans="2:45" ht="30" customHeight="1" x14ac:dyDescent="0.25">
      <c r="S1470" s="4" t="str">
        <f t="shared" ref="S1470" si="1256">$BB$7</f>
        <v>10V</v>
      </c>
      <c r="T1470" s="3" t="s">
        <v>562</v>
      </c>
      <c r="U1470" s="71"/>
      <c r="V1470" s="37"/>
      <c r="W1470" s="37"/>
      <c r="X1470" s="38"/>
      <c r="Y1470" s="38"/>
      <c r="Z1470" s="71"/>
      <c r="AA1470" s="39"/>
      <c r="AB1470" s="40"/>
      <c r="AC1470" s="40"/>
      <c r="AD1470" s="40"/>
      <c r="AE1470" s="41"/>
      <c r="AF1470" s="42"/>
      <c r="AG1470" s="49"/>
      <c r="AH1470" s="43"/>
      <c r="AI1470" s="43"/>
      <c r="AJ1470" s="44"/>
      <c r="AK1470" s="44"/>
      <c r="AL1470" s="44"/>
      <c r="AM1470" s="44"/>
      <c r="AN1470" s="36"/>
      <c r="AO1470" s="36"/>
      <c r="AP1470" s="36"/>
      <c r="AQ1470" s="36"/>
      <c r="AR1470" s="36"/>
      <c r="AS1470" s="36"/>
    </row>
    <row r="1471" spans="2:45" ht="30" customHeight="1" x14ac:dyDescent="0.25">
      <c r="S1471" s="4" t="str">
        <f t="shared" ref="S1471" si="1257">$BB$8</f>
        <v>9V</v>
      </c>
      <c r="T1471" s="3" t="s">
        <v>562</v>
      </c>
      <c r="U1471" s="71"/>
      <c r="V1471" s="37"/>
      <c r="W1471" s="37"/>
      <c r="X1471" s="38"/>
      <c r="Y1471" s="38"/>
      <c r="Z1471" s="71"/>
      <c r="AA1471" s="39"/>
      <c r="AB1471" s="40"/>
      <c r="AC1471" s="40"/>
      <c r="AD1471" s="40"/>
      <c r="AE1471" s="41"/>
      <c r="AF1471" s="42"/>
      <c r="AG1471" s="49"/>
      <c r="AH1471" s="43"/>
      <c r="AI1471" s="43"/>
      <c r="AJ1471" s="44"/>
      <c r="AK1471" s="44"/>
      <c r="AL1471" s="44"/>
      <c r="AM1471" s="44"/>
      <c r="AN1471" s="36"/>
      <c r="AO1471" s="36"/>
      <c r="AP1471" s="36"/>
      <c r="AQ1471" s="36"/>
      <c r="AR1471" s="36"/>
      <c r="AS1471" s="36"/>
    </row>
    <row r="1472" spans="2:45" ht="30" customHeight="1" x14ac:dyDescent="0.25">
      <c r="S1472" s="4" t="str">
        <f t="shared" ref="S1472" si="1258">$BB$9</f>
        <v>FIX</v>
      </c>
      <c r="T1472" s="3">
        <v>0</v>
      </c>
      <c r="U1472" s="71"/>
      <c r="V1472" s="37"/>
      <c r="W1472" s="37"/>
      <c r="X1472" s="38"/>
      <c r="Y1472" s="38"/>
      <c r="Z1472" s="71"/>
      <c r="AA1472" s="39"/>
      <c r="AB1472" s="40"/>
      <c r="AC1472" s="40"/>
      <c r="AD1472" s="40"/>
      <c r="AE1472" s="41"/>
      <c r="AF1472" s="42"/>
      <c r="AG1472" s="49"/>
      <c r="AH1472" s="43"/>
      <c r="AI1472" s="43"/>
      <c r="AJ1472" s="44"/>
      <c r="AK1472" s="44"/>
      <c r="AL1472" s="44"/>
      <c r="AM1472" s="44"/>
      <c r="AN1472" s="36"/>
      <c r="AO1472" s="36"/>
      <c r="AP1472" s="36"/>
      <c r="AQ1472" s="36"/>
      <c r="AR1472" s="36"/>
      <c r="AS1472" s="36"/>
    </row>
    <row r="1473" spans="19:45" ht="30" customHeight="1" x14ac:dyDescent="0.25">
      <c r="S1473" s="4" t="str">
        <f t="shared" ref="S1473" si="1259">$BB$10</f>
        <v>Space</v>
      </c>
      <c r="T1473" s="3"/>
      <c r="U1473" s="71"/>
      <c r="V1473" s="37"/>
      <c r="W1473" s="37"/>
      <c r="X1473" s="38"/>
      <c r="Y1473" s="38"/>
      <c r="Z1473" s="71"/>
      <c r="AA1473" s="39"/>
      <c r="AB1473" s="40"/>
      <c r="AC1473" s="40"/>
      <c r="AD1473" s="40"/>
      <c r="AE1473" s="41"/>
      <c r="AF1473" s="42"/>
      <c r="AG1473" s="49"/>
      <c r="AH1473" s="43"/>
      <c r="AI1473" s="43"/>
      <c r="AJ1473" s="44"/>
      <c r="AK1473" s="44"/>
      <c r="AL1473" s="44"/>
      <c r="AM1473" s="44"/>
      <c r="AN1473" s="36"/>
      <c r="AO1473" s="36"/>
      <c r="AP1473" s="36"/>
      <c r="AQ1473" s="36"/>
      <c r="AR1473" s="36"/>
      <c r="AS1473" s="36"/>
    </row>
    <row r="1474" spans="19:45" ht="30" customHeight="1" x14ac:dyDescent="0.25">
      <c r="S1474" s="4" t="str">
        <f t="shared" ref="S1474" si="1260">$BB$11</f>
        <v>Config2</v>
      </c>
      <c r="T1474" s="3"/>
      <c r="U1474" s="71"/>
      <c r="V1474" s="37"/>
      <c r="W1474" s="37"/>
      <c r="X1474" s="38"/>
      <c r="Y1474" s="38"/>
      <c r="Z1474" s="71"/>
      <c r="AA1474" s="39"/>
      <c r="AB1474" s="40"/>
      <c r="AC1474" s="40"/>
      <c r="AD1474" s="40"/>
      <c r="AE1474" s="41"/>
      <c r="AF1474" s="42"/>
      <c r="AG1474" s="49"/>
      <c r="AH1474" s="43"/>
      <c r="AI1474" s="43"/>
      <c r="AJ1474" s="44"/>
      <c r="AK1474" s="44"/>
      <c r="AL1474" s="44"/>
      <c r="AM1474" s="44"/>
      <c r="AN1474" s="36"/>
      <c r="AO1474" s="36"/>
      <c r="AP1474" s="36"/>
      <c r="AQ1474" s="36"/>
      <c r="AR1474" s="36"/>
      <c r="AS1474" s="36"/>
    </row>
    <row r="1475" spans="19:45" ht="30" customHeight="1" x14ac:dyDescent="0.25">
      <c r="S1475" s="4" t="str">
        <f t="shared" ref="S1475" si="1261">$BB$12</f>
        <v>-</v>
      </c>
      <c r="T1475" s="3"/>
      <c r="U1475" s="36"/>
      <c r="V1475" s="37"/>
      <c r="W1475" s="37"/>
      <c r="X1475" s="38"/>
      <c r="Y1475" s="38"/>
      <c r="Z1475" s="71"/>
      <c r="AA1475" s="39"/>
      <c r="AB1475" s="40"/>
      <c r="AC1475" s="40"/>
      <c r="AD1475" s="40"/>
      <c r="AE1475" s="41"/>
      <c r="AF1475" s="42"/>
      <c r="AG1475" s="49"/>
      <c r="AH1475" s="43"/>
      <c r="AI1475" s="43"/>
      <c r="AJ1475" s="44"/>
      <c r="AK1475" s="44"/>
      <c r="AL1475" s="44"/>
      <c r="AM1475" s="44"/>
      <c r="AN1475" s="36"/>
      <c r="AO1475" s="36"/>
      <c r="AP1475" s="36"/>
      <c r="AQ1475" s="36"/>
      <c r="AR1475" s="36"/>
      <c r="AS1475" s="36"/>
    </row>
    <row r="1476" spans="19:45" ht="30" customHeight="1" x14ac:dyDescent="0.25">
      <c r="S1476" s="4" t="str">
        <f t="shared" ref="S1476" si="1262">$BB$13</f>
        <v>-</v>
      </c>
      <c r="T1476" s="3"/>
      <c r="U1476" s="36"/>
      <c r="V1476" s="37"/>
      <c r="W1476" s="37"/>
      <c r="X1476" s="38"/>
      <c r="Y1476" s="38"/>
      <c r="Z1476" s="71"/>
      <c r="AA1476" s="39"/>
      <c r="AB1476" s="40"/>
      <c r="AC1476" s="40"/>
      <c r="AD1476" s="40"/>
      <c r="AE1476" s="41"/>
      <c r="AF1476" s="42"/>
      <c r="AG1476" s="49"/>
      <c r="AH1476" s="43"/>
      <c r="AI1476" s="43"/>
      <c r="AJ1476" s="44"/>
      <c r="AK1476" s="44"/>
      <c r="AL1476" s="44"/>
      <c r="AM1476" s="44"/>
      <c r="AN1476" s="36"/>
      <c r="AO1476" s="36"/>
      <c r="AP1476" s="36"/>
      <c r="AQ1476" s="36"/>
      <c r="AR1476" s="36"/>
      <c r="AS1476" s="36"/>
    </row>
    <row r="1477" spans="19:45" ht="30" customHeight="1" x14ac:dyDescent="0.25">
      <c r="S1477" s="4" t="str">
        <f t="shared" ref="S1477" si="1263">$BB$14</f>
        <v>-</v>
      </c>
      <c r="T1477" s="3"/>
      <c r="U1477" s="36"/>
      <c r="V1477" s="37"/>
      <c r="W1477" s="37"/>
      <c r="X1477" s="38"/>
      <c r="Y1477" s="38"/>
      <c r="Z1477" s="71"/>
      <c r="AA1477" s="39"/>
      <c r="AB1477" s="40"/>
      <c r="AC1477" s="40"/>
      <c r="AD1477" s="40"/>
      <c r="AE1477" s="41"/>
      <c r="AF1477" s="42"/>
      <c r="AG1477" s="49"/>
      <c r="AH1477" s="43"/>
      <c r="AI1477" s="43"/>
      <c r="AJ1477" s="44"/>
      <c r="AK1477" s="44"/>
      <c r="AL1477" s="44"/>
      <c r="AM1477" s="44"/>
      <c r="AN1477" s="36"/>
      <c r="AO1477" s="36"/>
      <c r="AP1477" s="36"/>
      <c r="AQ1477" s="36"/>
      <c r="AR1477" s="36"/>
      <c r="AS1477" s="36"/>
    </row>
    <row r="1478" spans="19:45" ht="30" customHeight="1" x14ac:dyDescent="0.25">
      <c r="S1478" s="4" t="str">
        <f t="shared" ref="S1478" si="1264">$BB$15</f>
        <v>-</v>
      </c>
      <c r="T1478" s="3"/>
      <c r="U1478" s="36"/>
      <c r="V1478" s="37"/>
      <c r="W1478" s="37"/>
      <c r="X1478" s="38"/>
      <c r="Y1478" s="38"/>
      <c r="Z1478" s="71"/>
      <c r="AA1478" s="39"/>
      <c r="AB1478" s="40"/>
      <c r="AC1478" s="40"/>
      <c r="AD1478" s="40"/>
      <c r="AE1478" s="41"/>
      <c r="AF1478" s="42"/>
      <c r="AG1478" s="49"/>
      <c r="AH1478" s="43"/>
      <c r="AI1478" s="43"/>
      <c r="AJ1478" s="44"/>
      <c r="AK1478" s="44"/>
      <c r="AL1478" s="44"/>
      <c r="AM1478" s="44"/>
      <c r="AN1478" s="36"/>
      <c r="AO1478" s="36"/>
      <c r="AP1478" s="36"/>
      <c r="AQ1478" s="36"/>
      <c r="AR1478" s="36"/>
      <c r="AS1478" s="36"/>
    </row>
    <row r="1479" spans="19:45" ht="30" customHeight="1" x14ac:dyDescent="0.25">
      <c r="S1479" s="4" t="str">
        <f t="shared" ref="S1479" si="1265">$BB$16</f>
        <v>-</v>
      </c>
      <c r="T1479" s="3"/>
      <c r="U1479" s="36"/>
      <c r="V1479" s="37"/>
      <c r="W1479" s="37"/>
      <c r="X1479" s="38"/>
      <c r="Y1479" s="38"/>
      <c r="Z1479" s="71"/>
      <c r="AA1479" s="39"/>
      <c r="AB1479" s="40"/>
      <c r="AC1479" s="40"/>
      <c r="AD1479" s="40"/>
      <c r="AE1479" s="41"/>
      <c r="AF1479" s="42"/>
      <c r="AG1479" s="49"/>
      <c r="AH1479" s="43"/>
      <c r="AI1479" s="43"/>
      <c r="AJ1479" s="44"/>
      <c r="AK1479" s="44"/>
      <c r="AL1479" s="44"/>
      <c r="AM1479" s="44"/>
      <c r="AN1479" s="36"/>
      <c r="AO1479" s="36"/>
      <c r="AP1479" s="36"/>
      <c r="AQ1479" s="36"/>
      <c r="AR1479" s="36"/>
      <c r="AS1479" s="36"/>
    </row>
    <row r="1480" spans="19:45" ht="30" customHeight="1" x14ac:dyDescent="0.25">
      <c r="S1480" s="4" t="str">
        <f t="shared" ref="S1480" si="1266">$BB$17</f>
        <v>-</v>
      </c>
      <c r="T1480" s="3"/>
      <c r="U1480" s="36"/>
      <c r="V1480" s="37"/>
      <c r="W1480" s="37"/>
      <c r="X1480" s="38"/>
      <c r="Y1480" s="38"/>
      <c r="Z1480" s="71"/>
      <c r="AA1480" s="39"/>
      <c r="AB1480" s="40"/>
      <c r="AC1480" s="40"/>
      <c r="AD1480" s="40"/>
      <c r="AE1480" s="41"/>
      <c r="AF1480" s="42"/>
      <c r="AG1480" s="49"/>
      <c r="AH1480" s="43"/>
      <c r="AI1480" s="43"/>
      <c r="AJ1480" s="44"/>
      <c r="AK1480" s="44"/>
      <c r="AL1480" s="44"/>
      <c r="AM1480" s="44"/>
      <c r="AN1480" s="36"/>
      <c r="AO1480" s="36"/>
      <c r="AP1480" s="36"/>
      <c r="AQ1480" s="36"/>
      <c r="AR1480" s="36"/>
      <c r="AS1480" s="36"/>
    </row>
    <row r="1481" spans="19:45" ht="30" customHeight="1" x14ac:dyDescent="0.25">
      <c r="S1481" s="4" t="str">
        <f t="shared" ref="S1481" si="1267">$BB$18</f>
        <v>-</v>
      </c>
      <c r="T1481" s="3"/>
      <c r="U1481" s="36"/>
      <c r="V1481" s="37"/>
      <c r="W1481" s="37"/>
      <c r="X1481" s="38"/>
      <c r="Y1481" s="38"/>
      <c r="Z1481" s="71"/>
      <c r="AA1481" s="39"/>
      <c r="AB1481" s="40"/>
      <c r="AC1481" s="40"/>
      <c r="AD1481" s="40"/>
      <c r="AE1481" s="41"/>
      <c r="AF1481" s="42"/>
      <c r="AG1481" s="49"/>
      <c r="AH1481" s="43"/>
      <c r="AI1481" s="43"/>
      <c r="AJ1481" s="44"/>
      <c r="AK1481" s="44"/>
      <c r="AL1481" s="44"/>
      <c r="AM1481" s="44"/>
      <c r="AN1481" s="36"/>
      <c r="AO1481" s="36"/>
      <c r="AP1481" s="36"/>
      <c r="AQ1481" s="36"/>
      <c r="AR1481" s="36"/>
      <c r="AS1481" s="36"/>
    </row>
    <row r="1482" spans="19:45" ht="30" customHeight="1" x14ac:dyDescent="0.25">
      <c r="S1482" s="4" t="str">
        <f t="shared" ref="S1482" si="1268">$BB$19</f>
        <v>-</v>
      </c>
      <c r="T1482" s="3"/>
      <c r="U1482" s="36"/>
      <c r="V1482" s="37"/>
      <c r="W1482" s="37"/>
      <c r="X1482" s="38"/>
      <c r="Y1482" s="38"/>
      <c r="Z1482" s="71"/>
      <c r="AA1482" s="39"/>
      <c r="AB1482" s="40"/>
      <c r="AC1482" s="40"/>
      <c r="AD1482" s="40"/>
      <c r="AE1482" s="41"/>
      <c r="AF1482" s="42"/>
      <c r="AG1482" s="49"/>
      <c r="AH1482" s="43"/>
      <c r="AI1482" s="43"/>
      <c r="AJ1482" s="44"/>
      <c r="AK1482" s="44"/>
      <c r="AL1482" s="44"/>
      <c r="AM1482" s="44"/>
      <c r="AN1482" s="36"/>
      <c r="AO1482" s="36"/>
      <c r="AP1482" s="36"/>
      <c r="AQ1482" s="36"/>
      <c r="AR1482" s="36"/>
      <c r="AS1482" s="36"/>
    </row>
    <row r="1483" spans="19:45" ht="30" customHeight="1" x14ac:dyDescent="0.25">
      <c r="S1483" s="4" t="str">
        <f t="shared" ref="S1483" si="1269">$BB$20</f>
        <v>-</v>
      </c>
      <c r="T1483" s="3"/>
      <c r="U1483" s="36"/>
      <c r="V1483" s="37"/>
      <c r="W1483" s="37"/>
      <c r="X1483" s="38"/>
      <c r="Y1483" s="38"/>
      <c r="Z1483" s="71"/>
      <c r="AA1483" s="39"/>
      <c r="AB1483" s="40"/>
      <c r="AC1483" s="40"/>
      <c r="AD1483" s="40"/>
      <c r="AE1483" s="41"/>
      <c r="AF1483" s="42"/>
      <c r="AG1483" s="49"/>
      <c r="AH1483" s="43"/>
      <c r="AI1483" s="43"/>
      <c r="AJ1483" s="44"/>
      <c r="AK1483" s="44"/>
      <c r="AL1483" s="44"/>
      <c r="AM1483" s="44"/>
      <c r="AN1483" s="36"/>
      <c r="AO1483" s="36"/>
      <c r="AP1483" s="36"/>
      <c r="AQ1483" s="36"/>
      <c r="AR1483" s="36"/>
      <c r="AS1483" s="36"/>
    </row>
    <row r="1484" spans="19:45" ht="30" customHeight="1" x14ac:dyDescent="0.25">
      <c r="S1484" s="4" t="str">
        <f t="shared" ref="S1484" si="1270">$BB$21</f>
        <v>-</v>
      </c>
      <c r="T1484" s="3"/>
      <c r="U1484" s="36"/>
      <c r="V1484" s="37"/>
      <c r="W1484" s="37"/>
      <c r="X1484" s="38"/>
      <c r="Y1484" s="38"/>
      <c r="Z1484" s="71"/>
      <c r="AA1484" s="39"/>
      <c r="AB1484" s="40"/>
      <c r="AC1484" s="40"/>
      <c r="AD1484" s="40"/>
      <c r="AE1484" s="41"/>
      <c r="AF1484" s="42"/>
      <c r="AG1484" s="49"/>
      <c r="AH1484" s="43"/>
      <c r="AI1484" s="43"/>
      <c r="AJ1484" s="44"/>
      <c r="AK1484" s="44"/>
      <c r="AL1484" s="44"/>
      <c r="AM1484" s="44"/>
      <c r="AN1484" s="36"/>
      <c r="AO1484" s="36"/>
      <c r="AP1484" s="36"/>
      <c r="AQ1484" s="36"/>
      <c r="AR1484" s="36"/>
      <c r="AS1484" s="36"/>
    </row>
    <row r="1485" spans="19:45" ht="30" customHeight="1" x14ac:dyDescent="0.25">
      <c r="S1485" s="4" t="str">
        <f t="shared" ref="S1485" si="1271">$BB$22</f>
        <v>-</v>
      </c>
      <c r="T1485" s="3"/>
      <c r="U1485" s="36"/>
      <c r="V1485" s="37"/>
      <c r="W1485" s="37"/>
      <c r="X1485" s="38"/>
      <c r="Y1485" s="38"/>
      <c r="Z1485" s="71"/>
      <c r="AA1485" s="39"/>
      <c r="AB1485" s="40"/>
      <c r="AC1485" s="40"/>
      <c r="AD1485" s="40"/>
      <c r="AE1485" s="41"/>
      <c r="AF1485" s="42"/>
      <c r="AG1485" s="49"/>
      <c r="AH1485" s="43"/>
      <c r="AI1485" s="43"/>
      <c r="AJ1485" s="44"/>
      <c r="AK1485" s="44"/>
      <c r="AL1485" s="44"/>
      <c r="AM1485" s="44"/>
      <c r="AN1485" s="36"/>
      <c r="AO1485" s="36"/>
      <c r="AP1485" s="36"/>
      <c r="AQ1485" s="36"/>
      <c r="AR1485" s="36"/>
      <c r="AS1485" s="36"/>
    </row>
    <row r="1486" spans="19:45" ht="30" customHeight="1" x14ac:dyDescent="0.25">
      <c r="S1486" s="4" t="str">
        <f t="shared" ref="S1486" si="1272">$BB$23</f>
        <v>-</v>
      </c>
      <c r="T1486" s="3"/>
      <c r="U1486" s="36"/>
      <c r="V1486" s="37"/>
      <c r="W1486" s="37"/>
      <c r="X1486" s="38"/>
      <c r="Y1486" s="38"/>
      <c r="Z1486" s="71"/>
      <c r="AA1486" s="39"/>
      <c r="AB1486" s="40"/>
      <c r="AC1486" s="40"/>
      <c r="AD1486" s="40"/>
      <c r="AE1486" s="41"/>
      <c r="AF1486" s="42"/>
      <c r="AG1486" s="49"/>
      <c r="AH1486" s="43"/>
      <c r="AI1486" s="43"/>
      <c r="AJ1486" s="44"/>
      <c r="AK1486" s="44"/>
      <c r="AL1486" s="44"/>
      <c r="AM1486" s="44"/>
      <c r="AN1486" s="36"/>
      <c r="AO1486" s="36"/>
      <c r="AP1486" s="36"/>
      <c r="AQ1486" s="36"/>
      <c r="AR1486" s="36"/>
      <c r="AS1486" s="36"/>
    </row>
    <row r="1487" spans="19:45" ht="30" customHeight="1" x14ac:dyDescent="0.25">
      <c r="S1487" s="4" t="str">
        <f t="shared" ref="S1487" si="1273">$BB$24</f>
        <v>-</v>
      </c>
      <c r="T1487" s="3"/>
      <c r="U1487" s="36"/>
      <c r="V1487" s="37"/>
      <c r="W1487" s="37"/>
      <c r="X1487" s="38"/>
      <c r="Y1487" s="38"/>
      <c r="Z1487" s="71"/>
      <c r="AA1487" s="39"/>
      <c r="AB1487" s="40"/>
      <c r="AC1487" s="40"/>
      <c r="AD1487" s="40"/>
      <c r="AE1487" s="41"/>
      <c r="AF1487" s="42"/>
      <c r="AG1487" s="49"/>
      <c r="AH1487" s="43"/>
      <c r="AI1487" s="43"/>
      <c r="AJ1487" s="44"/>
      <c r="AK1487" s="44"/>
      <c r="AL1487" s="44"/>
      <c r="AM1487" s="44"/>
      <c r="AN1487" s="36"/>
      <c r="AO1487" s="36"/>
      <c r="AP1487" s="36"/>
      <c r="AQ1487" s="36"/>
      <c r="AR1487" s="36"/>
      <c r="AS1487" s="36"/>
    </row>
    <row r="1488" spans="19:45" ht="30" customHeight="1" x14ac:dyDescent="0.25">
      <c r="S1488" s="4" t="str">
        <f t="shared" ref="S1488" si="1274">$BB$25</f>
        <v>-</v>
      </c>
      <c r="T1488" s="3"/>
      <c r="U1488" s="36"/>
      <c r="V1488" s="37"/>
      <c r="W1488" s="37"/>
      <c r="X1488" s="38"/>
      <c r="Y1488" s="38"/>
      <c r="Z1488" s="71"/>
      <c r="AA1488" s="39"/>
      <c r="AB1488" s="40"/>
      <c r="AC1488" s="40"/>
      <c r="AD1488" s="40"/>
      <c r="AE1488" s="41"/>
      <c r="AF1488" s="42"/>
      <c r="AG1488" s="49"/>
      <c r="AH1488" s="43"/>
      <c r="AI1488" s="43"/>
      <c r="AJ1488" s="44"/>
      <c r="AK1488" s="44"/>
      <c r="AL1488" s="44"/>
      <c r="AM1488" s="44"/>
      <c r="AN1488" s="36"/>
      <c r="AO1488" s="36"/>
      <c r="AP1488" s="36"/>
      <c r="AQ1488" s="36"/>
      <c r="AR1488" s="36"/>
      <c r="AS1488" s="36"/>
    </row>
    <row r="1489" spans="19:45" ht="30" customHeight="1" x14ac:dyDescent="0.25">
      <c r="S1489" s="4" t="str">
        <f t="shared" ref="S1489" si="1275">$BB$26</f>
        <v>-</v>
      </c>
      <c r="T1489" s="3"/>
      <c r="U1489" s="36"/>
      <c r="V1489" s="37"/>
      <c r="W1489" s="37"/>
      <c r="X1489" s="38"/>
      <c r="Y1489" s="38"/>
      <c r="Z1489" s="71"/>
      <c r="AA1489" s="39"/>
      <c r="AB1489" s="40"/>
      <c r="AC1489" s="40"/>
      <c r="AD1489" s="40"/>
      <c r="AE1489" s="41"/>
      <c r="AF1489" s="42"/>
      <c r="AG1489" s="49"/>
      <c r="AH1489" s="43"/>
      <c r="AI1489" s="43"/>
      <c r="AJ1489" s="44"/>
      <c r="AK1489" s="44"/>
      <c r="AL1489" s="44"/>
      <c r="AM1489" s="44"/>
      <c r="AN1489" s="36"/>
      <c r="AO1489" s="36"/>
      <c r="AP1489" s="36"/>
      <c r="AQ1489" s="36"/>
      <c r="AR1489" s="36"/>
      <c r="AS1489" s="36"/>
    </row>
    <row r="1490" spans="19:45" ht="30" customHeight="1" x14ac:dyDescent="0.25">
      <c r="S1490" s="4" t="str">
        <f t="shared" ref="S1490" si="1276">$BB$27</f>
        <v>-</v>
      </c>
      <c r="T1490" s="3"/>
      <c r="U1490" s="36"/>
      <c r="V1490" s="37"/>
      <c r="W1490" s="37"/>
      <c r="X1490" s="38"/>
      <c r="Y1490" s="38"/>
      <c r="Z1490" s="71"/>
      <c r="AA1490" s="39"/>
      <c r="AB1490" s="40"/>
      <c r="AC1490" s="40"/>
      <c r="AD1490" s="40"/>
      <c r="AE1490" s="41"/>
      <c r="AF1490" s="42"/>
      <c r="AG1490" s="49"/>
      <c r="AH1490" s="43"/>
      <c r="AI1490" s="43"/>
      <c r="AJ1490" s="44"/>
      <c r="AK1490" s="44"/>
      <c r="AL1490" s="44"/>
      <c r="AM1490" s="44"/>
      <c r="AN1490" s="36"/>
      <c r="AO1490" s="36"/>
      <c r="AP1490" s="36"/>
      <c r="AQ1490" s="36"/>
      <c r="AR1490" s="36"/>
      <c r="AS1490" s="36"/>
    </row>
    <row r="1491" spans="19:45" ht="30" customHeight="1" x14ac:dyDescent="0.25">
      <c r="S1491" s="4" t="str">
        <f t="shared" ref="S1491" si="1277">$BB$28</f>
        <v>-</v>
      </c>
      <c r="T1491" s="3"/>
      <c r="U1491" s="36"/>
      <c r="V1491" s="37"/>
      <c r="W1491" s="37"/>
      <c r="X1491" s="38"/>
      <c r="Y1491" s="38"/>
      <c r="Z1491" s="71"/>
      <c r="AA1491" s="39"/>
      <c r="AB1491" s="40"/>
      <c r="AC1491" s="40"/>
      <c r="AD1491" s="40"/>
      <c r="AE1491" s="41"/>
      <c r="AF1491" s="42"/>
      <c r="AG1491" s="49"/>
      <c r="AH1491" s="43"/>
      <c r="AI1491" s="43"/>
      <c r="AJ1491" s="44"/>
      <c r="AK1491" s="44"/>
      <c r="AL1491" s="44"/>
      <c r="AM1491" s="44"/>
      <c r="AN1491" s="36"/>
      <c r="AO1491" s="36"/>
      <c r="AP1491" s="36"/>
      <c r="AQ1491" s="36"/>
      <c r="AR1491" s="36"/>
      <c r="AS1491" s="36"/>
    </row>
    <row r="1492" spans="19:45" ht="30" customHeight="1" x14ac:dyDescent="0.25">
      <c r="S1492" s="4" t="str">
        <f t="shared" ref="S1492" si="1278">$BB$29</f>
        <v>-</v>
      </c>
      <c r="T1492" s="3"/>
      <c r="U1492" s="36"/>
      <c r="V1492" s="37"/>
      <c r="W1492" s="37"/>
      <c r="X1492" s="38"/>
      <c r="Y1492" s="38"/>
      <c r="Z1492" s="71"/>
      <c r="AA1492" s="39"/>
      <c r="AB1492" s="40"/>
      <c r="AC1492" s="40"/>
      <c r="AD1492" s="40"/>
      <c r="AE1492" s="41"/>
      <c r="AF1492" s="42"/>
      <c r="AG1492" s="49"/>
      <c r="AH1492" s="43"/>
      <c r="AI1492" s="43"/>
      <c r="AJ1492" s="44"/>
      <c r="AK1492" s="44"/>
      <c r="AL1492" s="44"/>
      <c r="AM1492" s="44"/>
      <c r="AN1492" s="36"/>
      <c r="AO1492" s="36"/>
      <c r="AP1492" s="36"/>
      <c r="AQ1492" s="36"/>
      <c r="AR1492" s="36"/>
      <c r="AS1492" s="36"/>
    </row>
    <row r="1493" spans="19:45" ht="30" customHeight="1" x14ac:dyDescent="0.25">
      <c r="S1493" s="4" t="str">
        <f t="shared" ref="S1493" si="1279">$BB$30</f>
        <v>-</v>
      </c>
      <c r="T1493" s="3"/>
      <c r="U1493" s="36"/>
      <c r="V1493" s="37"/>
      <c r="W1493" s="37"/>
      <c r="X1493" s="38"/>
      <c r="Y1493" s="38"/>
      <c r="Z1493" s="71"/>
      <c r="AA1493" s="39"/>
      <c r="AB1493" s="40"/>
      <c r="AC1493" s="40"/>
      <c r="AD1493" s="40"/>
      <c r="AE1493" s="41"/>
      <c r="AF1493" s="42"/>
      <c r="AG1493" s="49"/>
      <c r="AH1493" s="43"/>
      <c r="AI1493" s="43"/>
      <c r="AJ1493" s="44"/>
      <c r="AK1493" s="44"/>
      <c r="AL1493" s="44"/>
      <c r="AM1493" s="44"/>
      <c r="AN1493" s="36"/>
      <c r="AO1493" s="36"/>
      <c r="AP1493" s="36"/>
      <c r="AQ1493" s="36"/>
      <c r="AR1493" s="36"/>
      <c r="AS1493" s="36"/>
    </row>
    <row r="1494" spans="19:45" ht="30" customHeight="1" x14ac:dyDescent="0.25">
      <c r="S1494" s="4" t="str">
        <f t="shared" ref="S1494" si="1280">$BB$31</f>
        <v>-</v>
      </c>
      <c r="T1494" s="3"/>
      <c r="U1494" s="36"/>
      <c r="V1494" s="37"/>
      <c r="W1494" s="37"/>
      <c r="X1494" s="38"/>
      <c r="Y1494" s="38"/>
      <c r="Z1494" s="71"/>
      <c r="AA1494" s="39"/>
      <c r="AB1494" s="40"/>
      <c r="AC1494" s="40"/>
      <c r="AD1494" s="40"/>
      <c r="AE1494" s="41"/>
      <c r="AF1494" s="42"/>
      <c r="AG1494" s="49"/>
      <c r="AH1494" s="43"/>
      <c r="AI1494" s="43"/>
      <c r="AJ1494" s="44"/>
      <c r="AK1494" s="44"/>
      <c r="AL1494" s="44"/>
      <c r="AM1494" s="44"/>
      <c r="AN1494" s="36"/>
      <c r="AO1494" s="36"/>
      <c r="AP1494" s="36"/>
      <c r="AQ1494" s="36"/>
      <c r="AR1494" s="36"/>
      <c r="AS1494" s="36"/>
    </row>
    <row r="1495" spans="19:45" ht="30" customHeight="1" x14ac:dyDescent="0.25">
      <c r="S1495" s="34"/>
      <c r="T1495" s="34"/>
      <c r="U1495" s="34"/>
      <c r="V1495" s="34"/>
      <c r="W1495" s="34"/>
      <c r="X1495" s="34"/>
      <c r="Y1495" s="34"/>
      <c r="Z1495" s="34"/>
      <c r="AA1495" s="34"/>
      <c r="AB1495" s="34"/>
      <c r="AC1495" s="34"/>
      <c r="AD1495" s="34"/>
      <c r="AE1495" s="34"/>
      <c r="AF1495" s="34"/>
      <c r="AG1495" s="34"/>
      <c r="AH1495" s="34"/>
      <c r="AI1495" s="34"/>
      <c r="AJ1495" s="34"/>
      <c r="AK1495" s="34"/>
      <c r="AL1495" s="34"/>
      <c r="AM1495" s="34"/>
      <c r="AN1495" s="34"/>
      <c r="AO1495" s="34"/>
      <c r="AP1495" s="34"/>
      <c r="AQ1495" s="34"/>
      <c r="AR1495" s="6"/>
      <c r="AS1495" s="6"/>
    </row>
    <row r="1496" spans="19:45" ht="30" customHeight="1" x14ac:dyDescent="0.25">
      <c r="S1496" s="31" cm="1">
        <f t="array" ref="S1496">BoxNum(ROW($S1496))</f>
        <v>24</v>
      </c>
      <c r="T1496" s="7" t="s">
        <v>698</v>
      </c>
      <c r="U1496" s="15" t="s">
        <v>1095</v>
      </c>
      <c r="V1496" s="12"/>
      <c r="W1496" s="65"/>
      <c r="X1496" s="12"/>
      <c r="Y1496" s="7">
        <f t="shared" ref="Y1496" si="1281">VLOOKUP(U1496,$DX$1:$DZ$21,3,FALSE)</f>
        <v>0</v>
      </c>
      <c r="AD1496" s="8"/>
    </row>
    <row r="1497" spans="19:45" ht="30" customHeight="1" x14ac:dyDescent="0.25">
      <c r="S1497" s="7" t="s">
        <v>24</v>
      </c>
      <c r="T1497" s="15" t="s">
        <v>606</v>
      </c>
      <c r="U1497" s="5" t="s">
        <v>23</v>
      </c>
      <c r="V1497" s="7" t="str">
        <f t="shared" ref="V1497" si="1282">VLOOKUP(U1496,$DX$1:$DZ$21,2,FALSE)</f>
        <v>bit13</v>
      </c>
      <c r="W1497" s="19"/>
      <c r="X1497" s="19"/>
      <c r="Y1497" s="19"/>
      <c r="Z1497" s="19"/>
      <c r="AA1497" s="5" t="s">
        <v>592</v>
      </c>
      <c r="AB1497" s="26" t="str">
        <f t="shared" ref="AB1497" si="1283">T1516&amp;"_"&amp;ABS(T1514)&amp;"dB_"&amp;T1518&amp;"_"&amp;T1519&amp;"_"&amp;GetAbsMaxMinText(AF1500:AG1559)&amp;"_"&amp;T1499&amp;"_"&amp;T1498&amp;S1496&amp;"."&amp;T1522</f>
        <v>default_NormalMode_42dB_M804WF_2282A_400_513_ZTS6015-lowiq_MP24.0</v>
      </c>
      <c r="AC1497" s="18"/>
      <c r="AD1497" s="18"/>
      <c r="AE1497" s="18"/>
      <c r="AF1497" s="18"/>
      <c r="AG1497" s="18"/>
      <c r="AH1497" s="19"/>
      <c r="AI1497" s="19" t="s">
        <v>2</v>
      </c>
      <c r="AJ1497" s="16"/>
      <c r="AK1497" s="16"/>
      <c r="AL1497" s="16"/>
      <c r="AM1497" s="16"/>
      <c r="AN1497" s="16"/>
      <c r="AO1497" s="16"/>
      <c r="AP1497" s="16"/>
      <c r="AQ1497" s="16"/>
      <c r="AR1497" s="16"/>
      <c r="AS1497" s="16"/>
    </row>
    <row r="1498" spans="19:45" ht="30" customHeight="1" x14ac:dyDescent="0.25">
      <c r="S1498" s="7" t="s">
        <v>5</v>
      </c>
      <c r="T1498" s="15" t="s">
        <v>1148</v>
      </c>
      <c r="U1498" s="32" t="str">
        <f t="shared" ref="U1498" si="1284">HYPERLINK("#A"&amp;(S1496+1),"&lt;==Block" &amp; $S1496 &amp;"==&gt;")</f>
        <v>&lt;==Block24==&gt;</v>
      </c>
      <c r="V1498" s="51"/>
      <c r="W1498" s="19"/>
      <c r="X1498" s="19"/>
      <c r="Y1498" s="23"/>
      <c r="Z1498" s="8"/>
      <c r="AA1498" s="19"/>
      <c r="AB1498" s="19"/>
      <c r="AC1498" s="19"/>
      <c r="AD1498" s="19"/>
      <c r="AE1498" s="19"/>
      <c r="AF1498" s="19"/>
      <c r="AG1498" s="19"/>
      <c r="AH1498" s="19"/>
      <c r="AI1498" s="19"/>
      <c r="AJ1498" s="19"/>
      <c r="AK1498" s="19"/>
      <c r="AL1498" s="19"/>
      <c r="AM1498" s="19"/>
      <c r="AN1498" s="57" t="s">
        <v>723</v>
      </c>
      <c r="AO1498" s="57" t="s">
        <v>709</v>
      </c>
      <c r="AP1498" s="57" t="s">
        <v>710</v>
      </c>
      <c r="AQ1498" s="57" t="s">
        <v>611</v>
      </c>
      <c r="AR1498" s="57" t="s">
        <v>711</v>
      </c>
      <c r="AS1498" s="50"/>
    </row>
    <row r="1499" spans="19:45" ht="30" customHeight="1" x14ac:dyDescent="0.25">
      <c r="S1499" s="7" t="s">
        <v>10</v>
      </c>
      <c r="T1499" s="15" t="s">
        <v>1186</v>
      </c>
      <c r="U1499" s="52" t="s">
        <v>775</v>
      </c>
      <c r="V1499" s="33" t="s">
        <v>601</v>
      </c>
      <c r="W1499" s="33" t="s">
        <v>602</v>
      </c>
      <c r="X1499" s="33" t="s">
        <v>603</v>
      </c>
      <c r="Y1499" s="33" t="s">
        <v>603</v>
      </c>
      <c r="Z1499" s="33" t="s">
        <v>591</v>
      </c>
      <c r="AA1499" s="33" t="s">
        <v>7</v>
      </c>
      <c r="AB1499" s="33" t="s">
        <v>563</v>
      </c>
      <c r="AC1499" s="33" t="s">
        <v>577</v>
      </c>
      <c r="AD1499" s="33" t="s">
        <v>611</v>
      </c>
      <c r="AE1499" s="33" t="s">
        <v>569</v>
      </c>
      <c r="AF1499" s="35" t="s">
        <v>593</v>
      </c>
      <c r="AG1499" s="35" t="s">
        <v>594</v>
      </c>
      <c r="AH1499" s="35" t="s">
        <v>595</v>
      </c>
      <c r="AI1499" s="35" t="s">
        <v>596</v>
      </c>
      <c r="AJ1499" s="56" t="s">
        <v>597</v>
      </c>
      <c r="AK1499" s="56" t="s">
        <v>598</v>
      </c>
      <c r="AL1499" s="56" t="s">
        <v>599</v>
      </c>
      <c r="AM1499" s="56" t="s">
        <v>600</v>
      </c>
      <c r="AN1499" s="56" t="str">
        <f t="shared" ref="AN1499" si="1285">VLOOKUP($T1507,$DE$1:$DJ$31,2,FALSE)</f>
        <v>Full</v>
      </c>
      <c r="AO1499" s="56" t="str">
        <f t="shared" ref="AO1499" si="1286">VLOOKUP($T1507,$DE$1:$DJ$31,3,FALSE)</f>
        <v>Full</v>
      </c>
      <c r="AP1499" s="56" t="str">
        <f t="shared" ref="AP1499" si="1287">VLOOKUP($T1507,$DE$1:$DJ$31,4,FALSE)</f>
        <v>non</v>
      </c>
      <c r="AQ1499" s="56" t="str">
        <f t="shared" ref="AQ1499" si="1288">VLOOKUP($T1507,$DE$1:$DJ$31,5,FALSE)</f>
        <v>non</v>
      </c>
      <c r="AR1499" s="56" t="str">
        <f t="shared" ref="AR1499" si="1289">VLOOKUP($T1507,$DE$1:$DJ$31,6,FALSE)</f>
        <v>Full</v>
      </c>
      <c r="AS1499" s="35" t="s">
        <v>726</v>
      </c>
    </row>
    <row r="1500" spans="19:45" ht="30" customHeight="1" x14ac:dyDescent="0.25">
      <c r="S1500" s="7" t="s">
        <v>18</v>
      </c>
      <c r="T1500" s="15" t="s">
        <v>1149</v>
      </c>
      <c r="U1500" s="36" t="str">
        <f t="shared" ref="U1500:U1518" ca="1" si="1290">ConfigCode($AA1500,$AN1500,$AO1500,$AP1500,$AQ1500,$AR1500,$AF1500,$AG1500,2)</f>
        <v>0x24=-40.50,-40.00;</v>
      </c>
      <c r="V1500" s="37"/>
      <c r="W1500" s="37"/>
      <c r="X1500" s="68"/>
      <c r="Y1500" s="68"/>
      <c r="Z1500" s="55" t="e">
        <f t="shared" ref="Z1500:Z1518" ca="1" si="1291" xml:space="preserve">
N("vbias,vlookup vbias range")+
VLOOKUP($AA1500,INDIRECT(BoxVal(ROW($AA1500),34,COLUMN(T1496))),2,FALSE)+
N("gain")+
$AB1500+
N("vcm")+
VLOOKUP($AC1500,$CT$1:$DC$31,7,FALSE)+
N("(vbias*vcp*vbg-vbias)*sensor ratio")+
VbiasCal($AA1500,$AD1500,$AE1500,BoxVal(ROW($AC1500),18,COLUMN($T$22)))+
N("vbias ref+gain ref")+
$V1500+$W1500</f>
        <v>#VALUE!</v>
      </c>
      <c r="AA1500" s="39" t="s">
        <v>799</v>
      </c>
      <c r="AB1500" s="40">
        <v>1</v>
      </c>
      <c r="AC1500" s="40" t="s">
        <v>996</v>
      </c>
      <c r="AD1500" s="40">
        <v>1</v>
      </c>
      <c r="AE1500" s="41" t="s">
        <v>436</v>
      </c>
      <c r="AF1500" s="42">
        <v>-40.5</v>
      </c>
      <c r="AG1500" s="42">
        <v>-40</v>
      </c>
      <c r="AH1500" s="43" t="e">
        <f t="shared" ref="AH1500:AH1518" ca="1" si="1292">$AF1500+$Z1500</f>
        <v>#VALUE!</v>
      </c>
      <c r="AI1500" s="43" t="e">
        <f t="shared" ref="AI1500:AI1518" ca="1" si="1293">$AG1500+$Z1500</f>
        <v>#VALUE!</v>
      </c>
      <c r="AJ1500" s="44">
        <f t="shared" ref="AJ1500:AJ1518" ca="1" si="1294" xml:space="preserve">
N("initial sens-loopgain")+
$AF1500-BoxVal(ROW($AA1500),26,COLUMN(INDIRECT("T"&amp;(INT(ROW($AA1517)/65))*65+2)))</f>
        <v>-40.5</v>
      </c>
      <c r="AK1500" s="44">
        <f t="shared" ref="AK1500:AK1518" ca="1" si="1295">AJ1500+(AG1500-AF1500)</f>
        <v>-40</v>
      </c>
      <c r="AL1500" s="44" t="e">
        <f t="shared" ref="AL1500:AL1518" ca="1" si="1296" xml:space="preserve">
N("initial sens-loopgain-gain-gain ref-vcm")+
$AH1500-
BoxVal(ROW($AA1500),26,COLUMN(INDIRECT("T"&amp;(INT(ROW($AA1517)/65))*65+2)))-
$AB1500-
$W1500-
IFERROR(VLOOKUP($AC1500,$CT$1:$DC$31,7,FALSE),0)</f>
        <v>#VALUE!</v>
      </c>
      <c r="AM1500" s="44" t="e">
        <f t="shared" ref="AM1500:AM1518" ca="1" si="1297">AL1500+(AG1500-AF1500)</f>
        <v>#VALUE!</v>
      </c>
      <c r="AN1500" s="36" t="str">
        <f t="shared" ref="AN1500:AN1518" ca="1" si="1298">IF(BoxVal(ROW(AA1500),9,COLUMN(T1498))="FIX","00",ManualLookup(AA1500,BoxVal(ROW(AA1500),4,COLUMN(AN1498)),INDIRECT(DN$3)))</f>
        <v>20</v>
      </c>
      <c r="AO1500" s="36" t="str">
        <f t="shared" ref="AO1500:AO1518" ca="1" si="1299">ManualLookup(AB1500,BoxVal(ROW(AB1500),4,COLUMN(AO1498)),INDIRECT(DO$3))</f>
        <v>04</v>
      </c>
      <c r="AP1500" s="36" t="str">
        <f t="shared" ref="AP1500:AP1518" ca="1" si="1300">ManualLookup(AC1500,BoxVal(ROW(AC1500),4,COLUMN(AP1498)),INDIRECT(DP$3))</f>
        <v>00</v>
      </c>
      <c r="AQ1500" s="36" t="str">
        <f t="shared" ref="AQ1500:AQ1518" ca="1" si="1301">ManualLookup(AD1500,BoxVal(ROW(AD1500),4,COLUMN(AQ1498)),INDIRECT(DQ$3))</f>
        <v>00</v>
      </c>
      <c r="AR1500" s="36" t="str">
        <f t="shared" ref="AR1500:AR1518" ca="1" si="1302">ManualLookup(AE1500,BoxVal(ROW(AE1500),4,COLUMN(AR1498)),INDIRECT(DR$3))</f>
        <v>00</v>
      </c>
      <c r="AS1500" s="33"/>
    </row>
    <row r="1501" spans="19:45" ht="30" customHeight="1" x14ac:dyDescent="0.25">
      <c r="S1501" s="7" t="s">
        <v>13</v>
      </c>
      <c r="T1501" s="15" t="s">
        <v>1160</v>
      </c>
      <c r="U1501" s="71" t="str">
        <f t="shared" ca="1" si="1290"/>
        <v>0x25=-41.00,-40.50;</v>
      </c>
      <c r="V1501" s="37"/>
      <c r="W1501" s="37"/>
      <c r="X1501" s="68"/>
      <c r="Y1501" s="68"/>
      <c r="Z1501" s="55" t="e">
        <f t="shared" ca="1" si="1291"/>
        <v>#VALUE!</v>
      </c>
      <c r="AA1501" s="39" t="s">
        <v>799</v>
      </c>
      <c r="AB1501" s="40">
        <v>1.5</v>
      </c>
      <c r="AC1501" s="40" t="s">
        <v>996</v>
      </c>
      <c r="AD1501" s="40">
        <v>1</v>
      </c>
      <c r="AE1501" s="41" t="s">
        <v>436</v>
      </c>
      <c r="AF1501" s="42">
        <v>-41</v>
      </c>
      <c r="AG1501" s="47">
        <f t="shared" ref="AG1501" si="1303">AF1500</f>
        <v>-40.5</v>
      </c>
      <c r="AH1501" s="43" t="e">
        <f t="shared" ca="1" si="1292"/>
        <v>#VALUE!</v>
      </c>
      <c r="AI1501" s="43" t="e">
        <f t="shared" ca="1" si="1293"/>
        <v>#VALUE!</v>
      </c>
      <c r="AJ1501" s="44">
        <f t="shared" ca="1" si="1294"/>
        <v>-41</v>
      </c>
      <c r="AK1501" s="44">
        <f t="shared" ca="1" si="1295"/>
        <v>-40.5</v>
      </c>
      <c r="AL1501" s="44" t="e">
        <f t="shared" ca="1" si="1296"/>
        <v>#VALUE!</v>
      </c>
      <c r="AM1501" s="44" t="e">
        <f t="shared" ca="1" si="1297"/>
        <v>#VALUE!</v>
      </c>
      <c r="AN1501" s="36" t="str">
        <f t="shared" ca="1" si="1298"/>
        <v>20</v>
      </c>
      <c r="AO1501" s="36" t="str">
        <f t="shared" ca="1" si="1299"/>
        <v>05</v>
      </c>
      <c r="AP1501" s="36" t="str">
        <f t="shared" ca="1" si="1300"/>
        <v>00</v>
      </c>
      <c r="AQ1501" s="36" t="str">
        <f t="shared" ca="1" si="1301"/>
        <v>00</v>
      </c>
      <c r="AR1501" s="36" t="str">
        <f t="shared" ca="1" si="1302"/>
        <v>00</v>
      </c>
      <c r="AS1501" s="36"/>
    </row>
    <row r="1502" spans="19:45" ht="30" customHeight="1" x14ac:dyDescent="0.25">
      <c r="S1502" s="26"/>
      <c r="T1502" s="17"/>
      <c r="U1502" s="71" t="str">
        <f t="shared" ca="1" si="1290"/>
        <v>0x33=-41.40,-41.00;</v>
      </c>
      <c r="V1502" s="37"/>
      <c r="W1502" s="37"/>
      <c r="X1502" s="68"/>
      <c r="Y1502" s="68"/>
      <c r="Z1502" s="55" t="e">
        <f t="shared" ca="1" si="1291"/>
        <v>#VALUE!</v>
      </c>
      <c r="AA1502" s="39" t="s">
        <v>586</v>
      </c>
      <c r="AB1502" s="40">
        <v>0.5</v>
      </c>
      <c r="AC1502" s="40" t="s">
        <v>995</v>
      </c>
      <c r="AD1502" s="40">
        <v>1</v>
      </c>
      <c r="AE1502" s="41" t="s">
        <v>436</v>
      </c>
      <c r="AF1502" s="42">
        <v>-41.4</v>
      </c>
      <c r="AG1502" s="47">
        <f t="shared" ref="AG1502:AG1518" si="1304">AF1501</f>
        <v>-41</v>
      </c>
      <c r="AH1502" s="43" t="e">
        <f t="shared" ca="1" si="1292"/>
        <v>#VALUE!</v>
      </c>
      <c r="AI1502" s="43" t="e">
        <f t="shared" ca="1" si="1293"/>
        <v>#VALUE!</v>
      </c>
      <c r="AJ1502" s="44">
        <f t="shared" ca="1" si="1294"/>
        <v>-41.4</v>
      </c>
      <c r="AK1502" s="44">
        <f t="shared" ca="1" si="1295"/>
        <v>-41</v>
      </c>
      <c r="AL1502" s="44" t="e">
        <f t="shared" ca="1" si="1296"/>
        <v>#VALUE!</v>
      </c>
      <c r="AM1502" s="44" t="e">
        <f t="shared" ca="1" si="1297"/>
        <v>#VALUE!</v>
      </c>
      <c r="AN1502" s="36" t="str">
        <f t="shared" ca="1" si="1298"/>
        <v>30</v>
      </c>
      <c r="AO1502" s="36" t="str">
        <f t="shared" ca="1" si="1299"/>
        <v>03</v>
      </c>
      <c r="AP1502" s="36" t="str">
        <f t="shared" ca="1" si="1300"/>
        <v>00</v>
      </c>
      <c r="AQ1502" s="36" t="str">
        <f t="shared" ca="1" si="1301"/>
        <v>00</v>
      </c>
      <c r="AR1502" s="36" t="str">
        <f t="shared" ca="1" si="1302"/>
        <v>00</v>
      </c>
      <c r="AS1502" s="36"/>
    </row>
    <row r="1503" spans="19:45" ht="30" customHeight="1" x14ac:dyDescent="0.25">
      <c r="S1503" s="7" t="s">
        <v>19</v>
      </c>
      <c r="T1503" s="15" t="s">
        <v>1150</v>
      </c>
      <c r="U1503" s="71" t="str">
        <f t="shared" ca="1" si="1290"/>
        <v>0x34=-41.90,-41.40;</v>
      </c>
      <c r="V1503" s="37"/>
      <c r="W1503" s="37"/>
      <c r="X1503" s="68"/>
      <c r="Y1503" s="68"/>
      <c r="Z1503" s="55" t="e">
        <f t="shared" ca="1" si="1291"/>
        <v>#VALUE!</v>
      </c>
      <c r="AA1503" s="39" t="s">
        <v>586</v>
      </c>
      <c r="AB1503" s="40">
        <v>1</v>
      </c>
      <c r="AC1503" s="40" t="s">
        <v>995</v>
      </c>
      <c r="AD1503" s="40">
        <v>1</v>
      </c>
      <c r="AE1503" s="41" t="s">
        <v>436</v>
      </c>
      <c r="AF1503" s="42">
        <v>-41.9</v>
      </c>
      <c r="AG1503" s="47">
        <f t="shared" si="1304"/>
        <v>-41.4</v>
      </c>
      <c r="AH1503" s="43" t="e">
        <f t="shared" ca="1" si="1292"/>
        <v>#VALUE!</v>
      </c>
      <c r="AI1503" s="43" t="e">
        <f t="shared" ca="1" si="1293"/>
        <v>#VALUE!</v>
      </c>
      <c r="AJ1503" s="44">
        <f t="shared" ca="1" si="1294"/>
        <v>-41.9</v>
      </c>
      <c r="AK1503" s="44">
        <f t="shared" ca="1" si="1295"/>
        <v>-41.4</v>
      </c>
      <c r="AL1503" s="44" t="e">
        <f t="shared" ca="1" si="1296"/>
        <v>#VALUE!</v>
      </c>
      <c r="AM1503" s="44" t="e">
        <f t="shared" ca="1" si="1297"/>
        <v>#VALUE!</v>
      </c>
      <c r="AN1503" s="36" t="str">
        <f t="shared" ca="1" si="1298"/>
        <v>30</v>
      </c>
      <c r="AO1503" s="36" t="str">
        <f t="shared" ca="1" si="1299"/>
        <v>04</v>
      </c>
      <c r="AP1503" s="36" t="str">
        <f t="shared" ca="1" si="1300"/>
        <v>00</v>
      </c>
      <c r="AQ1503" s="36" t="str">
        <f t="shared" ca="1" si="1301"/>
        <v>00</v>
      </c>
      <c r="AR1503" s="36" t="str">
        <f t="shared" ca="1" si="1302"/>
        <v>00</v>
      </c>
      <c r="AS1503" s="36"/>
    </row>
    <row r="1504" spans="19:45" ht="30" customHeight="1" x14ac:dyDescent="0.25">
      <c r="S1504" s="7" t="s">
        <v>15</v>
      </c>
      <c r="T1504" s="15" t="s">
        <v>1151</v>
      </c>
      <c r="U1504" s="71" t="str">
        <f t="shared" ca="1" si="1290"/>
        <v>0x34=-42.20,-41.90;</v>
      </c>
      <c r="V1504" s="37"/>
      <c r="W1504" s="37"/>
      <c r="X1504" s="68"/>
      <c r="Y1504" s="68"/>
      <c r="Z1504" s="55" t="e">
        <f t="shared" ca="1" si="1291"/>
        <v>#VALUE!</v>
      </c>
      <c r="AA1504" s="39" t="s">
        <v>586</v>
      </c>
      <c r="AB1504" s="40">
        <v>1</v>
      </c>
      <c r="AC1504" s="40" t="s">
        <v>995</v>
      </c>
      <c r="AD1504" s="40">
        <v>1</v>
      </c>
      <c r="AE1504" s="41" t="s">
        <v>436</v>
      </c>
      <c r="AF1504" s="42">
        <v>-42.2</v>
      </c>
      <c r="AG1504" s="47">
        <f t="shared" si="1304"/>
        <v>-41.9</v>
      </c>
      <c r="AH1504" s="43" t="e">
        <f t="shared" ca="1" si="1292"/>
        <v>#VALUE!</v>
      </c>
      <c r="AI1504" s="43" t="e">
        <f t="shared" ca="1" si="1293"/>
        <v>#VALUE!</v>
      </c>
      <c r="AJ1504" s="44">
        <f t="shared" ca="1" si="1294"/>
        <v>-42.2</v>
      </c>
      <c r="AK1504" s="44">
        <f t="shared" ca="1" si="1295"/>
        <v>-41.9</v>
      </c>
      <c r="AL1504" s="44" t="e">
        <f t="shared" ca="1" si="1296"/>
        <v>#VALUE!</v>
      </c>
      <c r="AM1504" s="44" t="e">
        <f t="shared" ca="1" si="1297"/>
        <v>#VALUE!</v>
      </c>
      <c r="AN1504" s="36" t="str">
        <f t="shared" ca="1" si="1298"/>
        <v>30</v>
      </c>
      <c r="AO1504" s="36" t="str">
        <f t="shared" ca="1" si="1299"/>
        <v>04</v>
      </c>
      <c r="AP1504" s="36" t="str">
        <f t="shared" ca="1" si="1300"/>
        <v>00</v>
      </c>
      <c r="AQ1504" s="36" t="str">
        <f t="shared" ca="1" si="1301"/>
        <v>00</v>
      </c>
      <c r="AR1504" s="36" t="str">
        <f t="shared" ca="1" si="1302"/>
        <v>00</v>
      </c>
      <c r="AS1504" s="36"/>
    </row>
    <row r="1505" spans="19:45" ht="30" customHeight="1" x14ac:dyDescent="0.25">
      <c r="S1505" s="7" t="s">
        <v>705</v>
      </c>
      <c r="T1505" s="15" t="s">
        <v>1152</v>
      </c>
      <c r="U1505" s="71" t="str">
        <f t="shared" ca="1" si="1290"/>
        <v>0x03=-42.80,-42.20;</v>
      </c>
      <c r="V1505" s="37"/>
      <c r="W1505" s="37"/>
      <c r="X1505" s="68"/>
      <c r="Y1505" s="68"/>
      <c r="Z1505" s="55" t="e">
        <f t="shared" ca="1" si="1291"/>
        <v>#VALUE!</v>
      </c>
      <c r="AA1505" s="39" t="s">
        <v>587</v>
      </c>
      <c r="AB1505" s="40">
        <v>0.5</v>
      </c>
      <c r="AC1505" s="40" t="s">
        <v>995</v>
      </c>
      <c r="AD1505" s="40">
        <v>1</v>
      </c>
      <c r="AE1505" s="41" t="s">
        <v>436</v>
      </c>
      <c r="AF1505" s="42">
        <v>-42.8</v>
      </c>
      <c r="AG1505" s="47">
        <f t="shared" si="1304"/>
        <v>-42.2</v>
      </c>
      <c r="AH1505" s="43" t="e">
        <f t="shared" ca="1" si="1292"/>
        <v>#VALUE!</v>
      </c>
      <c r="AI1505" s="43" t="e">
        <f t="shared" ca="1" si="1293"/>
        <v>#VALUE!</v>
      </c>
      <c r="AJ1505" s="44">
        <f t="shared" ca="1" si="1294"/>
        <v>-42.8</v>
      </c>
      <c r="AK1505" s="44">
        <f t="shared" ca="1" si="1295"/>
        <v>-42.2</v>
      </c>
      <c r="AL1505" s="44" t="e">
        <f t="shared" ca="1" si="1296"/>
        <v>#VALUE!</v>
      </c>
      <c r="AM1505" s="44" t="e">
        <f t="shared" ca="1" si="1297"/>
        <v>#VALUE!</v>
      </c>
      <c r="AN1505" s="36" t="str">
        <f t="shared" ca="1" si="1298"/>
        <v>00</v>
      </c>
      <c r="AO1505" s="36" t="str">
        <f t="shared" ca="1" si="1299"/>
        <v>03</v>
      </c>
      <c r="AP1505" s="36" t="str">
        <f t="shared" ca="1" si="1300"/>
        <v>00</v>
      </c>
      <c r="AQ1505" s="36" t="str">
        <f t="shared" ca="1" si="1301"/>
        <v>00</v>
      </c>
      <c r="AR1505" s="36" t="str">
        <f t="shared" ca="1" si="1302"/>
        <v>00</v>
      </c>
      <c r="AS1505" s="36"/>
    </row>
    <row r="1506" spans="19:45" ht="30" customHeight="1" x14ac:dyDescent="0.25">
      <c r="S1506" s="7" t="s">
        <v>605</v>
      </c>
      <c r="T1506" s="15" t="s">
        <v>991</v>
      </c>
      <c r="U1506" s="71" t="str">
        <f t="shared" ca="1" si="1290"/>
        <v>0x04=-43.30,-42.80;</v>
      </c>
      <c r="V1506" s="37"/>
      <c r="W1506" s="37"/>
      <c r="X1506" s="68"/>
      <c r="Y1506" s="68"/>
      <c r="Z1506" s="55" t="e">
        <f t="shared" ca="1" si="1291"/>
        <v>#VALUE!</v>
      </c>
      <c r="AA1506" s="39" t="s">
        <v>587</v>
      </c>
      <c r="AB1506" s="40">
        <v>1</v>
      </c>
      <c r="AC1506" s="40" t="s">
        <v>995</v>
      </c>
      <c r="AD1506" s="40">
        <v>1</v>
      </c>
      <c r="AE1506" s="41" t="s">
        <v>436</v>
      </c>
      <c r="AF1506" s="42">
        <v>-43.3</v>
      </c>
      <c r="AG1506" s="47">
        <f t="shared" si="1304"/>
        <v>-42.8</v>
      </c>
      <c r="AH1506" s="43" t="e">
        <f t="shared" ca="1" si="1292"/>
        <v>#VALUE!</v>
      </c>
      <c r="AI1506" s="43" t="e">
        <f t="shared" ca="1" si="1293"/>
        <v>#VALUE!</v>
      </c>
      <c r="AJ1506" s="44">
        <f t="shared" ca="1" si="1294"/>
        <v>-43.3</v>
      </c>
      <c r="AK1506" s="44">
        <f t="shared" ca="1" si="1295"/>
        <v>-42.8</v>
      </c>
      <c r="AL1506" s="44" t="e">
        <f t="shared" ca="1" si="1296"/>
        <v>#VALUE!</v>
      </c>
      <c r="AM1506" s="44" t="e">
        <f t="shared" ca="1" si="1297"/>
        <v>#VALUE!</v>
      </c>
      <c r="AN1506" s="36" t="str">
        <f t="shared" ca="1" si="1298"/>
        <v>00</v>
      </c>
      <c r="AO1506" s="36" t="str">
        <f t="shared" ca="1" si="1299"/>
        <v>04</v>
      </c>
      <c r="AP1506" s="36" t="str">
        <f t="shared" ca="1" si="1300"/>
        <v>00</v>
      </c>
      <c r="AQ1506" s="36" t="str">
        <f t="shared" ca="1" si="1301"/>
        <v>00</v>
      </c>
      <c r="AR1506" s="36" t="str">
        <f t="shared" ca="1" si="1302"/>
        <v>00</v>
      </c>
      <c r="AS1506" s="36"/>
    </row>
    <row r="1507" spans="19:45" ht="30" customHeight="1" x14ac:dyDescent="0.25">
      <c r="S1507" s="7" t="s">
        <v>721</v>
      </c>
      <c r="T1507" s="15" t="s">
        <v>26</v>
      </c>
      <c r="U1507" s="71" t="str">
        <f t="shared" ca="1" si="1290"/>
        <v>0x05=-43.80,-43.30;</v>
      </c>
      <c r="V1507" s="37"/>
      <c r="W1507" s="37"/>
      <c r="X1507" s="68"/>
      <c r="Y1507" s="68"/>
      <c r="Z1507" s="55" t="e">
        <f t="shared" ca="1" si="1291"/>
        <v>#VALUE!</v>
      </c>
      <c r="AA1507" s="39" t="s">
        <v>587</v>
      </c>
      <c r="AB1507" s="40">
        <v>1.5</v>
      </c>
      <c r="AC1507" s="40" t="s">
        <v>995</v>
      </c>
      <c r="AD1507" s="40">
        <v>1</v>
      </c>
      <c r="AE1507" s="41" t="s">
        <v>436</v>
      </c>
      <c r="AF1507" s="42">
        <v>-43.8</v>
      </c>
      <c r="AG1507" s="47">
        <f t="shared" si="1304"/>
        <v>-43.3</v>
      </c>
      <c r="AH1507" s="43" t="e">
        <f t="shared" ca="1" si="1292"/>
        <v>#VALUE!</v>
      </c>
      <c r="AI1507" s="43" t="e">
        <f t="shared" ca="1" si="1293"/>
        <v>#VALUE!</v>
      </c>
      <c r="AJ1507" s="44">
        <f t="shared" ca="1" si="1294"/>
        <v>-43.8</v>
      </c>
      <c r="AK1507" s="44">
        <f t="shared" ca="1" si="1295"/>
        <v>-43.3</v>
      </c>
      <c r="AL1507" s="44" t="e">
        <f t="shared" ca="1" si="1296"/>
        <v>#VALUE!</v>
      </c>
      <c r="AM1507" s="44" t="e">
        <f t="shared" ca="1" si="1297"/>
        <v>#VALUE!</v>
      </c>
      <c r="AN1507" s="36" t="str">
        <f t="shared" ca="1" si="1298"/>
        <v>00</v>
      </c>
      <c r="AO1507" s="36" t="str">
        <f t="shared" ca="1" si="1299"/>
        <v>05</v>
      </c>
      <c r="AP1507" s="36" t="str">
        <f t="shared" ca="1" si="1300"/>
        <v>00</v>
      </c>
      <c r="AQ1507" s="36" t="str">
        <f t="shared" ca="1" si="1301"/>
        <v>00</v>
      </c>
      <c r="AR1507" s="36" t="str">
        <f t="shared" ca="1" si="1302"/>
        <v>00</v>
      </c>
      <c r="AS1507" s="36"/>
    </row>
    <row r="1508" spans="19:45" ht="30" customHeight="1" x14ac:dyDescent="0.25">
      <c r="S1508" s="7" t="s">
        <v>20</v>
      </c>
      <c r="T1508" s="15">
        <v>-38</v>
      </c>
      <c r="U1508" s="71" t="str">
        <f t="shared" ca="1" si="1290"/>
        <v>0x54=-44.40,-43.80;</v>
      </c>
      <c r="V1508" s="37"/>
      <c r="W1508" s="37"/>
      <c r="X1508" s="38"/>
      <c r="Y1508" s="38"/>
      <c r="Z1508" s="55" t="e">
        <f t="shared" ca="1" si="1291"/>
        <v>#VALUE!</v>
      </c>
      <c r="AA1508" s="39" t="s">
        <v>580</v>
      </c>
      <c r="AB1508" s="40">
        <v>1</v>
      </c>
      <c r="AC1508" s="40" t="s">
        <v>995</v>
      </c>
      <c r="AD1508" s="40">
        <v>1</v>
      </c>
      <c r="AE1508" s="41" t="s">
        <v>436</v>
      </c>
      <c r="AF1508" s="42">
        <v>-44.4</v>
      </c>
      <c r="AG1508" s="47">
        <f t="shared" si="1304"/>
        <v>-43.8</v>
      </c>
      <c r="AH1508" s="43" t="e">
        <f t="shared" ca="1" si="1292"/>
        <v>#VALUE!</v>
      </c>
      <c r="AI1508" s="43" t="e">
        <f t="shared" ca="1" si="1293"/>
        <v>#VALUE!</v>
      </c>
      <c r="AJ1508" s="44">
        <f t="shared" ca="1" si="1294"/>
        <v>-44.4</v>
      </c>
      <c r="AK1508" s="44">
        <f t="shared" ca="1" si="1295"/>
        <v>-43.8</v>
      </c>
      <c r="AL1508" s="44" t="e">
        <f t="shared" ca="1" si="1296"/>
        <v>#VALUE!</v>
      </c>
      <c r="AM1508" s="44" t="e">
        <f t="shared" ca="1" si="1297"/>
        <v>#VALUE!</v>
      </c>
      <c r="AN1508" s="36" t="str">
        <f t="shared" ca="1" si="1298"/>
        <v>50</v>
      </c>
      <c r="AO1508" s="36" t="str">
        <f t="shared" ca="1" si="1299"/>
        <v>04</v>
      </c>
      <c r="AP1508" s="36" t="str">
        <f t="shared" ca="1" si="1300"/>
        <v>00</v>
      </c>
      <c r="AQ1508" s="36" t="str">
        <f t="shared" ca="1" si="1301"/>
        <v>00</v>
      </c>
      <c r="AR1508" s="36" t="str">
        <f t="shared" ca="1" si="1302"/>
        <v>00</v>
      </c>
      <c r="AS1508" s="36"/>
    </row>
    <row r="1509" spans="19:45" ht="30" customHeight="1" x14ac:dyDescent="0.25">
      <c r="S1509" s="7" t="s">
        <v>691</v>
      </c>
      <c r="T1509" s="15" t="s">
        <v>1098</v>
      </c>
      <c r="U1509" s="71" t="str">
        <f t="shared" ca="1" si="1290"/>
        <v>0x55=-44.90,-44.40;</v>
      </c>
      <c r="V1509" s="37"/>
      <c r="W1509" s="37"/>
      <c r="X1509" s="38"/>
      <c r="Y1509" s="38"/>
      <c r="Z1509" s="55" t="e">
        <f t="shared" ca="1" si="1291"/>
        <v>#VALUE!</v>
      </c>
      <c r="AA1509" s="39" t="s">
        <v>580</v>
      </c>
      <c r="AB1509" s="40">
        <v>1.5</v>
      </c>
      <c r="AC1509" s="40" t="s">
        <v>995</v>
      </c>
      <c r="AD1509" s="40">
        <v>1</v>
      </c>
      <c r="AE1509" s="41" t="s">
        <v>436</v>
      </c>
      <c r="AF1509" s="42">
        <v>-44.9</v>
      </c>
      <c r="AG1509" s="47">
        <f t="shared" si="1304"/>
        <v>-44.4</v>
      </c>
      <c r="AH1509" s="43" t="e">
        <f t="shared" ca="1" si="1292"/>
        <v>#VALUE!</v>
      </c>
      <c r="AI1509" s="43" t="e">
        <f t="shared" ca="1" si="1293"/>
        <v>#VALUE!</v>
      </c>
      <c r="AJ1509" s="44">
        <f t="shared" ca="1" si="1294"/>
        <v>-44.9</v>
      </c>
      <c r="AK1509" s="44">
        <f t="shared" ca="1" si="1295"/>
        <v>-44.4</v>
      </c>
      <c r="AL1509" s="44" t="e">
        <f t="shared" ca="1" si="1296"/>
        <v>#VALUE!</v>
      </c>
      <c r="AM1509" s="44" t="e">
        <f t="shared" ca="1" si="1297"/>
        <v>#VALUE!</v>
      </c>
      <c r="AN1509" s="36" t="str">
        <f t="shared" ca="1" si="1298"/>
        <v>50</v>
      </c>
      <c r="AO1509" s="36" t="str">
        <f t="shared" ca="1" si="1299"/>
        <v>05</v>
      </c>
      <c r="AP1509" s="36" t="str">
        <f t="shared" ca="1" si="1300"/>
        <v>00</v>
      </c>
      <c r="AQ1509" s="36" t="str">
        <f t="shared" ca="1" si="1301"/>
        <v>00</v>
      </c>
      <c r="AR1509" s="36" t="str">
        <f t="shared" ca="1" si="1302"/>
        <v>00</v>
      </c>
      <c r="AS1509" s="36"/>
    </row>
    <row r="1510" spans="19:45" ht="30" customHeight="1" x14ac:dyDescent="0.25">
      <c r="S1510" s="7" t="s">
        <v>544</v>
      </c>
      <c r="T1510" s="15" t="s">
        <v>993</v>
      </c>
      <c r="U1510" s="71" t="str">
        <f t="shared" ca="1" si="1290"/>
        <v>0x64=-45.40,-44.90;</v>
      </c>
      <c r="V1510" s="37"/>
      <c r="W1510" s="37">
        <v>-0.1</v>
      </c>
      <c r="X1510" s="38"/>
      <c r="Y1510" s="38"/>
      <c r="Z1510" s="71" t="e">
        <f t="shared" ca="1" si="1291"/>
        <v>#VALUE!</v>
      </c>
      <c r="AA1510" s="39" t="s">
        <v>581</v>
      </c>
      <c r="AB1510" s="40">
        <v>1</v>
      </c>
      <c r="AC1510" s="40" t="s">
        <v>995</v>
      </c>
      <c r="AD1510" s="40">
        <v>1</v>
      </c>
      <c r="AE1510" s="41" t="s">
        <v>436</v>
      </c>
      <c r="AF1510" s="42">
        <v>-45.4</v>
      </c>
      <c r="AG1510" s="49">
        <f t="shared" si="1304"/>
        <v>-44.9</v>
      </c>
      <c r="AH1510" s="43" t="e">
        <f t="shared" ca="1" si="1292"/>
        <v>#VALUE!</v>
      </c>
      <c r="AI1510" s="43" t="e">
        <f t="shared" ca="1" si="1293"/>
        <v>#VALUE!</v>
      </c>
      <c r="AJ1510" s="44">
        <f t="shared" ca="1" si="1294"/>
        <v>-45.4</v>
      </c>
      <c r="AK1510" s="44">
        <f t="shared" ca="1" si="1295"/>
        <v>-44.9</v>
      </c>
      <c r="AL1510" s="44" t="e">
        <f t="shared" ca="1" si="1296"/>
        <v>#VALUE!</v>
      </c>
      <c r="AM1510" s="44" t="e">
        <f t="shared" ca="1" si="1297"/>
        <v>#VALUE!</v>
      </c>
      <c r="AN1510" s="36" t="str">
        <f t="shared" ca="1" si="1298"/>
        <v>60</v>
      </c>
      <c r="AO1510" s="36" t="str">
        <f t="shared" ca="1" si="1299"/>
        <v>04</v>
      </c>
      <c r="AP1510" s="36" t="str">
        <f t="shared" ca="1" si="1300"/>
        <v>00</v>
      </c>
      <c r="AQ1510" s="36" t="str">
        <f t="shared" ca="1" si="1301"/>
        <v>00</v>
      </c>
      <c r="AR1510" s="36" t="str">
        <f t="shared" ca="1" si="1302"/>
        <v>00</v>
      </c>
      <c r="AS1510" s="36"/>
    </row>
    <row r="1511" spans="19:45" ht="30" customHeight="1" x14ac:dyDescent="0.25">
      <c r="S1511" s="7" t="s">
        <v>12</v>
      </c>
      <c r="T1511" s="15" t="s">
        <v>548</v>
      </c>
      <c r="U1511" s="71" t="str">
        <f t="shared" ca="1" si="1290"/>
        <v>0x65=-45.80,-45.40;</v>
      </c>
      <c r="V1511" s="37"/>
      <c r="W1511" s="37">
        <v>-0.15</v>
      </c>
      <c r="X1511" s="38"/>
      <c r="Y1511" s="38"/>
      <c r="Z1511" s="71" t="e">
        <f t="shared" ca="1" si="1291"/>
        <v>#VALUE!</v>
      </c>
      <c r="AA1511" s="39" t="s">
        <v>581</v>
      </c>
      <c r="AB1511" s="40">
        <v>1.5</v>
      </c>
      <c r="AC1511" s="40" t="s">
        <v>995</v>
      </c>
      <c r="AD1511" s="40">
        <v>1</v>
      </c>
      <c r="AE1511" s="41" t="s">
        <v>436</v>
      </c>
      <c r="AF1511" s="42">
        <v>-45.8</v>
      </c>
      <c r="AG1511" s="49">
        <f t="shared" si="1304"/>
        <v>-45.4</v>
      </c>
      <c r="AH1511" s="43" t="e">
        <f t="shared" ca="1" si="1292"/>
        <v>#VALUE!</v>
      </c>
      <c r="AI1511" s="43" t="e">
        <f t="shared" ca="1" si="1293"/>
        <v>#VALUE!</v>
      </c>
      <c r="AJ1511" s="44">
        <f t="shared" ca="1" si="1294"/>
        <v>-45.8</v>
      </c>
      <c r="AK1511" s="44">
        <f t="shared" ca="1" si="1295"/>
        <v>-45.4</v>
      </c>
      <c r="AL1511" s="44" t="e">
        <f t="shared" ca="1" si="1296"/>
        <v>#VALUE!</v>
      </c>
      <c r="AM1511" s="44" t="e">
        <f t="shared" ca="1" si="1297"/>
        <v>#VALUE!</v>
      </c>
      <c r="AN1511" s="36" t="str">
        <f t="shared" ca="1" si="1298"/>
        <v>60</v>
      </c>
      <c r="AO1511" s="36" t="str">
        <f t="shared" ca="1" si="1299"/>
        <v>05</v>
      </c>
      <c r="AP1511" s="36" t="str">
        <f t="shared" ca="1" si="1300"/>
        <v>00</v>
      </c>
      <c r="AQ1511" s="36" t="str">
        <f t="shared" ca="1" si="1301"/>
        <v>00</v>
      </c>
      <c r="AR1511" s="36" t="str">
        <f t="shared" ca="1" si="1302"/>
        <v>00</v>
      </c>
      <c r="AS1511" s="36"/>
    </row>
    <row r="1512" spans="19:45" ht="30" customHeight="1" x14ac:dyDescent="0.25">
      <c r="S1512" s="26" t="s">
        <v>773</v>
      </c>
      <c r="T1512" s="15" t="s">
        <v>562</v>
      </c>
      <c r="U1512" s="71" t="str">
        <f t="shared" ca="1" si="1290"/>
        <v>0x66=-46.30,-45.80;</v>
      </c>
      <c r="V1512" s="37"/>
      <c r="W1512" s="37">
        <v>-0.2</v>
      </c>
      <c r="X1512" s="38"/>
      <c r="Y1512" s="38"/>
      <c r="Z1512" s="71" t="e">
        <f t="shared" ca="1" si="1291"/>
        <v>#VALUE!</v>
      </c>
      <c r="AA1512" s="39" t="s">
        <v>581</v>
      </c>
      <c r="AB1512" s="40">
        <v>2</v>
      </c>
      <c r="AC1512" s="40" t="s">
        <v>995</v>
      </c>
      <c r="AD1512" s="40">
        <v>1</v>
      </c>
      <c r="AE1512" s="41" t="s">
        <v>436</v>
      </c>
      <c r="AF1512" s="42">
        <v>-46.3</v>
      </c>
      <c r="AG1512" s="49">
        <f t="shared" si="1304"/>
        <v>-45.8</v>
      </c>
      <c r="AH1512" s="43" t="e">
        <f t="shared" ca="1" si="1292"/>
        <v>#VALUE!</v>
      </c>
      <c r="AI1512" s="43" t="e">
        <f t="shared" ca="1" si="1293"/>
        <v>#VALUE!</v>
      </c>
      <c r="AJ1512" s="44">
        <f t="shared" ca="1" si="1294"/>
        <v>-46.3</v>
      </c>
      <c r="AK1512" s="44">
        <f t="shared" ca="1" si="1295"/>
        <v>-45.8</v>
      </c>
      <c r="AL1512" s="44" t="e">
        <f t="shared" ca="1" si="1296"/>
        <v>#VALUE!</v>
      </c>
      <c r="AM1512" s="44" t="e">
        <f t="shared" ca="1" si="1297"/>
        <v>#VALUE!</v>
      </c>
      <c r="AN1512" s="36" t="str">
        <f t="shared" ca="1" si="1298"/>
        <v>60</v>
      </c>
      <c r="AO1512" s="36" t="str">
        <f t="shared" ca="1" si="1299"/>
        <v>06</v>
      </c>
      <c r="AP1512" s="36" t="str">
        <f t="shared" ca="1" si="1300"/>
        <v>00</v>
      </c>
      <c r="AQ1512" s="36" t="str">
        <f t="shared" ca="1" si="1301"/>
        <v>00</v>
      </c>
      <c r="AR1512" s="36" t="str">
        <f t="shared" ca="1" si="1302"/>
        <v>00</v>
      </c>
      <c r="AS1512" s="36"/>
    </row>
    <row r="1513" spans="19:45" ht="30" customHeight="1" x14ac:dyDescent="0.25">
      <c r="S1513" s="7" t="s">
        <v>573</v>
      </c>
      <c r="T1513" s="15">
        <v>1.1000000000000001</v>
      </c>
      <c r="U1513" s="71" t="str">
        <f t="shared" ca="1" si="1290"/>
        <v>0x67=-47.00,-46.30;</v>
      </c>
      <c r="V1513" s="37"/>
      <c r="W1513" s="37">
        <v>-0.2</v>
      </c>
      <c r="X1513" s="38"/>
      <c r="Y1513" s="38"/>
      <c r="Z1513" s="71" t="e">
        <f t="shared" ca="1" si="1291"/>
        <v>#VALUE!</v>
      </c>
      <c r="AA1513" s="39" t="s">
        <v>581</v>
      </c>
      <c r="AB1513" s="40">
        <v>2.5</v>
      </c>
      <c r="AC1513" s="40" t="s">
        <v>995</v>
      </c>
      <c r="AD1513" s="40">
        <v>1</v>
      </c>
      <c r="AE1513" s="41" t="s">
        <v>436</v>
      </c>
      <c r="AF1513" s="42">
        <v>-47</v>
      </c>
      <c r="AG1513" s="49">
        <f t="shared" si="1304"/>
        <v>-46.3</v>
      </c>
      <c r="AH1513" s="43" t="e">
        <f t="shared" ca="1" si="1292"/>
        <v>#VALUE!</v>
      </c>
      <c r="AI1513" s="43" t="e">
        <f t="shared" ca="1" si="1293"/>
        <v>#VALUE!</v>
      </c>
      <c r="AJ1513" s="44">
        <f t="shared" ca="1" si="1294"/>
        <v>-47</v>
      </c>
      <c r="AK1513" s="44">
        <f t="shared" ca="1" si="1295"/>
        <v>-46.3</v>
      </c>
      <c r="AL1513" s="44" t="e">
        <f t="shared" ca="1" si="1296"/>
        <v>#VALUE!</v>
      </c>
      <c r="AM1513" s="44" t="e">
        <f t="shared" ca="1" si="1297"/>
        <v>#VALUE!</v>
      </c>
      <c r="AN1513" s="36" t="str">
        <f t="shared" ca="1" si="1298"/>
        <v>60</v>
      </c>
      <c r="AO1513" s="36" t="str">
        <f t="shared" ca="1" si="1299"/>
        <v>07</v>
      </c>
      <c r="AP1513" s="36" t="str">
        <f t="shared" ca="1" si="1300"/>
        <v>00</v>
      </c>
      <c r="AQ1513" s="36" t="str">
        <f t="shared" ca="1" si="1301"/>
        <v>00</v>
      </c>
      <c r="AR1513" s="36" t="str">
        <f t="shared" ca="1" si="1302"/>
        <v>00</v>
      </c>
      <c r="AS1513" s="36"/>
    </row>
    <row r="1514" spans="19:45" ht="30" customHeight="1" x14ac:dyDescent="0.25">
      <c r="S1514" s="7" t="s">
        <v>590</v>
      </c>
      <c r="T1514" s="15">
        <f>VLOOKUP(T1499,MPN!$A$1:$E$1000,4,FALSE)</f>
        <v>-42</v>
      </c>
      <c r="U1514" s="71" t="str">
        <f t="shared" ca="1" si="1290"/>
        <v>0x68=-47.80,-47.00;</v>
      </c>
      <c r="V1514" s="37"/>
      <c r="W1514" s="37">
        <v>-0.4</v>
      </c>
      <c r="X1514" s="38"/>
      <c r="Y1514" s="38"/>
      <c r="Z1514" s="71" t="e">
        <f t="shared" ca="1" si="1291"/>
        <v>#VALUE!</v>
      </c>
      <c r="AA1514" s="39" t="s">
        <v>581</v>
      </c>
      <c r="AB1514" s="40">
        <v>3.5</v>
      </c>
      <c r="AC1514" s="40" t="s">
        <v>995</v>
      </c>
      <c r="AD1514" s="40">
        <v>1</v>
      </c>
      <c r="AE1514" s="41" t="s">
        <v>436</v>
      </c>
      <c r="AF1514" s="42">
        <v>-47.8</v>
      </c>
      <c r="AG1514" s="49">
        <f t="shared" si="1304"/>
        <v>-47</v>
      </c>
      <c r="AH1514" s="43" t="e">
        <f t="shared" ca="1" si="1292"/>
        <v>#VALUE!</v>
      </c>
      <c r="AI1514" s="43" t="e">
        <f t="shared" ca="1" si="1293"/>
        <v>#VALUE!</v>
      </c>
      <c r="AJ1514" s="44">
        <f t="shared" ca="1" si="1294"/>
        <v>-47.8</v>
      </c>
      <c r="AK1514" s="44">
        <f t="shared" ca="1" si="1295"/>
        <v>-47</v>
      </c>
      <c r="AL1514" s="44" t="e">
        <f t="shared" ca="1" si="1296"/>
        <v>#VALUE!</v>
      </c>
      <c r="AM1514" s="44" t="e">
        <f t="shared" ca="1" si="1297"/>
        <v>#VALUE!</v>
      </c>
      <c r="AN1514" s="36" t="str">
        <f t="shared" ca="1" si="1298"/>
        <v>60</v>
      </c>
      <c r="AO1514" s="36" t="str">
        <f t="shared" ca="1" si="1299"/>
        <v>08</v>
      </c>
      <c r="AP1514" s="36" t="str">
        <f t="shared" ca="1" si="1300"/>
        <v>00</v>
      </c>
      <c r="AQ1514" s="36" t="str">
        <f t="shared" ca="1" si="1301"/>
        <v>00</v>
      </c>
      <c r="AR1514" s="36" t="str">
        <f t="shared" ca="1" si="1302"/>
        <v>00</v>
      </c>
      <c r="AS1514" s="36"/>
    </row>
    <row r="1515" spans="19:45" ht="30" customHeight="1" x14ac:dyDescent="0.25">
      <c r="S1515" s="7" t="s">
        <v>693</v>
      </c>
      <c r="T1515" s="15">
        <v>0.8</v>
      </c>
      <c r="U1515" s="71" t="str">
        <f t="shared" ca="1" si="1290"/>
        <v>0x69=-48.80,-47.80;</v>
      </c>
      <c r="V1515" s="37"/>
      <c r="W1515" s="37">
        <v>-0.4</v>
      </c>
      <c r="X1515" s="38"/>
      <c r="Y1515" s="38"/>
      <c r="Z1515" s="71" t="e">
        <f t="shared" ca="1" si="1291"/>
        <v>#VALUE!</v>
      </c>
      <c r="AA1515" s="39" t="s">
        <v>581</v>
      </c>
      <c r="AB1515" s="40">
        <v>4.5</v>
      </c>
      <c r="AC1515" s="40" t="s">
        <v>995</v>
      </c>
      <c r="AD1515" s="40">
        <v>1</v>
      </c>
      <c r="AE1515" s="41" t="s">
        <v>436</v>
      </c>
      <c r="AF1515" s="42">
        <v>-48.8</v>
      </c>
      <c r="AG1515" s="49">
        <f t="shared" si="1304"/>
        <v>-47.8</v>
      </c>
      <c r="AH1515" s="43" t="e">
        <f t="shared" ca="1" si="1292"/>
        <v>#VALUE!</v>
      </c>
      <c r="AI1515" s="43" t="e">
        <f t="shared" ca="1" si="1293"/>
        <v>#VALUE!</v>
      </c>
      <c r="AJ1515" s="44">
        <f t="shared" ca="1" si="1294"/>
        <v>-48.8</v>
      </c>
      <c r="AK1515" s="44">
        <f t="shared" ca="1" si="1295"/>
        <v>-47.8</v>
      </c>
      <c r="AL1515" s="44" t="e">
        <f t="shared" ca="1" si="1296"/>
        <v>#VALUE!</v>
      </c>
      <c r="AM1515" s="44" t="e">
        <f t="shared" ca="1" si="1297"/>
        <v>#VALUE!</v>
      </c>
      <c r="AN1515" s="36" t="str">
        <f t="shared" ca="1" si="1298"/>
        <v>60</v>
      </c>
      <c r="AO1515" s="36" t="str">
        <f t="shared" ca="1" si="1299"/>
        <v>09</v>
      </c>
      <c r="AP1515" s="36" t="str">
        <f t="shared" ca="1" si="1300"/>
        <v>00</v>
      </c>
      <c r="AQ1515" s="36" t="str">
        <f t="shared" ca="1" si="1301"/>
        <v>00</v>
      </c>
      <c r="AR1515" s="36" t="str">
        <f t="shared" ca="1" si="1302"/>
        <v>00</v>
      </c>
      <c r="AS1515" s="36"/>
    </row>
    <row r="1516" spans="19:45" ht="30" customHeight="1" x14ac:dyDescent="0.25">
      <c r="S1516" s="7" t="s">
        <v>604</v>
      </c>
      <c r="T1516" s="7" t="str">
        <f t="shared" ref="T1516" si="1305">VLOOKUP($T1503,$AU$1:$AZ$31,MATCH($T1497,$AU$1:$AZ$1,0),FALSE)&amp;"_"&amp;T1505</f>
        <v>default_NormalMode</v>
      </c>
      <c r="U1516" s="71" t="str">
        <f t="shared" ca="1" si="1290"/>
        <v>0x6A=-49.90,-48.80;</v>
      </c>
      <c r="V1516" s="37"/>
      <c r="W1516" s="37">
        <v>-0.3</v>
      </c>
      <c r="X1516" s="38"/>
      <c r="Y1516" s="38"/>
      <c r="Z1516" s="71" t="e">
        <f t="shared" ca="1" si="1291"/>
        <v>#VALUE!</v>
      </c>
      <c r="AA1516" s="39" t="s">
        <v>581</v>
      </c>
      <c r="AB1516" s="40">
        <v>5.5</v>
      </c>
      <c r="AC1516" s="40" t="s">
        <v>995</v>
      </c>
      <c r="AD1516" s="40">
        <v>1</v>
      </c>
      <c r="AE1516" s="41" t="s">
        <v>436</v>
      </c>
      <c r="AF1516" s="42">
        <v>-49.9</v>
      </c>
      <c r="AG1516" s="49">
        <f t="shared" si="1304"/>
        <v>-48.8</v>
      </c>
      <c r="AH1516" s="43" t="e">
        <f t="shared" ca="1" si="1292"/>
        <v>#VALUE!</v>
      </c>
      <c r="AI1516" s="43" t="e">
        <f t="shared" ca="1" si="1293"/>
        <v>#VALUE!</v>
      </c>
      <c r="AJ1516" s="44">
        <f t="shared" ca="1" si="1294"/>
        <v>-49.9</v>
      </c>
      <c r="AK1516" s="44">
        <f t="shared" ca="1" si="1295"/>
        <v>-48.8</v>
      </c>
      <c r="AL1516" s="44" t="e">
        <f t="shared" ca="1" si="1296"/>
        <v>#VALUE!</v>
      </c>
      <c r="AM1516" s="44" t="e">
        <f t="shared" ca="1" si="1297"/>
        <v>#VALUE!</v>
      </c>
      <c r="AN1516" s="36" t="str">
        <f t="shared" ca="1" si="1298"/>
        <v>60</v>
      </c>
      <c r="AO1516" s="36" t="str">
        <f t="shared" ca="1" si="1299"/>
        <v>0A</v>
      </c>
      <c r="AP1516" s="36" t="str">
        <f t="shared" ca="1" si="1300"/>
        <v>00</v>
      </c>
      <c r="AQ1516" s="36" t="str">
        <f t="shared" ca="1" si="1301"/>
        <v>00</v>
      </c>
      <c r="AR1516" s="36" t="str">
        <f t="shared" ca="1" si="1302"/>
        <v>00</v>
      </c>
      <c r="AS1516" s="36"/>
    </row>
    <row r="1517" spans="19:45" ht="30" customHeight="1" x14ac:dyDescent="0.25">
      <c r="S1517" s="7" t="s">
        <v>424</v>
      </c>
      <c r="T1517" s="7" t="str">
        <f>VLOOKUP($T1499,MPN!$A$1:$E$500,2,FALSE)</f>
        <v>AMIC</v>
      </c>
      <c r="U1517" s="71" t="str">
        <f t="shared" ca="1" si="1290"/>
        <v>0x6B=-50.80,-49.90;</v>
      </c>
      <c r="V1517" s="37"/>
      <c r="W1517" s="37">
        <v>-0.4</v>
      </c>
      <c r="X1517" s="38"/>
      <c r="Y1517" s="38"/>
      <c r="Z1517" s="71" t="e">
        <f t="shared" ca="1" si="1291"/>
        <v>#VALUE!</v>
      </c>
      <c r="AA1517" s="39" t="s">
        <v>581</v>
      </c>
      <c r="AB1517" s="40">
        <v>6.5</v>
      </c>
      <c r="AC1517" s="40" t="s">
        <v>995</v>
      </c>
      <c r="AD1517" s="40">
        <v>1</v>
      </c>
      <c r="AE1517" s="41" t="s">
        <v>436</v>
      </c>
      <c r="AF1517" s="42">
        <v>-50.8</v>
      </c>
      <c r="AG1517" s="49">
        <f t="shared" si="1304"/>
        <v>-49.9</v>
      </c>
      <c r="AH1517" s="43" t="e">
        <f t="shared" ca="1" si="1292"/>
        <v>#VALUE!</v>
      </c>
      <c r="AI1517" s="43" t="e">
        <f t="shared" ca="1" si="1293"/>
        <v>#VALUE!</v>
      </c>
      <c r="AJ1517" s="44">
        <f t="shared" ca="1" si="1294"/>
        <v>-50.8</v>
      </c>
      <c r="AK1517" s="44">
        <f t="shared" ca="1" si="1295"/>
        <v>-49.9</v>
      </c>
      <c r="AL1517" s="44" t="e">
        <f t="shared" ca="1" si="1296"/>
        <v>#VALUE!</v>
      </c>
      <c r="AM1517" s="44" t="e">
        <f t="shared" ca="1" si="1297"/>
        <v>#VALUE!</v>
      </c>
      <c r="AN1517" s="36" t="str">
        <f t="shared" ca="1" si="1298"/>
        <v>60</v>
      </c>
      <c r="AO1517" s="36" t="str">
        <f t="shared" ca="1" si="1299"/>
        <v>0B</v>
      </c>
      <c r="AP1517" s="36" t="str">
        <f t="shared" ca="1" si="1300"/>
        <v>00</v>
      </c>
      <c r="AQ1517" s="36" t="str">
        <f t="shared" ca="1" si="1301"/>
        <v>00</v>
      </c>
      <c r="AR1517" s="36" t="str">
        <f t="shared" ca="1" si="1302"/>
        <v>00</v>
      </c>
      <c r="AS1517" s="36"/>
    </row>
    <row r="1518" spans="19:45" ht="30" customHeight="1" x14ac:dyDescent="0.25">
      <c r="S1518" s="7" t="s">
        <v>16</v>
      </c>
      <c r="T1518" s="7" t="str">
        <f>VLOOKUP($T1500,ASIC!$A$1:$B$200,2,FALSE)</f>
        <v>M804WF</v>
      </c>
      <c r="U1518" s="71" t="str">
        <f t="shared" ca="1" si="1290"/>
        <v>0x6C=-51.40,-50.80;</v>
      </c>
      <c r="V1518" s="37"/>
      <c r="W1518" s="37">
        <v>-0.6</v>
      </c>
      <c r="X1518" s="38"/>
      <c r="Y1518" s="38"/>
      <c r="Z1518" s="71" t="e">
        <f t="shared" ca="1" si="1291"/>
        <v>#VALUE!</v>
      </c>
      <c r="AA1518" s="39" t="s">
        <v>581</v>
      </c>
      <c r="AB1518" s="40">
        <v>7.5</v>
      </c>
      <c r="AC1518" s="40" t="s">
        <v>995</v>
      </c>
      <c r="AD1518" s="40">
        <v>1</v>
      </c>
      <c r="AE1518" s="41" t="s">
        <v>436</v>
      </c>
      <c r="AF1518" s="42">
        <v>-51.4</v>
      </c>
      <c r="AG1518" s="49">
        <f t="shared" si="1304"/>
        <v>-50.8</v>
      </c>
      <c r="AH1518" s="43" t="e">
        <f t="shared" ca="1" si="1292"/>
        <v>#VALUE!</v>
      </c>
      <c r="AI1518" s="43" t="e">
        <f t="shared" ca="1" si="1293"/>
        <v>#VALUE!</v>
      </c>
      <c r="AJ1518" s="44">
        <f t="shared" ca="1" si="1294"/>
        <v>-51.4</v>
      </c>
      <c r="AK1518" s="44">
        <f t="shared" ca="1" si="1295"/>
        <v>-50.8</v>
      </c>
      <c r="AL1518" s="44" t="e">
        <f t="shared" ca="1" si="1296"/>
        <v>#VALUE!</v>
      </c>
      <c r="AM1518" s="44" t="e">
        <f t="shared" ca="1" si="1297"/>
        <v>#VALUE!</v>
      </c>
      <c r="AN1518" s="36" t="str">
        <f t="shared" ca="1" si="1298"/>
        <v>60</v>
      </c>
      <c r="AO1518" s="36" t="str">
        <f t="shared" ca="1" si="1299"/>
        <v>0C</v>
      </c>
      <c r="AP1518" s="36" t="str">
        <f t="shared" ca="1" si="1300"/>
        <v>00</v>
      </c>
      <c r="AQ1518" s="36" t="str">
        <f t="shared" ca="1" si="1301"/>
        <v>00</v>
      </c>
      <c r="AR1518" s="36" t="str">
        <f t="shared" ca="1" si="1302"/>
        <v>00</v>
      </c>
      <c r="AS1518" s="36"/>
    </row>
    <row r="1519" spans="19:45" ht="30" customHeight="1" x14ac:dyDescent="0.25">
      <c r="S1519" s="7" t="s">
        <v>17</v>
      </c>
      <c r="T1519" s="7" t="str">
        <f>VLOOKUP($T1501,Sensor!$A$1:$B$100,2,FALSE)</f>
        <v>2282A</v>
      </c>
      <c r="U1519" s="71"/>
      <c r="V1519" s="37"/>
      <c r="W1519" s="37"/>
      <c r="X1519" s="38"/>
      <c r="Y1519" s="38"/>
      <c r="Z1519" s="71"/>
      <c r="AA1519" s="39"/>
      <c r="AB1519" s="40"/>
      <c r="AC1519" s="40"/>
      <c r="AD1519" s="40"/>
      <c r="AE1519" s="41"/>
      <c r="AF1519" s="42"/>
      <c r="AG1519" s="49"/>
      <c r="AH1519" s="43"/>
      <c r="AI1519" s="43"/>
      <c r="AJ1519" s="44"/>
      <c r="AK1519" s="44"/>
      <c r="AL1519" s="44"/>
      <c r="AM1519" s="44"/>
      <c r="AN1519" s="36"/>
      <c r="AO1519" s="36"/>
      <c r="AP1519" s="36"/>
      <c r="AQ1519" s="36"/>
      <c r="AR1519" s="36"/>
      <c r="AS1519" s="36"/>
    </row>
    <row r="1520" spans="19:45" ht="30" customHeight="1" x14ac:dyDescent="0.25">
      <c r="S1520" s="7" t="s">
        <v>21</v>
      </c>
      <c r="T1520" s="7" t="str">
        <f>VLOOKUP($T1499,MPN!$A$1:$E$500,5,FALSE)</f>
        <v>Default</v>
      </c>
      <c r="U1520" s="71"/>
      <c r="V1520" s="37"/>
      <c r="W1520" s="37"/>
      <c r="X1520" s="38"/>
      <c r="Y1520" s="38"/>
      <c r="Z1520" s="71"/>
      <c r="AA1520" s="39"/>
      <c r="AB1520" s="40"/>
      <c r="AC1520" s="40"/>
      <c r="AD1520" s="40"/>
      <c r="AE1520" s="41"/>
      <c r="AF1520" s="42"/>
      <c r="AG1520" s="49"/>
      <c r="AH1520" s="43"/>
      <c r="AI1520" s="43"/>
      <c r="AJ1520" s="44"/>
      <c r="AK1520" s="44"/>
      <c r="AL1520" s="44"/>
      <c r="AM1520" s="44"/>
      <c r="AN1520" s="36"/>
      <c r="AO1520" s="36"/>
      <c r="AP1520" s="36"/>
      <c r="AQ1520" s="36"/>
      <c r="AR1520" s="36"/>
      <c r="AS1520" s="36"/>
    </row>
    <row r="1521" spans="2:45" ht="30" customHeight="1" x14ac:dyDescent="0.25">
      <c r="S1521" s="7" t="s">
        <v>545</v>
      </c>
      <c r="T1521" s="7">
        <f t="shared" ref="T1521" si="1306">VLOOKUP(T1510,$DT$1:$DV$31,3,FALSE)</f>
        <v>0</v>
      </c>
      <c r="U1521" s="71"/>
      <c r="V1521" s="37"/>
      <c r="W1521" s="37"/>
      <c r="X1521" s="38"/>
      <c r="Y1521" s="38"/>
      <c r="Z1521" s="71"/>
      <c r="AA1521" s="39"/>
      <c r="AB1521" s="40"/>
      <c r="AC1521" s="40"/>
      <c r="AD1521" s="40"/>
      <c r="AE1521" s="41"/>
      <c r="AF1521" s="42"/>
      <c r="AG1521" s="49"/>
      <c r="AH1521" s="43"/>
      <c r="AI1521" s="43"/>
      <c r="AJ1521" s="44"/>
      <c r="AK1521" s="44"/>
      <c r="AL1521" s="44"/>
      <c r="AM1521" s="44"/>
      <c r="AN1521" s="36"/>
      <c r="AO1521" s="36"/>
      <c r="AP1521" s="36"/>
      <c r="AQ1521" s="36"/>
      <c r="AR1521" s="36"/>
      <c r="AS1521" s="36"/>
    </row>
    <row r="1522" spans="2:45" ht="30" customHeight="1" x14ac:dyDescent="0.25">
      <c r="S1522" s="7" t="s">
        <v>22</v>
      </c>
      <c r="T1522" s="15">
        <v>0</v>
      </c>
      <c r="U1522" s="71"/>
      <c r="V1522" s="37"/>
      <c r="W1522" s="37"/>
      <c r="X1522" s="38"/>
      <c r="Y1522" s="38"/>
      <c r="Z1522" s="71"/>
      <c r="AA1522" s="39"/>
      <c r="AB1522" s="40"/>
      <c r="AC1522" s="40"/>
      <c r="AD1522" s="40"/>
      <c r="AE1522" s="41"/>
      <c r="AF1522" s="42"/>
      <c r="AG1522" s="49"/>
      <c r="AH1522" s="43"/>
      <c r="AI1522" s="43"/>
      <c r="AJ1522" s="44"/>
      <c r="AK1522" s="44"/>
      <c r="AL1522" s="44"/>
      <c r="AM1522" s="44"/>
      <c r="AN1522" s="36"/>
      <c r="AO1522" s="36"/>
      <c r="AP1522" s="36"/>
      <c r="AQ1522" s="36"/>
      <c r="AR1522" s="36"/>
      <c r="AS1522" s="36"/>
    </row>
    <row r="1523" spans="2:45" ht="30" customHeight="1" x14ac:dyDescent="0.25">
      <c r="B1523" s="70"/>
      <c r="S1523" s="7" t="s">
        <v>696</v>
      </c>
      <c r="T1523" s="28">
        <v>45793</v>
      </c>
      <c r="U1523" s="71"/>
      <c r="V1523" s="37"/>
      <c r="W1523" s="37"/>
      <c r="X1523" s="38"/>
      <c r="Y1523" s="38"/>
      <c r="Z1523" s="71"/>
      <c r="AA1523" s="39"/>
      <c r="AB1523" s="40"/>
      <c r="AC1523" s="40"/>
      <c r="AD1523" s="40"/>
      <c r="AE1523" s="41"/>
      <c r="AF1523" s="42"/>
      <c r="AG1523" s="49"/>
      <c r="AH1523" s="43"/>
      <c r="AI1523" s="43"/>
      <c r="AJ1523" s="44"/>
      <c r="AK1523" s="44"/>
      <c r="AL1523" s="44"/>
      <c r="AM1523" s="44"/>
      <c r="AN1523" s="36"/>
      <c r="AO1523" s="36"/>
      <c r="AP1523" s="36"/>
      <c r="AQ1523" s="36"/>
      <c r="AR1523" s="36"/>
      <c r="AS1523" s="36"/>
    </row>
    <row r="1524" spans="2:45" ht="30" customHeight="1" x14ac:dyDescent="0.25">
      <c r="S1524" s="7" t="s">
        <v>694</v>
      </c>
      <c r="T1524" s="15" t="s">
        <v>994</v>
      </c>
      <c r="U1524" s="71"/>
      <c r="V1524" s="37"/>
      <c r="W1524" s="37"/>
      <c r="X1524" s="38"/>
      <c r="Y1524" s="38"/>
      <c r="Z1524" s="71"/>
      <c r="AA1524" s="39"/>
      <c r="AB1524" s="40"/>
      <c r="AC1524" s="40"/>
      <c r="AD1524" s="40"/>
      <c r="AE1524" s="41"/>
      <c r="AF1524" s="42"/>
      <c r="AG1524" s="49"/>
      <c r="AH1524" s="43"/>
      <c r="AI1524" s="43"/>
      <c r="AJ1524" s="44"/>
      <c r="AK1524" s="44"/>
      <c r="AL1524" s="44"/>
      <c r="AM1524" s="44"/>
      <c r="AN1524" s="36"/>
      <c r="AO1524" s="36"/>
      <c r="AP1524" s="36"/>
      <c r="AQ1524" s="36"/>
      <c r="AR1524" s="36"/>
      <c r="AS1524" s="36"/>
    </row>
    <row r="1525" spans="2:45" ht="30" customHeight="1" x14ac:dyDescent="0.25">
      <c r="S1525" s="7" t="s">
        <v>697</v>
      </c>
      <c r="T1525" s="7">
        <f t="shared" ref="T1525" ca="1" si="1307">COUNTA(U1500:U1559)</f>
        <v>19</v>
      </c>
      <c r="U1525" s="71"/>
      <c r="V1525" s="37"/>
      <c r="W1525" s="37"/>
      <c r="X1525" s="38"/>
      <c r="Y1525" s="38"/>
      <c r="Z1525" s="71"/>
      <c r="AA1525" s="39"/>
      <c r="AB1525" s="40"/>
      <c r="AC1525" s="40"/>
      <c r="AD1525" s="40"/>
      <c r="AE1525" s="41"/>
      <c r="AF1525" s="42"/>
      <c r="AG1525" s="49"/>
      <c r="AH1525" s="43"/>
      <c r="AI1525" s="43"/>
      <c r="AJ1525" s="44"/>
      <c r="AK1525" s="44"/>
      <c r="AL1525" s="44"/>
      <c r="AM1525" s="44"/>
      <c r="AN1525" s="36"/>
      <c r="AO1525" s="36"/>
      <c r="AP1525" s="36"/>
      <c r="AQ1525" s="36"/>
      <c r="AR1525" s="36"/>
      <c r="AS1525" s="36"/>
    </row>
    <row r="1526" spans="2:45" ht="30" customHeight="1" x14ac:dyDescent="0.25">
      <c r="S1526" s="7" t="s">
        <v>715</v>
      </c>
      <c r="T1526" s="7" t="str">
        <f t="shared" ref="T1526" si="1308">T1514&amp;"+/-"&amp;T1515&amp;" "&amp;T1524</f>
        <v>-42+/-0.8 dBV</v>
      </c>
      <c r="U1526" s="71"/>
      <c r="V1526" s="37"/>
      <c r="W1526" s="37"/>
      <c r="X1526" s="38"/>
      <c r="Y1526" s="38"/>
      <c r="Z1526" s="71"/>
      <c r="AA1526" s="39"/>
      <c r="AB1526" s="40"/>
      <c r="AC1526" s="40"/>
      <c r="AD1526" s="40"/>
      <c r="AE1526" s="41"/>
      <c r="AF1526" s="42"/>
      <c r="AG1526" s="49"/>
      <c r="AH1526" s="43"/>
      <c r="AI1526" s="43"/>
      <c r="AJ1526" s="44"/>
      <c r="AK1526" s="44"/>
      <c r="AL1526" s="44"/>
      <c r="AM1526" s="44"/>
      <c r="AN1526" s="36"/>
      <c r="AO1526" s="36"/>
      <c r="AP1526" s="36"/>
      <c r="AQ1526" s="36"/>
      <c r="AR1526" s="36"/>
      <c r="AS1526" s="36"/>
    </row>
    <row r="1527" spans="2:45" ht="30" customHeight="1" x14ac:dyDescent="0.25">
      <c r="S1527" s="7" t="s">
        <v>719</v>
      </c>
      <c r="T1527" s="54" t="str">
        <f t="shared" ref="T1527" si="1309">T1506&amp;" : "&amp;T1509&amp;" "&amp;"(uA)"&amp;CHAR(10)&amp;"Vdc&amp;Remark: "&amp;T1512</f>
        <v>3.3V : 100~200 (uA)
Vdc&amp;Remark: -</v>
      </c>
      <c r="U1527" s="71"/>
      <c r="V1527" s="37"/>
      <c r="W1527" s="37"/>
      <c r="X1527" s="38"/>
      <c r="Y1527" s="38"/>
      <c r="Z1527" s="71"/>
      <c r="AA1527" s="39"/>
      <c r="AB1527" s="40"/>
      <c r="AC1527" s="40"/>
      <c r="AD1527" s="40"/>
      <c r="AE1527" s="41"/>
      <c r="AF1527" s="42"/>
      <c r="AG1527" s="49"/>
      <c r="AH1527" s="43"/>
      <c r="AI1527" s="43"/>
      <c r="AJ1527" s="44"/>
      <c r="AK1527" s="44"/>
      <c r="AL1527" s="44"/>
      <c r="AM1527" s="44"/>
      <c r="AN1527" s="36"/>
      <c r="AO1527" s="36"/>
      <c r="AP1527" s="36"/>
      <c r="AQ1527" s="36"/>
      <c r="AR1527" s="36"/>
      <c r="AS1527" s="36"/>
    </row>
    <row r="1528" spans="2:45" ht="30" customHeight="1" x14ac:dyDescent="0.25">
      <c r="U1528" s="71"/>
      <c r="V1528" s="37"/>
      <c r="W1528" s="37"/>
      <c r="X1528" s="38"/>
      <c r="Y1528" s="38"/>
      <c r="Z1528" s="71"/>
      <c r="AA1528" s="39"/>
      <c r="AB1528" s="40"/>
      <c r="AC1528" s="40"/>
      <c r="AD1528" s="40"/>
      <c r="AE1528" s="41"/>
      <c r="AF1528" s="42"/>
      <c r="AG1528" s="49"/>
      <c r="AH1528" s="43"/>
      <c r="AI1528" s="43"/>
      <c r="AJ1528" s="44"/>
      <c r="AK1528" s="44"/>
      <c r="AL1528" s="44"/>
      <c r="AM1528" s="44"/>
      <c r="AN1528" s="36"/>
      <c r="AO1528" s="36"/>
      <c r="AP1528" s="36"/>
      <c r="AQ1528" s="36"/>
      <c r="AR1528" s="36"/>
      <c r="AS1528" s="36"/>
    </row>
    <row r="1529" spans="2:45" ht="30" customHeight="1" x14ac:dyDescent="0.25">
      <c r="S1529" s="2" t="s">
        <v>14</v>
      </c>
      <c r="T1529" s="2" t="str">
        <f t="shared" ref="T1529" si="1310">ADDRESS(ROW(S1529),COLUMN($S$1))&amp;":"&amp;ADDRESS(ROW(S1559),COLUMN($T$1))</f>
        <v>$S$1529:$T$1559</v>
      </c>
      <c r="U1529" s="71"/>
      <c r="V1529" s="37"/>
      <c r="W1529" s="37"/>
      <c r="X1529" s="38"/>
      <c r="Y1529" s="38"/>
      <c r="Z1529" s="71"/>
      <c r="AA1529" s="39"/>
      <c r="AB1529" s="40"/>
      <c r="AC1529" s="40"/>
      <c r="AD1529" s="40"/>
      <c r="AE1529" s="41"/>
      <c r="AF1529" s="42"/>
      <c r="AG1529" s="49"/>
      <c r="AH1529" s="43"/>
      <c r="AI1529" s="43"/>
      <c r="AJ1529" s="44"/>
      <c r="AK1529" s="44"/>
      <c r="AL1529" s="44"/>
      <c r="AM1529" s="44"/>
      <c r="AN1529" s="36"/>
      <c r="AO1529" s="36"/>
      <c r="AP1529" s="36"/>
      <c r="AQ1529" s="36"/>
      <c r="AR1529" s="36"/>
      <c r="AS1529" s="36"/>
    </row>
    <row r="1530" spans="2:45" ht="30" customHeight="1" x14ac:dyDescent="0.25">
      <c r="S1530" s="4" t="str">
        <f t="shared" ref="S1530" si="1311">$BB$2</f>
        <v>15V</v>
      </c>
      <c r="T1530" s="3">
        <v>3</v>
      </c>
      <c r="U1530" s="71"/>
      <c r="V1530" s="37"/>
      <c r="W1530" s="37"/>
      <c r="X1530" s="38"/>
      <c r="Y1530" s="38"/>
      <c r="Z1530" s="71"/>
      <c r="AA1530" s="39"/>
      <c r="AB1530" s="40"/>
      <c r="AC1530" s="40"/>
      <c r="AD1530" s="40"/>
      <c r="AE1530" s="41"/>
      <c r="AF1530" s="42"/>
      <c r="AG1530" s="49"/>
      <c r="AH1530" s="43"/>
      <c r="AI1530" s="43"/>
      <c r="AJ1530" s="44"/>
      <c r="AK1530" s="44"/>
      <c r="AL1530" s="44"/>
      <c r="AM1530" s="44"/>
      <c r="AN1530" s="36"/>
      <c r="AO1530" s="36"/>
      <c r="AP1530" s="36"/>
      <c r="AQ1530" s="36"/>
      <c r="AR1530" s="36"/>
      <c r="AS1530" s="36"/>
    </row>
    <row r="1531" spans="2:45" ht="30" customHeight="1" x14ac:dyDescent="0.25">
      <c r="S1531" s="4" t="str">
        <f t="shared" ref="S1531" si="1312">$BB$3</f>
        <v>14V</v>
      </c>
      <c r="T1531" s="3">
        <v>2.2000000000000002</v>
      </c>
      <c r="U1531" s="71"/>
      <c r="V1531" s="37"/>
      <c r="W1531" s="37"/>
      <c r="X1531" s="38"/>
      <c r="Y1531" s="38"/>
      <c r="Z1531" s="71"/>
      <c r="AA1531" s="39"/>
      <c r="AB1531" s="40"/>
      <c r="AC1531" s="40"/>
      <c r="AD1531" s="40"/>
      <c r="AE1531" s="41"/>
      <c r="AF1531" s="42"/>
      <c r="AG1531" s="49"/>
      <c r="AH1531" s="43"/>
      <c r="AI1531" s="43"/>
      <c r="AJ1531" s="44"/>
      <c r="AK1531" s="44"/>
      <c r="AL1531" s="44"/>
      <c r="AM1531" s="44"/>
      <c r="AN1531" s="36"/>
      <c r="AO1531" s="36"/>
      <c r="AP1531" s="36"/>
      <c r="AQ1531" s="36"/>
      <c r="AR1531" s="36"/>
      <c r="AS1531" s="36"/>
    </row>
    <row r="1532" spans="2:45" ht="30" customHeight="1" x14ac:dyDescent="0.25">
      <c r="S1532" s="4" t="str">
        <f t="shared" ref="S1532" si="1313">$BB$4</f>
        <v>13V</v>
      </c>
      <c r="T1532" s="3">
        <v>1.1000000000000001</v>
      </c>
      <c r="U1532" s="71"/>
      <c r="V1532" s="37"/>
      <c r="W1532" s="37"/>
      <c r="X1532" s="38"/>
      <c r="Y1532" s="38"/>
      <c r="Z1532" s="71"/>
      <c r="AA1532" s="39"/>
      <c r="AB1532" s="40"/>
      <c r="AC1532" s="40"/>
      <c r="AD1532" s="40"/>
      <c r="AE1532" s="41"/>
      <c r="AF1532" s="42"/>
      <c r="AG1532" s="49"/>
      <c r="AH1532" s="43"/>
      <c r="AI1532" s="43"/>
      <c r="AJ1532" s="44"/>
      <c r="AK1532" s="44"/>
      <c r="AL1532" s="44"/>
      <c r="AM1532" s="44"/>
      <c r="AN1532" s="36"/>
      <c r="AO1532" s="36"/>
      <c r="AP1532" s="36"/>
      <c r="AQ1532" s="36"/>
      <c r="AR1532" s="36"/>
      <c r="AS1532" s="36"/>
    </row>
    <row r="1533" spans="2:45" ht="30" customHeight="1" x14ac:dyDescent="0.25">
      <c r="S1533" s="4" t="str">
        <f t="shared" ref="S1533" si="1314">$BB$5</f>
        <v>12V</v>
      </c>
      <c r="T1533" s="3">
        <v>0</v>
      </c>
      <c r="U1533" s="71"/>
      <c r="V1533" s="37"/>
      <c r="W1533" s="37"/>
      <c r="X1533" s="38"/>
      <c r="Y1533" s="38"/>
      <c r="Z1533" s="71"/>
      <c r="AA1533" s="39"/>
      <c r="AB1533" s="40"/>
      <c r="AC1533" s="40"/>
      <c r="AD1533" s="40"/>
      <c r="AE1533" s="41"/>
      <c r="AF1533" s="42"/>
      <c r="AG1533" s="49"/>
      <c r="AH1533" s="43"/>
      <c r="AI1533" s="43"/>
      <c r="AJ1533" s="44"/>
      <c r="AK1533" s="44"/>
      <c r="AL1533" s="44"/>
      <c r="AM1533" s="44"/>
      <c r="AN1533" s="36"/>
      <c r="AO1533" s="36"/>
      <c r="AP1533" s="36"/>
      <c r="AQ1533" s="36"/>
      <c r="AR1533" s="36"/>
      <c r="AS1533" s="36"/>
    </row>
    <row r="1534" spans="2:45" ht="30" customHeight="1" x14ac:dyDescent="0.25">
      <c r="S1534" s="4" t="str">
        <f t="shared" ref="S1534" si="1315">$BB$6</f>
        <v>11V</v>
      </c>
      <c r="T1534" s="3">
        <v>-1.4</v>
      </c>
      <c r="U1534" s="71"/>
      <c r="V1534" s="37"/>
      <c r="W1534" s="37"/>
      <c r="X1534" s="38"/>
      <c r="Y1534" s="38"/>
      <c r="Z1534" s="71"/>
      <c r="AA1534" s="39"/>
      <c r="AB1534" s="40"/>
      <c r="AC1534" s="40"/>
      <c r="AD1534" s="40"/>
      <c r="AE1534" s="41"/>
      <c r="AF1534" s="42"/>
      <c r="AG1534" s="49"/>
      <c r="AH1534" s="43"/>
      <c r="AI1534" s="43"/>
      <c r="AJ1534" s="44"/>
      <c r="AK1534" s="44"/>
      <c r="AL1534" s="44"/>
      <c r="AM1534" s="44"/>
      <c r="AN1534" s="36"/>
      <c r="AO1534" s="36"/>
      <c r="AP1534" s="36"/>
      <c r="AQ1534" s="36"/>
      <c r="AR1534" s="36"/>
      <c r="AS1534" s="36"/>
    </row>
    <row r="1535" spans="2:45" ht="30" customHeight="1" x14ac:dyDescent="0.25">
      <c r="S1535" s="4" t="str">
        <f t="shared" ref="S1535" si="1316">$BB$7</f>
        <v>10V</v>
      </c>
      <c r="T1535" s="3">
        <v>-2.8</v>
      </c>
      <c r="U1535" s="71"/>
      <c r="V1535" s="37"/>
      <c r="W1535" s="37"/>
      <c r="X1535" s="38"/>
      <c r="Y1535" s="38"/>
      <c r="Z1535" s="71"/>
      <c r="AA1535" s="39"/>
      <c r="AB1535" s="40"/>
      <c r="AC1535" s="40"/>
      <c r="AD1535" s="40"/>
      <c r="AE1535" s="41"/>
      <c r="AF1535" s="42"/>
      <c r="AG1535" s="49"/>
      <c r="AH1535" s="43"/>
      <c r="AI1535" s="43"/>
      <c r="AJ1535" s="44"/>
      <c r="AK1535" s="44"/>
      <c r="AL1535" s="44"/>
      <c r="AM1535" s="44"/>
      <c r="AN1535" s="36"/>
      <c r="AO1535" s="36"/>
      <c r="AP1535" s="36"/>
      <c r="AQ1535" s="36"/>
      <c r="AR1535" s="36"/>
      <c r="AS1535" s="36"/>
    </row>
    <row r="1536" spans="2:45" ht="30" customHeight="1" x14ac:dyDescent="0.25">
      <c r="S1536" s="4" t="str">
        <f t="shared" ref="S1536" si="1317">$BB$8</f>
        <v>9V</v>
      </c>
      <c r="T1536" s="3" t="s">
        <v>562</v>
      </c>
      <c r="U1536" s="71"/>
      <c r="V1536" s="37"/>
      <c r="W1536" s="37"/>
      <c r="X1536" s="38"/>
      <c r="Y1536" s="38"/>
      <c r="Z1536" s="71"/>
      <c r="AA1536" s="39"/>
      <c r="AB1536" s="40"/>
      <c r="AC1536" s="40"/>
      <c r="AD1536" s="40"/>
      <c r="AE1536" s="41"/>
      <c r="AF1536" s="42"/>
      <c r="AG1536" s="49"/>
      <c r="AH1536" s="43"/>
      <c r="AI1536" s="43"/>
      <c r="AJ1536" s="44"/>
      <c r="AK1536" s="44"/>
      <c r="AL1536" s="44"/>
      <c r="AM1536" s="44"/>
      <c r="AN1536" s="36"/>
      <c r="AO1536" s="36"/>
      <c r="AP1536" s="36"/>
      <c r="AQ1536" s="36"/>
      <c r="AR1536" s="36"/>
      <c r="AS1536" s="36"/>
    </row>
    <row r="1537" spans="19:45" ht="30" customHeight="1" x14ac:dyDescent="0.25">
      <c r="S1537" s="4" t="str">
        <f t="shared" ref="S1537" si="1318">$BB$9</f>
        <v>FIX</v>
      </c>
      <c r="T1537" s="3" t="s">
        <v>562</v>
      </c>
      <c r="U1537" s="71"/>
      <c r="V1537" s="37"/>
      <c r="W1537" s="37"/>
      <c r="X1537" s="38"/>
      <c r="Y1537" s="38"/>
      <c r="Z1537" s="71"/>
      <c r="AA1537" s="39"/>
      <c r="AB1537" s="40"/>
      <c r="AC1537" s="40"/>
      <c r="AD1537" s="40"/>
      <c r="AE1537" s="41"/>
      <c r="AF1537" s="42"/>
      <c r="AG1537" s="49"/>
      <c r="AH1537" s="43"/>
      <c r="AI1537" s="43"/>
      <c r="AJ1537" s="44"/>
      <c r="AK1537" s="44"/>
      <c r="AL1537" s="44"/>
      <c r="AM1537" s="44"/>
      <c r="AN1537" s="36"/>
      <c r="AO1537" s="36"/>
      <c r="AP1537" s="36"/>
      <c r="AQ1537" s="36"/>
      <c r="AR1537" s="36"/>
      <c r="AS1537" s="36"/>
    </row>
    <row r="1538" spans="19:45" ht="30" customHeight="1" x14ac:dyDescent="0.25">
      <c r="S1538" s="4" t="str">
        <f t="shared" ref="S1538" si="1319">$BB$10</f>
        <v>Space</v>
      </c>
      <c r="T1538" s="3"/>
      <c r="U1538" s="71"/>
      <c r="V1538" s="37"/>
      <c r="W1538" s="37"/>
      <c r="X1538" s="38"/>
      <c r="Y1538" s="38"/>
      <c r="Z1538" s="71"/>
      <c r="AA1538" s="39"/>
      <c r="AB1538" s="40"/>
      <c r="AC1538" s="40"/>
      <c r="AD1538" s="40"/>
      <c r="AE1538" s="41"/>
      <c r="AF1538" s="42"/>
      <c r="AG1538" s="49"/>
      <c r="AH1538" s="43"/>
      <c r="AI1538" s="43"/>
      <c r="AJ1538" s="44"/>
      <c r="AK1538" s="44"/>
      <c r="AL1538" s="44"/>
      <c r="AM1538" s="44"/>
      <c r="AN1538" s="36"/>
      <c r="AO1538" s="36"/>
      <c r="AP1538" s="36"/>
      <c r="AQ1538" s="36"/>
      <c r="AR1538" s="36"/>
      <c r="AS1538" s="36"/>
    </row>
    <row r="1539" spans="19:45" ht="30" customHeight="1" x14ac:dyDescent="0.25">
      <c r="S1539" s="4" t="str">
        <f t="shared" ref="S1539" si="1320">$BB$11</f>
        <v>Config2</v>
      </c>
      <c r="T1539" s="3"/>
      <c r="U1539" s="71"/>
      <c r="V1539" s="37"/>
      <c r="W1539" s="37"/>
      <c r="X1539" s="38"/>
      <c r="Y1539" s="38"/>
      <c r="Z1539" s="71"/>
      <c r="AA1539" s="39"/>
      <c r="AB1539" s="40"/>
      <c r="AC1539" s="40"/>
      <c r="AD1539" s="40"/>
      <c r="AE1539" s="41"/>
      <c r="AF1539" s="42"/>
      <c r="AG1539" s="49"/>
      <c r="AH1539" s="43"/>
      <c r="AI1539" s="43"/>
      <c r="AJ1539" s="44"/>
      <c r="AK1539" s="44"/>
      <c r="AL1539" s="44"/>
      <c r="AM1539" s="44"/>
      <c r="AN1539" s="36"/>
      <c r="AO1539" s="36"/>
      <c r="AP1539" s="36"/>
      <c r="AQ1539" s="36"/>
      <c r="AR1539" s="36"/>
      <c r="AS1539" s="36"/>
    </row>
    <row r="1540" spans="19:45" ht="30" customHeight="1" x14ac:dyDescent="0.25">
      <c r="S1540" s="4" t="str">
        <f t="shared" ref="S1540" si="1321">$BB$12</f>
        <v>-</v>
      </c>
      <c r="T1540" s="3"/>
      <c r="U1540" s="36"/>
      <c r="V1540" s="37"/>
      <c r="W1540" s="37"/>
      <c r="X1540" s="38"/>
      <c r="Y1540" s="38"/>
      <c r="Z1540" s="71"/>
      <c r="AA1540" s="39"/>
      <c r="AB1540" s="40"/>
      <c r="AC1540" s="40"/>
      <c r="AD1540" s="40"/>
      <c r="AE1540" s="41"/>
      <c r="AF1540" s="42"/>
      <c r="AG1540" s="49"/>
      <c r="AH1540" s="43"/>
      <c r="AI1540" s="43"/>
      <c r="AJ1540" s="44"/>
      <c r="AK1540" s="44"/>
      <c r="AL1540" s="44"/>
      <c r="AM1540" s="44"/>
      <c r="AN1540" s="36"/>
      <c r="AO1540" s="36"/>
      <c r="AP1540" s="36"/>
      <c r="AQ1540" s="36"/>
      <c r="AR1540" s="36"/>
      <c r="AS1540" s="36"/>
    </row>
    <row r="1541" spans="19:45" ht="30" customHeight="1" x14ac:dyDescent="0.25">
      <c r="S1541" s="4" t="str">
        <f t="shared" ref="S1541" si="1322">$BB$13</f>
        <v>-</v>
      </c>
      <c r="T1541" s="3"/>
      <c r="U1541" s="36"/>
      <c r="V1541" s="37"/>
      <c r="W1541" s="37"/>
      <c r="X1541" s="38"/>
      <c r="Y1541" s="38"/>
      <c r="Z1541" s="71"/>
      <c r="AA1541" s="39"/>
      <c r="AB1541" s="40"/>
      <c r="AC1541" s="40"/>
      <c r="AD1541" s="40"/>
      <c r="AE1541" s="41"/>
      <c r="AF1541" s="42"/>
      <c r="AG1541" s="49"/>
      <c r="AH1541" s="43"/>
      <c r="AI1541" s="43"/>
      <c r="AJ1541" s="44"/>
      <c r="AK1541" s="44"/>
      <c r="AL1541" s="44"/>
      <c r="AM1541" s="44"/>
      <c r="AN1541" s="36"/>
      <c r="AO1541" s="36"/>
      <c r="AP1541" s="36"/>
      <c r="AQ1541" s="36"/>
      <c r="AR1541" s="36"/>
      <c r="AS1541" s="36"/>
    </row>
    <row r="1542" spans="19:45" ht="30" customHeight="1" x14ac:dyDescent="0.25">
      <c r="S1542" s="4" t="str">
        <f t="shared" ref="S1542" si="1323">$BB$14</f>
        <v>-</v>
      </c>
      <c r="T1542" s="3"/>
      <c r="U1542" s="36"/>
      <c r="V1542" s="37"/>
      <c r="W1542" s="37"/>
      <c r="X1542" s="38"/>
      <c r="Y1542" s="38"/>
      <c r="Z1542" s="71"/>
      <c r="AA1542" s="39"/>
      <c r="AB1542" s="40"/>
      <c r="AC1542" s="40"/>
      <c r="AD1542" s="40"/>
      <c r="AE1542" s="41"/>
      <c r="AF1542" s="42"/>
      <c r="AG1542" s="49"/>
      <c r="AH1542" s="43"/>
      <c r="AI1542" s="43"/>
      <c r="AJ1542" s="44"/>
      <c r="AK1542" s="44"/>
      <c r="AL1542" s="44"/>
      <c r="AM1542" s="44"/>
      <c r="AN1542" s="36"/>
      <c r="AO1542" s="36"/>
      <c r="AP1542" s="36"/>
      <c r="AQ1542" s="36"/>
      <c r="AR1542" s="36"/>
      <c r="AS1542" s="36"/>
    </row>
    <row r="1543" spans="19:45" ht="30" customHeight="1" x14ac:dyDescent="0.25">
      <c r="S1543" s="4" t="str">
        <f t="shared" ref="S1543" si="1324">$BB$15</f>
        <v>-</v>
      </c>
      <c r="T1543" s="3"/>
      <c r="U1543" s="36"/>
      <c r="V1543" s="37"/>
      <c r="W1543" s="37"/>
      <c r="X1543" s="38"/>
      <c r="Y1543" s="38"/>
      <c r="Z1543" s="71"/>
      <c r="AA1543" s="39"/>
      <c r="AB1543" s="40"/>
      <c r="AC1543" s="40"/>
      <c r="AD1543" s="40"/>
      <c r="AE1543" s="41"/>
      <c r="AF1543" s="42"/>
      <c r="AG1543" s="49"/>
      <c r="AH1543" s="43"/>
      <c r="AI1543" s="43"/>
      <c r="AJ1543" s="44"/>
      <c r="AK1543" s="44"/>
      <c r="AL1543" s="44"/>
      <c r="AM1543" s="44"/>
      <c r="AN1543" s="36"/>
      <c r="AO1543" s="36"/>
      <c r="AP1543" s="36"/>
      <c r="AQ1543" s="36"/>
      <c r="AR1543" s="36"/>
      <c r="AS1543" s="36"/>
    </row>
    <row r="1544" spans="19:45" ht="30" customHeight="1" x14ac:dyDescent="0.25">
      <c r="S1544" s="4" t="str">
        <f t="shared" ref="S1544" si="1325">$BB$16</f>
        <v>-</v>
      </c>
      <c r="T1544" s="3"/>
      <c r="U1544" s="36"/>
      <c r="V1544" s="37"/>
      <c r="W1544" s="37"/>
      <c r="X1544" s="38"/>
      <c r="Y1544" s="38"/>
      <c r="Z1544" s="71"/>
      <c r="AA1544" s="39"/>
      <c r="AB1544" s="40"/>
      <c r="AC1544" s="40"/>
      <c r="AD1544" s="40"/>
      <c r="AE1544" s="41"/>
      <c r="AF1544" s="42"/>
      <c r="AG1544" s="49"/>
      <c r="AH1544" s="43"/>
      <c r="AI1544" s="43"/>
      <c r="AJ1544" s="44"/>
      <c r="AK1544" s="44"/>
      <c r="AL1544" s="44"/>
      <c r="AM1544" s="44"/>
      <c r="AN1544" s="36"/>
      <c r="AO1544" s="36"/>
      <c r="AP1544" s="36"/>
      <c r="AQ1544" s="36"/>
      <c r="AR1544" s="36"/>
      <c r="AS1544" s="36"/>
    </row>
    <row r="1545" spans="19:45" ht="30" customHeight="1" x14ac:dyDescent="0.25">
      <c r="S1545" s="4" t="str">
        <f t="shared" ref="S1545" si="1326">$BB$17</f>
        <v>-</v>
      </c>
      <c r="T1545" s="3"/>
      <c r="U1545" s="36"/>
      <c r="V1545" s="37"/>
      <c r="W1545" s="37"/>
      <c r="X1545" s="38"/>
      <c r="Y1545" s="38"/>
      <c r="Z1545" s="71"/>
      <c r="AA1545" s="39"/>
      <c r="AB1545" s="40"/>
      <c r="AC1545" s="40"/>
      <c r="AD1545" s="40"/>
      <c r="AE1545" s="41"/>
      <c r="AF1545" s="42"/>
      <c r="AG1545" s="49"/>
      <c r="AH1545" s="43"/>
      <c r="AI1545" s="43"/>
      <c r="AJ1545" s="44"/>
      <c r="AK1545" s="44"/>
      <c r="AL1545" s="44"/>
      <c r="AM1545" s="44"/>
      <c r="AN1545" s="36"/>
      <c r="AO1545" s="36"/>
      <c r="AP1545" s="36"/>
      <c r="AQ1545" s="36"/>
      <c r="AR1545" s="36"/>
      <c r="AS1545" s="36"/>
    </row>
    <row r="1546" spans="19:45" ht="30" customHeight="1" x14ac:dyDescent="0.25">
      <c r="S1546" s="4" t="str">
        <f t="shared" ref="S1546" si="1327">$BB$18</f>
        <v>-</v>
      </c>
      <c r="T1546" s="3"/>
      <c r="U1546" s="36"/>
      <c r="V1546" s="37"/>
      <c r="W1546" s="37"/>
      <c r="X1546" s="38"/>
      <c r="Y1546" s="38"/>
      <c r="Z1546" s="71"/>
      <c r="AA1546" s="39"/>
      <c r="AB1546" s="40"/>
      <c r="AC1546" s="40"/>
      <c r="AD1546" s="40"/>
      <c r="AE1546" s="41"/>
      <c r="AF1546" s="42"/>
      <c r="AG1546" s="49"/>
      <c r="AH1546" s="43"/>
      <c r="AI1546" s="43"/>
      <c r="AJ1546" s="44"/>
      <c r="AK1546" s="44"/>
      <c r="AL1546" s="44"/>
      <c r="AM1546" s="44"/>
      <c r="AN1546" s="36"/>
      <c r="AO1546" s="36"/>
      <c r="AP1546" s="36"/>
      <c r="AQ1546" s="36"/>
      <c r="AR1546" s="36"/>
      <c r="AS1546" s="36"/>
    </row>
    <row r="1547" spans="19:45" ht="30" customHeight="1" x14ac:dyDescent="0.25">
      <c r="S1547" s="4" t="str">
        <f t="shared" ref="S1547" si="1328">$BB$19</f>
        <v>-</v>
      </c>
      <c r="T1547" s="3"/>
      <c r="U1547" s="36"/>
      <c r="V1547" s="37"/>
      <c r="W1547" s="37"/>
      <c r="X1547" s="38"/>
      <c r="Y1547" s="38"/>
      <c r="Z1547" s="71"/>
      <c r="AA1547" s="39"/>
      <c r="AB1547" s="40"/>
      <c r="AC1547" s="40"/>
      <c r="AD1547" s="40"/>
      <c r="AE1547" s="41"/>
      <c r="AF1547" s="42"/>
      <c r="AG1547" s="49"/>
      <c r="AH1547" s="43"/>
      <c r="AI1547" s="43"/>
      <c r="AJ1547" s="44"/>
      <c r="AK1547" s="44"/>
      <c r="AL1547" s="44"/>
      <c r="AM1547" s="44"/>
      <c r="AN1547" s="36"/>
      <c r="AO1547" s="36"/>
      <c r="AP1547" s="36"/>
      <c r="AQ1547" s="36"/>
      <c r="AR1547" s="36"/>
      <c r="AS1547" s="36"/>
    </row>
    <row r="1548" spans="19:45" ht="30" customHeight="1" x14ac:dyDescent="0.25">
      <c r="S1548" s="4" t="str">
        <f t="shared" ref="S1548" si="1329">$BB$20</f>
        <v>-</v>
      </c>
      <c r="T1548" s="3"/>
      <c r="U1548" s="36"/>
      <c r="V1548" s="37"/>
      <c r="W1548" s="37"/>
      <c r="X1548" s="38"/>
      <c r="Y1548" s="38"/>
      <c r="Z1548" s="71"/>
      <c r="AA1548" s="39"/>
      <c r="AB1548" s="40"/>
      <c r="AC1548" s="40"/>
      <c r="AD1548" s="40"/>
      <c r="AE1548" s="41"/>
      <c r="AF1548" s="42"/>
      <c r="AG1548" s="49"/>
      <c r="AH1548" s="43"/>
      <c r="AI1548" s="43"/>
      <c r="AJ1548" s="44"/>
      <c r="AK1548" s="44"/>
      <c r="AL1548" s="44"/>
      <c r="AM1548" s="44"/>
      <c r="AN1548" s="36"/>
      <c r="AO1548" s="36"/>
      <c r="AP1548" s="36"/>
      <c r="AQ1548" s="36"/>
      <c r="AR1548" s="36"/>
      <c r="AS1548" s="36"/>
    </row>
    <row r="1549" spans="19:45" ht="30" customHeight="1" x14ac:dyDescent="0.25">
      <c r="S1549" s="4" t="str">
        <f t="shared" ref="S1549" si="1330">$BB$21</f>
        <v>-</v>
      </c>
      <c r="T1549" s="3"/>
      <c r="U1549" s="36"/>
      <c r="V1549" s="37"/>
      <c r="W1549" s="37"/>
      <c r="X1549" s="38"/>
      <c r="Y1549" s="38"/>
      <c r="Z1549" s="71"/>
      <c r="AA1549" s="39"/>
      <c r="AB1549" s="40"/>
      <c r="AC1549" s="40"/>
      <c r="AD1549" s="40"/>
      <c r="AE1549" s="41"/>
      <c r="AF1549" s="42"/>
      <c r="AG1549" s="49"/>
      <c r="AH1549" s="43"/>
      <c r="AI1549" s="43"/>
      <c r="AJ1549" s="44"/>
      <c r="AK1549" s="44"/>
      <c r="AL1549" s="44"/>
      <c r="AM1549" s="44"/>
      <c r="AN1549" s="36"/>
      <c r="AO1549" s="36"/>
      <c r="AP1549" s="36"/>
      <c r="AQ1549" s="36"/>
      <c r="AR1549" s="36"/>
      <c r="AS1549" s="36"/>
    </row>
    <row r="1550" spans="19:45" ht="30" customHeight="1" x14ac:dyDescent="0.25">
      <c r="S1550" s="4" t="str">
        <f t="shared" ref="S1550" si="1331">$BB$22</f>
        <v>-</v>
      </c>
      <c r="T1550" s="3"/>
      <c r="U1550" s="36"/>
      <c r="V1550" s="37"/>
      <c r="W1550" s="37"/>
      <c r="X1550" s="38"/>
      <c r="Y1550" s="38"/>
      <c r="Z1550" s="71"/>
      <c r="AA1550" s="39"/>
      <c r="AB1550" s="40"/>
      <c r="AC1550" s="40"/>
      <c r="AD1550" s="40"/>
      <c r="AE1550" s="41"/>
      <c r="AF1550" s="42"/>
      <c r="AG1550" s="49"/>
      <c r="AH1550" s="43"/>
      <c r="AI1550" s="43"/>
      <c r="AJ1550" s="44"/>
      <c r="AK1550" s="44"/>
      <c r="AL1550" s="44"/>
      <c r="AM1550" s="44"/>
      <c r="AN1550" s="36"/>
      <c r="AO1550" s="36"/>
      <c r="AP1550" s="36"/>
      <c r="AQ1550" s="36"/>
      <c r="AR1550" s="36"/>
      <c r="AS1550" s="36"/>
    </row>
    <row r="1551" spans="19:45" ht="30" customHeight="1" x14ac:dyDescent="0.25">
      <c r="S1551" s="4" t="str">
        <f t="shared" ref="S1551" si="1332">$BB$23</f>
        <v>-</v>
      </c>
      <c r="T1551" s="3"/>
      <c r="U1551" s="36"/>
      <c r="V1551" s="37"/>
      <c r="W1551" s="37"/>
      <c r="X1551" s="38"/>
      <c r="Y1551" s="38"/>
      <c r="Z1551" s="71"/>
      <c r="AA1551" s="39"/>
      <c r="AB1551" s="40"/>
      <c r="AC1551" s="40"/>
      <c r="AD1551" s="40"/>
      <c r="AE1551" s="41"/>
      <c r="AF1551" s="42"/>
      <c r="AG1551" s="49"/>
      <c r="AH1551" s="43"/>
      <c r="AI1551" s="43"/>
      <c r="AJ1551" s="44"/>
      <c r="AK1551" s="44"/>
      <c r="AL1551" s="44"/>
      <c r="AM1551" s="44"/>
      <c r="AN1551" s="36"/>
      <c r="AO1551" s="36"/>
      <c r="AP1551" s="36"/>
      <c r="AQ1551" s="36"/>
      <c r="AR1551" s="36"/>
      <c r="AS1551" s="36"/>
    </row>
    <row r="1552" spans="19:45" ht="30" customHeight="1" x14ac:dyDescent="0.25">
      <c r="S1552" s="4" t="str">
        <f t="shared" ref="S1552" si="1333">$BB$24</f>
        <v>-</v>
      </c>
      <c r="T1552" s="3"/>
      <c r="U1552" s="36"/>
      <c r="V1552" s="37"/>
      <c r="W1552" s="37"/>
      <c r="X1552" s="38"/>
      <c r="Y1552" s="38"/>
      <c r="Z1552" s="71"/>
      <c r="AA1552" s="39"/>
      <c r="AB1552" s="40"/>
      <c r="AC1552" s="40"/>
      <c r="AD1552" s="40"/>
      <c r="AE1552" s="41"/>
      <c r="AF1552" s="42"/>
      <c r="AG1552" s="49"/>
      <c r="AH1552" s="43"/>
      <c r="AI1552" s="43"/>
      <c r="AJ1552" s="44"/>
      <c r="AK1552" s="44"/>
      <c r="AL1552" s="44"/>
      <c r="AM1552" s="44"/>
      <c r="AN1552" s="36"/>
      <c r="AO1552" s="36"/>
      <c r="AP1552" s="36"/>
      <c r="AQ1552" s="36"/>
      <c r="AR1552" s="36"/>
      <c r="AS1552" s="36"/>
    </row>
    <row r="1553" spans="19:45" ht="30" customHeight="1" x14ac:dyDescent="0.25">
      <c r="S1553" s="4" t="str">
        <f t="shared" ref="S1553" si="1334">$BB$25</f>
        <v>-</v>
      </c>
      <c r="T1553" s="3"/>
      <c r="U1553" s="36"/>
      <c r="V1553" s="37"/>
      <c r="W1553" s="37"/>
      <c r="X1553" s="38"/>
      <c r="Y1553" s="38"/>
      <c r="Z1553" s="71"/>
      <c r="AA1553" s="39"/>
      <c r="AB1553" s="40"/>
      <c r="AC1553" s="40"/>
      <c r="AD1553" s="40"/>
      <c r="AE1553" s="41"/>
      <c r="AF1553" s="42"/>
      <c r="AG1553" s="49"/>
      <c r="AH1553" s="43"/>
      <c r="AI1553" s="43"/>
      <c r="AJ1553" s="44"/>
      <c r="AK1553" s="44"/>
      <c r="AL1553" s="44"/>
      <c r="AM1553" s="44"/>
      <c r="AN1553" s="36"/>
      <c r="AO1553" s="36"/>
      <c r="AP1553" s="36"/>
      <c r="AQ1553" s="36"/>
      <c r="AR1553" s="36"/>
      <c r="AS1553" s="36"/>
    </row>
    <row r="1554" spans="19:45" ht="30" customHeight="1" x14ac:dyDescent="0.25">
      <c r="S1554" s="4" t="str">
        <f t="shared" ref="S1554" si="1335">$BB$26</f>
        <v>-</v>
      </c>
      <c r="T1554" s="3"/>
      <c r="U1554" s="36"/>
      <c r="V1554" s="37"/>
      <c r="W1554" s="37"/>
      <c r="X1554" s="38"/>
      <c r="Y1554" s="38"/>
      <c r="Z1554" s="71"/>
      <c r="AA1554" s="39"/>
      <c r="AB1554" s="40"/>
      <c r="AC1554" s="40"/>
      <c r="AD1554" s="40"/>
      <c r="AE1554" s="41"/>
      <c r="AF1554" s="42"/>
      <c r="AG1554" s="49"/>
      <c r="AH1554" s="43"/>
      <c r="AI1554" s="43"/>
      <c r="AJ1554" s="44"/>
      <c r="AK1554" s="44"/>
      <c r="AL1554" s="44"/>
      <c r="AM1554" s="44"/>
      <c r="AN1554" s="36"/>
      <c r="AO1554" s="36"/>
      <c r="AP1554" s="36"/>
      <c r="AQ1554" s="36"/>
      <c r="AR1554" s="36"/>
      <c r="AS1554" s="36"/>
    </row>
    <row r="1555" spans="19:45" ht="30" customHeight="1" x14ac:dyDescent="0.25">
      <c r="S1555" s="4" t="str">
        <f t="shared" ref="S1555" si="1336">$BB$27</f>
        <v>-</v>
      </c>
      <c r="T1555" s="3"/>
      <c r="U1555" s="36"/>
      <c r="V1555" s="37"/>
      <c r="W1555" s="37"/>
      <c r="X1555" s="38"/>
      <c r="Y1555" s="38"/>
      <c r="Z1555" s="71"/>
      <c r="AA1555" s="39"/>
      <c r="AB1555" s="40"/>
      <c r="AC1555" s="40"/>
      <c r="AD1555" s="40"/>
      <c r="AE1555" s="41"/>
      <c r="AF1555" s="42"/>
      <c r="AG1555" s="49"/>
      <c r="AH1555" s="43"/>
      <c r="AI1555" s="43"/>
      <c r="AJ1555" s="44"/>
      <c r="AK1555" s="44"/>
      <c r="AL1555" s="44"/>
      <c r="AM1555" s="44"/>
      <c r="AN1555" s="36"/>
      <c r="AO1555" s="36"/>
      <c r="AP1555" s="36"/>
      <c r="AQ1555" s="36"/>
      <c r="AR1555" s="36"/>
      <c r="AS1555" s="36"/>
    </row>
    <row r="1556" spans="19:45" ht="30" customHeight="1" x14ac:dyDescent="0.25">
      <c r="S1556" s="4" t="str">
        <f t="shared" ref="S1556" si="1337">$BB$28</f>
        <v>-</v>
      </c>
      <c r="T1556" s="3"/>
      <c r="U1556" s="36"/>
      <c r="V1556" s="37"/>
      <c r="W1556" s="37"/>
      <c r="X1556" s="38"/>
      <c r="Y1556" s="38"/>
      <c r="Z1556" s="71"/>
      <c r="AA1556" s="39"/>
      <c r="AB1556" s="40"/>
      <c r="AC1556" s="40"/>
      <c r="AD1556" s="40"/>
      <c r="AE1556" s="41"/>
      <c r="AF1556" s="42"/>
      <c r="AG1556" s="49"/>
      <c r="AH1556" s="43"/>
      <c r="AI1556" s="43"/>
      <c r="AJ1556" s="44"/>
      <c r="AK1556" s="44"/>
      <c r="AL1556" s="44"/>
      <c r="AM1556" s="44"/>
      <c r="AN1556" s="36"/>
      <c r="AO1556" s="36"/>
      <c r="AP1556" s="36"/>
      <c r="AQ1556" s="36"/>
      <c r="AR1556" s="36"/>
      <c r="AS1556" s="36"/>
    </row>
    <row r="1557" spans="19:45" ht="30" customHeight="1" x14ac:dyDescent="0.25">
      <c r="S1557" s="4" t="str">
        <f t="shared" ref="S1557" si="1338">$BB$29</f>
        <v>-</v>
      </c>
      <c r="T1557" s="3"/>
      <c r="U1557" s="36"/>
      <c r="V1557" s="37"/>
      <c r="W1557" s="37"/>
      <c r="X1557" s="38"/>
      <c r="Y1557" s="38"/>
      <c r="Z1557" s="71"/>
      <c r="AA1557" s="39"/>
      <c r="AB1557" s="40"/>
      <c r="AC1557" s="40"/>
      <c r="AD1557" s="40"/>
      <c r="AE1557" s="41"/>
      <c r="AF1557" s="42"/>
      <c r="AG1557" s="49"/>
      <c r="AH1557" s="43"/>
      <c r="AI1557" s="43"/>
      <c r="AJ1557" s="44"/>
      <c r="AK1557" s="44"/>
      <c r="AL1557" s="44"/>
      <c r="AM1557" s="44"/>
      <c r="AN1557" s="36"/>
      <c r="AO1557" s="36"/>
      <c r="AP1557" s="36"/>
      <c r="AQ1557" s="36"/>
      <c r="AR1557" s="36"/>
      <c r="AS1557" s="36"/>
    </row>
    <row r="1558" spans="19:45" ht="30" customHeight="1" x14ac:dyDescent="0.25">
      <c r="S1558" s="4" t="str">
        <f t="shared" ref="S1558" si="1339">$BB$30</f>
        <v>-</v>
      </c>
      <c r="T1558" s="3"/>
      <c r="U1558" s="36"/>
      <c r="V1558" s="37"/>
      <c r="W1558" s="37"/>
      <c r="X1558" s="38"/>
      <c r="Y1558" s="38"/>
      <c r="Z1558" s="71"/>
      <c r="AA1558" s="39"/>
      <c r="AB1558" s="40"/>
      <c r="AC1558" s="40"/>
      <c r="AD1558" s="40"/>
      <c r="AE1558" s="41"/>
      <c r="AF1558" s="42"/>
      <c r="AG1558" s="49"/>
      <c r="AH1558" s="43"/>
      <c r="AI1558" s="43"/>
      <c r="AJ1558" s="44"/>
      <c r="AK1558" s="44"/>
      <c r="AL1558" s="44"/>
      <c r="AM1558" s="44"/>
      <c r="AN1558" s="36"/>
      <c r="AO1558" s="36"/>
      <c r="AP1558" s="36"/>
      <c r="AQ1558" s="36"/>
      <c r="AR1558" s="36"/>
      <c r="AS1558" s="36"/>
    </row>
    <row r="1559" spans="19:45" ht="30" customHeight="1" x14ac:dyDescent="0.25">
      <c r="S1559" s="4" t="str">
        <f t="shared" ref="S1559" si="1340">$BB$31</f>
        <v>-</v>
      </c>
      <c r="T1559" s="3"/>
      <c r="U1559" s="36"/>
      <c r="V1559" s="37"/>
      <c r="W1559" s="37"/>
      <c r="X1559" s="38"/>
      <c r="Y1559" s="38"/>
      <c r="Z1559" s="71"/>
      <c r="AA1559" s="39"/>
      <c r="AB1559" s="40"/>
      <c r="AC1559" s="40"/>
      <c r="AD1559" s="40"/>
      <c r="AE1559" s="41"/>
      <c r="AF1559" s="42"/>
      <c r="AG1559" s="49"/>
      <c r="AH1559" s="43"/>
      <c r="AI1559" s="43"/>
      <c r="AJ1559" s="44"/>
      <c r="AK1559" s="44"/>
      <c r="AL1559" s="44"/>
      <c r="AM1559" s="44"/>
      <c r="AN1559" s="36"/>
      <c r="AO1559" s="36"/>
      <c r="AP1559" s="36"/>
      <c r="AQ1559" s="36"/>
      <c r="AR1559" s="36"/>
      <c r="AS1559" s="36"/>
    </row>
    <row r="1560" spans="19:45" ht="30" customHeight="1" x14ac:dyDescent="0.25">
      <c r="S1560" s="34"/>
      <c r="T1560" s="34"/>
      <c r="U1560" s="34"/>
      <c r="V1560" s="34"/>
      <c r="W1560" s="34"/>
      <c r="X1560" s="34"/>
      <c r="Y1560" s="34"/>
      <c r="Z1560" s="34"/>
      <c r="AA1560" s="34"/>
      <c r="AB1560" s="34"/>
      <c r="AC1560" s="34"/>
      <c r="AD1560" s="34"/>
      <c r="AE1560" s="34"/>
      <c r="AF1560" s="34"/>
      <c r="AG1560" s="34"/>
      <c r="AH1560" s="34"/>
      <c r="AI1560" s="34"/>
      <c r="AJ1560" s="34"/>
      <c r="AK1560" s="34"/>
      <c r="AL1560" s="34"/>
      <c r="AM1560" s="34"/>
      <c r="AN1560" s="34"/>
      <c r="AO1560" s="34"/>
      <c r="AP1560" s="34"/>
      <c r="AQ1560" s="34"/>
      <c r="AR1560" s="6"/>
      <c r="AS1560" s="6"/>
    </row>
    <row r="1561" spans="19:45" ht="30" customHeight="1" x14ac:dyDescent="0.25">
      <c r="S1561" s="31" cm="1">
        <f t="array" ref="S1561">BoxNum(ROW($S1561))</f>
        <v>25</v>
      </c>
      <c r="T1561" s="7" t="s">
        <v>698</v>
      </c>
      <c r="U1561" s="15" t="s">
        <v>585</v>
      </c>
      <c r="V1561" s="12"/>
      <c r="W1561" s="65"/>
      <c r="X1561" s="12"/>
      <c r="Y1561" s="7" t="str">
        <f t="shared" ref="Y1561" si="1341">VLOOKUP(U1561,$DX$1:$DZ$21,3,FALSE)</f>
        <v>-</v>
      </c>
      <c r="AD1561" s="8"/>
    </row>
    <row r="1562" spans="19:45" ht="30" customHeight="1" x14ac:dyDescent="0.25">
      <c r="S1562" s="7" t="s">
        <v>24</v>
      </c>
      <c r="T1562" s="15" t="s">
        <v>1154</v>
      </c>
      <c r="U1562" s="5" t="s">
        <v>23</v>
      </c>
      <c r="V1562" s="7" t="str">
        <f t="shared" ref="V1562" si="1342">VLOOKUP(U1561,$DX$1:$DZ$21,2,FALSE)</f>
        <v>-</v>
      </c>
      <c r="W1562" s="19"/>
      <c r="X1562" s="19"/>
      <c r="Y1562" s="19"/>
      <c r="Z1562" s="19"/>
      <c r="AA1562" s="5" t="s">
        <v>592</v>
      </c>
      <c r="AB1562" s="26" t="str">
        <f t="shared" ref="AB1562" si="1343">T1581&amp;"_"&amp;ABS(T1579)&amp;"dB_"&amp;T1583&amp;"_"&amp;T1584&amp;"_"&amp;GetAbsMaxMinText(AF1565:AG1624)&amp;"_"&amp;T1564&amp;"_"&amp;T1563&amp;S1561&amp;"."&amp;T1587</f>
        <v>12V_NormalMode_42dB_M804WF_2227F_400_460_ZTS6411_MP25.0</v>
      </c>
      <c r="AC1562" s="18"/>
      <c r="AD1562" s="18"/>
      <c r="AE1562" s="18"/>
      <c r="AF1562" s="18"/>
      <c r="AG1562" s="18"/>
      <c r="AH1562" s="19"/>
      <c r="AI1562" s="19" t="s">
        <v>2</v>
      </c>
      <c r="AJ1562" s="16"/>
      <c r="AK1562" s="16"/>
      <c r="AL1562" s="16"/>
      <c r="AM1562" s="16"/>
      <c r="AN1562" s="16"/>
      <c r="AO1562" s="16"/>
      <c r="AP1562" s="16"/>
      <c r="AQ1562" s="16"/>
      <c r="AR1562" s="16"/>
      <c r="AS1562" s="16"/>
    </row>
    <row r="1563" spans="19:45" ht="30" customHeight="1" x14ac:dyDescent="0.25">
      <c r="S1563" s="7" t="s">
        <v>5</v>
      </c>
      <c r="T1563" s="15" t="s">
        <v>1148</v>
      </c>
      <c r="U1563" s="32" t="str">
        <f t="shared" ref="U1563" si="1344">HYPERLINK("#A"&amp;(S1561+1),"&lt;==Block" &amp; $S1561 &amp;"==&gt;")</f>
        <v>&lt;==Block25==&gt;</v>
      </c>
      <c r="V1563" s="51"/>
      <c r="W1563" s="19"/>
      <c r="X1563" s="19"/>
      <c r="Y1563" s="23"/>
      <c r="Z1563" s="8"/>
      <c r="AA1563" s="19"/>
      <c r="AB1563" s="19"/>
      <c r="AC1563" s="19"/>
      <c r="AD1563" s="19"/>
      <c r="AE1563" s="19"/>
      <c r="AF1563" s="19"/>
      <c r="AG1563" s="19"/>
      <c r="AH1563" s="19"/>
      <c r="AI1563" s="19"/>
      <c r="AJ1563" s="19"/>
      <c r="AK1563" s="19"/>
      <c r="AL1563" s="19"/>
      <c r="AM1563" s="19"/>
      <c r="AN1563" s="57" t="s">
        <v>723</v>
      </c>
      <c r="AO1563" s="57" t="s">
        <v>709</v>
      </c>
      <c r="AP1563" s="57" t="s">
        <v>710</v>
      </c>
      <c r="AQ1563" s="57" t="s">
        <v>611</v>
      </c>
      <c r="AR1563" s="57" t="s">
        <v>711</v>
      </c>
      <c r="AS1563" s="50"/>
    </row>
    <row r="1564" spans="19:45" ht="30" customHeight="1" x14ac:dyDescent="0.25">
      <c r="S1564" s="7" t="s">
        <v>10</v>
      </c>
      <c r="T1564" s="15" t="s">
        <v>1187</v>
      </c>
      <c r="U1564" s="52" t="s">
        <v>775</v>
      </c>
      <c r="V1564" s="33" t="s">
        <v>601</v>
      </c>
      <c r="W1564" s="33" t="s">
        <v>602</v>
      </c>
      <c r="X1564" s="33" t="s">
        <v>603</v>
      </c>
      <c r="Y1564" s="33" t="s">
        <v>603</v>
      </c>
      <c r="Z1564" s="33" t="s">
        <v>591</v>
      </c>
      <c r="AA1564" s="33" t="s">
        <v>7</v>
      </c>
      <c r="AB1564" s="33" t="s">
        <v>563</v>
      </c>
      <c r="AC1564" s="33" t="s">
        <v>577</v>
      </c>
      <c r="AD1564" s="33" t="s">
        <v>611</v>
      </c>
      <c r="AE1564" s="33" t="s">
        <v>569</v>
      </c>
      <c r="AF1564" s="35" t="s">
        <v>593</v>
      </c>
      <c r="AG1564" s="35" t="s">
        <v>594</v>
      </c>
      <c r="AH1564" s="35" t="s">
        <v>595</v>
      </c>
      <c r="AI1564" s="35" t="s">
        <v>596</v>
      </c>
      <c r="AJ1564" s="56" t="s">
        <v>597</v>
      </c>
      <c r="AK1564" s="56" t="s">
        <v>598</v>
      </c>
      <c r="AL1564" s="56" t="s">
        <v>599</v>
      </c>
      <c r="AM1564" s="56" t="s">
        <v>600</v>
      </c>
      <c r="AN1564" s="56" t="str">
        <f t="shared" ref="AN1564" si="1345">VLOOKUP($T1572,$DE$1:$DJ$31,2,FALSE)</f>
        <v>Full</v>
      </c>
      <c r="AO1564" s="56" t="str">
        <f t="shared" ref="AO1564" si="1346">VLOOKUP($T1572,$DE$1:$DJ$31,3,FALSE)</f>
        <v>Full</v>
      </c>
      <c r="AP1564" s="56" t="str">
        <f t="shared" ref="AP1564" si="1347">VLOOKUP($T1572,$DE$1:$DJ$31,4,FALSE)</f>
        <v>non</v>
      </c>
      <c r="AQ1564" s="56" t="str">
        <f t="shared" ref="AQ1564" si="1348">VLOOKUP($T1572,$DE$1:$DJ$31,5,FALSE)</f>
        <v>non</v>
      </c>
      <c r="AR1564" s="56" t="str">
        <f t="shared" ref="AR1564" si="1349">VLOOKUP($T1572,$DE$1:$DJ$31,6,FALSE)</f>
        <v>Full</v>
      </c>
      <c r="AS1564" s="35" t="s">
        <v>726</v>
      </c>
    </row>
    <row r="1565" spans="19:45" ht="30" customHeight="1" x14ac:dyDescent="0.25">
      <c r="S1565" s="7" t="s">
        <v>18</v>
      </c>
      <c r="T1565" s="15" t="s">
        <v>1149</v>
      </c>
      <c r="U1565" s="36" t="str">
        <f t="shared" ref="U1565:U1575" ca="1" si="1350">ConfigCode($AA1565,$AN1565,$AO1565,$AP1565,$AQ1565,$AR1565,$AF1565,$AG1565,2)</f>
        <v>0x23=-40.60,-40.00;</v>
      </c>
      <c r="V1565" s="37"/>
      <c r="W1565" s="37"/>
      <c r="X1565" s="68"/>
      <c r="Y1565" s="68"/>
      <c r="Z1565" s="55">
        <f t="shared" ref="Z1565:Z1575" ca="1" si="1351" xml:space="preserve">
N("vbias,vlookup vbias range")+
VLOOKUP($AA1565,INDIRECT(BoxVal(ROW($AA1565),34,COLUMN(T1561))),2,FALSE)+
N("gain")+
$AB1565+
N("vcm")+
VLOOKUP($AC1565,$CT$1:$DC$31,7,FALSE)+
N("(vbias*vcp*vbg-vbias)*sensor ratio")+
VbiasCal($AA1565,$AD1565,$AE1565,BoxVal(ROW($AC1565),18,COLUMN($T$22)))+
N("vbias ref+gain ref")+
$V1565+$W1565</f>
        <v>-1.7000000000000002</v>
      </c>
      <c r="AA1565" s="39" t="s">
        <v>799</v>
      </c>
      <c r="AB1565" s="40">
        <v>0.5</v>
      </c>
      <c r="AC1565" s="40" t="s">
        <v>996</v>
      </c>
      <c r="AD1565" s="40">
        <v>1</v>
      </c>
      <c r="AE1565" s="41">
        <v>0</v>
      </c>
      <c r="AF1565" s="42">
        <v>-40.6</v>
      </c>
      <c r="AG1565" s="42">
        <v>-40</v>
      </c>
      <c r="AH1565" s="43">
        <f t="shared" ref="AH1565:AH1575" ca="1" si="1352">$AF1565+$Z1565</f>
        <v>-42.300000000000004</v>
      </c>
      <c r="AI1565" s="43">
        <f t="shared" ref="AI1565:AI1575" ca="1" si="1353">$AG1565+$Z1565</f>
        <v>-41.7</v>
      </c>
      <c r="AJ1565" s="44">
        <f t="shared" ref="AJ1565:AJ1575" ca="1" si="1354" xml:space="preserve">
N("initial sens-loopgain")+
$AF1565-BoxVal(ROW($AA1565),26,COLUMN(INDIRECT("T"&amp;(INT(ROW($AA1582)/65))*65+2)))</f>
        <v>-40.6</v>
      </c>
      <c r="AK1565" s="44">
        <f t="shared" ref="AK1565:AK1575" ca="1" si="1355">AJ1565+(AG1565-AF1565)</f>
        <v>-40</v>
      </c>
      <c r="AL1565" s="44">
        <f t="shared" ref="AL1565:AL1575" ca="1" si="1356" xml:space="preserve">
N("initial sens-loopgain-gain-gain ref-vcm")+
$AH1565-
BoxVal(ROW($AA1565),26,COLUMN(INDIRECT("T"&amp;(INT(ROW($AA1582)/65))*65+2)))-
$AB1565-
$W1565-
IFERROR(VLOOKUP($AC1565,$CT$1:$DC$31,7,FALSE),0)</f>
        <v>-42.800000000000004</v>
      </c>
      <c r="AM1565" s="44">
        <f t="shared" ref="AM1565:AM1575" ca="1" si="1357">AL1565+(AG1565-AF1565)</f>
        <v>-42.2</v>
      </c>
      <c r="AN1565" s="36" t="str">
        <f t="shared" ref="AN1565:AN1575" ca="1" si="1358">IF(BoxVal(ROW(AA1565),9,COLUMN(T1563))="FIX","00",ManualLookup(AA1565,BoxVal(ROW(AA1565),4,COLUMN(AN1563)),INDIRECT(DN$3)))</f>
        <v>20</v>
      </c>
      <c r="AO1565" s="36" t="str">
        <f t="shared" ref="AO1565:AO1575" ca="1" si="1359">ManualLookup(AB1565,BoxVal(ROW(AB1565),4,COLUMN(AO1563)),INDIRECT(DO$3))</f>
        <v>03</v>
      </c>
      <c r="AP1565" s="36" t="str">
        <f t="shared" ref="AP1565:AP1575" ca="1" si="1360">ManualLookup(AC1565,BoxVal(ROW(AC1565),4,COLUMN(AP1563)),INDIRECT(DP$3))</f>
        <v>00</v>
      </c>
      <c r="AQ1565" s="36" t="str">
        <f t="shared" ref="AQ1565:AQ1575" ca="1" si="1361">ManualLookup(AD1565,BoxVal(ROW(AD1565),4,COLUMN(AQ1563)),INDIRECT(DQ$3))</f>
        <v>00</v>
      </c>
      <c r="AR1565" s="36" t="str">
        <f t="shared" ref="AR1565:AR1575" ca="1" si="1362">ManualLookup(AE1565,BoxVal(ROW(AE1565),4,COLUMN(AR1563)),INDIRECT(DR$3))</f>
        <v>00</v>
      </c>
      <c r="AS1565" s="33"/>
    </row>
    <row r="1566" spans="19:45" ht="30" customHeight="1" x14ac:dyDescent="0.25">
      <c r="S1566" s="7" t="s">
        <v>13</v>
      </c>
      <c r="T1566" s="15" t="s">
        <v>1155</v>
      </c>
      <c r="U1566" s="71" t="str">
        <f t="shared" ca="1" si="1350"/>
        <v>0x24=-41.10,-40.60;</v>
      </c>
      <c r="V1566" s="37"/>
      <c r="W1566" s="37"/>
      <c r="X1566" s="68"/>
      <c r="Y1566" s="68"/>
      <c r="Z1566" s="55">
        <f t="shared" ca="1" si="1351"/>
        <v>-1.2000000000000002</v>
      </c>
      <c r="AA1566" s="39" t="s">
        <v>799</v>
      </c>
      <c r="AB1566" s="40">
        <v>1</v>
      </c>
      <c r="AC1566" s="40" t="s">
        <v>996</v>
      </c>
      <c r="AD1566" s="40">
        <v>1</v>
      </c>
      <c r="AE1566" s="41">
        <v>0</v>
      </c>
      <c r="AF1566" s="42">
        <v>-41.1</v>
      </c>
      <c r="AG1566" s="47">
        <f t="shared" ref="AG1566" si="1363">AF1565</f>
        <v>-40.6</v>
      </c>
      <c r="AH1566" s="43">
        <f t="shared" ca="1" si="1352"/>
        <v>-42.300000000000004</v>
      </c>
      <c r="AI1566" s="43">
        <f t="shared" ca="1" si="1353"/>
        <v>-41.800000000000004</v>
      </c>
      <c r="AJ1566" s="44">
        <f t="shared" ca="1" si="1354"/>
        <v>-41.1</v>
      </c>
      <c r="AK1566" s="44">
        <f t="shared" ca="1" si="1355"/>
        <v>-40.6</v>
      </c>
      <c r="AL1566" s="44">
        <f t="shared" ca="1" si="1356"/>
        <v>-43.300000000000004</v>
      </c>
      <c r="AM1566" s="44">
        <f t="shared" ca="1" si="1357"/>
        <v>-42.800000000000004</v>
      </c>
      <c r="AN1566" s="36" t="str">
        <f t="shared" ca="1" si="1358"/>
        <v>20</v>
      </c>
      <c r="AO1566" s="36" t="str">
        <f t="shared" ca="1" si="1359"/>
        <v>04</v>
      </c>
      <c r="AP1566" s="36" t="str">
        <f t="shared" ca="1" si="1360"/>
        <v>00</v>
      </c>
      <c r="AQ1566" s="36" t="str">
        <f t="shared" ca="1" si="1361"/>
        <v>00</v>
      </c>
      <c r="AR1566" s="36" t="str">
        <f t="shared" ca="1" si="1362"/>
        <v>00</v>
      </c>
      <c r="AS1566" s="36"/>
    </row>
    <row r="1567" spans="19:45" ht="30" customHeight="1" x14ac:dyDescent="0.25">
      <c r="S1567" s="26"/>
      <c r="T1567" s="17"/>
      <c r="U1567" s="71" t="str">
        <f t="shared" ca="1" si="1350"/>
        <v>0x33=-41.70,-41.10;</v>
      </c>
      <c r="V1567" s="37"/>
      <c r="W1567" s="37"/>
      <c r="X1567" s="68"/>
      <c r="Y1567" s="68"/>
      <c r="Z1567" s="55">
        <f t="shared" ca="1" si="1351"/>
        <v>-0.60000000000000009</v>
      </c>
      <c r="AA1567" s="39" t="s">
        <v>586</v>
      </c>
      <c r="AB1567" s="40">
        <v>0.5</v>
      </c>
      <c r="AC1567" s="40" t="s">
        <v>995</v>
      </c>
      <c r="AD1567" s="40">
        <v>1</v>
      </c>
      <c r="AE1567" s="41">
        <v>0</v>
      </c>
      <c r="AF1567" s="42">
        <v>-41.7</v>
      </c>
      <c r="AG1567" s="47">
        <f t="shared" ref="AG1567:AG1575" si="1364">AF1566</f>
        <v>-41.1</v>
      </c>
      <c r="AH1567" s="43">
        <f t="shared" ca="1" si="1352"/>
        <v>-42.300000000000004</v>
      </c>
      <c r="AI1567" s="43">
        <f t="shared" ca="1" si="1353"/>
        <v>-41.7</v>
      </c>
      <c r="AJ1567" s="44">
        <f t="shared" ca="1" si="1354"/>
        <v>-41.7</v>
      </c>
      <c r="AK1567" s="44">
        <f t="shared" ca="1" si="1355"/>
        <v>-41.1</v>
      </c>
      <c r="AL1567" s="44">
        <f t="shared" ca="1" si="1356"/>
        <v>-42.800000000000004</v>
      </c>
      <c r="AM1567" s="44">
        <f t="shared" ca="1" si="1357"/>
        <v>-42.2</v>
      </c>
      <c r="AN1567" s="36" t="str">
        <f t="shared" ca="1" si="1358"/>
        <v>30</v>
      </c>
      <c r="AO1567" s="36" t="str">
        <f t="shared" ca="1" si="1359"/>
        <v>03</v>
      </c>
      <c r="AP1567" s="36" t="str">
        <f t="shared" ca="1" si="1360"/>
        <v>00</v>
      </c>
      <c r="AQ1567" s="36" t="str">
        <f t="shared" ca="1" si="1361"/>
        <v>00</v>
      </c>
      <c r="AR1567" s="36" t="str">
        <f t="shared" ca="1" si="1362"/>
        <v>00</v>
      </c>
      <c r="AS1567" s="36"/>
    </row>
    <row r="1568" spans="19:45" ht="30" customHeight="1" x14ac:dyDescent="0.25">
      <c r="S1568" s="7" t="s">
        <v>19</v>
      </c>
      <c r="T1568" s="15" t="s">
        <v>1150</v>
      </c>
      <c r="U1568" s="71" t="str">
        <f t="shared" ca="1" si="1350"/>
        <v>0x34=-42.20,-41.70;</v>
      </c>
      <c r="V1568" s="37"/>
      <c r="W1568" s="37"/>
      <c r="X1568" s="68"/>
      <c r="Y1568" s="68"/>
      <c r="Z1568" s="55">
        <f t="shared" ca="1" si="1351"/>
        <v>-0.10000000000000009</v>
      </c>
      <c r="AA1568" s="39" t="s">
        <v>586</v>
      </c>
      <c r="AB1568" s="40">
        <v>1</v>
      </c>
      <c r="AC1568" s="40" t="s">
        <v>995</v>
      </c>
      <c r="AD1568" s="40">
        <v>1</v>
      </c>
      <c r="AE1568" s="41">
        <v>0</v>
      </c>
      <c r="AF1568" s="42">
        <v>-42.2</v>
      </c>
      <c r="AG1568" s="47">
        <f t="shared" si="1364"/>
        <v>-41.7</v>
      </c>
      <c r="AH1568" s="43">
        <f t="shared" ca="1" si="1352"/>
        <v>-42.300000000000004</v>
      </c>
      <c r="AI1568" s="43">
        <f t="shared" ca="1" si="1353"/>
        <v>-41.800000000000004</v>
      </c>
      <c r="AJ1568" s="44">
        <f t="shared" ca="1" si="1354"/>
        <v>-42.2</v>
      </c>
      <c r="AK1568" s="44">
        <f t="shared" ca="1" si="1355"/>
        <v>-41.7</v>
      </c>
      <c r="AL1568" s="44">
        <f t="shared" ca="1" si="1356"/>
        <v>-43.300000000000004</v>
      </c>
      <c r="AM1568" s="44">
        <f t="shared" ca="1" si="1357"/>
        <v>-42.800000000000004</v>
      </c>
      <c r="AN1568" s="36" t="str">
        <f t="shared" ca="1" si="1358"/>
        <v>30</v>
      </c>
      <c r="AO1568" s="36" t="str">
        <f t="shared" ca="1" si="1359"/>
        <v>04</v>
      </c>
      <c r="AP1568" s="36" t="str">
        <f t="shared" ca="1" si="1360"/>
        <v>00</v>
      </c>
      <c r="AQ1568" s="36" t="str">
        <f t="shared" ca="1" si="1361"/>
        <v>00</v>
      </c>
      <c r="AR1568" s="36" t="str">
        <f t="shared" ca="1" si="1362"/>
        <v>00</v>
      </c>
      <c r="AS1568" s="36"/>
    </row>
    <row r="1569" spans="19:45" ht="30" customHeight="1" x14ac:dyDescent="0.25">
      <c r="S1569" s="7" t="s">
        <v>15</v>
      </c>
      <c r="T1569" s="15" t="s">
        <v>1151</v>
      </c>
      <c r="U1569" s="71" t="str">
        <f t="shared" ca="1" si="1350"/>
        <v>0x03=-42.80,-42.20;</v>
      </c>
      <c r="V1569" s="37"/>
      <c r="W1569" s="37"/>
      <c r="X1569" s="68"/>
      <c r="Y1569" s="68"/>
      <c r="Z1569" s="55">
        <f t="shared" ca="1" si="1351"/>
        <v>0.5</v>
      </c>
      <c r="AA1569" s="39" t="s">
        <v>587</v>
      </c>
      <c r="AB1569" s="40">
        <v>0.5</v>
      </c>
      <c r="AC1569" s="40" t="s">
        <v>995</v>
      </c>
      <c r="AD1569" s="40">
        <v>1</v>
      </c>
      <c r="AE1569" s="41">
        <v>0</v>
      </c>
      <c r="AF1569" s="42">
        <v>-42.8</v>
      </c>
      <c r="AG1569" s="47">
        <f t="shared" si="1364"/>
        <v>-42.2</v>
      </c>
      <c r="AH1569" s="43">
        <f t="shared" ca="1" si="1352"/>
        <v>-42.3</v>
      </c>
      <c r="AI1569" s="43">
        <f t="shared" ca="1" si="1353"/>
        <v>-41.7</v>
      </c>
      <c r="AJ1569" s="44">
        <f t="shared" ca="1" si="1354"/>
        <v>-42.8</v>
      </c>
      <c r="AK1569" s="44">
        <f t="shared" ca="1" si="1355"/>
        <v>-42.2</v>
      </c>
      <c r="AL1569" s="44">
        <f t="shared" ca="1" si="1356"/>
        <v>-42.8</v>
      </c>
      <c r="AM1569" s="44">
        <f t="shared" ca="1" si="1357"/>
        <v>-42.2</v>
      </c>
      <c r="AN1569" s="36" t="str">
        <f t="shared" ca="1" si="1358"/>
        <v>00</v>
      </c>
      <c r="AO1569" s="36" t="str">
        <f t="shared" ca="1" si="1359"/>
        <v>03</v>
      </c>
      <c r="AP1569" s="36" t="str">
        <f t="shared" ca="1" si="1360"/>
        <v>00</v>
      </c>
      <c r="AQ1569" s="36" t="str">
        <f t="shared" ca="1" si="1361"/>
        <v>00</v>
      </c>
      <c r="AR1569" s="36" t="str">
        <f t="shared" ca="1" si="1362"/>
        <v>00</v>
      </c>
      <c r="AS1569" s="36"/>
    </row>
    <row r="1570" spans="19:45" ht="30" customHeight="1" x14ac:dyDescent="0.25">
      <c r="S1570" s="7" t="s">
        <v>705</v>
      </c>
      <c r="T1570" s="15" t="s">
        <v>1152</v>
      </c>
      <c r="U1570" s="71" t="str">
        <f t="shared" ca="1" si="1350"/>
        <v>0x04=-43.30,-42.80;</v>
      </c>
      <c r="V1570" s="37"/>
      <c r="W1570" s="37"/>
      <c r="X1570" s="68"/>
      <c r="Y1570" s="68"/>
      <c r="Z1570" s="55">
        <f t="shared" ca="1" si="1351"/>
        <v>1</v>
      </c>
      <c r="AA1570" s="39" t="s">
        <v>587</v>
      </c>
      <c r="AB1570" s="40">
        <v>1</v>
      </c>
      <c r="AC1570" s="40" t="s">
        <v>995</v>
      </c>
      <c r="AD1570" s="40">
        <v>1</v>
      </c>
      <c r="AE1570" s="41">
        <v>0</v>
      </c>
      <c r="AF1570" s="42">
        <v>-43.3</v>
      </c>
      <c r="AG1570" s="47">
        <f t="shared" si="1364"/>
        <v>-42.8</v>
      </c>
      <c r="AH1570" s="43">
        <f t="shared" ca="1" si="1352"/>
        <v>-42.3</v>
      </c>
      <c r="AI1570" s="43">
        <f t="shared" ca="1" si="1353"/>
        <v>-41.8</v>
      </c>
      <c r="AJ1570" s="44">
        <f t="shared" ca="1" si="1354"/>
        <v>-43.3</v>
      </c>
      <c r="AK1570" s="44">
        <f t="shared" ca="1" si="1355"/>
        <v>-42.8</v>
      </c>
      <c r="AL1570" s="44">
        <f t="shared" ca="1" si="1356"/>
        <v>-43.3</v>
      </c>
      <c r="AM1570" s="44">
        <f t="shared" ca="1" si="1357"/>
        <v>-42.8</v>
      </c>
      <c r="AN1570" s="36" t="str">
        <f t="shared" ca="1" si="1358"/>
        <v>00</v>
      </c>
      <c r="AO1570" s="36" t="str">
        <f t="shared" ca="1" si="1359"/>
        <v>04</v>
      </c>
      <c r="AP1570" s="36" t="str">
        <f t="shared" ca="1" si="1360"/>
        <v>00</v>
      </c>
      <c r="AQ1570" s="36" t="str">
        <f t="shared" ca="1" si="1361"/>
        <v>00</v>
      </c>
      <c r="AR1570" s="36" t="str">
        <f t="shared" ca="1" si="1362"/>
        <v>00</v>
      </c>
      <c r="AS1570" s="36"/>
    </row>
    <row r="1571" spans="19:45" ht="30" customHeight="1" x14ac:dyDescent="0.25">
      <c r="S1571" s="7" t="s">
        <v>605</v>
      </c>
      <c r="T1571" s="15" t="s">
        <v>991</v>
      </c>
      <c r="U1571" s="71" t="str">
        <f t="shared" ca="1" si="1350"/>
        <v>0x53=-43.90,-43.30;</v>
      </c>
      <c r="V1571" s="37"/>
      <c r="W1571" s="37"/>
      <c r="X1571" s="68"/>
      <c r="Y1571" s="68"/>
      <c r="Z1571" s="55">
        <f t="shared" ca="1" si="1351"/>
        <v>1.6</v>
      </c>
      <c r="AA1571" s="39" t="s">
        <v>580</v>
      </c>
      <c r="AB1571" s="40">
        <v>0.5</v>
      </c>
      <c r="AC1571" s="40" t="s">
        <v>995</v>
      </c>
      <c r="AD1571" s="40">
        <v>1</v>
      </c>
      <c r="AE1571" s="41">
        <v>0</v>
      </c>
      <c r="AF1571" s="42">
        <v>-43.9</v>
      </c>
      <c r="AG1571" s="47">
        <f t="shared" si="1364"/>
        <v>-43.3</v>
      </c>
      <c r="AH1571" s="43">
        <f t="shared" ca="1" si="1352"/>
        <v>-42.3</v>
      </c>
      <c r="AI1571" s="43">
        <f t="shared" ca="1" si="1353"/>
        <v>-41.699999999999996</v>
      </c>
      <c r="AJ1571" s="44">
        <f t="shared" ca="1" si="1354"/>
        <v>-43.9</v>
      </c>
      <c r="AK1571" s="44">
        <f t="shared" ca="1" si="1355"/>
        <v>-43.3</v>
      </c>
      <c r="AL1571" s="44">
        <f t="shared" ca="1" si="1356"/>
        <v>-42.8</v>
      </c>
      <c r="AM1571" s="44">
        <f t="shared" ca="1" si="1357"/>
        <v>-42.199999999999996</v>
      </c>
      <c r="AN1571" s="36" t="str">
        <f t="shared" ca="1" si="1358"/>
        <v>50</v>
      </c>
      <c r="AO1571" s="36" t="str">
        <f t="shared" ca="1" si="1359"/>
        <v>03</v>
      </c>
      <c r="AP1571" s="36" t="str">
        <f t="shared" ca="1" si="1360"/>
        <v>00</v>
      </c>
      <c r="AQ1571" s="36" t="str">
        <f t="shared" ca="1" si="1361"/>
        <v>00</v>
      </c>
      <c r="AR1571" s="36" t="str">
        <f t="shared" ca="1" si="1362"/>
        <v>00</v>
      </c>
      <c r="AS1571" s="36"/>
    </row>
    <row r="1572" spans="19:45" ht="30" customHeight="1" x14ac:dyDescent="0.25">
      <c r="S1572" s="7" t="s">
        <v>721</v>
      </c>
      <c r="T1572" s="15" t="s">
        <v>26</v>
      </c>
      <c r="U1572" s="71" t="str">
        <f t="shared" ca="1" si="1350"/>
        <v>0x54=-44.40,-43.90;</v>
      </c>
      <c r="V1572" s="37"/>
      <c r="W1572" s="37"/>
      <c r="X1572" s="68"/>
      <c r="Y1572" s="68"/>
      <c r="Z1572" s="55">
        <f t="shared" ca="1" si="1351"/>
        <v>2.1</v>
      </c>
      <c r="AA1572" s="39" t="s">
        <v>580</v>
      </c>
      <c r="AB1572" s="40">
        <v>1</v>
      </c>
      <c r="AC1572" s="40" t="s">
        <v>995</v>
      </c>
      <c r="AD1572" s="40">
        <v>1</v>
      </c>
      <c r="AE1572" s="41">
        <v>0</v>
      </c>
      <c r="AF1572" s="42">
        <v>-44.4</v>
      </c>
      <c r="AG1572" s="47">
        <f t="shared" si="1364"/>
        <v>-43.9</v>
      </c>
      <c r="AH1572" s="43">
        <f t="shared" ca="1" si="1352"/>
        <v>-42.3</v>
      </c>
      <c r="AI1572" s="43">
        <f t="shared" ca="1" si="1353"/>
        <v>-41.8</v>
      </c>
      <c r="AJ1572" s="44">
        <f t="shared" ca="1" si="1354"/>
        <v>-44.4</v>
      </c>
      <c r="AK1572" s="44">
        <f t="shared" ca="1" si="1355"/>
        <v>-43.9</v>
      </c>
      <c r="AL1572" s="44">
        <f t="shared" ca="1" si="1356"/>
        <v>-43.3</v>
      </c>
      <c r="AM1572" s="44">
        <f t="shared" ca="1" si="1357"/>
        <v>-42.8</v>
      </c>
      <c r="AN1572" s="36" t="str">
        <f t="shared" ca="1" si="1358"/>
        <v>50</v>
      </c>
      <c r="AO1572" s="36" t="str">
        <f t="shared" ca="1" si="1359"/>
        <v>04</v>
      </c>
      <c r="AP1572" s="36" t="str">
        <f t="shared" ca="1" si="1360"/>
        <v>00</v>
      </c>
      <c r="AQ1572" s="36" t="str">
        <f t="shared" ca="1" si="1361"/>
        <v>00</v>
      </c>
      <c r="AR1572" s="36" t="str">
        <f t="shared" ca="1" si="1362"/>
        <v>00</v>
      </c>
      <c r="AS1572" s="36"/>
    </row>
    <row r="1573" spans="19:45" ht="30" customHeight="1" x14ac:dyDescent="0.25">
      <c r="S1573" s="7" t="s">
        <v>20</v>
      </c>
      <c r="T1573" s="15">
        <v>-38</v>
      </c>
      <c r="U1573" s="71" t="str">
        <f t="shared" ca="1" si="1350"/>
        <v>0x63=-45.00,-44.40;</v>
      </c>
      <c r="V1573" s="37"/>
      <c r="W1573" s="37"/>
      <c r="X1573" s="38"/>
      <c r="Y1573" s="38"/>
      <c r="Z1573" s="55">
        <f t="shared" ca="1" si="1351"/>
        <v>2.7</v>
      </c>
      <c r="AA1573" s="39" t="s">
        <v>581</v>
      </c>
      <c r="AB1573" s="40">
        <v>0.5</v>
      </c>
      <c r="AC1573" s="40" t="s">
        <v>995</v>
      </c>
      <c r="AD1573" s="40">
        <v>1</v>
      </c>
      <c r="AE1573" s="41">
        <v>0</v>
      </c>
      <c r="AF1573" s="42">
        <v>-45</v>
      </c>
      <c r="AG1573" s="47">
        <f t="shared" si="1364"/>
        <v>-44.4</v>
      </c>
      <c r="AH1573" s="43">
        <f t="shared" ca="1" si="1352"/>
        <v>-42.3</v>
      </c>
      <c r="AI1573" s="43">
        <f t="shared" ca="1" si="1353"/>
        <v>-41.699999999999996</v>
      </c>
      <c r="AJ1573" s="44">
        <f t="shared" ca="1" si="1354"/>
        <v>-45</v>
      </c>
      <c r="AK1573" s="44">
        <f t="shared" ca="1" si="1355"/>
        <v>-44.4</v>
      </c>
      <c r="AL1573" s="44">
        <f t="shared" ca="1" si="1356"/>
        <v>-42.8</v>
      </c>
      <c r="AM1573" s="44">
        <f t="shared" ca="1" si="1357"/>
        <v>-42.199999999999996</v>
      </c>
      <c r="AN1573" s="36" t="str">
        <f t="shared" ca="1" si="1358"/>
        <v>60</v>
      </c>
      <c r="AO1573" s="36" t="str">
        <f t="shared" ca="1" si="1359"/>
        <v>03</v>
      </c>
      <c r="AP1573" s="36" t="str">
        <f t="shared" ca="1" si="1360"/>
        <v>00</v>
      </c>
      <c r="AQ1573" s="36" t="str">
        <f t="shared" ca="1" si="1361"/>
        <v>00</v>
      </c>
      <c r="AR1573" s="36" t="str">
        <f t="shared" ca="1" si="1362"/>
        <v>00</v>
      </c>
      <c r="AS1573" s="36"/>
    </row>
    <row r="1574" spans="19:45" ht="30" customHeight="1" x14ac:dyDescent="0.25">
      <c r="S1574" s="7" t="s">
        <v>691</v>
      </c>
      <c r="T1574" s="15" t="s">
        <v>1098</v>
      </c>
      <c r="U1574" s="71" t="str">
        <f t="shared" ca="1" si="1350"/>
        <v>0x64=-45.50,-45.00;</v>
      </c>
      <c r="V1574" s="37"/>
      <c r="W1574" s="37"/>
      <c r="X1574" s="38"/>
      <c r="Y1574" s="38"/>
      <c r="Z1574" s="55">
        <f t="shared" ca="1" si="1351"/>
        <v>3.2</v>
      </c>
      <c r="AA1574" s="39" t="s">
        <v>581</v>
      </c>
      <c r="AB1574" s="40">
        <v>1</v>
      </c>
      <c r="AC1574" s="40" t="s">
        <v>995</v>
      </c>
      <c r="AD1574" s="40">
        <v>1</v>
      </c>
      <c r="AE1574" s="41">
        <v>0</v>
      </c>
      <c r="AF1574" s="42">
        <v>-45.5</v>
      </c>
      <c r="AG1574" s="47">
        <f t="shared" si="1364"/>
        <v>-45</v>
      </c>
      <c r="AH1574" s="43">
        <f t="shared" ca="1" si="1352"/>
        <v>-42.3</v>
      </c>
      <c r="AI1574" s="43">
        <f t="shared" ca="1" si="1353"/>
        <v>-41.8</v>
      </c>
      <c r="AJ1574" s="44">
        <f t="shared" ca="1" si="1354"/>
        <v>-45.5</v>
      </c>
      <c r="AK1574" s="44">
        <f t="shared" ca="1" si="1355"/>
        <v>-45</v>
      </c>
      <c r="AL1574" s="44">
        <f t="shared" ca="1" si="1356"/>
        <v>-43.3</v>
      </c>
      <c r="AM1574" s="44">
        <f t="shared" ca="1" si="1357"/>
        <v>-42.8</v>
      </c>
      <c r="AN1574" s="36" t="str">
        <f t="shared" ca="1" si="1358"/>
        <v>60</v>
      </c>
      <c r="AO1574" s="36" t="str">
        <f t="shared" ca="1" si="1359"/>
        <v>04</v>
      </c>
      <c r="AP1574" s="36" t="str">
        <f t="shared" ca="1" si="1360"/>
        <v>00</v>
      </c>
      <c r="AQ1574" s="36" t="str">
        <f t="shared" ca="1" si="1361"/>
        <v>00</v>
      </c>
      <c r="AR1574" s="36" t="str">
        <f t="shared" ca="1" si="1362"/>
        <v>00</v>
      </c>
      <c r="AS1574" s="36"/>
    </row>
    <row r="1575" spans="19:45" ht="30" customHeight="1" x14ac:dyDescent="0.25">
      <c r="S1575" s="7" t="s">
        <v>544</v>
      </c>
      <c r="T1575" s="15" t="s">
        <v>993</v>
      </c>
      <c r="U1575" s="71" t="str">
        <f t="shared" ca="1" si="1350"/>
        <v>0x65=-46.00,-45.50;</v>
      </c>
      <c r="V1575" s="37"/>
      <c r="W1575" s="37"/>
      <c r="X1575" s="38"/>
      <c r="Y1575" s="38"/>
      <c r="Z1575" s="71">
        <f t="shared" ca="1" si="1351"/>
        <v>3.7</v>
      </c>
      <c r="AA1575" s="39" t="s">
        <v>581</v>
      </c>
      <c r="AB1575" s="40">
        <v>1.5</v>
      </c>
      <c r="AC1575" s="40" t="s">
        <v>995</v>
      </c>
      <c r="AD1575" s="40">
        <v>1</v>
      </c>
      <c r="AE1575" s="41">
        <v>0</v>
      </c>
      <c r="AF1575" s="42">
        <v>-46</v>
      </c>
      <c r="AG1575" s="49">
        <f t="shared" si="1364"/>
        <v>-45.5</v>
      </c>
      <c r="AH1575" s="43">
        <f t="shared" ca="1" si="1352"/>
        <v>-42.3</v>
      </c>
      <c r="AI1575" s="43">
        <f t="shared" ca="1" si="1353"/>
        <v>-41.8</v>
      </c>
      <c r="AJ1575" s="44">
        <f t="shared" ca="1" si="1354"/>
        <v>-46</v>
      </c>
      <c r="AK1575" s="44">
        <f t="shared" ca="1" si="1355"/>
        <v>-45.5</v>
      </c>
      <c r="AL1575" s="44">
        <f t="shared" ca="1" si="1356"/>
        <v>-43.8</v>
      </c>
      <c r="AM1575" s="44">
        <f t="shared" ca="1" si="1357"/>
        <v>-43.3</v>
      </c>
      <c r="AN1575" s="36" t="str">
        <f t="shared" ca="1" si="1358"/>
        <v>60</v>
      </c>
      <c r="AO1575" s="36" t="str">
        <f t="shared" ca="1" si="1359"/>
        <v>05</v>
      </c>
      <c r="AP1575" s="36" t="str">
        <f t="shared" ca="1" si="1360"/>
        <v>00</v>
      </c>
      <c r="AQ1575" s="36" t="str">
        <f t="shared" ca="1" si="1361"/>
        <v>00</v>
      </c>
      <c r="AR1575" s="36" t="str">
        <f t="shared" ca="1" si="1362"/>
        <v>00</v>
      </c>
      <c r="AS1575" s="36"/>
    </row>
    <row r="1576" spans="19:45" ht="30" customHeight="1" x14ac:dyDescent="0.25">
      <c r="S1576" s="7" t="s">
        <v>12</v>
      </c>
      <c r="T1576" s="15" t="s">
        <v>548</v>
      </c>
      <c r="U1576" s="71"/>
      <c r="V1576" s="37"/>
      <c r="W1576" s="37"/>
      <c r="X1576" s="38"/>
      <c r="Y1576" s="38"/>
      <c r="Z1576" s="71"/>
      <c r="AA1576" s="39"/>
      <c r="AB1576" s="40"/>
      <c r="AC1576" s="40"/>
      <c r="AD1576" s="40"/>
      <c r="AE1576" s="41"/>
      <c r="AF1576" s="42"/>
      <c r="AG1576" s="49"/>
      <c r="AH1576" s="43"/>
      <c r="AI1576" s="43"/>
      <c r="AJ1576" s="44"/>
      <c r="AK1576" s="44"/>
      <c r="AL1576" s="44"/>
      <c r="AM1576" s="44"/>
      <c r="AN1576" s="36"/>
      <c r="AO1576" s="36"/>
      <c r="AP1576" s="36"/>
      <c r="AQ1576" s="36"/>
      <c r="AR1576" s="36"/>
      <c r="AS1576" s="36"/>
    </row>
    <row r="1577" spans="19:45" ht="30" customHeight="1" x14ac:dyDescent="0.25">
      <c r="S1577" s="26" t="s">
        <v>773</v>
      </c>
      <c r="T1577" s="15" t="s">
        <v>562</v>
      </c>
      <c r="U1577" s="71"/>
      <c r="V1577" s="37"/>
      <c r="W1577" s="37"/>
      <c r="X1577" s="38"/>
      <c r="Y1577" s="38"/>
      <c r="Z1577" s="71"/>
      <c r="AA1577" s="39"/>
      <c r="AB1577" s="40"/>
      <c r="AC1577" s="40"/>
      <c r="AD1577" s="40"/>
      <c r="AE1577" s="41"/>
      <c r="AF1577" s="42"/>
      <c r="AG1577" s="49"/>
      <c r="AH1577" s="43"/>
      <c r="AI1577" s="43"/>
      <c r="AJ1577" s="44"/>
      <c r="AK1577" s="44"/>
      <c r="AL1577" s="44"/>
      <c r="AM1577" s="44"/>
      <c r="AN1577" s="36"/>
      <c r="AO1577" s="36"/>
      <c r="AP1577" s="36"/>
      <c r="AQ1577" s="36"/>
      <c r="AR1577" s="36"/>
      <c r="AS1577" s="36"/>
    </row>
    <row r="1578" spans="19:45" ht="30" customHeight="1" x14ac:dyDescent="0.25">
      <c r="S1578" s="7" t="s">
        <v>573</v>
      </c>
      <c r="T1578" s="15">
        <v>1.1000000000000001</v>
      </c>
      <c r="U1578" s="71"/>
      <c r="V1578" s="37"/>
      <c r="W1578" s="37"/>
      <c r="X1578" s="38"/>
      <c r="Y1578" s="38"/>
      <c r="Z1578" s="71"/>
      <c r="AA1578" s="39"/>
      <c r="AB1578" s="40"/>
      <c r="AC1578" s="40"/>
      <c r="AD1578" s="40"/>
      <c r="AE1578" s="41"/>
      <c r="AF1578" s="42"/>
      <c r="AG1578" s="49"/>
      <c r="AH1578" s="43"/>
      <c r="AI1578" s="43"/>
      <c r="AJ1578" s="44"/>
      <c r="AK1578" s="44"/>
      <c r="AL1578" s="44"/>
      <c r="AM1578" s="44"/>
      <c r="AN1578" s="36"/>
      <c r="AO1578" s="36"/>
      <c r="AP1578" s="36"/>
      <c r="AQ1578" s="36"/>
      <c r="AR1578" s="36"/>
      <c r="AS1578" s="36"/>
    </row>
    <row r="1579" spans="19:45" ht="30" customHeight="1" x14ac:dyDescent="0.25">
      <c r="S1579" s="7" t="s">
        <v>590</v>
      </c>
      <c r="T1579" s="15">
        <f>VLOOKUP(T1564,MPN!$A$1:$E$1000,4,FALSE)</f>
        <v>-42</v>
      </c>
      <c r="U1579" s="71"/>
      <c r="V1579" s="37"/>
      <c r="W1579" s="37"/>
      <c r="X1579" s="38"/>
      <c r="Y1579" s="38"/>
      <c r="Z1579" s="71"/>
      <c r="AA1579" s="39"/>
      <c r="AB1579" s="40"/>
      <c r="AC1579" s="40"/>
      <c r="AD1579" s="40"/>
      <c r="AE1579" s="41"/>
      <c r="AF1579" s="42"/>
      <c r="AG1579" s="49"/>
      <c r="AH1579" s="43"/>
      <c r="AI1579" s="43"/>
      <c r="AJ1579" s="44"/>
      <c r="AK1579" s="44"/>
      <c r="AL1579" s="44"/>
      <c r="AM1579" s="44"/>
      <c r="AN1579" s="36"/>
      <c r="AO1579" s="36"/>
      <c r="AP1579" s="36"/>
      <c r="AQ1579" s="36"/>
      <c r="AR1579" s="36"/>
      <c r="AS1579" s="36"/>
    </row>
    <row r="1580" spans="19:45" ht="30" customHeight="1" x14ac:dyDescent="0.25">
      <c r="S1580" s="7" t="s">
        <v>693</v>
      </c>
      <c r="T1580" s="15">
        <v>0.8</v>
      </c>
      <c r="U1580" s="71"/>
      <c r="V1580" s="37"/>
      <c r="W1580" s="37"/>
      <c r="X1580" s="38"/>
      <c r="Y1580" s="38"/>
      <c r="Z1580" s="71"/>
      <c r="AA1580" s="39"/>
      <c r="AB1580" s="40"/>
      <c r="AC1580" s="40"/>
      <c r="AD1580" s="40"/>
      <c r="AE1580" s="41"/>
      <c r="AF1580" s="42"/>
      <c r="AG1580" s="49"/>
      <c r="AH1580" s="43"/>
      <c r="AI1580" s="43"/>
      <c r="AJ1580" s="44"/>
      <c r="AK1580" s="44"/>
      <c r="AL1580" s="44"/>
      <c r="AM1580" s="44"/>
      <c r="AN1580" s="36"/>
      <c r="AO1580" s="36"/>
      <c r="AP1580" s="36"/>
      <c r="AQ1580" s="36"/>
      <c r="AR1580" s="36"/>
      <c r="AS1580" s="36"/>
    </row>
    <row r="1581" spans="19:45" ht="30" customHeight="1" x14ac:dyDescent="0.25">
      <c r="S1581" s="7" t="s">
        <v>604</v>
      </c>
      <c r="T1581" s="7" t="str">
        <f t="shared" ref="T1581" si="1365">VLOOKUP($T1568,$AU$1:$AZ$31,MATCH($T1562,$AU$1:$AZ$1,0),FALSE)&amp;"_"&amp;T1570</f>
        <v>12V_NormalMode</v>
      </c>
      <c r="U1581" s="71"/>
      <c r="V1581" s="37"/>
      <c r="W1581" s="37"/>
      <c r="X1581" s="38"/>
      <c r="Y1581" s="38"/>
      <c r="Z1581" s="71"/>
      <c r="AA1581" s="39"/>
      <c r="AB1581" s="40"/>
      <c r="AC1581" s="40"/>
      <c r="AD1581" s="40"/>
      <c r="AE1581" s="41"/>
      <c r="AF1581" s="42"/>
      <c r="AG1581" s="49"/>
      <c r="AH1581" s="43"/>
      <c r="AI1581" s="43"/>
      <c r="AJ1581" s="44"/>
      <c r="AK1581" s="44"/>
      <c r="AL1581" s="44"/>
      <c r="AM1581" s="44"/>
      <c r="AN1581" s="36"/>
      <c r="AO1581" s="36"/>
      <c r="AP1581" s="36"/>
      <c r="AQ1581" s="36"/>
      <c r="AR1581" s="36"/>
      <c r="AS1581" s="36"/>
    </row>
    <row r="1582" spans="19:45" ht="30" customHeight="1" x14ac:dyDescent="0.25">
      <c r="S1582" s="7" t="s">
        <v>424</v>
      </c>
      <c r="T1582" s="7" t="str">
        <f>VLOOKUP($T1564,MPN!$A$1:$E$500,2,FALSE)</f>
        <v>AMIC</v>
      </c>
      <c r="U1582" s="71"/>
      <c r="V1582" s="37"/>
      <c r="W1582" s="37"/>
      <c r="X1582" s="38"/>
      <c r="Y1582" s="38"/>
      <c r="Z1582" s="71"/>
      <c r="AA1582" s="39"/>
      <c r="AB1582" s="40"/>
      <c r="AC1582" s="40"/>
      <c r="AD1582" s="40"/>
      <c r="AE1582" s="41"/>
      <c r="AF1582" s="42"/>
      <c r="AG1582" s="49"/>
      <c r="AH1582" s="43"/>
      <c r="AI1582" s="43"/>
      <c r="AJ1582" s="44"/>
      <c r="AK1582" s="44"/>
      <c r="AL1582" s="44"/>
      <c r="AM1582" s="44"/>
      <c r="AN1582" s="36"/>
      <c r="AO1582" s="36"/>
      <c r="AP1582" s="36"/>
      <c r="AQ1582" s="36"/>
      <c r="AR1582" s="36"/>
      <c r="AS1582" s="36"/>
    </row>
    <row r="1583" spans="19:45" ht="30" customHeight="1" x14ac:dyDescent="0.25">
      <c r="S1583" s="7" t="s">
        <v>16</v>
      </c>
      <c r="T1583" s="7" t="str">
        <f>VLOOKUP($T1565,ASIC!$A$1:$B$200,2,FALSE)</f>
        <v>M804WF</v>
      </c>
      <c r="U1583" s="71"/>
      <c r="V1583" s="37"/>
      <c r="W1583" s="37"/>
      <c r="X1583" s="38"/>
      <c r="Y1583" s="38"/>
      <c r="Z1583" s="71"/>
      <c r="AA1583" s="39"/>
      <c r="AB1583" s="40"/>
      <c r="AC1583" s="40"/>
      <c r="AD1583" s="40"/>
      <c r="AE1583" s="41"/>
      <c r="AF1583" s="42"/>
      <c r="AG1583" s="49"/>
      <c r="AH1583" s="43"/>
      <c r="AI1583" s="43"/>
      <c r="AJ1583" s="44"/>
      <c r="AK1583" s="44"/>
      <c r="AL1583" s="44"/>
      <c r="AM1583" s="44"/>
      <c r="AN1583" s="36"/>
      <c r="AO1583" s="36"/>
      <c r="AP1583" s="36"/>
      <c r="AQ1583" s="36"/>
      <c r="AR1583" s="36"/>
      <c r="AS1583" s="36"/>
    </row>
    <row r="1584" spans="19:45" ht="30" customHeight="1" x14ac:dyDescent="0.25">
      <c r="S1584" s="7" t="s">
        <v>17</v>
      </c>
      <c r="T1584" s="7" t="str">
        <f>VLOOKUP($T1566,Sensor!$A$1:$B$100,2,FALSE)</f>
        <v>2227F</v>
      </c>
      <c r="U1584" s="71"/>
      <c r="V1584" s="37"/>
      <c r="W1584" s="37"/>
      <c r="X1584" s="38"/>
      <c r="Y1584" s="38"/>
      <c r="Z1584" s="71"/>
      <c r="AA1584" s="39"/>
      <c r="AB1584" s="40"/>
      <c r="AC1584" s="40"/>
      <c r="AD1584" s="40"/>
      <c r="AE1584" s="41"/>
      <c r="AF1584" s="42"/>
      <c r="AG1584" s="49"/>
      <c r="AH1584" s="43"/>
      <c r="AI1584" s="43"/>
      <c r="AJ1584" s="44"/>
      <c r="AK1584" s="44"/>
      <c r="AL1584" s="44"/>
      <c r="AM1584" s="44"/>
      <c r="AN1584" s="36"/>
      <c r="AO1584" s="36"/>
      <c r="AP1584" s="36"/>
      <c r="AQ1584" s="36"/>
      <c r="AR1584" s="36"/>
      <c r="AS1584" s="36"/>
    </row>
    <row r="1585" spans="2:45" ht="30" customHeight="1" x14ac:dyDescent="0.25">
      <c r="S1585" s="7" t="s">
        <v>21</v>
      </c>
      <c r="T1585" s="7" t="str">
        <f>VLOOKUP($T1564,MPN!$A$1:$E$500,5,FALSE)</f>
        <v>Default</v>
      </c>
      <c r="U1585" s="71"/>
      <c r="V1585" s="37"/>
      <c r="W1585" s="37"/>
      <c r="X1585" s="38"/>
      <c r="Y1585" s="38"/>
      <c r="Z1585" s="71"/>
      <c r="AA1585" s="39"/>
      <c r="AB1585" s="40"/>
      <c r="AC1585" s="40"/>
      <c r="AD1585" s="40"/>
      <c r="AE1585" s="41"/>
      <c r="AF1585" s="42"/>
      <c r="AG1585" s="49"/>
      <c r="AH1585" s="43"/>
      <c r="AI1585" s="43"/>
      <c r="AJ1585" s="44"/>
      <c r="AK1585" s="44"/>
      <c r="AL1585" s="44"/>
      <c r="AM1585" s="44"/>
      <c r="AN1585" s="36"/>
      <c r="AO1585" s="36"/>
      <c r="AP1585" s="36"/>
      <c r="AQ1585" s="36"/>
      <c r="AR1585" s="36"/>
      <c r="AS1585" s="36"/>
    </row>
    <row r="1586" spans="2:45" ht="30" customHeight="1" x14ac:dyDescent="0.25">
      <c r="S1586" s="7" t="s">
        <v>545</v>
      </c>
      <c r="T1586" s="7">
        <f t="shared" ref="T1586" si="1366">VLOOKUP(T1575,$DT$1:$DV$31,3,FALSE)</f>
        <v>0</v>
      </c>
      <c r="U1586" s="71"/>
      <c r="V1586" s="37"/>
      <c r="W1586" s="37"/>
      <c r="X1586" s="38"/>
      <c r="Y1586" s="38"/>
      <c r="Z1586" s="71"/>
      <c r="AA1586" s="39"/>
      <c r="AB1586" s="40"/>
      <c r="AC1586" s="40"/>
      <c r="AD1586" s="40"/>
      <c r="AE1586" s="41"/>
      <c r="AF1586" s="42"/>
      <c r="AG1586" s="49"/>
      <c r="AH1586" s="43"/>
      <c r="AI1586" s="43"/>
      <c r="AJ1586" s="44"/>
      <c r="AK1586" s="44"/>
      <c r="AL1586" s="44"/>
      <c r="AM1586" s="44"/>
      <c r="AN1586" s="36"/>
      <c r="AO1586" s="36"/>
      <c r="AP1586" s="36"/>
      <c r="AQ1586" s="36"/>
      <c r="AR1586" s="36"/>
      <c r="AS1586" s="36"/>
    </row>
    <row r="1587" spans="2:45" ht="30" customHeight="1" x14ac:dyDescent="0.25">
      <c r="S1587" s="7" t="s">
        <v>22</v>
      </c>
      <c r="T1587" s="15">
        <v>0</v>
      </c>
      <c r="U1587" s="71"/>
      <c r="V1587" s="37"/>
      <c r="W1587" s="37"/>
      <c r="X1587" s="38"/>
      <c r="Y1587" s="38"/>
      <c r="Z1587" s="71"/>
      <c r="AA1587" s="39"/>
      <c r="AB1587" s="40"/>
      <c r="AC1587" s="40"/>
      <c r="AD1587" s="40"/>
      <c r="AE1587" s="41"/>
      <c r="AF1587" s="42"/>
      <c r="AG1587" s="49"/>
      <c r="AH1587" s="43"/>
      <c r="AI1587" s="43"/>
      <c r="AJ1587" s="44"/>
      <c r="AK1587" s="44"/>
      <c r="AL1587" s="44"/>
      <c r="AM1587" s="44"/>
      <c r="AN1587" s="36"/>
      <c r="AO1587" s="36"/>
      <c r="AP1587" s="36"/>
      <c r="AQ1587" s="36"/>
      <c r="AR1587" s="36"/>
      <c r="AS1587" s="36"/>
    </row>
    <row r="1588" spans="2:45" ht="30" customHeight="1" x14ac:dyDescent="0.25">
      <c r="B1588" s="70"/>
      <c r="S1588" s="7" t="s">
        <v>696</v>
      </c>
      <c r="T1588" s="28">
        <v>44959</v>
      </c>
      <c r="U1588" s="71"/>
      <c r="V1588" s="37"/>
      <c r="W1588" s="37"/>
      <c r="X1588" s="38"/>
      <c r="Y1588" s="38"/>
      <c r="Z1588" s="71"/>
      <c r="AA1588" s="39"/>
      <c r="AB1588" s="40"/>
      <c r="AC1588" s="40"/>
      <c r="AD1588" s="40"/>
      <c r="AE1588" s="41"/>
      <c r="AF1588" s="42"/>
      <c r="AG1588" s="49"/>
      <c r="AH1588" s="43"/>
      <c r="AI1588" s="43"/>
      <c r="AJ1588" s="44"/>
      <c r="AK1588" s="44"/>
      <c r="AL1588" s="44"/>
      <c r="AM1588" s="44"/>
      <c r="AN1588" s="36"/>
      <c r="AO1588" s="36"/>
      <c r="AP1588" s="36"/>
      <c r="AQ1588" s="36"/>
      <c r="AR1588" s="36"/>
      <c r="AS1588" s="36"/>
    </row>
    <row r="1589" spans="2:45" ht="30" customHeight="1" x14ac:dyDescent="0.25">
      <c r="S1589" s="7" t="s">
        <v>694</v>
      </c>
      <c r="T1589" s="15" t="s">
        <v>994</v>
      </c>
      <c r="U1589" s="71"/>
      <c r="V1589" s="37"/>
      <c r="W1589" s="37"/>
      <c r="X1589" s="38"/>
      <c r="Y1589" s="38"/>
      <c r="Z1589" s="71"/>
      <c r="AA1589" s="39"/>
      <c r="AB1589" s="40"/>
      <c r="AC1589" s="40"/>
      <c r="AD1589" s="40"/>
      <c r="AE1589" s="41"/>
      <c r="AF1589" s="42"/>
      <c r="AG1589" s="49"/>
      <c r="AH1589" s="43"/>
      <c r="AI1589" s="43"/>
      <c r="AJ1589" s="44"/>
      <c r="AK1589" s="44"/>
      <c r="AL1589" s="44"/>
      <c r="AM1589" s="44"/>
      <c r="AN1589" s="36"/>
      <c r="AO1589" s="36"/>
      <c r="AP1589" s="36"/>
      <c r="AQ1589" s="36"/>
      <c r="AR1589" s="36"/>
      <c r="AS1589" s="36"/>
    </row>
    <row r="1590" spans="2:45" ht="30" customHeight="1" x14ac:dyDescent="0.25">
      <c r="S1590" s="7" t="s">
        <v>697</v>
      </c>
      <c r="T1590" s="7">
        <f t="shared" ref="T1590" ca="1" si="1367">COUNTA(U1565:U1624)</f>
        <v>11</v>
      </c>
      <c r="U1590" s="71"/>
      <c r="V1590" s="37"/>
      <c r="W1590" s="37"/>
      <c r="X1590" s="38"/>
      <c r="Y1590" s="38"/>
      <c r="Z1590" s="71"/>
      <c r="AA1590" s="39"/>
      <c r="AB1590" s="40"/>
      <c r="AC1590" s="40"/>
      <c r="AD1590" s="40"/>
      <c r="AE1590" s="41"/>
      <c r="AF1590" s="42"/>
      <c r="AG1590" s="49"/>
      <c r="AH1590" s="43"/>
      <c r="AI1590" s="43"/>
      <c r="AJ1590" s="44"/>
      <c r="AK1590" s="44"/>
      <c r="AL1590" s="44"/>
      <c r="AM1590" s="44"/>
      <c r="AN1590" s="36"/>
      <c r="AO1590" s="36"/>
      <c r="AP1590" s="36"/>
      <c r="AQ1590" s="36"/>
      <c r="AR1590" s="36"/>
      <c r="AS1590" s="36"/>
    </row>
    <row r="1591" spans="2:45" ht="30" customHeight="1" x14ac:dyDescent="0.25">
      <c r="S1591" s="7" t="s">
        <v>715</v>
      </c>
      <c r="T1591" s="7" t="str">
        <f t="shared" ref="T1591" si="1368">T1579&amp;"+/-"&amp;T1580&amp;" "&amp;T1589</f>
        <v>-42+/-0.8 dBV</v>
      </c>
      <c r="U1591" s="71"/>
      <c r="V1591" s="37"/>
      <c r="W1591" s="37"/>
      <c r="X1591" s="38"/>
      <c r="Y1591" s="38"/>
      <c r="Z1591" s="71"/>
      <c r="AA1591" s="39"/>
      <c r="AB1591" s="40"/>
      <c r="AC1591" s="40"/>
      <c r="AD1591" s="40"/>
      <c r="AE1591" s="41"/>
      <c r="AF1591" s="42"/>
      <c r="AG1591" s="49"/>
      <c r="AH1591" s="43"/>
      <c r="AI1591" s="43"/>
      <c r="AJ1591" s="44"/>
      <c r="AK1591" s="44"/>
      <c r="AL1591" s="44"/>
      <c r="AM1591" s="44"/>
      <c r="AN1591" s="36"/>
      <c r="AO1591" s="36"/>
      <c r="AP1591" s="36"/>
      <c r="AQ1591" s="36"/>
      <c r="AR1591" s="36"/>
      <c r="AS1591" s="36"/>
    </row>
    <row r="1592" spans="2:45" ht="30" customHeight="1" x14ac:dyDescent="0.25">
      <c r="S1592" s="7" t="s">
        <v>719</v>
      </c>
      <c r="T1592" s="54" t="str">
        <f t="shared" ref="T1592" si="1369">T1571&amp;" : "&amp;T1574&amp;" "&amp;"(uA)"&amp;CHAR(10)&amp;"Vdc&amp;Remark: "&amp;T1577</f>
        <v>3.3V : 100~200 (uA)
Vdc&amp;Remark: -</v>
      </c>
      <c r="U1592" s="71"/>
      <c r="V1592" s="37"/>
      <c r="W1592" s="37"/>
      <c r="X1592" s="38"/>
      <c r="Y1592" s="38"/>
      <c r="Z1592" s="71"/>
      <c r="AA1592" s="39"/>
      <c r="AB1592" s="40"/>
      <c r="AC1592" s="40"/>
      <c r="AD1592" s="40"/>
      <c r="AE1592" s="41"/>
      <c r="AF1592" s="42"/>
      <c r="AG1592" s="49"/>
      <c r="AH1592" s="43"/>
      <c r="AI1592" s="43"/>
      <c r="AJ1592" s="44"/>
      <c r="AK1592" s="44"/>
      <c r="AL1592" s="44"/>
      <c r="AM1592" s="44"/>
      <c r="AN1592" s="36"/>
      <c r="AO1592" s="36"/>
      <c r="AP1592" s="36"/>
      <c r="AQ1592" s="36"/>
      <c r="AR1592" s="36"/>
      <c r="AS1592" s="36"/>
    </row>
    <row r="1593" spans="2:45" ht="30" customHeight="1" x14ac:dyDescent="0.25">
      <c r="U1593" s="71"/>
      <c r="V1593" s="37"/>
      <c r="W1593" s="37"/>
      <c r="X1593" s="38"/>
      <c r="Y1593" s="38"/>
      <c r="Z1593" s="71"/>
      <c r="AA1593" s="39"/>
      <c r="AB1593" s="40"/>
      <c r="AC1593" s="40"/>
      <c r="AD1593" s="40"/>
      <c r="AE1593" s="41"/>
      <c r="AF1593" s="42"/>
      <c r="AG1593" s="49"/>
      <c r="AH1593" s="43"/>
      <c r="AI1593" s="43"/>
      <c r="AJ1593" s="44"/>
      <c r="AK1593" s="44"/>
      <c r="AL1593" s="44"/>
      <c r="AM1593" s="44"/>
      <c r="AN1593" s="36"/>
      <c r="AO1593" s="36"/>
      <c r="AP1593" s="36"/>
      <c r="AQ1593" s="36"/>
      <c r="AR1593" s="36"/>
      <c r="AS1593" s="36"/>
    </row>
    <row r="1594" spans="2:45" ht="30" customHeight="1" x14ac:dyDescent="0.25">
      <c r="S1594" s="2" t="s">
        <v>14</v>
      </c>
      <c r="T1594" s="2" t="str">
        <f t="shared" ref="T1594" si="1370">ADDRESS(ROW(S1594),COLUMN($S$1))&amp;":"&amp;ADDRESS(ROW(S1624),COLUMN($T$1))</f>
        <v>$S$1594:$T$1624</v>
      </c>
      <c r="U1594" s="71"/>
      <c r="V1594" s="37"/>
      <c r="W1594" s="37"/>
      <c r="X1594" s="38"/>
      <c r="Y1594" s="38"/>
      <c r="Z1594" s="71"/>
      <c r="AA1594" s="39"/>
      <c r="AB1594" s="40"/>
      <c r="AC1594" s="40"/>
      <c r="AD1594" s="40"/>
      <c r="AE1594" s="41"/>
      <c r="AF1594" s="42"/>
      <c r="AG1594" s="49"/>
      <c r="AH1594" s="43"/>
      <c r="AI1594" s="43"/>
      <c r="AJ1594" s="44"/>
      <c r="AK1594" s="44"/>
      <c r="AL1594" s="44"/>
      <c r="AM1594" s="44"/>
      <c r="AN1594" s="36"/>
      <c r="AO1594" s="36"/>
      <c r="AP1594" s="36"/>
      <c r="AQ1594" s="36"/>
      <c r="AR1594" s="36"/>
      <c r="AS1594" s="36"/>
    </row>
    <row r="1595" spans="2:45" ht="30" customHeight="1" x14ac:dyDescent="0.25">
      <c r="S1595" s="4" t="str">
        <f t="shared" ref="S1595" si="1371">$BB$2</f>
        <v>15V</v>
      </c>
      <c r="T1595" s="3">
        <v>3.3</v>
      </c>
      <c r="U1595" s="71"/>
      <c r="V1595" s="37"/>
      <c r="W1595" s="37"/>
      <c r="X1595" s="38"/>
      <c r="Y1595" s="38"/>
      <c r="Z1595" s="71"/>
      <c r="AA1595" s="39"/>
      <c r="AB1595" s="40"/>
      <c r="AC1595" s="40"/>
      <c r="AD1595" s="40"/>
      <c r="AE1595" s="41"/>
      <c r="AF1595" s="42"/>
      <c r="AG1595" s="49"/>
      <c r="AH1595" s="43"/>
      <c r="AI1595" s="43"/>
      <c r="AJ1595" s="44"/>
      <c r="AK1595" s="44"/>
      <c r="AL1595" s="44"/>
      <c r="AM1595" s="44"/>
      <c r="AN1595" s="36"/>
      <c r="AO1595" s="36"/>
      <c r="AP1595" s="36"/>
      <c r="AQ1595" s="36"/>
      <c r="AR1595" s="36"/>
      <c r="AS1595" s="36"/>
    </row>
    <row r="1596" spans="2:45" ht="30" customHeight="1" x14ac:dyDescent="0.25">
      <c r="S1596" s="4" t="str">
        <f t="shared" ref="S1596" si="1372">$BB$3</f>
        <v>14V</v>
      </c>
      <c r="T1596" s="3">
        <v>2.2000000000000002</v>
      </c>
      <c r="U1596" s="71"/>
      <c r="V1596" s="37"/>
      <c r="W1596" s="37"/>
      <c r="X1596" s="38"/>
      <c r="Y1596" s="38"/>
      <c r="Z1596" s="71"/>
      <c r="AA1596" s="39"/>
      <c r="AB1596" s="40"/>
      <c r="AC1596" s="40"/>
      <c r="AD1596" s="40"/>
      <c r="AE1596" s="41"/>
      <c r="AF1596" s="42"/>
      <c r="AG1596" s="49"/>
      <c r="AH1596" s="43"/>
      <c r="AI1596" s="43"/>
      <c r="AJ1596" s="44"/>
      <c r="AK1596" s="44"/>
      <c r="AL1596" s="44"/>
      <c r="AM1596" s="44"/>
      <c r="AN1596" s="36"/>
      <c r="AO1596" s="36"/>
      <c r="AP1596" s="36"/>
      <c r="AQ1596" s="36"/>
      <c r="AR1596" s="36"/>
      <c r="AS1596" s="36"/>
    </row>
    <row r="1597" spans="2:45" ht="30" customHeight="1" x14ac:dyDescent="0.25">
      <c r="S1597" s="4" t="str">
        <f t="shared" ref="S1597" si="1373">$BB$4</f>
        <v>13V</v>
      </c>
      <c r="T1597" s="3">
        <v>1.1000000000000001</v>
      </c>
      <c r="U1597" s="71"/>
      <c r="V1597" s="37"/>
      <c r="W1597" s="37"/>
      <c r="X1597" s="38"/>
      <c r="Y1597" s="38"/>
      <c r="Z1597" s="71"/>
      <c r="AA1597" s="39"/>
      <c r="AB1597" s="40"/>
      <c r="AC1597" s="40"/>
      <c r="AD1597" s="40"/>
      <c r="AE1597" s="41"/>
      <c r="AF1597" s="42"/>
      <c r="AG1597" s="49"/>
      <c r="AH1597" s="43"/>
      <c r="AI1597" s="43"/>
      <c r="AJ1597" s="44"/>
      <c r="AK1597" s="44"/>
      <c r="AL1597" s="44"/>
      <c r="AM1597" s="44"/>
      <c r="AN1597" s="36"/>
      <c r="AO1597" s="36"/>
      <c r="AP1597" s="36"/>
      <c r="AQ1597" s="36"/>
      <c r="AR1597" s="36"/>
      <c r="AS1597" s="36"/>
    </row>
    <row r="1598" spans="2:45" ht="30" customHeight="1" x14ac:dyDescent="0.25">
      <c r="S1598" s="4" t="str">
        <f t="shared" ref="S1598" si="1374">$BB$5</f>
        <v>12V</v>
      </c>
      <c r="T1598" s="3">
        <v>0</v>
      </c>
      <c r="U1598" s="71"/>
      <c r="V1598" s="37"/>
      <c r="W1598" s="37"/>
      <c r="X1598" s="38"/>
      <c r="Y1598" s="38"/>
      <c r="Z1598" s="71"/>
      <c r="AA1598" s="39"/>
      <c r="AB1598" s="40"/>
      <c r="AC1598" s="40"/>
      <c r="AD1598" s="40"/>
      <c r="AE1598" s="41"/>
      <c r="AF1598" s="42"/>
      <c r="AG1598" s="49"/>
      <c r="AH1598" s="43"/>
      <c r="AI1598" s="43"/>
      <c r="AJ1598" s="44"/>
      <c r="AK1598" s="44"/>
      <c r="AL1598" s="44"/>
      <c r="AM1598" s="44"/>
      <c r="AN1598" s="36"/>
      <c r="AO1598" s="36"/>
      <c r="AP1598" s="36"/>
      <c r="AQ1598" s="36"/>
      <c r="AR1598" s="36"/>
      <c r="AS1598" s="36"/>
    </row>
    <row r="1599" spans="2:45" ht="30" customHeight="1" x14ac:dyDescent="0.25">
      <c r="S1599" s="4" t="str">
        <f t="shared" ref="S1599" si="1375">$BB$6</f>
        <v>11V</v>
      </c>
      <c r="T1599" s="3">
        <v>-1.1000000000000001</v>
      </c>
      <c r="U1599" s="71"/>
      <c r="V1599" s="37"/>
      <c r="W1599" s="37"/>
      <c r="X1599" s="38"/>
      <c r="Y1599" s="38"/>
      <c r="Z1599" s="71"/>
      <c r="AA1599" s="39"/>
      <c r="AB1599" s="40"/>
      <c r="AC1599" s="40"/>
      <c r="AD1599" s="40"/>
      <c r="AE1599" s="41"/>
      <c r="AF1599" s="42"/>
      <c r="AG1599" s="49"/>
      <c r="AH1599" s="43"/>
      <c r="AI1599" s="43"/>
      <c r="AJ1599" s="44"/>
      <c r="AK1599" s="44"/>
      <c r="AL1599" s="44"/>
      <c r="AM1599" s="44"/>
      <c r="AN1599" s="36"/>
      <c r="AO1599" s="36"/>
      <c r="AP1599" s="36"/>
      <c r="AQ1599" s="36"/>
      <c r="AR1599" s="36"/>
      <c r="AS1599" s="36"/>
    </row>
    <row r="1600" spans="2:45" ht="30" customHeight="1" x14ac:dyDescent="0.25">
      <c r="S1600" s="4" t="str">
        <f t="shared" ref="S1600" si="1376">$BB$7</f>
        <v>10V</v>
      </c>
      <c r="T1600" s="3">
        <v>-2.2000000000000002</v>
      </c>
      <c r="U1600" s="71"/>
      <c r="V1600" s="37"/>
      <c r="W1600" s="37"/>
      <c r="X1600" s="38"/>
      <c r="Y1600" s="38"/>
      <c r="Z1600" s="71"/>
      <c r="AA1600" s="39"/>
      <c r="AB1600" s="40"/>
      <c r="AC1600" s="40"/>
      <c r="AD1600" s="40"/>
      <c r="AE1600" s="41"/>
      <c r="AF1600" s="42"/>
      <c r="AG1600" s="49"/>
      <c r="AH1600" s="43"/>
      <c r="AI1600" s="43"/>
      <c r="AJ1600" s="44"/>
      <c r="AK1600" s="44"/>
      <c r="AL1600" s="44"/>
      <c r="AM1600" s="44"/>
      <c r="AN1600" s="36"/>
      <c r="AO1600" s="36"/>
      <c r="AP1600" s="36"/>
      <c r="AQ1600" s="36"/>
      <c r="AR1600" s="36"/>
      <c r="AS1600" s="36"/>
    </row>
    <row r="1601" spans="19:45" ht="30" customHeight="1" x14ac:dyDescent="0.25">
      <c r="S1601" s="4" t="str">
        <f t="shared" ref="S1601" si="1377">$BB$8</f>
        <v>9V</v>
      </c>
      <c r="T1601" s="3" t="s">
        <v>562</v>
      </c>
      <c r="U1601" s="71"/>
      <c r="V1601" s="37"/>
      <c r="W1601" s="37"/>
      <c r="X1601" s="38"/>
      <c r="Y1601" s="38"/>
      <c r="Z1601" s="71"/>
      <c r="AA1601" s="39"/>
      <c r="AB1601" s="40"/>
      <c r="AC1601" s="40"/>
      <c r="AD1601" s="40"/>
      <c r="AE1601" s="41"/>
      <c r="AF1601" s="42"/>
      <c r="AG1601" s="49"/>
      <c r="AH1601" s="43"/>
      <c r="AI1601" s="43"/>
      <c r="AJ1601" s="44"/>
      <c r="AK1601" s="44"/>
      <c r="AL1601" s="44"/>
      <c r="AM1601" s="44"/>
      <c r="AN1601" s="36"/>
      <c r="AO1601" s="36"/>
      <c r="AP1601" s="36"/>
      <c r="AQ1601" s="36"/>
      <c r="AR1601" s="36"/>
      <c r="AS1601" s="36"/>
    </row>
    <row r="1602" spans="19:45" ht="30" customHeight="1" x14ac:dyDescent="0.25">
      <c r="S1602" s="4" t="str">
        <f t="shared" ref="S1602" si="1378">$BB$9</f>
        <v>FIX</v>
      </c>
      <c r="T1602" s="3" t="s">
        <v>562</v>
      </c>
      <c r="U1602" s="71"/>
      <c r="V1602" s="37"/>
      <c r="W1602" s="37"/>
      <c r="X1602" s="38"/>
      <c r="Y1602" s="38"/>
      <c r="Z1602" s="71"/>
      <c r="AA1602" s="39"/>
      <c r="AB1602" s="40"/>
      <c r="AC1602" s="40"/>
      <c r="AD1602" s="40"/>
      <c r="AE1602" s="41"/>
      <c r="AF1602" s="42"/>
      <c r="AG1602" s="49"/>
      <c r="AH1602" s="43"/>
      <c r="AI1602" s="43"/>
      <c r="AJ1602" s="44"/>
      <c r="AK1602" s="44"/>
      <c r="AL1602" s="44"/>
      <c r="AM1602" s="44"/>
      <c r="AN1602" s="36"/>
      <c r="AO1602" s="36"/>
      <c r="AP1602" s="36"/>
      <c r="AQ1602" s="36"/>
      <c r="AR1602" s="36"/>
      <c r="AS1602" s="36"/>
    </row>
    <row r="1603" spans="19:45" ht="30" customHeight="1" x14ac:dyDescent="0.25">
      <c r="S1603" s="4" t="str">
        <f t="shared" ref="S1603" si="1379">$BB$10</f>
        <v>Space</v>
      </c>
      <c r="T1603" s="3"/>
      <c r="U1603" s="71"/>
      <c r="V1603" s="37"/>
      <c r="W1603" s="37"/>
      <c r="X1603" s="38"/>
      <c r="Y1603" s="38"/>
      <c r="Z1603" s="71"/>
      <c r="AA1603" s="39"/>
      <c r="AB1603" s="40"/>
      <c r="AC1603" s="40"/>
      <c r="AD1603" s="40"/>
      <c r="AE1603" s="41"/>
      <c r="AF1603" s="42"/>
      <c r="AG1603" s="49"/>
      <c r="AH1603" s="43"/>
      <c r="AI1603" s="43"/>
      <c r="AJ1603" s="44"/>
      <c r="AK1603" s="44"/>
      <c r="AL1603" s="44"/>
      <c r="AM1603" s="44"/>
      <c r="AN1603" s="36"/>
      <c r="AO1603" s="36"/>
      <c r="AP1603" s="36"/>
      <c r="AQ1603" s="36"/>
      <c r="AR1603" s="36"/>
      <c r="AS1603" s="36"/>
    </row>
    <row r="1604" spans="19:45" ht="30" customHeight="1" x14ac:dyDescent="0.25">
      <c r="S1604" s="4" t="str">
        <f t="shared" ref="S1604" si="1380">$BB$11</f>
        <v>Config2</v>
      </c>
      <c r="T1604" s="3"/>
      <c r="U1604" s="71"/>
      <c r="V1604" s="37"/>
      <c r="W1604" s="37"/>
      <c r="X1604" s="38"/>
      <c r="Y1604" s="38"/>
      <c r="Z1604" s="71"/>
      <c r="AA1604" s="39"/>
      <c r="AB1604" s="40"/>
      <c r="AC1604" s="40"/>
      <c r="AD1604" s="40"/>
      <c r="AE1604" s="41"/>
      <c r="AF1604" s="42"/>
      <c r="AG1604" s="49"/>
      <c r="AH1604" s="43"/>
      <c r="AI1604" s="43"/>
      <c r="AJ1604" s="44"/>
      <c r="AK1604" s="44"/>
      <c r="AL1604" s="44"/>
      <c r="AM1604" s="44"/>
      <c r="AN1604" s="36"/>
      <c r="AO1604" s="36"/>
      <c r="AP1604" s="36"/>
      <c r="AQ1604" s="36"/>
      <c r="AR1604" s="36"/>
      <c r="AS1604" s="36"/>
    </row>
    <row r="1605" spans="19:45" ht="30" customHeight="1" x14ac:dyDescent="0.25">
      <c r="S1605" s="4" t="str">
        <f t="shared" ref="S1605" si="1381">$BB$12</f>
        <v>-</v>
      </c>
      <c r="T1605" s="3"/>
      <c r="U1605" s="36"/>
      <c r="V1605" s="37"/>
      <c r="W1605" s="37"/>
      <c r="X1605" s="38"/>
      <c r="Y1605" s="38"/>
      <c r="Z1605" s="71"/>
      <c r="AA1605" s="39"/>
      <c r="AB1605" s="40"/>
      <c r="AC1605" s="40"/>
      <c r="AD1605" s="40"/>
      <c r="AE1605" s="41"/>
      <c r="AF1605" s="42"/>
      <c r="AG1605" s="49"/>
      <c r="AH1605" s="43"/>
      <c r="AI1605" s="43"/>
      <c r="AJ1605" s="44"/>
      <c r="AK1605" s="44"/>
      <c r="AL1605" s="44"/>
      <c r="AM1605" s="44"/>
      <c r="AN1605" s="36"/>
      <c r="AO1605" s="36"/>
      <c r="AP1605" s="36"/>
      <c r="AQ1605" s="36"/>
      <c r="AR1605" s="36"/>
      <c r="AS1605" s="36"/>
    </row>
    <row r="1606" spans="19:45" ht="30" customHeight="1" x14ac:dyDescent="0.25">
      <c r="S1606" s="4" t="str">
        <f t="shared" ref="S1606" si="1382">$BB$13</f>
        <v>-</v>
      </c>
      <c r="T1606" s="3"/>
      <c r="U1606" s="36"/>
      <c r="V1606" s="37"/>
      <c r="W1606" s="37"/>
      <c r="X1606" s="38"/>
      <c r="Y1606" s="38"/>
      <c r="Z1606" s="71"/>
      <c r="AA1606" s="39"/>
      <c r="AB1606" s="40"/>
      <c r="AC1606" s="40"/>
      <c r="AD1606" s="40"/>
      <c r="AE1606" s="41"/>
      <c r="AF1606" s="42"/>
      <c r="AG1606" s="49"/>
      <c r="AH1606" s="43"/>
      <c r="AI1606" s="43"/>
      <c r="AJ1606" s="44"/>
      <c r="AK1606" s="44"/>
      <c r="AL1606" s="44"/>
      <c r="AM1606" s="44"/>
      <c r="AN1606" s="36"/>
      <c r="AO1606" s="36"/>
      <c r="AP1606" s="36"/>
      <c r="AQ1606" s="36"/>
      <c r="AR1606" s="36"/>
      <c r="AS1606" s="36"/>
    </row>
    <row r="1607" spans="19:45" ht="30" customHeight="1" x14ac:dyDescent="0.25">
      <c r="S1607" s="4" t="str">
        <f t="shared" ref="S1607" si="1383">$BB$14</f>
        <v>-</v>
      </c>
      <c r="T1607" s="3"/>
      <c r="U1607" s="36"/>
      <c r="V1607" s="37"/>
      <c r="W1607" s="37"/>
      <c r="X1607" s="38"/>
      <c r="Y1607" s="38"/>
      <c r="Z1607" s="71"/>
      <c r="AA1607" s="39"/>
      <c r="AB1607" s="40"/>
      <c r="AC1607" s="40"/>
      <c r="AD1607" s="40"/>
      <c r="AE1607" s="41"/>
      <c r="AF1607" s="42"/>
      <c r="AG1607" s="49"/>
      <c r="AH1607" s="43"/>
      <c r="AI1607" s="43"/>
      <c r="AJ1607" s="44"/>
      <c r="AK1607" s="44"/>
      <c r="AL1607" s="44"/>
      <c r="AM1607" s="44"/>
      <c r="AN1607" s="36"/>
      <c r="AO1607" s="36"/>
      <c r="AP1607" s="36"/>
      <c r="AQ1607" s="36"/>
      <c r="AR1607" s="36"/>
      <c r="AS1607" s="36"/>
    </row>
    <row r="1608" spans="19:45" ht="30" customHeight="1" x14ac:dyDescent="0.25">
      <c r="S1608" s="4" t="str">
        <f t="shared" ref="S1608" si="1384">$BB$15</f>
        <v>-</v>
      </c>
      <c r="T1608" s="3"/>
      <c r="U1608" s="36"/>
      <c r="V1608" s="37"/>
      <c r="W1608" s="37"/>
      <c r="X1608" s="38"/>
      <c r="Y1608" s="38"/>
      <c r="Z1608" s="71"/>
      <c r="AA1608" s="39"/>
      <c r="AB1608" s="40"/>
      <c r="AC1608" s="40"/>
      <c r="AD1608" s="40"/>
      <c r="AE1608" s="41"/>
      <c r="AF1608" s="42"/>
      <c r="AG1608" s="49"/>
      <c r="AH1608" s="43"/>
      <c r="AI1608" s="43"/>
      <c r="AJ1608" s="44"/>
      <c r="AK1608" s="44"/>
      <c r="AL1608" s="44"/>
      <c r="AM1608" s="44"/>
      <c r="AN1608" s="36"/>
      <c r="AO1608" s="36"/>
      <c r="AP1608" s="36"/>
      <c r="AQ1608" s="36"/>
      <c r="AR1608" s="36"/>
      <c r="AS1608" s="36"/>
    </row>
    <row r="1609" spans="19:45" ht="30" customHeight="1" x14ac:dyDescent="0.25">
      <c r="S1609" s="4" t="str">
        <f t="shared" ref="S1609" si="1385">$BB$16</f>
        <v>-</v>
      </c>
      <c r="T1609" s="3"/>
      <c r="U1609" s="36"/>
      <c r="V1609" s="37"/>
      <c r="W1609" s="37"/>
      <c r="X1609" s="38"/>
      <c r="Y1609" s="38"/>
      <c r="Z1609" s="71"/>
      <c r="AA1609" s="39"/>
      <c r="AB1609" s="40"/>
      <c r="AC1609" s="40"/>
      <c r="AD1609" s="40"/>
      <c r="AE1609" s="41"/>
      <c r="AF1609" s="42"/>
      <c r="AG1609" s="49"/>
      <c r="AH1609" s="43"/>
      <c r="AI1609" s="43"/>
      <c r="AJ1609" s="44"/>
      <c r="AK1609" s="44"/>
      <c r="AL1609" s="44"/>
      <c r="AM1609" s="44"/>
      <c r="AN1609" s="36"/>
      <c r="AO1609" s="36"/>
      <c r="AP1609" s="36"/>
      <c r="AQ1609" s="36"/>
      <c r="AR1609" s="36"/>
      <c r="AS1609" s="36"/>
    </row>
    <row r="1610" spans="19:45" ht="30" customHeight="1" x14ac:dyDescent="0.25">
      <c r="S1610" s="4" t="str">
        <f t="shared" ref="S1610" si="1386">$BB$17</f>
        <v>-</v>
      </c>
      <c r="T1610" s="3"/>
      <c r="U1610" s="36"/>
      <c r="V1610" s="37"/>
      <c r="W1610" s="37"/>
      <c r="X1610" s="38"/>
      <c r="Y1610" s="38"/>
      <c r="Z1610" s="71"/>
      <c r="AA1610" s="39"/>
      <c r="AB1610" s="40"/>
      <c r="AC1610" s="40"/>
      <c r="AD1610" s="40"/>
      <c r="AE1610" s="41"/>
      <c r="AF1610" s="42"/>
      <c r="AG1610" s="49"/>
      <c r="AH1610" s="43"/>
      <c r="AI1610" s="43"/>
      <c r="AJ1610" s="44"/>
      <c r="AK1610" s="44"/>
      <c r="AL1610" s="44"/>
      <c r="AM1610" s="44"/>
      <c r="AN1610" s="36"/>
      <c r="AO1610" s="36"/>
      <c r="AP1610" s="36"/>
      <c r="AQ1610" s="36"/>
      <c r="AR1610" s="36"/>
      <c r="AS1610" s="36"/>
    </row>
    <row r="1611" spans="19:45" ht="30" customHeight="1" x14ac:dyDescent="0.25">
      <c r="S1611" s="4" t="str">
        <f t="shared" ref="S1611" si="1387">$BB$18</f>
        <v>-</v>
      </c>
      <c r="T1611" s="3"/>
      <c r="U1611" s="36"/>
      <c r="V1611" s="37"/>
      <c r="W1611" s="37"/>
      <c r="X1611" s="38"/>
      <c r="Y1611" s="38"/>
      <c r="Z1611" s="71"/>
      <c r="AA1611" s="39"/>
      <c r="AB1611" s="40"/>
      <c r="AC1611" s="40"/>
      <c r="AD1611" s="40"/>
      <c r="AE1611" s="41"/>
      <c r="AF1611" s="42"/>
      <c r="AG1611" s="49"/>
      <c r="AH1611" s="43"/>
      <c r="AI1611" s="43"/>
      <c r="AJ1611" s="44"/>
      <c r="AK1611" s="44"/>
      <c r="AL1611" s="44"/>
      <c r="AM1611" s="44"/>
      <c r="AN1611" s="36"/>
      <c r="AO1611" s="36"/>
      <c r="AP1611" s="36"/>
      <c r="AQ1611" s="36"/>
      <c r="AR1611" s="36"/>
      <c r="AS1611" s="36"/>
    </row>
    <row r="1612" spans="19:45" ht="30" customHeight="1" x14ac:dyDescent="0.25">
      <c r="S1612" s="4" t="str">
        <f t="shared" ref="S1612" si="1388">$BB$19</f>
        <v>-</v>
      </c>
      <c r="T1612" s="3"/>
      <c r="U1612" s="36"/>
      <c r="V1612" s="37"/>
      <c r="W1612" s="37"/>
      <c r="X1612" s="38"/>
      <c r="Y1612" s="38"/>
      <c r="Z1612" s="71"/>
      <c r="AA1612" s="39"/>
      <c r="AB1612" s="40"/>
      <c r="AC1612" s="40"/>
      <c r="AD1612" s="40"/>
      <c r="AE1612" s="41"/>
      <c r="AF1612" s="42"/>
      <c r="AG1612" s="49"/>
      <c r="AH1612" s="43"/>
      <c r="AI1612" s="43"/>
      <c r="AJ1612" s="44"/>
      <c r="AK1612" s="44"/>
      <c r="AL1612" s="44"/>
      <c r="AM1612" s="44"/>
      <c r="AN1612" s="36"/>
      <c r="AO1612" s="36"/>
      <c r="AP1612" s="36"/>
      <c r="AQ1612" s="36"/>
      <c r="AR1612" s="36"/>
      <c r="AS1612" s="36"/>
    </row>
    <row r="1613" spans="19:45" ht="30" customHeight="1" x14ac:dyDescent="0.25">
      <c r="S1613" s="4" t="str">
        <f t="shared" ref="S1613" si="1389">$BB$20</f>
        <v>-</v>
      </c>
      <c r="T1613" s="3"/>
      <c r="U1613" s="36"/>
      <c r="V1613" s="37"/>
      <c r="W1613" s="37"/>
      <c r="X1613" s="38"/>
      <c r="Y1613" s="38"/>
      <c r="Z1613" s="71"/>
      <c r="AA1613" s="39"/>
      <c r="AB1613" s="40"/>
      <c r="AC1613" s="40"/>
      <c r="AD1613" s="40"/>
      <c r="AE1613" s="41"/>
      <c r="AF1613" s="42"/>
      <c r="AG1613" s="49"/>
      <c r="AH1613" s="43"/>
      <c r="AI1613" s="43"/>
      <c r="AJ1613" s="44"/>
      <c r="AK1613" s="44"/>
      <c r="AL1613" s="44"/>
      <c r="AM1613" s="44"/>
      <c r="AN1613" s="36"/>
      <c r="AO1613" s="36"/>
      <c r="AP1613" s="36"/>
      <c r="AQ1613" s="36"/>
      <c r="AR1613" s="36"/>
      <c r="AS1613" s="36"/>
    </row>
    <row r="1614" spans="19:45" ht="30" customHeight="1" x14ac:dyDescent="0.25">
      <c r="S1614" s="4" t="str">
        <f t="shared" ref="S1614" si="1390">$BB$21</f>
        <v>-</v>
      </c>
      <c r="T1614" s="3"/>
      <c r="U1614" s="36"/>
      <c r="V1614" s="37"/>
      <c r="W1614" s="37"/>
      <c r="X1614" s="38"/>
      <c r="Y1614" s="38"/>
      <c r="Z1614" s="71"/>
      <c r="AA1614" s="39"/>
      <c r="AB1614" s="40"/>
      <c r="AC1614" s="40"/>
      <c r="AD1614" s="40"/>
      <c r="AE1614" s="41"/>
      <c r="AF1614" s="42"/>
      <c r="AG1614" s="49"/>
      <c r="AH1614" s="43"/>
      <c r="AI1614" s="43"/>
      <c r="AJ1614" s="44"/>
      <c r="AK1614" s="44"/>
      <c r="AL1614" s="44"/>
      <c r="AM1614" s="44"/>
      <c r="AN1614" s="36"/>
      <c r="AO1614" s="36"/>
      <c r="AP1614" s="36"/>
      <c r="AQ1614" s="36"/>
      <c r="AR1614" s="36"/>
      <c r="AS1614" s="36"/>
    </row>
    <row r="1615" spans="19:45" ht="30" customHeight="1" x14ac:dyDescent="0.25">
      <c r="S1615" s="4" t="str">
        <f t="shared" ref="S1615" si="1391">$BB$22</f>
        <v>-</v>
      </c>
      <c r="T1615" s="3"/>
      <c r="U1615" s="36"/>
      <c r="V1615" s="37"/>
      <c r="W1615" s="37"/>
      <c r="X1615" s="38"/>
      <c r="Y1615" s="38"/>
      <c r="Z1615" s="71"/>
      <c r="AA1615" s="39"/>
      <c r="AB1615" s="40"/>
      <c r="AC1615" s="40"/>
      <c r="AD1615" s="40"/>
      <c r="AE1615" s="41"/>
      <c r="AF1615" s="42"/>
      <c r="AG1615" s="49"/>
      <c r="AH1615" s="43"/>
      <c r="AI1615" s="43"/>
      <c r="AJ1615" s="44"/>
      <c r="AK1615" s="44"/>
      <c r="AL1615" s="44"/>
      <c r="AM1615" s="44"/>
      <c r="AN1615" s="36"/>
      <c r="AO1615" s="36"/>
      <c r="AP1615" s="36"/>
      <c r="AQ1615" s="36"/>
      <c r="AR1615" s="36"/>
      <c r="AS1615" s="36"/>
    </row>
    <row r="1616" spans="19:45" ht="30" customHeight="1" x14ac:dyDescent="0.25">
      <c r="S1616" s="4" t="str">
        <f t="shared" ref="S1616" si="1392">$BB$23</f>
        <v>-</v>
      </c>
      <c r="T1616" s="3"/>
      <c r="U1616" s="36"/>
      <c r="V1616" s="37"/>
      <c r="W1616" s="37"/>
      <c r="X1616" s="38"/>
      <c r="Y1616" s="38"/>
      <c r="Z1616" s="71"/>
      <c r="AA1616" s="39"/>
      <c r="AB1616" s="40"/>
      <c r="AC1616" s="40"/>
      <c r="AD1616" s="40"/>
      <c r="AE1616" s="41"/>
      <c r="AF1616" s="42"/>
      <c r="AG1616" s="49"/>
      <c r="AH1616" s="43"/>
      <c r="AI1616" s="43"/>
      <c r="AJ1616" s="44"/>
      <c r="AK1616" s="44"/>
      <c r="AL1616" s="44"/>
      <c r="AM1616" s="44"/>
      <c r="AN1616" s="36"/>
      <c r="AO1616" s="36"/>
      <c r="AP1616" s="36"/>
      <c r="AQ1616" s="36"/>
      <c r="AR1616" s="36"/>
      <c r="AS1616" s="36"/>
    </row>
    <row r="1617" spans="19:45" ht="30" customHeight="1" x14ac:dyDescent="0.25">
      <c r="S1617" s="4" t="str">
        <f t="shared" ref="S1617" si="1393">$BB$24</f>
        <v>-</v>
      </c>
      <c r="T1617" s="3"/>
      <c r="U1617" s="36"/>
      <c r="V1617" s="37"/>
      <c r="W1617" s="37"/>
      <c r="X1617" s="38"/>
      <c r="Y1617" s="38"/>
      <c r="Z1617" s="71"/>
      <c r="AA1617" s="39"/>
      <c r="AB1617" s="40"/>
      <c r="AC1617" s="40"/>
      <c r="AD1617" s="40"/>
      <c r="AE1617" s="41"/>
      <c r="AF1617" s="42"/>
      <c r="AG1617" s="49"/>
      <c r="AH1617" s="43"/>
      <c r="AI1617" s="43"/>
      <c r="AJ1617" s="44"/>
      <c r="AK1617" s="44"/>
      <c r="AL1617" s="44"/>
      <c r="AM1617" s="44"/>
      <c r="AN1617" s="36"/>
      <c r="AO1617" s="36"/>
      <c r="AP1617" s="36"/>
      <c r="AQ1617" s="36"/>
      <c r="AR1617" s="36"/>
      <c r="AS1617" s="36"/>
    </row>
    <row r="1618" spans="19:45" ht="30" customHeight="1" x14ac:dyDescent="0.25">
      <c r="S1618" s="4" t="str">
        <f t="shared" ref="S1618" si="1394">$BB$25</f>
        <v>-</v>
      </c>
      <c r="T1618" s="3"/>
      <c r="U1618" s="36"/>
      <c r="V1618" s="37"/>
      <c r="W1618" s="37"/>
      <c r="X1618" s="38"/>
      <c r="Y1618" s="38"/>
      <c r="Z1618" s="71"/>
      <c r="AA1618" s="39"/>
      <c r="AB1618" s="40"/>
      <c r="AC1618" s="40"/>
      <c r="AD1618" s="40"/>
      <c r="AE1618" s="41"/>
      <c r="AF1618" s="42"/>
      <c r="AG1618" s="49"/>
      <c r="AH1618" s="43"/>
      <c r="AI1618" s="43"/>
      <c r="AJ1618" s="44"/>
      <c r="AK1618" s="44"/>
      <c r="AL1618" s="44"/>
      <c r="AM1618" s="44"/>
      <c r="AN1618" s="36"/>
      <c r="AO1618" s="36"/>
      <c r="AP1618" s="36"/>
      <c r="AQ1618" s="36"/>
      <c r="AR1618" s="36"/>
      <c r="AS1618" s="36"/>
    </row>
    <row r="1619" spans="19:45" ht="30" customHeight="1" x14ac:dyDescent="0.25">
      <c r="S1619" s="4" t="str">
        <f t="shared" ref="S1619" si="1395">$BB$26</f>
        <v>-</v>
      </c>
      <c r="T1619" s="3"/>
      <c r="U1619" s="36"/>
      <c r="V1619" s="37"/>
      <c r="W1619" s="37"/>
      <c r="X1619" s="38"/>
      <c r="Y1619" s="38"/>
      <c r="Z1619" s="71"/>
      <c r="AA1619" s="39"/>
      <c r="AB1619" s="40"/>
      <c r="AC1619" s="40"/>
      <c r="AD1619" s="40"/>
      <c r="AE1619" s="41"/>
      <c r="AF1619" s="42"/>
      <c r="AG1619" s="49"/>
      <c r="AH1619" s="43"/>
      <c r="AI1619" s="43"/>
      <c r="AJ1619" s="44"/>
      <c r="AK1619" s="44"/>
      <c r="AL1619" s="44"/>
      <c r="AM1619" s="44"/>
      <c r="AN1619" s="36"/>
      <c r="AO1619" s="36"/>
      <c r="AP1619" s="36"/>
      <c r="AQ1619" s="36"/>
      <c r="AR1619" s="36"/>
      <c r="AS1619" s="36"/>
    </row>
    <row r="1620" spans="19:45" ht="30" customHeight="1" x14ac:dyDescent="0.25">
      <c r="S1620" s="4" t="str">
        <f t="shared" ref="S1620" si="1396">$BB$27</f>
        <v>-</v>
      </c>
      <c r="T1620" s="3"/>
      <c r="U1620" s="36"/>
      <c r="V1620" s="37"/>
      <c r="W1620" s="37"/>
      <c r="X1620" s="38"/>
      <c r="Y1620" s="38"/>
      <c r="Z1620" s="71"/>
      <c r="AA1620" s="39"/>
      <c r="AB1620" s="40"/>
      <c r="AC1620" s="40"/>
      <c r="AD1620" s="40"/>
      <c r="AE1620" s="41"/>
      <c r="AF1620" s="42"/>
      <c r="AG1620" s="49"/>
      <c r="AH1620" s="43"/>
      <c r="AI1620" s="43"/>
      <c r="AJ1620" s="44"/>
      <c r="AK1620" s="44"/>
      <c r="AL1620" s="44"/>
      <c r="AM1620" s="44"/>
      <c r="AN1620" s="36"/>
      <c r="AO1620" s="36"/>
      <c r="AP1620" s="36"/>
      <c r="AQ1620" s="36"/>
      <c r="AR1620" s="36"/>
      <c r="AS1620" s="36"/>
    </row>
    <row r="1621" spans="19:45" ht="30" customHeight="1" x14ac:dyDescent="0.25">
      <c r="S1621" s="4" t="str">
        <f t="shared" ref="S1621" si="1397">$BB$28</f>
        <v>-</v>
      </c>
      <c r="T1621" s="3"/>
      <c r="U1621" s="36"/>
      <c r="V1621" s="37"/>
      <c r="W1621" s="37"/>
      <c r="X1621" s="38"/>
      <c r="Y1621" s="38"/>
      <c r="Z1621" s="71"/>
      <c r="AA1621" s="39"/>
      <c r="AB1621" s="40"/>
      <c r="AC1621" s="40"/>
      <c r="AD1621" s="40"/>
      <c r="AE1621" s="41"/>
      <c r="AF1621" s="42"/>
      <c r="AG1621" s="49"/>
      <c r="AH1621" s="43"/>
      <c r="AI1621" s="43"/>
      <c r="AJ1621" s="44"/>
      <c r="AK1621" s="44"/>
      <c r="AL1621" s="44"/>
      <c r="AM1621" s="44"/>
      <c r="AN1621" s="36"/>
      <c r="AO1621" s="36"/>
      <c r="AP1621" s="36"/>
      <c r="AQ1621" s="36"/>
      <c r="AR1621" s="36"/>
      <c r="AS1621" s="36"/>
    </row>
    <row r="1622" spans="19:45" ht="30" customHeight="1" x14ac:dyDescent="0.25">
      <c r="S1622" s="4" t="str">
        <f t="shared" ref="S1622" si="1398">$BB$29</f>
        <v>-</v>
      </c>
      <c r="T1622" s="3"/>
      <c r="U1622" s="36"/>
      <c r="V1622" s="37"/>
      <c r="W1622" s="37"/>
      <c r="X1622" s="38"/>
      <c r="Y1622" s="38"/>
      <c r="Z1622" s="71"/>
      <c r="AA1622" s="39"/>
      <c r="AB1622" s="40"/>
      <c r="AC1622" s="40"/>
      <c r="AD1622" s="40"/>
      <c r="AE1622" s="41"/>
      <c r="AF1622" s="42"/>
      <c r="AG1622" s="49"/>
      <c r="AH1622" s="43"/>
      <c r="AI1622" s="43"/>
      <c r="AJ1622" s="44"/>
      <c r="AK1622" s="44"/>
      <c r="AL1622" s="44"/>
      <c r="AM1622" s="44"/>
      <c r="AN1622" s="36"/>
      <c r="AO1622" s="36"/>
      <c r="AP1622" s="36"/>
      <c r="AQ1622" s="36"/>
      <c r="AR1622" s="36"/>
      <c r="AS1622" s="36"/>
    </row>
    <row r="1623" spans="19:45" ht="30" customHeight="1" x14ac:dyDescent="0.25">
      <c r="S1623" s="4" t="str">
        <f t="shared" ref="S1623" si="1399">$BB$30</f>
        <v>-</v>
      </c>
      <c r="T1623" s="3"/>
      <c r="U1623" s="36"/>
      <c r="V1623" s="37"/>
      <c r="W1623" s="37"/>
      <c r="X1623" s="38"/>
      <c r="Y1623" s="38"/>
      <c r="Z1623" s="71"/>
      <c r="AA1623" s="39"/>
      <c r="AB1623" s="40"/>
      <c r="AC1623" s="40"/>
      <c r="AD1623" s="40"/>
      <c r="AE1623" s="41"/>
      <c r="AF1623" s="42"/>
      <c r="AG1623" s="49"/>
      <c r="AH1623" s="43"/>
      <c r="AI1623" s="43"/>
      <c r="AJ1623" s="44"/>
      <c r="AK1623" s="44"/>
      <c r="AL1623" s="44"/>
      <c r="AM1623" s="44"/>
      <c r="AN1623" s="36"/>
      <c r="AO1623" s="36"/>
      <c r="AP1623" s="36"/>
      <c r="AQ1623" s="36"/>
      <c r="AR1623" s="36"/>
      <c r="AS1623" s="36"/>
    </row>
    <row r="1624" spans="19:45" ht="30" customHeight="1" x14ac:dyDescent="0.25">
      <c r="S1624" s="4" t="str">
        <f t="shared" ref="S1624" si="1400">$BB$31</f>
        <v>-</v>
      </c>
      <c r="T1624" s="3"/>
      <c r="U1624" s="36"/>
      <c r="V1624" s="37"/>
      <c r="W1624" s="37"/>
      <c r="X1624" s="38"/>
      <c r="Y1624" s="38"/>
      <c r="Z1624" s="71"/>
      <c r="AA1624" s="39"/>
      <c r="AB1624" s="40"/>
      <c r="AC1624" s="40"/>
      <c r="AD1624" s="40"/>
      <c r="AE1624" s="41"/>
      <c r="AF1624" s="42"/>
      <c r="AG1624" s="49"/>
      <c r="AH1624" s="43"/>
      <c r="AI1624" s="43"/>
      <c r="AJ1624" s="44"/>
      <c r="AK1624" s="44"/>
      <c r="AL1624" s="44"/>
      <c r="AM1624" s="44"/>
      <c r="AN1624" s="36"/>
      <c r="AO1624" s="36"/>
      <c r="AP1624" s="36"/>
      <c r="AQ1624" s="36"/>
      <c r="AR1624" s="36"/>
      <c r="AS1624" s="36"/>
    </row>
    <row r="1625" spans="19:45" ht="30" customHeight="1" x14ac:dyDescent="0.25">
      <c r="S1625" s="34"/>
      <c r="T1625" s="34"/>
      <c r="U1625" s="34"/>
      <c r="V1625" s="34"/>
      <c r="W1625" s="34"/>
      <c r="X1625" s="34"/>
      <c r="Y1625" s="34"/>
      <c r="Z1625" s="34"/>
      <c r="AA1625" s="34"/>
      <c r="AB1625" s="34"/>
      <c r="AC1625" s="34"/>
      <c r="AD1625" s="34"/>
      <c r="AE1625" s="34"/>
      <c r="AF1625" s="34"/>
      <c r="AG1625" s="34"/>
      <c r="AH1625" s="34"/>
      <c r="AI1625" s="34"/>
      <c r="AJ1625" s="34"/>
      <c r="AK1625" s="34"/>
      <c r="AL1625" s="34"/>
      <c r="AM1625" s="34"/>
      <c r="AN1625" s="34"/>
      <c r="AO1625" s="34"/>
      <c r="AP1625" s="34"/>
      <c r="AQ1625" s="34"/>
      <c r="AR1625" s="6"/>
      <c r="AS1625" s="6"/>
    </row>
    <row r="1626" spans="19:45" ht="30" customHeight="1" x14ac:dyDescent="0.25">
      <c r="S1626" s="31" cm="1">
        <f t="array" ref="S1626">BoxNum(ROW($S1626))</f>
        <v>26</v>
      </c>
      <c r="T1626" s="7" t="s">
        <v>698</v>
      </c>
      <c r="U1626" s="15" t="s">
        <v>585</v>
      </c>
      <c r="V1626" s="12"/>
      <c r="W1626" s="65"/>
      <c r="X1626" s="12"/>
      <c r="Y1626" s="7" t="str">
        <f t="shared" ref="Y1626" si="1401">VLOOKUP(U1626,$DX$1:$DZ$21,3,FALSE)</f>
        <v>-</v>
      </c>
      <c r="AD1626" s="8"/>
    </row>
    <row r="1627" spans="19:45" ht="30" customHeight="1" x14ac:dyDescent="0.25">
      <c r="S1627" s="7" t="s">
        <v>24</v>
      </c>
      <c r="T1627" s="15" t="s">
        <v>1154</v>
      </c>
      <c r="U1627" s="5" t="s">
        <v>23</v>
      </c>
      <c r="V1627" s="7" t="str">
        <f t="shared" ref="V1627" si="1402">VLOOKUP(U1626,$DX$1:$DZ$21,2,FALSE)</f>
        <v>-</v>
      </c>
      <c r="W1627" s="19"/>
      <c r="X1627" s="19"/>
      <c r="Y1627" s="19"/>
      <c r="Z1627" s="19"/>
      <c r="AA1627" s="5" t="s">
        <v>592</v>
      </c>
      <c r="AB1627" s="26" t="str">
        <f t="shared" ref="AB1627" si="1403">T1646&amp;"_"&amp;ABS(T1644)&amp;"dB_"&amp;T1648&amp;"_"&amp;T1649&amp;"_"&amp;GetAbsMaxMinText(AF1630:AG1689)&amp;"_"&amp;T1629&amp;"_"&amp;T1628&amp;S1626&amp;"."&amp;T1652</f>
        <v>12V_NormalMode_42dB_M804WF_2227F_400_460_ZTS6011M_MP26.1</v>
      </c>
      <c r="AC1627" s="18"/>
      <c r="AD1627" s="18"/>
      <c r="AE1627" s="18"/>
      <c r="AF1627" s="18"/>
      <c r="AG1627" s="18"/>
      <c r="AH1627" s="19"/>
      <c r="AI1627" s="19" t="s">
        <v>2</v>
      </c>
      <c r="AJ1627" s="16"/>
      <c r="AK1627" s="16"/>
      <c r="AL1627" s="16"/>
      <c r="AM1627" s="16"/>
      <c r="AN1627" s="16"/>
      <c r="AO1627" s="16"/>
      <c r="AP1627" s="16"/>
      <c r="AQ1627" s="16"/>
      <c r="AR1627" s="16"/>
      <c r="AS1627" s="16"/>
    </row>
    <row r="1628" spans="19:45" ht="30" customHeight="1" x14ac:dyDescent="0.25">
      <c r="S1628" s="7" t="s">
        <v>5</v>
      </c>
      <c r="T1628" s="15" t="s">
        <v>1148</v>
      </c>
      <c r="U1628" s="32" t="str">
        <f t="shared" ref="U1628" si="1404">HYPERLINK("#A"&amp;(S1626+1),"&lt;==Block" &amp; $S1626 &amp;"==&gt;")</f>
        <v>&lt;==Block26==&gt;</v>
      </c>
      <c r="V1628" s="51"/>
      <c r="W1628" s="19"/>
      <c r="X1628" s="19"/>
      <c r="Y1628" s="23"/>
      <c r="Z1628" s="8"/>
      <c r="AA1628" s="19"/>
      <c r="AB1628" s="19"/>
      <c r="AC1628" s="19"/>
      <c r="AD1628" s="19"/>
      <c r="AE1628" s="19"/>
      <c r="AF1628" s="19"/>
      <c r="AG1628" s="19"/>
      <c r="AH1628" s="19"/>
      <c r="AI1628" s="19"/>
      <c r="AJ1628" s="19"/>
      <c r="AK1628" s="19"/>
      <c r="AL1628" s="19"/>
      <c r="AM1628" s="19"/>
      <c r="AN1628" s="57" t="s">
        <v>723</v>
      </c>
      <c r="AO1628" s="57" t="s">
        <v>709</v>
      </c>
      <c r="AP1628" s="57" t="s">
        <v>710</v>
      </c>
      <c r="AQ1628" s="57" t="s">
        <v>611</v>
      </c>
      <c r="AR1628" s="57" t="s">
        <v>711</v>
      </c>
      <c r="AS1628" s="50"/>
    </row>
    <row r="1629" spans="19:45" ht="30" customHeight="1" x14ac:dyDescent="0.25">
      <c r="S1629" s="7" t="s">
        <v>10</v>
      </c>
      <c r="T1629" s="15" t="s">
        <v>1173</v>
      </c>
      <c r="U1629" s="52" t="s">
        <v>775</v>
      </c>
      <c r="V1629" s="33" t="s">
        <v>601</v>
      </c>
      <c r="W1629" s="33" t="s">
        <v>602</v>
      </c>
      <c r="X1629" s="33" t="s">
        <v>603</v>
      </c>
      <c r="Y1629" s="33" t="s">
        <v>603</v>
      </c>
      <c r="Z1629" s="33" t="s">
        <v>591</v>
      </c>
      <c r="AA1629" s="33" t="s">
        <v>7</v>
      </c>
      <c r="AB1629" s="33" t="s">
        <v>563</v>
      </c>
      <c r="AC1629" s="33" t="s">
        <v>577</v>
      </c>
      <c r="AD1629" s="33" t="s">
        <v>611</v>
      </c>
      <c r="AE1629" s="33" t="s">
        <v>569</v>
      </c>
      <c r="AF1629" s="35" t="s">
        <v>593</v>
      </c>
      <c r="AG1629" s="35" t="s">
        <v>594</v>
      </c>
      <c r="AH1629" s="35" t="s">
        <v>595</v>
      </c>
      <c r="AI1629" s="35" t="s">
        <v>596</v>
      </c>
      <c r="AJ1629" s="56" t="s">
        <v>597</v>
      </c>
      <c r="AK1629" s="56" t="s">
        <v>598</v>
      </c>
      <c r="AL1629" s="56" t="s">
        <v>599</v>
      </c>
      <c r="AM1629" s="56" t="s">
        <v>600</v>
      </c>
      <c r="AN1629" s="56" t="str">
        <f t="shared" ref="AN1629" si="1405">VLOOKUP($T1637,$DE$1:$DJ$31,2,FALSE)</f>
        <v>Full</v>
      </c>
      <c r="AO1629" s="56" t="str">
        <f t="shared" ref="AO1629" si="1406">VLOOKUP($T1637,$DE$1:$DJ$31,3,FALSE)</f>
        <v>Full</v>
      </c>
      <c r="AP1629" s="56" t="str">
        <f t="shared" ref="AP1629" si="1407">VLOOKUP($T1637,$DE$1:$DJ$31,4,FALSE)</f>
        <v>non</v>
      </c>
      <c r="AQ1629" s="56" t="str">
        <f t="shared" ref="AQ1629" si="1408">VLOOKUP($T1637,$DE$1:$DJ$31,5,FALSE)</f>
        <v>non</v>
      </c>
      <c r="AR1629" s="56" t="str">
        <f t="shared" ref="AR1629" si="1409">VLOOKUP($T1637,$DE$1:$DJ$31,6,FALSE)</f>
        <v>Full</v>
      </c>
      <c r="AS1629" s="35" t="s">
        <v>726</v>
      </c>
    </row>
    <row r="1630" spans="19:45" ht="30" customHeight="1" x14ac:dyDescent="0.25">
      <c r="S1630" s="7" t="s">
        <v>18</v>
      </c>
      <c r="T1630" s="15" t="s">
        <v>1149</v>
      </c>
      <c r="U1630" s="36" t="str">
        <f t="shared" ref="U1630:U1640" ca="1" si="1410">ConfigCode($AA1630,$AN1630,$AO1630,$AP1630,$AQ1630,$AR1630,$AF1630,$AG1630,2)</f>
        <v>0x23=-40.60,-40.00;</v>
      </c>
      <c r="V1630" s="37"/>
      <c r="W1630" s="37"/>
      <c r="X1630" s="68"/>
      <c r="Y1630" s="68"/>
      <c r="Z1630" s="55">
        <f t="shared" ref="Z1630:Z1640" ca="1" si="1411" xml:space="preserve">
N("vbias,vlookup vbias range")+
VLOOKUP($AA1630,INDIRECT(BoxVal(ROW($AA1630),34,COLUMN(T1626))),2,FALSE)+
N("gain")+
$AB1630+
N("vcm")+
VLOOKUP($AC1630,$CT$1:$DC$31,7,FALSE)+
N("(vbias*vcp*vbg-vbias)*sensor ratio")+
VbiasCal($AA1630,$AD1630,$AE1630,BoxVal(ROW($AC1630),18,COLUMN($T$22)))+
N("vbias ref+gain ref")+
$V1630+$W1630</f>
        <v>-1.7000000000000002</v>
      </c>
      <c r="AA1630" s="39" t="s">
        <v>799</v>
      </c>
      <c r="AB1630" s="40">
        <v>0.5</v>
      </c>
      <c r="AC1630" s="40" t="s">
        <v>996</v>
      </c>
      <c r="AD1630" s="40">
        <v>1</v>
      </c>
      <c r="AE1630" s="41">
        <v>0</v>
      </c>
      <c r="AF1630" s="42">
        <v>-40.6</v>
      </c>
      <c r="AG1630" s="42">
        <v>-40</v>
      </c>
      <c r="AH1630" s="43">
        <f t="shared" ref="AH1630:AH1640" ca="1" si="1412">$AF1630+$Z1630</f>
        <v>-42.300000000000004</v>
      </c>
      <c r="AI1630" s="43">
        <f t="shared" ref="AI1630:AI1640" ca="1" si="1413">$AG1630+$Z1630</f>
        <v>-41.7</v>
      </c>
      <c r="AJ1630" s="44">
        <f t="shared" ref="AJ1630:AJ1640" ca="1" si="1414" xml:space="preserve">
N("initial sens-loopgain")+
$AF1630-BoxVal(ROW($AA1630),26,COLUMN(INDIRECT("T"&amp;(INT(ROW($AA1647)/65))*65+2)))</f>
        <v>-40.6</v>
      </c>
      <c r="AK1630" s="44">
        <f t="shared" ref="AK1630:AK1640" ca="1" si="1415">AJ1630+(AG1630-AF1630)</f>
        <v>-40</v>
      </c>
      <c r="AL1630" s="44">
        <f t="shared" ref="AL1630:AL1640" ca="1" si="1416" xml:space="preserve">
N("initial sens-loopgain-gain-gain ref-vcm")+
$AH1630-
BoxVal(ROW($AA1630),26,COLUMN(INDIRECT("T"&amp;(INT(ROW($AA1647)/65))*65+2)))-
$AB1630-
$W1630-
IFERROR(VLOOKUP($AC1630,$CT$1:$DC$31,7,FALSE),0)</f>
        <v>-42.800000000000004</v>
      </c>
      <c r="AM1630" s="44">
        <f t="shared" ref="AM1630:AM1640" ca="1" si="1417">AL1630+(AG1630-AF1630)</f>
        <v>-42.2</v>
      </c>
      <c r="AN1630" s="36" t="str">
        <f t="shared" ref="AN1630:AN1640" ca="1" si="1418">IF(BoxVal(ROW(AA1630),9,COLUMN(T1628))="FIX","00",ManualLookup(AA1630,BoxVal(ROW(AA1630),4,COLUMN(AN1628)),INDIRECT(DN$3)))</f>
        <v>20</v>
      </c>
      <c r="AO1630" s="36" t="str">
        <f t="shared" ref="AO1630:AO1640" ca="1" si="1419">ManualLookup(AB1630,BoxVal(ROW(AB1630),4,COLUMN(AO1628)),INDIRECT(DO$3))</f>
        <v>03</v>
      </c>
      <c r="AP1630" s="36" t="str">
        <f t="shared" ref="AP1630:AP1640" ca="1" si="1420">ManualLookup(AC1630,BoxVal(ROW(AC1630),4,COLUMN(AP1628)),INDIRECT(DP$3))</f>
        <v>00</v>
      </c>
      <c r="AQ1630" s="36" t="str">
        <f t="shared" ref="AQ1630:AQ1640" ca="1" si="1421">ManualLookup(AD1630,BoxVal(ROW(AD1630),4,COLUMN(AQ1628)),INDIRECT(DQ$3))</f>
        <v>00</v>
      </c>
      <c r="AR1630" s="36" t="str">
        <f t="shared" ref="AR1630:AR1640" ca="1" si="1422">ManualLookup(AE1630,BoxVal(ROW(AE1630),4,COLUMN(AR1628)),INDIRECT(DR$3))</f>
        <v>00</v>
      </c>
      <c r="AS1630" s="33"/>
    </row>
    <row r="1631" spans="19:45" ht="30" customHeight="1" x14ac:dyDescent="0.25">
      <c r="S1631" s="7" t="s">
        <v>13</v>
      </c>
      <c r="T1631" s="15" t="s">
        <v>1155</v>
      </c>
      <c r="U1631" s="71" t="str">
        <f t="shared" ca="1" si="1410"/>
        <v>0x24=-41.10,-40.60;</v>
      </c>
      <c r="V1631" s="37"/>
      <c r="W1631" s="37"/>
      <c r="X1631" s="68"/>
      <c r="Y1631" s="68"/>
      <c r="Z1631" s="55">
        <f t="shared" ca="1" si="1411"/>
        <v>-1.2000000000000002</v>
      </c>
      <c r="AA1631" s="39" t="s">
        <v>799</v>
      </c>
      <c r="AB1631" s="40">
        <v>1</v>
      </c>
      <c r="AC1631" s="40" t="s">
        <v>996</v>
      </c>
      <c r="AD1631" s="40">
        <v>1</v>
      </c>
      <c r="AE1631" s="41">
        <v>0</v>
      </c>
      <c r="AF1631" s="42">
        <v>-41.1</v>
      </c>
      <c r="AG1631" s="47">
        <f t="shared" ref="AG1631" si="1423">AF1630</f>
        <v>-40.6</v>
      </c>
      <c r="AH1631" s="43">
        <f t="shared" ca="1" si="1412"/>
        <v>-42.300000000000004</v>
      </c>
      <c r="AI1631" s="43">
        <f t="shared" ca="1" si="1413"/>
        <v>-41.800000000000004</v>
      </c>
      <c r="AJ1631" s="44">
        <f t="shared" ca="1" si="1414"/>
        <v>-41.1</v>
      </c>
      <c r="AK1631" s="44">
        <f t="shared" ca="1" si="1415"/>
        <v>-40.6</v>
      </c>
      <c r="AL1631" s="44">
        <f t="shared" ca="1" si="1416"/>
        <v>-43.300000000000004</v>
      </c>
      <c r="AM1631" s="44">
        <f t="shared" ca="1" si="1417"/>
        <v>-42.800000000000004</v>
      </c>
      <c r="AN1631" s="36" t="str">
        <f t="shared" ca="1" si="1418"/>
        <v>20</v>
      </c>
      <c r="AO1631" s="36" t="str">
        <f t="shared" ca="1" si="1419"/>
        <v>04</v>
      </c>
      <c r="AP1631" s="36" t="str">
        <f t="shared" ca="1" si="1420"/>
        <v>00</v>
      </c>
      <c r="AQ1631" s="36" t="str">
        <f t="shared" ca="1" si="1421"/>
        <v>00</v>
      </c>
      <c r="AR1631" s="36" t="str">
        <f t="shared" ca="1" si="1422"/>
        <v>00</v>
      </c>
      <c r="AS1631" s="36"/>
    </row>
    <row r="1632" spans="19:45" ht="30" customHeight="1" x14ac:dyDescent="0.25">
      <c r="S1632" s="26"/>
      <c r="T1632" s="17"/>
      <c r="U1632" s="71" t="str">
        <f t="shared" ca="1" si="1410"/>
        <v>0x33=-41.70,-41.10;</v>
      </c>
      <c r="V1632" s="37"/>
      <c r="W1632" s="37"/>
      <c r="X1632" s="68"/>
      <c r="Y1632" s="68"/>
      <c r="Z1632" s="55">
        <f t="shared" ca="1" si="1411"/>
        <v>-0.60000000000000009</v>
      </c>
      <c r="AA1632" s="39" t="s">
        <v>586</v>
      </c>
      <c r="AB1632" s="40">
        <v>0.5</v>
      </c>
      <c r="AC1632" s="40" t="s">
        <v>995</v>
      </c>
      <c r="AD1632" s="40">
        <v>1</v>
      </c>
      <c r="AE1632" s="41">
        <v>0</v>
      </c>
      <c r="AF1632" s="42">
        <v>-41.7</v>
      </c>
      <c r="AG1632" s="47">
        <f t="shared" ref="AG1632:AG1640" si="1424">AF1631</f>
        <v>-41.1</v>
      </c>
      <c r="AH1632" s="43">
        <f t="shared" ca="1" si="1412"/>
        <v>-42.300000000000004</v>
      </c>
      <c r="AI1632" s="43">
        <f t="shared" ca="1" si="1413"/>
        <v>-41.7</v>
      </c>
      <c r="AJ1632" s="44">
        <f t="shared" ca="1" si="1414"/>
        <v>-41.7</v>
      </c>
      <c r="AK1632" s="44">
        <f t="shared" ca="1" si="1415"/>
        <v>-41.1</v>
      </c>
      <c r="AL1632" s="44">
        <f t="shared" ca="1" si="1416"/>
        <v>-42.800000000000004</v>
      </c>
      <c r="AM1632" s="44">
        <f t="shared" ca="1" si="1417"/>
        <v>-42.2</v>
      </c>
      <c r="AN1632" s="36" t="str">
        <f t="shared" ca="1" si="1418"/>
        <v>30</v>
      </c>
      <c r="AO1632" s="36" t="str">
        <f t="shared" ca="1" si="1419"/>
        <v>03</v>
      </c>
      <c r="AP1632" s="36" t="str">
        <f t="shared" ca="1" si="1420"/>
        <v>00</v>
      </c>
      <c r="AQ1632" s="36" t="str">
        <f t="shared" ca="1" si="1421"/>
        <v>00</v>
      </c>
      <c r="AR1632" s="36" t="str">
        <f t="shared" ca="1" si="1422"/>
        <v>00</v>
      </c>
      <c r="AS1632" s="36"/>
    </row>
    <row r="1633" spans="19:45" ht="30" customHeight="1" x14ac:dyDescent="0.25">
      <c r="S1633" s="7" t="s">
        <v>19</v>
      </c>
      <c r="T1633" s="15" t="s">
        <v>1150</v>
      </c>
      <c r="U1633" s="71" t="str">
        <f t="shared" ca="1" si="1410"/>
        <v>0x34=-42.20,-41.70;</v>
      </c>
      <c r="V1633" s="37"/>
      <c r="W1633" s="37"/>
      <c r="X1633" s="68"/>
      <c r="Y1633" s="68"/>
      <c r="Z1633" s="55">
        <f t="shared" ca="1" si="1411"/>
        <v>-0.10000000000000009</v>
      </c>
      <c r="AA1633" s="39" t="s">
        <v>586</v>
      </c>
      <c r="AB1633" s="40">
        <v>1</v>
      </c>
      <c r="AC1633" s="40" t="s">
        <v>995</v>
      </c>
      <c r="AD1633" s="40">
        <v>1</v>
      </c>
      <c r="AE1633" s="41">
        <v>0</v>
      </c>
      <c r="AF1633" s="42">
        <v>-42.2</v>
      </c>
      <c r="AG1633" s="47">
        <f t="shared" si="1424"/>
        <v>-41.7</v>
      </c>
      <c r="AH1633" s="43">
        <f t="shared" ca="1" si="1412"/>
        <v>-42.300000000000004</v>
      </c>
      <c r="AI1633" s="43">
        <f t="shared" ca="1" si="1413"/>
        <v>-41.800000000000004</v>
      </c>
      <c r="AJ1633" s="44">
        <f t="shared" ca="1" si="1414"/>
        <v>-42.2</v>
      </c>
      <c r="AK1633" s="44">
        <f t="shared" ca="1" si="1415"/>
        <v>-41.7</v>
      </c>
      <c r="AL1633" s="44">
        <f t="shared" ca="1" si="1416"/>
        <v>-43.300000000000004</v>
      </c>
      <c r="AM1633" s="44">
        <f t="shared" ca="1" si="1417"/>
        <v>-42.800000000000004</v>
      </c>
      <c r="AN1633" s="36" t="str">
        <f t="shared" ca="1" si="1418"/>
        <v>30</v>
      </c>
      <c r="AO1633" s="36" t="str">
        <f t="shared" ca="1" si="1419"/>
        <v>04</v>
      </c>
      <c r="AP1633" s="36" t="str">
        <f t="shared" ca="1" si="1420"/>
        <v>00</v>
      </c>
      <c r="AQ1633" s="36" t="str">
        <f t="shared" ca="1" si="1421"/>
        <v>00</v>
      </c>
      <c r="AR1633" s="36" t="str">
        <f t="shared" ca="1" si="1422"/>
        <v>00</v>
      </c>
      <c r="AS1633" s="36"/>
    </row>
    <row r="1634" spans="19:45" ht="30" customHeight="1" x14ac:dyDescent="0.25">
      <c r="S1634" s="7" t="s">
        <v>15</v>
      </c>
      <c r="T1634" s="15" t="s">
        <v>1151</v>
      </c>
      <c r="U1634" s="71" t="str">
        <f t="shared" ca="1" si="1410"/>
        <v>0x03=-42.80,-42.20;</v>
      </c>
      <c r="V1634" s="37"/>
      <c r="W1634" s="37"/>
      <c r="X1634" s="68"/>
      <c r="Y1634" s="68"/>
      <c r="Z1634" s="55">
        <f t="shared" ca="1" si="1411"/>
        <v>0.5</v>
      </c>
      <c r="AA1634" s="39" t="s">
        <v>587</v>
      </c>
      <c r="AB1634" s="40">
        <v>0.5</v>
      </c>
      <c r="AC1634" s="40" t="s">
        <v>995</v>
      </c>
      <c r="AD1634" s="40">
        <v>1</v>
      </c>
      <c r="AE1634" s="41">
        <v>0</v>
      </c>
      <c r="AF1634" s="42">
        <v>-42.8</v>
      </c>
      <c r="AG1634" s="47">
        <f t="shared" si="1424"/>
        <v>-42.2</v>
      </c>
      <c r="AH1634" s="43">
        <f t="shared" ca="1" si="1412"/>
        <v>-42.3</v>
      </c>
      <c r="AI1634" s="43">
        <f t="shared" ca="1" si="1413"/>
        <v>-41.7</v>
      </c>
      <c r="AJ1634" s="44">
        <f t="shared" ca="1" si="1414"/>
        <v>-42.8</v>
      </c>
      <c r="AK1634" s="44">
        <f t="shared" ca="1" si="1415"/>
        <v>-42.2</v>
      </c>
      <c r="AL1634" s="44">
        <f t="shared" ca="1" si="1416"/>
        <v>-42.8</v>
      </c>
      <c r="AM1634" s="44">
        <f t="shared" ca="1" si="1417"/>
        <v>-42.2</v>
      </c>
      <c r="AN1634" s="36" t="str">
        <f t="shared" ca="1" si="1418"/>
        <v>00</v>
      </c>
      <c r="AO1634" s="36" t="str">
        <f t="shared" ca="1" si="1419"/>
        <v>03</v>
      </c>
      <c r="AP1634" s="36" t="str">
        <f t="shared" ca="1" si="1420"/>
        <v>00</v>
      </c>
      <c r="AQ1634" s="36" t="str">
        <f t="shared" ca="1" si="1421"/>
        <v>00</v>
      </c>
      <c r="AR1634" s="36" t="str">
        <f t="shared" ca="1" si="1422"/>
        <v>00</v>
      </c>
      <c r="AS1634" s="36"/>
    </row>
    <row r="1635" spans="19:45" ht="30" customHeight="1" x14ac:dyDescent="0.25">
      <c r="S1635" s="7" t="s">
        <v>705</v>
      </c>
      <c r="T1635" s="15" t="s">
        <v>1152</v>
      </c>
      <c r="U1635" s="71" t="str">
        <f t="shared" ca="1" si="1410"/>
        <v>0x04=-43.30,-42.80;</v>
      </c>
      <c r="V1635" s="37"/>
      <c r="W1635" s="37"/>
      <c r="X1635" s="68"/>
      <c r="Y1635" s="68"/>
      <c r="Z1635" s="55">
        <f t="shared" ca="1" si="1411"/>
        <v>1</v>
      </c>
      <c r="AA1635" s="39" t="s">
        <v>587</v>
      </c>
      <c r="AB1635" s="40">
        <v>1</v>
      </c>
      <c r="AC1635" s="40" t="s">
        <v>995</v>
      </c>
      <c r="AD1635" s="40">
        <v>1</v>
      </c>
      <c r="AE1635" s="41">
        <v>0</v>
      </c>
      <c r="AF1635" s="42">
        <v>-43.3</v>
      </c>
      <c r="AG1635" s="47">
        <f t="shared" si="1424"/>
        <v>-42.8</v>
      </c>
      <c r="AH1635" s="43">
        <f t="shared" ca="1" si="1412"/>
        <v>-42.3</v>
      </c>
      <c r="AI1635" s="43">
        <f t="shared" ca="1" si="1413"/>
        <v>-41.8</v>
      </c>
      <c r="AJ1635" s="44">
        <f t="shared" ca="1" si="1414"/>
        <v>-43.3</v>
      </c>
      <c r="AK1635" s="44">
        <f t="shared" ca="1" si="1415"/>
        <v>-42.8</v>
      </c>
      <c r="AL1635" s="44">
        <f t="shared" ca="1" si="1416"/>
        <v>-43.3</v>
      </c>
      <c r="AM1635" s="44">
        <f t="shared" ca="1" si="1417"/>
        <v>-42.8</v>
      </c>
      <c r="AN1635" s="36" t="str">
        <f t="shared" ca="1" si="1418"/>
        <v>00</v>
      </c>
      <c r="AO1635" s="36" t="str">
        <f t="shared" ca="1" si="1419"/>
        <v>04</v>
      </c>
      <c r="AP1635" s="36" t="str">
        <f t="shared" ca="1" si="1420"/>
        <v>00</v>
      </c>
      <c r="AQ1635" s="36" t="str">
        <f t="shared" ca="1" si="1421"/>
        <v>00</v>
      </c>
      <c r="AR1635" s="36" t="str">
        <f t="shared" ca="1" si="1422"/>
        <v>00</v>
      </c>
      <c r="AS1635" s="36"/>
    </row>
    <row r="1636" spans="19:45" ht="30" customHeight="1" x14ac:dyDescent="0.25">
      <c r="S1636" s="7" t="s">
        <v>605</v>
      </c>
      <c r="T1636" s="15" t="s">
        <v>991</v>
      </c>
      <c r="U1636" s="71" t="str">
        <f t="shared" ca="1" si="1410"/>
        <v>0x53=-43.90,-43.30;</v>
      </c>
      <c r="V1636" s="37"/>
      <c r="W1636" s="37"/>
      <c r="X1636" s="68"/>
      <c r="Y1636" s="68"/>
      <c r="Z1636" s="55">
        <f t="shared" ca="1" si="1411"/>
        <v>1.6</v>
      </c>
      <c r="AA1636" s="39" t="s">
        <v>580</v>
      </c>
      <c r="AB1636" s="40">
        <v>0.5</v>
      </c>
      <c r="AC1636" s="40" t="s">
        <v>995</v>
      </c>
      <c r="AD1636" s="40">
        <v>1</v>
      </c>
      <c r="AE1636" s="41">
        <v>0</v>
      </c>
      <c r="AF1636" s="42">
        <v>-43.9</v>
      </c>
      <c r="AG1636" s="47">
        <f t="shared" si="1424"/>
        <v>-43.3</v>
      </c>
      <c r="AH1636" s="43">
        <f t="shared" ca="1" si="1412"/>
        <v>-42.3</v>
      </c>
      <c r="AI1636" s="43">
        <f t="shared" ca="1" si="1413"/>
        <v>-41.699999999999996</v>
      </c>
      <c r="AJ1636" s="44">
        <f t="shared" ca="1" si="1414"/>
        <v>-43.9</v>
      </c>
      <c r="AK1636" s="44">
        <f t="shared" ca="1" si="1415"/>
        <v>-43.3</v>
      </c>
      <c r="AL1636" s="44">
        <f t="shared" ca="1" si="1416"/>
        <v>-42.8</v>
      </c>
      <c r="AM1636" s="44">
        <f t="shared" ca="1" si="1417"/>
        <v>-42.199999999999996</v>
      </c>
      <c r="AN1636" s="36" t="str">
        <f t="shared" ca="1" si="1418"/>
        <v>50</v>
      </c>
      <c r="AO1636" s="36" t="str">
        <f t="shared" ca="1" si="1419"/>
        <v>03</v>
      </c>
      <c r="AP1636" s="36" t="str">
        <f t="shared" ca="1" si="1420"/>
        <v>00</v>
      </c>
      <c r="AQ1636" s="36" t="str">
        <f t="shared" ca="1" si="1421"/>
        <v>00</v>
      </c>
      <c r="AR1636" s="36" t="str">
        <f t="shared" ca="1" si="1422"/>
        <v>00</v>
      </c>
      <c r="AS1636" s="36"/>
    </row>
    <row r="1637" spans="19:45" ht="30" customHeight="1" x14ac:dyDescent="0.25">
      <c r="S1637" s="7" t="s">
        <v>721</v>
      </c>
      <c r="T1637" s="15" t="s">
        <v>26</v>
      </c>
      <c r="U1637" s="71" t="str">
        <f t="shared" ca="1" si="1410"/>
        <v>0x54=-44.40,-43.90;</v>
      </c>
      <c r="V1637" s="37"/>
      <c r="W1637" s="37"/>
      <c r="X1637" s="68"/>
      <c r="Y1637" s="68"/>
      <c r="Z1637" s="55">
        <f t="shared" ca="1" si="1411"/>
        <v>2.1</v>
      </c>
      <c r="AA1637" s="39" t="s">
        <v>580</v>
      </c>
      <c r="AB1637" s="40">
        <v>1</v>
      </c>
      <c r="AC1637" s="40" t="s">
        <v>995</v>
      </c>
      <c r="AD1637" s="40">
        <v>1</v>
      </c>
      <c r="AE1637" s="41">
        <v>0</v>
      </c>
      <c r="AF1637" s="42">
        <v>-44.4</v>
      </c>
      <c r="AG1637" s="47">
        <f t="shared" si="1424"/>
        <v>-43.9</v>
      </c>
      <c r="AH1637" s="43">
        <f t="shared" ca="1" si="1412"/>
        <v>-42.3</v>
      </c>
      <c r="AI1637" s="43">
        <f t="shared" ca="1" si="1413"/>
        <v>-41.8</v>
      </c>
      <c r="AJ1637" s="44">
        <f t="shared" ca="1" si="1414"/>
        <v>-44.4</v>
      </c>
      <c r="AK1637" s="44">
        <f t="shared" ca="1" si="1415"/>
        <v>-43.9</v>
      </c>
      <c r="AL1637" s="44">
        <f t="shared" ca="1" si="1416"/>
        <v>-43.3</v>
      </c>
      <c r="AM1637" s="44">
        <f t="shared" ca="1" si="1417"/>
        <v>-42.8</v>
      </c>
      <c r="AN1637" s="36" t="str">
        <f t="shared" ca="1" si="1418"/>
        <v>50</v>
      </c>
      <c r="AO1637" s="36" t="str">
        <f t="shared" ca="1" si="1419"/>
        <v>04</v>
      </c>
      <c r="AP1637" s="36" t="str">
        <f t="shared" ca="1" si="1420"/>
        <v>00</v>
      </c>
      <c r="AQ1637" s="36" t="str">
        <f t="shared" ca="1" si="1421"/>
        <v>00</v>
      </c>
      <c r="AR1637" s="36" t="str">
        <f t="shared" ca="1" si="1422"/>
        <v>00</v>
      </c>
      <c r="AS1637" s="36"/>
    </row>
    <row r="1638" spans="19:45" ht="30" customHeight="1" x14ac:dyDescent="0.25">
      <c r="S1638" s="7" t="s">
        <v>20</v>
      </c>
      <c r="T1638" s="15">
        <v>-38</v>
      </c>
      <c r="U1638" s="71" t="str">
        <f t="shared" ca="1" si="1410"/>
        <v>0x63=-45.00,-44.40;</v>
      </c>
      <c r="V1638" s="37"/>
      <c r="W1638" s="37"/>
      <c r="X1638" s="38"/>
      <c r="Y1638" s="38"/>
      <c r="Z1638" s="55">
        <f t="shared" ca="1" si="1411"/>
        <v>2.7</v>
      </c>
      <c r="AA1638" s="39" t="s">
        <v>581</v>
      </c>
      <c r="AB1638" s="40">
        <v>0.5</v>
      </c>
      <c r="AC1638" s="40" t="s">
        <v>995</v>
      </c>
      <c r="AD1638" s="40">
        <v>1</v>
      </c>
      <c r="AE1638" s="41">
        <v>0</v>
      </c>
      <c r="AF1638" s="42">
        <v>-45</v>
      </c>
      <c r="AG1638" s="47">
        <f t="shared" si="1424"/>
        <v>-44.4</v>
      </c>
      <c r="AH1638" s="43">
        <f t="shared" ca="1" si="1412"/>
        <v>-42.3</v>
      </c>
      <c r="AI1638" s="43">
        <f t="shared" ca="1" si="1413"/>
        <v>-41.699999999999996</v>
      </c>
      <c r="AJ1638" s="44">
        <f t="shared" ca="1" si="1414"/>
        <v>-45</v>
      </c>
      <c r="AK1638" s="44">
        <f t="shared" ca="1" si="1415"/>
        <v>-44.4</v>
      </c>
      <c r="AL1638" s="44">
        <f t="shared" ca="1" si="1416"/>
        <v>-42.8</v>
      </c>
      <c r="AM1638" s="44">
        <f t="shared" ca="1" si="1417"/>
        <v>-42.199999999999996</v>
      </c>
      <c r="AN1638" s="36" t="str">
        <f t="shared" ca="1" si="1418"/>
        <v>60</v>
      </c>
      <c r="AO1638" s="36" t="str">
        <f t="shared" ca="1" si="1419"/>
        <v>03</v>
      </c>
      <c r="AP1638" s="36" t="str">
        <f t="shared" ca="1" si="1420"/>
        <v>00</v>
      </c>
      <c r="AQ1638" s="36" t="str">
        <f t="shared" ca="1" si="1421"/>
        <v>00</v>
      </c>
      <c r="AR1638" s="36" t="str">
        <f t="shared" ca="1" si="1422"/>
        <v>00</v>
      </c>
      <c r="AS1638" s="36"/>
    </row>
    <row r="1639" spans="19:45" ht="30" customHeight="1" x14ac:dyDescent="0.25">
      <c r="S1639" s="7" t="s">
        <v>691</v>
      </c>
      <c r="T1639" s="15" t="s">
        <v>1098</v>
      </c>
      <c r="U1639" s="71" t="str">
        <f t="shared" ca="1" si="1410"/>
        <v>0x64=-45.50,-45.00;</v>
      </c>
      <c r="V1639" s="37"/>
      <c r="W1639" s="37"/>
      <c r="X1639" s="38"/>
      <c r="Y1639" s="38"/>
      <c r="Z1639" s="55">
        <f t="shared" ca="1" si="1411"/>
        <v>3.2</v>
      </c>
      <c r="AA1639" s="39" t="s">
        <v>581</v>
      </c>
      <c r="AB1639" s="40">
        <v>1</v>
      </c>
      <c r="AC1639" s="40" t="s">
        <v>995</v>
      </c>
      <c r="AD1639" s="40">
        <v>1</v>
      </c>
      <c r="AE1639" s="41">
        <v>0</v>
      </c>
      <c r="AF1639" s="42">
        <v>-45.5</v>
      </c>
      <c r="AG1639" s="47">
        <f t="shared" si="1424"/>
        <v>-45</v>
      </c>
      <c r="AH1639" s="43">
        <f t="shared" ca="1" si="1412"/>
        <v>-42.3</v>
      </c>
      <c r="AI1639" s="43">
        <f t="shared" ca="1" si="1413"/>
        <v>-41.8</v>
      </c>
      <c r="AJ1639" s="44">
        <f t="shared" ca="1" si="1414"/>
        <v>-45.5</v>
      </c>
      <c r="AK1639" s="44">
        <f t="shared" ca="1" si="1415"/>
        <v>-45</v>
      </c>
      <c r="AL1639" s="44">
        <f t="shared" ca="1" si="1416"/>
        <v>-43.3</v>
      </c>
      <c r="AM1639" s="44">
        <f t="shared" ca="1" si="1417"/>
        <v>-42.8</v>
      </c>
      <c r="AN1639" s="36" t="str">
        <f t="shared" ca="1" si="1418"/>
        <v>60</v>
      </c>
      <c r="AO1639" s="36" t="str">
        <f t="shared" ca="1" si="1419"/>
        <v>04</v>
      </c>
      <c r="AP1639" s="36" t="str">
        <f t="shared" ca="1" si="1420"/>
        <v>00</v>
      </c>
      <c r="AQ1639" s="36" t="str">
        <f t="shared" ca="1" si="1421"/>
        <v>00</v>
      </c>
      <c r="AR1639" s="36" t="str">
        <f t="shared" ca="1" si="1422"/>
        <v>00</v>
      </c>
      <c r="AS1639" s="36"/>
    </row>
    <row r="1640" spans="19:45" ht="30" customHeight="1" x14ac:dyDescent="0.25">
      <c r="S1640" s="7" t="s">
        <v>544</v>
      </c>
      <c r="T1640" s="15" t="s">
        <v>993</v>
      </c>
      <c r="U1640" s="71" t="str">
        <f t="shared" ca="1" si="1410"/>
        <v>0x65=-46.00,-45.50;</v>
      </c>
      <c r="V1640" s="37"/>
      <c r="W1640" s="37"/>
      <c r="X1640" s="38"/>
      <c r="Y1640" s="38"/>
      <c r="Z1640" s="71">
        <f t="shared" ca="1" si="1411"/>
        <v>3.7</v>
      </c>
      <c r="AA1640" s="39" t="s">
        <v>581</v>
      </c>
      <c r="AB1640" s="40">
        <v>1.5</v>
      </c>
      <c r="AC1640" s="40" t="s">
        <v>995</v>
      </c>
      <c r="AD1640" s="40">
        <v>1</v>
      </c>
      <c r="AE1640" s="41">
        <v>0</v>
      </c>
      <c r="AF1640" s="42">
        <v>-46</v>
      </c>
      <c r="AG1640" s="49">
        <f t="shared" si="1424"/>
        <v>-45.5</v>
      </c>
      <c r="AH1640" s="43">
        <f t="shared" ca="1" si="1412"/>
        <v>-42.3</v>
      </c>
      <c r="AI1640" s="43">
        <f t="shared" ca="1" si="1413"/>
        <v>-41.8</v>
      </c>
      <c r="AJ1640" s="44">
        <f t="shared" ca="1" si="1414"/>
        <v>-46</v>
      </c>
      <c r="AK1640" s="44">
        <f t="shared" ca="1" si="1415"/>
        <v>-45.5</v>
      </c>
      <c r="AL1640" s="44">
        <f t="shared" ca="1" si="1416"/>
        <v>-43.8</v>
      </c>
      <c r="AM1640" s="44">
        <f t="shared" ca="1" si="1417"/>
        <v>-43.3</v>
      </c>
      <c r="AN1640" s="36" t="str">
        <f t="shared" ca="1" si="1418"/>
        <v>60</v>
      </c>
      <c r="AO1640" s="36" t="str">
        <f t="shared" ca="1" si="1419"/>
        <v>05</v>
      </c>
      <c r="AP1640" s="36" t="str">
        <f t="shared" ca="1" si="1420"/>
        <v>00</v>
      </c>
      <c r="AQ1640" s="36" t="str">
        <f t="shared" ca="1" si="1421"/>
        <v>00</v>
      </c>
      <c r="AR1640" s="36" t="str">
        <f t="shared" ca="1" si="1422"/>
        <v>00</v>
      </c>
      <c r="AS1640" s="36"/>
    </row>
    <row r="1641" spans="19:45" ht="30" customHeight="1" x14ac:dyDescent="0.25">
      <c r="S1641" s="7" t="s">
        <v>12</v>
      </c>
      <c r="T1641" s="15" t="s">
        <v>548</v>
      </c>
      <c r="U1641" s="71"/>
      <c r="V1641" s="37"/>
      <c r="W1641" s="37"/>
      <c r="X1641" s="38"/>
      <c r="Y1641" s="38"/>
      <c r="Z1641" s="71"/>
      <c r="AA1641" s="39"/>
      <c r="AB1641" s="40"/>
      <c r="AC1641" s="40"/>
      <c r="AD1641" s="40"/>
      <c r="AE1641" s="41"/>
      <c r="AF1641" s="42"/>
      <c r="AG1641" s="49"/>
      <c r="AH1641" s="43"/>
      <c r="AI1641" s="43"/>
      <c r="AJ1641" s="44"/>
      <c r="AK1641" s="44"/>
      <c r="AL1641" s="44"/>
      <c r="AM1641" s="44"/>
      <c r="AN1641" s="36"/>
      <c r="AO1641" s="36"/>
      <c r="AP1641" s="36"/>
      <c r="AQ1641" s="36"/>
      <c r="AR1641" s="36"/>
      <c r="AS1641" s="36"/>
    </row>
    <row r="1642" spans="19:45" ht="30" customHeight="1" x14ac:dyDescent="0.25">
      <c r="S1642" s="26" t="s">
        <v>773</v>
      </c>
      <c r="T1642" s="15" t="s">
        <v>562</v>
      </c>
      <c r="U1642" s="71"/>
      <c r="V1642" s="37"/>
      <c r="W1642" s="37"/>
      <c r="X1642" s="38"/>
      <c r="Y1642" s="38"/>
      <c r="Z1642" s="71"/>
      <c r="AA1642" s="39"/>
      <c r="AB1642" s="40"/>
      <c r="AC1642" s="40"/>
      <c r="AD1642" s="40"/>
      <c r="AE1642" s="41"/>
      <c r="AF1642" s="42"/>
      <c r="AG1642" s="49"/>
      <c r="AH1642" s="43"/>
      <c r="AI1642" s="43"/>
      <c r="AJ1642" s="44"/>
      <c r="AK1642" s="44"/>
      <c r="AL1642" s="44"/>
      <c r="AM1642" s="44"/>
      <c r="AN1642" s="36"/>
      <c r="AO1642" s="36"/>
      <c r="AP1642" s="36"/>
      <c r="AQ1642" s="36"/>
      <c r="AR1642" s="36"/>
      <c r="AS1642" s="36"/>
    </row>
    <row r="1643" spans="19:45" ht="30" customHeight="1" x14ac:dyDescent="0.25">
      <c r="S1643" s="7" t="s">
        <v>573</v>
      </c>
      <c r="T1643" s="15">
        <v>1.1000000000000001</v>
      </c>
      <c r="U1643" s="71"/>
      <c r="V1643" s="37"/>
      <c r="W1643" s="37"/>
      <c r="X1643" s="38"/>
      <c r="Y1643" s="38"/>
      <c r="Z1643" s="71"/>
      <c r="AA1643" s="39"/>
      <c r="AB1643" s="40"/>
      <c r="AC1643" s="40"/>
      <c r="AD1643" s="40"/>
      <c r="AE1643" s="41"/>
      <c r="AF1643" s="42"/>
      <c r="AG1643" s="49"/>
      <c r="AH1643" s="43"/>
      <c r="AI1643" s="43"/>
      <c r="AJ1643" s="44"/>
      <c r="AK1643" s="44"/>
      <c r="AL1643" s="44"/>
      <c r="AM1643" s="44"/>
      <c r="AN1643" s="36"/>
      <c r="AO1643" s="36"/>
      <c r="AP1643" s="36"/>
      <c r="AQ1643" s="36"/>
      <c r="AR1643" s="36"/>
      <c r="AS1643" s="36"/>
    </row>
    <row r="1644" spans="19:45" ht="30" customHeight="1" x14ac:dyDescent="0.25">
      <c r="S1644" s="7" t="s">
        <v>590</v>
      </c>
      <c r="T1644" s="15">
        <f>VLOOKUP(T1629,MPN!$A$1:$E$1000,4,FALSE)</f>
        <v>-42</v>
      </c>
      <c r="U1644" s="71"/>
      <c r="V1644" s="37"/>
      <c r="W1644" s="37"/>
      <c r="X1644" s="38"/>
      <c r="Y1644" s="38"/>
      <c r="Z1644" s="71"/>
      <c r="AA1644" s="39"/>
      <c r="AB1644" s="40"/>
      <c r="AC1644" s="40"/>
      <c r="AD1644" s="40"/>
      <c r="AE1644" s="41"/>
      <c r="AF1644" s="42"/>
      <c r="AG1644" s="49"/>
      <c r="AH1644" s="43"/>
      <c r="AI1644" s="43"/>
      <c r="AJ1644" s="44"/>
      <c r="AK1644" s="44"/>
      <c r="AL1644" s="44"/>
      <c r="AM1644" s="44"/>
      <c r="AN1644" s="36"/>
      <c r="AO1644" s="36"/>
      <c r="AP1644" s="36"/>
      <c r="AQ1644" s="36"/>
      <c r="AR1644" s="36"/>
      <c r="AS1644" s="36"/>
    </row>
    <row r="1645" spans="19:45" ht="30" customHeight="1" x14ac:dyDescent="0.25">
      <c r="S1645" s="7" t="s">
        <v>693</v>
      </c>
      <c r="T1645" s="15">
        <v>0.8</v>
      </c>
      <c r="U1645" s="71"/>
      <c r="V1645" s="37"/>
      <c r="W1645" s="37"/>
      <c r="X1645" s="38"/>
      <c r="Y1645" s="38"/>
      <c r="Z1645" s="71"/>
      <c r="AA1645" s="39"/>
      <c r="AB1645" s="40"/>
      <c r="AC1645" s="40"/>
      <c r="AD1645" s="40"/>
      <c r="AE1645" s="41"/>
      <c r="AF1645" s="42"/>
      <c r="AG1645" s="49"/>
      <c r="AH1645" s="43"/>
      <c r="AI1645" s="43"/>
      <c r="AJ1645" s="44"/>
      <c r="AK1645" s="44"/>
      <c r="AL1645" s="44"/>
      <c r="AM1645" s="44"/>
      <c r="AN1645" s="36"/>
      <c r="AO1645" s="36"/>
      <c r="AP1645" s="36"/>
      <c r="AQ1645" s="36"/>
      <c r="AR1645" s="36"/>
      <c r="AS1645" s="36"/>
    </row>
    <row r="1646" spans="19:45" ht="30" customHeight="1" x14ac:dyDescent="0.25">
      <c r="S1646" s="7" t="s">
        <v>604</v>
      </c>
      <c r="T1646" s="7" t="str">
        <f t="shared" ref="T1646" si="1425">VLOOKUP($T1633,$AU$1:$AZ$31,MATCH($T1627,$AU$1:$AZ$1,0),FALSE)&amp;"_"&amp;T1635</f>
        <v>12V_NormalMode</v>
      </c>
      <c r="U1646" s="71"/>
      <c r="V1646" s="37"/>
      <c r="W1646" s="37"/>
      <c r="X1646" s="38"/>
      <c r="Y1646" s="38"/>
      <c r="Z1646" s="71"/>
      <c r="AA1646" s="39"/>
      <c r="AB1646" s="40"/>
      <c r="AC1646" s="40"/>
      <c r="AD1646" s="40"/>
      <c r="AE1646" s="41"/>
      <c r="AF1646" s="42"/>
      <c r="AG1646" s="49"/>
      <c r="AH1646" s="43"/>
      <c r="AI1646" s="43"/>
      <c r="AJ1646" s="44"/>
      <c r="AK1646" s="44"/>
      <c r="AL1646" s="44"/>
      <c r="AM1646" s="44"/>
      <c r="AN1646" s="36"/>
      <c r="AO1646" s="36"/>
      <c r="AP1646" s="36"/>
      <c r="AQ1646" s="36"/>
      <c r="AR1646" s="36"/>
      <c r="AS1646" s="36"/>
    </row>
    <row r="1647" spans="19:45" ht="30" customHeight="1" x14ac:dyDescent="0.25">
      <c r="S1647" s="7" t="s">
        <v>424</v>
      </c>
      <c r="T1647" s="7" t="str">
        <f>VLOOKUP($T1629,MPN!$A$1:$E$500,2,FALSE)</f>
        <v>AMIC</v>
      </c>
      <c r="U1647" s="71"/>
      <c r="V1647" s="37"/>
      <c r="W1647" s="37"/>
      <c r="X1647" s="38"/>
      <c r="Y1647" s="38"/>
      <c r="Z1647" s="71"/>
      <c r="AA1647" s="39"/>
      <c r="AB1647" s="40"/>
      <c r="AC1647" s="40"/>
      <c r="AD1647" s="40"/>
      <c r="AE1647" s="41"/>
      <c r="AF1647" s="42"/>
      <c r="AG1647" s="49"/>
      <c r="AH1647" s="43"/>
      <c r="AI1647" s="43"/>
      <c r="AJ1647" s="44"/>
      <c r="AK1647" s="44"/>
      <c r="AL1647" s="44"/>
      <c r="AM1647" s="44"/>
      <c r="AN1647" s="36"/>
      <c r="AO1647" s="36"/>
      <c r="AP1647" s="36"/>
      <c r="AQ1647" s="36"/>
      <c r="AR1647" s="36"/>
      <c r="AS1647" s="36"/>
    </row>
    <row r="1648" spans="19:45" ht="30" customHeight="1" x14ac:dyDescent="0.25">
      <c r="S1648" s="7" t="s">
        <v>16</v>
      </c>
      <c r="T1648" s="7" t="str">
        <f>VLOOKUP($T1630,ASIC!$A$1:$B$200,2,FALSE)</f>
        <v>M804WF</v>
      </c>
      <c r="U1648" s="71"/>
      <c r="V1648" s="37"/>
      <c r="W1648" s="37"/>
      <c r="X1648" s="38"/>
      <c r="Y1648" s="38"/>
      <c r="Z1648" s="71"/>
      <c r="AA1648" s="39"/>
      <c r="AB1648" s="40"/>
      <c r="AC1648" s="40"/>
      <c r="AD1648" s="40"/>
      <c r="AE1648" s="41"/>
      <c r="AF1648" s="42"/>
      <c r="AG1648" s="49"/>
      <c r="AH1648" s="43"/>
      <c r="AI1648" s="43"/>
      <c r="AJ1648" s="44"/>
      <c r="AK1648" s="44"/>
      <c r="AL1648" s="44"/>
      <c r="AM1648" s="44"/>
      <c r="AN1648" s="36"/>
      <c r="AO1648" s="36"/>
      <c r="AP1648" s="36"/>
      <c r="AQ1648" s="36"/>
      <c r="AR1648" s="36"/>
      <c r="AS1648" s="36"/>
    </row>
    <row r="1649" spans="2:45" ht="30" customHeight="1" x14ac:dyDescent="0.25">
      <c r="S1649" s="7" t="s">
        <v>17</v>
      </c>
      <c r="T1649" s="7" t="str">
        <f>VLOOKUP($T1631,Sensor!$A$1:$B$100,2,FALSE)</f>
        <v>2227F</v>
      </c>
      <c r="U1649" s="71"/>
      <c r="V1649" s="37"/>
      <c r="W1649" s="37"/>
      <c r="X1649" s="38"/>
      <c r="Y1649" s="38"/>
      <c r="Z1649" s="71"/>
      <c r="AA1649" s="39"/>
      <c r="AB1649" s="40"/>
      <c r="AC1649" s="40"/>
      <c r="AD1649" s="40"/>
      <c r="AE1649" s="41"/>
      <c r="AF1649" s="42"/>
      <c r="AG1649" s="49"/>
      <c r="AH1649" s="43"/>
      <c r="AI1649" s="43"/>
      <c r="AJ1649" s="44"/>
      <c r="AK1649" s="44"/>
      <c r="AL1649" s="44"/>
      <c r="AM1649" s="44"/>
      <c r="AN1649" s="36"/>
      <c r="AO1649" s="36"/>
      <c r="AP1649" s="36"/>
      <c r="AQ1649" s="36"/>
      <c r="AR1649" s="36"/>
      <c r="AS1649" s="36"/>
    </row>
    <row r="1650" spans="2:45" ht="30" customHeight="1" x14ac:dyDescent="0.25">
      <c r="S1650" s="7" t="s">
        <v>21</v>
      </c>
      <c r="T1650" s="7" t="str">
        <f>VLOOKUP($T1629,MPN!$A$1:$E$500,5,FALSE)</f>
        <v>Default</v>
      </c>
      <c r="U1650" s="71"/>
      <c r="V1650" s="37"/>
      <c r="W1650" s="37"/>
      <c r="X1650" s="38"/>
      <c r="Y1650" s="38"/>
      <c r="Z1650" s="71"/>
      <c r="AA1650" s="39"/>
      <c r="AB1650" s="40"/>
      <c r="AC1650" s="40"/>
      <c r="AD1650" s="40"/>
      <c r="AE1650" s="41"/>
      <c r="AF1650" s="42"/>
      <c r="AG1650" s="49"/>
      <c r="AH1650" s="43"/>
      <c r="AI1650" s="43"/>
      <c r="AJ1650" s="44"/>
      <c r="AK1650" s="44"/>
      <c r="AL1650" s="44"/>
      <c r="AM1650" s="44"/>
      <c r="AN1650" s="36"/>
      <c r="AO1650" s="36"/>
      <c r="AP1650" s="36"/>
      <c r="AQ1650" s="36"/>
      <c r="AR1650" s="36"/>
      <c r="AS1650" s="36"/>
    </row>
    <row r="1651" spans="2:45" ht="30" customHeight="1" x14ac:dyDescent="0.25">
      <c r="S1651" s="7" t="s">
        <v>545</v>
      </c>
      <c r="T1651" s="7">
        <f t="shared" ref="T1651" si="1426">VLOOKUP(T1640,$DT$1:$DV$31,3,FALSE)</f>
        <v>0</v>
      </c>
      <c r="U1651" s="71"/>
      <c r="V1651" s="37"/>
      <c r="W1651" s="37"/>
      <c r="X1651" s="38"/>
      <c r="Y1651" s="38"/>
      <c r="Z1651" s="71"/>
      <c r="AA1651" s="39"/>
      <c r="AB1651" s="40"/>
      <c r="AC1651" s="40"/>
      <c r="AD1651" s="40"/>
      <c r="AE1651" s="41"/>
      <c r="AF1651" s="42"/>
      <c r="AG1651" s="49"/>
      <c r="AH1651" s="43"/>
      <c r="AI1651" s="43"/>
      <c r="AJ1651" s="44"/>
      <c r="AK1651" s="44"/>
      <c r="AL1651" s="44"/>
      <c r="AM1651" s="44"/>
      <c r="AN1651" s="36"/>
      <c r="AO1651" s="36"/>
      <c r="AP1651" s="36"/>
      <c r="AQ1651" s="36"/>
      <c r="AR1651" s="36"/>
      <c r="AS1651" s="36"/>
    </row>
    <row r="1652" spans="2:45" ht="30" customHeight="1" x14ac:dyDescent="0.25">
      <c r="S1652" s="7" t="s">
        <v>22</v>
      </c>
      <c r="T1652" s="15">
        <v>1</v>
      </c>
      <c r="U1652" s="71"/>
      <c r="V1652" s="37"/>
      <c r="W1652" s="37"/>
      <c r="X1652" s="38"/>
      <c r="Y1652" s="38"/>
      <c r="Z1652" s="71"/>
      <c r="AA1652" s="39"/>
      <c r="AB1652" s="40"/>
      <c r="AC1652" s="40"/>
      <c r="AD1652" s="40"/>
      <c r="AE1652" s="41"/>
      <c r="AF1652" s="42"/>
      <c r="AG1652" s="49"/>
      <c r="AH1652" s="43"/>
      <c r="AI1652" s="43"/>
      <c r="AJ1652" s="44"/>
      <c r="AK1652" s="44"/>
      <c r="AL1652" s="44"/>
      <c r="AM1652" s="44"/>
      <c r="AN1652" s="36"/>
      <c r="AO1652" s="36"/>
      <c r="AP1652" s="36"/>
      <c r="AQ1652" s="36"/>
      <c r="AR1652" s="36"/>
      <c r="AS1652" s="36"/>
    </row>
    <row r="1653" spans="2:45" ht="30" customHeight="1" x14ac:dyDescent="0.25">
      <c r="B1653" s="70"/>
      <c r="S1653" s="7" t="s">
        <v>696</v>
      </c>
      <c r="T1653" s="28">
        <v>44868</v>
      </c>
      <c r="U1653" s="71"/>
      <c r="V1653" s="37"/>
      <c r="W1653" s="37"/>
      <c r="X1653" s="38"/>
      <c r="Y1653" s="38"/>
      <c r="Z1653" s="71"/>
      <c r="AA1653" s="39"/>
      <c r="AB1653" s="40"/>
      <c r="AC1653" s="40"/>
      <c r="AD1653" s="40"/>
      <c r="AE1653" s="41"/>
      <c r="AF1653" s="42"/>
      <c r="AG1653" s="49"/>
      <c r="AH1653" s="43"/>
      <c r="AI1653" s="43"/>
      <c r="AJ1653" s="44"/>
      <c r="AK1653" s="44"/>
      <c r="AL1653" s="44"/>
      <c r="AM1653" s="44"/>
      <c r="AN1653" s="36"/>
      <c r="AO1653" s="36"/>
      <c r="AP1653" s="36"/>
      <c r="AQ1653" s="36"/>
      <c r="AR1653" s="36"/>
      <c r="AS1653" s="36"/>
    </row>
    <row r="1654" spans="2:45" ht="30" customHeight="1" x14ac:dyDescent="0.25">
      <c r="S1654" s="7" t="s">
        <v>694</v>
      </c>
      <c r="T1654" s="15" t="s">
        <v>994</v>
      </c>
      <c r="U1654" s="71"/>
      <c r="V1654" s="37"/>
      <c r="W1654" s="37"/>
      <c r="X1654" s="38"/>
      <c r="Y1654" s="38"/>
      <c r="Z1654" s="71"/>
      <c r="AA1654" s="39"/>
      <c r="AB1654" s="40"/>
      <c r="AC1654" s="40"/>
      <c r="AD1654" s="40"/>
      <c r="AE1654" s="41"/>
      <c r="AF1654" s="42"/>
      <c r="AG1654" s="49"/>
      <c r="AH1654" s="43"/>
      <c r="AI1654" s="43"/>
      <c r="AJ1654" s="44"/>
      <c r="AK1654" s="44"/>
      <c r="AL1654" s="44"/>
      <c r="AM1654" s="44"/>
      <c r="AN1654" s="36"/>
      <c r="AO1654" s="36"/>
      <c r="AP1654" s="36"/>
      <c r="AQ1654" s="36"/>
      <c r="AR1654" s="36"/>
      <c r="AS1654" s="36"/>
    </row>
    <row r="1655" spans="2:45" ht="30" customHeight="1" x14ac:dyDescent="0.25">
      <c r="S1655" s="7" t="s">
        <v>697</v>
      </c>
      <c r="T1655" s="7">
        <f t="shared" ref="T1655" ca="1" si="1427">COUNTA(U1630:U1689)</f>
        <v>11</v>
      </c>
      <c r="U1655" s="71"/>
      <c r="V1655" s="37"/>
      <c r="W1655" s="37"/>
      <c r="X1655" s="38"/>
      <c r="Y1655" s="38"/>
      <c r="Z1655" s="71"/>
      <c r="AA1655" s="39"/>
      <c r="AB1655" s="40"/>
      <c r="AC1655" s="40"/>
      <c r="AD1655" s="40"/>
      <c r="AE1655" s="41"/>
      <c r="AF1655" s="42"/>
      <c r="AG1655" s="49"/>
      <c r="AH1655" s="43"/>
      <c r="AI1655" s="43"/>
      <c r="AJ1655" s="44"/>
      <c r="AK1655" s="44"/>
      <c r="AL1655" s="44"/>
      <c r="AM1655" s="44"/>
      <c r="AN1655" s="36"/>
      <c r="AO1655" s="36"/>
      <c r="AP1655" s="36"/>
      <c r="AQ1655" s="36"/>
      <c r="AR1655" s="36"/>
      <c r="AS1655" s="36"/>
    </row>
    <row r="1656" spans="2:45" ht="30" customHeight="1" x14ac:dyDescent="0.25">
      <c r="S1656" s="7" t="s">
        <v>715</v>
      </c>
      <c r="T1656" s="7" t="str">
        <f t="shared" ref="T1656" si="1428">T1644&amp;"+/-"&amp;T1645&amp;" "&amp;T1654</f>
        <v>-42+/-0.8 dBV</v>
      </c>
      <c r="U1656" s="71"/>
      <c r="V1656" s="37"/>
      <c r="W1656" s="37"/>
      <c r="X1656" s="38"/>
      <c r="Y1656" s="38"/>
      <c r="Z1656" s="71"/>
      <c r="AA1656" s="39"/>
      <c r="AB1656" s="40"/>
      <c r="AC1656" s="40"/>
      <c r="AD1656" s="40"/>
      <c r="AE1656" s="41"/>
      <c r="AF1656" s="42"/>
      <c r="AG1656" s="49"/>
      <c r="AH1656" s="43"/>
      <c r="AI1656" s="43"/>
      <c r="AJ1656" s="44"/>
      <c r="AK1656" s="44"/>
      <c r="AL1656" s="44"/>
      <c r="AM1656" s="44"/>
      <c r="AN1656" s="36"/>
      <c r="AO1656" s="36"/>
      <c r="AP1656" s="36"/>
      <c r="AQ1656" s="36"/>
      <c r="AR1656" s="36"/>
      <c r="AS1656" s="36"/>
    </row>
    <row r="1657" spans="2:45" ht="30" customHeight="1" x14ac:dyDescent="0.25">
      <c r="S1657" s="7" t="s">
        <v>719</v>
      </c>
      <c r="T1657" s="54" t="str">
        <f t="shared" ref="T1657" si="1429">T1636&amp;" : "&amp;T1639&amp;" "&amp;"(uA)"&amp;CHAR(10)&amp;"Vdc&amp;Remark: "&amp;T1642</f>
        <v>3.3V : 100~200 (uA)
Vdc&amp;Remark: -</v>
      </c>
      <c r="U1657" s="71"/>
      <c r="V1657" s="37"/>
      <c r="W1657" s="37"/>
      <c r="X1657" s="38"/>
      <c r="Y1657" s="38"/>
      <c r="Z1657" s="71"/>
      <c r="AA1657" s="39"/>
      <c r="AB1657" s="40"/>
      <c r="AC1657" s="40"/>
      <c r="AD1657" s="40"/>
      <c r="AE1657" s="41"/>
      <c r="AF1657" s="42"/>
      <c r="AG1657" s="49"/>
      <c r="AH1657" s="43"/>
      <c r="AI1657" s="43"/>
      <c r="AJ1657" s="44"/>
      <c r="AK1657" s="44"/>
      <c r="AL1657" s="44"/>
      <c r="AM1657" s="44"/>
      <c r="AN1657" s="36"/>
      <c r="AO1657" s="36"/>
      <c r="AP1657" s="36"/>
      <c r="AQ1657" s="36"/>
      <c r="AR1657" s="36"/>
      <c r="AS1657" s="36"/>
    </row>
    <row r="1658" spans="2:45" ht="30" customHeight="1" x14ac:dyDescent="0.25">
      <c r="U1658" s="71"/>
      <c r="V1658" s="37"/>
      <c r="W1658" s="37"/>
      <c r="X1658" s="38"/>
      <c r="Y1658" s="38"/>
      <c r="Z1658" s="71"/>
      <c r="AA1658" s="39"/>
      <c r="AB1658" s="40"/>
      <c r="AC1658" s="40"/>
      <c r="AD1658" s="40"/>
      <c r="AE1658" s="41"/>
      <c r="AF1658" s="42"/>
      <c r="AG1658" s="49"/>
      <c r="AH1658" s="43"/>
      <c r="AI1658" s="43"/>
      <c r="AJ1658" s="44"/>
      <c r="AK1658" s="44"/>
      <c r="AL1658" s="44"/>
      <c r="AM1658" s="44"/>
      <c r="AN1658" s="36"/>
      <c r="AO1658" s="36"/>
      <c r="AP1658" s="36"/>
      <c r="AQ1658" s="36"/>
      <c r="AR1658" s="36"/>
      <c r="AS1658" s="36"/>
    </row>
    <row r="1659" spans="2:45" ht="30" customHeight="1" x14ac:dyDescent="0.25">
      <c r="S1659" s="2" t="s">
        <v>14</v>
      </c>
      <c r="T1659" s="2" t="str">
        <f t="shared" ref="T1659" si="1430">ADDRESS(ROW(S1659),COLUMN($S$1))&amp;":"&amp;ADDRESS(ROW(S1689),COLUMN($T$1))</f>
        <v>$S$1659:$T$1689</v>
      </c>
      <c r="U1659" s="71"/>
      <c r="V1659" s="37"/>
      <c r="W1659" s="37"/>
      <c r="X1659" s="38"/>
      <c r="Y1659" s="38"/>
      <c r="Z1659" s="71"/>
      <c r="AA1659" s="39"/>
      <c r="AB1659" s="40"/>
      <c r="AC1659" s="40"/>
      <c r="AD1659" s="40"/>
      <c r="AE1659" s="41"/>
      <c r="AF1659" s="42"/>
      <c r="AG1659" s="49"/>
      <c r="AH1659" s="43"/>
      <c r="AI1659" s="43"/>
      <c r="AJ1659" s="44"/>
      <c r="AK1659" s="44"/>
      <c r="AL1659" s="44"/>
      <c r="AM1659" s="44"/>
      <c r="AN1659" s="36"/>
      <c r="AO1659" s="36"/>
      <c r="AP1659" s="36"/>
      <c r="AQ1659" s="36"/>
      <c r="AR1659" s="36"/>
      <c r="AS1659" s="36"/>
    </row>
    <row r="1660" spans="2:45" ht="30" customHeight="1" x14ac:dyDescent="0.25">
      <c r="S1660" s="4" t="str">
        <f t="shared" ref="S1660" si="1431">$BB$2</f>
        <v>15V</v>
      </c>
      <c r="T1660" s="3">
        <v>3.3</v>
      </c>
      <c r="U1660" s="71"/>
      <c r="V1660" s="37"/>
      <c r="W1660" s="37"/>
      <c r="X1660" s="38"/>
      <c r="Y1660" s="38"/>
      <c r="Z1660" s="71"/>
      <c r="AA1660" s="39"/>
      <c r="AB1660" s="40"/>
      <c r="AC1660" s="40"/>
      <c r="AD1660" s="40"/>
      <c r="AE1660" s="41"/>
      <c r="AF1660" s="42"/>
      <c r="AG1660" s="49"/>
      <c r="AH1660" s="43"/>
      <c r="AI1660" s="43"/>
      <c r="AJ1660" s="44"/>
      <c r="AK1660" s="44"/>
      <c r="AL1660" s="44"/>
      <c r="AM1660" s="44"/>
      <c r="AN1660" s="36"/>
      <c r="AO1660" s="36"/>
      <c r="AP1660" s="36"/>
      <c r="AQ1660" s="36"/>
      <c r="AR1660" s="36"/>
      <c r="AS1660" s="36"/>
    </row>
    <row r="1661" spans="2:45" ht="30" customHeight="1" x14ac:dyDescent="0.25">
      <c r="S1661" s="4" t="str">
        <f t="shared" ref="S1661" si="1432">$BB$3</f>
        <v>14V</v>
      </c>
      <c r="T1661" s="3">
        <v>2.2000000000000002</v>
      </c>
      <c r="U1661" s="71"/>
      <c r="V1661" s="37"/>
      <c r="W1661" s="37"/>
      <c r="X1661" s="38"/>
      <c r="Y1661" s="38"/>
      <c r="Z1661" s="71"/>
      <c r="AA1661" s="39"/>
      <c r="AB1661" s="40"/>
      <c r="AC1661" s="40"/>
      <c r="AD1661" s="40"/>
      <c r="AE1661" s="41"/>
      <c r="AF1661" s="42"/>
      <c r="AG1661" s="49"/>
      <c r="AH1661" s="43"/>
      <c r="AI1661" s="43"/>
      <c r="AJ1661" s="44"/>
      <c r="AK1661" s="44"/>
      <c r="AL1661" s="44"/>
      <c r="AM1661" s="44"/>
      <c r="AN1661" s="36"/>
      <c r="AO1661" s="36"/>
      <c r="AP1661" s="36"/>
      <c r="AQ1661" s="36"/>
      <c r="AR1661" s="36"/>
      <c r="AS1661" s="36"/>
    </row>
    <row r="1662" spans="2:45" ht="30" customHeight="1" x14ac:dyDescent="0.25">
      <c r="S1662" s="4" t="str">
        <f t="shared" ref="S1662" si="1433">$BB$4</f>
        <v>13V</v>
      </c>
      <c r="T1662" s="3">
        <v>1.1000000000000001</v>
      </c>
      <c r="U1662" s="71"/>
      <c r="V1662" s="37"/>
      <c r="W1662" s="37"/>
      <c r="X1662" s="38"/>
      <c r="Y1662" s="38"/>
      <c r="Z1662" s="71"/>
      <c r="AA1662" s="39"/>
      <c r="AB1662" s="40"/>
      <c r="AC1662" s="40"/>
      <c r="AD1662" s="40"/>
      <c r="AE1662" s="41"/>
      <c r="AF1662" s="42"/>
      <c r="AG1662" s="49"/>
      <c r="AH1662" s="43"/>
      <c r="AI1662" s="43"/>
      <c r="AJ1662" s="44"/>
      <c r="AK1662" s="44"/>
      <c r="AL1662" s="44"/>
      <c r="AM1662" s="44"/>
      <c r="AN1662" s="36"/>
      <c r="AO1662" s="36"/>
      <c r="AP1662" s="36"/>
      <c r="AQ1662" s="36"/>
      <c r="AR1662" s="36"/>
      <c r="AS1662" s="36"/>
    </row>
    <row r="1663" spans="2:45" ht="30" customHeight="1" x14ac:dyDescent="0.25">
      <c r="S1663" s="4" t="str">
        <f t="shared" ref="S1663" si="1434">$BB$5</f>
        <v>12V</v>
      </c>
      <c r="T1663" s="3">
        <v>0</v>
      </c>
      <c r="U1663" s="71"/>
      <c r="V1663" s="37"/>
      <c r="W1663" s="37"/>
      <c r="X1663" s="38"/>
      <c r="Y1663" s="38"/>
      <c r="Z1663" s="71"/>
      <c r="AA1663" s="39"/>
      <c r="AB1663" s="40"/>
      <c r="AC1663" s="40"/>
      <c r="AD1663" s="40"/>
      <c r="AE1663" s="41"/>
      <c r="AF1663" s="42"/>
      <c r="AG1663" s="49"/>
      <c r="AH1663" s="43"/>
      <c r="AI1663" s="43"/>
      <c r="AJ1663" s="44"/>
      <c r="AK1663" s="44"/>
      <c r="AL1663" s="44"/>
      <c r="AM1663" s="44"/>
      <c r="AN1663" s="36"/>
      <c r="AO1663" s="36"/>
      <c r="AP1663" s="36"/>
      <c r="AQ1663" s="36"/>
      <c r="AR1663" s="36"/>
      <c r="AS1663" s="36"/>
    </row>
    <row r="1664" spans="2:45" ht="30" customHeight="1" x14ac:dyDescent="0.25">
      <c r="S1664" s="4" t="str">
        <f t="shared" ref="S1664" si="1435">$BB$6</f>
        <v>11V</v>
      </c>
      <c r="T1664" s="3">
        <v>-1.1000000000000001</v>
      </c>
      <c r="U1664" s="71"/>
      <c r="V1664" s="37"/>
      <c r="W1664" s="37"/>
      <c r="X1664" s="38"/>
      <c r="Y1664" s="38"/>
      <c r="Z1664" s="71"/>
      <c r="AA1664" s="39"/>
      <c r="AB1664" s="40"/>
      <c r="AC1664" s="40"/>
      <c r="AD1664" s="40"/>
      <c r="AE1664" s="41"/>
      <c r="AF1664" s="42"/>
      <c r="AG1664" s="49"/>
      <c r="AH1664" s="43"/>
      <c r="AI1664" s="43"/>
      <c r="AJ1664" s="44"/>
      <c r="AK1664" s="44"/>
      <c r="AL1664" s="44"/>
      <c r="AM1664" s="44"/>
      <c r="AN1664" s="36"/>
      <c r="AO1664" s="36"/>
      <c r="AP1664" s="36"/>
      <c r="AQ1664" s="36"/>
      <c r="AR1664" s="36"/>
      <c r="AS1664" s="36"/>
    </row>
    <row r="1665" spans="19:45" ht="30" customHeight="1" x14ac:dyDescent="0.25">
      <c r="S1665" s="4" t="str">
        <f t="shared" ref="S1665" si="1436">$BB$7</f>
        <v>10V</v>
      </c>
      <c r="T1665" s="3">
        <v>-2.2000000000000002</v>
      </c>
      <c r="U1665" s="71"/>
      <c r="V1665" s="37"/>
      <c r="W1665" s="37"/>
      <c r="X1665" s="38"/>
      <c r="Y1665" s="38"/>
      <c r="Z1665" s="71"/>
      <c r="AA1665" s="39"/>
      <c r="AB1665" s="40"/>
      <c r="AC1665" s="40"/>
      <c r="AD1665" s="40"/>
      <c r="AE1665" s="41"/>
      <c r="AF1665" s="42"/>
      <c r="AG1665" s="49"/>
      <c r="AH1665" s="43"/>
      <c r="AI1665" s="43"/>
      <c r="AJ1665" s="44"/>
      <c r="AK1665" s="44"/>
      <c r="AL1665" s="44"/>
      <c r="AM1665" s="44"/>
      <c r="AN1665" s="36"/>
      <c r="AO1665" s="36"/>
      <c r="AP1665" s="36"/>
      <c r="AQ1665" s="36"/>
      <c r="AR1665" s="36"/>
      <c r="AS1665" s="36"/>
    </row>
    <row r="1666" spans="19:45" ht="30" customHeight="1" x14ac:dyDescent="0.25">
      <c r="S1666" s="4" t="str">
        <f t="shared" ref="S1666" si="1437">$BB$8</f>
        <v>9V</v>
      </c>
      <c r="T1666" s="3" t="s">
        <v>562</v>
      </c>
      <c r="U1666" s="71"/>
      <c r="V1666" s="37"/>
      <c r="W1666" s="37"/>
      <c r="X1666" s="38"/>
      <c r="Y1666" s="38"/>
      <c r="Z1666" s="71"/>
      <c r="AA1666" s="39"/>
      <c r="AB1666" s="40"/>
      <c r="AC1666" s="40"/>
      <c r="AD1666" s="40"/>
      <c r="AE1666" s="41"/>
      <c r="AF1666" s="42"/>
      <c r="AG1666" s="49"/>
      <c r="AH1666" s="43"/>
      <c r="AI1666" s="43"/>
      <c r="AJ1666" s="44"/>
      <c r="AK1666" s="44"/>
      <c r="AL1666" s="44"/>
      <c r="AM1666" s="44"/>
      <c r="AN1666" s="36"/>
      <c r="AO1666" s="36"/>
      <c r="AP1666" s="36"/>
      <c r="AQ1666" s="36"/>
      <c r="AR1666" s="36"/>
      <c r="AS1666" s="36"/>
    </row>
    <row r="1667" spans="19:45" ht="30" customHeight="1" x14ac:dyDescent="0.25">
      <c r="S1667" s="4" t="str">
        <f t="shared" ref="S1667" si="1438">$BB$9</f>
        <v>FIX</v>
      </c>
      <c r="T1667" s="3" t="s">
        <v>562</v>
      </c>
      <c r="U1667" s="71"/>
      <c r="V1667" s="37"/>
      <c r="W1667" s="37"/>
      <c r="X1667" s="38"/>
      <c r="Y1667" s="38"/>
      <c r="Z1667" s="71"/>
      <c r="AA1667" s="39"/>
      <c r="AB1667" s="40"/>
      <c r="AC1667" s="40"/>
      <c r="AD1667" s="40"/>
      <c r="AE1667" s="41"/>
      <c r="AF1667" s="42"/>
      <c r="AG1667" s="49"/>
      <c r="AH1667" s="43"/>
      <c r="AI1667" s="43"/>
      <c r="AJ1667" s="44"/>
      <c r="AK1667" s="44"/>
      <c r="AL1667" s="44"/>
      <c r="AM1667" s="44"/>
      <c r="AN1667" s="36"/>
      <c r="AO1667" s="36"/>
      <c r="AP1667" s="36"/>
      <c r="AQ1667" s="36"/>
      <c r="AR1667" s="36"/>
      <c r="AS1667" s="36"/>
    </row>
    <row r="1668" spans="19:45" ht="30" customHeight="1" x14ac:dyDescent="0.25">
      <c r="S1668" s="4" t="str">
        <f t="shared" ref="S1668" si="1439">$BB$10</f>
        <v>Space</v>
      </c>
      <c r="T1668" s="3"/>
      <c r="U1668" s="71"/>
      <c r="V1668" s="37"/>
      <c r="W1668" s="37"/>
      <c r="X1668" s="38"/>
      <c r="Y1668" s="38"/>
      <c r="Z1668" s="71"/>
      <c r="AA1668" s="39"/>
      <c r="AB1668" s="40"/>
      <c r="AC1668" s="40"/>
      <c r="AD1668" s="40"/>
      <c r="AE1668" s="41"/>
      <c r="AF1668" s="42"/>
      <c r="AG1668" s="49"/>
      <c r="AH1668" s="43"/>
      <c r="AI1668" s="43"/>
      <c r="AJ1668" s="44"/>
      <c r="AK1668" s="44"/>
      <c r="AL1668" s="44"/>
      <c r="AM1668" s="44"/>
      <c r="AN1668" s="36"/>
      <c r="AO1668" s="36"/>
      <c r="AP1668" s="36"/>
      <c r="AQ1668" s="36"/>
      <c r="AR1668" s="36"/>
      <c r="AS1668" s="36"/>
    </row>
    <row r="1669" spans="19:45" ht="30" customHeight="1" x14ac:dyDescent="0.25">
      <c r="S1669" s="4" t="str">
        <f t="shared" ref="S1669" si="1440">$BB$11</f>
        <v>Config2</v>
      </c>
      <c r="T1669" s="3"/>
      <c r="U1669" s="71"/>
      <c r="V1669" s="37"/>
      <c r="W1669" s="37"/>
      <c r="X1669" s="38"/>
      <c r="Y1669" s="38"/>
      <c r="Z1669" s="71"/>
      <c r="AA1669" s="39"/>
      <c r="AB1669" s="40"/>
      <c r="AC1669" s="40"/>
      <c r="AD1669" s="40"/>
      <c r="AE1669" s="41"/>
      <c r="AF1669" s="42"/>
      <c r="AG1669" s="49"/>
      <c r="AH1669" s="43"/>
      <c r="AI1669" s="43"/>
      <c r="AJ1669" s="44"/>
      <c r="AK1669" s="44"/>
      <c r="AL1669" s="44"/>
      <c r="AM1669" s="44"/>
      <c r="AN1669" s="36"/>
      <c r="AO1669" s="36"/>
      <c r="AP1669" s="36"/>
      <c r="AQ1669" s="36"/>
      <c r="AR1669" s="36"/>
      <c r="AS1669" s="36"/>
    </row>
    <row r="1670" spans="19:45" ht="30" customHeight="1" x14ac:dyDescent="0.25">
      <c r="S1670" s="4" t="str">
        <f t="shared" ref="S1670" si="1441">$BB$12</f>
        <v>-</v>
      </c>
      <c r="T1670" s="3"/>
      <c r="U1670" s="36"/>
      <c r="V1670" s="37"/>
      <c r="W1670" s="37"/>
      <c r="X1670" s="38"/>
      <c r="Y1670" s="38"/>
      <c r="Z1670" s="71"/>
      <c r="AA1670" s="39"/>
      <c r="AB1670" s="40"/>
      <c r="AC1670" s="40"/>
      <c r="AD1670" s="40"/>
      <c r="AE1670" s="41"/>
      <c r="AF1670" s="42"/>
      <c r="AG1670" s="49"/>
      <c r="AH1670" s="43"/>
      <c r="AI1670" s="43"/>
      <c r="AJ1670" s="44"/>
      <c r="AK1670" s="44"/>
      <c r="AL1670" s="44"/>
      <c r="AM1670" s="44"/>
      <c r="AN1670" s="36"/>
      <c r="AO1670" s="36"/>
      <c r="AP1670" s="36"/>
      <c r="AQ1670" s="36"/>
      <c r="AR1670" s="36"/>
      <c r="AS1670" s="36"/>
    </row>
    <row r="1671" spans="19:45" ht="30" customHeight="1" x14ac:dyDescent="0.25">
      <c r="S1671" s="4" t="str">
        <f t="shared" ref="S1671" si="1442">$BB$13</f>
        <v>-</v>
      </c>
      <c r="T1671" s="3"/>
      <c r="U1671" s="36"/>
      <c r="V1671" s="37"/>
      <c r="W1671" s="37"/>
      <c r="X1671" s="38"/>
      <c r="Y1671" s="38"/>
      <c r="Z1671" s="71"/>
      <c r="AA1671" s="39"/>
      <c r="AB1671" s="40"/>
      <c r="AC1671" s="40"/>
      <c r="AD1671" s="40"/>
      <c r="AE1671" s="41"/>
      <c r="AF1671" s="42"/>
      <c r="AG1671" s="49"/>
      <c r="AH1671" s="43"/>
      <c r="AI1671" s="43"/>
      <c r="AJ1671" s="44"/>
      <c r="AK1671" s="44"/>
      <c r="AL1671" s="44"/>
      <c r="AM1671" s="44"/>
      <c r="AN1671" s="36"/>
      <c r="AO1671" s="36"/>
      <c r="AP1671" s="36"/>
      <c r="AQ1671" s="36"/>
      <c r="AR1671" s="36"/>
      <c r="AS1671" s="36"/>
    </row>
    <row r="1672" spans="19:45" ht="30" customHeight="1" x14ac:dyDescent="0.25">
      <c r="S1672" s="4" t="str">
        <f t="shared" ref="S1672" si="1443">$BB$14</f>
        <v>-</v>
      </c>
      <c r="T1672" s="3"/>
      <c r="U1672" s="36"/>
      <c r="V1672" s="37"/>
      <c r="W1672" s="37"/>
      <c r="X1672" s="38"/>
      <c r="Y1672" s="38"/>
      <c r="Z1672" s="71"/>
      <c r="AA1672" s="39"/>
      <c r="AB1672" s="40"/>
      <c r="AC1672" s="40"/>
      <c r="AD1672" s="40"/>
      <c r="AE1672" s="41"/>
      <c r="AF1672" s="42"/>
      <c r="AG1672" s="49"/>
      <c r="AH1672" s="43"/>
      <c r="AI1672" s="43"/>
      <c r="AJ1672" s="44"/>
      <c r="AK1672" s="44"/>
      <c r="AL1672" s="44"/>
      <c r="AM1672" s="44"/>
      <c r="AN1672" s="36"/>
      <c r="AO1672" s="36"/>
      <c r="AP1672" s="36"/>
      <c r="AQ1672" s="36"/>
      <c r="AR1672" s="36"/>
      <c r="AS1672" s="36"/>
    </row>
    <row r="1673" spans="19:45" ht="30" customHeight="1" x14ac:dyDescent="0.25">
      <c r="S1673" s="4" t="str">
        <f t="shared" ref="S1673" si="1444">$BB$15</f>
        <v>-</v>
      </c>
      <c r="T1673" s="3"/>
      <c r="U1673" s="36"/>
      <c r="V1673" s="37"/>
      <c r="W1673" s="37"/>
      <c r="X1673" s="38"/>
      <c r="Y1673" s="38"/>
      <c r="Z1673" s="71"/>
      <c r="AA1673" s="39"/>
      <c r="AB1673" s="40"/>
      <c r="AC1673" s="40"/>
      <c r="AD1673" s="40"/>
      <c r="AE1673" s="41"/>
      <c r="AF1673" s="42"/>
      <c r="AG1673" s="49"/>
      <c r="AH1673" s="43"/>
      <c r="AI1673" s="43"/>
      <c r="AJ1673" s="44"/>
      <c r="AK1673" s="44"/>
      <c r="AL1673" s="44"/>
      <c r="AM1673" s="44"/>
      <c r="AN1673" s="36"/>
      <c r="AO1673" s="36"/>
      <c r="AP1673" s="36"/>
      <c r="AQ1673" s="36"/>
      <c r="AR1673" s="36"/>
      <c r="AS1673" s="36"/>
    </row>
    <row r="1674" spans="19:45" ht="30" customHeight="1" x14ac:dyDescent="0.25">
      <c r="S1674" s="4" t="str">
        <f t="shared" ref="S1674" si="1445">$BB$16</f>
        <v>-</v>
      </c>
      <c r="T1674" s="3"/>
      <c r="U1674" s="36"/>
      <c r="V1674" s="37"/>
      <c r="W1674" s="37"/>
      <c r="X1674" s="38"/>
      <c r="Y1674" s="38"/>
      <c r="Z1674" s="71"/>
      <c r="AA1674" s="39"/>
      <c r="AB1674" s="40"/>
      <c r="AC1674" s="40"/>
      <c r="AD1674" s="40"/>
      <c r="AE1674" s="41"/>
      <c r="AF1674" s="42"/>
      <c r="AG1674" s="49"/>
      <c r="AH1674" s="43"/>
      <c r="AI1674" s="43"/>
      <c r="AJ1674" s="44"/>
      <c r="AK1674" s="44"/>
      <c r="AL1674" s="44"/>
      <c r="AM1674" s="44"/>
      <c r="AN1674" s="36"/>
      <c r="AO1674" s="36"/>
      <c r="AP1674" s="36"/>
      <c r="AQ1674" s="36"/>
      <c r="AR1674" s="36"/>
      <c r="AS1674" s="36"/>
    </row>
    <row r="1675" spans="19:45" ht="30" customHeight="1" x14ac:dyDescent="0.25">
      <c r="S1675" s="4" t="str">
        <f t="shared" ref="S1675" si="1446">$BB$17</f>
        <v>-</v>
      </c>
      <c r="T1675" s="3"/>
      <c r="U1675" s="36"/>
      <c r="V1675" s="37"/>
      <c r="W1675" s="37"/>
      <c r="X1675" s="38"/>
      <c r="Y1675" s="38"/>
      <c r="Z1675" s="71"/>
      <c r="AA1675" s="39"/>
      <c r="AB1675" s="40"/>
      <c r="AC1675" s="40"/>
      <c r="AD1675" s="40"/>
      <c r="AE1675" s="41"/>
      <c r="AF1675" s="42"/>
      <c r="AG1675" s="49"/>
      <c r="AH1675" s="43"/>
      <c r="AI1675" s="43"/>
      <c r="AJ1675" s="44"/>
      <c r="AK1675" s="44"/>
      <c r="AL1675" s="44"/>
      <c r="AM1675" s="44"/>
      <c r="AN1675" s="36"/>
      <c r="AO1675" s="36"/>
      <c r="AP1675" s="36"/>
      <c r="AQ1675" s="36"/>
      <c r="AR1675" s="36"/>
      <c r="AS1675" s="36"/>
    </row>
    <row r="1676" spans="19:45" ht="30" customHeight="1" x14ac:dyDescent="0.25">
      <c r="S1676" s="4" t="str">
        <f t="shared" ref="S1676" si="1447">$BB$18</f>
        <v>-</v>
      </c>
      <c r="T1676" s="3"/>
      <c r="U1676" s="36"/>
      <c r="V1676" s="37"/>
      <c r="W1676" s="37"/>
      <c r="X1676" s="38"/>
      <c r="Y1676" s="38"/>
      <c r="Z1676" s="71"/>
      <c r="AA1676" s="39"/>
      <c r="AB1676" s="40"/>
      <c r="AC1676" s="40"/>
      <c r="AD1676" s="40"/>
      <c r="AE1676" s="41"/>
      <c r="AF1676" s="42"/>
      <c r="AG1676" s="49"/>
      <c r="AH1676" s="43"/>
      <c r="AI1676" s="43"/>
      <c r="AJ1676" s="44"/>
      <c r="AK1676" s="44"/>
      <c r="AL1676" s="44"/>
      <c r="AM1676" s="44"/>
      <c r="AN1676" s="36"/>
      <c r="AO1676" s="36"/>
      <c r="AP1676" s="36"/>
      <c r="AQ1676" s="36"/>
      <c r="AR1676" s="36"/>
      <c r="AS1676" s="36"/>
    </row>
    <row r="1677" spans="19:45" ht="30" customHeight="1" x14ac:dyDescent="0.25">
      <c r="S1677" s="4" t="str">
        <f t="shared" ref="S1677" si="1448">$BB$19</f>
        <v>-</v>
      </c>
      <c r="T1677" s="3"/>
      <c r="U1677" s="36"/>
      <c r="V1677" s="37"/>
      <c r="W1677" s="37"/>
      <c r="X1677" s="38"/>
      <c r="Y1677" s="38"/>
      <c r="Z1677" s="71"/>
      <c r="AA1677" s="39"/>
      <c r="AB1677" s="40"/>
      <c r="AC1677" s="40"/>
      <c r="AD1677" s="40"/>
      <c r="AE1677" s="41"/>
      <c r="AF1677" s="42"/>
      <c r="AG1677" s="49"/>
      <c r="AH1677" s="43"/>
      <c r="AI1677" s="43"/>
      <c r="AJ1677" s="44"/>
      <c r="AK1677" s="44"/>
      <c r="AL1677" s="44"/>
      <c r="AM1677" s="44"/>
      <c r="AN1677" s="36"/>
      <c r="AO1677" s="36"/>
      <c r="AP1677" s="36"/>
      <c r="AQ1677" s="36"/>
      <c r="AR1677" s="36"/>
      <c r="AS1677" s="36"/>
    </row>
    <row r="1678" spans="19:45" ht="30" customHeight="1" x14ac:dyDescent="0.25">
      <c r="S1678" s="4" t="str">
        <f t="shared" ref="S1678" si="1449">$BB$20</f>
        <v>-</v>
      </c>
      <c r="T1678" s="3"/>
      <c r="U1678" s="36"/>
      <c r="V1678" s="37"/>
      <c r="W1678" s="37"/>
      <c r="X1678" s="38"/>
      <c r="Y1678" s="38"/>
      <c r="Z1678" s="71"/>
      <c r="AA1678" s="39"/>
      <c r="AB1678" s="40"/>
      <c r="AC1678" s="40"/>
      <c r="AD1678" s="40"/>
      <c r="AE1678" s="41"/>
      <c r="AF1678" s="42"/>
      <c r="AG1678" s="49"/>
      <c r="AH1678" s="43"/>
      <c r="AI1678" s="43"/>
      <c r="AJ1678" s="44"/>
      <c r="AK1678" s="44"/>
      <c r="AL1678" s="44"/>
      <c r="AM1678" s="44"/>
      <c r="AN1678" s="36"/>
      <c r="AO1678" s="36"/>
      <c r="AP1678" s="36"/>
      <c r="AQ1678" s="36"/>
      <c r="AR1678" s="36"/>
      <c r="AS1678" s="36"/>
    </row>
    <row r="1679" spans="19:45" ht="30" customHeight="1" x14ac:dyDescent="0.25">
      <c r="S1679" s="4" t="str">
        <f t="shared" ref="S1679" si="1450">$BB$21</f>
        <v>-</v>
      </c>
      <c r="T1679" s="3"/>
      <c r="U1679" s="36"/>
      <c r="V1679" s="37"/>
      <c r="W1679" s="37"/>
      <c r="X1679" s="38"/>
      <c r="Y1679" s="38"/>
      <c r="Z1679" s="71"/>
      <c r="AA1679" s="39"/>
      <c r="AB1679" s="40"/>
      <c r="AC1679" s="40"/>
      <c r="AD1679" s="40"/>
      <c r="AE1679" s="41"/>
      <c r="AF1679" s="42"/>
      <c r="AG1679" s="49"/>
      <c r="AH1679" s="43"/>
      <c r="AI1679" s="43"/>
      <c r="AJ1679" s="44"/>
      <c r="AK1679" s="44"/>
      <c r="AL1679" s="44"/>
      <c r="AM1679" s="44"/>
      <c r="AN1679" s="36"/>
      <c r="AO1679" s="36"/>
      <c r="AP1679" s="36"/>
      <c r="AQ1679" s="36"/>
      <c r="AR1679" s="36"/>
      <c r="AS1679" s="36"/>
    </row>
    <row r="1680" spans="19:45" ht="30" customHeight="1" x14ac:dyDescent="0.25">
      <c r="S1680" s="4" t="str">
        <f t="shared" ref="S1680" si="1451">$BB$22</f>
        <v>-</v>
      </c>
      <c r="T1680" s="3"/>
      <c r="U1680" s="36"/>
      <c r="V1680" s="37"/>
      <c r="W1680" s="37"/>
      <c r="X1680" s="38"/>
      <c r="Y1680" s="38"/>
      <c r="Z1680" s="71"/>
      <c r="AA1680" s="39"/>
      <c r="AB1680" s="40"/>
      <c r="AC1680" s="40"/>
      <c r="AD1680" s="40"/>
      <c r="AE1680" s="41"/>
      <c r="AF1680" s="42"/>
      <c r="AG1680" s="49"/>
      <c r="AH1680" s="43"/>
      <c r="AI1680" s="43"/>
      <c r="AJ1680" s="44"/>
      <c r="AK1680" s="44"/>
      <c r="AL1680" s="44"/>
      <c r="AM1680" s="44"/>
      <c r="AN1680" s="36"/>
      <c r="AO1680" s="36"/>
      <c r="AP1680" s="36"/>
      <c r="AQ1680" s="36"/>
      <c r="AR1680" s="36"/>
      <c r="AS1680" s="36"/>
    </row>
    <row r="1681" spans="19:45" ht="30" customHeight="1" x14ac:dyDescent="0.25">
      <c r="S1681" s="4" t="str">
        <f t="shared" ref="S1681" si="1452">$BB$23</f>
        <v>-</v>
      </c>
      <c r="T1681" s="3"/>
      <c r="U1681" s="36"/>
      <c r="V1681" s="37"/>
      <c r="W1681" s="37"/>
      <c r="X1681" s="38"/>
      <c r="Y1681" s="38"/>
      <c r="Z1681" s="71"/>
      <c r="AA1681" s="39"/>
      <c r="AB1681" s="40"/>
      <c r="AC1681" s="40"/>
      <c r="AD1681" s="40"/>
      <c r="AE1681" s="41"/>
      <c r="AF1681" s="42"/>
      <c r="AG1681" s="49"/>
      <c r="AH1681" s="43"/>
      <c r="AI1681" s="43"/>
      <c r="AJ1681" s="44"/>
      <c r="AK1681" s="44"/>
      <c r="AL1681" s="44"/>
      <c r="AM1681" s="44"/>
      <c r="AN1681" s="36"/>
      <c r="AO1681" s="36"/>
      <c r="AP1681" s="36"/>
      <c r="AQ1681" s="36"/>
      <c r="AR1681" s="36"/>
      <c r="AS1681" s="36"/>
    </row>
    <row r="1682" spans="19:45" ht="30" customHeight="1" x14ac:dyDescent="0.25">
      <c r="S1682" s="4" t="str">
        <f t="shared" ref="S1682" si="1453">$BB$24</f>
        <v>-</v>
      </c>
      <c r="T1682" s="3"/>
      <c r="U1682" s="36"/>
      <c r="V1682" s="37"/>
      <c r="W1682" s="37"/>
      <c r="X1682" s="38"/>
      <c r="Y1682" s="38"/>
      <c r="Z1682" s="71"/>
      <c r="AA1682" s="39"/>
      <c r="AB1682" s="40"/>
      <c r="AC1682" s="40"/>
      <c r="AD1682" s="40"/>
      <c r="AE1682" s="41"/>
      <c r="AF1682" s="42"/>
      <c r="AG1682" s="49"/>
      <c r="AH1682" s="43"/>
      <c r="AI1682" s="43"/>
      <c r="AJ1682" s="44"/>
      <c r="AK1682" s="44"/>
      <c r="AL1682" s="44"/>
      <c r="AM1682" s="44"/>
      <c r="AN1682" s="36"/>
      <c r="AO1682" s="36"/>
      <c r="AP1682" s="36"/>
      <c r="AQ1682" s="36"/>
      <c r="AR1682" s="36"/>
      <c r="AS1682" s="36"/>
    </row>
    <row r="1683" spans="19:45" ht="30" customHeight="1" x14ac:dyDescent="0.25">
      <c r="S1683" s="4" t="str">
        <f t="shared" ref="S1683" si="1454">$BB$25</f>
        <v>-</v>
      </c>
      <c r="T1683" s="3"/>
      <c r="U1683" s="36"/>
      <c r="V1683" s="37"/>
      <c r="W1683" s="37"/>
      <c r="X1683" s="38"/>
      <c r="Y1683" s="38"/>
      <c r="Z1683" s="71"/>
      <c r="AA1683" s="39"/>
      <c r="AB1683" s="40"/>
      <c r="AC1683" s="40"/>
      <c r="AD1683" s="40"/>
      <c r="AE1683" s="41"/>
      <c r="AF1683" s="42"/>
      <c r="AG1683" s="49"/>
      <c r="AH1683" s="43"/>
      <c r="AI1683" s="43"/>
      <c r="AJ1683" s="44"/>
      <c r="AK1683" s="44"/>
      <c r="AL1683" s="44"/>
      <c r="AM1683" s="44"/>
      <c r="AN1683" s="36"/>
      <c r="AO1683" s="36"/>
      <c r="AP1683" s="36"/>
      <c r="AQ1683" s="36"/>
      <c r="AR1683" s="36"/>
      <c r="AS1683" s="36"/>
    </row>
    <row r="1684" spans="19:45" ht="30" customHeight="1" x14ac:dyDescent="0.25">
      <c r="S1684" s="4" t="str">
        <f t="shared" ref="S1684" si="1455">$BB$26</f>
        <v>-</v>
      </c>
      <c r="T1684" s="3"/>
      <c r="U1684" s="36"/>
      <c r="V1684" s="37"/>
      <c r="W1684" s="37"/>
      <c r="X1684" s="38"/>
      <c r="Y1684" s="38"/>
      <c r="Z1684" s="71"/>
      <c r="AA1684" s="39"/>
      <c r="AB1684" s="40"/>
      <c r="AC1684" s="40"/>
      <c r="AD1684" s="40"/>
      <c r="AE1684" s="41"/>
      <c r="AF1684" s="42"/>
      <c r="AG1684" s="49"/>
      <c r="AH1684" s="43"/>
      <c r="AI1684" s="43"/>
      <c r="AJ1684" s="44"/>
      <c r="AK1684" s="44"/>
      <c r="AL1684" s="44"/>
      <c r="AM1684" s="44"/>
      <c r="AN1684" s="36"/>
      <c r="AO1684" s="36"/>
      <c r="AP1684" s="36"/>
      <c r="AQ1684" s="36"/>
      <c r="AR1684" s="36"/>
      <c r="AS1684" s="36"/>
    </row>
    <row r="1685" spans="19:45" ht="30" customHeight="1" x14ac:dyDescent="0.25">
      <c r="S1685" s="4" t="str">
        <f t="shared" ref="S1685" si="1456">$BB$27</f>
        <v>-</v>
      </c>
      <c r="T1685" s="3"/>
      <c r="U1685" s="36"/>
      <c r="V1685" s="37"/>
      <c r="W1685" s="37"/>
      <c r="X1685" s="38"/>
      <c r="Y1685" s="38"/>
      <c r="Z1685" s="71"/>
      <c r="AA1685" s="39"/>
      <c r="AB1685" s="40"/>
      <c r="AC1685" s="40"/>
      <c r="AD1685" s="40"/>
      <c r="AE1685" s="41"/>
      <c r="AF1685" s="42"/>
      <c r="AG1685" s="49"/>
      <c r="AH1685" s="43"/>
      <c r="AI1685" s="43"/>
      <c r="AJ1685" s="44"/>
      <c r="AK1685" s="44"/>
      <c r="AL1685" s="44"/>
      <c r="AM1685" s="44"/>
      <c r="AN1685" s="36"/>
      <c r="AO1685" s="36"/>
      <c r="AP1685" s="36"/>
      <c r="AQ1685" s="36"/>
      <c r="AR1685" s="36"/>
      <c r="AS1685" s="36"/>
    </row>
    <row r="1686" spans="19:45" ht="30" customHeight="1" x14ac:dyDescent="0.25">
      <c r="S1686" s="4" t="str">
        <f t="shared" ref="S1686" si="1457">$BB$28</f>
        <v>-</v>
      </c>
      <c r="T1686" s="3"/>
      <c r="U1686" s="36"/>
      <c r="V1686" s="37"/>
      <c r="W1686" s="37"/>
      <c r="X1686" s="38"/>
      <c r="Y1686" s="38"/>
      <c r="Z1686" s="71"/>
      <c r="AA1686" s="39"/>
      <c r="AB1686" s="40"/>
      <c r="AC1686" s="40"/>
      <c r="AD1686" s="40"/>
      <c r="AE1686" s="41"/>
      <c r="AF1686" s="42"/>
      <c r="AG1686" s="49"/>
      <c r="AH1686" s="43"/>
      <c r="AI1686" s="43"/>
      <c r="AJ1686" s="44"/>
      <c r="AK1686" s="44"/>
      <c r="AL1686" s="44"/>
      <c r="AM1686" s="44"/>
      <c r="AN1686" s="36"/>
      <c r="AO1686" s="36"/>
      <c r="AP1686" s="36"/>
      <c r="AQ1686" s="36"/>
      <c r="AR1686" s="36"/>
      <c r="AS1686" s="36"/>
    </row>
    <row r="1687" spans="19:45" ht="30" customHeight="1" x14ac:dyDescent="0.25">
      <c r="S1687" s="4" t="str">
        <f t="shared" ref="S1687" si="1458">$BB$29</f>
        <v>-</v>
      </c>
      <c r="T1687" s="3"/>
      <c r="U1687" s="36"/>
      <c r="V1687" s="37"/>
      <c r="W1687" s="37"/>
      <c r="X1687" s="38"/>
      <c r="Y1687" s="38"/>
      <c r="Z1687" s="71"/>
      <c r="AA1687" s="39"/>
      <c r="AB1687" s="40"/>
      <c r="AC1687" s="40"/>
      <c r="AD1687" s="40"/>
      <c r="AE1687" s="41"/>
      <c r="AF1687" s="42"/>
      <c r="AG1687" s="49"/>
      <c r="AH1687" s="43"/>
      <c r="AI1687" s="43"/>
      <c r="AJ1687" s="44"/>
      <c r="AK1687" s="44"/>
      <c r="AL1687" s="44"/>
      <c r="AM1687" s="44"/>
      <c r="AN1687" s="36"/>
      <c r="AO1687" s="36"/>
      <c r="AP1687" s="36"/>
      <c r="AQ1687" s="36"/>
      <c r="AR1687" s="36"/>
      <c r="AS1687" s="36"/>
    </row>
    <row r="1688" spans="19:45" ht="30" customHeight="1" x14ac:dyDescent="0.25">
      <c r="S1688" s="4" t="str">
        <f t="shared" ref="S1688" si="1459">$BB$30</f>
        <v>-</v>
      </c>
      <c r="T1688" s="3"/>
      <c r="U1688" s="36"/>
      <c r="V1688" s="37"/>
      <c r="W1688" s="37"/>
      <c r="X1688" s="38"/>
      <c r="Y1688" s="38"/>
      <c r="Z1688" s="71"/>
      <c r="AA1688" s="39"/>
      <c r="AB1688" s="40"/>
      <c r="AC1688" s="40"/>
      <c r="AD1688" s="40"/>
      <c r="AE1688" s="41"/>
      <c r="AF1688" s="42"/>
      <c r="AG1688" s="49"/>
      <c r="AH1688" s="43"/>
      <c r="AI1688" s="43"/>
      <c r="AJ1688" s="44"/>
      <c r="AK1688" s="44"/>
      <c r="AL1688" s="44"/>
      <c r="AM1688" s="44"/>
      <c r="AN1688" s="36"/>
      <c r="AO1688" s="36"/>
      <c r="AP1688" s="36"/>
      <c r="AQ1688" s="36"/>
      <c r="AR1688" s="36"/>
      <c r="AS1688" s="36"/>
    </row>
    <row r="1689" spans="19:45" ht="30" customHeight="1" x14ac:dyDescent="0.25">
      <c r="S1689" s="4" t="str">
        <f t="shared" ref="S1689" si="1460">$BB$31</f>
        <v>-</v>
      </c>
      <c r="T1689" s="3"/>
      <c r="U1689" s="36"/>
      <c r="V1689" s="37"/>
      <c r="W1689" s="37"/>
      <c r="X1689" s="38"/>
      <c r="Y1689" s="38"/>
      <c r="Z1689" s="71"/>
      <c r="AA1689" s="39"/>
      <c r="AB1689" s="40"/>
      <c r="AC1689" s="40"/>
      <c r="AD1689" s="40"/>
      <c r="AE1689" s="41"/>
      <c r="AF1689" s="42"/>
      <c r="AG1689" s="49"/>
      <c r="AH1689" s="43"/>
      <c r="AI1689" s="43"/>
      <c r="AJ1689" s="44"/>
      <c r="AK1689" s="44"/>
      <c r="AL1689" s="44"/>
      <c r="AM1689" s="44"/>
      <c r="AN1689" s="36"/>
      <c r="AO1689" s="36"/>
      <c r="AP1689" s="36"/>
      <c r="AQ1689" s="36"/>
      <c r="AR1689" s="36"/>
      <c r="AS1689" s="36"/>
    </row>
    <row r="1690" spans="19:45" ht="30" customHeight="1" x14ac:dyDescent="0.25">
      <c r="S1690" s="34"/>
      <c r="T1690" s="34"/>
      <c r="U1690" s="34"/>
      <c r="V1690" s="34"/>
      <c r="W1690" s="34"/>
      <c r="X1690" s="34"/>
      <c r="Y1690" s="34"/>
      <c r="Z1690" s="34"/>
      <c r="AA1690" s="34"/>
      <c r="AB1690" s="34"/>
      <c r="AC1690" s="34"/>
      <c r="AD1690" s="34"/>
      <c r="AE1690" s="34"/>
      <c r="AF1690" s="34"/>
      <c r="AG1690" s="34"/>
      <c r="AH1690" s="34"/>
      <c r="AI1690" s="34"/>
      <c r="AJ1690" s="34"/>
      <c r="AK1690" s="34"/>
      <c r="AL1690" s="34"/>
      <c r="AM1690" s="34"/>
      <c r="AN1690" s="34"/>
      <c r="AO1690" s="34"/>
      <c r="AP1690" s="34"/>
      <c r="AQ1690" s="34"/>
      <c r="AR1690" s="6"/>
      <c r="AS1690" s="6"/>
    </row>
    <row r="1691" spans="19:45" ht="30" customHeight="1" x14ac:dyDescent="0.25">
      <c r="S1691" s="31" cm="1">
        <f t="array" ref="S1691">BoxNum(ROW($S1691))</f>
        <v>27</v>
      </c>
      <c r="T1691" s="7" t="s">
        <v>698</v>
      </c>
      <c r="U1691" s="15" t="s">
        <v>585</v>
      </c>
      <c r="V1691" s="12"/>
      <c r="W1691" s="65"/>
      <c r="X1691" s="12"/>
      <c r="Y1691" s="7" t="str">
        <f t="shared" ref="Y1691" si="1461">VLOOKUP(U1691,$DX$1:$DZ$21,3,FALSE)</f>
        <v>-</v>
      </c>
      <c r="AD1691" s="8"/>
    </row>
    <row r="1692" spans="19:45" ht="30" customHeight="1" x14ac:dyDescent="0.25">
      <c r="S1692" s="7" t="s">
        <v>24</v>
      </c>
      <c r="T1692" s="15" t="s">
        <v>1163</v>
      </c>
      <c r="U1692" s="5" t="s">
        <v>23</v>
      </c>
      <c r="V1692" s="7" t="str">
        <f t="shared" ref="V1692" si="1462">VLOOKUP(U1691,$DX$1:$DZ$21,2,FALSE)</f>
        <v>-</v>
      </c>
      <c r="W1692" s="19"/>
      <c r="X1692" s="19"/>
      <c r="Y1692" s="19"/>
      <c r="Z1692" s="19"/>
      <c r="AA1692" s="5" t="s">
        <v>592</v>
      </c>
      <c r="AB1692" s="26" t="str">
        <f t="shared" ref="AB1692" si="1463">T1711&amp;"_"&amp;ABS(T1709)&amp;"dB_"&amp;T1713&amp;"_"&amp;T1714&amp;"_"&amp;GetAbsMaxMinText(AF1695:AG1754)&amp;"_"&amp;T1694&amp;"_"&amp;T1693&amp;S1691&amp;"."&amp;T1717</f>
        <v>default_NormalMode_38dB_M804WF_2227F_365_422_ZTS6156SE_MP27.0</v>
      </c>
      <c r="AC1692" s="18"/>
      <c r="AD1692" s="18"/>
      <c r="AE1692" s="18"/>
      <c r="AF1692" s="18"/>
      <c r="AG1692" s="18"/>
      <c r="AH1692" s="19"/>
      <c r="AI1692" s="19" t="s">
        <v>2</v>
      </c>
      <c r="AJ1692" s="16"/>
      <c r="AK1692" s="16"/>
      <c r="AL1692" s="16"/>
      <c r="AM1692" s="16"/>
      <c r="AN1692" s="16"/>
      <c r="AO1692" s="16"/>
      <c r="AP1692" s="16"/>
      <c r="AQ1692" s="16"/>
      <c r="AR1692" s="16"/>
      <c r="AS1692" s="16"/>
    </row>
    <row r="1693" spans="19:45" ht="30" customHeight="1" x14ac:dyDescent="0.25">
      <c r="S1693" s="7" t="s">
        <v>5</v>
      </c>
      <c r="T1693" s="15" t="s">
        <v>1148</v>
      </c>
      <c r="U1693" s="32" t="str">
        <f t="shared" ref="U1693" si="1464">HYPERLINK("#A"&amp;(S1691+1),"&lt;==Block" &amp; $S1691 &amp;"==&gt;")</f>
        <v>&lt;==Block27==&gt;</v>
      </c>
      <c r="V1693" s="51"/>
      <c r="W1693" s="19"/>
      <c r="X1693" s="19"/>
      <c r="Y1693" s="23"/>
      <c r="Z1693" s="8"/>
      <c r="AA1693" s="19"/>
      <c r="AB1693" s="19"/>
      <c r="AC1693" s="19"/>
      <c r="AD1693" s="19"/>
      <c r="AE1693" s="19"/>
      <c r="AF1693" s="19"/>
      <c r="AG1693" s="19"/>
      <c r="AH1693" s="19"/>
      <c r="AI1693" s="19"/>
      <c r="AJ1693" s="19"/>
      <c r="AK1693" s="19"/>
      <c r="AL1693" s="19"/>
      <c r="AM1693" s="19"/>
      <c r="AN1693" s="57" t="s">
        <v>723</v>
      </c>
      <c r="AO1693" s="57" t="s">
        <v>709</v>
      </c>
      <c r="AP1693" s="57" t="s">
        <v>710</v>
      </c>
      <c r="AQ1693" s="57" t="s">
        <v>611</v>
      </c>
      <c r="AR1693" s="57" t="s">
        <v>711</v>
      </c>
      <c r="AS1693" s="50"/>
    </row>
    <row r="1694" spans="19:45" ht="30" customHeight="1" x14ac:dyDescent="0.25">
      <c r="S1694" s="7" t="s">
        <v>10</v>
      </c>
      <c r="T1694" s="15" t="s">
        <v>1188</v>
      </c>
      <c r="U1694" s="52" t="s">
        <v>775</v>
      </c>
      <c r="V1694" s="33" t="s">
        <v>601</v>
      </c>
      <c r="W1694" s="33" t="s">
        <v>602</v>
      </c>
      <c r="X1694" s="33" t="s">
        <v>603</v>
      </c>
      <c r="Y1694" s="33" t="s">
        <v>603</v>
      </c>
      <c r="Z1694" s="33" t="s">
        <v>591</v>
      </c>
      <c r="AA1694" s="33" t="s">
        <v>7</v>
      </c>
      <c r="AB1694" s="33" t="s">
        <v>563</v>
      </c>
      <c r="AC1694" s="33" t="s">
        <v>577</v>
      </c>
      <c r="AD1694" s="33" t="s">
        <v>611</v>
      </c>
      <c r="AE1694" s="33" t="s">
        <v>569</v>
      </c>
      <c r="AF1694" s="35" t="s">
        <v>593</v>
      </c>
      <c r="AG1694" s="35" t="s">
        <v>594</v>
      </c>
      <c r="AH1694" s="35" t="s">
        <v>595</v>
      </c>
      <c r="AI1694" s="35" t="s">
        <v>596</v>
      </c>
      <c r="AJ1694" s="56" t="s">
        <v>597</v>
      </c>
      <c r="AK1694" s="56" t="s">
        <v>598</v>
      </c>
      <c r="AL1694" s="56" t="s">
        <v>599</v>
      </c>
      <c r="AM1694" s="56" t="s">
        <v>600</v>
      </c>
      <c r="AN1694" s="56" t="str">
        <f t="shared" ref="AN1694" si="1465">VLOOKUP($T1702,$DE$1:$DJ$31,2,FALSE)</f>
        <v>Full</v>
      </c>
      <c r="AO1694" s="56" t="str">
        <f t="shared" ref="AO1694" si="1466">VLOOKUP($T1702,$DE$1:$DJ$31,3,FALSE)</f>
        <v>Full</v>
      </c>
      <c r="AP1694" s="56" t="str">
        <f t="shared" ref="AP1694" si="1467">VLOOKUP($T1702,$DE$1:$DJ$31,4,FALSE)</f>
        <v>non</v>
      </c>
      <c r="AQ1694" s="56" t="str">
        <f t="shared" ref="AQ1694" si="1468">VLOOKUP($T1702,$DE$1:$DJ$31,5,FALSE)</f>
        <v>non</v>
      </c>
      <c r="AR1694" s="56" t="str">
        <f t="shared" ref="AR1694" si="1469">VLOOKUP($T1702,$DE$1:$DJ$31,6,FALSE)</f>
        <v>Full</v>
      </c>
      <c r="AS1694" s="35" t="s">
        <v>726</v>
      </c>
    </row>
    <row r="1695" spans="19:45" ht="30" customHeight="1" x14ac:dyDescent="0.25">
      <c r="S1695" s="7" t="s">
        <v>18</v>
      </c>
      <c r="T1695" s="15" t="s">
        <v>1149</v>
      </c>
      <c r="U1695" s="36" t="str">
        <f t="shared" ref="U1695:U1707" ca="1" si="1470">ConfigCode($AA1695,$AN1695,$AO1695,$AP1695,$AQ1695,$AR1695,$AF1695,$AG1695,2)</f>
        <v>0x25=-37.20,-36.50;</v>
      </c>
      <c r="V1695" s="37"/>
      <c r="W1695" s="37"/>
      <c r="X1695" s="68"/>
      <c r="Y1695" s="68"/>
      <c r="Z1695" s="55">
        <f t="shared" ref="Z1695:Z1707" ca="1" si="1471" xml:space="preserve">
N("vbias,vlookup vbias range")+
VLOOKUP($AA1695,INDIRECT(BoxVal(ROW($AA1695),34,COLUMN(T1691))),2,FALSE)+
N("gain")+
$AB1695+
N("vcm")+
VLOOKUP($AC1695,$CT$1:$DC$31,7,FALSE)+
N("(vbias*vcp*vbg-vbias)*sensor ratio")+
VbiasCal($AA1695,$AD1695,$AE1695,BoxVal(ROW($AC1695),18,COLUMN($T$22)))+
N("vbias ref+gain ref")+
$V1695+$W1695</f>
        <v>-1.1000000000000001</v>
      </c>
      <c r="AA1695" s="39" t="s">
        <v>799</v>
      </c>
      <c r="AB1695" s="40">
        <v>1.5</v>
      </c>
      <c r="AC1695" s="40" t="s">
        <v>996</v>
      </c>
      <c r="AD1695" s="40">
        <v>1</v>
      </c>
      <c r="AE1695" s="41">
        <v>0</v>
      </c>
      <c r="AF1695" s="42">
        <v>-37.200000000000003</v>
      </c>
      <c r="AG1695" s="42">
        <v>-36.5</v>
      </c>
      <c r="AH1695" s="43">
        <f t="shared" ref="AH1695:AH1707" ca="1" si="1472">$AF1695+$Z1695</f>
        <v>-38.300000000000004</v>
      </c>
      <c r="AI1695" s="43">
        <f t="shared" ref="AI1695:AI1707" ca="1" si="1473">$AG1695+$Z1695</f>
        <v>-37.6</v>
      </c>
      <c r="AJ1695" s="44">
        <f t="shared" ref="AJ1695:AJ1707" ca="1" si="1474" xml:space="preserve">
N("initial sens-loopgain")+
$AF1695-BoxVal(ROW($AA1695),26,COLUMN(INDIRECT("T"&amp;(INT(ROW($AA1712)/65))*65+2)))</f>
        <v>-37.200000000000003</v>
      </c>
      <c r="AK1695" s="44">
        <f t="shared" ref="AK1695:AK1707" ca="1" si="1475">AJ1695+(AG1695-AF1695)</f>
        <v>-36.5</v>
      </c>
      <c r="AL1695" s="44">
        <f t="shared" ref="AL1695:AL1707" ca="1" si="1476" xml:space="preserve">
N("initial sens-loopgain-gain-gain ref-vcm")+
$AH1695-
BoxVal(ROW($AA1695),26,COLUMN(INDIRECT("T"&amp;(INT(ROW($AA1712)/65))*65+2)))-
$AB1695-
$W1695-
IFERROR(VLOOKUP($AC1695,$CT$1:$DC$31,7,FALSE),0)</f>
        <v>-39.800000000000004</v>
      </c>
      <c r="AM1695" s="44">
        <f t="shared" ref="AM1695:AM1707" ca="1" si="1477">AL1695+(AG1695-AF1695)</f>
        <v>-39.1</v>
      </c>
      <c r="AN1695" s="36" t="str">
        <f t="shared" ref="AN1695:AN1707" ca="1" si="1478">IF(BoxVal(ROW(AA1695),9,COLUMN(T1693))="FIX","00",ManualLookup(AA1695,BoxVal(ROW(AA1695),4,COLUMN(AN1693)),INDIRECT(DN$3)))</f>
        <v>20</v>
      </c>
      <c r="AO1695" s="36" t="str">
        <f t="shared" ref="AO1695:AO1707" ca="1" si="1479">ManualLookup(AB1695,BoxVal(ROW(AB1695),4,COLUMN(AO1693)),INDIRECT(DO$3))</f>
        <v>05</v>
      </c>
      <c r="AP1695" s="36" t="str">
        <f t="shared" ref="AP1695:AP1707" ca="1" si="1480">ManualLookup(AC1695,BoxVal(ROW(AC1695),4,COLUMN(AP1693)),INDIRECT(DP$3))</f>
        <v>00</v>
      </c>
      <c r="AQ1695" s="36" t="str">
        <f t="shared" ref="AQ1695:AQ1707" ca="1" si="1481">ManualLookup(AD1695,BoxVal(ROW(AD1695),4,COLUMN(AQ1693)),INDIRECT(DQ$3))</f>
        <v>00</v>
      </c>
      <c r="AR1695" s="36" t="str">
        <f t="shared" ref="AR1695:AR1707" ca="1" si="1482">ManualLookup(AE1695,BoxVal(ROW(AE1695),4,COLUMN(AR1693)),INDIRECT(DR$3))</f>
        <v>00</v>
      </c>
      <c r="AS1695" s="33"/>
    </row>
    <row r="1696" spans="19:45" ht="30" customHeight="1" x14ac:dyDescent="0.25">
      <c r="S1696" s="7" t="s">
        <v>13</v>
      </c>
      <c r="T1696" s="15" t="s">
        <v>1155</v>
      </c>
      <c r="U1696" s="71" t="str">
        <f t="shared" ca="1" si="1470"/>
        <v>0x26=-37.70,-37.20;</v>
      </c>
      <c r="V1696" s="37"/>
      <c r="W1696" s="37"/>
      <c r="X1696" s="68"/>
      <c r="Y1696" s="68"/>
      <c r="Z1696" s="55">
        <f t="shared" ca="1" si="1471"/>
        <v>-0.60000000000000009</v>
      </c>
      <c r="AA1696" s="39" t="s">
        <v>799</v>
      </c>
      <c r="AB1696" s="40">
        <v>2</v>
      </c>
      <c r="AC1696" s="40" t="s">
        <v>996</v>
      </c>
      <c r="AD1696" s="40">
        <v>1</v>
      </c>
      <c r="AE1696" s="41">
        <v>0</v>
      </c>
      <c r="AF1696" s="42">
        <v>-37.700000000000003</v>
      </c>
      <c r="AG1696" s="47">
        <f t="shared" ref="AG1696" si="1483">AF1695</f>
        <v>-37.200000000000003</v>
      </c>
      <c r="AH1696" s="43">
        <f t="shared" ca="1" si="1472"/>
        <v>-38.300000000000004</v>
      </c>
      <c r="AI1696" s="43">
        <f t="shared" ca="1" si="1473"/>
        <v>-37.800000000000004</v>
      </c>
      <c r="AJ1696" s="44">
        <f t="shared" ca="1" si="1474"/>
        <v>-37.700000000000003</v>
      </c>
      <c r="AK1696" s="44">
        <f t="shared" ca="1" si="1475"/>
        <v>-37.200000000000003</v>
      </c>
      <c r="AL1696" s="44">
        <f t="shared" ca="1" si="1476"/>
        <v>-40.300000000000004</v>
      </c>
      <c r="AM1696" s="44">
        <f t="shared" ca="1" si="1477"/>
        <v>-39.800000000000004</v>
      </c>
      <c r="AN1696" s="36" t="str">
        <f t="shared" ca="1" si="1478"/>
        <v>20</v>
      </c>
      <c r="AO1696" s="36" t="str">
        <f t="shared" ca="1" si="1479"/>
        <v>06</v>
      </c>
      <c r="AP1696" s="36" t="str">
        <f t="shared" ca="1" si="1480"/>
        <v>00</v>
      </c>
      <c r="AQ1696" s="36" t="str">
        <f t="shared" ca="1" si="1481"/>
        <v>00</v>
      </c>
      <c r="AR1696" s="36" t="str">
        <f t="shared" ca="1" si="1482"/>
        <v>00</v>
      </c>
      <c r="AS1696" s="36"/>
    </row>
    <row r="1697" spans="19:45" ht="30" customHeight="1" x14ac:dyDescent="0.25">
      <c r="S1697" s="26"/>
      <c r="T1697" s="17"/>
      <c r="U1697" s="71" t="str">
        <f t="shared" ca="1" si="1470"/>
        <v>0x34=-38.00,-37.70;</v>
      </c>
      <c r="V1697" s="37"/>
      <c r="W1697" s="37"/>
      <c r="X1697" s="68"/>
      <c r="Y1697" s="68"/>
      <c r="Z1697" s="55">
        <f t="shared" ca="1" si="1471"/>
        <v>-0.30000000000000004</v>
      </c>
      <c r="AA1697" s="39" t="s">
        <v>586</v>
      </c>
      <c r="AB1697" s="40">
        <v>1</v>
      </c>
      <c r="AC1697" s="40" t="s">
        <v>995</v>
      </c>
      <c r="AD1697" s="40">
        <v>1</v>
      </c>
      <c r="AE1697" s="41">
        <v>0</v>
      </c>
      <c r="AF1697" s="42">
        <v>-38</v>
      </c>
      <c r="AG1697" s="47">
        <f t="shared" ref="AG1697:AG1707" si="1484">AF1696</f>
        <v>-37.700000000000003</v>
      </c>
      <c r="AH1697" s="43">
        <f t="shared" ca="1" si="1472"/>
        <v>-38.299999999999997</v>
      </c>
      <c r="AI1697" s="43">
        <f t="shared" ca="1" si="1473"/>
        <v>-38</v>
      </c>
      <c r="AJ1697" s="44">
        <f t="shared" ca="1" si="1474"/>
        <v>-38</v>
      </c>
      <c r="AK1697" s="44">
        <f t="shared" ca="1" si="1475"/>
        <v>-37.700000000000003</v>
      </c>
      <c r="AL1697" s="44">
        <f t="shared" ca="1" si="1476"/>
        <v>-39.299999999999997</v>
      </c>
      <c r="AM1697" s="44">
        <f t="shared" ca="1" si="1477"/>
        <v>-39</v>
      </c>
      <c r="AN1697" s="36" t="str">
        <f t="shared" ca="1" si="1478"/>
        <v>30</v>
      </c>
      <c r="AO1697" s="36" t="str">
        <f t="shared" ca="1" si="1479"/>
        <v>04</v>
      </c>
      <c r="AP1697" s="36" t="str">
        <f t="shared" ca="1" si="1480"/>
        <v>00</v>
      </c>
      <c r="AQ1697" s="36" t="str">
        <f t="shared" ca="1" si="1481"/>
        <v>00</v>
      </c>
      <c r="AR1697" s="36" t="str">
        <f t="shared" ca="1" si="1482"/>
        <v>00</v>
      </c>
      <c r="AS1697" s="36"/>
    </row>
    <row r="1698" spans="19:45" ht="30" customHeight="1" x14ac:dyDescent="0.25">
      <c r="S1698" s="7" t="s">
        <v>19</v>
      </c>
      <c r="T1698" s="15" t="s">
        <v>1150</v>
      </c>
      <c r="U1698" s="71" t="str">
        <f t="shared" ca="1" si="1470"/>
        <v>0x35=-38.50,-38.00;</v>
      </c>
      <c r="V1698" s="37"/>
      <c r="W1698" s="37"/>
      <c r="X1698" s="68"/>
      <c r="Y1698" s="68"/>
      <c r="Z1698" s="55">
        <f t="shared" ca="1" si="1471"/>
        <v>0.19999999999999996</v>
      </c>
      <c r="AA1698" s="39" t="s">
        <v>586</v>
      </c>
      <c r="AB1698" s="40">
        <v>1.5</v>
      </c>
      <c r="AC1698" s="40" t="s">
        <v>995</v>
      </c>
      <c r="AD1698" s="40">
        <v>1</v>
      </c>
      <c r="AE1698" s="41">
        <v>0</v>
      </c>
      <c r="AF1698" s="42">
        <v>-38.5</v>
      </c>
      <c r="AG1698" s="47">
        <f t="shared" si="1484"/>
        <v>-38</v>
      </c>
      <c r="AH1698" s="43">
        <f t="shared" ca="1" si="1472"/>
        <v>-38.299999999999997</v>
      </c>
      <c r="AI1698" s="43">
        <f t="shared" ca="1" si="1473"/>
        <v>-37.799999999999997</v>
      </c>
      <c r="AJ1698" s="44">
        <f t="shared" ca="1" si="1474"/>
        <v>-38.5</v>
      </c>
      <c r="AK1698" s="44">
        <f t="shared" ca="1" si="1475"/>
        <v>-38</v>
      </c>
      <c r="AL1698" s="44">
        <f t="shared" ca="1" si="1476"/>
        <v>-39.799999999999997</v>
      </c>
      <c r="AM1698" s="44">
        <f t="shared" ca="1" si="1477"/>
        <v>-39.299999999999997</v>
      </c>
      <c r="AN1698" s="36" t="str">
        <f t="shared" ca="1" si="1478"/>
        <v>30</v>
      </c>
      <c r="AO1698" s="36" t="str">
        <f t="shared" ca="1" si="1479"/>
        <v>05</v>
      </c>
      <c r="AP1698" s="36" t="str">
        <f t="shared" ca="1" si="1480"/>
        <v>00</v>
      </c>
      <c r="AQ1698" s="36" t="str">
        <f t="shared" ca="1" si="1481"/>
        <v>00</v>
      </c>
      <c r="AR1698" s="36" t="str">
        <f t="shared" ca="1" si="1482"/>
        <v>00</v>
      </c>
      <c r="AS1698" s="36"/>
    </row>
    <row r="1699" spans="19:45" ht="30" customHeight="1" x14ac:dyDescent="0.25">
      <c r="S1699" s="7" t="s">
        <v>15</v>
      </c>
      <c r="T1699" s="15" t="s">
        <v>1151</v>
      </c>
      <c r="U1699" s="71" t="str">
        <f t="shared" ca="1" si="1470"/>
        <v>0x36=-39.00,-38.50;</v>
      </c>
      <c r="V1699" s="37"/>
      <c r="W1699" s="37"/>
      <c r="X1699" s="68"/>
      <c r="Y1699" s="68"/>
      <c r="Z1699" s="55">
        <f t="shared" ca="1" si="1471"/>
        <v>0.7</v>
      </c>
      <c r="AA1699" s="39" t="s">
        <v>586</v>
      </c>
      <c r="AB1699" s="40">
        <v>2</v>
      </c>
      <c r="AC1699" s="40" t="s">
        <v>995</v>
      </c>
      <c r="AD1699" s="40">
        <v>1</v>
      </c>
      <c r="AE1699" s="41">
        <v>0</v>
      </c>
      <c r="AF1699" s="42">
        <v>-39</v>
      </c>
      <c r="AG1699" s="47">
        <f t="shared" si="1484"/>
        <v>-38.5</v>
      </c>
      <c r="AH1699" s="43">
        <f t="shared" ca="1" si="1472"/>
        <v>-38.299999999999997</v>
      </c>
      <c r="AI1699" s="43">
        <f t="shared" ca="1" si="1473"/>
        <v>-37.799999999999997</v>
      </c>
      <c r="AJ1699" s="44">
        <f t="shared" ca="1" si="1474"/>
        <v>-39</v>
      </c>
      <c r="AK1699" s="44">
        <f t="shared" ca="1" si="1475"/>
        <v>-38.5</v>
      </c>
      <c r="AL1699" s="44">
        <f t="shared" ca="1" si="1476"/>
        <v>-40.299999999999997</v>
      </c>
      <c r="AM1699" s="44">
        <f t="shared" ca="1" si="1477"/>
        <v>-39.799999999999997</v>
      </c>
      <c r="AN1699" s="36" t="str">
        <f t="shared" ca="1" si="1478"/>
        <v>30</v>
      </c>
      <c r="AO1699" s="36" t="str">
        <f t="shared" ca="1" si="1479"/>
        <v>06</v>
      </c>
      <c r="AP1699" s="36" t="str">
        <f t="shared" ca="1" si="1480"/>
        <v>00</v>
      </c>
      <c r="AQ1699" s="36" t="str">
        <f t="shared" ca="1" si="1481"/>
        <v>00</v>
      </c>
      <c r="AR1699" s="36" t="str">
        <f t="shared" ca="1" si="1482"/>
        <v>00</v>
      </c>
      <c r="AS1699" s="36"/>
    </row>
    <row r="1700" spans="19:45" ht="30" customHeight="1" x14ac:dyDescent="0.25">
      <c r="S1700" s="7" t="s">
        <v>705</v>
      </c>
      <c r="T1700" s="15" t="s">
        <v>1152</v>
      </c>
      <c r="U1700" s="71" t="str">
        <f t="shared" ca="1" si="1470"/>
        <v>0x04=-39.30,-39.00;</v>
      </c>
      <c r="V1700" s="37"/>
      <c r="W1700" s="37"/>
      <c r="X1700" s="68"/>
      <c r="Y1700" s="68"/>
      <c r="Z1700" s="55">
        <f t="shared" ca="1" si="1471"/>
        <v>1</v>
      </c>
      <c r="AA1700" s="39" t="s">
        <v>587</v>
      </c>
      <c r="AB1700" s="40">
        <v>1</v>
      </c>
      <c r="AC1700" s="40" t="s">
        <v>995</v>
      </c>
      <c r="AD1700" s="40">
        <v>1</v>
      </c>
      <c r="AE1700" s="41">
        <v>0</v>
      </c>
      <c r="AF1700" s="42">
        <v>-39.299999999999997</v>
      </c>
      <c r="AG1700" s="47">
        <f t="shared" si="1484"/>
        <v>-39</v>
      </c>
      <c r="AH1700" s="43">
        <f t="shared" ca="1" si="1472"/>
        <v>-38.299999999999997</v>
      </c>
      <c r="AI1700" s="43">
        <f t="shared" ca="1" si="1473"/>
        <v>-38</v>
      </c>
      <c r="AJ1700" s="44">
        <f t="shared" ca="1" si="1474"/>
        <v>-39.299999999999997</v>
      </c>
      <c r="AK1700" s="44">
        <f t="shared" ca="1" si="1475"/>
        <v>-39</v>
      </c>
      <c r="AL1700" s="44">
        <f t="shared" ca="1" si="1476"/>
        <v>-39.299999999999997</v>
      </c>
      <c r="AM1700" s="44">
        <f t="shared" ca="1" si="1477"/>
        <v>-39</v>
      </c>
      <c r="AN1700" s="36" t="str">
        <f t="shared" ca="1" si="1478"/>
        <v>00</v>
      </c>
      <c r="AO1700" s="36" t="str">
        <f t="shared" ca="1" si="1479"/>
        <v>04</v>
      </c>
      <c r="AP1700" s="36" t="str">
        <f t="shared" ca="1" si="1480"/>
        <v>00</v>
      </c>
      <c r="AQ1700" s="36" t="str">
        <f t="shared" ca="1" si="1481"/>
        <v>00</v>
      </c>
      <c r="AR1700" s="36" t="str">
        <f t="shared" ca="1" si="1482"/>
        <v>00</v>
      </c>
      <c r="AS1700" s="36"/>
    </row>
    <row r="1701" spans="19:45" ht="30" customHeight="1" x14ac:dyDescent="0.25">
      <c r="S1701" s="7" t="s">
        <v>605</v>
      </c>
      <c r="T1701" s="15" t="s">
        <v>991</v>
      </c>
      <c r="U1701" s="71" t="str">
        <f t="shared" ca="1" si="1470"/>
        <v>0x05=-39.80,-39.30;</v>
      </c>
      <c r="V1701" s="37"/>
      <c r="W1701" s="37"/>
      <c r="X1701" s="68"/>
      <c r="Y1701" s="68"/>
      <c r="Z1701" s="55">
        <f t="shared" ca="1" si="1471"/>
        <v>1.5</v>
      </c>
      <c r="AA1701" s="39" t="s">
        <v>587</v>
      </c>
      <c r="AB1701" s="40">
        <v>1.5</v>
      </c>
      <c r="AC1701" s="40" t="s">
        <v>995</v>
      </c>
      <c r="AD1701" s="40">
        <v>1</v>
      </c>
      <c r="AE1701" s="41">
        <v>0</v>
      </c>
      <c r="AF1701" s="42">
        <v>-39.799999999999997</v>
      </c>
      <c r="AG1701" s="47">
        <f t="shared" si="1484"/>
        <v>-39.299999999999997</v>
      </c>
      <c r="AH1701" s="43">
        <f t="shared" ca="1" si="1472"/>
        <v>-38.299999999999997</v>
      </c>
      <c r="AI1701" s="43">
        <f t="shared" ca="1" si="1473"/>
        <v>-37.799999999999997</v>
      </c>
      <c r="AJ1701" s="44">
        <f t="shared" ca="1" si="1474"/>
        <v>-39.799999999999997</v>
      </c>
      <c r="AK1701" s="44">
        <f t="shared" ca="1" si="1475"/>
        <v>-39.299999999999997</v>
      </c>
      <c r="AL1701" s="44">
        <f t="shared" ca="1" si="1476"/>
        <v>-39.799999999999997</v>
      </c>
      <c r="AM1701" s="44">
        <f t="shared" ca="1" si="1477"/>
        <v>-39.299999999999997</v>
      </c>
      <c r="AN1701" s="36" t="str">
        <f t="shared" ca="1" si="1478"/>
        <v>00</v>
      </c>
      <c r="AO1701" s="36" t="str">
        <f t="shared" ca="1" si="1479"/>
        <v>05</v>
      </c>
      <c r="AP1701" s="36" t="str">
        <f t="shared" ca="1" si="1480"/>
        <v>00</v>
      </c>
      <c r="AQ1701" s="36" t="str">
        <f t="shared" ca="1" si="1481"/>
        <v>00</v>
      </c>
      <c r="AR1701" s="36" t="str">
        <f t="shared" ca="1" si="1482"/>
        <v>00</v>
      </c>
      <c r="AS1701" s="36"/>
    </row>
    <row r="1702" spans="19:45" ht="30" customHeight="1" x14ac:dyDescent="0.25">
      <c r="S1702" s="7" t="s">
        <v>721</v>
      </c>
      <c r="T1702" s="15" t="s">
        <v>26</v>
      </c>
      <c r="U1702" s="71" t="str">
        <f t="shared" ca="1" si="1470"/>
        <v>0x06=-40.00,-39.80;</v>
      </c>
      <c r="V1702" s="37"/>
      <c r="W1702" s="37"/>
      <c r="X1702" s="68"/>
      <c r="Y1702" s="68"/>
      <c r="Z1702" s="55">
        <f t="shared" ca="1" si="1471"/>
        <v>2</v>
      </c>
      <c r="AA1702" s="39" t="s">
        <v>587</v>
      </c>
      <c r="AB1702" s="40">
        <v>2</v>
      </c>
      <c r="AC1702" s="40" t="s">
        <v>995</v>
      </c>
      <c r="AD1702" s="40">
        <v>1</v>
      </c>
      <c r="AE1702" s="41">
        <v>0</v>
      </c>
      <c r="AF1702" s="42">
        <v>-40</v>
      </c>
      <c r="AG1702" s="47">
        <f t="shared" si="1484"/>
        <v>-39.799999999999997</v>
      </c>
      <c r="AH1702" s="43">
        <f t="shared" ca="1" si="1472"/>
        <v>-38</v>
      </c>
      <c r="AI1702" s="43">
        <f t="shared" ca="1" si="1473"/>
        <v>-37.799999999999997</v>
      </c>
      <c r="AJ1702" s="44">
        <f t="shared" ca="1" si="1474"/>
        <v>-40</v>
      </c>
      <c r="AK1702" s="44">
        <f t="shared" ca="1" si="1475"/>
        <v>-39.799999999999997</v>
      </c>
      <c r="AL1702" s="44">
        <f t="shared" ca="1" si="1476"/>
        <v>-40</v>
      </c>
      <c r="AM1702" s="44">
        <f t="shared" ca="1" si="1477"/>
        <v>-39.799999999999997</v>
      </c>
      <c r="AN1702" s="36" t="str">
        <f t="shared" ca="1" si="1478"/>
        <v>00</v>
      </c>
      <c r="AO1702" s="36" t="str">
        <f t="shared" ca="1" si="1479"/>
        <v>06</v>
      </c>
      <c r="AP1702" s="36" t="str">
        <f t="shared" ca="1" si="1480"/>
        <v>00</v>
      </c>
      <c r="AQ1702" s="36" t="str">
        <f t="shared" ca="1" si="1481"/>
        <v>00</v>
      </c>
      <c r="AR1702" s="36" t="str">
        <f t="shared" ca="1" si="1482"/>
        <v>00</v>
      </c>
      <c r="AS1702" s="36"/>
    </row>
    <row r="1703" spans="19:45" ht="30" customHeight="1" x14ac:dyDescent="0.25">
      <c r="S1703" s="7" t="s">
        <v>20</v>
      </c>
      <c r="T1703" s="15">
        <v>-38</v>
      </c>
      <c r="U1703" s="71" t="str">
        <f t="shared" ca="1" si="1470"/>
        <v>0x54=-40.40,-40.00;</v>
      </c>
      <c r="V1703" s="37"/>
      <c r="W1703" s="37"/>
      <c r="X1703" s="38"/>
      <c r="Y1703" s="38"/>
      <c r="Z1703" s="55">
        <f t="shared" ca="1" si="1471"/>
        <v>2.1</v>
      </c>
      <c r="AA1703" s="39" t="s">
        <v>580</v>
      </c>
      <c r="AB1703" s="40">
        <v>1</v>
      </c>
      <c r="AC1703" s="40" t="s">
        <v>995</v>
      </c>
      <c r="AD1703" s="40">
        <v>1</v>
      </c>
      <c r="AE1703" s="41">
        <v>0</v>
      </c>
      <c r="AF1703" s="42">
        <v>-40.4</v>
      </c>
      <c r="AG1703" s="47">
        <f t="shared" si="1484"/>
        <v>-40</v>
      </c>
      <c r="AH1703" s="43">
        <f t="shared" ca="1" si="1472"/>
        <v>-38.299999999999997</v>
      </c>
      <c r="AI1703" s="43">
        <f t="shared" ca="1" si="1473"/>
        <v>-37.9</v>
      </c>
      <c r="AJ1703" s="44">
        <f t="shared" ca="1" si="1474"/>
        <v>-40.4</v>
      </c>
      <c r="AK1703" s="44">
        <f t="shared" ca="1" si="1475"/>
        <v>-40</v>
      </c>
      <c r="AL1703" s="44">
        <f t="shared" ca="1" si="1476"/>
        <v>-39.299999999999997</v>
      </c>
      <c r="AM1703" s="44">
        <f t="shared" ca="1" si="1477"/>
        <v>-38.9</v>
      </c>
      <c r="AN1703" s="36" t="str">
        <f t="shared" ca="1" si="1478"/>
        <v>50</v>
      </c>
      <c r="AO1703" s="36" t="str">
        <f t="shared" ca="1" si="1479"/>
        <v>04</v>
      </c>
      <c r="AP1703" s="36" t="str">
        <f t="shared" ca="1" si="1480"/>
        <v>00</v>
      </c>
      <c r="AQ1703" s="36" t="str">
        <f t="shared" ca="1" si="1481"/>
        <v>00</v>
      </c>
      <c r="AR1703" s="36" t="str">
        <f t="shared" ca="1" si="1482"/>
        <v>00</v>
      </c>
      <c r="AS1703" s="36"/>
    </row>
    <row r="1704" spans="19:45" ht="30" customHeight="1" x14ac:dyDescent="0.25">
      <c r="S1704" s="7" t="s">
        <v>691</v>
      </c>
      <c r="T1704" s="15" t="s">
        <v>1098</v>
      </c>
      <c r="U1704" s="71" t="str">
        <f t="shared" ca="1" si="1470"/>
        <v>0x55=-40.90,-40.40;</v>
      </c>
      <c r="V1704" s="37"/>
      <c r="W1704" s="37"/>
      <c r="X1704" s="38"/>
      <c r="Y1704" s="38"/>
      <c r="Z1704" s="55">
        <f t="shared" ca="1" si="1471"/>
        <v>2.6</v>
      </c>
      <c r="AA1704" s="39" t="s">
        <v>580</v>
      </c>
      <c r="AB1704" s="40">
        <v>1.5</v>
      </c>
      <c r="AC1704" s="40" t="s">
        <v>995</v>
      </c>
      <c r="AD1704" s="40">
        <v>1</v>
      </c>
      <c r="AE1704" s="41">
        <v>0</v>
      </c>
      <c r="AF1704" s="42">
        <v>-40.9</v>
      </c>
      <c r="AG1704" s="47">
        <f t="shared" si="1484"/>
        <v>-40.4</v>
      </c>
      <c r="AH1704" s="43">
        <f t="shared" ca="1" si="1472"/>
        <v>-38.299999999999997</v>
      </c>
      <c r="AI1704" s="43">
        <f t="shared" ca="1" si="1473"/>
        <v>-37.799999999999997</v>
      </c>
      <c r="AJ1704" s="44">
        <f t="shared" ca="1" si="1474"/>
        <v>-40.9</v>
      </c>
      <c r="AK1704" s="44">
        <f t="shared" ca="1" si="1475"/>
        <v>-40.4</v>
      </c>
      <c r="AL1704" s="44">
        <f t="shared" ca="1" si="1476"/>
        <v>-39.799999999999997</v>
      </c>
      <c r="AM1704" s="44">
        <f t="shared" ca="1" si="1477"/>
        <v>-39.299999999999997</v>
      </c>
      <c r="AN1704" s="36" t="str">
        <f t="shared" ca="1" si="1478"/>
        <v>50</v>
      </c>
      <c r="AO1704" s="36" t="str">
        <f t="shared" ca="1" si="1479"/>
        <v>05</v>
      </c>
      <c r="AP1704" s="36" t="str">
        <f t="shared" ca="1" si="1480"/>
        <v>00</v>
      </c>
      <c r="AQ1704" s="36" t="str">
        <f t="shared" ca="1" si="1481"/>
        <v>00</v>
      </c>
      <c r="AR1704" s="36" t="str">
        <f t="shared" ca="1" si="1482"/>
        <v>00</v>
      </c>
      <c r="AS1704" s="36"/>
    </row>
    <row r="1705" spans="19:45" ht="30" customHeight="1" x14ac:dyDescent="0.25">
      <c r="S1705" s="7" t="s">
        <v>544</v>
      </c>
      <c r="T1705" s="15" t="s">
        <v>993</v>
      </c>
      <c r="U1705" s="71" t="str">
        <f t="shared" ca="1" si="1470"/>
        <v>0x56=-41.40,-40.90;</v>
      </c>
      <c r="V1705" s="37"/>
      <c r="W1705" s="37"/>
      <c r="X1705" s="38"/>
      <c r="Y1705" s="38"/>
      <c r="Z1705" s="71">
        <f t="shared" ca="1" si="1471"/>
        <v>3.1</v>
      </c>
      <c r="AA1705" s="39" t="s">
        <v>580</v>
      </c>
      <c r="AB1705" s="40">
        <v>2</v>
      </c>
      <c r="AC1705" s="40" t="s">
        <v>995</v>
      </c>
      <c r="AD1705" s="40">
        <v>1</v>
      </c>
      <c r="AE1705" s="41">
        <v>0</v>
      </c>
      <c r="AF1705" s="42">
        <v>-41.4</v>
      </c>
      <c r="AG1705" s="49">
        <f t="shared" si="1484"/>
        <v>-40.9</v>
      </c>
      <c r="AH1705" s="43">
        <f t="shared" ca="1" si="1472"/>
        <v>-38.299999999999997</v>
      </c>
      <c r="AI1705" s="43">
        <f t="shared" ca="1" si="1473"/>
        <v>-37.799999999999997</v>
      </c>
      <c r="AJ1705" s="44">
        <f t="shared" ca="1" si="1474"/>
        <v>-41.4</v>
      </c>
      <c r="AK1705" s="44">
        <f t="shared" ca="1" si="1475"/>
        <v>-40.9</v>
      </c>
      <c r="AL1705" s="44">
        <f t="shared" ca="1" si="1476"/>
        <v>-40.299999999999997</v>
      </c>
      <c r="AM1705" s="44">
        <f t="shared" ca="1" si="1477"/>
        <v>-39.799999999999997</v>
      </c>
      <c r="AN1705" s="36" t="str">
        <f t="shared" ca="1" si="1478"/>
        <v>50</v>
      </c>
      <c r="AO1705" s="36" t="str">
        <f t="shared" ca="1" si="1479"/>
        <v>06</v>
      </c>
      <c r="AP1705" s="36" t="str">
        <f t="shared" ca="1" si="1480"/>
        <v>00</v>
      </c>
      <c r="AQ1705" s="36" t="str">
        <f t="shared" ca="1" si="1481"/>
        <v>00</v>
      </c>
      <c r="AR1705" s="36" t="str">
        <f t="shared" ca="1" si="1482"/>
        <v>00</v>
      </c>
      <c r="AS1705" s="36"/>
    </row>
    <row r="1706" spans="19:45" ht="30" customHeight="1" x14ac:dyDescent="0.25">
      <c r="S1706" s="7" t="s">
        <v>12</v>
      </c>
      <c r="T1706" s="15" t="s">
        <v>548</v>
      </c>
      <c r="U1706" s="71" t="str">
        <f t="shared" ca="1" si="1470"/>
        <v>0x57=-41.90,-41.40;</v>
      </c>
      <c r="V1706" s="37"/>
      <c r="W1706" s="37"/>
      <c r="X1706" s="38"/>
      <c r="Y1706" s="38"/>
      <c r="Z1706" s="71">
        <f t="shared" ca="1" si="1471"/>
        <v>3.6</v>
      </c>
      <c r="AA1706" s="39" t="s">
        <v>580</v>
      </c>
      <c r="AB1706" s="40">
        <v>2.5</v>
      </c>
      <c r="AC1706" s="40" t="s">
        <v>995</v>
      </c>
      <c r="AD1706" s="40">
        <v>1</v>
      </c>
      <c r="AE1706" s="41">
        <v>0</v>
      </c>
      <c r="AF1706" s="42">
        <v>-41.9</v>
      </c>
      <c r="AG1706" s="49">
        <f t="shared" si="1484"/>
        <v>-41.4</v>
      </c>
      <c r="AH1706" s="43">
        <f t="shared" ca="1" si="1472"/>
        <v>-38.299999999999997</v>
      </c>
      <c r="AI1706" s="43">
        <f t="shared" ca="1" si="1473"/>
        <v>-37.799999999999997</v>
      </c>
      <c r="AJ1706" s="44">
        <f t="shared" ca="1" si="1474"/>
        <v>-41.9</v>
      </c>
      <c r="AK1706" s="44">
        <f t="shared" ca="1" si="1475"/>
        <v>-41.4</v>
      </c>
      <c r="AL1706" s="44">
        <f t="shared" ca="1" si="1476"/>
        <v>-40.799999999999997</v>
      </c>
      <c r="AM1706" s="44">
        <f t="shared" ca="1" si="1477"/>
        <v>-40.299999999999997</v>
      </c>
      <c r="AN1706" s="36" t="str">
        <f t="shared" ca="1" si="1478"/>
        <v>50</v>
      </c>
      <c r="AO1706" s="36" t="str">
        <f t="shared" ca="1" si="1479"/>
        <v>07</v>
      </c>
      <c r="AP1706" s="36" t="str">
        <f t="shared" ca="1" si="1480"/>
        <v>00</v>
      </c>
      <c r="AQ1706" s="36" t="str">
        <f t="shared" ca="1" si="1481"/>
        <v>00</v>
      </c>
      <c r="AR1706" s="36" t="str">
        <f t="shared" ca="1" si="1482"/>
        <v>00</v>
      </c>
      <c r="AS1706" s="36"/>
    </row>
    <row r="1707" spans="19:45" ht="30" customHeight="1" x14ac:dyDescent="0.25">
      <c r="S1707" s="26" t="s">
        <v>773</v>
      </c>
      <c r="T1707" s="15" t="s">
        <v>562</v>
      </c>
      <c r="U1707" s="71" t="str">
        <f t="shared" ca="1" si="1470"/>
        <v>0x66=-42.30,-41.90;</v>
      </c>
      <c r="V1707" s="37"/>
      <c r="W1707" s="37"/>
      <c r="X1707" s="38"/>
      <c r="Y1707" s="38"/>
      <c r="Z1707" s="71">
        <f t="shared" ca="1" si="1471"/>
        <v>4</v>
      </c>
      <c r="AA1707" s="39" t="s">
        <v>581</v>
      </c>
      <c r="AB1707" s="40">
        <v>2</v>
      </c>
      <c r="AC1707" s="40" t="s">
        <v>995</v>
      </c>
      <c r="AD1707" s="40">
        <v>1</v>
      </c>
      <c r="AE1707" s="41">
        <v>0</v>
      </c>
      <c r="AF1707" s="42">
        <v>-42.3</v>
      </c>
      <c r="AG1707" s="49">
        <f t="shared" si="1484"/>
        <v>-41.9</v>
      </c>
      <c r="AH1707" s="43">
        <f t="shared" ca="1" si="1472"/>
        <v>-38.299999999999997</v>
      </c>
      <c r="AI1707" s="43">
        <f t="shared" ca="1" si="1473"/>
        <v>-37.9</v>
      </c>
      <c r="AJ1707" s="44">
        <f t="shared" ca="1" si="1474"/>
        <v>-42.3</v>
      </c>
      <c r="AK1707" s="44">
        <f t="shared" ca="1" si="1475"/>
        <v>-41.9</v>
      </c>
      <c r="AL1707" s="44">
        <f t="shared" ca="1" si="1476"/>
        <v>-40.299999999999997</v>
      </c>
      <c r="AM1707" s="44">
        <f t="shared" ca="1" si="1477"/>
        <v>-39.9</v>
      </c>
      <c r="AN1707" s="36" t="str">
        <f t="shared" ca="1" si="1478"/>
        <v>60</v>
      </c>
      <c r="AO1707" s="36" t="str">
        <f t="shared" ca="1" si="1479"/>
        <v>06</v>
      </c>
      <c r="AP1707" s="36" t="str">
        <f t="shared" ca="1" si="1480"/>
        <v>00</v>
      </c>
      <c r="AQ1707" s="36" t="str">
        <f t="shared" ca="1" si="1481"/>
        <v>00</v>
      </c>
      <c r="AR1707" s="36" t="str">
        <f t="shared" ca="1" si="1482"/>
        <v>00</v>
      </c>
      <c r="AS1707" s="36"/>
    </row>
    <row r="1708" spans="19:45" ht="30" customHeight="1" x14ac:dyDescent="0.25">
      <c r="S1708" s="7" t="s">
        <v>573</v>
      </c>
      <c r="T1708" s="15">
        <v>1.1000000000000001</v>
      </c>
      <c r="U1708" s="71"/>
      <c r="V1708" s="37"/>
      <c r="W1708" s="37"/>
      <c r="X1708" s="38"/>
      <c r="Y1708" s="38"/>
      <c r="Z1708" s="71"/>
      <c r="AA1708" s="39"/>
      <c r="AB1708" s="40"/>
      <c r="AC1708" s="40"/>
      <c r="AD1708" s="40"/>
      <c r="AE1708" s="41"/>
      <c r="AF1708" s="42"/>
      <c r="AG1708" s="49"/>
      <c r="AH1708" s="43"/>
      <c r="AI1708" s="43"/>
      <c r="AJ1708" s="44"/>
      <c r="AK1708" s="44"/>
      <c r="AL1708" s="44"/>
      <c r="AM1708" s="44"/>
      <c r="AN1708" s="36"/>
      <c r="AO1708" s="36"/>
      <c r="AP1708" s="36"/>
      <c r="AQ1708" s="36"/>
      <c r="AR1708" s="36"/>
      <c r="AS1708" s="36"/>
    </row>
    <row r="1709" spans="19:45" ht="30" customHeight="1" x14ac:dyDescent="0.25">
      <c r="S1709" s="7" t="s">
        <v>590</v>
      </c>
      <c r="T1709" s="15">
        <f>VLOOKUP(T1694,MPN!$A$1:$E$1000,4,FALSE)</f>
        <v>-38</v>
      </c>
      <c r="U1709" s="71"/>
      <c r="V1709" s="37"/>
      <c r="W1709" s="37"/>
      <c r="X1709" s="38"/>
      <c r="Y1709" s="38"/>
      <c r="Z1709" s="71"/>
      <c r="AA1709" s="39"/>
      <c r="AB1709" s="40"/>
      <c r="AC1709" s="40"/>
      <c r="AD1709" s="40"/>
      <c r="AE1709" s="41"/>
      <c r="AF1709" s="42"/>
      <c r="AG1709" s="49"/>
      <c r="AH1709" s="43"/>
      <c r="AI1709" s="43"/>
      <c r="AJ1709" s="44"/>
      <c r="AK1709" s="44"/>
      <c r="AL1709" s="44"/>
      <c r="AM1709" s="44"/>
      <c r="AN1709" s="36"/>
      <c r="AO1709" s="36"/>
      <c r="AP1709" s="36"/>
      <c r="AQ1709" s="36"/>
      <c r="AR1709" s="36"/>
      <c r="AS1709" s="36"/>
    </row>
    <row r="1710" spans="19:45" ht="30" customHeight="1" x14ac:dyDescent="0.25">
      <c r="S1710" s="7" t="s">
        <v>693</v>
      </c>
      <c r="T1710" s="15">
        <v>0.8</v>
      </c>
      <c r="U1710" s="71"/>
      <c r="V1710" s="37"/>
      <c r="W1710" s="37"/>
      <c r="X1710" s="38"/>
      <c r="Y1710" s="38"/>
      <c r="Z1710" s="71"/>
      <c r="AA1710" s="39"/>
      <c r="AB1710" s="40"/>
      <c r="AC1710" s="40"/>
      <c r="AD1710" s="40"/>
      <c r="AE1710" s="41"/>
      <c r="AF1710" s="42"/>
      <c r="AG1710" s="49"/>
      <c r="AH1710" s="43"/>
      <c r="AI1710" s="43"/>
      <c r="AJ1710" s="44"/>
      <c r="AK1710" s="44"/>
      <c r="AL1710" s="44"/>
      <c r="AM1710" s="44"/>
      <c r="AN1710" s="36"/>
      <c r="AO1710" s="36"/>
      <c r="AP1710" s="36"/>
      <c r="AQ1710" s="36"/>
      <c r="AR1710" s="36"/>
      <c r="AS1710" s="36"/>
    </row>
    <row r="1711" spans="19:45" ht="30" customHeight="1" x14ac:dyDescent="0.25">
      <c r="S1711" s="7" t="s">
        <v>604</v>
      </c>
      <c r="T1711" s="7" t="str">
        <f t="shared" ref="T1711" si="1485">VLOOKUP($T1698,$AU$1:$AZ$31,MATCH($T1692,$AU$1:$AZ$1,0),FALSE)&amp;"_"&amp;T1700</f>
        <v>default_NormalMode</v>
      </c>
      <c r="U1711" s="71"/>
      <c r="V1711" s="37"/>
      <c r="W1711" s="37"/>
      <c r="X1711" s="38"/>
      <c r="Y1711" s="38"/>
      <c r="Z1711" s="71"/>
      <c r="AA1711" s="39"/>
      <c r="AB1711" s="40"/>
      <c r="AC1711" s="40"/>
      <c r="AD1711" s="40"/>
      <c r="AE1711" s="41"/>
      <c r="AF1711" s="42"/>
      <c r="AG1711" s="49"/>
      <c r="AH1711" s="43"/>
      <c r="AI1711" s="43"/>
      <c r="AJ1711" s="44"/>
      <c r="AK1711" s="44"/>
      <c r="AL1711" s="44"/>
      <c r="AM1711" s="44"/>
      <c r="AN1711" s="36"/>
      <c r="AO1711" s="36"/>
      <c r="AP1711" s="36"/>
      <c r="AQ1711" s="36"/>
      <c r="AR1711" s="36"/>
      <c r="AS1711" s="36"/>
    </row>
    <row r="1712" spans="19:45" ht="30" customHeight="1" x14ac:dyDescent="0.25">
      <c r="S1712" s="7" t="s">
        <v>424</v>
      </c>
      <c r="T1712" s="7" t="str">
        <f>VLOOKUP($T1694,MPN!$A$1:$E$500,2,FALSE)</f>
        <v>AMIC</v>
      </c>
      <c r="U1712" s="71"/>
      <c r="V1712" s="37"/>
      <c r="W1712" s="37"/>
      <c r="X1712" s="38"/>
      <c r="Y1712" s="38"/>
      <c r="Z1712" s="71"/>
      <c r="AA1712" s="39"/>
      <c r="AB1712" s="40"/>
      <c r="AC1712" s="40"/>
      <c r="AD1712" s="40"/>
      <c r="AE1712" s="41"/>
      <c r="AF1712" s="42"/>
      <c r="AG1712" s="49"/>
      <c r="AH1712" s="43"/>
      <c r="AI1712" s="43"/>
      <c r="AJ1712" s="44"/>
      <c r="AK1712" s="44"/>
      <c r="AL1712" s="44"/>
      <c r="AM1712" s="44"/>
      <c r="AN1712" s="36"/>
      <c r="AO1712" s="36"/>
      <c r="AP1712" s="36"/>
      <c r="AQ1712" s="36"/>
      <c r="AR1712" s="36"/>
      <c r="AS1712" s="36"/>
    </row>
    <row r="1713" spans="2:45" ht="30" customHeight="1" x14ac:dyDescent="0.25">
      <c r="S1713" s="7" t="s">
        <v>16</v>
      </c>
      <c r="T1713" s="7" t="str">
        <f>VLOOKUP($T1695,ASIC!$A$1:$B$200,2,FALSE)</f>
        <v>M804WF</v>
      </c>
      <c r="U1713" s="71"/>
      <c r="V1713" s="37"/>
      <c r="W1713" s="37"/>
      <c r="X1713" s="38"/>
      <c r="Y1713" s="38"/>
      <c r="Z1713" s="71"/>
      <c r="AA1713" s="39"/>
      <c r="AB1713" s="40"/>
      <c r="AC1713" s="40"/>
      <c r="AD1713" s="40"/>
      <c r="AE1713" s="41"/>
      <c r="AF1713" s="42"/>
      <c r="AG1713" s="49"/>
      <c r="AH1713" s="43"/>
      <c r="AI1713" s="43"/>
      <c r="AJ1713" s="44"/>
      <c r="AK1713" s="44"/>
      <c r="AL1713" s="44"/>
      <c r="AM1713" s="44"/>
      <c r="AN1713" s="36"/>
      <c r="AO1713" s="36"/>
      <c r="AP1713" s="36"/>
      <c r="AQ1713" s="36"/>
      <c r="AR1713" s="36"/>
      <c r="AS1713" s="36"/>
    </row>
    <row r="1714" spans="2:45" ht="30" customHeight="1" x14ac:dyDescent="0.25">
      <c r="S1714" s="7" t="s">
        <v>17</v>
      </c>
      <c r="T1714" s="7" t="str">
        <f>VLOOKUP($T1696,Sensor!$A$1:$B$100,2,FALSE)</f>
        <v>2227F</v>
      </c>
      <c r="U1714" s="71"/>
      <c r="V1714" s="37"/>
      <c r="W1714" s="37"/>
      <c r="X1714" s="38"/>
      <c r="Y1714" s="38"/>
      <c r="Z1714" s="71"/>
      <c r="AA1714" s="39"/>
      <c r="AB1714" s="40"/>
      <c r="AC1714" s="40"/>
      <c r="AD1714" s="40"/>
      <c r="AE1714" s="41"/>
      <c r="AF1714" s="42"/>
      <c r="AG1714" s="49"/>
      <c r="AH1714" s="43"/>
      <c r="AI1714" s="43"/>
      <c r="AJ1714" s="44"/>
      <c r="AK1714" s="44"/>
      <c r="AL1714" s="44"/>
      <c r="AM1714" s="44"/>
      <c r="AN1714" s="36"/>
      <c r="AO1714" s="36"/>
      <c r="AP1714" s="36"/>
      <c r="AQ1714" s="36"/>
      <c r="AR1714" s="36"/>
      <c r="AS1714" s="36"/>
    </row>
    <row r="1715" spans="2:45" ht="30" customHeight="1" x14ac:dyDescent="0.25">
      <c r="S1715" s="7" t="s">
        <v>21</v>
      </c>
      <c r="T1715" s="7" t="str">
        <f>VLOOKUP($T1694,MPN!$A$1:$E$500,5,FALSE)</f>
        <v>Default</v>
      </c>
      <c r="U1715" s="71"/>
      <c r="V1715" s="37"/>
      <c r="W1715" s="37"/>
      <c r="X1715" s="38"/>
      <c r="Y1715" s="38"/>
      <c r="Z1715" s="71"/>
      <c r="AA1715" s="39"/>
      <c r="AB1715" s="40"/>
      <c r="AC1715" s="40"/>
      <c r="AD1715" s="40"/>
      <c r="AE1715" s="41"/>
      <c r="AF1715" s="42"/>
      <c r="AG1715" s="49"/>
      <c r="AH1715" s="43"/>
      <c r="AI1715" s="43"/>
      <c r="AJ1715" s="44"/>
      <c r="AK1715" s="44"/>
      <c r="AL1715" s="44"/>
      <c r="AM1715" s="44"/>
      <c r="AN1715" s="36"/>
      <c r="AO1715" s="36"/>
      <c r="AP1715" s="36"/>
      <c r="AQ1715" s="36"/>
      <c r="AR1715" s="36"/>
      <c r="AS1715" s="36"/>
    </row>
    <row r="1716" spans="2:45" ht="30" customHeight="1" x14ac:dyDescent="0.25">
      <c r="S1716" s="7" t="s">
        <v>545</v>
      </c>
      <c r="T1716" s="7">
        <f t="shared" ref="T1716" si="1486">VLOOKUP(T1705,$DT$1:$DV$31,3,FALSE)</f>
        <v>0</v>
      </c>
      <c r="U1716" s="71"/>
      <c r="V1716" s="37"/>
      <c r="W1716" s="37"/>
      <c r="X1716" s="38"/>
      <c r="Y1716" s="38"/>
      <c r="Z1716" s="71"/>
      <c r="AA1716" s="39"/>
      <c r="AB1716" s="40"/>
      <c r="AC1716" s="40"/>
      <c r="AD1716" s="40"/>
      <c r="AE1716" s="41"/>
      <c r="AF1716" s="42"/>
      <c r="AG1716" s="49"/>
      <c r="AH1716" s="43"/>
      <c r="AI1716" s="43"/>
      <c r="AJ1716" s="44"/>
      <c r="AK1716" s="44"/>
      <c r="AL1716" s="44"/>
      <c r="AM1716" s="44"/>
      <c r="AN1716" s="36"/>
      <c r="AO1716" s="36"/>
      <c r="AP1716" s="36"/>
      <c r="AQ1716" s="36"/>
      <c r="AR1716" s="36"/>
      <c r="AS1716" s="36"/>
    </row>
    <row r="1717" spans="2:45" ht="30" customHeight="1" x14ac:dyDescent="0.25">
      <c r="S1717" s="7" t="s">
        <v>22</v>
      </c>
      <c r="T1717" s="15">
        <v>0</v>
      </c>
      <c r="U1717" s="71"/>
      <c r="V1717" s="37"/>
      <c r="W1717" s="37"/>
      <c r="X1717" s="38"/>
      <c r="Y1717" s="38"/>
      <c r="Z1717" s="71"/>
      <c r="AA1717" s="39"/>
      <c r="AB1717" s="40"/>
      <c r="AC1717" s="40"/>
      <c r="AD1717" s="40"/>
      <c r="AE1717" s="41"/>
      <c r="AF1717" s="42"/>
      <c r="AG1717" s="49"/>
      <c r="AH1717" s="43"/>
      <c r="AI1717" s="43"/>
      <c r="AJ1717" s="44"/>
      <c r="AK1717" s="44"/>
      <c r="AL1717" s="44"/>
      <c r="AM1717" s="44"/>
      <c r="AN1717" s="36"/>
      <c r="AO1717" s="36"/>
      <c r="AP1717" s="36"/>
      <c r="AQ1717" s="36"/>
      <c r="AR1717" s="36"/>
      <c r="AS1717" s="36"/>
    </row>
    <row r="1718" spans="2:45" ht="30" customHeight="1" x14ac:dyDescent="0.25">
      <c r="B1718" s="70"/>
      <c r="S1718" s="7" t="s">
        <v>696</v>
      </c>
      <c r="T1718" s="28">
        <v>44635</v>
      </c>
      <c r="U1718" s="71"/>
      <c r="V1718" s="37"/>
      <c r="W1718" s="37"/>
      <c r="X1718" s="38"/>
      <c r="Y1718" s="38"/>
      <c r="Z1718" s="71"/>
      <c r="AA1718" s="39"/>
      <c r="AB1718" s="40"/>
      <c r="AC1718" s="40"/>
      <c r="AD1718" s="40"/>
      <c r="AE1718" s="41"/>
      <c r="AF1718" s="42"/>
      <c r="AG1718" s="49"/>
      <c r="AH1718" s="43"/>
      <c r="AI1718" s="43"/>
      <c r="AJ1718" s="44"/>
      <c r="AK1718" s="44"/>
      <c r="AL1718" s="44"/>
      <c r="AM1718" s="44"/>
      <c r="AN1718" s="36"/>
      <c r="AO1718" s="36"/>
      <c r="AP1718" s="36"/>
      <c r="AQ1718" s="36"/>
      <c r="AR1718" s="36"/>
      <c r="AS1718" s="36"/>
    </row>
    <row r="1719" spans="2:45" ht="30" customHeight="1" x14ac:dyDescent="0.25">
      <c r="S1719" s="7" t="s">
        <v>694</v>
      </c>
      <c r="T1719" s="15" t="s">
        <v>994</v>
      </c>
      <c r="U1719" s="71"/>
      <c r="V1719" s="37"/>
      <c r="W1719" s="37"/>
      <c r="X1719" s="38"/>
      <c r="Y1719" s="38"/>
      <c r="Z1719" s="71"/>
      <c r="AA1719" s="39"/>
      <c r="AB1719" s="40"/>
      <c r="AC1719" s="40"/>
      <c r="AD1719" s="40"/>
      <c r="AE1719" s="41"/>
      <c r="AF1719" s="42"/>
      <c r="AG1719" s="49"/>
      <c r="AH1719" s="43"/>
      <c r="AI1719" s="43"/>
      <c r="AJ1719" s="44"/>
      <c r="AK1719" s="44"/>
      <c r="AL1719" s="44"/>
      <c r="AM1719" s="44"/>
      <c r="AN1719" s="36"/>
      <c r="AO1719" s="36"/>
      <c r="AP1719" s="36"/>
      <c r="AQ1719" s="36"/>
      <c r="AR1719" s="36"/>
      <c r="AS1719" s="36"/>
    </row>
    <row r="1720" spans="2:45" ht="30" customHeight="1" x14ac:dyDescent="0.25">
      <c r="S1720" s="7" t="s">
        <v>697</v>
      </c>
      <c r="T1720" s="7">
        <f t="shared" ref="T1720" ca="1" si="1487">COUNTA(U1695:U1754)</f>
        <v>13</v>
      </c>
      <c r="U1720" s="71"/>
      <c r="V1720" s="37"/>
      <c r="W1720" s="37"/>
      <c r="X1720" s="38"/>
      <c r="Y1720" s="38"/>
      <c r="Z1720" s="71"/>
      <c r="AA1720" s="39"/>
      <c r="AB1720" s="40"/>
      <c r="AC1720" s="40"/>
      <c r="AD1720" s="40"/>
      <c r="AE1720" s="41"/>
      <c r="AF1720" s="42"/>
      <c r="AG1720" s="49"/>
      <c r="AH1720" s="43"/>
      <c r="AI1720" s="43"/>
      <c r="AJ1720" s="44"/>
      <c r="AK1720" s="44"/>
      <c r="AL1720" s="44"/>
      <c r="AM1720" s="44"/>
      <c r="AN1720" s="36"/>
      <c r="AO1720" s="36"/>
      <c r="AP1720" s="36"/>
      <c r="AQ1720" s="36"/>
      <c r="AR1720" s="36"/>
      <c r="AS1720" s="36"/>
    </row>
    <row r="1721" spans="2:45" ht="30" customHeight="1" x14ac:dyDescent="0.25">
      <c r="S1721" s="7" t="s">
        <v>715</v>
      </c>
      <c r="T1721" s="7" t="str">
        <f t="shared" ref="T1721" si="1488">T1709&amp;"+/-"&amp;T1710&amp;" "&amp;T1719</f>
        <v>-38+/-0.8 dBV</v>
      </c>
      <c r="U1721" s="71"/>
      <c r="V1721" s="37"/>
      <c r="W1721" s="37"/>
      <c r="X1721" s="38"/>
      <c r="Y1721" s="38"/>
      <c r="Z1721" s="71"/>
      <c r="AA1721" s="39"/>
      <c r="AB1721" s="40"/>
      <c r="AC1721" s="40"/>
      <c r="AD1721" s="40"/>
      <c r="AE1721" s="41"/>
      <c r="AF1721" s="42"/>
      <c r="AG1721" s="49"/>
      <c r="AH1721" s="43"/>
      <c r="AI1721" s="43"/>
      <c r="AJ1721" s="44"/>
      <c r="AK1721" s="44"/>
      <c r="AL1721" s="44"/>
      <c r="AM1721" s="44"/>
      <c r="AN1721" s="36"/>
      <c r="AO1721" s="36"/>
      <c r="AP1721" s="36"/>
      <c r="AQ1721" s="36"/>
      <c r="AR1721" s="36"/>
      <c r="AS1721" s="36"/>
    </row>
    <row r="1722" spans="2:45" ht="30" customHeight="1" x14ac:dyDescent="0.25">
      <c r="S1722" s="7" t="s">
        <v>719</v>
      </c>
      <c r="T1722" s="54" t="str">
        <f t="shared" ref="T1722" si="1489">T1701&amp;" : "&amp;T1704&amp;" "&amp;"(uA)"&amp;CHAR(10)&amp;"Vdc&amp;Remark: "&amp;T1707</f>
        <v>3.3V : 100~200 (uA)
Vdc&amp;Remark: -</v>
      </c>
      <c r="U1722" s="71"/>
      <c r="V1722" s="37"/>
      <c r="W1722" s="37"/>
      <c r="X1722" s="38"/>
      <c r="Y1722" s="38"/>
      <c r="Z1722" s="71"/>
      <c r="AA1722" s="39"/>
      <c r="AB1722" s="40"/>
      <c r="AC1722" s="40"/>
      <c r="AD1722" s="40"/>
      <c r="AE1722" s="41"/>
      <c r="AF1722" s="42"/>
      <c r="AG1722" s="49"/>
      <c r="AH1722" s="43"/>
      <c r="AI1722" s="43"/>
      <c r="AJ1722" s="44"/>
      <c r="AK1722" s="44"/>
      <c r="AL1722" s="44"/>
      <c r="AM1722" s="44"/>
      <c r="AN1722" s="36"/>
      <c r="AO1722" s="36"/>
      <c r="AP1722" s="36"/>
      <c r="AQ1722" s="36"/>
      <c r="AR1722" s="36"/>
      <c r="AS1722" s="36"/>
    </row>
    <row r="1723" spans="2:45" ht="30" customHeight="1" x14ac:dyDescent="0.25">
      <c r="U1723" s="71"/>
      <c r="V1723" s="37"/>
      <c r="W1723" s="37"/>
      <c r="X1723" s="38"/>
      <c r="Y1723" s="38"/>
      <c r="Z1723" s="71"/>
      <c r="AA1723" s="39"/>
      <c r="AB1723" s="40"/>
      <c r="AC1723" s="40"/>
      <c r="AD1723" s="40"/>
      <c r="AE1723" s="41"/>
      <c r="AF1723" s="42"/>
      <c r="AG1723" s="49"/>
      <c r="AH1723" s="43"/>
      <c r="AI1723" s="43"/>
      <c r="AJ1723" s="44"/>
      <c r="AK1723" s="44"/>
      <c r="AL1723" s="44"/>
      <c r="AM1723" s="44"/>
      <c r="AN1723" s="36"/>
      <c r="AO1723" s="36"/>
      <c r="AP1723" s="36"/>
      <c r="AQ1723" s="36"/>
      <c r="AR1723" s="36"/>
      <c r="AS1723" s="36"/>
    </row>
    <row r="1724" spans="2:45" ht="30" customHeight="1" x14ac:dyDescent="0.25">
      <c r="S1724" s="2" t="s">
        <v>14</v>
      </c>
      <c r="T1724" s="2" t="str">
        <f t="shared" ref="T1724" si="1490">ADDRESS(ROW(S1724),COLUMN($S$1))&amp;":"&amp;ADDRESS(ROW(S1754),COLUMN($T$1))</f>
        <v>$S$1724:$T$1754</v>
      </c>
      <c r="U1724" s="71"/>
      <c r="V1724" s="37"/>
      <c r="W1724" s="37"/>
      <c r="X1724" s="38"/>
      <c r="Y1724" s="38"/>
      <c r="Z1724" s="71"/>
      <c r="AA1724" s="39"/>
      <c r="AB1724" s="40"/>
      <c r="AC1724" s="40"/>
      <c r="AD1724" s="40"/>
      <c r="AE1724" s="41"/>
      <c r="AF1724" s="42"/>
      <c r="AG1724" s="49"/>
      <c r="AH1724" s="43"/>
      <c r="AI1724" s="43"/>
      <c r="AJ1724" s="44"/>
      <c r="AK1724" s="44"/>
      <c r="AL1724" s="44"/>
      <c r="AM1724" s="44"/>
      <c r="AN1724" s="36"/>
      <c r="AO1724" s="36"/>
      <c r="AP1724" s="36"/>
      <c r="AQ1724" s="36"/>
      <c r="AR1724" s="36"/>
      <c r="AS1724" s="36"/>
    </row>
    <row r="1725" spans="2:45" ht="30" customHeight="1" x14ac:dyDescent="0.25">
      <c r="S1725" s="4" t="str">
        <f t="shared" ref="S1725" si="1491">$BB$2</f>
        <v>15V</v>
      </c>
      <c r="T1725" s="3">
        <v>3</v>
      </c>
      <c r="U1725" s="71"/>
      <c r="V1725" s="37"/>
      <c r="W1725" s="37"/>
      <c r="X1725" s="38"/>
      <c r="Y1725" s="38"/>
      <c r="Z1725" s="71"/>
      <c r="AA1725" s="39"/>
      <c r="AB1725" s="40"/>
      <c r="AC1725" s="40"/>
      <c r="AD1725" s="40"/>
      <c r="AE1725" s="41"/>
      <c r="AF1725" s="42"/>
      <c r="AG1725" s="49"/>
      <c r="AH1725" s="43"/>
      <c r="AI1725" s="43"/>
      <c r="AJ1725" s="44"/>
      <c r="AK1725" s="44"/>
      <c r="AL1725" s="44"/>
      <c r="AM1725" s="44"/>
      <c r="AN1725" s="36"/>
      <c r="AO1725" s="36"/>
      <c r="AP1725" s="36"/>
      <c r="AQ1725" s="36"/>
      <c r="AR1725" s="36"/>
      <c r="AS1725" s="36"/>
    </row>
    <row r="1726" spans="2:45" ht="30" customHeight="1" x14ac:dyDescent="0.25">
      <c r="S1726" s="4" t="str">
        <f t="shared" ref="S1726" si="1492">$BB$3</f>
        <v>14V</v>
      </c>
      <c r="T1726" s="3">
        <v>2</v>
      </c>
      <c r="U1726" s="71"/>
      <c r="V1726" s="37"/>
      <c r="W1726" s="37"/>
      <c r="X1726" s="38"/>
      <c r="Y1726" s="38"/>
      <c r="Z1726" s="71"/>
      <c r="AA1726" s="39"/>
      <c r="AB1726" s="40"/>
      <c r="AC1726" s="40"/>
      <c r="AD1726" s="40"/>
      <c r="AE1726" s="41"/>
      <c r="AF1726" s="42"/>
      <c r="AG1726" s="49"/>
      <c r="AH1726" s="43"/>
      <c r="AI1726" s="43"/>
      <c r="AJ1726" s="44"/>
      <c r="AK1726" s="44"/>
      <c r="AL1726" s="44"/>
      <c r="AM1726" s="44"/>
      <c r="AN1726" s="36"/>
      <c r="AO1726" s="36"/>
      <c r="AP1726" s="36"/>
      <c r="AQ1726" s="36"/>
      <c r="AR1726" s="36"/>
      <c r="AS1726" s="36"/>
    </row>
    <row r="1727" spans="2:45" ht="30" customHeight="1" x14ac:dyDescent="0.25">
      <c r="S1727" s="4" t="str">
        <f t="shared" ref="S1727" si="1493">$BB$4</f>
        <v>13V</v>
      </c>
      <c r="T1727" s="3">
        <v>1.1000000000000001</v>
      </c>
      <c r="U1727" s="71"/>
      <c r="V1727" s="37"/>
      <c r="W1727" s="37"/>
      <c r="X1727" s="38"/>
      <c r="Y1727" s="38"/>
      <c r="Z1727" s="71"/>
      <c r="AA1727" s="39"/>
      <c r="AB1727" s="40"/>
      <c r="AC1727" s="40"/>
      <c r="AD1727" s="40"/>
      <c r="AE1727" s="41"/>
      <c r="AF1727" s="42"/>
      <c r="AG1727" s="49"/>
      <c r="AH1727" s="43"/>
      <c r="AI1727" s="43"/>
      <c r="AJ1727" s="44"/>
      <c r="AK1727" s="44"/>
      <c r="AL1727" s="44"/>
      <c r="AM1727" s="44"/>
      <c r="AN1727" s="36"/>
      <c r="AO1727" s="36"/>
      <c r="AP1727" s="36"/>
      <c r="AQ1727" s="36"/>
      <c r="AR1727" s="36"/>
      <c r="AS1727" s="36"/>
    </row>
    <row r="1728" spans="2:45" ht="30" customHeight="1" x14ac:dyDescent="0.25">
      <c r="S1728" s="4" t="str">
        <f t="shared" ref="S1728" si="1494">$BB$5</f>
        <v>12V</v>
      </c>
      <c r="T1728" s="3">
        <v>0</v>
      </c>
      <c r="U1728" s="71"/>
      <c r="V1728" s="37"/>
      <c r="W1728" s="37"/>
      <c r="X1728" s="38"/>
      <c r="Y1728" s="38"/>
      <c r="Z1728" s="71"/>
      <c r="AA1728" s="39"/>
      <c r="AB1728" s="40"/>
      <c r="AC1728" s="40"/>
      <c r="AD1728" s="40"/>
      <c r="AE1728" s="41"/>
      <c r="AF1728" s="42"/>
      <c r="AG1728" s="49"/>
      <c r="AH1728" s="43"/>
      <c r="AI1728" s="43"/>
      <c r="AJ1728" s="44"/>
      <c r="AK1728" s="44"/>
      <c r="AL1728" s="44"/>
      <c r="AM1728" s="44"/>
      <c r="AN1728" s="36"/>
      <c r="AO1728" s="36"/>
      <c r="AP1728" s="36"/>
      <c r="AQ1728" s="36"/>
      <c r="AR1728" s="36"/>
      <c r="AS1728" s="36"/>
    </row>
    <row r="1729" spans="19:45" ht="30" customHeight="1" x14ac:dyDescent="0.25">
      <c r="S1729" s="4" t="str">
        <f t="shared" ref="S1729" si="1495">$BB$6</f>
        <v>11V</v>
      </c>
      <c r="T1729" s="3">
        <v>-1.3</v>
      </c>
      <c r="U1729" s="71"/>
      <c r="V1729" s="37"/>
      <c r="W1729" s="37"/>
      <c r="X1729" s="38"/>
      <c r="Y1729" s="38"/>
      <c r="Z1729" s="71"/>
      <c r="AA1729" s="39"/>
      <c r="AB1729" s="40"/>
      <c r="AC1729" s="40"/>
      <c r="AD1729" s="40"/>
      <c r="AE1729" s="41"/>
      <c r="AF1729" s="42"/>
      <c r="AG1729" s="49"/>
      <c r="AH1729" s="43"/>
      <c r="AI1729" s="43"/>
      <c r="AJ1729" s="44"/>
      <c r="AK1729" s="44"/>
      <c r="AL1729" s="44"/>
      <c r="AM1729" s="44"/>
      <c r="AN1729" s="36"/>
      <c r="AO1729" s="36"/>
      <c r="AP1729" s="36"/>
      <c r="AQ1729" s="36"/>
      <c r="AR1729" s="36"/>
      <c r="AS1729" s="36"/>
    </row>
    <row r="1730" spans="19:45" ht="30" customHeight="1" x14ac:dyDescent="0.25">
      <c r="S1730" s="4" t="str">
        <f t="shared" ref="S1730" si="1496">$BB$7</f>
        <v>10V</v>
      </c>
      <c r="T1730" s="3">
        <v>-2.6</v>
      </c>
      <c r="U1730" s="71"/>
      <c r="V1730" s="37"/>
      <c r="W1730" s="37"/>
      <c r="X1730" s="38"/>
      <c r="Y1730" s="38"/>
      <c r="Z1730" s="71"/>
      <c r="AA1730" s="39"/>
      <c r="AB1730" s="40"/>
      <c r="AC1730" s="40"/>
      <c r="AD1730" s="40"/>
      <c r="AE1730" s="41"/>
      <c r="AF1730" s="42"/>
      <c r="AG1730" s="49"/>
      <c r="AH1730" s="43"/>
      <c r="AI1730" s="43"/>
      <c r="AJ1730" s="44"/>
      <c r="AK1730" s="44"/>
      <c r="AL1730" s="44"/>
      <c r="AM1730" s="44"/>
      <c r="AN1730" s="36"/>
      <c r="AO1730" s="36"/>
      <c r="AP1730" s="36"/>
      <c r="AQ1730" s="36"/>
      <c r="AR1730" s="36"/>
      <c r="AS1730" s="36"/>
    </row>
    <row r="1731" spans="19:45" ht="30" customHeight="1" x14ac:dyDescent="0.25">
      <c r="S1731" s="4" t="str">
        <f t="shared" ref="S1731" si="1497">$BB$8</f>
        <v>9V</v>
      </c>
      <c r="T1731" s="3" t="s">
        <v>562</v>
      </c>
      <c r="U1731" s="71"/>
      <c r="V1731" s="37"/>
      <c r="W1731" s="37"/>
      <c r="X1731" s="38"/>
      <c r="Y1731" s="38"/>
      <c r="Z1731" s="71"/>
      <c r="AA1731" s="39"/>
      <c r="AB1731" s="40"/>
      <c r="AC1731" s="40"/>
      <c r="AD1731" s="40"/>
      <c r="AE1731" s="41"/>
      <c r="AF1731" s="42"/>
      <c r="AG1731" s="49"/>
      <c r="AH1731" s="43"/>
      <c r="AI1731" s="43"/>
      <c r="AJ1731" s="44"/>
      <c r="AK1731" s="44"/>
      <c r="AL1731" s="44"/>
      <c r="AM1731" s="44"/>
      <c r="AN1731" s="36"/>
      <c r="AO1731" s="36"/>
      <c r="AP1731" s="36"/>
      <c r="AQ1731" s="36"/>
      <c r="AR1731" s="36"/>
      <c r="AS1731" s="36"/>
    </row>
    <row r="1732" spans="19:45" ht="30" customHeight="1" x14ac:dyDescent="0.25">
      <c r="S1732" s="4" t="str">
        <f t="shared" ref="S1732" si="1498">$BB$9</f>
        <v>FIX</v>
      </c>
      <c r="T1732" s="3" t="s">
        <v>562</v>
      </c>
      <c r="U1732" s="71"/>
      <c r="V1732" s="37"/>
      <c r="W1732" s="37"/>
      <c r="X1732" s="38"/>
      <c r="Y1732" s="38"/>
      <c r="Z1732" s="71"/>
      <c r="AA1732" s="39"/>
      <c r="AB1732" s="40"/>
      <c r="AC1732" s="40"/>
      <c r="AD1732" s="40"/>
      <c r="AE1732" s="41"/>
      <c r="AF1732" s="42"/>
      <c r="AG1732" s="49"/>
      <c r="AH1732" s="43"/>
      <c r="AI1732" s="43"/>
      <c r="AJ1732" s="44"/>
      <c r="AK1732" s="44"/>
      <c r="AL1732" s="44"/>
      <c r="AM1732" s="44"/>
      <c r="AN1732" s="36"/>
      <c r="AO1732" s="36"/>
      <c r="AP1732" s="36"/>
      <c r="AQ1732" s="36"/>
      <c r="AR1732" s="36"/>
      <c r="AS1732" s="36"/>
    </row>
    <row r="1733" spans="19:45" ht="30" customHeight="1" x14ac:dyDescent="0.25">
      <c r="S1733" s="4" t="str">
        <f t="shared" ref="S1733" si="1499">$BB$10</f>
        <v>Space</v>
      </c>
      <c r="T1733" s="3"/>
      <c r="U1733" s="71"/>
      <c r="V1733" s="37"/>
      <c r="W1733" s="37"/>
      <c r="X1733" s="38"/>
      <c r="Y1733" s="38"/>
      <c r="Z1733" s="71"/>
      <c r="AA1733" s="39"/>
      <c r="AB1733" s="40"/>
      <c r="AC1733" s="40"/>
      <c r="AD1733" s="40"/>
      <c r="AE1733" s="41"/>
      <c r="AF1733" s="42"/>
      <c r="AG1733" s="49"/>
      <c r="AH1733" s="43"/>
      <c r="AI1733" s="43"/>
      <c r="AJ1733" s="44"/>
      <c r="AK1733" s="44"/>
      <c r="AL1733" s="44"/>
      <c r="AM1733" s="44"/>
      <c r="AN1733" s="36"/>
      <c r="AO1733" s="36"/>
      <c r="AP1733" s="36"/>
      <c r="AQ1733" s="36"/>
      <c r="AR1733" s="36"/>
      <c r="AS1733" s="36"/>
    </row>
    <row r="1734" spans="19:45" ht="30" customHeight="1" x14ac:dyDescent="0.25">
      <c r="S1734" s="4" t="str">
        <f t="shared" ref="S1734" si="1500">$BB$11</f>
        <v>Config2</v>
      </c>
      <c r="T1734" s="3"/>
      <c r="U1734" s="71"/>
      <c r="V1734" s="37"/>
      <c r="W1734" s="37"/>
      <c r="X1734" s="38"/>
      <c r="Y1734" s="38"/>
      <c r="Z1734" s="71"/>
      <c r="AA1734" s="39"/>
      <c r="AB1734" s="40"/>
      <c r="AC1734" s="40"/>
      <c r="AD1734" s="40"/>
      <c r="AE1734" s="41"/>
      <c r="AF1734" s="42"/>
      <c r="AG1734" s="49"/>
      <c r="AH1734" s="43"/>
      <c r="AI1734" s="43"/>
      <c r="AJ1734" s="44"/>
      <c r="AK1734" s="44"/>
      <c r="AL1734" s="44"/>
      <c r="AM1734" s="44"/>
      <c r="AN1734" s="36"/>
      <c r="AO1734" s="36"/>
      <c r="AP1734" s="36"/>
      <c r="AQ1734" s="36"/>
      <c r="AR1734" s="36"/>
      <c r="AS1734" s="36"/>
    </row>
    <row r="1735" spans="19:45" ht="30" customHeight="1" x14ac:dyDescent="0.25">
      <c r="S1735" s="4" t="str">
        <f t="shared" ref="S1735" si="1501">$BB$12</f>
        <v>-</v>
      </c>
      <c r="T1735" s="3"/>
      <c r="U1735" s="36"/>
      <c r="V1735" s="37"/>
      <c r="W1735" s="37"/>
      <c r="X1735" s="38"/>
      <c r="Y1735" s="38"/>
      <c r="Z1735" s="71"/>
      <c r="AA1735" s="39"/>
      <c r="AB1735" s="40"/>
      <c r="AC1735" s="40"/>
      <c r="AD1735" s="40"/>
      <c r="AE1735" s="41"/>
      <c r="AF1735" s="42"/>
      <c r="AG1735" s="49"/>
      <c r="AH1735" s="43"/>
      <c r="AI1735" s="43"/>
      <c r="AJ1735" s="44"/>
      <c r="AK1735" s="44"/>
      <c r="AL1735" s="44"/>
      <c r="AM1735" s="44"/>
      <c r="AN1735" s="36"/>
      <c r="AO1735" s="36"/>
      <c r="AP1735" s="36"/>
      <c r="AQ1735" s="36"/>
      <c r="AR1735" s="36"/>
      <c r="AS1735" s="36"/>
    </row>
    <row r="1736" spans="19:45" ht="30" customHeight="1" x14ac:dyDescent="0.25">
      <c r="S1736" s="4" t="str">
        <f t="shared" ref="S1736" si="1502">$BB$13</f>
        <v>-</v>
      </c>
      <c r="T1736" s="3"/>
      <c r="U1736" s="36"/>
      <c r="V1736" s="37"/>
      <c r="W1736" s="37"/>
      <c r="X1736" s="38"/>
      <c r="Y1736" s="38"/>
      <c r="Z1736" s="71"/>
      <c r="AA1736" s="39"/>
      <c r="AB1736" s="40"/>
      <c r="AC1736" s="40"/>
      <c r="AD1736" s="40"/>
      <c r="AE1736" s="41"/>
      <c r="AF1736" s="42"/>
      <c r="AG1736" s="49"/>
      <c r="AH1736" s="43"/>
      <c r="AI1736" s="43"/>
      <c r="AJ1736" s="44"/>
      <c r="AK1736" s="44"/>
      <c r="AL1736" s="44"/>
      <c r="AM1736" s="44"/>
      <c r="AN1736" s="36"/>
      <c r="AO1736" s="36"/>
      <c r="AP1736" s="36"/>
      <c r="AQ1736" s="36"/>
      <c r="AR1736" s="36"/>
      <c r="AS1736" s="36"/>
    </row>
    <row r="1737" spans="19:45" ht="30" customHeight="1" x14ac:dyDescent="0.25">
      <c r="S1737" s="4" t="str">
        <f t="shared" ref="S1737" si="1503">$BB$14</f>
        <v>-</v>
      </c>
      <c r="T1737" s="3"/>
      <c r="U1737" s="36"/>
      <c r="V1737" s="37"/>
      <c r="W1737" s="37"/>
      <c r="X1737" s="38"/>
      <c r="Y1737" s="38"/>
      <c r="Z1737" s="71"/>
      <c r="AA1737" s="39"/>
      <c r="AB1737" s="40"/>
      <c r="AC1737" s="40"/>
      <c r="AD1737" s="40"/>
      <c r="AE1737" s="41"/>
      <c r="AF1737" s="42"/>
      <c r="AG1737" s="49"/>
      <c r="AH1737" s="43"/>
      <c r="AI1737" s="43"/>
      <c r="AJ1737" s="44"/>
      <c r="AK1737" s="44"/>
      <c r="AL1737" s="44"/>
      <c r="AM1737" s="44"/>
      <c r="AN1737" s="36"/>
      <c r="AO1737" s="36"/>
      <c r="AP1737" s="36"/>
      <c r="AQ1737" s="36"/>
      <c r="AR1737" s="36"/>
      <c r="AS1737" s="36"/>
    </row>
    <row r="1738" spans="19:45" ht="30" customHeight="1" x14ac:dyDescent="0.25">
      <c r="S1738" s="4" t="str">
        <f t="shared" ref="S1738" si="1504">$BB$15</f>
        <v>-</v>
      </c>
      <c r="T1738" s="3"/>
      <c r="U1738" s="36"/>
      <c r="V1738" s="37"/>
      <c r="W1738" s="37"/>
      <c r="X1738" s="38"/>
      <c r="Y1738" s="38"/>
      <c r="Z1738" s="71"/>
      <c r="AA1738" s="39"/>
      <c r="AB1738" s="40"/>
      <c r="AC1738" s="40"/>
      <c r="AD1738" s="40"/>
      <c r="AE1738" s="41"/>
      <c r="AF1738" s="42"/>
      <c r="AG1738" s="49"/>
      <c r="AH1738" s="43"/>
      <c r="AI1738" s="43"/>
      <c r="AJ1738" s="44"/>
      <c r="AK1738" s="44"/>
      <c r="AL1738" s="44"/>
      <c r="AM1738" s="44"/>
      <c r="AN1738" s="36"/>
      <c r="AO1738" s="36"/>
      <c r="AP1738" s="36"/>
      <c r="AQ1738" s="36"/>
      <c r="AR1738" s="36"/>
      <c r="AS1738" s="36"/>
    </row>
    <row r="1739" spans="19:45" ht="30" customHeight="1" x14ac:dyDescent="0.25">
      <c r="S1739" s="4" t="str">
        <f t="shared" ref="S1739" si="1505">$BB$16</f>
        <v>-</v>
      </c>
      <c r="T1739" s="3"/>
      <c r="U1739" s="36"/>
      <c r="V1739" s="37"/>
      <c r="W1739" s="37"/>
      <c r="X1739" s="38"/>
      <c r="Y1739" s="38"/>
      <c r="Z1739" s="71"/>
      <c r="AA1739" s="39"/>
      <c r="AB1739" s="40"/>
      <c r="AC1739" s="40"/>
      <c r="AD1739" s="40"/>
      <c r="AE1739" s="41"/>
      <c r="AF1739" s="42"/>
      <c r="AG1739" s="49"/>
      <c r="AH1739" s="43"/>
      <c r="AI1739" s="43"/>
      <c r="AJ1739" s="44"/>
      <c r="AK1739" s="44"/>
      <c r="AL1739" s="44"/>
      <c r="AM1739" s="44"/>
      <c r="AN1739" s="36"/>
      <c r="AO1739" s="36"/>
      <c r="AP1739" s="36"/>
      <c r="AQ1739" s="36"/>
      <c r="AR1739" s="36"/>
      <c r="AS1739" s="36"/>
    </row>
    <row r="1740" spans="19:45" ht="30" customHeight="1" x14ac:dyDescent="0.25">
      <c r="S1740" s="4" t="str">
        <f t="shared" ref="S1740" si="1506">$BB$17</f>
        <v>-</v>
      </c>
      <c r="T1740" s="3"/>
      <c r="U1740" s="36"/>
      <c r="V1740" s="37"/>
      <c r="W1740" s="37"/>
      <c r="X1740" s="38"/>
      <c r="Y1740" s="38"/>
      <c r="Z1740" s="71"/>
      <c r="AA1740" s="39"/>
      <c r="AB1740" s="40"/>
      <c r="AC1740" s="40"/>
      <c r="AD1740" s="40"/>
      <c r="AE1740" s="41"/>
      <c r="AF1740" s="42"/>
      <c r="AG1740" s="49"/>
      <c r="AH1740" s="43"/>
      <c r="AI1740" s="43"/>
      <c r="AJ1740" s="44"/>
      <c r="AK1740" s="44"/>
      <c r="AL1740" s="44"/>
      <c r="AM1740" s="44"/>
      <c r="AN1740" s="36"/>
      <c r="AO1740" s="36"/>
      <c r="AP1740" s="36"/>
      <c r="AQ1740" s="36"/>
      <c r="AR1740" s="36"/>
      <c r="AS1740" s="36"/>
    </row>
    <row r="1741" spans="19:45" ht="30" customHeight="1" x14ac:dyDescent="0.25">
      <c r="S1741" s="4" t="str">
        <f t="shared" ref="S1741" si="1507">$BB$18</f>
        <v>-</v>
      </c>
      <c r="T1741" s="3"/>
      <c r="U1741" s="36"/>
      <c r="V1741" s="37"/>
      <c r="W1741" s="37"/>
      <c r="X1741" s="38"/>
      <c r="Y1741" s="38"/>
      <c r="Z1741" s="71"/>
      <c r="AA1741" s="39"/>
      <c r="AB1741" s="40"/>
      <c r="AC1741" s="40"/>
      <c r="AD1741" s="40"/>
      <c r="AE1741" s="41"/>
      <c r="AF1741" s="42"/>
      <c r="AG1741" s="49"/>
      <c r="AH1741" s="43"/>
      <c r="AI1741" s="43"/>
      <c r="AJ1741" s="44"/>
      <c r="AK1741" s="44"/>
      <c r="AL1741" s="44"/>
      <c r="AM1741" s="44"/>
      <c r="AN1741" s="36"/>
      <c r="AO1741" s="36"/>
      <c r="AP1741" s="36"/>
      <c r="AQ1741" s="36"/>
      <c r="AR1741" s="36"/>
      <c r="AS1741" s="36"/>
    </row>
    <row r="1742" spans="19:45" ht="30" customHeight="1" x14ac:dyDescent="0.25">
      <c r="S1742" s="4" t="str">
        <f t="shared" ref="S1742" si="1508">$BB$19</f>
        <v>-</v>
      </c>
      <c r="T1742" s="3"/>
      <c r="U1742" s="36"/>
      <c r="V1742" s="37"/>
      <c r="W1742" s="37"/>
      <c r="X1742" s="38"/>
      <c r="Y1742" s="38"/>
      <c r="Z1742" s="71"/>
      <c r="AA1742" s="39"/>
      <c r="AB1742" s="40"/>
      <c r="AC1742" s="40"/>
      <c r="AD1742" s="40"/>
      <c r="AE1742" s="41"/>
      <c r="AF1742" s="42"/>
      <c r="AG1742" s="49"/>
      <c r="AH1742" s="43"/>
      <c r="AI1742" s="43"/>
      <c r="AJ1742" s="44"/>
      <c r="AK1742" s="44"/>
      <c r="AL1742" s="44"/>
      <c r="AM1742" s="44"/>
      <c r="AN1742" s="36"/>
      <c r="AO1742" s="36"/>
      <c r="AP1742" s="36"/>
      <c r="AQ1742" s="36"/>
      <c r="AR1742" s="36"/>
      <c r="AS1742" s="36"/>
    </row>
    <row r="1743" spans="19:45" ht="30" customHeight="1" x14ac:dyDescent="0.25">
      <c r="S1743" s="4" t="str">
        <f t="shared" ref="S1743" si="1509">$BB$20</f>
        <v>-</v>
      </c>
      <c r="T1743" s="3"/>
      <c r="U1743" s="36"/>
      <c r="V1743" s="37"/>
      <c r="W1743" s="37"/>
      <c r="X1743" s="38"/>
      <c r="Y1743" s="38"/>
      <c r="Z1743" s="71"/>
      <c r="AA1743" s="39"/>
      <c r="AB1743" s="40"/>
      <c r="AC1743" s="40"/>
      <c r="AD1743" s="40"/>
      <c r="AE1743" s="41"/>
      <c r="AF1743" s="42"/>
      <c r="AG1743" s="49"/>
      <c r="AH1743" s="43"/>
      <c r="AI1743" s="43"/>
      <c r="AJ1743" s="44"/>
      <c r="AK1743" s="44"/>
      <c r="AL1743" s="44"/>
      <c r="AM1743" s="44"/>
      <c r="AN1743" s="36"/>
      <c r="AO1743" s="36"/>
      <c r="AP1743" s="36"/>
      <c r="AQ1743" s="36"/>
      <c r="AR1743" s="36"/>
      <c r="AS1743" s="36"/>
    </row>
    <row r="1744" spans="19:45" ht="30" customHeight="1" x14ac:dyDescent="0.25">
      <c r="S1744" s="4" t="str">
        <f t="shared" ref="S1744" si="1510">$BB$21</f>
        <v>-</v>
      </c>
      <c r="T1744" s="3"/>
      <c r="U1744" s="36"/>
      <c r="V1744" s="37"/>
      <c r="W1744" s="37"/>
      <c r="X1744" s="38"/>
      <c r="Y1744" s="38"/>
      <c r="Z1744" s="71"/>
      <c r="AA1744" s="39"/>
      <c r="AB1744" s="40"/>
      <c r="AC1744" s="40"/>
      <c r="AD1744" s="40"/>
      <c r="AE1744" s="41"/>
      <c r="AF1744" s="42"/>
      <c r="AG1744" s="49"/>
      <c r="AH1744" s="43"/>
      <c r="AI1744" s="43"/>
      <c r="AJ1744" s="44"/>
      <c r="AK1744" s="44"/>
      <c r="AL1744" s="44"/>
      <c r="AM1744" s="44"/>
      <c r="AN1744" s="36"/>
      <c r="AO1744" s="36"/>
      <c r="AP1744" s="36"/>
      <c r="AQ1744" s="36"/>
      <c r="AR1744" s="36"/>
      <c r="AS1744" s="36"/>
    </row>
    <row r="1745" spans="19:45" ht="30" customHeight="1" x14ac:dyDescent="0.25">
      <c r="S1745" s="4" t="str">
        <f t="shared" ref="S1745" si="1511">$BB$22</f>
        <v>-</v>
      </c>
      <c r="T1745" s="3"/>
      <c r="U1745" s="36"/>
      <c r="V1745" s="37"/>
      <c r="W1745" s="37"/>
      <c r="X1745" s="38"/>
      <c r="Y1745" s="38"/>
      <c r="Z1745" s="71"/>
      <c r="AA1745" s="39"/>
      <c r="AB1745" s="40"/>
      <c r="AC1745" s="40"/>
      <c r="AD1745" s="40"/>
      <c r="AE1745" s="41"/>
      <c r="AF1745" s="42"/>
      <c r="AG1745" s="49"/>
      <c r="AH1745" s="43"/>
      <c r="AI1745" s="43"/>
      <c r="AJ1745" s="44"/>
      <c r="AK1745" s="44"/>
      <c r="AL1745" s="44"/>
      <c r="AM1745" s="44"/>
      <c r="AN1745" s="36"/>
      <c r="AO1745" s="36"/>
      <c r="AP1745" s="36"/>
      <c r="AQ1745" s="36"/>
      <c r="AR1745" s="36"/>
      <c r="AS1745" s="36"/>
    </row>
    <row r="1746" spans="19:45" ht="30" customHeight="1" x14ac:dyDescent="0.25">
      <c r="S1746" s="4" t="str">
        <f t="shared" ref="S1746" si="1512">$BB$23</f>
        <v>-</v>
      </c>
      <c r="T1746" s="3"/>
      <c r="U1746" s="36"/>
      <c r="V1746" s="37"/>
      <c r="W1746" s="37"/>
      <c r="X1746" s="38"/>
      <c r="Y1746" s="38"/>
      <c r="Z1746" s="71"/>
      <c r="AA1746" s="39"/>
      <c r="AB1746" s="40"/>
      <c r="AC1746" s="40"/>
      <c r="AD1746" s="40"/>
      <c r="AE1746" s="41"/>
      <c r="AF1746" s="42"/>
      <c r="AG1746" s="49"/>
      <c r="AH1746" s="43"/>
      <c r="AI1746" s="43"/>
      <c r="AJ1746" s="44"/>
      <c r="AK1746" s="44"/>
      <c r="AL1746" s="44"/>
      <c r="AM1746" s="44"/>
      <c r="AN1746" s="36"/>
      <c r="AO1746" s="36"/>
      <c r="AP1746" s="36"/>
      <c r="AQ1746" s="36"/>
      <c r="AR1746" s="36"/>
      <c r="AS1746" s="36"/>
    </row>
    <row r="1747" spans="19:45" ht="30" customHeight="1" x14ac:dyDescent="0.25">
      <c r="S1747" s="4" t="str">
        <f t="shared" ref="S1747" si="1513">$BB$24</f>
        <v>-</v>
      </c>
      <c r="T1747" s="3"/>
      <c r="U1747" s="36"/>
      <c r="V1747" s="37"/>
      <c r="W1747" s="37"/>
      <c r="X1747" s="38"/>
      <c r="Y1747" s="38"/>
      <c r="Z1747" s="71"/>
      <c r="AA1747" s="39"/>
      <c r="AB1747" s="40"/>
      <c r="AC1747" s="40"/>
      <c r="AD1747" s="40"/>
      <c r="AE1747" s="41"/>
      <c r="AF1747" s="42"/>
      <c r="AG1747" s="49"/>
      <c r="AH1747" s="43"/>
      <c r="AI1747" s="43"/>
      <c r="AJ1747" s="44"/>
      <c r="AK1747" s="44"/>
      <c r="AL1747" s="44"/>
      <c r="AM1747" s="44"/>
      <c r="AN1747" s="36"/>
      <c r="AO1747" s="36"/>
      <c r="AP1747" s="36"/>
      <c r="AQ1747" s="36"/>
      <c r="AR1747" s="36"/>
      <c r="AS1747" s="36"/>
    </row>
    <row r="1748" spans="19:45" ht="30" customHeight="1" x14ac:dyDescent="0.25">
      <c r="S1748" s="4" t="str">
        <f t="shared" ref="S1748" si="1514">$BB$25</f>
        <v>-</v>
      </c>
      <c r="T1748" s="3"/>
      <c r="U1748" s="36"/>
      <c r="V1748" s="37"/>
      <c r="W1748" s="37"/>
      <c r="X1748" s="38"/>
      <c r="Y1748" s="38"/>
      <c r="Z1748" s="71"/>
      <c r="AA1748" s="39"/>
      <c r="AB1748" s="40"/>
      <c r="AC1748" s="40"/>
      <c r="AD1748" s="40"/>
      <c r="AE1748" s="41"/>
      <c r="AF1748" s="42"/>
      <c r="AG1748" s="49"/>
      <c r="AH1748" s="43"/>
      <c r="AI1748" s="43"/>
      <c r="AJ1748" s="44"/>
      <c r="AK1748" s="44"/>
      <c r="AL1748" s="44"/>
      <c r="AM1748" s="44"/>
      <c r="AN1748" s="36"/>
      <c r="AO1748" s="36"/>
      <c r="AP1748" s="36"/>
      <c r="AQ1748" s="36"/>
      <c r="AR1748" s="36"/>
      <c r="AS1748" s="36"/>
    </row>
    <row r="1749" spans="19:45" ht="30" customHeight="1" x14ac:dyDescent="0.25">
      <c r="S1749" s="4" t="str">
        <f t="shared" ref="S1749" si="1515">$BB$26</f>
        <v>-</v>
      </c>
      <c r="T1749" s="3"/>
      <c r="U1749" s="36"/>
      <c r="V1749" s="37"/>
      <c r="W1749" s="37"/>
      <c r="X1749" s="38"/>
      <c r="Y1749" s="38"/>
      <c r="Z1749" s="71"/>
      <c r="AA1749" s="39"/>
      <c r="AB1749" s="40"/>
      <c r="AC1749" s="40"/>
      <c r="AD1749" s="40"/>
      <c r="AE1749" s="41"/>
      <c r="AF1749" s="42"/>
      <c r="AG1749" s="49"/>
      <c r="AH1749" s="43"/>
      <c r="AI1749" s="43"/>
      <c r="AJ1749" s="44"/>
      <c r="AK1749" s="44"/>
      <c r="AL1749" s="44"/>
      <c r="AM1749" s="44"/>
      <c r="AN1749" s="36"/>
      <c r="AO1749" s="36"/>
      <c r="AP1749" s="36"/>
      <c r="AQ1749" s="36"/>
      <c r="AR1749" s="36"/>
      <c r="AS1749" s="36"/>
    </row>
    <row r="1750" spans="19:45" ht="30" customHeight="1" x14ac:dyDescent="0.25">
      <c r="S1750" s="4" t="str">
        <f t="shared" ref="S1750" si="1516">$BB$27</f>
        <v>-</v>
      </c>
      <c r="T1750" s="3"/>
      <c r="U1750" s="36"/>
      <c r="V1750" s="37"/>
      <c r="W1750" s="37"/>
      <c r="X1750" s="38"/>
      <c r="Y1750" s="38"/>
      <c r="Z1750" s="71"/>
      <c r="AA1750" s="39"/>
      <c r="AB1750" s="40"/>
      <c r="AC1750" s="40"/>
      <c r="AD1750" s="40"/>
      <c r="AE1750" s="41"/>
      <c r="AF1750" s="42"/>
      <c r="AG1750" s="49"/>
      <c r="AH1750" s="43"/>
      <c r="AI1750" s="43"/>
      <c r="AJ1750" s="44"/>
      <c r="AK1750" s="44"/>
      <c r="AL1750" s="44"/>
      <c r="AM1750" s="44"/>
      <c r="AN1750" s="36"/>
      <c r="AO1750" s="36"/>
      <c r="AP1750" s="36"/>
      <c r="AQ1750" s="36"/>
      <c r="AR1750" s="36"/>
      <c r="AS1750" s="36"/>
    </row>
    <row r="1751" spans="19:45" ht="30" customHeight="1" x14ac:dyDescent="0.25">
      <c r="S1751" s="4" t="str">
        <f t="shared" ref="S1751" si="1517">$BB$28</f>
        <v>-</v>
      </c>
      <c r="T1751" s="3"/>
      <c r="U1751" s="36"/>
      <c r="V1751" s="37"/>
      <c r="W1751" s="37"/>
      <c r="X1751" s="38"/>
      <c r="Y1751" s="38"/>
      <c r="Z1751" s="71"/>
      <c r="AA1751" s="39"/>
      <c r="AB1751" s="40"/>
      <c r="AC1751" s="40"/>
      <c r="AD1751" s="40"/>
      <c r="AE1751" s="41"/>
      <c r="AF1751" s="42"/>
      <c r="AG1751" s="49"/>
      <c r="AH1751" s="43"/>
      <c r="AI1751" s="43"/>
      <c r="AJ1751" s="44"/>
      <c r="AK1751" s="44"/>
      <c r="AL1751" s="44"/>
      <c r="AM1751" s="44"/>
      <c r="AN1751" s="36"/>
      <c r="AO1751" s="36"/>
      <c r="AP1751" s="36"/>
      <c r="AQ1751" s="36"/>
      <c r="AR1751" s="36"/>
      <c r="AS1751" s="36"/>
    </row>
    <row r="1752" spans="19:45" ht="30" customHeight="1" x14ac:dyDescent="0.25">
      <c r="S1752" s="4" t="str">
        <f t="shared" ref="S1752" si="1518">$BB$29</f>
        <v>-</v>
      </c>
      <c r="T1752" s="3"/>
      <c r="U1752" s="36"/>
      <c r="V1752" s="37"/>
      <c r="W1752" s="37"/>
      <c r="X1752" s="38"/>
      <c r="Y1752" s="38"/>
      <c r="Z1752" s="71"/>
      <c r="AA1752" s="39"/>
      <c r="AB1752" s="40"/>
      <c r="AC1752" s="40"/>
      <c r="AD1752" s="40"/>
      <c r="AE1752" s="41"/>
      <c r="AF1752" s="42"/>
      <c r="AG1752" s="49"/>
      <c r="AH1752" s="43"/>
      <c r="AI1752" s="43"/>
      <c r="AJ1752" s="44"/>
      <c r="AK1752" s="44"/>
      <c r="AL1752" s="44"/>
      <c r="AM1752" s="44"/>
      <c r="AN1752" s="36"/>
      <c r="AO1752" s="36"/>
      <c r="AP1752" s="36"/>
      <c r="AQ1752" s="36"/>
      <c r="AR1752" s="36"/>
      <c r="AS1752" s="36"/>
    </row>
    <row r="1753" spans="19:45" ht="30" customHeight="1" x14ac:dyDescent="0.25">
      <c r="S1753" s="4" t="str">
        <f t="shared" ref="S1753" si="1519">$BB$30</f>
        <v>-</v>
      </c>
      <c r="T1753" s="3"/>
      <c r="U1753" s="36"/>
      <c r="V1753" s="37"/>
      <c r="W1753" s="37"/>
      <c r="X1753" s="38"/>
      <c r="Y1753" s="38"/>
      <c r="Z1753" s="71"/>
      <c r="AA1753" s="39"/>
      <c r="AB1753" s="40"/>
      <c r="AC1753" s="40"/>
      <c r="AD1753" s="40"/>
      <c r="AE1753" s="41"/>
      <c r="AF1753" s="42"/>
      <c r="AG1753" s="49"/>
      <c r="AH1753" s="43"/>
      <c r="AI1753" s="43"/>
      <c r="AJ1753" s="44"/>
      <c r="AK1753" s="44"/>
      <c r="AL1753" s="44"/>
      <c r="AM1753" s="44"/>
      <c r="AN1753" s="36"/>
      <c r="AO1753" s="36"/>
      <c r="AP1753" s="36"/>
      <c r="AQ1753" s="36"/>
      <c r="AR1753" s="36"/>
      <c r="AS1753" s="36"/>
    </row>
    <row r="1754" spans="19:45" ht="30" customHeight="1" x14ac:dyDescent="0.25">
      <c r="S1754" s="4" t="str">
        <f t="shared" ref="S1754" si="1520">$BB$31</f>
        <v>-</v>
      </c>
      <c r="T1754" s="3"/>
      <c r="U1754" s="36"/>
      <c r="V1754" s="37"/>
      <c r="W1754" s="37"/>
      <c r="X1754" s="38"/>
      <c r="Y1754" s="38"/>
      <c r="Z1754" s="71"/>
      <c r="AA1754" s="39"/>
      <c r="AB1754" s="40"/>
      <c r="AC1754" s="40"/>
      <c r="AD1754" s="40"/>
      <c r="AE1754" s="41"/>
      <c r="AF1754" s="42"/>
      <c r="AG1754" s="49"/>
      <c r="AH1754" s="43"/>
      <c r="AI1754" s="43"/>
      <c r="AJ1754" s="44"/>
      <c r="AK1754" s="44"/>
      <c r="AL1754" s="44"/>
      <c r="AM1754" s="44"/>
      <c r="AN1754" s="36"/>
      <c r="AO1754" s="36"/>
      <c r="AP1754" s="36"/>
      <c r="AQ1754" s="36"/>
      <c r="AR1754" s="36"/>
      <c r="AS1754" s="36"/>
    </row>
    <row r="1755" spans="19:45" ht="30" customHeight="1" x14ac:dyDescent="0.25">
      <c r="S1755" s="34"/>
      <c r="T1755" s="34"/>
      <c r="U1755" s="34"/>
      <c r="V1755" s="34"/>
      <c r="W1755" s="34"/>
      <c r="X1755" s="34"/>
      <c r="Y1755" s="34"/>
      <c r="Z1755" s="34"/>
      <c r="AA1755" s="34"/>
      <c r="AB1755" s="34"/>
      <c r="AC1755" s="34"/>
      <c r="AD1755" s="34"/>
      <c r="AE1755" s="34"/>
      <c r="AF1755" s="34"/>
      <c r="AG1755" s="34"/>
      <c r="AH1755" s="34"/>
      <c r="AI1755" s="34"/>
      <c r="AJ1755" s="34"/>
      <c r="AK1755" s="34"/>
      <c r="AL1755" s="34"/>
      <c r="AM1755" s="34"/>
      <c r="AN1755" s="34"/>
      <c r="AO1755" s="34"/>
      <c r="AP1755" s="34"/>
      <c r="AQ1755" s="34"/>
      <c r="AR1755" s="6"/>
      <c r="AS1755" s="6"/>
    </row>
    <row r="1756" spans="19:45" ht="30" customHeight="1" x14ac:dyDescent="0.25">
      <c r="S1756" s="31" cm="1">
        <f t="array" ref="S1756">BoxNum(ROW($S1756))</f>
        <v>28</v>
      </c>
      <c r="T1756" s="7" t="s">
        <v>698</v>
      </c>
      <c r="U1756" s="15" t="s">
        <v>585</v>
      </c>
      <c r="V1756" s="12"/>
      <c r="W1756" s="65"/>
      <c r="X1756" s="12"/>
      <c r="Y1756" s="7" t="str">
        <f t="shared" ref="Y1756" si="1521">VLOOKUP(U1756,$DX$1:$DZ$21,3,FALSE)</f>
        <v>-</v>
      </c>
      <c r="AD1756" s="8"/>
    </row>
    <row r="1757" spans="19:45" ht="30" customHeight="1" x14ac:dyDescent="0.25">
      <c r="S1757" s="7" t="s">
        <v>24</v>
      </c>
      <c r="T1757" s="15" t="s">
        <v>606</v>
      </c>
      <c r="U1757" s="5" t="s">
        <v>23</v>
      </c>
      <c r="V1757" s="7" t="str">
        <f t="shared" ref="V1757" si="1522">VLOOKUP(U1756,$DX$1:$DZ$21,2,FALSE)</f>
        <v>-</v>
      </c>
      <c r="W1757" s="19"/>
      <c r="X1757" s="19"/>
      <c r="Y1757" s="19"/>
      <c r="Z1757" s="19"/>
      <c r="AA1757" s="5" t="s">
        <v>592</v>
      </c>
      <c r="AB1757" s="26" t="str">
        <f t="shared" ref="AB1757" si="1523">T1776&amp;"_"&amp;ABS(T1774)&amp;"dB_"&amp;T1778&amp;"_"&amp;T1779&amp;"_"&amp;GetAbsMaxMinText(AF1760:AG1819)&amp;"_"&amp;T1759&amp;"_"&amp;T1758&amp;S1756&amp;"."&amp;T1782</f>
        <v>default_NormalMode_38dB_M804WF_2391A_337_415_ZTS6051MH_MP28.4</v>
      </c>
      <c r="AC1757" s="18"/>
      <c r="AD1757" s="18"/>
      <c r="AE1757" s="18"/>
      <c r="AF1757" s="18"/>
      <c r="AG1757" s="18"/>
      <c r="AH1757" s="19"/>
      <c r="AI1757" s="19" t="s">
        <v>2</v>
      </c>
      <c r="AJ1757" s="16"/>
      <c r="AK1757" s="16"/>
      <c r="AL1757" s="16"/>
      <c r="AM1757" s="16"/>
      <c r="AN1757" s="16"/>
      <c r="AO1757" s="16"/>
      <c r="AP1757" s="16"/>
      <c r="AQ1757" s="16"/>
      <c r="AR1757" s="16"/>
      <c r="AS1757" s="16"/>
    </row>
    <row r="1758" spans="19:45" ht="30" customHeight="1" x14ac:dyDescent="0.25">
      <c r="S1758" s="7" t="s">
        <v>5</v>
      </c>
      <c r="T1758" s="15" t="s">
        <v>1148</v>
      </c>
      <c r="U1758" s="32" t="str">
        <f t="shared" ref="U1758" si="1524">HYPERLINK("#A"&amp;(S1756+1),"&lt;==Block" &amp; $S1756 &amp;"==&gt;")</f>
        <v>&lt;==Block28==&gt;</v>
      </c>
      <c r="V1758" s="51"/>
      <c r="W1758" s="19"/>
      <c r="X1758" s="19"/>
      <c r="Y1758" s="23"/>
      <c r="Z1758" s="8"/>
      <c r="AA1758" s="19"/>
      <c r="AB1758" s="19"/>
      <c r="AC1758" s="19"/>
      <c r="AD1758" s="19"/>
      <c r="AE1758" s="19"/>
      <c r="AF1758" s="19"/>
      <c r="AG1758" s="19"/>
      <c r="AH1758" s="19"/>
      <c r="AI1758" s="19"/>
      <c r="AJ1758" s="19"/>
      <c r="AK1758" s="19"/>
      <c r="AL1758" s="19"/>
      <c r="AM1758" s="19"/>
      <c r="AN1758" s="57" t="s">
        <v>723</v>
      </c>
      <c r="AO1758" s="57" t="s">
        <v>709</v>
      </c>
      <c r="AP1758" s="57" t="s">
        <v>710</v>
      </c>
      <c r="AQ1758" s="57" t="s">
        <v>611</v>
      </c>
      <c r="AR1758" s="57" t="s">
        <v>711</v>
      </c>
      <c r="AS1758" s="50"/>
    </row>
    <row r="1759" spans="19:45" ht="30" customHeight="1" x14ac:dyDescent="0.25">
      <c r="S1759" s="7" t="s">
        <v>10</v>
      </c>
      <c r="T1759" s="15" t="s">
        <v>1174</v>
      </c>
      <c r="U1759" s="52" t="s">
        <v>775</v>
      </c>
      <c r="V1759" s="33" t="s">
        <v>601</v>
      </c>
      <c r="W1759" s="33" t="s">
        <v>602</v>
      </c>
      <c r="X1759" s="33" t="s">
        <v>603</v>
      </c>
      <c r="Y1759" s="33" t="s">
        <v>603</v>
      </c>
      <c r="Z1759" s="33" t="s">
        <v>591</v>
      </c>
      <c r="AA1759" s="33" t="s">
        <v>7</v>
      </c>
      <c r="AB1759" s="33" t="s">
        <v>563</v>
      </c>
      <c r="AC1759" s="33" t="s">
        <v>577</v>
      </c>
      <c r="AD1759" s="33" t="s">
        <v>611</v>
      </c>
      <c r="AE1759" s="33" t="s">
        <v>569</v>
      </c>
      <c r="AF1759" s="35" t="s">
        <v>593</v>
      </c>
      <c r="AG1759" s="35" t="s">
        <v>594</v>
      </c>
      <c r="AH1759" s="35" t="s">
        <v>595</v>
      </c>
      <c r="AI1759" s="35" t="s">
        <v>596</v>
      </c>
      <c r="AJ1759" s="56" t="s">
        <v>597</v>
      </c>
      <c r="AK1759" s="56" t="s">
        <v>598</v>
      </c>
      <c r="AL1759" s="56" t="s">
        <v>599</v>
      </c>
      <c r="AM1759" s="56" t="s">
        <v>600</v>
      </c>
      <c r="AN1759" s="56" t="str">
        <f t="shared" ref="AN1759" si="1525">VLOOKUP($T1767,$DE$1:$DJ$31,2,FALSE)</f>
        <v>Full</v>
      </c>
      <c r="AO1759" s="56" t="str">
        <f t="shared" ref="AO1759" si="1526">VLOOKUP($T1767,$DE$1:$DJ$31,3,FALSE)</f>
        <v>Full</v>
      </c>
      <c r="AP1759" s="56" t="str">
        <f t="shared" ref="AP1759" si="1527">VLOOKUP($T1767,$DE$1:$DJ$31,4,FALSE)</f>
        <v>non</v>
      </c>
      <c r="AQ1759" s="56" t="str">
        <f t="shared" ref="AQ1759" si="1528">VLOOKUP($T1767,$DE$1:$DJ$31,5,FALSE)</f>
        <v>non</v>
      </c>
      <c r="AR1759" s="56" t="str">
        <f t="shared" ref="AR1759" si="1529">VLOOKUP($T1767,$DE$1:$DJ$31,6,FALSE)</f>
        <v>Full</v>
      </c>
      <c r="AS1759" s="35" t="s">
        <v>726</v>
      </c>
    </row>
    <row r="1760" spans="19:45" ht="30" customHeight="1" x14ac:dyDescent="0.25">
      <c r="S1760" s="7" t="s">
        <v>18</v>
      </c>
      <c r="T1760" s="15" t="s">
        <v>1149</v>
      </c>
      <c r="U1760" s="36" t="str">
        <f t="shared" ref="U1760:U1774" ca="1" si="1530">ConfigCode($AA1760,$AN1760,$AO1760,$AP1760,$AQ1760,$AR1760,$AF1760,$AG1760,2)</f>
        <v>0x70=-34.00,-33.70;</v>
      </c>
      <c r="V1760" s="37"/>
      <c r="W1760" s="37"/>
      <c r="X1760" s="68"/>
      <c r="Y1760" s="68"/>
      <c r="Z1760" s="55">
        <f t="shared" ref="Z1760:Z1774" ca="1" si="1531" xml:space="preserve">
N("vbias,vlookup vbias range")+
VLOOKUP($AA1760,INDIRECT(BoxVal(ROW($AA1760),34,COLUMN(T1756))),2,FALSE)+
N("gain")+
$AB1760+
N("vcm")+
VLOOKUP($AC1760,$CT$1:$DC$31,7,FALSE)+
N("(vbias*vcp*vbg-vbias)*sensor ratio")+
VbiasCal($AA1760,$AD1760,$AE1760,BoxVal(ROW($AC1760),18,COLUMN($T$22)))+
N("vbias ref+gain ref")+
$V1760+$W1760</f>
        <v>-4.3</v>
      </c>
      <c r="AA1760" s="39" t="s">
        <v>1161</v>
      </c>
      <c r="AB1760" s="40">
        <v>0</v>
      </c>
      <c r="AC1760" s="40" t="s">
        <v>996</v>
      </c>
      <c r="AD1760" s="40">
        <v>1</v>
      </c>
      <c r="AE1760" s="41">
        <v>0</v>
      </c>
      <c r="AF1760" s="42">
        <v>-34</v>
      </c>
      <c r="AG1760" s="42">
        <v>-33.700000000000003</v>
      </c>
      <c r="AH1760" s="43">
        <f t="shared" ref="AH1760:AH1774" ca="1" si="1532">$AF1760+$Z1760</f>
        <v>-38.299999999999997</v>
      </c>
      <c r="AI1760" s="43">
        <f t="shared" ref="AI1760:AI1774" ca="1" si="1533">$AG1760+$Z1760</f>
        <v>-38</v>
      </c>
      <c r="AJ1760" s="44">
        <f t="shared" ref="AJ1760:AJ1774" ca="1" si="1534" xml:space="preserve">
N("initial sens-loopgain")+
$AF1760-BoxVal(ROW($AA1760),26,COLUMN(INDIRECT("T"&amp;(INT(ROW($AA1777)/65))*65+2)))</f>
        <v>-34</v>
      </c>
      <c r="AK1760" s="44">
        <f t="shared" ref="AK1760:AK1774" ca="1" si="1535">AJ1760+(AG1760-AF1760)</f>
        <v>-33.700000000000003</v>
      </c>
      <c r="AL1760" s="44">
        <f t="shared" ref="AL1760:AL1774" ca="1" si="1536" xml:space="preserve">
N("initial sens-loopgain-gain-gain ref-vcm")+
$AH1760-
BoxVal(ROW($AA1760),26,COLUMN(INDIRECT("T"&amp;(INT(ROW($AA1777)/65))*65+2)))-
$AB1760-
$W1760-
IFERROR(VLOOKUP($AC1760,$CT$1:$DC$31,7,FALSE),0)</f>
        <v>-38.299999999999997</v>
      </c>
      <c r="AM1760" s="44">
        <f t="shared" ref="AM1760:AM1774" ca="1" si="1537">AL1760+(AG1760-AF1760)</f>
        <v>-38</v>
      </c>
      <c r="AN1760" s="36" t="str">
        <f t="shared" ref="AN1760:AN1774" ca="1" si="1538">IF(BoxVal(ROW(AA1760),9,COLUMN(T1758))="FIX","00",ManualLookup(AA1760,BoxVal(ROW(AA1760),4,COLUMN(AN1758)),INDIRECT(DN$3)))</f>
        <v>70</v>
      </c>
      <c r="AO1760" s="36" t="str">
        <f t="shared" ref="AO1760:AO1774" ca="1" si="1539">ManualLookup(AB1760,BoxVal(ROW(AB1760),4,COLUMN(AO1758)),INDIRECT(DO$3))</f>
        <v>00</v>
      </c>
      <c r="AP1760" s="36" t="str">
        <f t="shared" ref="AP1760:AP1774" ca="1" si="1540">ManualLookup(AC1760,BoxVal(ROW(AC1760),4,COLUMN(AP1758)),INDIRECT(DP$3))</f>
        <v>00</v>
      </c>
      <c r="AQ1760" s="36" t="str">
        <f t="shared" ref="AQ1760:AQ1774" ca="1" si="1541">ManualLookup(AD1760,BoxVal(ROW(AD1760),4,COLUMN(AQ1758)),INDIRECT(DQ$3))</f>
        <v>00</v>
      </c>
      <c r="AR1760" s="36" t="str">
        <f t="shared" ref="AR1760:AR1774" ca="1" si="1542">ManualLookup(AE1760,BoxVal(ROW(AE1760),4,COLUMN(AR1758)),INDIRECT(DR$3))</f>
        <v>00</v>
      </c>
      <c r="AS1760" s="33"/>
    </row>
    <row r="1761" spans="19:45" ht="30" customHeight="1" x14ac:dyDescent="0.25">
      <c r="S1761" s="7" t="s">
        <v>13</v>
      </c>
      <c r="T1761" s="15" t="s">
        <v>1158</v>
      </c>
      <c r="U1761" s="71" t="str">
        <f t="shared" ca="1" si="1530"/>
        <v>0x73=-34.50,-34.00;</v>
      </c>
      <c r="V1761" s="37"/>
      <c r="W1761" s="37"/>
      <c r="X1761" s="68"/>
      <c r="Y1761" s="68"/>
      <c r="Z1761" s="55">
        <f t="shared" ca="1" si="1531"/>
        <v>-3.8</v>
      </c>
      <c r="AA1761" s="39" t="s">
        <v>1161</v>
      </c>
      <c r="AB1761" s="40">
        <v>0.5</v>
      </c>
      <c r="AC1761" s="40" t="s">
        <v>996</v>
      </c>
      <c r="AD1761" s="40">
        <v>1</v>
      </c>
      <c r="AE1761" s="41">
        <v>0</v>
      </c>
      <c r="AF1761" s="42">
        <v>-34.5</v>
      </c>
      <c r="AG1761" s="47">
        <f t="shared" ref="AG1761" si="1543">AF1760</f>
        <v>-34</v>
      </c>
      <c r="AH1761" s="43">
        <f t="shared" ca="1" si="1532"/>
        <v>-38.299999999999997</v>
      </c>
      <c r="AI1761" s="43">
        <f t="shared" ca="1" si="1533"/>
        <v>-37.799999999999997</v>
      </c>
      <c r="AJ1761" s="44">
        <f t="shared" ca="1" si="1534"/>
        <v>-34.5</v>
      </c>
      <c r="AK1761" s="44">
        <f t="shared" ca="1" si="1535"/>
        <v>-34</v>
      </c>
      <c r="AL1761" s="44">
        <f t="shared" ca="1" si="1536"/>
        <v>-38.799999999999997</v>
      </c>
      <c r="AM1761" s="44">
        <f t="shared" ca="1" si="1537"/>
        <v>-38.299999999999997</v>
      </c>
      <c r="AN1761" s="36" t="str">
        <f t="shared" ca="1" si="1538"/>
        <v>70</v>
      </c>
      <c r="AO1761" s="36" t="str">
        <f t="shared" ca="1" si="1539"/>
        <v>03</v>
      </c>
      <c r="AP1761" s="36" t="str">
        <f t="shared" ca="1" si="1540"/>
        <v>00</v>
      </c>
      <c r="AQ1761" s="36" t="str">
        <f t="shared" ca="1" si="1541"/>
        <v>00</v>
      </c>
      <c r="AR1761" s="36" t="str">
        <f t="shared" ca="1" si="1542"/>
        <v>00</v>
      </c>
      <c r="AS1761" s="36"/>
    </row>
    <row r="1762" spans="19:45" ht="30" customHeight="1" x14ac:dyDescent="0.25">
      <c r="S1762" s="26"/>
      <c r="T1762" s="17"/>
      <c r="U1762" s="71" t="str">
        <f t="shared" ca="1" si="1530"/>
        <v>0x74=-35.00,-34.50;</v>
      </c>
      <c r="V1762" s="37"/>
      <c r="W1762" s="37"/>
      <c r="X1762" s="68"/>
      <c r="Y1762" s="68"/>
      <c r="Z1762" s="55">
        <f t="shared" ca="1" si="1531"/>
        <v>-3.3</v>
      </c>
      <c r="AA1762" s="39" t="s">
        <v>965</v>
      </c>
      <c r="AB1762" s="40">
        <v>1</v>
      </c>
      <c r="AC1762" s="40" t="s">
        <v>995</v>
      </c>
      <c r="AD1762" s="40">
        <v>1</v>
      </c>
      <c r="AE1762" s="41">
        <v>0</v>
      </c>
      <c r="AF1762" s="42">
        <v>-35</v>
      </c>
      <c r="AG1762" s="47">
        <f t="shared" ref="AG1762:AG1774" si="1544">AF1761</f>
        <v>-34.5</v>
      </c>
      <c r="AH1762" s="43">
        <f t="shared" ca="1" si="1532"/>
        <v>-38.299999999999997</v>
      </c>
      <c r="AI1762" s="43">
        <f t="shared" ca="1" si="1533"/>
        <v>-37.799999999999997</v>
      </c>
      <c r="AJ1762" s="44">
        <f t="shared" ca="1" si="1534"/>
        <v>-35</v>
      </c>
      <c r="AK1762" s="44">
        <f t="shared" ca="1" si="1535"/>
        <v>-34.5</v>
      </c>
      <c r="AL1762" s="44">
        <f t="shared" ca="1" si="1536"/>
        <v>-39.299999999999997</v>
      </c>
      <c r="AM1762" s="44">
        <f t="shared" ca="1" si="1537"/>
        <v>-38.799999999999997</v>
      </c>
      <c r="AN1762" s="36" t="str">
        <f t="shared" ca="1" si="1538"/>
        <v>70</v>
      </c>
      <c r="AO1762" s="36" t="str">
        <f t="shared" ca="1" si="1539"/>
        <v>04</v>
      </c>
      <c r="AP1762" s="36" t="str">
        <f t="shared" ca="1" si="1540"/>
        <v>00</v>
      </c>
      <c r="AQ1762" s="36" t="str">
        <f t="shared" ca="1" si="1541"/>
        <v>00</v>
      </c>
      <c r="AR1762" s="36" t="str">
        <f t="shared" ca="1" si="1542"/>
        <v>00</v>
      </c>
      <c r="AS1762" s="36"/>
    </row>
    <row r="1763" spans="19:45" ht="30" customHeight="1" x14ac:dyDescent="0.25">
      <c r="S1763" s="7" t="s">
        <v>19</v>
      </c>
      <c r="T1763" s="15" t="s">
        <v>1150</v>
      </c>
      <c r="U1763" s="71" t="str">
        <f t="shared" ca="1" si="1530"/>
        <v>0x20=-35.60,-35.00;</v>
      </c>
      <c r="V1763" s="37"/>
      <c r="W1763" s="37"/>
      <c r="X1763" s="68"/>
      <c r="Y1763" s="68"/>
      <c r="Z1763" s="55">
        <f t="shared" ca="1" si="1531"/>
        <v>-2.7</v>
      </c>
      <c r="AA1763" s="39" t="s">
        <v>584</v>
      </c>
      <c r="AB1763" s="40">
        <v>0</v>
      </c>
      <c r="AC1763" s="40" t="s">
        <v>995</v>
      </c>
      <c r="AD1763" s="40">
        <v>1</v>
      </c>
      <c r="AE1763" s="41">
        <v>0</v>
      </c>
      <c r="AF1763" s="42">
        <v>-35.6</v>
      </c>
      <c r="AG1763" s="47">
        <f t="shared" si="1544"/>
        <v>-35</v>
      </c>
      <c r="AH1763" s="43">
        <f t="shared" ca="1" si="1532"/>
        <v>-38.300000000000004</v>
      </c>
      <c r="AI1763" s="43">
        <f t="shared" ca="1" si="1533"/>
        <v>-37.700000000000003</v>
      </c>
      <c r="AJ1763" s="44">
        <f t="shared" ca="1" si="1534"/>
        <v>-35.6</v>
      </c>
      <c r="AK1763" s="44">
        <f t="shared" ca="1" si="1535"/>
        <v>-35</v>
      </c>
      <c r="AL1763" s="44">
        <f t="shared" ca="1" si="1536"/>
        <v>-38.300000000000004</v>
      </c>
      <c r="AM1763" s="44">
        <f t="shared" ca="1" si="1537"/>
        <v>-37.700000000000003</v>
      </c>
      <c r="AN1763" s="36" t="str">
        <f t="shared" ca="1" si="1538"/>
        <v>20</v>
      </c>
      <c r="AO1763" s="36" t="str">
        <f t="shared" ca="1" si="1539"/>
        <v>00</v>
      </c>
      <c r="AP1763" s="36" t="str">
        <f t="shared" ca="1" si="1540"/>
        <v>00</v>
      </c>
      <c r="AQ1763" s="36" t="str">
        <f t="shared" ca="1" si="1541"/>
        <v>00</v>
      </c>
      <c r="AR1763" s="36" t="str">
        <f t="shared" ca="1" si="1542"/>
        <v>00</v>
      </c>
      <c r="AS1763" s="36"/>
    </row>
    <row r="1764" spans="19:45" ht="30" customHeight="1" x14ac:dyDescent="0.25">
      <c r="S1764" s="7" t="s">
        <v>15</v>
      </c>
      <c r="T1764" s="15" t="s">
        <v>1151</v>
      </c>
      <c r="U1764" s="71" t="str">
        <f t="shared" ca="1" si="1530"/>
        <v>0x23=-36.10,-35.60;</v>
      </c>
      <c r="V1764" s="37"/>
      <c r="W1764" s="37"/>
      <c r="X1764" s="68"/>
      <c r="Y1764" s="68"/>
      <c r="Z1764" s="55">
        <f t="shared" ca="1" si="1531"/>
        <v>-2.2000000000000002</v>
      </c>
      <c r="AA1764" s="39" t="s">
        <v>584</v>
      </c>
      <c r="AB1764" s="40">
        <v>0.5</v>
      </c>
      <c r="AC1764" s="40" t="s">
        <v>995</v>
      </c>
      <c r="AD1764" s="40">
        <v>1</v>
      </c>
      <c r="AE1764" s="41">
        <v>0</v>
      </c>
      <c r="AF1764" s="42">
        <v>-36.1</v>
      </c>
      <c r="AG1764" s="47">
        <f t="shared" si="1544"/>
        <v>-35.6</v>
      </c>
      <c r="AH1764" s="43">
        <f t="shared" ca="1" si="1532"/>
        <v>-38.300000000000004</v>
      </c>
      <c r="AI1764" s="43">
        <f t="shared" ca="1" si="1533"/>
        <v>-37.800000000000004</v>
      </c>
      <c r="AJ1764" s="44">
        <f t="shared" ca="1" si="1534"/>
        <v>-36.1</v>
      </c>
      <c r="AK1764" s="44">
        <f t="shared" ca="1" si="1535"/>
        <v>-35.6</v>
      </c>
      <c r="AL1764" s="44">
        <f t="shared" ca="1" si="1536"/>
        <v>-38.800000000000004</v>
      </c>
      <c r="AM1764" s="44">
        <f t="shared" ca="1" si="1537"/>
        <v>-38.300000000000004</v>
      </c>
      <c r="AN1764" s="36" t="str">
        <f t="shared" ca="1" si="1538"/>
        <v>20</v>
      </c>
      <c r="AO1764" s="36" t="str">
        <f t="shared" ca="1" si="1539"/>
        <v>03</v>
      </c>
      <c r="AP1764" s="36" t="str">
        <f t="shared" ca="1" si="1540"/>
        <v>00</v>
      </c>
      <c r="AQ1764" s="36" t="str">
        <f t="shared" ca="1" si="1541"/>
        <v>00</v>
      </c>
      <c r="AR1764" s="36" t="str">
        <f t="shared" ca="1" si="1542"/>
        <v>00</v>
      </c>
      <c r="AS1764" s="36"/>
    </row>
    <row r="1765" spans="19:45" ht="30" customHeight="1" x14ac:dyDescent="0.25">
      <c r="S1765" s="7" t="s">
        <v>705</v>
      </c>
      <c r="T1765" s="15" t="s">
        <v>1152</v>
      </c>
      <c r="U1765" s="71" t="str">
        <f t="shared" ca="1" si="1530"/>
        <v>0x24=-36.60,-36.10;</v>
      </c>
      <c r="V1765" s="37"/>
      <c r="W1765" s="37"/>
      <c r="X1765" s="68"/>
      <c r="Y1765" s="68"/>
      <c r="Z1765" s="55">
        <f t="shared" ca="1" si="1531"/>
        <v>-1.7000000000000002</v>
      </c>
      <c r="AA1765" s="39" t="s">
        <v>584</v>
      </c>
      <c r="AB1765" s="40">
        <v>1</v>
      </c>
      <c r="AC1765" s="40" t="s">
        <v>995</v>
      </c>
      <c r="AD1765" s="40">
        <v>1</v>
      </c>
      <c r="AE1765" s="41">
        <v>0</v>
      </c>
      <c r="AF1765" s="42">
        <v>-36.6</v>
      </c>
      <c r="AG1765" s="47">
        <f t="shared" si="1544"/>
        <v>-36.1</v>
      </c>
      <c r="AH1765" s="43">
        <f t="shared" ca="1" si="1532"/>
        <v>-38.300000000000004</v>
      </c>
      <c r="AI1765" s="43">
        <f t="shared" ca="1" si="1533"/>
        <v>-37.800000000000004</v>
      </c>
      <c r="AJ1765" s="44">
        <f t="shared" ca="1" si="1534"/>
        <v>-36.6</v>
      </c>
      <c r="AK1765" s="44">
        <f t="shared" ca="1" si="1535"/>
        <v>-36.1</v>
      </c>
      <c r="AL1765" s="44">
        <f t="shared" ca="1" si="1536"/>
        <v>-39.300000000000004</v>
      </c>
      <c r="AM1765" s="44">
        <f t="shared" ca="1" si="1537"/>
        <v>-38.800000000000004</v>
      </c>
      <c r="AN1765" s="36" t="str">
        <f t="shared" ca="1" si="1538"/>
        <v>20</v>
      </c>
      <c r="AO1765" s="36" t="str">
        <f t="shared" ca="1" si="1539"/>
        <v>04</v>
      </c>
      <c r="AP1765" s="36" t="str">
        <f t="shared" ca="1" si="1540"/>
        <v>00</v>
      </c>
      <c r="AQ1765" s="36" t="str">
        <f t="shared" ca="1" si="1541"/>
        <v>00</v>
      </c>
      <c r="AR1765" s="36" t="str">
        <f t="shared" ca="1" si="1542"/>
        <v>00</v>
      </c>
      <c r="AS1765" s="36"/>
    </row>
    <row r="1766" spans="19:45" ht="30" customHeight="1" x14ac:dyDescent="0.25">
      <c r="S1766" s="7" t="s">
        <v>605</v>
      </c>
      <c r="T1766" s="15" t="s">
        <v>991</v>
      </c>
      <c r="U1766" s="71" t="str">
        <f t="shared" ca="1" si="1530"/>
        <v>0x25=-37.10,-36.60;</v>
      </c>
      <c r="V1766" s="37"/>
      <c r="W1766" s="37"/>
      <c r="X1766" s="68"/>
      <c r="Y1766" s="68"/>
      <c r="Z1766" s="55">
        <f t="shared" ca="1" si="1531"/>
        <v>-1.2000000000000002</v>
      </c>
      <c r="AA1766" s="39" t="s">
        <v>584</v>
      </c>
      <c r="AB1766" s="40">
        <v>1.5</v>
      </c>
      <c r="AC1766" s="40" t="s">
        <v>995</v>
      </c>
      <c r="AD1766" s="40">
        <v>1</v>
      </c>
      <c r="AE1766" s="41">
        <v>0</v>
      </c>
      <c r="AF1766" s="42">
        <v>-37.1</v>
      </c>
      <c r="AG1766" s="47">
        <f t="shared" si="1544"/>
        <v>-36.6</v>
      </c>
      <c r="AH1766" s="43">
        <f t="shared" ca="1" si="1532"/>
        <v>-38.300000000000004</v>
      </c>
      <c r="AI1766" s="43">
        <f t="shared" ca="1" si="1533"/>
        <v>-37.800000000000004</v>
      </c>
      <c r="AJ1766" s="44">
        <f t="shared" ca="1" si="1534"/>
        <v>-37.1</v>
      </c>
      <c r="AK1766" s="44">
        <f t="shared" ca="1" si="1535"/>
        <v>-36.6</v>
      </c>
      <c r="AL1766" s="44">
        <f t="shared" ca="1" si="1536"/>
        <v>-39.800000000000004</v>
      </c>
      <c r="AM1766" s="44">
        <f t="shared" ca="1" si="1537"/>
        <v>-39.300000000000004</v>
      </c>
      <c r="AN1766" s="36" t="str">
        <f t="shared" ca="1" si="1538"/>
        <v>20</v>
      </c>
      <c r="AO1766" s="36" t="str">
        <f t="shared" ca="1" si="1539"/>
        <v>05</v>
      </c>
      <c r="AP1766" s="36" t="str">
        <f t="shared" ca="1" si="1540"/>
        <v>00</v>
      </c>
      <c r="AQ1766" s="36" t="str">
        <f t="shared" ca="1" si="1541"/>
        <v>00</v>
      </c>
      <c r="AR1766" s="36" t="str">
        <f t="shared" ca="1" si="1542"/>
        <v>00</v>
      </c>
      <c r="AS1766" s="36"/>
    </row>
    <row r="1767" spans="19:45" ht="30" customHeight="1" x14ac:dyDescent="0.25">
      <c r="S1767" s="7" t="s">
        <v>721</v>
      </c>
      <c r="T1767" s="15" t="s">
        <v>26</v>
      </c>
      <c r="U1767" s="71" t="str">
        <f t="shared" ca="1" si="1530"/>
        <v>0x33=-37.50,-37.10;</v>
      </c>
      <c r="V1767" s="37"/>
      <c r="W1767" s="37"/>
      <c r="X1767" s="68"/>
      <c r="Y1767" s="68"/>
      <c r="Z1767" s="55">
        <f t="shared" ca="1" si="1531"/>
        <v>-0.8</v>
      </c>
      <c r="AA1767" s="39" t="s">
        <v>586</v>
      </c>
      <c r="AB1767" s="40">
        <v>0.5</v>
      </c>
      <c r="AC1767" s="40" t="s">
        <v>995</v>
      </c>
      <c r="AD1767" s="40">
        <v>1</v>
      </c>
      <c r="AE1767" s="41">
        <v>0</v>
      </c>
      <c r="AF1767" s="42">
        <v>-37.5</v>
      </c>
      <c r="AG1767" s="47">
        <f t="shared" si="1544"/>
        <v>-37.1</v>
      </c>
      <c r="AH1767" s="43">
        <f t="shared" ca="1" si="1532"/>
        <v>-38.299999999999997</v>
      </c>
      <c r="AI1767" s="43">
        <f t="shared" ca="1" si="1533"/>
        <v>-37.9</v>
      </c>
      <c r="AJ1767" s="44">
        <f t="shared" ca="1" si="1534"/>
        <v>-37.5</v>
      </c>
      <c r="AK1767" s="44">
        <f t="shared" ca="1" si="1535"/>
        <v>-37.1</v>
      </c>
      <c r="AL1767" s="44">
        <f t="shared" ca="1" si="1536"/>
        <v>-38.799999999999997</v>
      </c>
      <c r="AM1767" s="44">
        <f t="shared" ca="1" si="1537"/>
        <v>-38.4</v>
      </c>
      <c r="AN1767" s="36" t="str">
        <f t="shared" ca="1" si="1538"/>
        <v>30</v>
      </c>
      <c r="AO1767" s="36" t="str">
        <f t="shared" ca="1" si="1539"/>
        <v>03</v>
      </c>
      <c r="AP1767" s="36" t="str">
        <f t="shared" ca="1" si="1540"/>
        <v>00</v>
      </c>
      <c r="AQ1767" s="36" t="str">
        <f t="shared" ca="1" si="1541"/>
        <v>00</v>
      </c>
      <c r="AR1767" s="36" t="str">
        <f t="shared" ca="1" si="1542"/>
        <v>00</v>
      </c>
      <c r="AS1767" s="36"/>
    </row>
    <row r="1768" spans="19:45" ht="30" customHeight="1" x14ac:dyDescent="0.25">
      <c r="S1768" s="7" t="s">
        <v>20</v>
      </c>
      <c r="T1768" s="15">
        <v>-38</v>
      </c>
      <c r="U1768" s="71" t="str">
        <f t="shared" ca="1" si="1530"/>
        <v>0x34=-38.20,-37.50;</v>
      </c>
      <c r="V1768" s="37"/>
      <c r="W1768" s="37"/>
      <c r="X1768" s="38"/>
      <c r="Y1768" s="38"/>
      <c r="Z1768" s="55">
        <f t="shared" ca="1" si="1531"/>
        <v>-0.30000000000000004</v>
      </c>
      <c r="AA1768" s="39" t="s">
        <v>586</v>
      </c>
      <c r="AB1768" s="40">
        <v>1</v>
      </c>
      <c r="AC1768" s="40" t="s">
        <v>995</v>
      </c>
      <c r="AD1768" s="40">
        <v>1</v>
      </c>
      <c r="AE1768" s="41">
        <v>0</v>
      </c>
      <c r="AF1768" s="42">
        <v>-38.200000000000003</v>
      </c>
      <c r="AG1768" s="47">
        <f t="shared" si="1544"/>
        <v>-37.5</v>
      </c>
      <c r="AH1768" s="43">
        <f t="shared" ca="1" si="1532"/>
        <v>-38.5</v>
      </c>
      <c r="AI1768" s="43">
        <f t="shared" ca="1" si="1533"/>
        <v>-37.799999999999997</v>
      </c>
      <c r="AJ1768" s="44">
        <f t="shared" ca="1" si="1534"/>
        <v>-38.200000000000003</v>
      </c>
      <c r="AK1768" s="44">
        <f t="shared" ca="1" si="1535"/>
        <v>-37.5</v>
      </c>
      <c r="AL1768" s="44">
        <f t="shared" ca="1" si="1536"/>
        <v>-39.5</v>
      </c>
      <c r="AM1768" s="44">
        <f t="shared" ca="1" si="1537"/>
        <v>-38.799999999999997</v>
      </c>
      <c r="AN1768" s="36" t="str">
        <f t="shared" ca="1" si="1538"/>
        <v>30</v>
      </c>
      <c r="AO1768" s="36" t="str">
        <f t="shared" ca="1" si="1539"/>
        <v>04</v>
      </c>
      <c r="AP1768" s="36" t="str">
        <f t="shared" ca="1" si="1540"/>
        <v>00</v>
      </c>
      <c r="AQ1768" s="36" t="str">
        <f t="shared" ca="1" si="1541"/>
        <v>00</v>
      </c>
      <c r="AR1768" s="36" t="str">
        <f t="shared" ca="1" si="1542"/>
        <v>00</v>
      </c>
      <c r="AS1768" s="36"/>
    </row>
    <row r="1769" spans="19:45" ht="30" customHeight="1" x14ac:dyDescent="0.25">
      <c r="S1769" s="7" t="s">
        <v>691</v>
      </c>
      <c r="T1769" s="15" t="s">
        <v>1098</v>
      </c>
      <c r="U1769" s="71" t="str">
        <f t="shared" ca="1" si="1530"/>
        <v>0x03=-38.80,-38.20;</v>
      </c>
      <c r="V1769" s="37"/>
      <c r="W1769" s="37"/>
      <c r="X1769" s="38"/>
      <c r="Y1769" s="38"/>
      <c r="Z1769" s="55">
        <f t="shared" ca="1" si="1531"/>
        <v>0.5</v>
      </c>
      <c r="AA1769" s="39" t="s">
        <v>587</v>
      </c>
      <c r="AB1769" s="40">
        <v>0.5</v>
      </c>
      <c r="AC1769" s="40" t="s">
        <v>995</v>
      </c>
      <c r="AD1769" s="40">
        <v>1</v>
      </c>
      <c r="AE1769" s="41">
        <v>0</v>
      </c>
      <c r="AF1769" s="42">
        <v>-38.799999999999997</v>
      </c>
      <c r="AG1769" s="47">
        <f t="shared" si="1544"/>
        <v>-38.200000000000003</v>
      </c>
      <c r="AH1769" s="43">
        <f t="shared" ca="1" si="1532"/>
        <v>-38.299999999999997</v>
      </c>
      <c r="AI1769" s="43">
        <f t="shared" ca="1" si="1533"/>
        <v>-37.700000000000003</v>
      </c>
      <c r="AJ1769" s="44">
        <f t="shared" ca="1" si="1534"/>
        <v>-38.799999999999997</v>
      </c>
      <c r="AK1769" s="44">
        <f t="shared" ca="1" si="1535"/>
        <v>-38.200000000000003</v>
      </c>
      <c r="AL1769" s="44">
        <f t="shared" ca="1" si="1536"/>
        <v>-38.799999999999997</v>
      </c>
      <c r="AM1769" s="44">
        <f t="shared" ca="1" si="1537"/>
        <v>-38.200000000000003</v>
      </c>
      <c r="AN1769" s="36" t="str">
        <f t="shared" ca="1" si="1538"/>
        <v>00</v>
      </c>
      <c r="AO1769" s="36" t="str">
        <f t="shared" ca="1" si="1539"/>
        <v>03</v>
      </c>
      <c r="AP1769" s="36" t="str">
        <f t="shared" ca="1" si="1540"/>
        <v>00</v>
      </c>
      <c r="AQ1769" s="36" t="str">
        <f t="shared" ca="1" si="1541"/>
        <v>00</v>
      </c>
      <c r="AR1769" s="36" t="str">
        <f t="shared" ca="1" si="1542"/>
        <v>00</v>
      </c>
      <c r="AS1769" s="36"/>
    </row>
    <row r="1770" spans="19:45" ht="30" customHeight="1" x14ac:dyDescent="0.25">
      <c r="S1770" s="7" t="s">
        <v>544</v>
      </c>
      <c r="T1770" s="15" t="s">
        <v>993</v>
      </c>
      <c r="U1770" s="71" t="str">
        <f t="shared" ca="1" si="1530"/>
        <v>0x04=-39.40,-38.80;</v>
      </c>
      <c r="V1770" s="37"/>
      <c r="W1770" s="37"/>
      <c r="X1770" s="38"/>
      <c r="Y1770" s="38"/>
      <c r="Z1770" s="71">
        <f t="shared" ca="1" si="1531"/>
        <v>1</v>
      </c>
      <c r="AA1770" s="39" t="s">
        <v>587</v>
      </c>
      <c r="AB1770" s="40">
        <v>1</v>
      </c>
      <c r="AC1770" s="40" t="s">
        <v>995</v>
      </c>
      <c r="AD1770" s="40">
        <v>1</v>
      </c>
      <c r="AE1770" s="41">
        <v>0</v>
      </c>
      <c r="AF1770" s="42">
        <v>-39.4</v>
      </c>
      <c r="AG1770" s="49">
        <f t="shared" si="1544"/>
        <v>-38.799999999999997</v>
      </c>
      <c r="AH1770" s="43">
        <f t="shared" ca="1" si="1532"/>
        <v>-38.4</v>
      </c>
      <c r="AI1770" s="43">
        <f t="shared" ca="1" si="1533"/>
        <v>-37.799999999999997</v>
      </c>
      <c r="AJ1770" s="44">
        <f t="shared" ca="1" si="1534"/>
        <v>-39.4</v>
      </c>
      <c r="AK1770" s="44">
        <f t="shared" ca="1" si="1535"/>
        <v>-38.799999999999997</v>
      </c>
      <c r="AL1770" s="44">
        <f t="shared" ca="1" si="1536"/>
        <v>-39.4</v>
      </c>
      <c r="AM1770" s="44">
        <f t="shared" ca="1" si="1537"/>
        <v>-38.799999999999997</v>
      </c>
      <c r="AN1770" s="36" t="str">
        <f t="shared" ca="1" si="1538"/>
        <v>00</v>
      </c>
      <c r="AO1770" s="36" t="str">
        <f t="shared" ca="1" si="1539"/>
        <v>04</v>
      </c>
      <c r="AP1770" s="36" t="str">
        <f t="shared" ca="1" si="1540"/>
        <v>00</v>
      </c>
      <c r="AQ1770" s="36" t="str">
        <f t="shared" ca="1" si="1541"/>
        <v>00</v>
      </c>
      <c r="AR1770" s="36" t="str">
        <f t="shared" ca="1" si="1542"/>
        <v>00</v>
      </c>
      <c r="AS1770" s="36"/>
    </row>
    <row r="1771" spans="19:45" ht="30" customHeight="1" x14ac:dyDescent="0.25">
      <c r="S1771" s="7" t="s">
        <v>12</v>
      </c>
      <c r="T1771" s="15" t="s">
        <v>548</v>
      </c>
      <c r="U1771" s="71" t="str">
        <f t="shared" ca="1" si="1530"/>
        <v>0x53=-39.90,-39.40;</v>
      </c>
      <c r="V1771" s="37">
        <v>0.1</v>
      </c>
      <c r="W1771" s="37"/>
      <c r="X1771" s="38"/>
      <c r="Y1771" s="38"/>
      <c r="Z1771" s="71">
        <f t="shared" ca="1" si="1531"/>
        <v>1.7000000000000002</v>
      </c>
      <c r="AA1771" s="39" t="s">
        <v>580</v>
      </c>
      <c r="AB1771" s="40">
        <v>0.5</v>
      </c>
      <c r="AC1771" s="40" t="s">
        <v>995</v>
      </c>
      <c r="AD1771" s="40">
        <v>1</v>
      </c>
      <c r="AE1771" s="41">
        <v>0</v>
      </c>
      <c r="AF1771" s="42">
        <v>-39.9</v>
      </c>
      <c r="AG1771" s="49">
        <f t="shared" si="1544"/>
        <v>-39.4</v>
      </c>
      <c r="AH1771" s="43">
        <f t="shared" ca="1" si="1532"/>
        <v>-38.199999999999996</v>
      </c>
      <c r="AI1771" s="43">
        <f t="shared" ca="1" si="1533"/>
        <v>-37.699999999999996</v>
      </c>
      <c r="AJ1771" s="44">
        <f t="shared" ca="1" si="1534"/>
        <v>-39.9</v>
      </c>
      <c r="AK1771" s="44">
        <f t="shared" ca="1" si="1535"/>
        <v>-39.4</v>
      </c>
      <c r="AL1771" s="44">
        <f t="shared" ca="1" si="1536"/>
        <v>-38.699999999999996</v>
      </c>
      <c r="AM1771" s="44">
        <f t="shared" ca="1" si="1537"/>
        <v>-38.199999999999996</v>
      </c>
      <c r="AN1771" s="36" t="str">
        <f t="shared" ca="1" si="1538"/>
        <v>50</v>
      </c>
      <c r="AO1771" s="36" t="str">
        <f t="shared" ca="1" si="1539"/>
        <v>03</v>
      </c>
      <c r="AP1771" s="36" t="str">
        <f t="shared" ca="1" si="1540"/>
        <v>00</v>
      </c>
      <c r="AQ1771" s="36" t="str">
        <f t="shared" ca="1" si="1541"/>
        <v>00</v>
      </c>
      <c r="AR1771" s="36" t="str">
        <f t="shared" ca="1" si="1542"/>
        <v>00</v>
      </c>
      <c r="AS1771" s="36"/>
    </row>
    <row r="1772" spans="19:45" ht="30" customHeight="1" x14ac:dyDescent="0.25">
      <c r="S1772" s="26" t="s">
        <v>773</v>
      </c>
      <c r="T1772" s="15" t="s">
        <v>562</v>
      </c>
      <c r="U1772" s="71" t="str">
        <f t="shared" ca="1" si="1530"/>
        <v>0x54=-40.40,-39.90;</v>
      </c>
      <c r="V1772" s="37"/>
      <c r="W1772" s="37"/>
      <c r="X1772" s="38"/>
      <c r="Y1772" s="38"/>
      <c r="Z1772" s="71">
        <f t="shared" ca="1" si="1531"/>
        <v>2.1</v>
      </c>
      <c r="AA1772" s="39" t="s">
        <v>580</v>
      </c>
      <c r="AB1772" s="40">
        <v>1</v>
      </c>
      <c r="AC1772" s="40" t="s">
        <v>995</v>
      </c>
      <c r="AD1772" s="40">
        <v>1</v>
      </c>
      <c r="AE1772" s="41">
        <v>0</v>
      </c>
      <c r="AF1772" s="42">
        <v>-40.4</v>
      </c>
      <c r="AG1772" s="49">
        <f t="shared" si="1544"/>
        <v>-39.9</v>
      </c>
      <c r="AH1772" s="43">
        <f t="shared" ca="1" si="1532"/>
        <v>-38.299999999999997</v>
      </c>
      <c r="AI1772" s="43">
        <f t="shared" ca="1" si="1533"/>
        <v>-37.799999999999997</v>
      </c>
      <c r="AJ1772" s="44">
        <f t="shared" ca="1" si="1534"/>
        <v>-40.4</v>
      </c>
      <c r="AK1772" s="44">
        <f t="shared" ca="1" si="1535"/>
        <v>-39.9</v>
      </c>
      <c r="AL1772" s="44">
        <f t="shared" ca="1" si="1536"/>
        <v>-39.299999999999997</v>
      </c>
      <c r="AM1772" s="44">
        <f t="shared" ca="1" si="1537"/>
        <v>-38.799999999999997</v>
      </c>
      <c r="AN1772" s="36" t="str">
        <f t="shared" ca="1" si="1538"/>
        <v>50</v>
      </c>
      <c r="AO1772" s="36" t="str">
        <f t="shared" ca="1" si="1539"/>
        <v>04</v>
      </c>
      <c r="AP1772" s="36" t="str">
        <f t="shared" ca="1" si="1540"/>
        <v>00</v>
      </c>
      <c r="AQ1772" s="36" t="str">
        <f t="shared" ca="1" si="1541"/>
        <v>00</v>
      </c>
      <c r="AR1772" s="36" t="str">
        <f t="shared" ca="1" si="1542"/>
        <v>00</v>
      </c>
      <c r="AS1772" s="36"/>
    </row>
    <row r="1773" spans="19:45" ht="30" customHeight="1" x14ac:dyDescent="0.25">
      <c r="S1773" s="7" t="s">
        <v>573</v>
      </c>
      <c r="T1773" s="15">
        <v>1.1000000000000001</v>
      </c>
      <c r="U1773" s="71" t="str">
        <f t="shared" ca="1" si="1530"/>
        <v>0x63=-40.90,-40.40;</v>
      </c>
      <c r="V1773" s="37"/>
      <c r="W1773" s="37"/>
      <c r="X1773" s="38"/>
      <c r="Y1773" s="38"/>
      <c r="Z1773" s="71">
        <f t="shared" ca="1" si="1531"/>
        <v>2.7</v>
      </c>
      <c r="AA1773" s="39" t="s">
        <v>581</v>
      </c>
      <c r="AB1773" s="40">
        <v>0.5</v>
      </c>
      <c r="AC1773" s="40" t="s">
        <v>995</v>
      </c>
      <c r="AD1773" s="40">
        <v>1</v>
      </c>
      <c r="AE1773" s="41">
        <v>0</v>
      </c>
      <c r="AF1773" s="42">
        <v>-40.9</v>
      </c>
      <c r="AG1773" s="49">
        <f t="shared" si="1544"/>
        <v>-40.4</v>
      </c>
      <c r="AH1773" s="43">
        <f t="shared" ca="1" si="1532"/>
        <v>-38.199999999999996</v>
      </c>
      <c r="AI1773" s="43">
        <f t="shared" ca="1" si="1533"/>
        <v>-37.699999999999996</v>
      </c>
      <c r="AJ1773" s="44">
        <f t="shared" ca="1" si="1534"/>
        <v>-40.9</v>
      </c>
      <c r="AK1773" s="44">
        <f t="shared" ca="1" si="1535"/>
        <v>-40.4</v>
      </c>
      <c r="AL1773" s="44">
        <f t="shared" ca="1" si="1536"/>
        <v>-38.699999999999996</v>
      </c>
      <c r="AM1773" s="44">
        <f t="shared" ca="1" si="1537"/>
        <v>-38.199999999999996</v>
      </c>
      <c r="AN1773" s="36" t="str">
        <f t="shared" ca="1" si="1538"/>
        <v>60</v>
      </c>
      <c r="AO1773" s="36" t="str">
        <f t="shared" ca="1" si="1539"/>
        <v>03</v>
      </c>
      <c r="AP1773" s="36" t="str">
        <f t="shared" ca="1" si="1540"/>
        <v>00</v>
      </c>
      <c r="AQ1773" s="36" t="str">
        <f t="shared" ca="1" si="1541"/>
        <v>00</v>
      </c>
      <c r="AR1773" s="36" t="str">
        <f t="shared" ca="1" si="1542"/>
        <v>00</v>
      </c>
      <c r="AS1773" s="36"/>
    </row>
    <row r="1774" spans="19:45" ht="30" customHeight="1" x14ac:dyDescent="0.25">
      <c r="S1774" s="7" t="s">
        <v>590</v>
      </c>
      <c r="T1774" s="15">
        <f>VLOOKUP(T1759,MPN!$A$1:$E$1000,4,FALSE)</f>
        <v>-38</v>
      </c>
      <c r="U1774" s="71" t="str">
        <f t="shared" ca="1" si="1530"/>
        <v>0x64=-41.50,-40.90;</v>
      </c>
      <c r="V1774" s="37">
        <v>-0.1</v>
      </c>
      <c r="W1774" s="37"/>
      <c r="X1774" s="38"/>
      <c r="Y1774" s="38"/>
      <c r="Z1774" s="71">
        <f t="shared" ca="1" si="1531"/>
        <v>3.1</v>
      </c>
      <c r="AA1774" s="39" t="s">
        <v>581</v>
      </c>
      <c r="AB1774" s="40">
        <v>1</v>
      </c>
      <c r="AC1774" s="40" t="s">
        <v>995</v>
      </c>
      <c r="AD1774" s="40">
        <v>1</v>
      </c>
      <c r="AE1774" s="41">
        <v>0</v>
      </c>
      <c r="AF1774" s="42">
        <v>-41.5</v>
      </c>
      <c r="AG1774" s="49">
        <f t="shared" si="1544"/>
        <v>-40.9</v>
      </c>
      <c r="AH1774" s="43">
        <f t="shared" ca="1" si="1532"/>
        <v>-38.4</v>
      </c>
      <c r="AI1774" s="43">
        <f t="shared" ca="1" si="1533"/>
        <v>-37.799999999999997</v>
      </c>
      <c r="AJ1774" s="44">
        <f t="shared" ca="1" si="1534"/>
        <v>-41.5</v>
      </c>
      <c r="AK1774" s="44">
        <f t="shared" ca="1" si="1535"/>
        <v>-40.9</v>
      </c>
      <c r="AL1774" s="44">
        <f t="shared" ca="1" si="1536"/>
        <v>-39.4</v>
      </c>
      <c r="AM1774" s="44">
        <f t="shared" ca="1" si="1537"/>
        <v>-38.799999999999997</v>
      </c>
      <c r="AN1774" s="36" t="str">
        <f t="shared" ca="1" si="1538"/>
        <v>60</v>
      </c>
      <c r="AO1774" s="36" t="str">
        <f t="shared" ca="1" si="1539"/>
        <v>04</v>
      </c>
      <c r="AP1774" s="36" t="str">
        <f t="shared" ca="1" si="1540"/>
        <v>00</v>
      </c>
      <c r="AQ1774" s="36" t="str">
        <f t="shared" ca="1" si="1541"/>
        <v>00</v>
      </c>
      <c r="AR1774" s="36" t="str">
        <f t="shared" ca="1" si="1542"/>
        <v>00</v>
      </c>
      <c r="AS1774" s="36"/>
    </row>
    <row r="1775" spans="19:45" ht="30" customHeight="1" x14ac:dyDescent="0.25">
      <c r="S1775" s="7" t="s">
        <v>693</v>
      </c>
      <c r="T1775" s="15">
        <v>0.8</v>
      </c>
      <c r="U1775" s="71"/>
      <c r="V1775" s="37"/>
      <c r="W1775" s="37"/>
      <c r="X1775" s="38"/>
      <c r="Y1775" s="38"/>
      <c r="Z1775" s="71"/>
      <c r="AA1775" s="39"/>
      <c r="AB1775" s="40"/>
      <c r="AC1775" s="40"/>
      <c r="AD1775" s="40"/>
      <c r="AE1775" s="41"/>
      <c r="AF1775" s="42"/>
      <c r="AG1775" s="49"/>
      <c r="AH1775" s="43"/>
      <c r="AI1775" s="43"/>
      <c r="AJ1775" s="44"/>
      <c r="AK1775" s="44"/>
      <c r="AL1775" s="44"/>
      <c r="AM1775" s="44"/>
      <c r="AN1775" s="36"/>
      <c r="AO1775" s="36"/>
      <c r="AP1775" s="36"/>
      <c r="AQ1775" s="36"/>
      <c r="AR1775" s="36"/>
      <c r="AS1775" s="36"/>
    </row>
    <row r="1776" spans="19:45" ht="30" customHeight="1" x14ac:dyDescent="0.25">
      <c r="S1776" s="7" t="s">
        <v>604</v>
      </c>
      <c r="T1776" s="7" t="str">
        <f t="shared" ref="T1776" si="1545">VLOOKUP($T1763,$AU$1:$AZ$31,MATCH($T1757,$AU$1:$AZ$1,0),FALSE)&amp;"_"&amp;T1765</f>
        <v>default_NormalMode</v>
      </c>
      <c r="U1776" s="71"/>
      <c r="V1776" s="37"/>
      <c r="W1776" s="37"/>
      <c r="X1776" s="38"/>
      <c r="Y1776" s="38"/>
      <c r="Z1776" s="71"/>
      <c r="AA1776" s="39"/>
      <c r="AB1776" s="40"/>
      <c r="AC1776" s="40"/>
      <c r="AD1776" s="40"/>
      <c r="AE1776" s="41"/>
      <c r="AF1776" s="42"/>
      <c r="AG1776" s="49"/>
      <c r="AH1776" s="43"/>
      <c r="AI1776" s="43"/>
      <c r="AJ1776" s="44"/>
      <c r="AK1776" s="44"/>
      <c r="AL1776" s="44"/>
      <c r="AM1776" s="44"/>
      <c r="AN1776" s="36"/>
      <c r="AO1776" s="36"/>
      <c r="AP1776" s="36"/>
      <c r="AQ1776" s="36"/>
      <c r="AR1776" s="36"/>
      <c r="AS1776" s="36"/>
    </row>
    <row r="1777" spans="2:45" ht="30" customHeight="1" x14ac:dyDescent="0.25">
      <c r="S1777" s="7" t="s">
        <v>424</v>
      </c>
      <c r="T1777" s="7" t="str">
        <f>VLOOKUP($T1759,MPN!$A$1:$E$500,2,FALSE)</f>
        <v>AMIC</v>
      </c>
      <c r="U1777" s="71"/>
      <c r="V1777" s="37"/>
      <c r="W1777" s="37"/>
      <c r="X1777" s="38"/>
      <c r="Y1777" s="38"/>
      <c r="Z1777" s="71"/>
      <c r="AA1777" s="39"/>
      <c r="AB1777" s="40"/>
      <c r="AC1777" s="40"/>
      <c r="AD1777" s="40"/>
      <c r="AE1777" s="41"/>
      <c r="AF1777" s="42"/>
      <c r="AG1777" s="49"/>
      <c r="AH1777" s="43"/>
      <c r="AI1777" s="43"/>
      <c r="AJ1777" s="44"/>
      <c r="AK1777" s="44"/>
      <c r="AL1777" s="44"/>
      <c r="AM1777" s="44"/>
      <c r="AN1777" s="36"/>
      <c r="AO1777" s="36"/>
      <c r="AP1777" s="36"/>
      <c r="AQ1777" s="36"/>
      <c r="AR1777" s="36"/>
      <c r="AS1777" s="36"/>
    </row>
    <row r="1778" spans="2:45" ht="30" customHeight="1" x14ac:dyDescent="0.25">
      <c r="S1778" s="7" t="s">
        <v>16</v>
      </c>
      <c r="T1778" s="7" t="str">
        <f>VLOOKUP($T1760,ASIC!$A$1:$B$200,2,FALSE)</f>
        <v>M804WF</v>
      </c>
      <c r="U1778" s="71"/>
      <c r="V1778" s="37"/>
      <c r="W1778" s="37"/>
      <c r="X1778" s="38"/>
      <c r="Y1778" s="38"/>
      <c r="Z1778" s="71"/>
      <c r="AA1778" s="39"/>
      <c r="AB1778" s="40"/>
      <c r="AC1778" s="40"/>
      <c r="AD1778" s="40"/>
      <c r="AE1778" s="41"/>
      <c r="AF1778" s="42"/>
      <c r="AG1778" s="49"/>
      <c r="AH1778" s="43"/>
      <c r="AI1778" s="43"/>
      <c r="AJ1778" s="44"/>
      <c r="AK1778" s="44"/>
      <c r="AL1778" s="44"/>
      <c r="AM1778" s="44"/>
      <c r="AN1778" s="36"/>
      <c r="AO1778" s="36"/>
      <c r="AP1778" s="36"/>
      <c r="AQ1778" s="36"/>
      <c r="AR1778" s="36"/>
      <c r="AS1778" s="36"/>
    </row>
    <row r="1779" spans="2:45" ht="30" customHeight="1" x14ac:dyDescent="0.25">
      <c r="S1779" s="7" t="s">
        <v>17</v>
      </c>
      <c r="T1779" s="7" t="str">
        <f>VLOOKUP($T1761,Sensor!$A$1:$B$100,2,FALSE)</f>
        <v>2391A</v>
      </c>
      <c r="U1779" s="71"/>
      <c r="V1779" s="37"/>
      <c r="W1779" s="37"/>
      <c r="X1779" s="38"/>
      <c r="Y1779" s="38"/>
      <c r="Z1779" s="71"/>
      <c r="AA1779" s="39"/>
      <c r="AB1779" s="40"/>
      <c r="AC1779" s="40"/>
      <c r="AD1779" s="40"/>
      <c r="AE1779" s="41"/>
      <c r="AF1779" s="42"/>
      <c r="AG1779" s="49"/>
      <c r="AH1779" s="43"/>
      <c r="AI1779" s="43"/>
      <c r="AJ1779" s="44"/>
      <c r="AK1779" s="44"/>
      <c r="AL1779" s="44"/>
      <c r="AM1779" s="44"/>
      <c r="AN1779" s="36"/>
      <c r="AO1779" s="36"/>
      <c r="AP1779" s="36"/>
      <c r="AQ1779" s="36"/>
      <c r="AR1779" s="36"/>
      <c r="AS1779" s="36"/>
    </row>
    <row r="1780" spans="2:45" ht="30" customHeight="1" x14ac:dyDescent="0.25">
      <c r="S1780" s="7" t="s">
        <v>21</v>
      </c>
      <c r="T1780" s="7" t="str">
        <f>VLOOKUP($T1759,MPN!$A$1:$E$500,5,FALSE)</f>
        <v>Default</v>
      </c>
      <c r="U1780" s="71"/>
      <c r="V1780" s="37"/>
      <c r="W1780" s="37"/>
      <c r="X1780" s="38"/>
      <c r="Y1780" s="38"/>
      <c r="Z1780" s="71"/>
      <c r="AA1780" s="39"/>
      <c r="AB1780" s="40"/>
      <c r="AC1780" s="40"/>
      <c r="AD1780" s="40"/>
      <c r="AE1780" s="41"/>
      <c r="AF1780" s="42"/>
      <c r="AG1780" s="49"/>
      <c r="AH1780" s="43"/>
      <c r="AI1780" s="43"/>
      <c r="AJ1780" s="44"/>
      <c r="AK1780" s="44"/>
      <c r="AL1780" s="44"/>
      <c r="AM1780" s="44"/>
      <c r="AN1780" s="36"/>
      <c r="AO1780" s="36"/>
      <c r="AP1780" s="36"/>
      <c r="AQ1780" s="36"/>
      <c r="AR1780" s="36"/>
      <c r="AS1780" s="36"/>
    </row>
    <row r="1781" spans="2:45" ht="30" customHeight="1" x14ac:dyDescent="0.25">
      <c r="S1781" s="7" t="s">
        <v>545</v>
      </c>
      <c r="T1781" s="7">
        <f t="shared" ref="T1781" si="1546">VLOOKUP(T1770,$DT$1:$DV$31,3,FALSE)</f>
        <v>0</v>
      </c>
      <c r="U1781" s="71"/>
      <c r="V1781" s="37"/>
      <c r="W1781" s="37"/>
      <c r="X1781" s="38"/>
      <c r="Y1781" s="38"/>
      <c r="Z1781" s="71"/>
      <c r="AA1781" s="39"/>
      <c r="AB1781" s="40"/>
      <c r="AC1781" s="40"/>
      <c r="AD1781" s="40"/>
      <c r="AE1781" s="41"/>
      <c r="AF1781" s="42"/>
      <c r="AG1781" s="49"/>
      <c r="AH1781" s="43"/>
      <c r="AI1781" s="43"/>
      <c r="AJ1781" s="44"/>
      <c r="AK1781" s="44"/>
      <c r="AL1781" s="44"/>
      <c r="AM1781" s="44"/>
      <c r="AN1781" s="36"/>
      <c r="AO1781" s="36"/>
      <c r="AP1781" s="36"/>
      <c r="AQ1781" s="36"/>
      <c r="AR1781" s="36"/>
      <c r="AS1781" s="36"/>
    </row>
    <row r="1782" spans="2:45" ht="30" customHeight="1" x14ac:dyDescent="0.25">
      <c r="S1782" s="7" t="s">
        <v>22</v>
      </c>
      <c r="T1782" s="15">
        <v>4</v>
      </c>
      <c r="U1782" s="71"/>
      <c r="V1782" s="37"/>
      <c r="W1782" s="37"/>
      <c r="X1782" s="38"/>
      <c r="Y1782" s="38"/>
      <c r="Z1782" s="71"/>
      <c r="AA1782" s="39"/>
      <c r="AB1782" s="40"/>
      <c r="AC1782" s="40"/>
      <c r="AD1782" s="40"/>
      <c r="AE1782" s="41"/>
      <c r="AF1782" s="42"/>
      <c r="AG1782" s="49"/>
      <c r="AH1782" s="43"/>
      <c r="AI1782" s="43"/>
      <c r="AJ1782" s="44"/>
      <c r="AK1782" s="44"/>
      <c r="AL1782" s="44"/>
      <c r="AM1782" s="44"/>
      <c r="AN1782" s="36"/>
      <c r="AO1782" s="36"/>
      <c r="AP1782" s="36"/>
      <c r="AQ1782" s="36"/>
      <c r="AR1782" s="36"/>
      <c r="AS1782" s="36"/>
    </row>
    <row r="1783" spans="2:45" ht="30" customHeight="1" x14ac:dyDescent="0.25">
      <c r="B1783" s="70"/>
      <c r="S1783" s="7" t="s">
        <v>696</v>
      </c>
      <c r="T1783" s="28">
        <v>45359</v>
      </c>
      <c r="U1783" s="71"/>
      <c r="V1783" s="37"/>
      <c r="W1783" s="37"/>
      <c r="X1783" s="38"/>
      <c r="Y1783" s="38"/>
      <c r="Z1783" s="71"/>
      <c r="AA1783" s="39"/>
      <c r="AB1783" s="40"/>
      <c r="AC1783" s="40"/>
      <c r="AD1783" s="40"/>
      <c r="AE1783" s="41"/>
      <c r="AF1783" s="42"/>
      <c r="AG1783" s="49"/>
      <c r="AH1783" s="43"/>
      <c r="AI1783" s="43"/>
      <c r="AJ1783" s="44"/>
      <c r="AK1783" s="44"/>
      <c r="AL1783" s="44"/>
      <c r="AM1783" s="44"/>
      <c r="AN1783" s="36"/>
      <c r="AO1783" s="36"/>
      <c r="AP1783" s="36"/>
      <c r="AQ1783" s="36"/>
      <c r="AR1783" s="36"/>
      <c r="AS1783" s="36"/>
    </row>
    <row r="1784" spans="2:45" ht="30" customHeight="1" x14ac:dyDescent="0.25">
      <c r="S1784" s="7" t="s">
        <v>694</v>
      </c>
      <c r="T1784" s="15" t="s">
        <v>994</v>
      </c>
      <c r="U1784" s="71"/>
      <c r="V1784" s="37"/>
      <c r="W1784" s="37"/>
      <c r="X1784" s="38"/>
      <c r="Y1784" s="38"/>
      <c r="Z1784" s="71"/>
      <c r="AA1784" s="39"/>
      <c r="AB1784" s="40"/>
      <c r="AC1784" s="40"/>
      <c r="AD1784" s="40"/>
      <c r="AE1784" s="41"/>
      <c r="AF1784" s="42"/>
      <c r="AG1784" s="49"/>
      <c r="AH1784" s="43"/>
      <c r="AI1784" s="43"/>
      <c r="AJ1784" s="44"/>
      <c r="AK1784" s="44"/>
      <c r="AL1784" s="44"/>
      <c r="AM1784" s="44"/>
      <c r="AN1784" s="36"/>
      <c r="AO1784" s="36"/>
      <c r="AP1784" s="36"/>
      <c r="AQ1784" s="36"/>
      <c r="AR1784" s="36"/>
      <c r="AS1784" s="36"/>
    </row>
    <row r="1785" spans="2:45" ht="30" customHeight="1" x14ac:dyDescent="0.25">
      <c r="S1785" s="7" t="s">
        <v>697</v>
      </c>
      <c r="T1785" s="7">
        <f t="shared" ref="T1785" ca="1" si="1547">COUNTA(U1760:U1819)</f>
        <v>15</v>
      </c>
      <c r="U1785" s="71"/>
      <c r="V1785" s="37"/>
      <c r="W1785" s="37"/>
      <c r="X1785" s="38"/>
      <c r="Y1785" s="38"/>
      <c r="Z1785" s="71"/>
      <c r="AA1785" s="39"/>
      <c r="AB1785" s="40"/>
      <c r="AC1785" s="40"/>
      <c r="AD1785" s="40"/>
      <c r="AE1785" s="41"/>
      <c r="AF1785" s="42"/>
      <c r="AG1785" s="49"/>
      <c r="AH1785" s="43"/>
      <c r="AI1785" s="43"/>
      <c r="AJ1785" s="44"/>
      <c r="AK1785" s="44"/>
      <c r="AL1785" s="44"/>
      <c r="AM1785" s="44"/>
      <c r="AN1785" s="36"/>
      <c r="AO1785" s="36"/>
      <c r="AP1785" s="36"/>
      <c r="AQ1785" s="36"/>
      <c r="AR1785" s="36"/>
      <c r="AS1785" s="36"/>
    </row>
    <row r="1786" spans="2:45" ht="30" customHeight="1" x14ac:dyDescent="0.25">
      <c r="S1786" s="7" t="s">
        <v>715</v>
      </c>
      <c r="T1786" s="7" t="str">
        <f t="shared" ref="T1786" si="1548">T1774&amp;"+/-"&amp;T1775&amp;" "&amp;T1784</f>
        <v>-38+/-0.8 dBV</v>
      </c>
      <c r="U1786" s="71"/>
      <c r="V1786" s="37"/>
      <c r="W1786" s="37"/>
      <c r="X1786" s="38"/>
      <c r="Y1786" s="38"/>
      <c r="Z1786" s="71"/>
      <c r="AA1786" s="39"/>
      <c r="AB1786" s="40"/>
      <c r="AC1786" s="40"/>
      <c r="AD1786" s="40"/>
      <c r="AE1786" s="41"/>
      <c r="AF1786" s="42"/>
      <c r="AG1786" s="49"/>
      <c r="AH1786" s="43"/>
      <c r="AI1786" s="43"/>
      <c r="AJ1786" s="44"/>
      <c r="AK1786" s="44"/>
      <c r="AL1786" s="44"/>
      <c r="AM1786" s="44"/>
      <c r="AN1786" s="36"/>
      <c r="AO1786" s="36"/>
      <c r="AP1786" s="36"/>
      <c r="AQ1786" s="36"/>
      <c r="AR1786" s="36"/>
      <c r="AS1786" s="36"/>
    </row>
    <row r="1787" spans="2:45" ht="30" customHeight="1" x14ac:dyDescent="0.25">
      <c r="S1787" s="7" t="s">
        <v>719</v>
      </c>
      <c r="T1787" s="54" t="str">
        <f t="shared" ref="T1787" si="1549">T1766&amp;" : "&amp;T1769&amp;" "&amp;"(uA)"&amp;CHAR(10)&amp;"Vdc&amp;Remark: "&amp;T1772</f>
        <v>3.3V : 100~200 (uA)
Vdc&amp;Remark: -</v>
      </c>
      <c r="U1787" s="71"/>
      <c r="V1787" s="37"/>
      <c r="W1787" s="37"/>
      <c r="X1787" s="38"/>
      <c r="Y1787" s="38"/>
      <c r="Z1787" s="71"/>
      <c r="AA1787" s="39"/>
      <c r="AB1787" s="40"/>
      <c r="AC1787" s="40"/>
      <c r="AD1787" s="40"/>
      <c r="AE1787" s="41"/>
      <c r="AF1787" s="42"/>
      <c r="AG1787" s="49"/>
      <c r="AH1787" s="43"/>
      <c r="AI1787" s="43"/>
      <c r="AJ1787" s="44"/>
      <c r="AK1787" s="44"/>
      <c r="AL1787" s="44"/>
      <c r="AM1787" s="44"/>
      <c r="AN1787" s="36"/>
      <c r="AO1787" s="36"/>
      <c r="AP1787" s="36"/>
      <c r="AQ1787" s="36"/>
      <c r="AR1787" s="36"/>
      <c r="AS1787" s="36"/>
    </row>
    <row r="1788" spans="2:45" ht="30" customHeight="1" x14ac:dyDescent="0.25">
      <c r="U1788" s="71"/>
      <c r="V1788" s="37"/>
      <c r="W1788" s="37"/>
      <c r="X1788" s="38"/>
      <c r="Y1788" s="38"/>
      <c r="Z1788" s="71"/>
      <c r="AA1788" s="39"/>
      <c r="AB1788" s="40"/>
      <c r="AC1788" s="40"/>
      <c r="AD1788" s="40"/>
      <c r="AE1788" s="41"/>
      <c r="AF1788" s="42"/>
      <c r="AG1788" s="49"/>
      <c r="AH1788" s="43"/>
      <c r="AI1788" s="43"/>
      <c r="AJ1788" s="44"/>
      <c r="AK1788" s="44"/>
      <c r="AL1788" s="44"/>
      <c r="AM1788" s="44"/>
      <c r="AN1788" s="36"/>
      <c r="AO1788" s="36"/>
      <c r="AP1788" s="36"/>
      <c r="AQ1788" s="36"/>
      <c r="AR1788" s="36"/>
      <c r="AS1788" s="36"/>
    </row>
    <row r="1789" spans="2:45" ht="30" customHeight="1" x14ac:dyDescent="0.25">
      <c r="S1789" s="2" t="s">
        <v>14</v>
      </c>
      <c r="T1789" s="2" t="str">
        <f t="shared" ref="T1789" si="1550">ADDRESS(ROW(S1789),COLUMN($S$1))&amp;":"&amp;ADDRESS(ROW(S1819),COLUMN($T$1))</f>
        <v>$S$1789:$T$1819</v>
      </c>
      <c r="U1789" s="71"/>
      <c r="V1789" s="37"/>
      <c r="W1789" s="37"/>
      <c r="X1789" s="38"/>
      <c r="Y1789" s="38"/>
      <c r="Z1789" s="71"/>
      <c r="AA1789" s="39"/>
      <c r="AB1789" s="40"/>
      <c r="AC1789" s="40"/>
      <c r="AD1789" s="40"/>
      <c r="AE1789" s="41"/>
      <c r="AF1789" s="42"/>
      <c r="AG1789" s="49"/>
      <c r="AH1789" s="43"/>
      <c r="AI1789" s="43"/>
      <c r="AJ1789" s="44"/>
      <c r="AK1789" s="44"/>
      <c r="AL1789" s="44"/>
      <c r="AM1789" s="44"/>
      <c r="AN1789" s="36"/>
      <c r="AO1789" s="36"/>
      <c r="AP1789" s="36"/>
      <c r="AQ1789" s="36"/>
      <c r="AR1789" s="36"/>
      <c r="AS1789" s="36"/>
    </row>
    <row r="1790" spans="2:45" ht="30" customHeight="1" x14ac:dyDescent="0.25">
      <c r="S1790" s="4" t="str">
        <f t="shared" ref="S1790" si="1551">$BB$2</f>
        <v>15V</v>
      </c>
      <c r="T1790" s="3">
        <v>3.3</v>
      </c>
      <c r="U1790" s="71"/>
      <c r="V1790" s="37"/>
      <c r="W1790" s="37"/>
      <c r="X1790" s="38"/>
      <c r="Y1790" s="38"/>
      <c r="Z1790" s="71"/>
      <c r="AA1790" s="39"/>
      <c r="AB1790" s="40"/>
      <c r="AC1790" s="40"/>
      <c r="AD1790" s="40"/>
      <c r="AE1790" s="41"/>
      <c r="AF1790" s="42"/>
      <c r="AG1790" s="49"/>
      <c r="AH1790" s="43"/>
      <c r="AI1790" s="43"/>
      <c r="AJ1790" s="44"/>
      <c r="AK1790" s="44"/>
      <c r="AL1790" s="44"/>
      <c r="AM1790" s="44"/>
      <c r="AN1790" s="36"/>
      <c r="AO1790" s="36"/>
      <c r="AP1790" s="36"/>
      <c r="AQ1790" s="36"/>
      <c r="AR1790" s="36"/>
      <c r="AS1790" s="36"/>
    </row>
    <row r="1791" spans="2:45" ht="30" customHeight="1" x14ac:dyDescent="0.25">
      <c r="S1791" s="4" t="str">
        <f t="shared" ref="S1791" si="1552">$BB$3</f>
        <v>14V</v>
      </c>
      <c r="T1791" s="3">
        <v>2.2000000000000002</v>
      </c>
      <c r="U1791" s="71"/>
      <c r="V1791" s="37"/>
      <c r="W1791" s="37"/>
      <c r="X1791" s="38"/>
      <c r="Y1791" s="38"/>
      <c r="Z1791" s="71"/>
      <c r="AA1791" s="39"/>
      <c r="AB1791" s="40"/>
      <c r="AC1791" s="40"/>
      <c r="AD1791" s="40"/>
      <c r="AE1791" s="41"/>
      <c r="AF1791" s="42"/>
      <c r="AG1791" s="49"/>
      <c r="AH1791" s="43"/>
      <c r="AI1791" s="43"/>
      <c r="AJ1791" s="44"/>
      <c r="AK1791" s="44"/>
      <c r="AL1791" s="44"/>
      <c r="AM1791" s="44"/>
      <c r="AN1791" s="36"/>
      <c r="AO1791" s="36"/>
      <c r="AP1791" s="36"/>
      <c r="AQ1791" s="36"/>
      <c r="AR1791" s="36"/>
      <c r="AS1791" s="36"/>
    </row>
    <row r="1792" spans="2:45" ht="30" customHeight="1" x14ac:dyDescent="0.25">
      <c r="S1792" s="4" t="str">
        <f t="shared" ref="S1792" si="1553">$BB$4</f>
        <v>13V</v>
      </c>
      <c r="T1792" s="3">
        <v>1.1000000000000001</v>
      </c>
      <c r="U1792" s="71"/>
      <c r="V1792" s="37"/>
      <c r="W1792" s="37"/>
      <c r="X1792" s="38"/>
      <c r="Y1792" s="38"/>
      <c r="Z1792" s="71"/>
      <c r="AA1792" s="39"/>
      <c r="AB1792" s="40"/>
      <c r="AC1792" s="40"/>
      <c r="AD1792" s="40"/>
      <c r="AE1792" s="41"/>
      <c r="AF1792" s="42"/>
      <c r="AG1792" s="49"/>
      <c r="AH1792" s="43"/>
      <c r="AI1792" s="43"/>
      <c r="AJ1792" s="44"/>
      <c r="AK1792" s="44"/>
      <c r="AL1792" s="44"/>
      <c r="AM1792" s="44"/>
      <c r="AN1792" s="36"/>
      <c r="AO1792" s="36"/>
      <c r="AP1792" s="36"/>
      <c r="AQ1792" s="36"/>
      <c r="AR1792" s="36"/>
      <c r="AS1792" s="36"/>
    </row>
    <row r="1793" spans="19:45" ht="30" customHeight="1" x14ac:dyDescent="0.25">
      <c r="S1793" s="4" t="str">
        <f t="shared" ref="S1793" si="1554">$BB$5</f>
        <v>12V</v>
      </c>
      <c r="T1793" s="3">
        <v>0</v>
      </c>
      <c r="U1793" s="71"/>
      <c r="V1793" s="37"/>
      <c r="W1793" s="37"/>
      <c r="X1793" s="38"/>
      <c r="Y1793" s="38"/>
      <c r="Z1793" s="71"/>
      <c r="AA1793" s="39"/>
      <c r="AB1793" s="40"/>
      <c r="AC1793" s="40"/>
      <c r="AD1793" s="40"/>
      <c r="AE1793" s="41"/>
      <c r="AF1793" s="42"/>
      <c r="AG1793" s="49"/>
      <c r="AH1793" s="43"/>
      <c r="AI1793" s="43"/>
      <c r="AJ1793" s="44"/>
      <c r="AK1793" s="44"/>
      <c r="AL1793" s="44"/>
      <c r="AM1793" s="44"/>
      <c r="AN1793" s="36"/>
      <c r="AO1793" s="36"/>
      <c r="AP1793" s="36"/>
      <c r="AQ1793" s="36"/>
      <c r="AR1793" s="36"/>
      <c r="AS1793" s="36"/>
    </row>
    <row r="1794" spans="19:45" ht="30" customHeight="1" x14ac:dyDescent="0.25">
      <c r="S1794" s="4" t="str">
        <f t="shared" ref="S1794" si="1555">$BB$6</f>
        <v>11V</v>
      </c>
      <c r="T1794" s="3">
        <v>-1.3</v>
      </c>
      <c r="U1794" s="71"/>
      <c r="V1794" s="37"/>
      <c r="W1794" s="37"/>
      <c r="X1794" s="38"/>
      <c r="Y1794" s="38"/>
      <c r="Z1794" s="71"/>
      <c r="AA1794" s="39"/>
      <c r="AB1794" s="40"/>
      <c r="AC1794" s="40"/>
      <c r="AD1794" s="40"/>
      <c r="AE1794" s="41"/>
      <c r="AF1794" s="42"/>
      <c r="AG1794" s="49"/>
      <c r="AH1794" s="43"/>
      <c r="AI1794" s="43"/>
      <c r="AJ1794" s="44"/>
      <c r="AK1794" s="44"/>
      <c r="AL1794" s="44"/>
      <c r="AM1794" s="44"/>
      <c r="AN1794" s="36"/>
      <c r="AO1794" s="36"/>
      <c r="AP1794" s="36"/>
      <c r="AQ1794" s="36"/>
      <c r="AR1794" s="36"/>
      <c r="AS1794" s="36"/>
    </row>
    <row r="1795" spans="19:45" ht="30" customHeight="1" x14ac:dyDescent="0.25">
      <c r="S1795" s="4" t="str">
        <f t="shared" ref="S1795" si="1556">$BB$7</f>
        <v>10V</v>
      </c>
      <c r="T1795" s="3">
        <v>-2.7</v>
      </c>
      <c r="U1795" s="71"/>
      <c r="V1795" s="37"/>
      <c r="W1795" s="37"/>
      <c r="X1795" s="38"/>
      <c r="Y1795" s="38"/>
      <c r="Z1795" s="71"/>
      <c r="AA1795" s="39"/>
      <c r="AB1795" s="40"/>
      <c r="AC1795" s="40"/>
      <c r="AD1795" s="40"/>
      <c r="AE1795" s="41"/>
      <c r="AF1795" s="42"/>
      <c r="AG1795" s="49"/>
      <c r="AH1795" s="43"/>
      <c r="AI1795" s="43"/>
      <c r="AJ1795" s="44"/>
      <c r="AK1795" s="44"/>
      <c r="AL1795" s="44"/>
      <c r="AM1795" s="44"/>
      <c r="AN1795" s="36"/>
      <c r="AO1795" s="36"/>
      <c r="AP1795" s="36"/>
      <c r="AQ1795" s="36"/>
      <c r="AR1795" s="36"/>
      <c r="AS1795" s="36"/>
    </row>
    <row r="1796" spans="19:45" ht="30" customHeight="1" x14ac:dyDescent="0.25">
      <c r="S1796" s="4" t="str">
        <f t="shared" ref="S1796" si="1557">$BB$8</f>
        <v>9V</v>
      </c>
      <c r="T1796" s="3">
        <v>-4.3</v>
      </c>
      <c r="U1796" s="71"/>
      <c r="V1796" s="37"/>
      <c r="W1796" s="37"/>
      <c r="X1796" s="38"/>
      <c r="Y1796" s="38"/>
      <c r="Z1796" s="71"/>
      <c r="AA1796" s="39"/>
      <c r="AB1796" s="40"/>
      <c r="AC1796" s="40"/>
      <c r="AD1796" s="40"/>
      <c r="AE1796" s="41"/>
      <c r="AF1796" s="42"/>
      <c r="AG1796" s="49"/>
      <c r="AH1796" s="43"/>
      <c r="AI1796" s="43"/>
      <c r="AJ1796" s="44"/>
      <c r="AK1796" s="44"/>
      <c r="AL1796" s="44"/>
      <c r="AM1796" s="44"/>
      <c r="AN1796" s="36"/>
      <c r="AO1796" s="36"/>
      <c r="AP1796" s="36"/>
      <c r="AQ1796" s="36"/>
      <c r="AR1796" s="36"/>
      <c r="AS1796" s="36"/>
    </row>
    <row r="1797" spans="19:45" ht="30" customHeight="1" x14ac:dyDescent="0.25">
      <c r="S1797" s="4" t="str">
        <f t="shared" ref="S1797" si="1558">$BB$9</f>
        <v>FIX</v>
      </c>
      <c r="T1797" s="3" t="s">
        <v>562</v>
      </c>
      <c r="U1797" s="71"/>
      <c r="V1797" s="37"/>
      <c r="W1797" s="37"/>
      <c r="X1797" s="38"/>
      <c r="Y1797" s="38"/>
      <c r="Z1797" s="71"/>
      <c r="AA1797" s="39"/>
      <c r="AB1797" s="40"/>
      <c r="AC1797" s="40"/>
      <c r="AD1797" s="40"/>
      <c r="AE1797" s="41"/>
      <c r="AF1797" s="42"/>
      <c r="AG1797" s="49"/>
      <c r="AH1797" s="43"/>
      <c r="AI1797" s="43"/>
      <c r="AJ1797" s="44"/>
      <c r="AK1797" s="44"/>
      <c r="AL1797" s="44"/>
      <c r="AM1797" s="44"/>
      <c r="AN1797" s="36"/>
      <c r="AO1797" s="36"/>
      <c r="AP1797" s="36"/>
      <c r="AQ1797" s="36"/>
      <c r="AR1797" s="36"/>
      <c r="AS1797" s="36"/>
    </row>
    <row r="1798" spans="19:45" ht="30" customHeight="1" x14ac:dyDescent="0.25">
      <c r="S1798" s="4" t="str">
        <f t="shared" ref="S1798" si="1559">$BB$10</f>
        <v>Space</v>
      </c>
      <c r="T1798" s="3"/>
      <c r="U1798" s="71"/>
      <c r="V1798" s="37"/>
      <c r="W1798" s="37"/>
      <c r="X1798" s="38"/>
      <c r="Y1798" s="38"/>
      <c r="Z1798" s="71"/>
      <c r="AA1798" s="39"/>
      <c r="AB1798" s="40"/>
      <c r="AC1798" s="40"/>
      <c r="AD1798" s="40"/>
      <c r="AE1798" s="41"/>
      <c r="AF1798" s="42"/>
      <c r="AG1798" s="49"/>
      <c r="AH1798" s="43"/>
      <c r="AI1798" s="43"/>
      <c r="AJ1798" s="44"/>
      <c r="AK1798" s="44"/>
      <c r="AL1798" s="44"/>
      <c r="AM1798" s="44"/>
      <c r="AN1798" s="36"/>
      <c r="AO1798" s="36"/>
      <c r="AP1798" s="36"/>
      <c r="AQ1798" s="36"/>
      <c r="AR1798" s="36"/>
      <c r="AS1798" s="36"/>
    </row>
    <row r="1799" spans="19:45" ht="30" customHeight="1" x14ac:dyDescent="0.25">
      <c r="S1799" s="4" t="str">
        <f t="shared" ref="S1799" si="1560">$BB$11</f>
        <v>Config2</v>
      </c>
      <c r="T1799" s="3"/>
      <c r="U1799" s="71"/>
      <c r="V1799" s="37"/>
      <c r="W1799" s="37"/>
      <c r="X1799" s="38"/>
      <c r="Y1799" s="38"/>
      <c r="Z1799" s="71"/>
      <c r="AA1799" s="39"/>
      <c r="AB1799" s="40"/>
      <c r="AC1799" s="40"/>
      <c r="AD1799" s="40"/>
      <c r="AE1799" s="41"/>
      <c r="AF1799" s="42"/>
      <c r="AG1799" s="49"/>
      <c r="AH1799" s="43"/>
      <c r="AI1799" s="43"/>
      <c r="AJ1799" s="44"/>
      <c r="AK1799" s="44"/>
      <c r="AL1799" s="44"/>
      <c r="AM1799" s="44"/>
      <c r="AN1799" s="36"/>
      <c r="AO1799" s="36"/>
      <c r="AP1799" s="36"/>
      <c r="AQ1799" s="36"/>
      <c r="AR1799" s="36"/>
      <c r="AS1799" s="36"/>
    </row>
    <row r="1800" spans="19:45" ht="30" customHeight="1" x14ac:dyDescent="0.25">
      <c r="S1800" s="4" t="str">
        <f t="shared" ref="S1800" si="1561">$BB$12</f>
        <v>-</v>
      </c>
      <c r="T1800" s="3"/>
      <c r="U1800" s="36"/>
      <c r="V1800" s="37"/>
      <c r="W1800" s="37"/>
      <c r="X1800" s="38"/>
      <c r="Y1800" s="38"/>
      <c r="Z1800" s="71"/>
      <c r="AA1800" s="39"/>
      <c r="AB1800" s="40"/>
      <c r="AC1800" s="40"/>
      <c r="AD1800" s="40"/>
      <c r="AE1800" s="41"/>
      <c r="AF1800" s="42"/>
      <c r="AG1800" s="49"/>
      <c r="AH1800" s="43"/>
      <c r="AI1800" s="43"/>
      <c r="AJ1800" s="44"/>
      <c r="AK1800" s="44"/>
      <c r="AL1800" s="44"/>
      <c r="AM1800" s="44"/>
      <c r="AN1800" s="36"/>
      <c r="AO1800" s="36"/>
      <c r="AP1800" s="36"/>
      <c r="AQ1800" s="36"/>
      <c r="AR1800" s="36"/>
      <c r="AS1800" s="36"/>
    </row>
    <row r="1801" spans="19:45" ht="30" customHeight="1" x14ac:dyDescent="0.25">
      <c r="S1801" s="4" t="str">
        <f t="shared" ref="S1801" si="1562">$BB$13</f>
        <v>-</v>
      </c>
      <c r="T1801" s="3"/>
      <c r="U1801" s="36"/>
      <c r="V1801" s="37"/>
      <c r="W1801" s="37"/>
      <c r="X1801" s="38"/>
      <c r="Y1801" s="38"/>
      <c r="Z1801" s="71"/>
      <c r="AA1801" s="39"/>
      <c r="AB1801" s="40"/>
      <c r="AC1801" s="40"/>
      <c r="AD1801" s="40"/>
      <c r="AE1801" s="41"/>
      <c r="AF1801" s="42"/>
      <c r="AG1801" s="49"/>
      <c r="AH1801" s="43"/>
      <c r="AI1801" s="43"/>
      <c r="AJ1801" s="44"/>
      <c r="AK1801" s="44"/>
      <c r="AL1801" s="44"/>
      <c r="AM1801" s="44"/>
      <c r="AN1801" s="36"/>
      <c r="AO1801" s="36"/>
      <c r="AP1801" s="36"/>
      <c r="AQ1801" s="36"/>
      <c r="AR1801" s="36"/>
      <c r="AS1801" s="36"/>
    </row>
    <row r="1802" spans="19:45" ht="30" customHeight="1" x14ac:dyDescent="0.25">
      <c r="S1802" s="4" t="str">
        <f t="shared" ref="S1802" si="1563">$BB$14</f>
        <v>-</v>
      </c>
      <c r="T1802" s="3"/>
      <c r="U1802" s="36"/>
      <c r="V1802" s="37"/>
      <c r="W1802" s="37"/>
      <c r="X1802" s="38"/>
      <c r="Y1802" s="38"/>
      <c r="Z1802" s="71"/>
      <c r="AA1802" s="39"/>
      <c r="AB1802" s="40"/>
      <c r="AC1802" s="40"/>
      <c r="AD1802" s="40"/>
      <c r="AE1802" s="41"/>
      <c r="AF1802" s="42"/>
      <c r="AG1802" s="49"/>
      <c r="AH1802" s="43"/>
      <c r="AI1802" s="43"/>
      <c r="AJ1802" s="44"/>
      <c r="AK1802" s="44"/>
      <c r="AL1802" s="44"/>
      <c r="AM1802" s="44"/>
      <c r="AN1802" s="36"/>
      <c r="AO1802" s="36"/>
      <c r="AP1802" s="36"/>
      <c r="AQ1802" s="36"/>
      <c r="AR1802" s="36"/>
      <c r="AS1802" s="36"/>
    </row>
    <row r="1803" spans="19:45" ht="30" customHeight="1" x14ac:dyDescent="0.25">
      <c r="S1803" s="4" t="str">
        <f t="shared" ref="S1803" si="1564">$BB$15</f>
        <v>-</v>
      </c>
      <c r="T1803" s="3"/>
      <c r="U1803" s="36"/>
      <c r="V1803" s="37"/>
      <c r="W1803" s="37"/>
      <c r="X1803" s="38"/>
      <c r="Y1803" s="38"/>
      <c r="Z1803" s="71"/>
      <c r="AA1803" s="39"/>
      <c r="AB1803" s="40"/>
      <c r="AC1803" s="40"/>
      <c r="AD1803" s="40"/>
      <c r="AE1803" s="41"/>
      <c r="AF1803" s="42"/>
      <c r="AG1803" s="49"/>
      <c r="AH1803" s="43"/>
      <c r="AI1803" s="43"/>
      <c r="AJ1803" s="44"/>
      <c r="AK1803" s="44"/>
      <c r="AL1803" s="44"/>
      <c r="AM1803" s="44"/>
      <c r="AN1803" s="36"/>
      <c r="AO1803" s="36"/>
      <c r="AP1803" s="36"/>
      <c r="AQ1803" s="36"/>
      <c r="AR1803" s="36"/>
      <c r="AS1803" s="36"/>
    </row>
    <row r="1804" spans="19:45" ht="30" customHeight="1" x14ac:dyDescent="0.25">
      <c r="S1804" s="4" t="str">
        <f t="shared" ref="S1804" si="1565">$BB$16</f>
        <v>-</v>
      </c>
      <c r="T1804" s="3"/>
      <c r="U1804" s="36"/>
      <c r="V1804" s="37"/>
      <c r="W1804" s="37"/>
      <c r="X1804" s="38"/>
      <c r="Y1804" s="38"/>
      <c r="Z1804" s="71"/>
      <c r="AA1804" s="39"/>
      <c r="AB1804" s="40"/>
      <c r="AC1804" s="40"/>
      <c r="AD1804" s="40"/>
      <c r="AE1804" s="41"/>
      <c r="AF1804" s="42"/>
      <c r="AG1804" s="49"/>
      <c r="AH1804" s="43"/>
      <c r="AI1804" s="43"/>
      <c r="AJ1804" s="44"/>
      <c r="AK1804" s="44"/>
      <c r="AL1804" s="44"/>
      <c r="AM1804" s="44"/>
      <c r="AN1804" s="36"/>
      <c r="AO1804" s="36"/>
      <c r="AP1804" s="36"/>
      <c r="AQ1804" s="36"/>
      <c r="AR1804" s="36"/>
      <c r="AS1804" s="36"/>
    </row>
    <row r="1805" spans="19:45" ht="30" customHeight="1" x14ac:dyDescent="0.25">
      <c r="S1805" s="4" t="str">
        <f t="shared" ref="S1805" si="1566">$BB$17</f>
        <v>-</v>
      </c>
      <c r="T1805" s="3"/>
      <c r="U1805" s="36"/>
      <c r="V1805" s="37"/>
      <c r="W1805" s="37"/>
      <c r="X1805" s="38"/>
      <c r="Y1805" s="38"/>
      <c r="Z1805" s="71"/>
      <c r="AA1805" s="39"/>
      <c r="AB1805" s="40"/>
      <c r="AC1805" s="40"/>
      <c r="AD1805" s="40"/>
      <c r="AE1805" s="41"/>
      <c r="AF1805" s="42"/>
      <c r="AG1805" s="49"/>
      <c r="AH1805" s="43"/>
      <c r="AI1805" s="43"/>
      <c r="AJ1805" s="44"/>
      <c r="AK1805" s="44"/>
      <c r="AL1805" s="44"/>
      <c r="AM1805" s="44"/>
      <c r="AN1805" s="36"/>
      <c r="AO1805" s="36"/>
      <c r="AP1805" s="36"/>
      <c r="AQ1805" s="36"/>
      <c r="AR1805" s="36"/>
      <c r="AS1805" s="36"/>
    </row>
    <row r="1806" spans="19:45" ht="30" customHeight="1" x14ac:dyDescent="0.25">
      <c r="S1806" s="4" t="str">
        <f t="shared" ref="S1806" si="1567">$BB$18</f>
        <v>-</v>
      </c>
      <c r="T1806" s="3"/>
      <c r="U1806" s="36"/>
      <c r="V1806" s="37"/>
      <c r="W1806" s="37"/>
      <c r="X1806" s="38"/>
      <c r="Y1806" s="38"/>
      <c r="Z1806" s="71"/>
      <c r="AA1806" s="39"/>
      <c r="AB1806" s="40"/>
      <c r="AC1806" s="40"/>
      <c r="AD1806" s="40"/>
      <c r="AE1806" s="41"/>
      <c r="AF1806" s="42"/>
      <c r="AG1806" s="49"/>
      <c r="AH1806" s="43"/>
      <c r="AI1806" s="43"/>
      <c r="AJ1806" s="44"/>
      <c r="AK1806" s="44"/>
      <c r="AL1806" s="44"/>
      <c r="AM1806" s="44"/>
      <c r="AN1806" s="36"/>
      <c r="AO1806" s="36"/>
      <c r="AP1806" s="36"/>
      <c r="AQ1806" s="36"/>
      <c r="AR1806" s="36"/>
      <c r="AS1806" s="36"/>
    </row>
    <row r="1807" spans="19:45" ht="30" customHeight="1" x14ac:dyDescent="0.25">
      <c r="S1807" s="4" t="str">
        <f t="shared" ref="S1807" si="1568">$BB$19</f>
        <v>-</v>
      </c>
      <c r="T1807" s="3"/>
      <c r="U1807" s="36"/>
      <c r="V1807" s="37"/>
      <c r="W1807" s="37"/>
      <c r="X1807" s="38"/>
      <c r="Y1807" s="38"/>
      <c r="Z1807" s="71"/>
      <c r="AA1807" s="39"/>
      <c r="AB1807" s="40"/>
      <c r="AC1807" s="40"/>
      <c r="AD1807" s="40"/>
      <c r="AE1807" s="41"/>
      <c r="AF1807" s="42"/>
      <c r="AG1807" s="49"/>
      <c r="AH1807" s="43"/>
      <c r="AI1807" s="43"/>
      <c r="AJ1807" s="44"/>
      <c r="AK1807" s="44"/>
      <c r="AL1807" s="44"/>
      <c r="AM1807" s="44"/>
      <c r="AN1807" s="36"/>
      <c r="AO1807" s="36"/>
      <c r="AP1807" s="36"/>
      <c r="AQ1807" s="36"/>
      <c r="AR1807" s="36"/>
      <c r="AS1807" s="36"/>
    </row>
    <row r="1808" spans="19:45" ht="30" customHeight="1" x14ac:dyDescent="0.25">
      <c r="S1808" s="4" t="str">
        <f t="shared" ref="S1808" si="1569">$BB$20</f>
        <v>-</v>
      </c>
      <c r="T1808" s="3"/>
      <c r="U1808" s="36"/>
      <c r="V1808" s="37"/>
      <c r="W1808" s="37"/>
      <c r="X1808" s="38"/>
      <c r="Y1808" s="38"/>
      <c r="Z1808" s="71"/>
      <c r="AA1808" s="39"/>
      <c r="AB1808" s="40"/>
      <c r="AC1808" s="40"/>
      <c r="AD1808" s="40"/>
      <c r="AE1808" s="41"/>
      <c r="AF1808" s="42"/>
      <c r="AG1808" s="49"/>
      <c r="AH1808" s="43"/>
      <c r="AI1808" s="43"/>
      <c r="AJ1808" s="44"/>
      <c r="AK1808" s="44"/>
      <c r="AL1808" s="44"/>
      <c r="AM1808" s="44"/>
      <c r="AN1808" s="36"/>
      <c r="AO1808" s="36"/>
      <c r="AP1808" s="36"/>
      <c r="AQ1808" s="36"/>
      <c r="AR1808" s="36"/>
      <c r="AS1808" s="36"/>
    </row>
    <row r="1809" spans="19:45" ht="30" customHeight="1" x14ac:dyDescent="0.25">
      <c r="S1809" s="4" t="str">
        <f t="shared" ref="S1809" si="1570">$BB$21</f>
        <v>-</v>
      </c>
      <c r="T1809" s="3"/>
      <c r="U1809" s="36"/>
      <c r="V1809" s="37"/>
      <c r="W1809" s="37"/>
      <c r="X1809" s="38"/>
      <c r="Y1809" s="38"/>
      <c r="Z1809" s="71"/>
      <c r="AA1809" s="39"/>
      <c r="AB1809" s="40"/>
      <c r="AC1809" s="40"/>
      <c r="AD1809" s="40"/>
      <c r="AE1809" s="41"/>
      <c r="AF1809" s="42"/>
      <c r="AG1809" s="49"/>
      <c r="AH1809" s="43"/>
      <c r="AI1809" s="43"/>
      <c r="AJ1809" s="44"/>
      <c r="AK1809" s="44"/>
      <c r="AL1809" s="44"/>
      <c r="AM1809" s="44"/>
      <c r="AN1809" s="36"/>
      <c r="AO1809" s="36"/>
      <c r="AP1809" s="36"/>
      <c r="AQ1809" s="36"/>
      <c r="AR1809" s="36"/>
      <c r="AS1809" s="36"/>
    </row>
    <row r="1810" spans="19:45" ht="30" customHeight="1" x14ac:dyDescent="0.25">
      <c r="S1810" s="4" t="str">
        <f t="shared" ref="S1810" si="1571">$BB$22</f>
        <v>-</v>
      </c>
      <c r="T1810" s="3"/>
      <c r="U1810" s="36"/>
      <c r="V1810" s="37"/>
      <c r="W1810" s="37"/>
      <c r="X1810" s="38"/>
      <c r="Y1810" s="38"/>
      <c r="Z1810" s="71"/>
      <c r="AA1810" s="39"/>
      <c r="AB1810" s="40"/>
      <c r="AC1810" s="40"/>
      <c r="AD1810" s="40"/>
      <c r="AE1810" s="41"/>
      <c r="AF1810" s="42"/>
      <c r="AG1810" s="49"/>
      <c r="AH1810" s="43"/>
      <c r="AI1810" s="43"/>
      <c r="AJ1810" s="44"/>
      <c r="AK1810" s="44"/>
      <c r="AL1810" s="44"/>
      <c r="AM1810" s="44"/>
      <c r="AN1810" s="36"/>
      <c r="AO1810" s="36"/>
      <c r="AP1810" s="36"/>
      <c r="AQ1810" s="36"/>
      <c r="AR1810" s="36"/>
      <c r="AS1810" s="36"/>
    </row>
    <row r="1811" spans="19:45" ht="30" customHeight="1" x14ac:dyDescent="0.25">
      <c r="S1811" s="4" t="str">
        <f t="shared" ref="S1811" si="1572">$BB$23</f>
        <v>-</v>
      </c>
      <c r="T1811" s="3"/>
      <c r="U1811" s="36"/>
      <c r="V1811" s="37"/>
      <c r="W1811" s="37"/>
      <c r="X1811" s="38"/>
      <c r="Y1811" s="38"/>
      <c r="Z1811" s="71"/>
      <c r="AA1811" s="39"/>
      <c r="AB1811" s="40"/>
      <c r="AC1811" s="40"/>
      <c r="AD1811" s="40"/>
      <c r="AE1811" s="41"/>
      <c r="AF1811" s="42"/>
      <c r="AG1811" s="49"/>
      <c r="AH1811" s="43"/>
      <c r="AI1811" s="43"/>
      <c r="AJ1811" s="44"/>
      <c r="AK1811" s="44"/>
      <c r="AL1811" s="44"/>
      <c r="AM1811" s="44"/>
      <c r="AN1811" s="36"/>
      <c r="AO1811" s="36"/>
      <c r="AP1811" s="36"/>
      <c r="AQ1811" s="36"/>
      <c r="AR1811" s="36"/>
      <c r="AS1811" s="36"/>
    </row>
    <row r="1812" spans="19:45" ht="30" customHeight="1" x14ac:dyDescent="0.25">
      <c r="S1812" s="4" t="str">
        <f t="shared" ref="S1812" si="1573">$BB$24</f>
        <v>-</v>
      </c>
      <c r="T1812" s="3"/>
      <c r="U1812" s="36"/>
      <c r="V1812" s="37"/>
      <c r="W1812" s="37"/>
      <c r="X1812" s="38"/>
      <c r="Y1812" s="38"/>
      <c r="Z1812" s="71"/>
      <c r="AA1812" s="39"/>
      <c r="AB1812" s="40"/>
      <c r="AC1812" s="40"/>
      <c r="AD1812" s="40"/>
      <c r="AE1812" s="41"/>
      <c r="AF1812" s="42"/>
      <c r="AG1812" s="49"/>
      <c r="AH1812" s="43"/>
      <c r="AI1812" s="43"/>
      <c r="AJ1812" s="44"/>
      <c r="AK1812" s="44"/>
      <c r="AL1812" s="44"/>
      <c r="AM1812" s="44"/>
      <c r="AN1812" s="36"/>
      <c r="AO1812" s="36"/>
      <c r="AP1812" s="36"/>
      <c r="AQ1812" s="36"/>
      <c r="AR1812" s="36"/>
      <c r="AS1812" s="36"/>
    </row>
    <row r="1813" spans="19:45" ht="30" customHeight="1" x14ac:dyDescent="0.25">
      <c r="S1813" s="4" t="str">
        <f t="shared" ref="S1813" si="1574">$BB$25</f>
        <v>-</v>
      </c>
      <c r="T1813" s="3"/>
      <c r="U1813" s="36"/>
      <c r="V1813" s="37"/>
      <c r="W1813" s="37"/>
      <c r="X1813" s="38"/>
      <c r="Y1813" s="38"/>
      <c r="Z1813" s="71"/>
      <c r="AA1813" s="39"/>
      <c r="AB1813" s="40"/>
      <c r="AC1813" s="40"/>
      <c r="AD1813" s="40"/>
      <c r="AE1813" s="41"/>
      <c r="AF1813" s="42"/>
      <c r="AG1813" s="49"/>
      <c r="AH1813" s="43"/>
      <c r="AI1813" s="43"/>
      <c r="AJ1813" s="44"/>
      <c r="AK1813" s="44"/>
      <c r="AL1813" s="44"/>
      <c r="AM1813" s="44"/>
      <c r="AN1813" s="36"/>
      <c r="AO1813" s="36"/>
      <c r="AP1813" s="36"/>
      <c r="AQ1813" s="36"/>
      <c r="AR1813" s="36"/>
      <c r="AS1813" s="36"/>
    </row>
    <row r="1814" spans="19:45" ht="30" customHeight="1" x14ac:dyDescent="0.25">
      <c r="S1814" s="4" t="str">
        <f t="shared" ref="S1814" si="1575">$BB$26</f>
        <v>-</v>
      </c>
      <c r="T1814" s="3"/>
      <c r="U1814" s="36"/>
      <c r="V1814" s="37"/>
      <c r="W1814" s="37"/>
      <c r="X1814" s="38"/>
      <c r="Y1814" s="38"/>
      <c r="Z1814" s="71"/>
      <c r="AA1814" s="39"/>
      <c r="AB1814" s="40"/>
      <c r="AC1814" s="40"/>
      <c r="AD1814" s="40"/>
      <c r="AE1814" s="41"/>
      <c r="AF1814" s="42"/>
      <c r="AG1814" s="49"/>
      <c r="AH1814" s="43"/>
      <c r="AI1814" s="43"/>
      <c r="AJ1814" s="44"/>
      <c r="AK1814" s="44"/>
      <c r="AL1814" s="44"/>
      <c r="AM1814" s="44"/>
      <c r="AN1814" s="36"/>
      <c r="AO1814" s="36"/>
      <c r="AP1814" s="36"/>
      <c r="AQ1814" s="36"/>
      <c r="AR1814" s="36"/>
      <c r="AS1814" s="36"/>
    </row>
    <row r="1815" spans="19:45" ht="30" customHeight="1" x14ac:dyDescent="0.25">
      <c r="S1815" s="4" t="str">
        <f t="shared" ref="S1815" si="1576">$BB$27</f>
        <v>-</v>
      </c>
      <c r="T1815" s="3"/>
      <c r="U1815" s="36"/>
      <c r="V1815" s="37"/>
      <c r="W1815" s="37"/>
      <c r="X1815" s="38"/>
      <c r="Y1815" s="38"/>
      <c r="Z1815" s="71"/>
      <c r="AA1815" s="39"/>
      <c r="AB1815" s="40"/>
      <c r="AC1815" s="40"/>
      <c r="AD1815" s="40"/>
      <c r="AE1815" s="41"/>
      <c r="AF1815" s="42"/>
      <c r="AG1815" s="49"/>
      <c r="AH1815" s="43"/>
      <c r="AI1815" s="43"/>
      <c r="AJ1815" s="44"/>
      <c r="AK1815" s="44"/>
      <c r="AL1815" s="44"/>
      <c r="AM1815" s="44"/>
      <c r="AN1815" s="36"/>
      <c r="AO1815" s="36"/>
      <c r="AP1815" s="36"/>
      <c r="AQ1815" s="36"/>
      <c r="AR1815" s="36"/>
      <c r="AS1815" s="36"/>
    </row>
    <row r="1816" spans="19:45" ht="30" customHeight="1" x14ac:dyDescent="0.25">
      <c r="S1816" s="4" t="str">
        <f t="shared" ref="S1816" si="1577">$BB$28</f>
        <v>-</v>
      </c>
      <c r="T1816" s="3"/>
      <c r="U1816" s="36"/>
      <c r="V1816" s="37"/>
      <c r="W1816" s="37"/>
      <c r="X1816" s="38"/>
      <c r="Y1816" s="38"/>
      <c r="Z1816" s="71"/>
      <c r="AA1816" s="39"/>
      <c r="AB1816" s="40"/>
      <c r="AC1816" s="40"/>
      <c r="AD1816" s="40"/>
      <c r="AE1816" s="41"/>
      <c r="AF1816" s="42"/>
      <c r="AG1816" s="49"/>
      <c r="AH1816" s="43"/>
      <c r="AI1816" s="43"/>
      <c r="AJ1816" s="44"/>
      <c r="AK1816" s="44"/>
      <c r="AL1816" s="44"/>
      <c r="AM1816" s="44"/>
      <c r="AN1816" s="36"/>
      <c r="AO1816" s="36"/>
      <c r="AP1816" s="36"/>
      <c r="AQ1816" s="36"/>
      <c r="AR1816" s="36"/>
      <c r="AS1816" s="36"/>
    </row>
    <row r="1817" spans="19:45" ht="30" customHeight="1" x14ac:dyDescent="0.25">
      <c r="S1817" s="4" t="str">
        <f t="shared" ref="S1817" si="1578">$BB$29</f>
        <v>-</v>
      </c>
      <c r="T1817" s="3"/>
      <c r="U1817" s="36"/>
      <c r="V1817" s="37"/>
      <c r="W1817" s="37"/>
      <c r="X1817" s="38"/>
      <c r="Y1817" s="38"/>
      <c r="Z1817" s="71"/>
      <c r="AA1817" s="39"/>
      <c r="AB1817" s="40"/>
      <c r="AC1817" s="40"/>
      <c r="AD1817" s="40"/>
      <c r="AE1817" s="41"/>
      <c r="AF1817" s="42"/>
      <c r="AG1817" s="49"/>
      <c r="AH1817" s="43"/>
      <c r="AI1817" s="43"/>
      <c r="AJ1817" s="44"/>
      <c r="AK1817" s="44"/>
      <c r="AL1817" s="44"/>
      <c r="AM1817" s="44"/>
      <c r="AN1817" s="36"/>
      <c r="AO1817" s="36"/>
      <c r="AP1817" s="36"/>
      <c r="AQ1817" s="36"/>
      <c r="AR1817" s="36"/>
      <c r="AS1817" s="36"/>
    </row>
    <row r="1818" spans="19:45" ht="30" customHeight="1" x14ac:dyDescent="0.25">
      <c r="S1818" s="4" t="str">
        <f t="shared" ref="S1818" si="1579">$BB$30</f>
        <v>-</v>
      </c>
      <c r="T1818" s="3"/>
      <c r="U1818" s="36"/>
      <c r="V1818" s="37"/>
      <c r="W1818" s="37"/>
      <c r="X1818" s="38"/>
      <c r="Y1818" s="38"/>
      <c r="Z1818" s="71"/>
      <c r="AA1818" s="39"/>
      <c r="AB1818" s="40"/>
      <c r="AC1818" s="40"/>
      <c r="AD1818" s="40"/>
      <c r="AE1818" s="41"/>
      <c r="AF1818" s="42"/>
      <c r="AG1818" s="49"/>
      <c r="AH1818" s="43"/>
      <c r="AI1818" s="43"/>
      <c r="AJ1818" s="44"/>
      <c r="AK1818" s="44"/>
      <c r="AL1818" s="44"/>
      <c r="AM1818" s="44"/>
      <c r="AN1818" s="36"/>
      <c r="AO1818" s="36"/>
      <c r="AP1818" s="36"/>
      <c r="AQ1818" s="36"/>
      <c r="AR1818" s="36"/>
      <c r="AS1818" s="36"/>
    </row>
    <row r="1819" spans="19:45" ht="30" customHeight="1" x14ac:dyDescent="0.25">
      <c r="S1819" s="4" t="str">
        <f t="shared" ref="S1819" si="1580">$BB$31</f>
        <v>-</v>
      </c>
      <c r="T1819" s="3"/>
      <c r="U1819" s="36"/>
      <c r="V1819" s="37"/>
      <c r="W1819" s="37"/>
      <c r="X1819" s="38"/>
      <c r="Y1819" s="38"/>
      <c r="Z1819" s="71"/>
      <c r="AA1819" s="39"/>
      <c r="AB1819" s="40"/>
      <c r="AC1819" s="40"/>
      <c r="AD1819" s="40"/>
      <c r="AE1819" s="41"/>
      <c r="AF1819" s="42"/>
      <c r="AG1819" s="49"/>
      <c r="AH1819" s="43"/>
      <c r="AI1819" s="43"/>
      <c r="AJ1819" s="44"/>
      <c r="AK1819" s="44"/>
      <c r="AL1819" s="44"/>
      <c r="AM1819" s="44"/>
      <c r="AN1819" s="36"/>
      <c r="AO1819" s="36"/>
      <c r="AP1819" s="36"/>
      <c r="AQ1819" s="36"/>
      <c r="AR1819" s="36"/>
      <c r="AS1819" s="36"/>
    </row>
    <row r="1820" spans="19:45" ht="30" customHeight="1" x14ac:dyDescent="0.25">
      <c r="S1820" s="34"/>
      <c r="T1820" s="34"/>
      <c r="U1820" s="34"/>
      <c r="V1820" s="34"/>
      <c r="W1820" s="34"/>
      <c r="X1820" s="34"/>
      <c r="Y1820" s="34"/>
      <c r="Z1820" s="34"/>
      <c r="AA1820" s="34"/>
      <c r="AB1820" s="34"/>
      <c r="AC1820" s="34"/>
      <c r="AD1820" s="34"/>
      <c r="AE1820" s="34"/>
      <c r="AF1820" s="34"/>
      <c r="AG1820" s="34"/>
      <c r="AH1820" s="34"/>
      <c r="AI1820" s="34"/>
      <c r="AJ1820" s="34"/>
      <c r="AK1820" s="34"/>
      <c r="AL1820" s="34"/>
      <c r="AM1820" s="34"/>
      <c r="AN1820" s="34"/>
      <c r="AO1820" s="34"/>
      <c r="AP1820" s="34"/>
      <c r="AQ1820" s="34"/>
      <c r="AR1820" s="6"/>
      <c r="AS1820" s="6"/>
    </row>
    <row r="1821" spans="19:45" ht="30" customHeight="1" x14ac:dyDescent="0.25">
      <c r="S1821" s="31" cm="1">
        <f t="array" ref="S1821">BoxNum(ROW($S1821))</f>
        <v>29</v>
      </c>
      <c r="T1821" s="7" t="s">
        <v>698</v>
      </c>
      <c r="U1821" s="15" t="s">
        <v>585</v>
      </c>
      <c r="V1821" s="12"/>
      <c r="W1821" s="65"/>
      <c r="X1821" s="12"/>
      <c r="Y1821" s="7" t="str">
        <f t="shared" ref="Y1821" si="1581">VLOOKUP(U1821,$DX$1:$DZ$21,3,FALSE)</f>
        <v>-</v>
      </c>
      <c r="AD1821" s="8"/>
    </row>
    <row r="1822" spans="19:45" ht="30" customHeight="1" x14ac:dyDescent="0.25">
      <c r="S1822" s="7" t="s">
        <v>24</v>
      </c>
      <c r="T1822" s="15" t="s">
        <v>1154</v>
      </c>
      <c r="U1822" s="5" t="s">
        <v>23</v>
      </c>
      <c r="V1822" s="7" t="str">
        <f t="shared" ref="V1822" si="1582">VLOOKUP(U1821,$DX$1:$DZ$21,2,FALSE)</f>
        <v>-</v>
      </c>
      <c r="W1822" s="19"/>
      <c r="X1822" s="19"/>
      <c r="Y1822" s="19"/>
      <c r="Z1822" s="19"/>
      <c r="AA1822" s="5" t="s">
        <v>592</v>
      </c>
      <c r="AB1822" s="26" t="str">
        <f t="shared" ref="AB1822" si="1583">T1841&amp;"_"&amp;ABS(T1839)&amp;"dB_"&amp;T1843&amp;"_"&amp;T1844&amp;"_"&amp;GetAbsMaxMinText(AF1825:AG1884)&amp;"_"&amp;T1824&amp;"_"&amp;T1823&amp;S1821&amp;"."&amp;T1847</f>
        <v>14V_NormalMode_38dB_M804WF_2282A_410_480_ZTS6058_MP29.2</v>
      </c>
      <c r="AC1822" s="18"/>
      <c r="AD1822" s="18"/>
      <c r="AE1822" s="18"/>
      <c r="AF1822" s="18"/>
      <c r="AG1822" s="18"/>
      <c r="AH1822" s="19"/>
      <c r="AI1822" s="19" t="s">
        <v>2</v>
      </c>
      <c r="AJ1822" s="16"/>
      <c r="AK1822" s="16"/>
      <c r="AL1822" s="16"/>
      <c r="AM1822" s="16"/>
      <c r="AN1822" s="16"/>
      <c r="AO1822" s="16"/>
      <c r="AP1822" s="16"/>
      <c r="AQ1822" s="16"/>
      <c r="AR1822" s="16"/>
      <c r="AS1822" s="16"/>
    </row>
    <row r="1823" spans="19:45" ht="30" customHeight="1" x14ac:dyDescent="0.25">
      <c r="S1823" s="7" t="s">
        <v>5</v>
      </c>
      <c r="T1823" s="15" t="s">
        <v>1148</v>
      </c>
      <c r="U1823" s="32" t="str">
        <f t="shared" ref="U1823" si="1584">HYPERLINK("#A"&amp;(S1821+1),"&lt;==Block" &amp; $S1821 &amp;"==&gt;")</f>
        <v>&lt;==Block29==&gt;</v>
      </c>
      <c r="V1823" s="51"/>
      <c r="W1823" s="19"/>
      <c r="X1823" s="19"/>
      <c r="Y1823" s="23"/>
      <c r="Z1823" s="8"/>
      <c r="AA1823" s="19"/>
      <c r="AB1823" s="19"/>
      <c r="AC1823" s="19"/>
      <c r="AD1823" s="19"/>
      <c r="AE1823" s="19"/>
      <c r="AF1823" s="19"/>
      <c r="AG1823" s="19"/>
      <c r="AH1823" s="19"/>
      <c r="AI1823" s="19"/>
      <c r="AJ1823" s="19"/>
      <c r="AK1823" s="19"/>
      <c r="AL1823" s="19"/>
      <c r="AM1823" s="19"/>
      <c r="AN1823" s="57" t="s">
        <v>723</v>
      </c>
      <c r="AO1823" s="57" t="s">
        <v>709</v>
      </c>
      <c r="AP1823" s="57" t="s">
        <v>710</v>
      </c>
      <c r="AQ1823" s="57" t="s">
        <v>611</v>
      </c>
      <c r="AR1823" s="57" t="s">
        <v>711</v>
      </c>
      <c r="AS1823" s="50"/>
    </row>
    <row r="1824" spans="19:45" ht="30" customHeight="1" x14ac:dyDescent="0.25">
      <c r="S1824" s="7" t="s">
        <v>10</v>
      </c>
      <c r="T1824" s="15" t="s">
        <v>1177</v>
      </c>
      <c r="U1824" s="52" t="s">
        <v>775</v>
      </c>
      <c r="V1824" s="33" t="s">
        <v>601</v>
      </c>
      <c r="W1824" s="33" t="s">
        <v>602</v>
      </c>
      <c r="X1824" s="33" t="s">
        <v>603</v>
      </c>
      <c r="Y1824" s="33" t="s">
        <v>603</v>
      </c>
      <c r="Z1824" s="33" t="s">
        <v>591</v>
      </c>
      <c r="AA1824" s="33" t="s">
        <v>7</v>
      </c>
      <c r="AB1824" s="33" t="s">
        <v>563</v>
      </c>
      <c r="AC1824" s="33" t="s">
        <v>577</v>
      </c>
      <c r="AD1824" s="33" t="s">
        <v>611</v>
      </c>
      <c r="AE1824" s="33" t="s">
        <v>569</v>
      </c>
      <c r="AF1824" s="35" t="s">
        <v>593</v>
      </c>
      <c r="AG1824" s="35" t="s">
        <v>594</v>
      </c>
      <c r="AH1824" s="35" t="s">
        <v>595</v>
      </c>
      <c r="AI1824" s="35" t="s">
        <v>596</v>
      </c>
      <c r="AJ1824" s="56" t="s">
        <v>597</v>
      </c>
      <c r="AK1824" s="56" t="s">
        <v>598</v>
      </c>
      <c r="AL1824" s="56" t="s">
        <v>599</v>
      </c>
      <c r="AM1824" s="56" t="s">
        <v>600</v>
      </c>
      <c r="AN1824" s="56" t="str">
        <f t="shared" ref="AN1824" si="1585">VLOOKUP($T1832,$DE$1:$DJ$31,2,FALSE)</f>
        <v>Full</v>
      </c>
      <c r="AO1824" s="56" t="str">
        <f t="shared" ref="AO1824" si="1586">VLOOKUP($T1832,$DE$1:$DJ$31,3,FALSE)</f>
        <v>Full</v>
      </c>
      <c r="AP1824" s="56" t="str">
        <f t="shared" ref="AP1824" si="1587">VLOOKUP($T1832,$DE$1:$DJ$31,4,FALSE)</f>
        <v>non</v>
      </c>
      <c r="AQ1824" s="56" t="str">
        <f t="shared" ref="AQ1824" si="1588">VLOOKUP($T1832,$DE$1:$DJ$31,5,FALSE)</f>
        <v>non</v>
      </c>
      <c r="AR1824" s="56" t="str">
        <f t="shared" ref="AR1824" si="1589">VLOOKUP($T1832,$DE$1:$DJ$31,6,FALSE)</f>
        <v>Full</v>
      </c>
      <c r="AS1824" s="35" t="s">
        <v>726</v>
      </c>
    </row>
    <row r="1825" spans="19:45" ht="30" customHeight="1" x14ac:dyDescent="0.25">
      <c r="S1825" s="7" t="s">
        <v>18</v>
      </c>
      <c r="T1825" s="15" t="s">
        <v>1149</v>
      </c>
      <c r="U1825" s="36" t="str">
        <f t="shared" ref="U1825:U1830" ca="1" si="1590">ConfigCode($AA1825,$AN1825,$AO1825,$AP1825,$AQ1825,$AR1825,$AF1825,$AG1825,2)</f>
        <v>0x08=-42.00,-41.00;</v>
      </c>
      <c r="V1825" s="37"/>
      <c r="W1825" s="37"/>
      <c r="X1825" s="68"/>
      <c r="Y1825" s="68"/>
      <c r="Z1825" s="55" t="e">
        <f t="shared" ref="Z1825:Z1830" ca="1" si="1591" xml:space="preserve">
N("vbias,vlookup vbias range")+
VLOOKUP($AA1825,INDIRECT(BoxVal(ROW($AA1825),34,COLUMN(T1821))),2,FALSE)+
N("gain")+
$AB1825+
N("vcm")+
VLOOKUP($AC1825,$CT$1:$DC$31,7,FALSE)+
N("(vbias*vcp*vbg-vbias)*sensor ratio")+
VbiasCal($AA1825,$AD1825,$AE1825,BoxVal(ROW($AC1825),18,COLUMN($T$22)))+
N("vbias ref+gain ref")+
$V1825+$W1825</f>
        <v>#VALUE!</v>
      </c>
      <c r="AA1825" s="39" t="s">
        <v>1157</v>
      </c>
      <c r="AB1825" s="40">
        <v>3.5</v>
      </c>
      <c r="AC1825" s="40" t="s">
        <v>996</v>
      </c>
      <c r="AD1825" s="40">
        <v>1</v>
      </c>
      <c r="AE1825" s="41" t="s">
        <v>436</v>
      </c>
      <c r="AF1825" s="42">
        <v>-42</v>
      </c>
      <c r="AG1825" s="42">
        <v>-41</v>
      </c>
      <c r="AH1825" s="43" t="e">
        <f t="shared" ref="AH1825:AH1830" ca="1" si="1592">$AF1825+$Z1825</f>
        <v>#VALUE!</v>
      </c>
      <c r="AI1825" s="43" t="e">
        <f t="shared" ref="AI1825:AI1830" ca="1" si="1593">$AG1825+$Z1825</f>
        <v>#VALUE!</v>
      </c>
      <c r="AJ1825" s="44">
        <f t="shared" ref="AJ1825:AJ1830" ca="1" si="1594" xml:space="preserve">
N("initial sens-loopgain")+
$AF1825-BoxVal(ROW($AA1825),26,COLUMN(INDIRECT("T"&amp;(INT(ROW($AA1842)/65))*65+2)))</f>
        <v>-42</v>
      </c>
      <c r="AK1825" s="44">
        <f t="shared" ref="AK1825:AK1830" ca="1" si="1595">AJ1825+(AG1825-AF1825)</f>
        <v>-41</v>
      </c>
      <c r="AL1825" s="44" t="e">
        <f t="shared" ref="AL1825:AL1830" ca="1" si="1596" xml:space="preserve">
N("initial sens-loopgain-gain-gain ref-vcm")+
$AH1825-
BoxVal(ROW($AA1825),26,COLUMN(INDIRECT("T"&amp;(INT(ROW($AA1842)/65))*65+2)))-
$AB1825-
$W1825-
IFERROR(VLOOKUP($AC1825,$CT$1:$DC$31,7,FALSE),0)</f>
        <v>#VALUE!</v>
      </c>
      <c r="AM1825" s="44" t="e">
        <f t="shared" ref="AM1825:AM1830" ca="1" si="1597">AL1825+(AG1825-AF1825)</f>
        <v>#VALUE!</v>
      </c>
      <c r="AN1825" s="36" t="str">
        <f t="shared" ref="AN1825:AN1830" ca="1" si="1598">IF(BoxVal(ROW(AA1825),9,COLUMN(T1823))="FIX","00",ManualLookup(AA1825,BoxVal(ROW(AA1825),4,COLUMN(AN1823)),INDIRECT(DN$3)))</f>
        <v>00</v>
      </c>
      <c r="AO1825" s="36" t="str">
        <f t="shared" ref="AO1825:AR1830" ca="1" si="1599">ManualLookup(AB1825,BoxVal(ROW(AB1825),4,COLUMN(AO1823)),INDIRECT(DO$3))</f>
        <v>08</v>
      </c>
      <c r="AP1825" s="36" t="str">
        <f t="shared" ca="1" si="1599"/>
        <v>00</v>
      </c>
      <c r="AQ1825" s="36" t="str">
        <f t="shared" ca="1" si="1599"/>
        <v>00</v>
      </c>
      <c r="AR1825" s="36" t="str">
        <f t="shared" ca="1" si="1599"/>
        <v>00</v>
      </c>
      <c r="AS1825" s="33"/>
    </row>
    <row r="1826" spans="19:45" ht="30" customHeight="1" x14ac:dyDescent="0.25">
      <c r="S1826" s="7" t="s">
        <v>13</v>
      </c>
      <c r="T1826" s="15" t="s">
        <v>1160</v>
      </c>
      <c r="U1826" s="71" t="str">
        <f t="shared" ca="1" si="1590"/>
        <v>0x09=-43.00,-42.00;</v>
      </c>
      <c r="V1826" s="37"/>
      <c r="W1826" s="37"/>
      <c r="X1826" s="68"/>
      <c r="Y1826" s="68"/>
      <c r="Z1826" s="55" t="e">
        <f t="shared" ca="1" si="1591"/>
        <v>#VALUE!</v>
      </c>
      <c r="AA1826" s="39" t="s">
        <v>1157</v>
      </c>
      <c r="AB1826" s="40">
        <v>4.5</v>
      </c>
      <c r="AC1826" s="40" t="s">
        <v>996</v>
      </c>
      <c r="AD1826" s="40">
        <v>1</v>
      </c>
      <c r="AE1826" s="41" t="s">
        <v>436</v>
      </c>
      <c r="AF1826" s="42">
        <v>-43</v>
      </c>
      <c r="AG1826" s="47">
        <f t="shared" ref="AG1826" si="1600">AF1825</f>
        <v>-42</v>
      </c>
      <c r="AH1826" s="43" t="e">
        <f t="shared" ca="1" si="1592"/>
        <v>#VALUE!</v>
      </c>
      <c r="AI1826" s="43" t="e">
        <f t="shared" ca="1" si="1593"/>
        <v>#VALUE!</v>
      </c>
      <c r="AJ1826" s="44">
        <f t="shared" ca="1" si="1594"/>
        <v>-43</v>
      </c>
      <c r="AK1826" s="44">
        <f t="shared" ca="1" si="1595"/>
        <v>-42</v>
      </c>
      <c r="AL1826" s="44" t="e">
        <f t="shared" ca="1" si="1596"/>
        <v>#VALUE!</v>
      </c>
      <c r="AM1826" s="44" t="e">
        <f t="shared" ca="1" si="1597"/>
        <v>#VALUE!</v>
      </c>
      <c r="AN1826" s="36" t="str">
        <f t="shared" ca="1" si="1598"/>
        <v>00</v>
      </c>
      <c r="AO1826" s="36" t="str">
        <f t="shared" ca="1" si="1599"/>
        <v>09</v>
      </c>
      <c r="AP1826" s="36" t="str">
        <f t="shared" ca="1" si="1599"/>
        <v>00</v>
      </c>
      <c r="AQ1826" s="36" t="str">
        <f t="shared" ca="1" si="1599"/>
        <v>00</v>
      </c>
      <c r="AR1826" s="36" t="str">
        <f t="shared" ca="1" si="1599"/>
        <v>00</v>
      </c>
      <c r="AS1826" s="36"/>
    </row>
    <row r="1827" spans="19:45" ht="30" customHeight="1" x14ac:dyDescent="0.25">
      <c r="S1827" s="26"/>
      <c r="T1827" s="17"/>
      <c r="U1827" s="71" t="str">
        <f t="shared" ca="1" si="1590"/>
        <v>0x0A=-44.00,-43.00;</v>
      </c>
      <c r="V1827" s="37"/>
      <c r="W1827" s="37"/>
      <c r="X1827" s="68"/>
      <c r="Y1827" s="68"/>
      <c r="Z1827" s="55" t="e">
        <f t="shared" ca="1" si="1591"/>
        <v>#VALUE!</v>
      </c>
      <c r="AA1827" s="39" t="s">
        <v>436</v>
      </c>
      <c r="AB1827" s="40">
        <v>5.5</v>
      </c>
      <c r="AC1827" s="40" t="s">
        <v>995</v>
      </c>
      <c r="AD1827" s="40">
        <v>1</v>
      </c>
      <c r="AE1827" s="41" t="s">
        <v>436</v>
      </c>
      <c r="AF1827" s="42">
        <v>-44</v>
      </c>
      <c r="AG1827" s="47">
        <f>AF1826</f>
        <v>-43</v>
      </c>
      <c r="AH1827" s="43" t="e">
        <f t="shared" ca="1" si="1592"/>
        <v>#VALUE!</v>
      </c>
      <c r="AI1827" s="43" t="e">
        <f t="shared" ca="1" si="1593"/>
        <v>#VALUE!</v>
      </c>
      <c r="AJ1827" s="44">
        <f t="shared" ca="1" si="1594"/>
        <v>-44</v>
      </c>
      <c r="AK1827" s="44">
        <f t="shared" ca="1" si="1595"/>
        <v>-43</v>
      </c>
      <c r="AL1827" s="44" t="e">
        <f t="shared" ca="1" si="1596"/>
        <v>#VALUE!</v>
      </c>
      <c r="AM1827" s="44" t="e">
        <f t="shared" ca="1" si="1597"/>
        <v>#VALUE!</v>
      </c>
      <c r="AN1827" s="36" t="str">
        <f t="shared" ca="1" si="1598"/>
        <v>00</v>
      </c>
      <c r="AO1827" s="36" t="str">
        <f t="shared" ca="1" si="1599"/>
        <v>0A</v>
      </c>
      <c r="AP1827" s="36" t="str">
        <f t="shared" ca="1" si="1599"/>
        <v>00</v>
      </c>
      <c r="AQ1827" s="36" t="str">
        <f t="shared" ca="1" si="1599"/>
        <v>00</v>
      </c>
      <c r="AR1827" s="36" t="str">
        <f t="shared" ca="1" si="1599"/>
        <v>00</v>
      </c>
      <c r="AS1827" s="36"/>
    </row>
    <row r="1828" spans="19:45" ht="30" customHeight="1" x14ac:dyDescent="0.25">
      <c r="S1828" s="7" t="s">
        <v>19</v>
      </c>
      <c r="T1828" s="15" t="s">
        <v>1156</v>
      </c>
      <c r="U1828" s="71" t="str">
        <f t="shared" ca="1" si="1590"/>
        <v>0x0B=-45.00,-44.00;</v>
      </c>
      <c r="V1828" s="37"/>
      <c r="W1828" s="37"/>
      <c r="X1828" s="68"/>
      <c r="Y1828" s="68"/>
      <c r="Z1828" s="55" t="e">
        <f t="shared" ca="1" si="1591"/>
        <v>#VALUE!</v>
      </c>
      <c r="AA1828" s="39" t="s">
        <v>436</v>
      </c>
      <c r="AB1828" s="40">
        <v>6.5</v>
      </c>
      <c r="AC1828" s="40" t="s">
        <v>995</v>
      </c>
      <c r="AD1828" s="40">
        <v>1</v>
      </c>
      <c r="AE1828" s="41" t="s">
        <v>436</v>
      </c>
      <c r="AF1828" s="42">
        <v>-45</v>
      </c>
      <c r="AG1828" s="47">
        <f>AF1827</f>
        <v>-44</v>
      </c>
      <c r="AH1828" s="43" t="e">
        <f t="shared" ca="1" si="1592"/>
        <v>#VALUE!</v>
      </c>
      <c r="AI1828" s="43" t="e">
        <f t="shared" ca="1" si="1593"/>
        <v>#VALUE!</v>
      </c>
      <c r="AJ1828" s="44">
        <f t="shared" ca="1" si="1594"/>
        <v>-45</v>
      </c>
      <c r="AK1828" s="44">
        <f t="shared" ca="1" si="1595"/>
        <v>-44</v>
      </c>
      <c r="AL1828" s="44" t="e">
        <f t="shared" ca="1" si="1596"/>
        <v>#VALUE!</v>
      </c>
      <c r="AM1828" s="44" t="e">
        <f t="shared" ca="1" si="1597"/>
        <v>#VALUE!</v>
      </c>
      <c r="AN1828" s="36" t="str">
        <f t="shared" ca="1" si="1598"/>
        <v>00</v>
      </c>
      <c r="AO1828" s="36" t="str">
        <f t="shared" ca="1" si="1599"/>
        <v>0B</v>
      </c>
      <c r="AP1828" s="36" t="str">
        <f t="shared" ca="1" si="1599"/>
        <v>00</v>
      </c>
      <c r="AQ1828" s="36" t="str">
        <f t="shared" ca="1" si="1599"/>
        <v>00</v>
      </c>
      <c r="AR1828" s="36" t="str">
        <f t="shared" ca="1" si="1599"/>
        <v>00</v>
      </c>
      <c r="AS1828" s="36"/>
    </row>
    <row r="1829" spans="19:45" ht="30" customHeight="1" x14ac:dyDescent="0.25">
      <c r="S1829" s="7" t="s">
        <v>15</v>
      </c>
      <c r="T1829" s="15" t="s">
        <v>1157</v>
      </c>
      <c r="U1829" s="71" t="str">
        <f t="shared" ca="1" si="1590"/>
        <v>0x0C=-47.00,-45.00;</v>
      </c>
      <c r="V1829" s="37"/>
      <c r="W1829" s="37"/>
      <c r="X1829" s="68"/>
      <c r="Y1829" s="68"/>
      <c r="Z1829" s="55" t="e">
        <f t="shared" ca="1" si="1591"/>
        <v>#VALUE!</v>
      </c>
      <c r="AA1829" s="39" t="s">
        <v>436</v>
      </c>
      <c r="AB1829" s="40">
        <v>7.5</v>
      </c>
      <c r="AC1829" s="40" t="s">
        <v>995</v>
      </c>
      <c r="AD1829" s="40">
        <v>1</v>
      </c>
      <c r="AE1829" s="41" t="s">
        <v>436</v>
      </c>
      <c r="AF1829" s="42">
        <v>-47</v>
      </c>
      <c r="AG1829" s="47">
        <f>AF1828</f>
        <v>-45</v>
      </c>
      <c r="AH1829" s="43" t="e">
        <f t="shared" ca="1" si="1592"/>
        <v>#VALUE!</v>
      </c>
      <c r="AI1829" s="43" t="e">
        <f t="shared" ca="1" si="1593"/>
        <v>#VALUE!</v>
      </c>
      <c r="AJ1829" s="44">
        <f t="shared" ca="1" si="1594"/>
        <v>-47</v>
      </c>
      <c r="AK1829" s="44">
        <f t="shared" ca="1" si="1595"/>
        <v>-45</v>
      </c>
      <c r="AL1829" s="44" t="e">
        <f t="shared" ca="1" si="1596"/>
        <v>#VALUE!</v>
      </c>
      <c r="AM1829" s="44" t="e">
        <f t="shared" ca="1" si="1597"/>
        <v>#VALUE!</v>
      </c>
      <c r="AN1829" s="36" t="str">
        <f t="shared" ca="1" si="1598"/>
        <v>00</v>
      </c>
      <c r="AO1829" s="36" t="str">
        <f t="shared" ca="1" si="1599"/>
        <v>0C</v>
      </c>
      <c r="AP1829" s="36" t="str">
        <f t="shared" ca="1" si="1599"/>
        <v>00</v>
      </c>
      <c r="AQ1829" s="36" t="str">
        <f t="shared" ca="1" si="1599"/>
        <v>00</v>
      </c>
      <c r="AR1829" s="36" t="str">
        <f t="shared" ca="1" si="1599"/>
        <v>00</v>
      </c>
      <c r="AS1829" s="36"/>
    </row>
    <row r="1830" spans="19:45" ht="30" customHeight="1" x14ac:dyDescent="0.25">
      <c r="S1830" s="7" t="s">
        <v>705</v>
      </c>
      <c r="T1830" s="15" t="s">
        <v>1152</v>
      </c>
      <c r="U1830" s="71" t="str">
        <f t="shared" ca="1" si="1590"/>
        <v>0x0D=-48.00,-47.00;</v>
      </c>
      <c r="V1830" s="37"/>
      <c r="W1830" s="37"/>
      <c r="X1830" s="68"/>
      <c r="Y1830" s="68"/>
      <c r="Z1830" s="55" t="e">
        <f t="shared" ca="1" si="1591"/>
        <v>#VALUE!</v>
      </c>
      <c r="AA1830" s="39" t="s">
        <v>436</v>
      </c>
      <c r="AB1830" s="40">
        <v>10.5</v>
      </c>
      <c r="AC1830" s="40" t="s">
        <v>995</v>
      </c>
      <c r="AD1830" s="40">
        <v>1</v>
      </c>
      <c r="AE1830" s="41" t="s">
        <v>436</v>
      </c>
      <c r="AF1830" s="42">
        <v>-48</v>
      </c>
      <c r="AG1830" s="47">
        <f>AF1829</f>
        <v>-47</v>
      </c>
      <c r="AH1830" s="43" t="e">
        <f t="shared" ca="1" si="1592"/>
        <v>#VALUE!</v>
      </c>
      <c r="AI1830" s="43" t="e">
        <f t="shared" ca="1" si="1593"/>
        <v>#VALUE!</v>
      </c>
      <c r="AJ1830" s="44">
        <f t="shared" ca="1" si="1594"/>
        <v>-48</v>
      </c>
      <c r="AK1830" s="44">
        <f t="shared" ca="1" si="1595"/>
        <v>-47</v>
      </c>
      <c r="AL1830" s="44" t="e">
        <f t="shared" ca="1" si="1596"/>
        <v>#VALUE!</v>
      </c>
      <c r="AM1830" s="44" t="e">
        <f t="shared" ca="1" si="1597"/>
        <v>#VALUE!</v>
      </c>
      <c r="AN1830" s="36" t="str">
        <f t="shared" ca="1" si="1598"/>
        <v>00</v>
      </c>
      <c r="AO1830" s="36" t="str">
        <f t="shared" ca="1" si="1599"/>
        <v>0D</v>
      </c>
      <c r="AP1830" s="36" t="str">
        <f t="shared" ca="1" si="1599"/>
        <v>00</v>
      </c>
      <c r="AQ1830" s="36" t="str">
        <f t="shared" ca="1" si="1599"/>
        <v>00</v>
      </c>
      <c r="AR1830" s="36" t="str">
        <f t="shared" ca="1" si="1599"/>
        <v>00</v>
      </c>
      <c r="AS1830" s="36"/>
    </row>
    <row r="1831" spans="19:45" ht="30" customHeight="1" x14ac:dyDescent="0.25">
      <c r="S1831" s="7" t="s">
        <v>605</v>
      </c>
      <c r="T1831" s="15" t="s">
        <v>991</v>
      </c>
      <c r="U1831" s="71"/>
      <c r="V1831" s="37"/>
      <c r="W1831" s="37"/>
      <c r="X1831" s="68"/>
      <c r="Y1831" s="68"/>
      <c r="Z1831" s="55"/>
      <c r="AA1831" s="39"/>
      <c r="AB1831" s="40"/>
      <c r="AC1831" s="40"/>
      <c r="AD1831" s="40"/>
      <c r="AE1831" s="41"/>
      <c r="AF1831" s="42"/>
      <c r="AG1831" s="47"/>
      <c r="AH1831" s="43"/>
      <c r="AI1831" s="43"/>
      <c r="AJ1831" s="44"/>
      <c r="AK1831" s="44"/>
      <c r="AL1831" s="44"/>
      <c r="AM1831" s="44"/>
      <c r="AN1831" s="36"/>
      <c r="AO1831" s="36"/>
      <c r="AP1831" s="36"/>
      <c r="AQ1831" s="36"/>
      <c r="AR1831" s="36"/>
      <c r="AS1831" s="36"/>
    </row>
    <row r="1832" spans="19:45" ht="30" customHeight="1" x14ac:dyDescent="0.25">
      <c r="S1832" s="7" t="s">
        <v>721</v>
      </c>
      <c r="T1832" s="15" t="s">
        <v>26</v>
      </c>
      <c r="U1832" s="71"/>
      <c r="V1832" s="37"/>
      <c r="W1832" s="37"/>
      <c r="X1832" s="68"/>
      <c r="Y1832" s="68"/>
      <c r="Z1832" s="55"/>
      <c r="AA1832" s="39"/>
      <c r="AB1832" s="40"/>
      <c r="AC1832" s="40"/>
      <c r="AD1832" s="40"/>
      <c r="AE1832" s="41"/>
      <c r="AF1832" s="42"/>
      <c r="AG1832" s="47"/>
      <c r="AH1832" s="43"/>
      <c r="AI1832" s="43"/>
      <c r="AJ1832" s="44"/>
      <c r="AK1832" s="44"/>
      <c r="AL1832" s="44"/>
      <c r="AM1832" s="44"/>
      <c r="AN1832" s="36"/>
      <c r="AO1832" s="36"/>
      <c r="AP1832" s="36"/>
      <c r="AQ1832" s="36"/>
      <c r="AR1832" s="36"/>
      <c r="AS1832" s="36"/>
    </row>
    <row r="1833" spans="19:45" ht="30" customHeight="1" x14ac:dyDescent="0.25">
      <c r="S1833" s="7" t="s">
        <v>20</v>
      </c>
      <c r="T1833" s="15">
        <v>-38</v>
      </c>
      <c r="U1833" s="71"/>
      <c r="V1833" s="37"/>
      <c r="W1833" s="37"/>
      <c r="X1833" s="38"/>
      <c r="Y1833" s="38"/>
      <c r="Z1833" s="55"/>
      <c r="AA1833" s="39"/>
      <c r="AB1833" s="40"/>
      <c r="AC1833" s="40"/>
      <c r="AD1833" s="40"/>
      <c r="AE1833" s="41"/>
      <c r="AF1833" s="42"/>
      <c r="AG1833" s="47"/>
      <c r="AH1833" s="43"/>
      <c r="AI1833" s="43"/>
      <c r="AJ1833" s="44"/>
      <c r="AK1833" s="44"/>
      <c r="AL1833" s="44"/>
      <c r="AM1833" s="44"/>
      <c r="AN1833" s="36"/>
      <c r="AO1833" s="36"/>
      <c r="AP1833" s="36"/>
      <c r="AQ1833" s="36"/>
      <c r="AR1833" s="36"/>
      <c r="AS1833" s="36"/>
    </row>
    <row r="1834" spans="19:45" ht="30" customHeight="1" x14ac:dyDescent="0.25">
      <c r="S1834" s="7" t="s">
        <v>691</v>
      </c>
      <c r="T1834" s="15" t="s">
        <v>1098</v>
      </c>
      <c r="U1834" s="71"/>
      <c r="V1834" s="37"/>
      <c r="W1834" s="37"/>
      <c r="X1834" s="38"/>
      <c r="Y1834" s="38"/>
      <c r="Z1834" s="55"/>
      <c r="AA1834" s="39"/>
      <c r="AB1834" s="40"/>
      <c r="AC1834" s="40"/>
      <c r="AD1834" s="40"/>
      <c r="AE1834" s="41"/>
      <c r="AF1834" s="42"/>
      <c r="AG1834" s="47"/>
      <c r="AH1834" s="43"/>
      <c r="AI1834" s="43"/>
      <c r="AJ1834" s="44"/>
      <c r="AK1834" s="44"/>
      <c r="AL1834" s="44"/>
      <c r="AM1834" s="44"/>
      <c r="AN1834" s="36"/>
      <c r="AO1834" s="36"/>
      <c r="AP1834" s="36"/>
      <c r="AQ1834" s="36"/>
      <c r="AR1834" s="36"/>
      <c r="AS1834" s="36"/>
    </row>
    <row r="1835" spans="19:45" ht="30" customHeight="1" x14ac:dyDescent="0.25">
      <c r="S1835" s="7" t="s">
        <v>544</v>
      </c>
      <c r="T1835" s="15" t="s">
        <v>993</v>
      </c>
      <c r="U1835" s="71"/>
      <c r="V1835" s="37"/>
      <c r="W1835" s="37"/>
      <c r="X1835" s="38"/>
      <c r="Y1835" s="38"/>
      <c r="Z1835" s="71"/>
      <c r="AA1835" s="39"/>
      <c r="AB1835" s="40"/>
      <c r="AC1835" s="40"/>
      <c r="AD1835" s="40"/>
      <c r="AE1835" s="41"/>
      <c r="AF1835" s="42"/>
      <c r="AG1835" s="49"/>
      <c r="AH1835" s="43"/>
      <c r="AI1835" s="43"/>
      <c r="AJ1835" s="44"/>
      <c r="AK1835" s="44"/>
      <c r="AL1835" s="44"/>
      <c r="AM1835" s="44"/>
      <c r="AN1835" s="36"/>
      <c r="AO1835" s="36"/>
      <c r="AP1835" s="36"/>
      <c r="AQ1835" s="36"/>
      <c r="AR1835" s="36"/>
      <c r="AS1835" s="36"/>
    </row>
    <row r="1836" spans="19:45" ht="30" customHeight="1" x14ac:dyDescent="0.25">
      <c r="S1836" s="7" t="s">
        <v>12</v>
      </c>
      <c r="T1836" s="15" t="s">
        <v>548</v>
      </c>
      <c r="U1836" s="71"/>
      <c r="V1836" s="37"/>
      <c r="W1836" s="37"/>
      <c r="X1836" s="38"/>
      <c r="Y1836" s="38"/>
      <c r="Z1836" s="71"/>
      <c r="AA1836" s="39"/>
      <c r="AB1836" s="40"/>
      <c r="AC1836" s="40"/>
      <c r="AD1836" s="40"/>
      <c r="AE1836" s="41"/>
      <c r="AF1836" s="42"/>
      <c r="AG1836" s="49"/>
      <c r="AH1836" s="43"/>
      <c r="AI1836" s="43"/>
      <c r="AJ1836" s="44"/>
      <c r="AK1836" s="44"/>
      <c r="AL1836" s="44"/>
      <c r="AM1836" s="44"/>
      <c r="AN1836" s="36"/>
      <c r="AO1836" s="36"/>
      <c r="AP1836" s="36"/>
      <c r="AQ1836" s="36"/>
      <c r="AR1836" s="36"/>
      <c r="AS1836" s="36"/>
    </row>
    <row r="1837" spans="19:45" ht="30" customHeight="1" x14ac:dyDescent="0.25">
      <c r="S1837" s="26" t="s">
        <v>773</v>
      </c>
      <c r="T1837" s="15" t="s">
        <v>562</v>
      </c>
      <c r="U1837" s="71"/>
      <c r="V1837" s="37"/>
      <c r="W1837" s="37"/>
      <c r="X1837" s="38"/>
      <c r="Y1837" s="38"/>
      <c r="Z1837" s="71"/>
      <c r="AA1837" s="39"/>
      <c r="AB1837" s="40"/>
      <c r="AC1837" s="40"/>
      <c r="AD1837" s="40"/>
      <c r="AE1837" s="41"/>
      <c r="AF1837" s="42"/>
      <c r="AG1837" s="49"/>
      <c r="AH1837" s="43"/>
      <c r="AI1837" s="43"/>
      <c r="AJ1837" s="44"/>
      <c r="AK1837" s="44"/>
      <c r="AL1837" s="44"/>
      <c r="AM1837" s="44"/>
      <c r="AN1837" s="36"/>
      <c r="AO1837" s="36"/>
      <c r="AP1837" s="36"/>
      <c r="AQ1837" s="36"/>
      <c r="AR1837" s="36"/>
      <c r="AS1837" s="36"/>
    </row>
    <row r="1838" spans="19:45" ht="30" customHeight="1" x14ac:dyDescent="0.25">
      <c r="S1838" s="7" t="s">
        <v>573</v>
      </c>
      <c r="T1838" s="15">
        <v>1.1000000000000001</v>
      </c>
      <c r="U1838" s="71"/>
      <c r="V1838" s="37"/>
      <c r="W1838" s="37"/>
      <c r="X1838" s="38"/>
      <c r="Y1838" s="38"/>
      <c r="Z1838" s="71"/>
      <c r="AA1838" s="39"/>
      <c r="AB1838" s="40"/>
      <c r="AC1838" s="40"/>
      <c r="AD1838" s="40"/>
      <c r="AE1838" s="41"/>
      <c r="AF1838" s="42"/>
      <c r="AG1838" s="49"/>
      <c r="AH1838" s="43"/>
      <c r="AI1838" s="43"/>
      <c r="AJ1838" s="44"/>
      <c r="AK1838" s="44"/>
      <c r="AL1838" s="44"/>
      <c r="AM1838" s="44"/>
      <c r="AN1838" s="36"/>
      <c r="AO1838" s="36"/>
      <c r="AP1838" s="36"/>
      <c r="AQ1838" s="36"/>
      <c r="AR1838" s="36"/>
      <c r="AS1838" s="36"/>
    </row>
    <row r="1839" spans="19:45" ht="30" customHeight="1" x14ac:dyDescent="0.25">
      <c r="S1839" s="7" t="s">
        <v>590</v>
      </c>
      <c r="T1839" s="15">
        <f>VLOOKUP(T1824,MPN!$A$1:$E$1000,4,FALSE)</f>
        <v>-38</v>
      </c>
      <c r="U1839" s="71"/>
      <c r="V1839" s="37"/>
      <c r="W1839" s="37"/>
      <c r="X1839" s="38"/>
      <c r="Y1839" s="38"/>
      <c r="Z1839" s="71"/>
      <c r="AA1839" s="39"/>
      <c r="AB1839" s="40"/>
      <c r="AC1839" s="40"/>
      <c r="AD1839" s="40"/>
      <c r="AE1839" s="41"/>
      <c r="AF1839" s="42"/>
      <c r="AG1839" s="49"/>
      <c r="AH1839" s="43"/>
      <c r="AI1839" s="43"/>
      <c r="AJ1839" s="44"/>
      <c r="AK1839" s="44"/>
      <c r="AL1839" s="44"/>
      <c r="AM1839" s="44"/>
      <c r="AN1839" s="36"/>
      <c r="AO1839" s="36"/>
      <c r="AP1839" s="36"/>
      <c r="AQ1839" s="36"/>
      <c r="AR1839" s="36"/>
      <c r="AS1839" s="36"/>
    </row>
    <row r="1840" spans="19:45" ht="30" customHeight="1" x14ac:dyDescent="0.25">
      <c r="S1840" s="7" t="s">
        <v>693</v>
      </c>
      <c r="T1840" s="15">
        <v>1</v>
      </c>
      <c r="U1840" s="71"/>
      <c r="V1840" s="37"/>
      <c r="W1840" s="37"/>
      <c r="X1840" s="38"/>
      <c r="Y1840" s="38"/>
      <c r="Z1840" s="71"/>
      <c r="AA1840" s="39"/>
      <c r="AB1840" s="40"/>
      <c r="AC1840" s="40"/>
      <c r="AD1840" s="40"/>
      <c r="AE1840" s="41"/>
      <c r="AF1840" s="42"/>
      <c r="AG1840" s="49"/>
      <c r="AH1840" s="43"/>
      <c r="AI1840" s="43"/>
      <c r="AJ1840" s="44"/>
      <c r="AK1840" s="44"/>
      <c r="AL1840" s="44"/>
      <c r="AM1840" s="44"/>
      <c r="AN1840" s="36"/>
      <c r="AO1840" s="36"/>
      <c r="AP1840" s="36"/>
      <c r="AQ1840" s="36"/>
      <c r="AR1840" s="36"/>
      <c r="AS1840" s="36"/>
    </row>
    <row r="1841" spans="2:45" ht="30" customHeight="1" x14ac:dyDescent="0.25">
      <c r="S1841" s="7" t="s">
        <v>604</v>
      </c>
      <c r="T1841" s="7" t="str">
        <f t="shared" ref="T1841" si="1601">VLOOKUP($T1828,$AU$1:$AZ$31,MATCH($T1822,$AU$1:$AZ$1,0),FALSE)&amp;"_"&amp;T1830</f>
        <v>14V_NormalMode</v>
      </c>
      <c r="U1841" s="71"/>
      <c r="V1841" s="37"/>
      <c r="W1841" s="37"/>
      <c r="X1841" s="38"/>
      <c r="Y1841" s="38"/>
      <c r="Z1841" s="71"/>
      <c r="AA1841" s="39"/>
      <c r="AB1841" s="40"/>
      <c r="AC1841" s="40"/>
      <c r="AD1841" s="40"/>
      <c r="AE1841" s="41"/>
      <c r="AF1841" s="42"/>
      <c r="AG1841" s="49"/>
      <c r="AH1841" s="43"/>
      <c r="AI1841" s="43"/>
      <c r="AJ1841" s="44"/>
      <c r="AK1841" s="44"/>
      <c r="AL1841" s="44"/>
      <c r="AM1841" s="44"/>
      <c r="AN1841" s="36"/>
      <c r="AO1841" s="36"/>
      <c r="AP1841" s="36"/>
      <c r="AQ1841" s="36"/>
      <c r="AR1841" s="36"/>
      <c r="AS1841" s="36"/>
    </row>
    <row r="1842" spans="2:45" ht="30" customHeight="1" x14ac:dyDescent="0.25">
      <c r="S1842" s="7" t="s">
        <v>424</v>
      </c>
      <c r="T1842" s="7" t="str">
        <f>VLOOKUP($T1824,MPN!$A$1:$E$500,2,FALSE)</f>
        <v>AMIC</v>
      </c>
      <c r="U1842" s="71"/>
      <c r="V1842" s="37"/>
      <c r="W1842" s="37"/>
      <c r="X1842" s="38"/>
      <c r="Y1842" s="38"/>
      <c r="Z1842" s="71"/>
      <c r="AA1842" s="39"/>
      <c r="AB1842" s="40"/>
      <c r="AC1842" s="40"/>
      <c r="AD1842" s="40"/>
      <c r="AE1842" s="41"/>
      <c r="AF1842" s="42"/>
      <c r="AG1842" s="49"/>
      <c r="AH1842" s="43"/>
      <c r="AI1842" s="43"/>
      <c r="AJ1842" s="44"/>
      <c r="AK1842" s="44"/>
      <c r="AL1842" s="44"/>
      <c r="AM1842" s="44"/>
      <c r="AN1842" s="36"/>
      <c r="AO1842" s="36"/>
      <c r="AP1842" s="36"/>
      <c r="AQ1842" s="36"/>
      <c r="AR1842" s="36"/>
      <c r="AS1842" s="36"/>
    </row>
    <row r="1843" spans="2:45" ht="30" customHeight="1" x14ac:dyDescent="0.25">
      <c r="S1843" s="7" t="s">
        <v>16</v>
      </c>
      <c r="T1843" s="7" t="str">
        <f>VLOOKUP($T1825,ASIC!$A$1:$B$200,2,FALSE)</f>
        <v>M804WF</v>
      </c>
      <c r="U1843" s="71"/>
      <c r="V1843" s="37"/>
      <c r="W1843" s="37"/>
      <c r="X1843" s="38"/>
      <c r="Y1843" s="38"/>
      <c r="Z1843" s="71"/>
      <c r="AA1843" s="39"/>
      <c r="AB1843" s="40"/>
      <c r="AC1843" s="40"/>
      <c r="AD1843" s="40"/>
      <c r="AE1843" s="41"/>
      <c r="AF1843" s="42"/>
      <c r="AG1843" s="49"/>
      <c r="AH1843" s="43"/>
      <c r="AI1843" s="43"/>
      <c r="AJ1843" s="44"/>
      <c r="AK1843" s="44"/>
      <c r="AL1843" s="44"/>
      <c r="AM1843" s="44"/>
      <c r="AN1843" s="36"/>
      <c r="AO1843" s="36"/>
      <c r="AP1843" s="36"/>
      <c r="AQ1843" s="36"/>
      <c r="AR1843" s="36"/>
      <c r="AS1843" s="36"/>
    </row>
    <row r="1844" spans="2:45" ht="30" customHeight="1" x14ac:dyDescent="0.25">
      <c r="S1844" s="7" t="s">
        <v>17</v>
      </c>
      <c r="T1844" s="7" t="str">
        <f>VLOOKUP($T1826,Sensor!$A$1:$B$100,2,FALSE)</f>
        <v>2282A</v>
      </c>
      <c r="U1844" s="71"/>
      <c r="V1844" s="37"/>
      <c r="W1844" s="37"/>
      <c r="X1844" s="38"/>
      <c r="Y1844" s="38"/>
      <c r="Z1844" s="71"/>
      <c r="AA1844" s="39"/>
      <c r="AB1844" s="40"/>
      <c r="AC1844" s="40"/>
      <c r="AD1844" s="40"/>
      <c r="AE1844" s="41"/>
      <c r="AF1844" s="42"/>
      <c r="AG1844" s="49"/>
      <c r="AH1844" s="43"/>
      <c r="AI1844" s="43"/>
      <c r="AJ1844" s="44"/>
      <c r="AK1844" s="44"/>
      <c r="AL1844" s="44"/>
      <c r="AM1844" s="44"/>
      <c r="AN1844" s="36"/>
      <c r="AO1844" s="36"/>
      <c r="AP1844" s="36"/>
      <c r="AQ1844" s="36"/>
      <c r="AR1844" s="36"/>
      <c r="AS1844" s="36"/>
    </row>
    <row r="1845" spans="2:45" ht="30" customHeight="1" x14ac:dyDescent="0.25">
      <c r="S1845" s="7" t="s">
        <v>21</v>
      </c>
      <c r="T1845" s="7" t="str">
        <f>VLOOKUP($T1824,MPN!$A$1:$E$500,5,FALSE)</f>
        <v>Default</v>
      </c>
      <c r="U1845" s="71"/>
      <c r="V1845" s="37"/>
      <c r="W1845" s="37"/>
      <c r="X1845" s="38"/>
      <c r="Y1845" s="38"/>
      <c r="Z1845" s="71"/>
      <c r="AA1845" s="39"/>
      <c r="AB1845" s="40"/>
      <c r="AC1845" s="40"/>
      <c r="AD1845" s="40"/>
      <c r="AE1845" s="41"/>
      <c r="AF1845" s="42"/>
      <c r="AG1845" s="49"/>
      <c r="AH1845" s="43"/>
      <c r="AI1845" s="43"/>
      <c r="AJ1845" s="44"/>
      <c r="AK1845" s="44"/>
      <c r="AL1845" s="44"/>
      <c r="AM1845" s="44"/>
      <c r="AN1845" s="36"/>
      <c r="AO1845" s="36"/>
      <c r="AP1845" s="36"/>
      <c r="AQ1845" s="36"/>
      <c r="AR1845" s="36"/>
      <c r="AS1845" s="36"/>
    </row>
    <row r="1846" spans="2:45" ht="30" customHeight="1" x14ac:dyDescent="0.25">
      <c r="S1846" s="7" t="s">
        <v>545</v>
      </c>
      <c r="T1846" s="7">
        <f t="shared" ref="T1846" si="1602">VLOOKUP(T1835,$DT$1:$DV$31,3,FALSE)</f>
        <v>0</v>
      </c>
      <c r="U1846" s="71"/>
      <c r="V1846" s="37"/>
      <c r="W1846" s="37"/>
      <c r="X1846" s="38"/>
      <c r="Y1846" s="38"/>
      <c r="Z1846" s="71"/>
      <c r="AA1846" s="39"/>
      <c r="AB1846" s="40"/>
      <c r="AC1846" s="40"/>
      <c r="AD1846" s="40"/>
      <c r="AE1846" s="41"/>
      <c r="AF1846" s="42"/>
      <c r="AG1846" s="49"/>
      <c r="AH1846" s="43"/>
      <c r="AI1846" s="43"/>
      <c r="AJ1846" s="44"/>
      <c r="AK1846" s="44"/>
      <c r="AL1846" s="44"/>
      <c r="AM1846" s="44"/>
      <c r="AN1846" s="36"/>
      <c r="AO1846" s="36"/>
      <c r="AP1846" s="36"/>
      <c r="AQ1846" s="36"/>
      <c r="AR1846" s="36"/>
      <c r="AS1846" s="36"/>
    </row>
    <row r="1847" spans="2:45" ht="30" customHeight="1" x14ac:dyDescent="0.25">
      <c r="S1847" s="7" t="s">
        <v>22</v>
      </c>
      <c r="T1847" s="15">
        <v>2</v>
      </c>
      <c r="U1847" s="71"/>
      <c r="V1847" s="37"/>
      <c r="W1847" s="37"/>
      <c r="X1847" s="38"/>
      <c r="Y1847" s="38"/>
      <c r="Z1847" s="71"/>
      <c r="AA1847" s="39"/>
      <c r="AB1847" s="40"/>
      <c r="AC1847" s="40"/>
      <c r="AD1847" s="40"/>
      <c r="AE1847" s="41"/>
      <c r="AF1847" s="42"/>
      <c r="AG1847" s="49"/>
      <c r="AH1847" s="43"/>
      <c r="AI1847" s="43"/>
      <c r="AJ1847" s="44"/>
      <c r="AK1847" s="44"/>
      <c r="AL1847" s="44"/>
      <c r="AM1847" s="44"/>
      <c r="AN1847" s="36"/>
      <c r="AO1847" s="36"/>
      <c r="AP1847" s="36"/>
      <c r="AQ1847" s="36"/>
      <c r="AR1847" s="36"/>
      <c r="AS1847" s="36"/>
    </row>
    <row r="1848" spans="2:45" ht="30" customHeight="1" x14ac:dyDescent="0.25">
      <c r="B1848" s="70"/>
      <c r="S1848" s="7" t="s">
        <v>696</v>
      </c>
      <c r="T1848" s="28">
        <v>45092</v>
      </c>
      <c r="U1848" s="71"/>
      <c r="V1848" s="37"/>
      <c r="W1848" s="37"/>
      <c r="X1848" s="38"/>
      <c r="Y1848" s="38"/>
      <c r="Z1848" s="71"/>
      <c r="AA1848" s="39"/>
      <c r="AB1848" s="40"/>
      <c r="AC1848" s="40"/>
      <c r="AD1848" s="40"/>
      <c r="AE1848" s="41"/>
      <c r="AF1848" s="42"/>
      <c r="AG1848" s="49"/>
      <c r="AH1848" s="43"/>
      <c r="AI1848" s="43"/>
      <c r="AJ1848" s="44"/>
      <c r="AK1848" s="44"/>
      <c r="AL1848" s="44"/>
      <c r="AM1848" s="44"/>
      <c r="AN1848" s="36"/>
      <c r="AO1848" s="36"/>
      <c r="AP1848" s="36"/>
      <c r="AQ1848" s="36"/>
      <c r="AR1848" s="36"/>
      <c r="AS1848" s="36"/>
    </row>
    <row r="1849" spans="2:45" ht="30" customHeight="1" x14ac:dyDescent="0.25">
      <c r="S1849" s="7" t="s">
        <v>694</v>
      </c>
      <c r="T1849" s="15" t="s">
        <v>994</v>
      </c>
      <c r="U1849" s="71"/>
      <c r="V1849" s="37"/>
      <c r="W1849" s="37"/>
      <c r="X1849" s="38"/>
      <c r="Y1849" s="38"/>
      <c r="Z1849" s="71"/>
      <c r="AA1849" s="39"/>
      <c r="AB1849" s="40"/>
      <c r="AC1849" s="40"/>
      <c r="AD1849" s="40"/>
      <c r="AE1849" s="41"/>
      <c r="AF1849" s="42"/>
      <c r="AG1849" s="49"/>
      <c r="AH1849" s="43"/>
      <c r="AI1849" s="43"/>
      <c r="AJ1849" s="44"/>
      <c r="AK1849" s="44"/>
      <c r="AL1849" s="44"/>
      <c r="AM1849" s="44"/>
      <c r="AN1849" s="36"/>
      <c r="AO1849" s="36"/>
      <c r="AP1849" s="36"/>
      <c r="AQ1849" s="36"/>
      <c r="AR1849" s="36"/>
      <c r="AS1849" s="36"/>
    </row>
    <row r="1850" spans="2:45" ht="30" customHeight="1" x14ac:dyDescent="0.25">
      <c r="S1850" s="7" t="s">
        <v>697</v>
      </c>
      <c r="T1850" s="7">
        <f t="shared" ref="T1850" ca="1" si="1603">COUNTA(U1825:U1884)</f>
        <v>6</v>
      </c>
      <c r="U1850" s="71"/>
      <c r="V1850" s="37"/>
      <c r="W1850" s="37"/>
      <c r="X1850" s="38"/>
      <c r="Y1850" s="38"/>
      <c r="Z1850" s="71"/>
      <c r="AA1850" s="39"/>
      <c r="AB1850" s="40"/>
      <c r="AC1850" s="40"/>
      <c r="AD1850" s="40"/>
      <c r="AE1850" s="41"/>
      <c r="AF1850" s="42"/>
      <c r="AG1850" s="49"/>
      <c r="AH1850" s="43"/>
      <c r="AI1850" s="43"/>
      <c r="AJ1850" s="44"/>
      <c r="AK1850" s="44"/>
      <c r="AL1850" s="44"/>
      <c r="AM1850" s="44"/>
      <c r="AN1850" s="36"/>
      <c r="AO1850" s="36"/>
      <c r="AP1850" s="36"/>
      <c r="AQ1850" s="36"/>
      <c r="AR1850" s="36"/>
      <c r="AS1850" s="36"/>
    </row>
    <row r="1851" spans="2:45" ht="30" customHeight="1" x14ac:dyDescent="0.25">
      <c r="S1851" s="7" t="s">
        <v>715</v>
      </c>
      <c r="T1851" s="7" t="str">
        <f t="shared" ref="T1851" si="1604">T1839&amp;"+/-"&amp;T1840&amp;" "&amp;T1849</f>
        <v>-38+/-1 dBV</v>
      </c>
      <c r="U1851" s="71"/>
      <c r="V1851" s="37"/>
      <c r="W1851" s="37"/>
      <c r="X1851" s="38"/>
      <c r="Y1851" s="38"/>
      <c r="Z1851" s="71"/>
      <c r="AA1851" s="39"/>
      <c r="AB1851" s="40"/>
      <c r="AC1851" s="40"/>
      <c r="AD1851" s="40"/>
      <c r="AE1851" s="41"/>
      <c r="AF1851" s="42"/>
      <c r="AG1851" s="49"/>
      <c r="AH1851" s="43"/>
      <c r="AI1851" s="43"/>
      <c r="AJ1851" s="44"/>
      <c r="AK1851" s="44"/>
      <c r="AL1851" s="44"/>
      <c r="AM1851" s="44"/>
      <c r="AN1851" s="36"/>
      <c r="AO1851" s="36"/>
      <c r="AP1851" s="36"/>
      <c r="AQ1851" s="36"/>
      <c r="AR1851" s="36"/>
      <c r="AS1851" s="36"/>
    </row>
    <row r="1852" spans="2:45" ht="30" customHeight="1" x14ac:dyDescent="0.25">
      <c r="S1852" s="7" t="s">
        <v>719</v>
      </c>
      <c r="T1852" s="54" t="str">
        <f t="shared" ref="T1852" si="1605">T1831&amp;" : "&amp;T1834&amp;" "&amp;"(uA)"&amp;CHAR(10)&amp;"Vdc&amp;Remark: "&amp;T1837</f>
        <v>3.3V : 100~200 (uA)
Vdc&amp;Remark: -</v>
      </c>
      <c r="U1852" s="71"/>
      <c r="V1852" s="37"/>
      <c r="W1852" s="37"/>
      <c r="X1852" s="38"/>
      <c r="Y1852" s="38"/>
      <c r="Z1852" s="71"/>
      <c r="AA1852" s="39"/>
      <c r="AB1852" s="40"/>
      <c r="AC1852" s="40"/>
      <c r="AD1852" s="40"/>
      <c r="AE1852" s="41"/>
      <c r="AF1852" s="42"/>
      <c r="AG1852" s="49"/>
      <c r="AH1852" s="43"/>
      <c r="AI1852" s="43"/>
      <c r="AJ1852" s="44"/>
      <c r="AK1852" s="44"/>
      <c r="AL1852" s="44"/>
      <c r="AM1852" s="44"/>
      <c r="AN1852" s="36"/>
      <c r="AO1852" s="36"/>
      <c r="AP1852" s="36"/>
      <c r="AQ1852" s="36"/>
      <c r="AR1852" s="36"/>
      <c r="AS1852" s="36"/>
    </row>
    <row r="1853" spans="2:45" ht="30" customHeight="1" x14ac:dyDescent="0.25">
      <c r="U1853" s="71"/>
      <c r="V1853" s="37"/>
      <c r="W1853" s="37"/>
      <c r="X1853" s="38"/>
      <c r="Y1853" s="38"/>
      <c r="Z1853" s="71"/>
      <c r="AA1853" s="39"/>
      <c r="AB1853" s="40"/>
      <c r="AC1853" s="40"/>
      <c r="AD1853" s="40"/>
      <c r="AE1853" s="41"/>
      <c r="AF1853" s="42"/>
      <c r="AG1853" s="49"/>
      <c r="AH1853" s="43"/>
      <c r="AI1853" s="43"/>
      <c r="AJ1853" s="44"/>
      <c r="AK1853" s="44"/>
      <c r="AL1853" s="44"/>
      <c r="AM1853" s="44"/>
      <c r="AN1853" s="36"/>
      <c r="AO1853" s="36"/>
      <c r="AP1853" s="36"/>
      <c r="AQ1853" s="36"/>
      <c r="AR1853" s="36"/>
      <c r="AS1853" s="36"/>
    </row>
    <row r="1854" spans="2:45" ht="30" customHeight="1" x14ac:dyDescent="0.25">
      <c r="S1854" s="2" t="s">
        <v>14</v>
      </c>
      <c r="T1854" s="2" t="str">
        <f t="shared" ref="T1854" si="1606">ADDRESS(ROW(S1854),COLUMN($S$1))&amp;":"&amp;ADDRESS(ROW(S1884),COLUMN($T$1))</f>
        <v>$S$1854:$T$1884</v>
      </c>
      <c r="U1854" s="71"/>
      <c r="V1854" s="37"/>
      <c r="W1854" s="37"/>
      <c r="X1854" s="38"/>
      <c r="Y1854" s="38"/>
      <c r="Z1854" s="71"/>
      <c r="AA1854" s="39"/>
      <c r="AB1854" s="40"/>
      <c r="AC1854" s="40"/>
      <c r="AD1854" s="40"/>
      <c r="AE1854" s="41"/>
      <c r="AF1854" s="42"/>
      <c r="AG1854" s="49"/>
      <c r="AH1854" s="43"/>
      <c r="AI1854" s="43"/>
      <c r="AJ1854" s="44"/>
      <c r="AK1854" s="44"/>
      <c r="AL1854" s="44"/>
      <c r="AM1854" s="44"/>
      <c r="AN1854" s="36"/>
      <c r="AO1854" s="36"/>
      <c r="AP1854" s="36"/>
      <c r="AQ1854" s="36"/>
      <c r="AR1854" s="36"/>
      <c r="AS1854" s="36"/>
    </row>
    <row r="1855" spans="2:45" ht="30" customHeight="1" x14ac:dyDescent="0.25">
      <c r="S1855" s="4" t="str">
        <f t="shared" ref="S1855" si="1607">$BB$2</f>
        <v>15V</v>
      </c>
      <c r="T1855" s="3">
        <v>0</v>
      </c>
      <c r="U1855" s="71"/>
      <c r="V1855" s="37"/>
      <c r="W1855" s="37"/>
      <c r="X1855" s="38"/>
      <c r="Y1855" s="38"/>
      <c r="Z1855" s="71"/>
      <c r="AA1855" s="39"/>
      <c r="AB1855" s="40"/>
      <c r="AC1855" s="40"/>
      <c r="AD1855" s="40"/>
      <c r="AE1855" s="41"/>
      <c r="AF1855" s="42"/>
      <c r="AG1855" s="49"/>
      <c r="AH1855" s="43"/>
      <c r="AI1855" s="43"/>
      <c r="AJ1855" s="44"/>
      <c r="AK1855" s="44"/>
      <c r="AL1855" s="44"/>
      <c r="AM1855" s="44"/>
      <c r="AN1855" s="36"/>
      <c r="AO1855" s="36"/>
      <c r="AP1855" s="36"/>
      <c r="AQ1855" s="36"/>
      <c r="AR1855" s="36"/>
      <c r="AS1855" s="36"/>
    </row>
    <row r="1856" spans="2:45" ht="30" customHeight="1" x14ac:dyDescent="0.25">
      <c r="S1856" s="4" t="str">
        <f t="shared" ref="S1856" si="1608">$BB$3</f>
        <v>14V</v>
      </c>
      <c r="T1856" s="3" t="s">
        <v>562</v>
      </c>
      <c r="U1856" s="71"/>
      <c r="V1856" s="37"/>
      <c r="W1856" s="37"/>
      <c r="X1856" s="38"/>
      <c r="Y1856" s="38"/>
      <c r="Z1856" s="71"/>
      <c r="AA1856" s="39"/>
      <c r="AB1856" s="40"/>
      <c r="AC1856" s="40"/>
      <c r="AD1856" s="40"/>
      <c r="AE1856" s="41"/>
      <c r="AF1856" s="42"/>
      <c r="AG1856" s="49"/>
      <c r="AH1856" s="43"/>
      <c r="AI1856" s="43"/>
      <c r="AJ1856" s="44"/>
      <c r="AK1856" s="44"/>
      <c r="AL1856" s="44"/>
      <c r="AM1856" s="44"/>
      <c r="AN1856" s="36"/>
      <c r="AO1856" s="36"/>
      <c r="AP1856" s="36"/>
      <c r="AQ1856" s="36"/>
      <c r="AR1856" s="36"/>
      <c r="AS1856" s="36"/>
    </row>
    <row r="1857" spans="19:45" ht="30" customHeight="1" x14ac:dyDescent="0.25">
      <c r="S1857" s="4" t="str">
        <f t="shared" ref="S1857" si="1609">$BB$4</f>
        <v>13V</v>
      </c>
      <c r="T1857" s="3" t="s">
        <v>255</v>
      </c>
      <c r="U1857" s="71"/>
      <c r="V1857" s="37"/>
      <c r="W1857" s="37"/>
      <c r="X1857" s="38"/>
      <c r="Y1857" s="38"/>
      <c r="Z1857" s="71"/>
      <c r="AA1857" s="39"/>
      <c r="AB1857" s="40"/>
      <c r="AC1857" s="40"/>
      <c r="AD1857" s="40"/>
      <c r="AE1857" s="41"/>
      <c r="AF1857" s="42"/>
      <c r="AG1857" s="49"/>
      <c r="AH1857" s="43"/>
      <c r="AI1857" s="43"/>
      <c r="AJ1857" s="44"/>
      <c r="AK1857" s="44"/>
      <c r="AL1857" s="44"/>
      <c r="AM1857" s="44"/>
      <c r="AN1857" s="36"/>
      <c r="AO1857" s="36"/>
      <c r="AP1857" s="36"/>
      <c r="AQ1857" s="36"/>
      <c r="AR1857" s="36"/>
      <c r="AS1857" s="36"/>
    </row>
    <row r="1858" spans="19:45" ht="30" customHeight="1" x14ac:dyDescent="0.25">
      <c r="S1858" s="4" t="str">
        <f t="shared" ref="S1858" si="1610">$BB$5</f>
        <v>12V</v>
      </c>
      <c r="T1858" s="3" t="s">
        <v>255</v>
      </c>
      <c r="U1858" s="71"/>
      <c r="V1858" s="37"/>
      <c r="W1858" s="37"/>
      <c r="X1858" s="38"/>
      <c r="Y1858" s="38"/>
      <c r="Z1858" s="71"/>
      <c r="AA1858" s="39"/>
      <c r="AB1858" s="40"/>
      <c r="AC1858" s="40"/>
      <c r="AD1858" s="40"/>
      <c r="AE1858" s="41"/>
      <c r="AF1858" s="42"/>
      <c r="AG1858" s="49"/>
      <c r="AH1858" s="43"/>
      <c r="AI1858" s="43"/>
      <c r="AJ1858" s="44"/>
      <c r="AK1858" s="44"/>
      <c r="AL1858" s="44"/>
      <c r="AM1858" s="44"/>
      <c r="AN1858" s="36"/>
      <c r="AO1858" s="36"/>
      <c r="AP1858" s="36"/>
      <c r="AQ1858" s="36"/>
      <c r="AR1858" s="36"/>
      <c r="AS1858" s="36"/>
    </row>
    <row r="1859" spans="19:45" ht="30" customHeight="1" x14ac:dyDescent="0.25">
      <c r="S1859" s="4" t="str">
        <f t="shared" ref="S1859" si="1611">$BB$6</f>
        <v>11V</v>
      </c>
      <c r="T1859" s="3" t="s">
        <v>255</v>
      </c>
      <c r="U1859" s="71"/>
      <c r="V1859" s="37"/>
      <c r="W1859" s="37"/>
      <c r="X1859" s="38"/>
      <c r="Y1859" s="38"/>
      <c r="Z1859" s="71"/>
      <c r="AA1859" s="39"/>
      <c r="AB1859" s="40"/>
      <c r="AC1859" s="40"/>
      <c r="AD1859" s="40"/>
      <c r="AE1859" s="41"/>
      <c r="AF1859" s="42"/>
      <c r="AG1859" s="49"/>
      <c r="AH1859" s="43"/>
      <c r="AI1859" s="43"/>
      <c r="AJ1859" s="44"/>
      <c r="AK1859" s="44"/>
      <c r="AL1859" s="44"/>
      <c r="AM1859" s="44"/>
      <c r="AN1859" s="36"/>
      <c r="AO1859" s="36"/>
      <c r="AP1859" s="36"/>
      <c r="AQ1859" s="36"/>
      <c r="AR1859" s="36"/>
      <c r="AS1859" s="36"/>
    </row>
    <row r="1860" spans="19:45" ht="30" customHeight="1" x14ac:dyDescent="0.25">
      <c r="S1860" s="4" t="str">
        <f t="shared" ref="S1860" si="1612">$BB$7</f>
        <v>10V</v>
      </c>
      <c r="T1860" s="3" t="s">
        <v>562</v>
      </c>
      <c r="U1860" s="71"/>
      <c r="V1860" s="37"/>
      <c r="W1860" s="37"/>
      <c r="X1860" s="38"/>
      <c r="Y1860" s="38"/>
      <c r="Z1860" s="71"/>
      <c r="AA1860" s="39"/>
      <c r="AB1860" s="40"/>
      <c r="AC1860" s="40"/>
      <c r="AD1860" s="40"/>
      <c r="AE1860" s="41"/>
      <c r="AF1860" s="42"/>
      <c r="AG1860" s="49"/>
      <c r="AH1860" s="43"/>
      <c r="AI1860" s="43"/>
      <c r="AJ1860" s="44"/>
      <c r="AK1860" s="44"/>
      <c r="AL1860" s="44"/>
      <c r="AM1860" s="44"/>
      <c r="AN1860" s="36"/>
      <c r="AO1860" s="36"/>
      <c r="AP1860" s="36"/>
      <c r="AQ1860" s="36"/>
      <c r="AR1860" s="36"/>
      <c r="AS1860" s="36"/>
    </row>
    <row r="1861" spans="19:45" ht="30" customHeight="1" x14ac:dyDescent="0.25">
      <c r="S1861" s="4" t="str">
        <f t="shared" ref="S1861" si="1613">$BB$8</f>
        <v>9V</v>
      </c>
      <c r="T1861" s="3" t="s">
        <v>562</v>
      </c>
      <c r="U1861" s="71"/>
      <c r="V1861" s="37"/>
      <c r="W1861" s="37"/>
      <c r="X1861" s="38"/>
      <c r="Y1861" s="38"/>
      <c r="Z1861" s="71"/>
      <c r="AA1861" s="39"/>
      <c r="AB1861" s="40"/>
      <c r="AC1861" s="40"/>
      <c r="AD1861" s="40"/>
      <c r="AE1861" s="41"/>
      <c r="AF1861" s="42"/>
      <c r="AG1861" s="49"/>
      <c r="AH1861" s="43"/>
      <c r="AI1861" s="43"/>
      <c r="AJ1861" s="44"/>
      <c r="AK1861" s="44"/>
      <c r="AL1861" s="44"/>
      <c r="AM1861" s="44"/>
      <c r="AN1861" s="36"/>
      <c r="AO1861" s="36"/>
      <c r="AP1861" s="36"/>
      <c r="AQ1861" s="36"/>
      <c r="AR1861" s="36"/>
      <c r="AS1861" s="36"/>
    </row>
    <row r="1862" spans="19:45" ht="30" customHeight="1" x14ac:dyDescent="0.25">
      <c r="S1862" s="4" t="str">
        <f t="shared" ref="S1862" si="1614">$BB$9</f>
        <v>FIX</v>
      </c>
      <c r="T1862" s="3" t="s">
        <v>562</v>
      </c>
      <c r="U1862" s="71"/>
      <c r="V1862" s="37"/>
      <c r="W1862" s="37"/>
      <c r="X1862" s="38"/>
      <c r="Y1862" s="38"/>
      <c r="Z1862" s="71"/>
      <c r="AA1862" s="39"/>
      <c r="AB1862" s="40"/>
      <c r="AC1862" s="40"/>
      <c r="AD1862" s="40"/>
      <c r="AE1862" s="41"/>
      <c r="AF1862" s="42"/>
      <c r="AG1862" s="49"/>
      <c r="AH1862" s="43"/>
      <c r="AI1862" s="43"/>
      <c r="AJ1862" s="44"/>
      <c r="AK1862" s="44"/>
      <c r="AL1862" s="44"/>
      <c r="AM1862" s="44"/>
      <c r="AN1862" s="36"/>
      <c r="AO1862" s="36"/>
      <c r="AP1862" s="36"/>
      <c r="AQ1862" s="36"/>
      <c r="AR1862" s="36"/>
      <c r="AS1862" s="36"/>
    </row>
    <row r="1863" spans="19:45" ht="30" customHeight="1" x14ac:dyDescent="0.25">
      <c r="S1863" s="4" t="str">
        <f t="shared" ref="S1863" si="1615">$BB$10</f>
        <v>Space</v>
      </c>
      <c r="T1863" s="3"/>
      <c r="U1863" s="71"/>
      <c r="V1863" s="37"/>
      <c r="W1863" s="37"/>
      <c r="X1863" s="38"/>
      <c r="Y1863" s="38"/>
      <c r="Z1863" s="71"/>
      <c r="AA1863" s="39"/>
      <c r="AB1863" s="40"/>
      <c r="AC1863" s="40"/>
      <c r="AD1863" s="40"/>
      <c r="AE1863" s="41"/>
      <c r="AF1863" s="42"/>
      <c r="AG1863" s="49"/>
      <c r="AH1863" s="43"/>
      <c r="AI1863" s="43"/>
      <c r="AJ1863" s="44"/>
      <c r="AK1863" s="44"/>
      <c r="AL1863" s="44"/>
      <c r="AM1863" s="44"/>
      <c r="AN1863" s="36"/>
      <c r="AO1863" s="36"/>
      <c r="AP1863" s="36"/>
      <c r="AQ1863" s="36"/>
      <c r="AR1863" s="36"/>
      <c r="AS1863" s="36"/>
    </row>
    <row r="1864" spans="19:45" ht="30" customHeight="1" x14ac:dyDescent="0.25">
      <c r="S1864" s="4" t="str">
        <f t="shared" ref="S1864" si="1616">$BB$11</f>
        <v>Config2</v>
      </c>
      <c r="T1864" s="3"/>
      <c r="U1864" s="71"/>
      <c r="V1864" s="37"/>
      <c r="W1864" s="37"/>
      <c r="X1864" s="38"/>
      <c r="Y1864" s="38"/>
      <c r="Z1864" s="71"/>
      <c r="AA1864" s="39"/>
      <c r="AB1864" s="40"/>
      <c r="AC1864" s="40"/>
      <c r="AD1864" s="40"/>
      <c r="AE1864" s="41"/>
      <c r="AF1864" s="42"/>
      <c r="AG1864" s="49"/>
      <c r="AH1864" s="43"/>
      <c r="AI1864" s="43"/>
      <c r="AJ1864" s="44"/>
      <c r="AK1864" s="44"/>
      <c r="AL1864" s="44"/>
      <c r="AM1864" s="44"/>
      <c r="AN1864" s="36"/>
      <c r="AO1864" s="36"/>
      <c r="AP1864" s="36"/>
      <c r="AQ1864" s="36"/>
      <c r="AR1864" s="36"/>
      <c r="AS1864" s="36"/>
    </row>
    <row r="1865" spans="19:45" ht="30" customHeight="1" x14ac:dyDescent="0.25">
      <c r="S1865" s="4" t="str">
        <f t="shared" ref="S1865" si="1617">$BB$12</f>
        <v>-</v>
      </c>
      <c r="T1865" s="3"/>
      <c r="U1865" s="36"/>
      <c r="V1865" s="37"/>
      <c r="W1865" s="37"/>
      <c r="X1865" s="38"/>
      <c r="Y1865" s="38"/>
      <c r="Z1865" s="71"/>
      <c r="AA1865" s="39"/>
      <c r="AB1865" s="40"/>
      <c r="AC1865" s="40"/>
      <c r="AD1865" s="40"/>
      <c r="AE1865" s="41"/>
      <c r="AF1865" s="42"/>
      <c r="AG1865" s="49"/>
      <c r="AH1865" s="43"/>
      <c r="AI1865" s="43"/>
      <c r="AJ1865" s="44"/>
      <c r="AK1865" s="44"/>
      <c r="AL1865" s="44"/>
      <c r="AM1865" s="44"/>
      <c r="AN1865" s="36"/>
      <c r="AO1865" s="36"/>
      <c r="AP1865" s="36"/>
      <c r="AQ1865" s="36"/>
      <c r="AR1865" s="36"/>
      <c r="AS1865" s="36"/>
    </row>
    <row r="1866" spans="19:45" ht="30" customHeight="1" x14ac:dyDescent="0.25">
      <c r="S1866" s="4" t="str">
        <f t="shared" ref="S1866" si="1618">$BB$13</f>
        <v>-</v>
      </c>
      <c r="T1866" s="3"/>
      <c r="U1866" s="36"/>
      <c r="V1866" s="37"/>
      <c r="W1866" s="37"/>
      <c r="X1866" s="38"/>
      <c r="Y1866" s="38"/>
      <c r="Z1866" s="71"/>
      <c r="AA1866" s="39"/>
      <c r="AB1866" s="40"/>
      <c r="AC1866" s="40"/>
      <c r="AD1866" s="40"/>
      <c r="AE1866" s="41"/>
      <c r="AF1866" s="42"/>
      <c r="AG1866" s="49"/>
      <c r="AH1866" s="43"/>
      <c r="AI1866" s="43"/>
      <c r="AJ1866" s="44"/>
      <c r="AK1866" s="44"/>
      <c r="AL1866" s="44"/>
      <c r="AM1866" s="44"/>
      <c r="AN1866" s="36"/>
      <c r="AO1866" s="36"/>
      <c r="AP1866" s="36"/>
      <c r="AQ1866" s="36"/>
      <c r="AR1866" s="36"/>
      <c r="AS1866" s="36"/>
    </row>
    <row r="1867" spans="19:45" ht="30" customHeight="1" x14ac:dyDescent="0.25">
      <c r="S1867" s="4" t="str">
        <f t="shared" ref="S1867" si="1619">$BB$14</f>
        <v>-</v>
      </c>
      <c r="T1867" s="3"/>
      <c r="U1867" s="36"/>
      <c r="V1867" s="37"/>
      <c r="W1867" s="37"/>
      <c r="X1867" s="38"/>
      <c r="Y1867" s="38"/>
      <c r="Z1867" s="71"/>
      <c r="AA1867" s="39"/>
      <c r="AB1867" s="40"/>
      <c r="AC1867" s="40"/>
      <c r="AD1867" s="40"/>
      <c r="AE1867" s="41"/>
      <c r="AF1867" s="42"/>
      <c r="AG1867" s="49"/>
      <c r="AH1867" s="43"/>
      <c r="AI1867" s="43"/>
      <c r="AJ1867" s="44"/>
      <c r="AK1867" s="44"/>
      <c r="AL1867" s="44"/>
      <c r="AM1867" s="44"/>
      <c r="AN1867" s="36"/>
      <c r="AO1867" s="36"/>
      <c r="AP1867" s="36"/>
      <c r="AQ1867" s="36"/>
      <c r="AR1867" s="36"/>
      <c r="AS1867" s="36"/>
    </row>
    <row r="1868" spans="19:45" ht="30" customHeight="1" x14ac:dyDescent="0.25">
      <c r="S1868" s="4" t="str">
        <f t="shared" ref="S1868" si="1620">$BB$15</f>
        <v>-</v>
      </c>
      <c r="T1868" s="3"/>
      <c r="U1868" s="36"/>
      <c r="V1868" s="37"/>
      <c r="W1868" s="37"/>
      <c r="X1868" s="38"/>
      <c r="Y1868" s="38"/>
      <c r="Z1868" s="71"/>
      <c r="AA1868" s="39"/>
      <c r="AB1868" s="40"/>
      <c r="AC1868" s="40"/>
      <c r="AD1868" s="40"/>
      <c r="AE1868" s="41"/>
      <c r="AF1868" s="42"/>
      <c r="AG1868" s="49"/>
      <c r="AH1868" s="43"/>
      <c r="AI1868" s="43"/>
      <c r="AJ1868" s="44"/>
      <c r="AK1868" s="44"/>
      <c r="AL1868" s="44"/>
      <c r="AM1868" s="44"/>
      <c r="AN1868" s="36"/>
      <c r="AO1868" s="36"/>
      <c r="AP1868" s="36"/>
      <c r="AQ1868" s="36"/>
      <c r="AR1868" s="36"/>
      <c r="AS1868" s="36"/>
    </row>
    <row r="1869" spans="19:45" ht="30" customHeight="1" x14ac:dyDescent="0.25">
      <c r="S1869" s="4" t="str">
        <f t="shared" ref="S1869" si="1621">$BB$16</f>
        <v>-</v>
      </c>
      <c r="T1869" s="3"/>
      <c r="U1869" s="36"/>
      <c r="V1869" s="37"/>
      <c r="W1869" s="37"/>
      <c r="X1869" s="38"/>
      <c r="Y1869" s="38"/>
      <c r="Z1869" s="71"/>
      <c r="AA1869" s="39"/>
      <c r="AB1869" s="40"/>
      <c r="AC1869" s="40"/>
      <c r="AD1869" s="40"/>
      <c r="AE1869" s="41"/>
      <c r="AF1869" s="42"/>
      <c r="AG1869" s="49"/>
      <c r="AH1869" s="43"/>
      <c r="AI1869" s="43"/>
      <c r="AJ1869" s="44"/>
      <c r="AK1869" s="44"/>
      <c r="AL1869" s="44"/>
      <c r="AM1869" s="44"/>
      <c r="AN1869" s="36"/>
      <c r="AO1869" s="36"/>
      <c r="AP1869" s="36"/>
      <c r="AQ1869" s="36"/>
      <c r="AR1869" s="36"/>
      <c r="AS1869" s="36"/>
    </row>
    <row r="1870" spans="19:45" ht="30" customHeight="1" x14ac:dyDescent="0.25">
      <c r="S1870" s="4" t="str">
        <f t="shared" ref="S1870" si="1622">$BB$17</f>
        <v>-</v>
      </c>
      <c r="T1870" s="3"/>
      <c r="U1870" s="36"/>
      <c r="V1870" s="37"/>
      <c r="W1870" s="37"/>
      <c r="X1870" s="38"/>
      <c r="Y1870" s="38"/>
      <c r="Z1870" s="71"/>
      <c r="AA1870" s="39"/>
      <c r="AB1870" s="40"/>
      <c r="AC1870" s="40"/>
      <c r="AD1870" s="40"/>
      <c r="AE1870" s="41"/>
      <c r="AF1870" s="42"/>
      <c r="AG1870" s="49"/>
      <c r="AH1870" s="43"/>
      <c r="AI1870" s="43"/>
      <c r="AJ1870" s="44"/>
      <c r="AK1870" s="44"/>
      <c r="AL1870" s="44"/>
      <c r="AM1870" s="44"/>
      <c r="AN1870" s="36"/>
      <c r="AO1870" s="36"/>
      <c r="AP1870" s="36"/>
      <c r="AQ1870" s="36"/>
      <c r="AR1870" s="36"/>
      <c r="AS1870" s="36"/>
    </row>
    <row r="1871" spans="19:45" ht="30" customHeight="1" x14ac:dyDescent="0.25">
      <c r="S1871" s="4" t="str">
        <f t="shared" ref="S1871" si="1623">$BB$18</f>
        <v>-</v>
      </c>
      <c r="T1871" s="3"/>
      <c r="U1871" s="36"/>
      <c r="V1871" s="37"/>
      <c r="W1871" s="37"/>
      <c r="X1871" s="38"/>
      <c r="Y1871" s="38"/>
      <c r="Z1871" s="71"/>
      <c r="AA1871" s="39"/>
      <c r="AB1871" s="40"/>
      <c r="AC1871" s="40"/>
      <c r="AD1871" s="40"/>
      <c r="AE1871" s="41"/>
      <c r="AF1871" s="42"/>
      <c r="AG1871" s="49"/>
      <c r="AH1871" s="43"/>
      <c r="AI1871" s="43"/>
      <c r="AJ1871" s="44"/>
      <c r="AK1871" s="44"/>
      <c r="AL1871" s="44"/>
      <c r="AM1871" s="44"/>
      <c r="AN1871" s="36"/>
      <c r="AO1871" s="36"/>
      <c r="AP1871" s="36"/>
      <c r="AQ1871" s="36"/>
      <c r="AR1871" s="36"/>
      <c r="AS1871" s="36"/>
    </row>
    <row r="1872" spans="19:45" ht="30" customHeight="1" x14ac:dyDescent="0.25">
      <c r="S1872" s="4" t="str">
        <f t="shared" ref="S1872" si="1624">$BB$19</f>
        <v>-</v>
      </c>
      <c r="T1872" s="3"/>
      <c r="U1872" s="36"/>
      <c r="V1872" s="37"/>
      <c r="W1872" s="37"/>
      <c r="X1872" s="38"/>
      <c r="Y1872" s="38"/>
      <c r="Z1872" s="71"/>
      <c r="AA1872" s="39"/>
      <c r="AB1872" s="40"/>
      <c r="AC1872" s="40"/>
      <c r="AD1872" s="40"/>
      <c r="AE1872" s="41"/>
      <c r="AF1872" s="42"/>
      <c r="AG1872" s="49"/>
      <c r="AH1872" s="43"/>
      <c r="AI1872" s="43"/>
      <c r="AJ1872" s="44"/>
      <c r="AK1872" s="44"/>
      <c r="AL1872" s="44"/>
      <c r="AM1872" s="44"/>
      <c r="AN1872" s="36"/>
      <c r="AO1872" s="36"/>
      <c r="AP1872" s="36"/>
      <c r="AQ1872" s="36"/>
      <c r="AR1872" s="36"/>
      <c r="AS1872" s="36"/>
    </row>
    <row r="1873" spans="19:45" ht="30" customHeight="1" x14ac:dyDescent="0.25">
      <c r="S1873" s="4" t="str">
        <f t="shared" ref="S1873" si="1625">$BB$20</f>
        <v>-</v>
      </c>
      <c r="T1873" s="3"/>
      <c r="U1873" s="36"/>
      <c r="V1873" s="37"/>
      <c r="W1873" s="37"/>
      <c r="X1873" s="38"/>
      <c r="Y1873" s="38"/>
      <c r="Z1873" s="71"/>
      <c r="AA1873" s="39"/>
      <c r="AB1873" s="40"/>
      <c r="AC1873" s="40"/>
      <c r="AD1873" s="40"/>
      <c r="AE1873" s="41"/>
      <c r="AF1873" s="42"/>
      <c r="AG1873" s="49"/>
      <c r="AH1873" s="43"/>
      <c r="AI1873" s="43"/>
      <c r="AJ1873" s="44"/>
      <c r="AK1873" s="44"/>
      <c r="AL1873" s="44"/>
      <c r="AM1873" s="44"/>
      <c r="AN1873" s="36"/>
      <c r="AO1873" s="36"/>
      <c r="AP1873" s="36"/>
      <c r="AQ1873" s="36"/>
      <c r="AR1873" s="36"/>
      <c r="AS1873" s="36"/>
    </row>
    <row r="1874" spans="19:45" ht="30" customHeight="1" x14ac:dyDescent="0.25">
      <c r="S1874" s="4" t="str">
        <f t="shared" ref="S1874" si="1626">$BB$21</f>
        <v>-</v>
      </c>
      <c r="T1874" s="3"/>
      <c r="U1874" s="36"/>
      <c r="V1874" s="37"/>
      <c r="W1874" s="37"/>
      <c r="X1874" s="38"/>
      <c r="Y1874" s="38"/>
      <c r="Z1874" s="71"/>
      <c r="AA1874" s="39"/>
      <c r="AB1874" s="40"/>
      <c r="AC1874" s="40"/>
      <c r="AD1874" s="40"/>
      <c r="AE1874" s="41"/>
      <c r="AF1874" s="42"/>
      <c r="AG1874" s="49"/>
      <c r="AH1874" s="43"/>
      <c r="AI1874" s="43"/>
      <c r="AJ1874" s="44"/>
      <c r="AK1874" s="44"/>
      <c r="AL1874" s="44"/>
      <c r="AM1874" s="44"/>
      <c r="AN1874" s="36"/>
      <c r="AO1874" s="36"/>
      <c r="AP1874" s="36"/>
      <c r="AQ1874" s="36"/>
      <c r="AR1874" s="36"/>
      <c r="AS1874" s="36"/>
    </row>
    <row r="1875" spans="19:45" ht="30" customHeight="1" x14ac:dyDescent="0.25">
      <c r="S1875" s="4" t="str">
        <f t="shared" ref="S1875" si="1627">$BB$22</f>
        <v>-</v>
      </c>
      <c r="T1875" s="3"/>
      <c r="U1875" s="36"/>
      <c r="V1875" s="37"/>
      <c r="W1875" s="37"/>
      <c r="X1875" s="38"/>
      <c r="Y1875" s="38"/>
      <c r="Z1875" s="71"/>
      <c r="AA1875" s="39"/>
      <c r="AB1875" s="40"/>
      <c r="AC1875" s="40"/>
      <c r="AD1875" s="40"/>
      <c r="AE1875" s="41"/>
      <c r="AF1875" s="42"/>
      <c r="AG1875" s="49"/>
      <c r="AH1875" s="43"/>
      <c r="AI1875" s="43"/>
      <c r="AJ1875" s="44"/>
      <c r="AK1875" s="44"/>
      <c r="AL1875" s="44"/>
      <c r="AM1875" s="44"/>
      <c r="AN1875" s="36"/>
      <c r="AO1875" s="36"/>
      <c r="AP1875" s="36"/>
      <c r="AQ1875" s="36"/>
      <c r="AR1875" s="36"/>
      <c r="AS1875" s="36"/>
    </row>
    <row r="1876" spans="19:45" ht="30" customHeight="1" x14ac:dyDescent="0.25">
      <c r="S1876" s="4" t="str">
        <f t="shared" ref="S1876" si="1628">$BB$23</f>
        <v>-</v>
      </c>
      <c r="T1876" s="3"/>
      <c r="U1876" s="36"/>
      <c r="V1876" s="37"/>
      <c r="W1876" s="37"/>
      <c r="X1876" s="38"/>
      <c r="Y1876" s="38"/>
      <c r="Z1876" s="71"/>
      <c r="AA1876" s="39"/>
      <c r="AB1876" s="40"/>
      <c r="AC1876" s="40"/>
      <c r="AD1876" s="40"/>
      <c r="AE1876" s="41"/>
      <c r="AF1876" s="42"/>
      <c r="AG1876" s="49"/>
      <c r="AH1876" s="43"/>
      <c r="AI1876" s="43"/>
      <c r="AJ1876" s="44"/>
      <c r="AK1876" s="44"/>
      <c r="AL1876" s="44"/>
      <c r="AM1876" s="44"/>
      <c r="AN1876" s="36"/>
      <c r="AO1876" s="36"/>
      <c r="AP1876" s="36"/>
      <c r="AQ1876" s="36"/>
      <c r="AR1876" s="36"/>
      <c r="AS1876" s="36"/>
    </row>
    <row r="1877" spans="19:45" ht="30" customHeight="1" x14ac:dyDescent="0.25">
      <c r="S1877" s="4" t="str">
        <f t="shared" ref="S1877" si="1629">$BB$24</f>
        <v>-</v>
      </c>
      <c r="T1877" s="3"/>
      <c r="U1877" s="36"/>
      <c r="V1877" s="37"/>
      <c r="W1877" s="37"/>
      <c r="X1877" s="38"/>
      <c r="Y1877" s="38"/>
      <c r="Z1877" s="71"/>
      <c r="AA1877" s="39"/>
      <c r="AB1877" s="40"/>
      <c r="AC1877" s="40"/>
      <c r="AD1877" s="40"/>
      <c r="AE1877" s="41"/>
      <c r="AF1877" s="42"/>
      <c r="AG1877" s="49"/>
      <c r="AH1877" s="43"/>
      <c r="AI1877" s="43"/>
      <c r="AJ1877" s="44"/>
      <c r="AK1877" s="44"/>
      <c r="AL1877" s="44"/>
      <c r="AM1877" s="44"/>
      <c r="AN1877" s="36"/>
      <c r="AO1877" s="36"/>
      <c r="AP1877" s="36"/>
      <c r="AQ1877" s="36"/>
      <c r="AR1877" s="36"/>
      <c r="AS1877" s="36"/>
    </row>
    <row r="1878" spans="19:45" ht="30" customHeight="1" x14ac:dyDescent="0.25">
      <c r="S1878" s="4" t="str">
        <f t="shared" ref="S1878" si="1630">$BB$25</f>
        <v>-</v>
      </c>
      <c r="T1878" s="3"/>
      <c r="U1878" s="36"/>
      <c r="V1878" s="37"/>
      <c r="W1878" s="37"/>
      <c r="X1878" s="38"/>
      <c r="Y1878" s="38"/>
      <c r="Z1878" s="71"/>
      <c r="AA1878" s="39"/>
      <c r="AB1878" s="40"/>
      <c r="AC1878" s="40"/>
      <c r="AD1878" s="40"/>
      <c r="AE1878" s="41"/>
      <c r="AF1878" s="42"/>
      <c r="AG1878" s="49"/>
      <c r="AH1878" s="43"/>
      <c r="AI1878" s="43"/>
      <c r="AJ1878" s="44"/>
      <c r="AK1878" s="44"/>
      <c r="AL1878" s="44"/>
      <c r="AM1878" s="44"/>
      <c r="AN1878" s="36"/>
      <c r="AO1878" s="36"/>
      <c r="AP1878" s="36"/>
      <c r="AQ1878" s="36"/>
      <c r="AR1878" s="36"/>
      <c r="AS1878" s="36"/>
    </row>
    <row r="1879" spans="19:45" ht="30" customHeight="1" x14ac:dyDescent="0.25">
      <c r="S1879" s="4" t="str">
        <f t="shared" ref="S1879" si="1631">$BB$26</f>
        <v>-</v>
      </c>
      <c r="T1879" s="3"/>
      <c r="U1879" s="36"/>
      <c r="V1879" s="37"/>
      <c r="W1879" s="37"/>
      <c r="X1879" s="38"/>
      <c r="Y1879" s="38"/>
      <c r="Z1879" s="71"/>
      <c r="AA1879" s="39"/>
      <c r="AB1879" s="40"/>
      <c r="AC1879" s="40"/>
      <c r="AD1879" s="40"/>
      <c r="AE1879" s="41"/>
      <c r="AF1879" s="42"/>
      <c r="AG1879" s="49"/>
      <c r="AH1879" s="43"/>
      <c r="AI1879" s="43"/>
      <c r="AJ1879" s="44"/>
      <c r="AK1879" s="44"/>
      <c r="AL1879" s="44"/>
      <c r="AM1879" s="44"/>
      <c r="AN1879" s="36"/>
      <c r="AO1879" s="36"/>
      <c r="AP1879" s="36"/>
      <c r="AQ1879" s="36"/>
      <c r="AR1879" s="36"/>
      <c r="AS1879" s="36"/>
    </row>
    <row r="1880" spans="19:45" ht="30" customHeight="1" x14ac:dyDescent="0.25">
      <c r="S1880" s="4" t="str">
        <f t="shared" ref="S1880" si="1632">$BB$27</f>
        <v>-</v>
      </c>
      <c r="T1880" s="3"/>
      <c r="U1880" s="36"/>
      <c r="V1880" s="37"/>
      <c r="W1880" s="37"/>
      <c r="X1880" s="38"/>
      <c r="Y1880" s="38"/>
      <c r="Z1880" s="71"/>
      <c r="AA1880" s="39"/>
      <c r="AB1880" s="40"/>
      <c r="AC1880" s="40"/>
      <c r="AD1880" s="40"/>
      <c r="AE1880" s="41"/>
      <c r="AF1880" s="42"/>
      <c r="AG1880" s="49"/>
      <c r="AH1880" s="43"/>
      <c r="AI1880" s="43"/>
      <c r="AJ1880" s="44"/>
      <c r="AK1880" s="44"/>
      <c r="AL1880" s="44"/>
      <c r="AM1880" s="44"/>
      <c r="AN1880" s="36"/>
      <c r="AO1880" s="36"/>
      <c r="AP1880" s="36"/>
      <c r="AQ1880" s="36"/>
      <c r="AR1880" s="36"/>
      <c r="AS1880" s="36"/>
    </row>
    <row r="1881" spans="19:45" ht="30" customHeight="1" x14ac:dyDescent="0.25">
      <c r="S1881" s="4" t="str">
        <f t="shared" ref="S1881" si="1633">$BB$28</f>
        <v>-</v>
      </c>
      <c r="T1881" s="3"/>
      <c r="U1881" s="36"/>
      <c r="V1881" s="37"/>
      <c r="W1881" s="37"/>
      <c r="X1881" s="38"/>
      <c r="Y1881" s="38"/>
      <c r="Z1881" s="71"/>
      <c r="AA1881" s="39"/>
      <c r="AB1881" s="40"/>
      <c r="AC1881" s="40"/>
      <c r="AD1881" s="40"/>
      <c r="AE1881" s="41"/>
      <c r="AF1881" s="42"/>
      <c r="AG1881" s="49"/>
      <c r="AH1881" s="43"/>
      <c r="AI1881" s="43"/>
      <c r="AJ1881" s="44"/>
      <c r="AK1881" s="44"/>
      <c r="AL1881" s="44"/>
      <c r="AM1881" s="44"/>
      <c r="AN1881" s="36"/>
      <c r="AO1881" s="36"/>
      <c r="AP1881" s="36"/>
      <c r="AQ1881" s="36"/>
      <c r="AR1881" s="36"/>
      <c r="AS1881" s="36"/>
    </row>
    <row r="1882" spans="19:45" ht="30" customHeight="1" x14ac:dyDescent="0.25">
      <c r="S1882" s="4" t="str">
        <f t="shared" ref="S1882" si="1634">$BB$29</f>
        <v>-</v>
      </c>
      <c r="T1882" s="3"/>
      <c r="U1882" s="36"/>
      <c r="V1882" s="37"/>
      <c r="W1882" s="37"/>
      <c r="X1882" s="38"/>
      <c r="Y1882" s="38"/>
      <c r="Z1882" s="71"/>
      <c r="AA1882" s="39"/>
      <c r="AB1882" s="40"/>
      <c r="AC1882" s="40"/>
      <c r="AD1882" s="40"/>
      <c r="AE1882" s="41"/>
      <c r="AF1882" s="42"/>
      <c r="AG1882" s="49"/>
      <c r="AH1882" s="43"/>
      <c r="AI1882" s="43"/>
      <c r="AJ1882" s="44"/>
      <c r="AK1882" s="44"/>
      <c r="AL1882" s="44"/>
      <c r="AM1882" s="44"/>
      <c r="AN1882" s="36"/>
      <c r="AO1882" s="36"/>
      <c r="AP1882" s="36"/>
      <c r="AQ1882" s="36"/>
      <c r="AR1882" s="36"/>
      <c r="AS1882" s="36"/>
    </row>
    <row r="1883" spans="19:45" ht="30" customHeight="1" x14ac:dyDescent="0.25">
      <c r="S1883" s="4" t="str">
        <f t="shared" ref="S1883" si="1635">$BB$30</f>
        <v>-</v>
      </c>
      <c r="T1883" s="3"/>
      <c r="U1883" s="36"/>
      <c r="V1883" s="37"/>
      <c r="W1883" s="37"/>
      <c r="X1883" s="38"/>
      <c r="Y1883" s="38"/>
      <c r="Z1883" s="71"/>
      <c r="AA1883" s="39"/>
      <c r="AB1883" s="40"/>
      <c r="AC1883" s="40"/>
      <c r="AD1883" s="40"/>
      <c r="AE1883" s="41"/>
      <c r="AF1883" s="42"/>
      <c r="AG1883" s="49"/>
      <c r="AH1883" s="43"/>
      <c r="AI1883" s="43"/>
      <c r="AJ1883" s="44"/>
      <c r="AK1883" s="44"/>
      <c r="AL1883" s="44"/>
      <c r="AM1883" s="44"/>
      <c r="AN1883" s="36"/>
      <c r="AO1883" s="36"/>
      <c r="AP1883" s="36"/>
      <c r="AQ1883" s="36"/>
      <c r="AR1883" s="36"/>
      <c r="AS1883" s="36"/>
    </row>
    <row r="1884" spans="19:45" ht="30" customHeight="1" x14ac:dyDescent="0.25">
      <c r="S1884" s="4" t="str">
        <f t="shared" ref="S1884" si="1636">$BB$31</f>
        <v>-</v>
      </c>
      <c r="T1884" s="3"/>
      <c r="U1884" s="36"/>
      <c r="V1884" s="37"/>
      <c r="W1884" s="37"/>
      <c r="X1884" s="38"/>
      <c r="Y1884" s="38"/>
      <c r="Z1884" s="71"/>
      <c r="AA1884" s="39"/>
      <c r="AB1884" s="40"/>
      <c r="AC1884" s="40"/>
      <c r="AD1884" s="40"/>
      <c r="AE1884" s="41"/>
      <c r="AF1884" s="42"/>
      <c r="AG1884" s="49"/>
      <c r="AH1884" s="43"/>
      <c r="AI1884" s="43"/>
      <c r="AJ1884" s="44"/>
      <c r="AK1884" s="44"/>
      <c r="AL1884" s="44"/>
      <c r="AM1884" s="44"/>
      <c r="AN1884" s="36"/>
      <c r="AO1884" s="36"/>
      <c r="AP1884" s="36"/>
      <c r="AQ1884" s="36"/>
      <c r="AR1884" s="36"/>
      <c r="AS1884" s="36"/>
    </row>
    <row r="1885" spans="19:45" ht="30" customHeight="1" x14ac:dyDescent="0.25">
      <c r="S1885" s="34"/>
      <c r="T1885" s="34"/>
      <c r="U1885" s="34"/>
      <c r="V1885" s="34"/>
      <c r="W1885" s="34"/>
      <c r="X1885" s="34"/>
      <c r="Y1885" s="34"/>
      <c r="Z1885" s="34"/>
      <c r="AA1885" s="34"/>
      <c r="AB1885" s="34"/>
      <c r="AC1885" s="34"/>
      <c r="AD1885" s="34"/>
      <c r="AE1885" s="34"/>
      <c r="AF1885" s="34"/>
      <c r="AG1885" s="34"/>
      <c r="AH1885" s="34"/>
      <c r="AI1885" s="34"/>
      <c r="AJ1885" s="34"/>
      <c r="AK1885" s="34"/>
      <c r="AL1885" s="34"/>
      <c r="AM1885" s="34"/>
      <c r="AN1885" s="34"/>
      <c r="AO1885" s="34"/>
      <c r="AP1885" s="34"/>
      <c r="AQ1885" s="34"/>
      <c r="AR1885" s="6"/>
      <c r="AS1885" s="6"/>
    </row>
    <row r="1886" spans="19:45" ht="30" customHeight="1" x14ac:dyDescent="0.25">
      <c r="S1886" s="31" cm="1">
        <f t="array" ref="S1886">BoxNum(ROW($S1886))</f>
        <v>30</v>
      </c>
      <c r="T1886" s="7" t="s">
        <v>698</v>
      </c>
      <c r="U1886" s="15" t="s">
        <v>1095</v>
      </c>
      <c r="V1886" s="12"/>
      <c r="W1886" s="65"/>
      <c r="X1886" s="12"/>
      <c r="Y1886" s="7">
        <f t="shared" ref="Y1886" si="1637">VLOOKUP(U1886,$DX$1:$DZ$21,3,FALSE)</f>
        <v>0</v>
      </c>
      <c r="AD1886" s="8"/>
    </row>
    <row r="1887" spans="19:45" ht="30" customHeight="1" x14ac:dyDescent="0.25">
      <c r="S1887" s="7" t="s">
        <v>24</v>
      </c>
      <c r="T1887" s="15" t="s">
        <v>606</v>
      </c>
      <c r="U1887" s="5" t="s">
        <v>23</v>
      </c>
      <c r="V1887" s="7" t="str">
        <f t="shared" ref="V1887" si="1638">VLOOKUP(U1886,$DX$1:$DZ$21,2,FALSE)</f>
        <v>bit13</v>
      </c>
      <c r="W1887" s="19"/>
      <c r="X1887" s="19"/>
      <c r="Y1887" s="19"/>
      <c r="Z1887" s="19"/>
      <c r="AA1887" s="5" t="s">
        <v>592</v>
      </c>
      <c r="AB1887" s="26" t="str">
        <f t="shared" ref="AB1887" si="1639">T1906&amp;"_"&amp;ABS(T1904)&amp;"dB_"&amp;T1908&amp;"_"&amp;T1909&amp;"_"&amp;GetAbsMaxMinText(AF1890:AG1949)&amp;"_"&amp;T1889&amp;"_"&amp;T1888&amp;S1886&amp;"."&amp;T1912</f>
        <v>default_NormalMode_38dB_M804WF_2227F_356_427_ZTS6156SE_MP30.4</v>
      </c>
      <c r="AC1887" s="18"/>
      <c r="AD1887" s="18"/>
      <c r="AE1887" s="18"/>
      <c r="AF1887" s="18"/>
      <c r="AG1887" s="18"/>
      <c r="AH1887" s="19"/>
      <c r="AI1887" s="19" t="s">
        <v>2</v>
      </c>
      <c r="AJ1887" s="16" t="s">
        <v>1147</v>
      </c>
      <c r="AK1887" s="16"/>
      <c r="AL1887" s="16"/>
      <c r="AM1887" s="16"/>
      <c r="AN1887" s="16"/>
      <c r="AO1887" s="16"/>
      <c r="AP1887" s="16"/>
      <c r="AQ1887" s="16"/>
      <c r="AR1887" s="16"/>
      <c r="AS1887" s="16"/>
    </row>
    <row r="1888" spans="19:45" ht="30" customHeight="1" x14ac:dyDescent="0.25">
      <c r="S1888" s="7" t="s">
        <v>5</v>
      </c>
      <c r="T1888" s="15" t="s">
        <v>1148</v>
      </c>
      <c r="U1888" s="32" t="str">
        <f t="shared" ref="U1888" si="1640">HYPERLINK("#A"&amp;(S1886+1),"&lt;==Block" &amp; $S1886 &amp;"==&gt;")</f>
        <v>&lt;==Block30==&gt;</v>
      </c>
      <c r="V1888" s="51"/>
      <c r="W1888" s="19"/>
      <c r="X1888" s="19"/>
      <c r="Y1888" s="23"/>
      <c r="Z1888" s="8"/>
      <c r="AA1888" s="19"/>
      <c r="AB1888" s="19"/>
      <c r="AC1888" s="19"/>
      <c r="AD1888" s="19"/>
      <c r="AE1888" s="19"/>
      <c r="AF1888" s="19"/>
      <c r="AG1888" s="19"/>
      <c r="AH1888" s="19"/>
      <c r="AI1888" s="19"/>
      <c r="AJ1888" s="19"/>
      <c r="AK1888" s="19"/>
      <c r="AL1888" s="19"/>
      <c r="AM1888" s="19"/>
      <c r="AN1888" s="57" t="s">
        <v>723</v>
      </c>
      <c r="AO1888" s="57" t="s">
        <v>709</v>
      </c>
      <c r="AP1888" s="57" t="s">
        <v>710</v>
      </c>
      <c r="AQ1888" s="57" t="s">
        <v>611</v>
      </c>
      <c r="AR1888" s="57" t="s">
        <v>711</v>
      </c>
      <c r="AS1888" s="50"/>
    </row>
    <row r="1889" spans="19:45" ht="30" customHeight="1" x14ac:dyDescent="0.25">
      <c r="S1889" s="7" t="s">
        <v>10</v>
      </c>
      <c r="T1889" s="15" t="s">
        <v>1188</v>
      </c>
      <c r="U1889" s="52" t="s">
        <v>775</v>
      </c>
      <c r="V1889" s="33" t="s">
        <v>601</v>
      </c>
      <c r="W1889" s="33" t="s">
        <v>602</v>
      </c>
      <c r="X1889" s="33" t="s">
        <v>603</v>
      </c>
      <c r="Y1889" s="33" t="s">
        <v>603</v>
      </c>
      <c r="Z1889" s="33" t="s">
        <v>591</v>
      </c>
      <c r="AA1889" s="33" t="s">
        <v>7</v>
      </c>
      <c r="AB1889" s="33" t="s">
        <v>563</v>
      </c>
      <c r="AC1889" s="33" t="s">
        <v>577</v>
      </c>
      <c r="AD1889" s="33" t="s">
        <v>611</v>
      </c>
      <c r="AE1889" s="33" t="s">
        <v>569</v>
      </c>
      <c r="AF1889" s="35" t="s">
        <v>593</v>
      </c>
      <c r="AG1889" s="35" t="s">
        <v>594</v>
      </c>
      <c r="AH1889" s="35" t="s">
        <v>595</v>
      </c>
      <c r="AI1889" s="35" t="s">
        <v>596</v>
      </c>
      <c r="AJ1889" s="56" t="s">
        <v>597</v>
      </c>
      <c r="AK1889" s="56" t="s">
        <v>598</v>
      </c>
      <c r="AL1889" s="56" t="s">
        <v>599</v>
      </c>
      <c r="AM1889" s="56" t="s">
        <v>600</v>
      </c>
      <c r="AN1889" s="56" t="str">
        <f t="shared" ref="AN1889" si="1641">VLOOKUP($T1897,$DE$1:$DJ$31,2,FALSE)</f>
        <v>Full</v>
      </c>
      <c r="AO1889" s="56" t="str">
        <f t="shared" ref="AO1889" si="1642">VLOOKUP($T1897,$DE$1:$DJ$31,3,FALSE)</f>
        <v>Full</v>
      </c>
      <c r="AP1889" s="56" t="str">
        <f t="shared" ref="AP1889" si="1643">VLOOKUP($T1897,$DE$1:$DJ$31,4,FALSE)</f>
        <v>non</v>
      </c>
      <c r="AQ1889" s="56" t="str">
        <f t="shared" ref="AQ1889" si="1644">VLOOKUP($T1897,$DE$1:$DJ$31,5,FALSE)</f>
        <v>non</v>
      </c>
      <c r="AR1889" s="56" t="str">
        <f t="shared" ref="AR1889" si="1645">VLOOKUP($T1897,$DE$1:$DJ$31,6,FALSE)</f>
        <v>Full</v>
      </c>
      <c r="AS1889" s="35" t="s">
        <v>726</v>
      </c>
    </row>
    <row r="1890" spans="19:45" ht="30" customHeight="1" x14ac:dyDescent="0.25">
      <c r="S1890" s="7" t="s">
        <v>18</v>
      </c>
      <c r="T1890" s="15" t="s">
        <v>1149</v>
      </c>
      <c r="U1890" s="36" t="str">
        <f t="shared" ref="U1890:U1905" ca="1" si="1646">ConfigCode($AA1890,$AN1890,$AO1890,$AP1890,$AQ1890,$AR1890,$AF1890,$AG1890,2)</f>
        <v>0x23=-36.20,-35.60;</v>
      </c>
      <c r="V1890" s="37">
        <v>-0.15</v>
      </c>
      <c r="W1890" s="37"/>
      <c r="X1890" s="68"/>
      <c r="Y1890" s="68"/>
      <c r="Z1890" s="55">
        <f t="shared" ref="Z1890:Z1905" ca="1" si="1647" xml:space="preserve">
N("vbias,vlookup vbias range")+
VLOOKUP($AA1890,INDIRECT(BoxVal(ROW($AA1890),34,COLUMN(T1886))),2,FALSE)+
N("gain")+
$AB1890+
N("vcm")+
VLOOKUP($AC1890,$CT$1:$DC$31,7,FALSE)+
N("(vbias*vcp*vbg-vbias)*sensor ratio")+
VbiasCal($AA1890,$AD1890,$AE1890,BoxVal(ROW($AC1890),18,COLUMN($T$22)))+
N("vbias ref+gain ref")+
$V1890+$W1890</f>
        <v>-2.25</v>
      </c>
      <c r="AA1890" s="39" t="s">
        <v>799</v>
      </c>
      <c r="AB1890" s="40">
        <v>0.5</v>
      </c>
      <c r="AC1890" s="40" t="s">
        <v>996</v>
      </c>
      <c r="AD1890" s="40">
        <v>1</v>
      </c>
      <c r="AE1890" s="41">
        <v>0</v>
      </c>
      <c r="AF1890" s="42">
        <v>-36.200000000000003</v>
      </c>
      <c r="AG1890" s="42">
        <v>-35.6</v>
      </c>
      <c r="AH1890" s="43">
        <f t="shared" ref="AH1890:AH1905" ca="1" si="1648">$AF1890+$Z1890</f>
        <v>-38.450000000000003</v>
      </c>
      <c r="AI1890" s="43">
        <f t="shared" ref="AI1890:AI1905" ca="1" si="1649">$AG1890+$Z1890</f>
        <v>-37.85</v>
      </c>
      <c r="AJ1890" s="44">
        <f t="shared" ref="AJ1890:AJ1905" ca="1" si="1650" xml:space="preserve">
N("initial sens-loopgain")+
$AF1890-BoxVal(ROW($AA1890),26,COLUMN(INDIRECT("T"&amp;(INT(ROW($AA1907)/65))*65+2)))</f>
        <v>-36.200000000000003</v>
      </c>
      <c r="AK1890" s="44">
        <f t="shared" ref="AK1890:AK1905" ca="1" si="1651">AJ1890+(AG1890-AF1890)</f>
        <v>-35.6</v>
      </c>
      <c r="AL1890" s="44">
        <f t="shared" ref="AL1890:AL1905" ca="1" si="1652" xml:space="preserve">
N("initial sens-loopgain-gain-gain ref-vcm")+
$AH1890-
BoxVal(ROW($AA1890),26,COLUMN(INDIRECT("T"&amp;(INT(ROW($AA1907)/65))*65+2)))-
$AB1890-
$W1890-
IFERROR(VLOOKUP($AC1890,$CT$1:$DC$31,7,FALSE),0)</f>
        <v>-38.950000000000003</v>
      </c>
      <c r="AM1890" s="44">
        <f t="shared" ref="AM1890:AM1905" ca="1" si="1653">AL1890+(AG1890-AF1890)</f>
        <v>-38.35</v>
      </c>
      <c r="AN1890" s="36" t="str">
        <f t="shared" ref="AN1890:AN1905" ca="1" si="1654">IF(BoxVal(ROW(AA1890),9,COLUMN(T1888))="FIX","00",ManualLookup(AA1890,BoxVal(ROW(AA1890),4,COLUMN(AN1888)),INDIRECT(DN$3)))</f>
        <v>20</v>
      </c>
      <c r="AO1890" s="36" t="str">
        <f t="shared" ref="AO1890:AO1905" ca="1" si="1655">ManualLookup(AB1890,BoxVal(ROW(AB1890),4,COLUMN(AO1888)),INDIRECT(DO$3))</f>
        <v>03</v>
      </c>
      <c r="AP1890" s="36" t="str">
        <f t="shared" ref="AP1890:AP1905" ca="1" si="1656">ManualLookup(AC1890,BoxVal(ROW(AC1890),4,COLUMN(AP1888)),INDIRECT(DP$3))</f>
        <v>00</v>
      </c>
      <c r="AQ1890" s="36" t="str">
        <f t="shared" ref="AQ1890:AQ1905" ca="1" si="1657">ManualLookup(AD1890,BoxVal(ROW(AD1890),4,COLUMN(AQ1888)),INDIRECT(DQ$3))</f>
        <v>00</v>
      </c>
      <c r="AR1890" s="36" t="str">
        <f t="shared" ref="AR1890:AR1905" ca="1" si="1658">ManualLookup(AE1890,BoxVal(ROW(AE1890),4,COLUMN(AR1888)),INDIRECT(DR$3))</f>
        <v>00</v>
      </c>
      <c r="AS1890" s="33"/>
    </row>
    <row r="1891" spans="19:45" ht="30" customHeight="1" x14ac:dyDescent="0.25">
      <c r="S1891" s="7" t="s">
        <v>13</v>
      </c>
      <c r="T1891" s="15" t="s">
        <v>1155</v>
      </c>
      <c r="U1891" s="71" t="str">
        <f t="shared" ca="1" si="1646"/>
        <v>0x24=-36.70,-36.20;</v>
      </c>
      <c r="V1891" s="37">
        <v>-0.1</v>
      </c>
      <c r="W1891" s="37"/>
      <c r="X1891" s="68"/>
      <c r="Y1891" s="68"/>
      <c r="Z1891" s="55">
        <f t="shared" ca="1" si="1647"/>
        <v>-1.7000000000000002</v>
      </c>
      <c r="AA1891" s="39" t="s">
        <v>799</v>
      </c>
      <c r="AB1891" s="40">
        <v>1</v>
      </c>
      <c r="AC1891" s="40" t="s">
        <v>996</v>
      </c>
      <c r="AD1891" s="40">
        <v>1</v>
      </c>
      <c r="AE1891" s="41">
        <v>0</v>
      </c>
      <c r="AF1891" s="42">
        <v>-36.700000000000003</v>
      </c>
      <c r="AG1891" s="47">
        <f t="shared" ref="AG1891" si="1659">AF1890</f>
        <v>-36.200000000000003</v>
      </c>
      <c r="AH1891" s="43">
        <f t="shared" ca="1" si="1648"/>
        <v>-38.400000000000006</v>
      </c>
      <c r="AI1891" s="43">
        <f t="shared" ca="1" si="1649"/>
        <v>-37.900000000000006</v>
      </c>
      <c r="AJ1891" s="44">
        <f t="shared" ca="1" si="1650"/>
        <v>-36.700000000000003</v>
      </c>
      <c r="AK1891" s="44">
        <f t="shared" ca="1" si="1651"/>
        <v>-36.200000000000003</v>
      </c>
      <c r="AL1891" s="44">
        <f t="shared" ca="1" si="1652"/>
        <v>-39.400000000000006</v>
      </c>
      <c r="AM1891" s="44">
        <f t="shared" ca="1" si="1653"/>
        <v>-38.900000000000006</v>
      </c>
      <c r="AN1891" s="36" t="str">
        <f t="shared" ca="1" si="1654"/>
        <v>20</v>
      </c>
      <c r="AO1891" s="36" t="str">
        <f t="shared" ca="1" si="1655"/>
        <v>04</v>
      </c>
      <c r="AP1891" s="36" t="str">
        <f t="shared" ca="1" si="1656"/>
        <v>00</v>
      </c>
      <c r="AQ1891" s="36" t="str">
        <f t="shared" ca="1" si="1657"/>
        <v>00</v>
      </c>
      <c r="AR1891" s="36" t="str">
        <f t="shared" ca="1" si="1658"/>
        <v>00</v>
      </c>
      <c r="AS1891" s="36"/>
    </row>
    <row r="1892" spans="19:45" ht="30" customHeight="1" x14ac:dyDescent="0.25">
      <c r="S1892" s="26"/>
      <c r="T1892" s="17"/>
      <c r="U1892" s="71" t="str">
        <f t="shared" ca="1" si="1646"/>
        <v>0x25=-37.20,-36.70;</v>
      </c>
      <c r="V1892" s="37">
        <v>-0.05</v>
      </c>
      <c r="W1892" s="37"/>
      <c r="X1892" s="68"/>
      <c r="Y1892" s="68"/>
      <c r="Z1892" s="55">
        <f t="shared" ca="1" si="1647"/>
        <v>-1.1500000000000001</v>
      </c>
      <c r="AA1892" s="39" t="s">
        <v>584</v>
      </c>
      <c r="AB1892" s="40">
        <v>1.5</v>
      </c>
      <c r="AC1892" s="40" t="s">
        <v>995</v>
      </c>
      <c r="AD1892" s="40">
        <v>1</v>
      </c>
      <c r="AE1892" s="41">
        <v>0</v>
      </c>
      <c r="AF1892" s="42">
        <v>-37.200000000000003</v>
      </c>
      <c r="AG1892" s="47">
        <f t="shared" ref="AG1892:AG1905" si="1660">AF1891</f>
        <v>-36.700000000000003</v>
      </c>
      <c r="AH1892" s="43">
        <f t="shared" ca="1" si="1648"/>
        <v>-38.35</v>
      </c>
      <c r="AI1892" s="43">
        <f t="shared" ca="1" si="1649"/>
        <v>-37.85</v>
      </c>
      <c r="AJ1892" s="44">
        <f t="shared" ca="1" si="1650"/>
        <v>-37.200000000000003</v>
      </c>
      <c r="AK1892" s="44">
        <f t="shared" ca="1" si="1651"/>
        <v>-36.700000000000003</v>
      </c>
      <c r="AL1892" s="44">
        <f t="shared" ca="1" si="1652"/>
        <v>-39.85</v>
      </c>
      <c r="AM1892" s="44">
        <f t="shared" ca="1" si="1653"/>
        <v>-39.35</v>
      </c>
      <c r="AN1892" s="36" t="str">
        <f t="shared" ca="1" si="1654"/>
        <v>20</v>
      </c>
      <c r="AO1892" s="36" t="str">
        <f t="shared" ca="1" si="1655"/>
        <v>05</v>
      </c>
      <c r="AP1892" s="36" t="str">
        <f t="shared" ca="1" si="1656"/>
        <v>00</v>
      </c>
      <c r="AQ1892" s="36" t="str">
        <f t="shared" ca="1" si="1657"/>
        <v>00</v>
      </c>
      <c r="AR1892" s="36" t="str">
        <f t="shared" ca="1" si="1658"/>
        <v>00</v>
      </c>
      <c r="AS1892" s="36"/>
    </row>
    <row r="1893" spans="19:45" ht="30" customHeight="1" x14ac:dyDescent="0.25">
      <c r="S1893" s="7" t="s">
        <v>19</v>
      </c>
      <c r="T1893" s="15" t="s">
        <v>1150</v>
      </c>
      <c r="U1893" s="71" t="str">
        <f t="shared" ca="1" si="1646"/>
        <v>0x26=-37.70,-37.20;</v>
      </c>
      <c r="V1893" s="37">
        <v>0.05</v>
      </c>
      <c r="W1893" s="37"/>
      <c r="X1893" s="68"/>
      <c r="Y1893" s="68"/>
      <c r="Z1893" s="55">
        <f t="shared" ca="1" si="1647"/>
        <v>-0.55000000000000004</v>
      </c>
      <c r="AA1893" s="39" t="s">
        <v>584</v>
      </c>
      <c r="AB1893" s="40">
        <v>2</v>
      </c>
      <c r="AC1893" s="40" t="s">
        <v>995</v>
      </c>
      <c r="AD1893" s="40">
        <v>1</v>
      </c>
      <c r="AE1893" s="41">
        <v>0</v>
      </c>
      <c r="AF1893" s="42">
        <v>-37.700000000000003</v>
      </c>
      <c r="AG1893" s="47">
        <f t="shared" si="1660"/>
        <v>-37.200000000000003</v>
      </c>
      <c r="AH1893" s="43">
        <f t="shared" ca="1" si="1648"/>
        <v>-38.25</v>
      </c>
      <c r="AI1893" s="43">
        <f t="shared" ca="1" si="1649"/>
        <v>-37.75</v>
      </c>
      <c r="AJ1893" s="44">
        <f t="shared" ca="1" si="1650"/>
        <v>-37.700000000000003</v>
      </c>
      <c r="AK1893" s="44">
        <f t="shared" ca="1" si="1651"/>
        <v>-37.200000000000003</v>
      </c>
      <c r="AL1893" s="44">
        <f t="shared" ca="1" si="1652"/>
        <v>-40.25</v>
      </c>
      <c r="AM1893" s="44">
        <f t="shared" ca="1" si="1653"/>
        <v>-39.75</v>
      </c>
      <c r="AN1893" s="36" t="str">
        <f t="shared" ca="1" si="1654"/>
        <v>20</v>
      </c>
      <c r="AO1893" s="36" t="str">
        <f t="shared" ca="1" si="1655"/>
        <v>06</v>
      </c>
      <c r="AP1893" s="36" t="str">
        <f t="shared" ca="1" si="1656"/>
        <v>00</v>
      </c>
      <c r="AQ1893" s="36" t="str">
        <f t="shared" ca="1" si="1657"/>
        <v>00</v>
      </c>
      <c r="AR1893" s="36" t="str">
        <f t="shared" ca="1" si="1658"/>
        <v>00</v>
      </c>
      <c r="AS1893" s="36"/>
    </row>
    <row r="1894" spans="19:45" ht="30" customHeight="1" x14ac:dyDescent="0.25">
      <c r="S1894" s="7" t="s">
        <v>15</v>
      </c>
      <c r="T1894" s="15" t="s">
        <v>1151</v>
      </c>
      <c r="U1894" s="71" t="str">
        <f t="shared" ca="1" si="1646"/>
        <v>0x34=-38.00,-37.70;</v>
      </c>
      <c r="V1894" s="37"/>
      <c r="W1894" s="37"/>
      <c r="X1894" s="68"/>
      <c r="Y1894" s="68"/>
      <c r="Z1894" s="55">
        <f t="shared" ca="1" si="1647"/>
        <v>-0.19999999999999996</v>
      </c>
      <c r="AA1894" s="39" t="s">
        <v>586</v>
      </c>
      <c r="AB1894" s="40">
        <v>1</v>
      </c>
      <c r="AC1894" s="40" t="s">
        <v>995</v>
      </c>
      <c r="AD1894" s="40">
        <v>1</v>
      </c>
      <c r="AE1894" s="41">
        <v>0</v>
      </c>
      <c r="AF1894" s="42">
        <v>-38</v>
      </c>
      <c r="AG1894" s="47">
        <f t="shared" si="1660"/>
        <v>-37.700000000000003</v>
      </c>
      <c r="AH1894" s="43">
        <f t="shared" ca="1" si="1648"/>
        <v>-38.200000000000003</v>
      </c>
      <c r="AI1894" s="43">
        <f t="shared" ca="1" si="1649"/>
        <v>-37.900000000000006</v>
      </c>
      <c r="AJ1894" s="44">
        <f t="shared" ca="1" si="1650"/>
        <v>-38</v>
      </c>
      <c r="AK1894" s="44">
        <f t="shared" ca="1" si="1651"/>
        <v>-37.700000000000003</v>
      </c>
      <c r="AL1894" s="44">
        <f t="shared" ca="1" si="1652"/>
        <v>-39.200000000000003</v>
      </c>
      <c r="AM1894" s="44">
        <f t="shared" ca="1" si="1653"/>
        <v>-38.900000000000006</v>
      </c>
      <c r="AN1894" s="36" t="str">
        <f t="shared" ca="1" si="1654"/>
        <v>30</v>
      </c>
      <c r="AO1894" s="36" t="str">
        <f t="shared" ca="1" si="1655"/>
        <v>04</v>
      </c>
      <c r="AP1894" s="36" t="str">
        <f t="shared" ca="1" si="1656"/>
        <v>00</v>
      </c>
      <c r="AQ1894" s="36" t="str">
        <f t="shared" ca="1" si="1657"/>
        <v>00</v>
      </c>
      <c r="AR1894" s="36" t="str">
        <f t="shared" ca="1" si="1658"/>
        <v>00</v>
      </c>
      <c r="AS1894" s="36"/>
    </row>
    <row r="1895" spans="19:45" ht="30" customHeight="1" x14ac:dyDescent="0.25">
      <c r="S1895" s="7" t="s">
        <v>705</v>
      </c>
      <c r="T1895" s="15" t="s">
        <v>1152</v>
      </c>
      <c r="U1895" s="71" t="str">
        <f t="shared" ca="1" si="1646"/>
        <v>0x35=-38.50,-38.00;</v>
      </c>
      <c r="V1895" s="37"/>
      <c r="W1895" s="37"/>
      <c r="X1895" s="68"/>
      <c r="Y1895" s="68"/>
      <c r="Z1895" s="55">
        <f t="shared" ca="1" si="1647"/>
        <v>0.30000000000000004</v>
      </c>
      <c r="AA1895" s="39" t="s">
        <v>586</v>
      </c>
      <c r="AB1895" s="40">
        <v>1.5</v>
      </c>
      <c r="AC1895" s="40" t="s">
        <v>995</v>
      </c>
      <c r="AD1895" s="40">
        <v>1</v>
      </c>
      <c r="AE1895" s="41">
        <v>0</v>
      </c>
      <c r="AF1895" s="42">
        <v>-38.5</v>
      </c>
      <c r="AG1895" s="47">
        <f t="shared" si="1660"/>
        <v>-38</v>
      </c>
      <c r="AH1895" s="43">
        <f t="shared" ca="1" si="1648"/>
        <v>-38.200000000000003</v>
      </c>
      <c r="AI1895" s="43">
        <f t="shared" ca="1" si="1649"/>
        <v>-37.700000000000003</v>
      </c>
      <c r="AJ1895" s="44">
        <f t="shared" ca="1" si="1650"/>
        <v>-38.5</v>
      </c>
      <c r="AK1895" s="44">
        <f t="shared" ca="1" si="1651"/>
        <v>-38</v>
      </c>
      <c r="AL1895" s="44">
        <f t="shared" ca="1" si="1652"/>
        <v>-39.700000000000003</v>
      </c>
      <c r="AM1895" s="44">
        <f t="shared" ca="1" si="1653"/>
        <v>-39.200000000000003</v>
      </c>
      <c r="AN1895" s="36" t="str">
        <f t="shared" ca="1" si="1654"/>
        <v>30</v>
      </c>
      <c r="AO1895" s="36" t="str">
        <f t="shared" ca="1" si="1655"/>
        <v>05</v>
      </c>
      <c r="AP1895" s="36" t="str">
        <f t="shared" ca="1" si="1656"/>
        <v>00</v>
      </c>
      <c r="AQ1895" s="36" t="str">
        <f t="shared" ca="1" si="1657"/>
        <v>00</v>
      </c>
      <c r="AR1895" s="36" t="str">
        <f t="shared" ca="1" si="1658"/>
        <v>00</v>
      </c>
      <c r="AS1895" s="36"/>
    </row>
    <row r="1896" spans="19:45" ht="30" customHeight="1" x14ac:dyDescent="0.25">
      <c r="S1896" s="7" t="s">
        <v>605</v>
      </c>
      <c r="T1896" s="15" t="s">
        <v>991</v>
      </c>
      <c r="U1896" s="71" t="str">
        <f t="shared" ca="1" si="1646"/>
        <v>0x36=-39.00,-38.50;</v>
      </c>
      <c r="V1896" s="37"/>
      <c r="W1896" s="37"/>
      <c r="X1896" s="68"/>
      <c r="Y1896" s="68"/>
      <c r="Z1896" s="55">
        <f t="shared" ca="1" si="1647"/>
        <v>0.8</v>
      </c>
      <c r="AA1896" s="39" t="s">
        <v>586</v>
      </c>
      <c r="AB1896" s="40">
        <v>2</v>
      </c>
      <c r="AC1896" s="40" t="s">
        <v>995</v>
      </c>
      <c r="AD1896" s="40">
        <v>1</v>
      </c>
      <c r="AE1896" s="41">
        <v>0</v>
      </c>
      <c r="AF1896" s="42">
        <v>-39</v>
      </c>
      <c r="AG1896" s="47">
        <f t="shared" si="1660"/>
        <v>-38.5</v>
      </c>
      <c r="AH1896" s="43">
        <f t="shared" ca="1" si="1648"/>
        <v>-38.200000000000003</v>
      </c>
      <c r="AI1896" s="43">
        <f t="shared" ca="1" si="1649"/>
        <v>-37.700000000000003</v>
      </c>
      <c r="AJ1896" s="44">
        <f t="shared" ca="1" si="1650"/>
        <v>-39</v>
      </c>
      <c r="AK1896" s="44">
        <f t="shared" ca="1" si="1651"/>
        <v>-38.5</v>
      </c>
      <c r="AL1896" s="44">
        <f t="shared" ca="1" si="1652"/>
        <v>-40.200000000000003</v>
      </c>
      <c r="AM1896" s="44">
        <f t="shared" ca="1" si="1653"/>
        <v>-39.700000000000003</v>
      </c>
      <c r="AN1896" s="36" t="str">
        <f t="shared" ca="1" si="1654"/>
        <v>30</v>
      </c>
      <c r="AO1896" s="36" t="str">
        <f t="shared" ca="1" si="1655"/>
        <v>06</v>
      </c>
      <c r="AP1896" s="36" t="str">
        <f t="shared" ca="1" si="1656"/>
        <v>00</v>
      </c>
      <c r="AQ1896" s="36" t="str">
        <f t="shared" ca="1" si="1657"/>
        <v>00</v>
      </c>
      <c r="AR1896" s="36" t="str">
        <f t="shared" ca="1" si="1658"/>
        <v>00</v>
      </c>
      <c r="AS1896" s="36"/>
    </row>
    <row r="1897" spans="19:45" ht="30" customHeight="1" x14ac:dyDescent="0.25">
      <c r="S1897" s="7" t="s">
        <v>721</v>
      </c>
      <c r="T1897" s="15" t="s">
        <v>26</v>
      </c>
      <c r="U1897" s="71" t="str">
        <f t="shared" ca="1" si="1646"/>
        <v>0x04=-39.30,-39.00;</v>
      </c>
      <c r="V1897" s="37"/>
      <c r="W1897" s="37"/>
      <c r="X1897" s="68"/>
      <c r="Y1897" s="68"/>
      <c r="Z1897" s="55">
        <f t="shared" ca="1" si="1647"/>
        <v>1</v>
      </c>
      <c r="AA1897" s="39" t="s">
        <v>587</v>
      </c>
      <c r="AB1897" s="40">
        <v>1</v>
      </c>
      <c r="AC1897" s="40" t="s">
        <v>995</v>
      </c>
      <c r="AD1897" s="40">
        <v>1</v>
      </c>
      <c r="AE1897" s="41">
        <v>0</v>
      </c>
      <c r="AF1897" s="42">
        <v>-39.299999999999997</v>
      </c>
      <c r="AG1897" s="47">
        <f t="shared" si="1660"/>
        <v>-39</v>
      </c>
      <c r="AH1897" s="43">
        <f t="shared" ca="1" si="1648"/>
        <v>-38.299999999999997</v>
      </c>
      <c r="AI1897" s="43">
        <f t="shared" ca="1" si="1649"/>
        <v>-38</v>
      </c>
      <c r="AJ1897" s="44">
        <f t="shared" ca="1" si="1650"/>
        <v>-39.299999999999997</v>
      </c>
      <c r="AK1897" s="44">
        <f t="shared" ca="1" si="1651"/>
        <v>-39</v>
      </c>
      <c r="AL1897" s="44">
        <f t="shared" ca="1" si="1652"/>
        <v>-39.299999999999997</v>
      </c>
      <c r="AM1897" s="44">
        <f t="shared" ca="1" si="1653"/>
        <v>-39</v>
      </c>
      <c r="AN1897" s="36" t="str">
        <f t="shared" ca="1" si="1654"/>
        <v>00</v>
      </c>
      <c r="AO1897" s="36" t="str">
        <f t="shared" ca="1" si="1655"/>
        <v>04</v>
      </c>
      <c r="AP1897" s="36" t="str">
        <f t="shared" ca="1" si="1656"/>
        <v>00</v>
      </c>
      <c r="AQ1897" s="36" t="str">
        <f t="shared" ca="1" si="1657"/>
        <v>00</v>
      </c>
      <c r="AR1897" s="36" t="str">
        <f t="shared" ca="1" si="1658"/>
        <v>00</v>
      </c>
      <c r="AS1897" s="36"/>
    </row>
    <row r="1898" spans="19:45" ht="30" customHeight="1" x14ac:dyDescent="0.25">
      <c r="S1898" s="7" t="s">
        <v>20</v>
      </c>
      <c r="T1898" s="15">
        <v>-38</v>
      </c>
      <c r="U1898" s="71" t="str">
        <f t="shared" ca="1" si="1646"/>
        <v>0x05=-39.80,-39.30;</v>
      </c>
      <c r="V1898" s="37"/>
      <c r="W1898" s="37"/>
      <c r="X1898" s="38"/>
      <c r="Y1898" s="38"/>
      <c r="Z1898" s="55">
        <f t="shared" ca="1" si="1647"/>
        <v>1.5</v>
      </c>
      <c r="AA1898" s="39" t="s">
        <v>587</v>
      </c>
      <c r="AB1898" s="40">
        <v>1.5</v>
      </c>
      <c r="AC1898" s="40" t="s">
        <v>995</v>
      </c>
      <c r="AD1898" s="40">
        <v>1</v>
      </c>
      <c r="AE1898" s="41">
        <v>0</v>
      </c>
      <c r="AF1898" s="42">
        <v>-39.799999999999997</v>
      </c>
      <c r="AG1898" s="47">
        <f t="shared" si="1660"/>
        <v>-39.299999999999997</v>
      </c>
      <c r="AH1898" s="43">
        <f t="shared" ca="1" si="1648"/>
        <v>-38.299999999999997</v>
      </c>
      <c r="AI1898" s="43">
        <f t="shared" ca="1" si="1649"/>
        <v>-37.799999999999997</v>
      </c>
      <c r="AJ1898" s="44">
        <f t="shared" ca="1" si="1650"/>
        <v>-39.799999999999997</v>
      </c>
      <c r="AK1898" s="44">
        <f t="shared" ca="1" si="1651"/>
        <v>-39.299999999999997</v>
      </c>
      <c r="AL1898" s="44">
        <f t="shared" ca="1" si="1652"/>
        <v>-39.799999999999997</v>
      </c>
      <c r="AM1898" s="44">
        <f t="shared" ca="1" si="1653"/>
        <v>-39.299999999999997</v>
      </c>
      <c r="AN1898" s="36" t="str">
        <f t="shared" ca="1" si="1654"/>
        <v>00</v>
      </c>
      <c r="AO1898" s="36" t="str">
        <f t="shared" ca="1" si="1655"/>
        <v>05</v>
      </c>
      <c r="AP1898" s="36" t="str">
        <f t="shared" ca="1" si="1656"/>
        <v>00</v>
      </c>
      <c r="AQ1898" s="36" t="str">
        <f t="shared" ca="1" si="1657"/>
        <v>00</v>
      </c>
      <c r="AR1898" s="36" t="str">
        <f t="shared" ca="1" si="1658"/>
        <v>00</v>
      </c>
      <c r="AS1898" s="36"/>
    </row>
    <row r="1899" spans="19:45" ht="30" customHeight="1" x14ac:dyDescent="0.25">
      <c r="S1899" s="7" t="s">
        <v>691</v>
      </c>
      <c r="T1899" s="15" t="s">
        <v>1098</v>
      </c>
      <c r="U1899" s="71" t="str">
        <f t="shared" ca="1" si="1646"/>
        <v>0x06=-40.00,-39.80;</v>
      </c>
      <c r="V1899" s="37"/>
      <c r="W1899" s="37"/>
      <c r="X1899" s="38"/>
      <c r="Y1899" s="38"/>
      <c r="Z1899" s="55">
        <f t="shared" ca="1" si="1647"/>
        <v>2</v>
      </c>
      <c r="AA1899" s="39" t="s">
        <v>587</v>
      </c>
      <c r="AB1899" s="40">
        <v>2</v>
      </c>
      <c r="AC1899" s="40" t="s">
        <v>995</v>
      </c>
      <c r="AD1899" s="40">
        <v>1</v>
      </c>
      <c r="AE1899" s="41">
        <v>0</v>
      </c>
      <c r="AF1899" s="42">
        <v>-40</v>
      </c>
      <c r="AG1899" s="47">
        <f t="shared" si="1660"/>
        <v>-39.799999999999997</v>
      </c>
      <c r="AH1899" s="43">
        <f t="shared" ca="1" si="1648"/>
        <v>-38</v>
      </c>
      <c r="AI1899" s="43">
        <f t="shared" ca="1" si="1649"/>
        <v>-37.799999999999997</v>
      </c>
      <c r="AJ1899" s="44">
        <f t="shared" ca="1" si="1650"/>
        <v>-40</v>
      </c>
      <c r="AK1899" s="44">
        <f t="shared" ca="1" si="1651"/>
        <v>-39.799999999999997</v>
      </c>
      <c r="AL1899" s="44">
        <f t="shared" ca="1" si="1652"/>
        <v>-40</v>
      </c>
      <c r="AM1899" s="44">
        <f t="shared" ca="1" si="1653"/>
        <v>-39.799999999999997</v>
      </c>
      <c r="AN1899" s="36" t="str">
        <f t="shared" ca="1" si="1654"/>
        <v>00</v>
      </c>
      <c r="AO1899" s="36" t="str">
        <f t="shared" ca="1" si="1655"/>
        <v>06</v>
      </c>
      <c r="AP1899" s="36" t="str">
        <f t="shared" ca="1" si="1656"/>
        <v>00</v>
      </c>
      <c r="AQ1899" s="36" t="str">
        <f t="shared" ca="1" si="1657"/>
        <v>00</v>
      </c>
      <c r="AR1899" s="36" t="str">
        <f t="shared" ca="1" si="1658"/>
        <v>00</v>
      </c>
      <c r="AS1899" s="36"/>
    </row>
    <row r="1900" spans="19:45" ht="30" customHeight="1" x14ac:dyDescent="0.25">
      <c r="S1900" s="7" t="s">
        <v>544</v>
      </c>
      <c r="T1900" s="15" t="s">
        <v>993</v>
      </c>
      <c r="U1900" s="71" t="str">
        <f t="shared" ca="1" si="1646"/>
        <v>0x54=-40.40,-40.00;</v>
      </c>
      <c r="V1900" s="37"/>
      <c r="W1900" s="37"/>
      <c r="X1900" s="38"/>
      <c r="Y1900" s="38"/>
      <c r="Z1900" s="71">
        <f t="shared" ca="1" si="1647"/>
        <v>2.1</v>
      </c>
      <c r="AA1900" s="39" t="s">
        <v>580</v>
      </c>
      <c r="AB1900" s="40">
        <v>1</v>
      </c>
      <c r="AC1900" s="40" t="s">
        <v>995</v>
      </c>
      <c r="AD1900" s="40">
        <v>1</v>
      </c>
      <c r="AE1900" s="41">
        <v>0</v>
      </c>
      <c r="AF1900" s="42">
        <v>-40.4</v>
      </c>
      <c r="AG1900" s="49">
        <f t="shared" si="1660"/>
        <v>-40</v>
      </c>
      <c r="AH1900" s="43">
        <f t="shared" ca="1" si="1648"/>
        <v>-38.299999999999997</v>
      </c>
      <c r="AI1900" s="43">
        <f t="shared" ca="1" si="1649"/>
        <v>-37.9</v>
      </c>
      <c r="AJ1900" s="44">
        <f t="shared" ca="1" si="1650"/>
        <v>-40.4</v>
      </c>
      <c r="AK1900" s="44">
        <f t="shared" ca="1" si="1651"/>
        <v>-40</v>
      </c>
      <c r="AL1900" s="44">
        <f t="shared" ca="1" si="1652"/>
        <v>-39.299999999999997</v>
      </c>
      <c r="AM1900" s="44">
        <f t="shared" ca="1" si="1653"/>
        <v>-38.9</v>
      </c>
      <c r="AN1900" s="36" t="str">
        <f t="shared" ca="1" si="1654"/>
        <v>50</v>
      </c>
      <c r="AO1900" s="36" t="str">
        <f t="shared" ca="1" si="1655"/>
        <v>04</v>
      </c>
      <c r="AP1900" s="36" t="str">
        <f t="shared" ca="1" si="1656"/>
        <v>00</v>
      </c>
      <c r="AQ1900" s="36" t="str">
        <f t="shared" ca="1" si="1657"/>
        <v>00</v>
      </c>
      <c r="AR1900" s="36" t="str">
        <f t="shared" ca="1" si="1658"/>
        <v>00</v>
      </c>
      <c r="AS1900" s="36"/>
    </row>
    <row r="1901" spans="19:45" ht="30" customHeight="1" x14ac:dyDescent="0.25">
      <c r="S1901" s="7" t="s">
        <v>12</v>
      </c>
      <c r="T1901" s="15" t="s">
        <v>548</v>
      </c>
      <c r="U1901" s="71" t="str">
        <f t="shared" ca="1" si="1646"/>
        <v>0x55=-40.90,-40.40;</v>
      </c>
      <c r="V1901" s="37"/>
      <c r="W1901" s="37"/>
      <c r="X1901" s="38"/>
      <c r="Y1901" s="38"/>
      <c r="Z1901" s="71">
        <f t="shared" ca="1" si="1647"/>
        <v>2.6</v>
      </c>
      <c r="AA1901" s="39" t="s">
        <v>580</v>
      </c>
      <c r="AB1901" s="40">
        <v>1.5</v>
      </c>
      <c r="AC1901" s="40" t="s">
        <v>995</v>
      </c>
      <c r="AD1901" s="40">
        <v>1</v>
      </c>
      <c r="AE1901" s="41">
        <v>0</v>
      </c>
      <c r="AF1901" s="42">
        <v>-40.9</v>
      </c>
      <c r="AG1901" s="49">
        <f t="shared" si="1660"/>
        <v>-40.4</v>
      </c>
      <c r="AH1901" s="43">
        <f t="shared" ca="1" si="1648"/>
        <v>-38.299999999999997</v>
      </c>
      <c r="AI1901" s="43">
        <f t="shared" ca="1" si="1649"/>
        <v>-37.799999999999997</v>
      </c>
      <c r="AJ1901" s="44">
        <f t="shared" ca="1" si="1650"/>
        <v>-40.9</v>
      </c>
      <c r="AK1901" s="44">
        <f t="shared" ca="1" si="1651"/>
        <v>-40.4</v>
      </c>
      <c r="AL1901" s="44">
        <f t="shared" ca="1" si="1652"/>
        <v>-39.799999999999997</v>
      </c>
      <c r="AM1901" s="44">
        <f t="shared" ca="1" si="1653"/>
        <v>-39.299999999999997</v>
      </c>
      <c r="AN1901" s="36" t="str">
        <f t="shared" ca="1" si="1654"/>
        <v>50</v>
      </c>
      <c r="AO1901" s="36" t="str">
        <f t="shared" ca="1" si="1655"/>
        <v>05</v>
      </c>
      <c r="AP1901" s="36" t="str">
        <f t="shared" ca="1" si="1656"/>
        <v>00</v>
      </c>
      <c r="AQ1901" s="36" t="str">
        <f t="shared" ca="1" si="1657"/>
        <v>00</v>
      </c>
      <c r="AR1901" s="36" t="str">
        <f t="shared" ca="1" si="1658"/>
        <v>00</v>
      </c>
      <c r="AS1901" s="36"/>
    </row>
    <row r="1902" spans="19:45" ht="30" customHeight="1" x14ac:dyDescent="0.25">
      <c r="S1902" s="26" t="s">
        <v>773</v>
      </c>
      <c r="T1902" s="15" t="s">
        <v>562</v>
      </c>
      <c r="U1902" s="71" t="str">
        <f t="shared" ca="1" si="1646"/>
        <v>0x56=-41.40,-40.90;</v>
      </c>
      <c r="V1902" s="37"/>
      <c r="W1902" s="37"/>
      <c r="X1902" s="38"/>
      <c r="Y1902" s="38"/>
      <c r="Z1902" s="71">
        <f t="shared" ca="1" si="1647"/>
        <v>3.1</v>
      </c>
      <c r="AA1902" s="39" t="s">
        <v>580</v>
      </c>
      <c r="AB1902" s="40">
        <v>2</v>
      </c>
      <c r="AC1902" s="40" t="s">
        <v>995</v>
      </c>
      <c r="AD1902" s="40">
        <v>1</v>
      </c>
      <c r="AE1902" s="41">
        <v>0</v>
      </c>
      <c r="AF1902" s="42">
        <v>-41.4</v>
      </c>
      <c r="AG1902" s="49">
        <f t="shared" si="1660"/>
        <v>-40.9</v>
      </c>
      <c r="AH1902" s="43">
        <f t="shared" ca="1" si="1648"/>
        <v>-38.299999999999997</v>
      </c>
      <c r="AI1902" s="43">
        <f t="shared" ca="1" si="1649"/>
        <v>-37.799999999999997</v>
      </c>
      <c r="AJ1902" s="44">
        <f t="shared" ca="1" si="1650"/>
        <v>-41.4</v>
      </c>
      <c r="AK1902" s="44">
        <f t="shared" ca="1" si="1651"/>
        <v>-40.9</v>
      </c>
      <c r="AL1902" s="44">
        <f t="shared" ca="1" si="1652"/>
        <v>-40.299999999999997</v>
      </c>
      <c r="AM1902" s="44">
        <f t="shared" ca="1" si="1653"/>
        <v>-39.799999999999997</v>
      </c>
      <c r="AN1902" s="36" t="str">
        <f t="shared" ca="1" si="1654"/>
        <v>50</v>
      </c>
      <c r="AO1902" s="36" t="str">
        <f t="shared" ca="1" si="1655"/>
        <v>06</v>
      </c>
      <c r="AP1902" s="36" t="str">
        <f t="shared" ca="1" si="1656"/>
        <v>00</v>
      </c>
      <c r="AQ1902" s="36" t="str">
        <f t="shared" ca="1" si="1657"/>
        <v>00</v>
      </c>
      <c r="AR1902" s="36" t="str">
        <f t="shared" ca="1" si="1658"/>
        <v>00</v>
      </c>
      <c r="AS1902" s="36"/>
    </row>
    <row r="1903" spans="19:45" ht="30" customHeight="1" x14ac:dyDescent="0.25">
      <c r="S1903" s="7" t="s">
        <v>573</v>
      </c>
      <c r="T1903" s="15">
        <v>1.1000000000000001</v>
      </c>
      <c r="U1903" s="71" t="str">
        <f t="shared" ca="1" si="1646"/>
        <v>0x57=-41.90,-41.40;</v>
      </c>
      <c r="V1903" s="37"/>
      <c r="W1903" s="37"/>
      <c r="X1903" s="38"/>
      <c r="Y1903" s="38"/>
      <c r="Z1903" s="71">
        <f t="shared" ca="1" si="1647"/>
        <v>3.6</v>
      </c>
      <c r="AA1903" s="39" t="s">
        <v>580</v>
      </c>
      <c r="AB1903" s="40">
        <v>2.5</v>
      </c>
      <c r="AC1903" s="40" t="s">
        <v>995</v>
      </c>
      <c r="AD1903" s="40">
        <v>1</v>
      </c>
      <c r="AE1903" s="41">
        <v>0</v>
      </c>
      <c r="AF1903" s="42">
        <v>-41.9</v>
      </c>
      <c r="AG1903" s="49">
        <f t="shared" si="1660"/>
        <v>-41.4</v>
      </c>
      <c r="AH1903" s="43">
        <f t="shared" ca="1" si="1648"/>
        <v>-38.299999999999997</v>
      </c>
      <c r="AI1903" s="43">
        <f t="shared" ca="1" si="1649"/>
        <v>-37.799999999999997</v>
      </c>
      <c r="AJ1903" s="44">
        <f t="shared" ca="1" si="1650"/>
        <v>-41.9</v>
      </c>
      <c r="AK1903" s="44">
        <f t="shared" ca="1" si="1651"/>
        <v>-41.4</v>
      </c>
      <c r="AL1903" s="44">
        <f t="shared" ca="1" si="1652"/>
        <v>-40.799999999999997</v>
      </c>
      <c r="AM1903" s="44">
        <f t="shared" ca="1" si="1653"/>
        <v>-40.299999999999997</v>
      </c>
      <c r="AN1903" s="36" t="str">
        <f t="shared" ca="1" si="1654"/>
        <v>50</v>
      </c>
      <c r="AO1903" s="36" t="str">
        <f t="shared" ca="1" si="1655"/>
        <v>07</v>
      </c>
      <c r="AP1903" s="36" t="str">
        <f t="shared" ca="1" si="1656"/>
        <v>00</v>
      </c>
      <c r="AQ1903" s="36" t="str">
        <f t="shared" ca="1" si="1657"/>
        <v>00</v>
      </c>
      <c r="AR1903" s="36" t="str">
        <f t="shared" ca="1" si="1658"/>
        <v>00</v>
      </c>
      <c r="AS1903" s="36"/>
    </row>
    <row r="1904" spans="19:45" ht="30" customHeight="1" x14ac:dyDescent="0.25">
      <c r="S1904" s="7" t="s">
        <v>590</v>
      </c>
      <c r="T1904" s="15">
        <f>VLOOKUP(T1889,MPN!$A$1:$E$1000,4,FALSE)</f>
        <v>-38</v>
      </c>
      <c r="U1904" s="71" t="str">
        <f t="shared" ca="1" si="1646"/>
        <v>0x66=-42.30,-41.90;</v>
      </c>
      <c r="V1904" s="37"/>
      <c r="W1904" s="37"/>
      <c r="X1904" s="38"/>
      <c r="Y1904" s="38"/>
      <c r="Z1904" s="71">
        <f t="shared" ca="1" si="1647"/>
        <v>4</v>
      </c>
      <c r="AA1904" s="39" t="s">
        <v>581</v>
      </c>
      <c r="AB1904" s="40">
        <v>2</v>
      </c>
      <c r="AC1904" s="40" t="s">
        <v>995</v>
      </c>
      <c r="AD1904" s="40">
        <v>1</v>
      </c>
      <c r="AE1904" s="41">
        <v>0</v>
      </c>
      <c r="AF1904" s="42">
        <v>-42.3</v>
      </c>
      <c r="AG1904" s="49">
        <f t="shared" si="1660"/>
        <v>-41.9</v>
      </c>
      <c r="AH1904" s="43">
        <f t="shared" ca="1" si="1648"/>
        <v>-38.299999999999997</v>
      </c>
      <c r="AI1904" s="43">
        <f t="shared" ca="1" si="1649"/>
        <v>-37.9</v>
      </c>
      <c r="AJ1904" s="44">
        <f t="shared" ca="1" si="1650"/>
        <v>-42.3</v>
      </c>
      <c r="AK1904" s="44">
        <f t="shared" ca="1" si="1651"/>
        <v>-41.9</v>
      </c>
      <c r="AL1904" s="44">
        <f t="shared" ca="1" si="1652"/>
        <v>-40.299999999999997</v>
      </c>
      <c r="AM1904" s="44">
        <f t="shared" ca="1" si="1653"/>
        <v>-39.9</v>
      </c>
      <c r="AN1904" s="36" t="str">
        <f t="shared" ca="1" si="1654"/>
        <v>60</v>
      </c>
      <c r="AO1904" s="36" t="str">
        <f t="shared" ca="1" si="1655"/>
        <v>06</v>
      </c>
      <c r="AP1904" s="36" t="str">
        <f t="shared" ca="1" si="1656"/>
        <v>00</v>
      </c>
      <c r="AQ1904" s="36" t="str">
        <f t="shared" ca="1" si="1657"/>
        <v>00</v>
      </c>
      <c r="AR1904" s="36" t="str">
        <f t="shared" ca="1" si="1658"/>
        <v>00</v>
      </c>
      <c r="AS1904" s="36"/>
    </row>
    <row r="1905" spans="2:45" ht="30" customHeight="1" x14ac:dyDescent="0.25">
      <c r="S1905" s="7" t="s">
        <v>693</v>
      </c>
      <c r="T1905" s="15">
        <v>0.8</v>
      </c>
      <c r="U1905" s="71" t="str">
        <f t="shared" ca="1" si="1646"/>
        <v>0x67=-42.80,-42.30;</v>
      </c>
      <c r="V1905" s="37"/>
      <c r="W1905" s="37"/>
      <c r="X1905" s="38"/>
      <c r="Y1905" s="38"/>
      <c r="Z1905" s="71">
        <f t="shared" ca="1" si="1647"/>
        <v>4.5</v>
      </c>
      <c r="AA1905" s="39" t="s">
        <v>581</v>
      </c>
      <c r="AB1905" s="40">
        <v>2.5</v>
      </c>
      <c r="AC1905" s="40" t="s">
        <v>995</v>
      </c>
      <c r="AD1905" s="40">
        <v>1</v>
      </c>
      <c r="AE1905" s="41">
        <v>0</v>
      </c>
      <c r="AF1905" s="42">
        <v>-42.8</v>
      </c>
      <c r="AG1905" s="49">
        <f t="shared" si="1660"/>
        <v>-42.3</v>
      </c>
      <c r="AH1905" s="43">
        <f t="shared" ca="1" si="1648"/>
        <v>-38.299999999999997</v>
      </c>
      <c r="AI1905" s="43">
        <f t="shared" ca="1" si="1649"/>
        <v>-37.799999999999997</v>
      </c>
      <c r="AJ1905" s="44">
        <f t="shared" ca="1" si="1650"/>
        <v>-42.8</v>
      </c>
      <c r="AK1905" s="44">
        <f t="shared" ca="1" si="1651"/>
        <v>-42.3</v>
      </c>
      <c r="AL1905" s="44">
        <f t="shared" ca="1" si="1652"/>
        <v>-40.799999999999997</v>
      </c>
      <c r="AM1905" s="44">
        <f t="shared" ca="1" si="1653"/>
        <v>-40.299999999999997</v>
      </c>
      <c r="AN1905" s="36" t="str">
        <f t="shared" ca="1" si="1654"/>
        <v>60</v>
      </c>
      <c r="AO1905" s="36" t="str">
        <f t="shared" ca="1" si="1655"/>
        <v>07</v>
      </c>
      <c r="AP1905" s="36" t="str">
        <f t="shared" ca="1" si="1656"/>
        <v>00</v>
      </c>
      <c r="AQ1905" s="36" t="str">
        <f t="shared" ca="1" si="1657"/>
        <v>00</v>
      </c>
      <c r="AR1905" s="36" t="str">
        <f t="shared" ca="1" si="1658"/>
        <v>00</v>
      </c>
      <c r="AS1905" s="36"/>
    </row>
    <row r="1906" spans="2:45" ht="30" customHeight="1" x14ac:dyDescent="0.25">
      <c r="S1906" s="7" t="s">
        <v>604</v>
      </c>
      <c r="T1906" s="7" t="str">
        <f t="shared" ref="T1906" si="1661">VLOOKUP($T1893,$AU$1:$AZ$31,MATCH($T1887,$AU$1:$AZ$1,0),FALSE)&amp;"_"&amp;T1895</f>
        <v>default_NormalMode</v>
      </c>
      <c r="U1906" s="71"/>
      <c r="V1906" s="37"/>
      <c r="W1906" s="37"/>
      <c r="X1906" s="38"/>
      <c r="Y1906" s="38"/>
      <c r="Z1906" s="71"/>
      <c r="AA1906" s="39"/>
      <c r="AB1906" s="40"/>
      <c r="AC1906" s="40"/>
      <c r="AD1906" s="40"/>
      <c r="AE1906" s="41"/>
      <c r="AF1906" s="42"/>
      <c r="AG1906" s="49"/>
      <c r="AH1906" s="43"/>
      <c r="AI1906" s="43"/>
      <c r="AJ1906" s="44"/>
      <c r="AK1906" s="44"/>
      <c r="AL1906" s="44"/>
      <c r="AM1906" s="44"/>
      <c r="AN1906" s="36"/>
      <c r="AO1906" s="36"/>
      <c r="AP1906" s="36"/>
      <c r="AQ1906" s="36"/>
      <c r="AR1906" s="36"/>
      <c r="AS1906" s="36"/>
    </row>
    <row r="1907" spans="2:45" ht="30" customHeight="1" x14ac:dyDescent="0.25">
      <c r="S1907" s="7" t="s">
        <v>424</v>
      </c>
      <c r="T1907" s="7" t="str">
        <f>VLOOKUP($T1889,MPN!$A$1:$E$500,2,FALSE)</f>
        <v>AMIC</v>
      </c>
      <c r="U1907" s="71"/>
      <c r="V1907" s="37"/>
      <c r="W1907" s="37"/>
      <c r="X1907" s="38"/>
      <c r="Y1907" s="38"/>
      <c r="Z1907" s="71"/>
      <c r="AA1907" s="39"/>
      <c r="AB1907" s="40"/>
      <c r="AC1907" s="40"/>
      <c r="AD1907" s="40"/>
      <c r="AE1907" s="41"/>
      <c r="AF1907" s="42"/>
      <c r="AG1907" s="49"/>
      <c r="AH1907" s="43"/>
      <c r="AI1907" s="43"/>
      <c r="AJ1907" s="44"/>
      <c r="AK1907" s="44"/>
      <c r="AL1907" s="44"/>
      <c r="AM1907" s="44"/>
      <c r="AN1907" s="36"/>
      <c r="AO1907" s="36"/>
      <c r="AP1907" s="36"/>
      <c r="AQ1907" s="36"/>
      <c r="AR1907" s="36"/>
      <c r="AS1907" s="36"/>
    </row>
    <row r="1908" spans="2:45" ht="30" customHeight="1" x14ac:dyDescent="0.25">
      <c r="S1908" s="7" t="s">
        <v>16</v>
      </c>
      <c r="T1908" s="7" t="str">
        <f>VLOOKUP($T1890,ASIC!$A$1:$B$200,2,FALSE)</f>
        <v>M804WF</v>
      </c>
      <c r="U1908" s="71"/>
      <c r="V1908" s="37"/>
      <c r="W1908" s="37"/>
      <c r="X1908" s="38"/>
      <c r="Y1908" s="38"/>
      <c r="Z1908" s="71"/>
      <c r="AA1908" s="39"/>
      <c r="AB1908" s="40"/>
      <c r="AC1908" s="40"/>
      <c r="AD1908" s="40"/>
      <c r="AE1908" s="41"/>
      <c r="AF1908" s="42"/>
      <c r="AG1908" s="49"/>
      <c r="AH1908" s="43"/>
      <c r="AI1908" s="43"/>
      <c r="AJ1908" s="44"/>
      <c r="AK1908" s="44"/>
      <c r="AL1908" s="44"/>
      <c r="AM1908" s="44"/>
      <c r="AN1908" s="36"/>
      <c r="AO1908" s="36"/>
      <c r="AP1908" s="36"/>
      <c r="AQ1908" s="36"/>
      <c r="AR1908" s="36"/>
      <c r="AS1908" s="36"/>
    </row>
    <row r="1909" spans="2:45" ht="30" customHeight="1" x14ac:dyDescent="0.25">
      <c r="S1909" s="7" t="s">
        <v>17</v>
      </c>
      <c r="T1909" s="7" t="str">
        <f>VLOOKUP($T1891,Sensor!$A$1:$B$100,2,FALSE)</f>
        <v>2227F</v>
      </c>
      <c r="U1909" s="71"/>
      <c r="V1909" s="37"/>
      <c r="W1909" s="37"/>
      <c r="X1909" s="38"/>
      <c r="Y1909" s="38"/>
      <c r="Z1909" s="71"/>
      <c r="AA1909" s="39"/>
      <c r="AB1909" s="40"/>
      <c r="AC1909" s="40"/>
      <c r="AD1909" s="40"/>
      <c r="AE1909" s="41"/>
      <c r="AF1909" s="42"/>
      <c r="AG1909" s="49"/>
      <c r="AH1909" s="43"/>
      <c r="AI1909" s="43"/>
      <c r="AJ1909" s="44"/>
      <c r="AK1909" s="44"/>
      <c r="AL1909" s="44"/>
      <c r="AM1909" s="44"/>
      <c r="AN1909" s="36"/>
      <c r="AO1909" s="36"/>
      <c r="AP1909" s="36"/>
      <c r="AQ1909" s="36"/>
      <c r="AR1909" s="36"/>
      <c r="AS1909" s="36"/>
    </row>
    <row r="1910" spans="2:45" ht="30" customHeight="1" x14ac:dyDescent="0.25">
      <c r="S1910" s="7" t="s">
        <v>21</v>
      </c>
      <c r="T1910" s="7" t="str">
        <f>VLOOKUP($T1889,MPN!$A$1:$E$500,5,FALSE)</f>
        <v>Default</v>
      </c>
      <c r="U1910" s="71"/>
      <c r="V1910" s="37"/>
      <c r="W1910" s="37"/>
      <c r="X1910" s="38"/>
      <c r="Y1910" s="38"/>
      <c r="Z1910" s="71"/>
      <c r="AA1910" s="39"/>
      <c r="AB1910" s="40"/>
      <c r="AC1910" s="40"/>
      <c r="AD1910" s="40"/>
      <c r="AE1910" s="41"/>
      <c r="AF1910" s="42"/>
      <c r="AG1910" s="49"/>
      <c r="AH1910" s="43"/>
      <c r="AI1910" s="43"/>
      <c r="AJ1910" s="44"/>
      <c r="AK1910" s="44"/>
      <c r="AL1910" s="44"/>
      <c r="AM1910" s="44"/>
      <c r="AN1910" s="36"/>
      <c r="AO1910" s="36"/>
      <c r="AP1910" s="36"/>
      <c r="AQ1910" s="36"/>
      <c r="AR1910" s="36"/>
      <c r="AS1910" s="36"/>
    </row>
    <row r="1911" spans="2:45" ht="30" customHeight="1" x14ac:dyDescent="0.25">
      <c r="S1911" s="7" t="s">
        <v>545</v>
      </c>
      <c r="T1911" s="7">
        <f t="shared" ref="T1911" si="1662">VLOOKUP(T1900,$DT$1:$DV$31,3,FALSE)</f>
        <v>0</v>
      </c>
      <c r="U1911" s="71"/>
      <c r="V1911" s="37"/>
      <c r="W1911" s="37"/>
      <c r="X1911" s="38"/>
      <c r="Y1911" s="38"/>
      <c r="Z1911" s="71"/>
      <c r="AA1911" s="39"/>
      <c r="AB1911" s="40"/>
      <c r="AC1911" s="40"/>
      <c r="AD1911" s="40"/>
      <c r="AE1911" s="41"/>
      <c r="AF1911" s="42"/>
      <c r="AG1911" s="49"/>
      <c r="AH1911" s="43"/>
      <c r="AI1911" s="43"/>
      <c r="AJ1911" s="44"/>
      <c r="AK1911" s="44"/>
      <c r="AL1911" s="44"/>
      <c r="AM1911" s="44"/>
      <c r="AN1911" s="36"/>
      <c r="AO1911" s="36"/>
      <c r="AP1911" s="36"/>
      <c r="AQ1911" s="36"/>
      <c r="AR1911" s="36"/>
      <c r="AS1911" s="36"/>
    </row>
    <row r="1912" spans="2:45" ht="30" customHeight="1" x14ac:dyDescent="0.25">
      <c r="S1912" s="7" t="s">
        <v>22</v>
      </c>
      <c r="T1912" s="15">
        <v>4</v>
      </c>
      <c r="U1912" s="71"/>
      <c r="V1912" s="37"/>
      <c r="W1912" s="37"/>
      <c r="X1912" s="38"/>
      <c r="Y1912" s="38"/>
      <c r="Z1912" s="71"/>
      <c r="AA1912" s="39"/>
      <c r="AB1912" s="40"/>
      <c r="AC1912" s="40"/>
      <c r="AD1912" s="40"/>
      <c r="AE1912" s="41"/>
      <c r="AF1912" s="42"/>
      <c r="AG1912" s="49"/>
      <c r="AH1912" s="43"/>
      <c r="AI1912" s="43"/>
      <c r="AJ1912" s="44"/>
      <c r="AK1912" s="44"/>
      <c r="AL1912" s="44"/>
      <c r="AM1912" s="44"/>
      <c r="AN1912" s="36"/>
      <c r="AO1912" s="36"/>
      <c r="AP1912" s="36"/>
      <c r="AQ1912" s="36"/>
      <c r="AR1912" s="36"/>
      <c r="AS1912" s="36"/>
    </row>
    <row r="1913" spans="2:45" ht="30" customHeight="1" x14ac:dyDescent="0.25">
      <c r="B1913" s="70"/>
      <c r="S1913" s="7" t="s">
        <v>696</v>
      </c>
      <c r="T1913" s="28">
        <v>45412</v>
      </c>
      <c r="U1913" s="71"/>
      <c r="V1913" s="37"/>
      <c r="W1913" s="37"/>
      <c r="X1913" s="38"/>
      <c r="Y1913" s="38"/>
      <c r="Z1913" s="71"/>
      <c r="AA1913" s="39"/>
      <c r="AB1913" s="40"/>
      <c r="AC1913" s="40"/>
      <c r="AD1913" s="40"/>
      <c r="AE1913" s="41"/>
      <c r="AF1913" s="42"/>
      <c r="AG1913" s="49"/>
      <c r="AH1913" s="43"/>
      <c r="AI1913" s="43"/>
      <c r="AJ1913" s="44"/>
      <c r="AK1913" s="44"/>
      <c r="AL1913" s="44"/>
      <c r="AM1913" s="44"/>
      <c r="AN1913" s="36"/>
      <c r="AO1913" s="36"/>
      <c r="AP1913" s="36"/>
      <c r="AQ1913" s="36"/>
      <c r="AR1913" s="36"/>
      <c r="AS1913" s="36"/>
    </row>
    <row r="1914" spans="2:45" ht="30" customHeight="1" x14ac:dyDescent="0.25">
      <c r="S1914" s="7" t="s">
        <v>694</v>
      </c>
      <c r="T1914" s="15" t="s">
        <v>994</v>
      </c>
      <c r="U1914" s="71"/>
      <c r="V1914" s="37"/>
      <c r="W1914" s="37"/>
      <c r="X1914" s="38"/>
      <c r="Y1914" s="38"/>
      <c r="Z1914" s="71"/>
      <c r="AA1914" s="39"/>
      <c r="AB1914" s="40"/>
      <c r="AC1914" s="40"/>
      <c r="AD1914" s="40"/>
      <c r="AE1914" s="41"/>
      <c r="AF1914" s="42"/>
      <c r="AG1914" s="49"/>
      <c r="AH1914" s="43"/>
      <c r="AI1914" s="43"/>
      <c r="AJ1914" s="44"/>
      <c r="AK1914" s="44"/>
      <c r="AL1914" s="44"/>
      <c r="AM1914" s="44"/>
      <c r="AN1914" s="36"/>
      <c r="AO1914" s="36"/>
      <c r="AP1914" s="36"/>
      <c r="AQ1914" s="36"/>
      <c r="AR1914" s="36"/>
      <c r="AS1914" s="36"/>
    </row>
    <row r="1915" spans="2:45" ht="30" customHeight="1" x14ac:dyDescent="0.25">
      <c r="S1915" s="7" t="s">
        <v>697</v>
      </c>
      <c r="T1915" s="7">
        <f t="shared" ref="T1915" ca="1" si="1663">COUNTA(U1890:U1949)</f>
        <v>16</v>
      </c>
      <c r="U1915" s="71"/>
      <c r="V1915" s="37"/>
      <c r="W1915" s="37"/>
      <c r="X1915" s="38"/>
      <c r="Y1915" s="38"/>
      <c r="Z1915" s="71"/>
      <c r="AA1915" s="39"/>
      <c r="AB1915" s="40"/>
      <c r="AC1915" s="40"/>
      <c r="AD1915" s="40"/>
      <c r="AE1915" s="41"/>
      <c r="AF1915" s="42"/>
      <c r="AG1915" s="49"/>
      <c r="AH1915" s="43"/>
      <c r="AI1915" s="43"/>
      <c r="AJ1915" s="44"/>
      <c r="AK1915" s="44"/>
      <c r="AL1915" s="44"/>
      <c r="AM1915" s="44"/>
      <c r="AN1915" s="36"/>
      <c r="AO1915" s="36"/>
      <c r="AP1915" s="36"/>
      <c r="AQ1915" s="36"/>
      <c r="AR1915" s="36"/>
      <c r="AS1915" s="36"/>
    </row>
    <row r="1916" spans="2:45" ht="30" customHeight="1" x14ac:dyDescent="0.25">
      <c r="S1916" s="7" t="s">
        <v>715</v>
      </c>
      <c r="T1916" s="7" t="str">
        <f t="shared" ref="T1916" si="1664">T1904&amp;"+/-"&amp;T1905&amp;" "&amp;T1914</f>
        <v>-38+/-0.8 dBV</v>
      </c>
      <c r="U1916" s="71"/>
      <c r="V1916" s="37"/>
      <c r="W1916" s="37"/>
      <c r="X1916" s="38"/>
      <c r="Y1916" s="38"/>
      <c r="Z1916" s="71"/>
      <c r="AA1916" s="39"/>
      <c r="AB1916" s="40"/>
      <c r="AC1916" s="40"/>
      <c r="AD1916" s="40"/>
      <c r="AE1916" s="41"/>
      <c r="AF1916" s="42"/>
      <c r="AG1916" s="49"/>
      <c r="AH1916" s="43"/>
      <c r="AI1916" s="43"/>
      <c r="AJ1916" s="44"/>
      <c r="AK1916" s="44"/>
      <c r="AL1916" s="44"/>
      <c r="AM1916" s="44"/>
      <c r="AN1916" s="36"/>
      <c r="AO1916" s="36"/>
      <c r="AP1916" s="36"/>
      <c r="AQ1916" s="36"/>
      <c r="AR1916" s="36"/>
      <c r="AS1916" s="36"/>
    </row>
    <row r="1917" spans="2:45" ht="30" customHeight="1" x14ac:dyDescent="0.25">
      <c r="S1917" s="7" t="s">
        <v>719</v>
      </c>
      <c r="T1917" s="54" t="str">
        <f t="shared" ref="T1917" si="1665">T1896&amp;" : "&amp;T1899&amp;" "&amp;"(uA)"&amp;CHAR(10)&amp;"Vdc&amp;Remark: "&amp;T1902</f>
        <v>3.3V : 100~200 (uA)
Vdc&amp;Remark: -</v>
      </c>
      <c r="U1917" s="71"/>
      <c r="V1917" s="37"/>
      <c r="W1917" s="37"/>
      <c r="X1917" s="38"/>
      <c r="Y1917" s="38"/>
      <c r="Z1917" s="71"/>
      <c r="AA1917" s="39"/>
      <c r="AB1917" s="40"/>
      <c r="AC1917" s="40"/>
      <c r="AD1917" s="40"/>
      <c r="AE1917" s="41"/>
      <c r="AF1917" s="42"/>
      <c r="AG1917" s="49"/>
      <c r="AH1917" s="43"/>
      <c r="AI1917" s="43"/>
      <c r="AJ1917" s="44"/>
      <c r="AK1917" s="44"/>
      <c r="AL1917" s="44"/>
      <c r="AM1917" s="44"/>
      <c r="AN1917" s="36"/>
      <c r="AO1917" s="36"/>
      <c r="AP1917" s="36"/>
      <c r="AQ1917" s="36"/>
      <c r="AR1917" s="36"/>
      <c r="AS1917" s="36"/>
    </row>
    <row r="1918" spans="2:45" ht="30" customHeight="1" x14ac:dyDescent="0.25">
      <c r="U1918" s="71"/>
      <c r="V1918" s="37"/>
      <c r="W1918" s="37"/>
      <c r="X1918" s="38"/>
      <c r="Y1918" s="38"/>
      <c r="Z1918" s="71"/>
      <c r="AA1918" s="39"/>
      <c r="AB1918" s="40"/>
      <c r="AC1918" s="40"/>
      <c r="AD1918" s="40"/>
      <c r="AE1918" s="41"/>
      <c r="AF1918" s="42"/>
      <c r="AG1918" s="49"/>
      <c r="AH1918" s="43"/>
      <c r="AI1918" s="43"/>
      <c r="AJ1918" s="44"/>
      <c r="AK1918" s="44"/>
      <c r="AL1918" s="44"/>
      <c r="AM1918" s="44"/>
      <c r="AN1918" s="36"/>
      <c r="AO1918" s="36"/>
      <c r="AP1918" s="36"/>
      <c r="AQ1918" s="36"/>
      <c r="AR1918" s="36"/>
      <c r="AS1918" s="36"/>
    </row>
    <row r="1919" spans="2:45" ht="30" customHeight="1" x14ac:dyDescent="0.25">
      <c r="S1919" s="2" t="s">
        <v>14</v>
      </c>
      <c r="T1919" s="2" t="str">
        <f t="shared" ref="T1919" si="1666">ADDRESS(ROW(S1919),COLUMN($S$1))&amp;":"&amp;ADDRESS(ROW(S1949),COLUMN($T$1))</f>
        <v>$S$1919:$T$1949</v>
      </c>
      <c r="U1919" s="71"/>
      <c r="V1919" s="37"/>
      <c r="W1919" s="37"/>
      <c r="X1919" s="38"/>
      <c r="Y1919" s="38"/>
      <c r="Z1919" s="71"/>
      <c r="AA1919" s="39"/>
      <c r="AB1919" s="40"/>
      <c r="AC1919" s="40"/>
      <c r="AD1919" s="40"/>
      <c r="AE1919" s="41"/>
      <c r="AF1919" s="42"/>
      <c r="AG1919" s="49"/>
      <c r="AH1919" s="43"/>
      <c r="AI1919" s="43"/>
      <c r="AJ1919" s="44"/>
      <c r="AK1919" s="44"/>
      <c r="AL1919" s="44"/>
      <c r="AM1919" s="44"/>
      <c r="AN1919" s="36"/>
      <c r="AO1919" s="36"/>
      <c r="AP1919" s="36"/>
      <c r="AQ1919" s="36"/>
      <c r="AR1919" s="36"/>
      <c r="AS1919" s="36"/>
    </row>
    <row r="1920" spans="2:45" ht="30" customHeight="1" x14ac:dyDescent="0.25">
      <c r="S1920" s="4" t="str">
        <f t="shared" ref="S1920" si="1667">$BB$2</f>
        <v>15V</v>
      </c>
      <c r="T1920" s="3">
        <v>3</v>
      </c>
      <c r="U1920" s="71"/>
      <c r="V1920" s="37"/>
      <c r="W1920" s="37"/>
      <c r="X1920" s="38"/>
      <c r="Y1920" s="38"/>
      <c r="Z1920" s="71"/>
      <c r="AA1920" s="39"/>
      <c r="AB1920" s="40"/>
      <c r="AC1920" s="40"/>
      <c r="AD1920" s="40"/>
      <c r="AE1920" s="41"/>
      <c r="AF1920" s="42"/>
      <c r="AG1920" s="49"/>
      <c r="AH1920" s="43"/>
      <c r="AI1920" s="43"/>
      <c r="AJ1920" s="44"/>
      <c r="AK1920" s="44"/>
      <c r="AL1920" s="44"/>
      <c r="AM1920" s="44"/>
      <c r="AN1920" s="36"/>
      <c r="AO1920" s="36"/>
      <c r="AP1920" s="36"/>
      <c r="AQ1920" s="36"/>
      <c r="AR1920" s="36"/>
      <c r="AS1920" s="36"/>
    </row>
    <row r="1921" spans="19:45" ht="30" customHeight="1" x14ac:dyDescent="0.25">
      <c r="S1921" s="4" t="str">
        <f t="shared" ref="S1921" si="1668">$BB$3</f>
        <v>14V</v>
      </c>
      <c r="T1921" s="3">
        <v>2</v>
      </c>
      <c r="U1921" s="71"/>
      <c r="V1921" s="37"/>
      <c r="W1921" s="37"/>
      <c r="X1921" s="38"/>
      <c r="Y1921" s="38"/>
      <c r="Z1921" s="71"/>
      <c r="AA1921" s="39"/>
      <c r="AB1921" s="40"/>
      <c r="AC1921" s="40"/>
      <c r="AD1921" s="40"/>
      <c r="AE1921" s="41"/>
      <c r="AF1921" s="42"/>
      <c r="AG1921" s="49"/>
      <c r="AH1921" s="43"/>
      <c r="AI1921" s="43"/>
      <c r="AJ1921" s="44"/>
      <c r="AK1921" s="44"/>
      <c r="AL1921" s="44"/>
      <c r="AM1921" s="44"/>
      <c r="AN1921" s="36"/>
      <c r="AO1921" s="36"/>
      <c r="AP1921" s="36"/>
      <c r="AQ1921" s="36"/>
      <c r="AR1921" s="36"/>
      <c r="AS1921" s="36"/>
    </row>
    <row r="1922" spans="19:45" ht="30" customHeight="1" x14ac:dyDescent="0.25">
      <c r="S1922" s="4" t="str">
        <f t="shared" ref="S1922" si="1669">$BB$4</f>
        <v>13V</v>
      </c>
      <c r="T1922" s="3">
        <v>1.1000000000000001</v>
      </c>
      <c r="U1922" s="71"/>
      <c r="V1922" s="37"/>
      <c r="W1922" s="37"/>
      <c r="X1922" s="38"/>
      <c r="Y1922" s="38"/>
      <c r="Z1922" s="71"/>
      <c r="AA1922" s="39"/>
      <c r="AB1922" s="40"/>
      <c r="AC1922" s="40"/>
      <c r="AD1922" s="40"/>
      <c r="AE1922" s="41"/>
      <c r="AF1922" s="42"/>
      <c r="AG1922" s="49"/>
      <c r="AH1922" s="43"/>
      <c r="AI1922" s="43"/>
      <c r="AJ1922" s="44"/>
      <c r="AK1922" s="44"/>
      <c r="AL1922" s="44"/>
      <c r="AM1922" s="44"/>
      <c r="AN1922" s="36"/>
      <c r="AO1922" s="36"/>
      <c r="AP1922" s="36"/>
      <c r="AQ1922" s="36"/>
      <c r="AR1922" s="36"/>
      <c r="AS1922" s="36"/>
    </row>
    <row r="1923" spans="19:45" ht="30" customHeight="1" x14ac:dyDescent="0.25">
      <c r="S1923" s="4" t="str">
        <f t="shared" ref="S1923" si="1670">$BB$5</f>
        <v>12V</v>
      </c>
      <c r="T1923" s="3">
        <v>0</v>
      </c>
      <c r="U1923" s="71"/>
      <c r="V1923" s="37"/>
      <c r="W1923" s="37"/>
      <c r="X1923" s="38"/>
      <c r="Y1923" s="38"/>
      <c r="Z1923" s="71"/>
      <c r="AA1923" s="39"/>
      <c r="AB1923" s="40"/>
      <c r="AC1923" s="40"/>
      <c r="AD1923" s="40"/>
      <c r="AE1923" s="41"/>
      <c r="AF1923" s="42"/>
      <c r="AG1923" s="49"/>
      <c r="AH1923" s="43"/>
      <c r="AI1923" s="43"/>
      <c r="AJ1923" s="44"/>
      <c r="AK1923" s="44"/>
      <c r="AL1923" s="44"/>
      <c r="AM1923" s="44"/>
      <c r="AN1923" s="36"/>
      <c r="AO1923" s="36"/>
      <c r="AP1923" s="36"/>
      <c r="AQ1923" s="36"/>
      <c r="AR1923" s="36"/>
      <c r="AS1923" s="36"/>
    </row>
    <row r="1924" spans="19:45" ht="30" customHeight="1" x14ac:dyDescent="0.25">
      <c r="S1924" s="4" t="str">
        <f t="shared" ref="S1924" si="1671">$BB$6</f>
        <v>11V</v>
      </c>
      <c r="T1924" s="3">
        <v>-1.2</v>
      </c>
      <c r="U1924" s="71"/>
      <c r="V1924" s="37"/>
      <c r="W1924" s="37"/>
      <c r="X1924" s="38"/>
      <c r="Y1924" s="38"/>
      <c r="Z1924" s="71"/>
      <c r="AA1924" s="39"/>
      <c r="AB1924" s="40"/>
      <c r="AC1924" s="40"/>
      <c r="AD1924" s="40"/>
      <c r="AE1924" s="41"/>
      <c r="AF1924" s="42"/>
      <c r="AG1924" s="49"/>
      <c r="AH1924" s="43"/>
      <c r="AI1924" s="43"/>
      <c r="AJ1924" s="44"/>
      <c r="AK1924" s="44"/>
      <c r="AL1924" s="44"/>
      <c r="AM1924" s="44"/>
      <c r="AN1924" s="36"/>
      <c r="AO1924" s="36"/>
      <c r="AP1924" s="36"/>
      <c r="AQ1924" s="36"/>
      <c r="AR1924" s="36"/>
      <c r="AS1924" s="36"/>
    </row>
    <row r="1925" spans="19:45" ht="30" customHeight="1" x14ac:dyDescent="0.25">
      <c r="S1925" s="4" t="str">
        <f t="shared" ref="S1925" si="1672">$BB$7</f>
        <v>10V</v>
      </c>
      <c r="T1925" s="3">
        <v>-2.6</v>
      </c>
      <c r="U1925" s="71"/>
      <c r="V1925" s="37"/>
      <c r="W1925" s="37"/>
      <c r="X1925" s="38"/>
      <c r="Y1925" s="38"/>
      <c r="Z1925" s="71"/>
      <c r="AA1925" s="39"/>
      <c r="AB1925" s="40"/>
      <c r="AC1925" s="40"/>
      <c r="AD1925" s="40"/>
      <c r="AE1925" s="41"/>
      <c r="AF1925" s="42"/>
      <c r="AG1925" s="49"/>
      <c r="AH1925" s="43"/>
      <c r="AI1925" s="43"/>
      <c r="AJ1925" s="44"/>
      <c r="AK1925" s="44"/>
      <c r="AL1925" s="44"/>
      <c r="AM1925" s="44"/>
      <c r="AN1925" s="36"/>
      <c r="AO1925" s="36"/>
      <c r="AP1925" s="36"/>
      <c r="AQ1925" s="36"/>
      <c r="AR1925" s="36"/>
      <c r="AS1925" s="36"/>
    </row>
    <row r="1926" spans="19:45" ht="30" customHeight="1" x14ac:dyDescent="0.25">
      <c r="S1926" s="4" t="str">
        <f t="shared" ref="S1926" si="1673">$BB$8</f>
        <v>9V</v>
      </c>
      <c r="T1926" s="3" t="s">
        <v>562</v>
      </c>
      <c r="U1926" s="71"/>
      <c r="V1926" s="37"/>
      <c r="W1926" s="37"/>
      <c r="X1926" s="38"/>
      <c r="Y1926" s="38"/>
      <c r="Z1926" s="71"/>
      <c r="AA1926" s="39"/>
      <c r="AB1926" s="40"/>
      <c r="AC1926" s="40"/>
      <c r="AD1926" s="40"/>
      <c r="AE1926" s="41"/>
      <c r="AF1926" s="42"/>
      <c r="AG1926" s="49"/>
      <c r="AH1926" s="43"/>
      <c r="AI1926" s="43"/>
      <c r="AJ1926" s="44"/>
      <c r="AK1926" s="44"/>
      <c r="AL1926" s="44"/>
      <c r="AM1926" s="44"/>
      <c r="AN1926" s="36"/>
      <c r="AO1926" s="36"/>
      <c r="AP1926" s="36"/>
      <c r="AQ1926" s="36"/>
      <c r="AR1926" s="36"/>
      <c r="AS1926" s="36"/>
    </row>
    <row r="1927" spans="19:45" ht="30" customHeight="1" x14ac:dyDescent="0.25">
      <c r="S1927" s="4" t="str">
        <f t="shared" ref="S1927" si="1674">$BB$9</f>
        <v>FIX</v>
      </c>
      <c r="T1927" s="3" t="s">
        <v>562</v>
      </c>
      <c r="U1927" s="71"/>
      <c r="V1927" s="37"/>
      <c r="W1927" s="37"/>
      <c r="X1927" s="38"/>
      <c r="Y1927" s="38"/>
      <c r="Z1927" s="71"/>
      <c r="AA1927" s="39"/>
      <c r="AB1927" s="40"/>
      <c r="AC1927" s="40"/>
      <c r="AD1927" s="40"/>
      <c r="AE1927" s="41"/>
      <c r="AF1927" s="42"/>
      <c r="AG1927" s="49"/>
      <c r="AH1927" s="43"/>
      <c r="AI1927" s="43"/>
      <c r="AJ1927" s="44"/>
      <c r="AK1927" s="44"/>
      <c r="AL1927" s="44"/>
      <c r="AM1927" s="44"/>
      <c r="AN1927" s="36"/>
      <c r="AO1927" s="36"/>
      <c r="AP1927" s="36"/>
      <c r="AQ1927" s="36"/>
      <c r="AR1927" s="36"/>
      <c r="AS1927" s="36"/>
    </row>
    <row r="1928" spans="19:45" ht="30" customHeight="1" x14ac:dyDescent="0.25">
      <c r="S1928" s="4" t="str">
        <f t="shared" ref="S1928" si="1675">$BB$10</f>
        <v>Space</v>
      </c>
      <c r="T1928" s="3"/>
      <c r="U1928" s="71"/>
      <c r="V1928" s="37"/>
      <c r="W1928" s="37"/>
      <c r="X1928" s="38"/>
      <c r="Y1928" s="38"/>
      <c r="Z1928" s="71"/>
      <c r="AA1928" s="39"/>
      <c r="AB1928" s="40"/>
      <c r="AC1928" s="40"/>
      <c r="AD1928" s="40"/>
      <c r="AE1928" s="41"/>
      <c r="AF1928" s="42"/>
      <c r="AG1928" s="49"/>
      <c r="AH1928" s="43"/>
      <c r="AI1928" s="43"/>
      <c r="AJ1928" s="44"/>
      <c r="AK1928" s="44"/>
      <c r="AL1928" s="44"/>
      <c r="AM1928" s="44"/>
      <c r="AN1928" s="36"/>
      <c r="AO1928" s="36"/>
      <c r="AP1928" s="36"/>
      <c r="AQ1928" s="36"/>
      <c r="AR1928" s="36"/>
      <c r="AS1928" s="36"/>
    </row>
    <row r="1929" spans="19:45" ht="30" customHeight="1" x14ac:dyDescent="0.25">
      <c r="S1929" s="4" t="str">
        <f t="shared" ref="S1929" si="1676">$BB$11</f>
        <v>Config2</v>
      </c>
      <c r="T1929" s="3"/>
      <c r="U1929" s="71"/>
      <c r="V1929" s="37"/>
      <c r="W1929" s="37"/>
      <c r="X1929" s="38"/>
      <c r="Y1929" s="38"/>
      <c r="Z1929" s="71"/>
      <c r="AA1929" s="39"/>
      <c r="AB1929" s="40"/>
      <c r="AC1929" s="40"/>
      <c r="AD1929" s="40"/>
      <c r="AE1929" s="41"/>
      <c r="AF1929" s="42"/>
      <c r="AG1929" s="49"/>
      <c r="AH1929" s="43"/>
      <c r="AI1929" s="43"/>
      <c r="AJ1929" s="44"/>
      <c r="AK1929" s="44"/>
      <c r="AL1929" s="44"/>
      <c r="AM1929" s="44"/>
      <c r="AN1929" s="36"/>
      <c r="AO1929" s="36"/>
      <c r="AP1929" s="36"/>
      <c r="AQ1929" s="36"/>
      <c r="AR1929" s="36"/>
      <c r="AS1929" s="36"/>
    </row>
    <row r="1930" spans="19:45" ht="30" customHeight="1" x14ac:dyDescent="0.25">
      <c r="S1930" s="4" t="str">
        <f t="shared" ref="S1930" si="1677">$BB$12</f>
        <v>-</v>
      </c>
      <c r="T1930" s="3"/>
      <c r="U1930" s="36"/>
      <c r="V1930" s="37"/>
      <c r="W1930" s="37"/>
      <c r="X1930" s="38"/>
      <c r="Y1930" s="38"/>
      <c r="Z1930" s="71"/>
      <c r="AA1930" s="39"/>
      <c r="AB1930" s="40"/>
      <c r="AC1930" s="40"/>
      <c r="AD1930" s="40"/>
      <c r="AE1930" s="41"/>
      <c r="AF1930" s="42"/>
      <c r="AG1930" s="49"/>
      <c r="AH1930" s="43"/>
      <c r="AI1930" s="43"/>
      <c r="AJ1930" s="44"/>
      <c r="AK1930" s="44"/>
      <c r="AL1930" s="44"/>
      <c r="AM1930" s="44"/>
      <c r="AN1930" s="36"/>
      <c r="AO1930" s="36"/>
      <c r="AP1930" s="36"/>
      <c r="AQ1930" s="36"/>
      <c r="AR1930" s="36"/>
      <c r="AS1930" s="36"/>
    </row>
    <row r="1931" spans="19:45" ht="30" customHeight="1" x14ac:dyDescent="0.25">
      <c r="S1931" s="4" t="str">
        <f t="shared" ref="S1931" si="1678">$BB$13</f>
        <v>-</v>
      </c>
      <c r="T1931" s="3"/>
      <c r="U1931" s="36"/>
      <c r="V1931" s="37"/>
      <c r="W1931" s="37"/>
      <c r="X1931" s="38"/>
      <c r="Y1931" s="38"/>
      <c r="Z1931" s="71"/>
      <c r="AA1931" s="39"/>
      <c r="AB1931" s="40"/>
      <c r="AC1931" s="40"/>
      <c r="AD1931" s="40"/>
      <c r="AE1931" s="41"/>
      <c r="AF1931" s="42"/>
      <c r="AG1931" s="49"/>
      <c r="AH1931" s="43"/>
      <c r="AI1931" s="43"/>
      <c r="AJ1931" s="44"/>
      <c r="AK1931" s="44"/>
      <c r="AL1931" s="44"/>
      <c r="AM1931" s="44"/>
      <c r="AN1931" s="36"/>
      <c r="AO1931" s="36"/>
      <c r="AP1931" s="36"/>
      <c r="AQ1931" s="36"/>
      <c r="AR1931" s="36"/>
      <c r="AS1931" s="36"/>
    </row>
    <row r="1932" spans="19:45" ht="30" customHeight="1" x14ac:dyDescent="0.25">
      <c r="S1932" s="4" t="str">
        <f t="shared" ref="S1932" si="1679">$BB$14</f>
        <v>-</v>
      </c>
      <c r="T1932" s="3"/>
      <c r="U1932" s="36"/>
      <c r="V1932" s="37"/>
      <c r="W1932" s="37"/>
      <c r="X1932" s="38"/>
      <c r="Y1932" s="38"/>
      <c r="Z1932" s="71"/>
      <c r="AA1932" s="39"/>
      <c r="AB1932" s="40"/>
      <c r="AC1932" s="40"/>
      <c r="AD1932" s="40"/>
      <c r="AE1932" s="41"/>
      <c r="AF1932" s="42"/>
      <c r="AG1932" s="49"/>
      <c r="AH1932" s="43"/>
      <c r="AI1932" s="43"/>
      <c r="AJ1932" s="44"/>
      <c r="AK1932" s="44"/>
      <c r="AL1932" s="44"/>
      <c r="AM1932" s="44"/>
      <c r="AN1932" s="36"/>
      <c r="AO1932" s="36"/>
      <c r="AP1932" s="36"/>
      <c r="AQ1932" s="36"/>
      <c r="AR1932" s="36"/>
      <c r="AS1932" s="36"/>
    </row>
    <row r="1933" spans="19:45" ht="30" customHeight="1" x14ac:dyDescent="0.25">
      <c r="S1933" s="4" t="str">
        <f t="shared" ref="S1933" si="1680">$BB$15</f>
        <v>-</v>
      </c>
      <c r="T1933" s="3"/>
      <c r="U1933" s="36"/>
      <c r="V1933" s="37"/>
      <c r="W1933" s="37"/>
      <c r="X1933" s="38"/>
      <c r="Y1933" s="38"/>
      <c r="Z1933" s="71"/>
      <c r="AA1933" s="39"/>
      <c r="AB1933" s="40"/>
      <c r="AC1933" s="40"/>
      <c r="AD1933" s="40"/>
      <c r="AE1933" s="41"/>
      <c r="AF1933" s="42"/>
      <c r="AG1933" s="49"/>
      <c r="AH1933" s="43"/>
      <c r="AI1933" s="43"/>
      <c r="AJ1933" s="44"/>
      <c r="AK1933" s="44"/>
      <c r="AL1933" s="44"/>
      <c r="AM1933" s="44"/>
      <c r="AN1933" s="36"/>
      <c r="AO1933" s="36"/>
      <c r="AP1933" s="36"/>
      <c r="AQ1933" s="36"/>
      <c r="AR1933" s="36"/>
      <c r="AS1933" s="36"/>
    </row>
    <row r="1934" spans="19:45" ht="30" customHeight="1" x14ac:dyDescent="0.25">
      <c r="S1934" s="4" t="str">
        <f t="shared" ref="S1934" si="1681">$BB$16</f>
        <v>-</v>
      </c>
      <c r="T1934" s="3"/>
      <c r="U1934" s="36"/>
      <c r="V1934" s="37"/>
      <c r="W1934" s="37"/>
      <c r="X1934" s="38"/>
      <c r="Y1934" s="38"/>
      <c r="Z1934" s="71"/>
      <c r="AA1934" s="39"/>
      <c r="AB1934" s="40"/>
      <c r="AC1934" s="40"/>
      <c r="AD1934" s="40"/>
      <c r="AE1934" s="41"/>
      <c r="AF1934" s="42"/>
      <c r="AG1934" s="49"/>
      <c r="AH1934" s="43"/>
      <c r="AI1934" s="43"/>
      <c r="AJ1934" s="44"/>
      <c r="AK1934" s="44"/>
      <c r="AL1934" s="44"/>
      <c r="AM1934" s="44"/>
      <c r="AN1934" s="36"/>
      <c r="AO1934" s="36"/>
      <c r="AP1934" s="36"/>
      <c r="AQ1934" s="36"/>
      <c r="AR1934" s="36"/>
      <c r="AS1934" s="36"/>
    </row>
    <row r="1935" spans="19:45" ht="30" customHeight="1" x14ac:dyDescent="0.25">
      <c r="S1935" s="4" t="str">
        <f t="shared" ref="S1935" si="1682">$BB$17</f>
        <v>-</v>
      </c>
      <c r="T1935" s="3"/>
      <c r="U1935" s="36"/>
      <c r="V1935" s="37"/>
      <c r="W1935" s="37"/>
      <c r="X1935" s="38"/>
      <c r="Y1935" s="38"/>
      <c r="Z1935" s="71"/>
      <c r="AA1935" s="39"/>
      <c r="AB1935" s="40"/>
      <c r="AC1935" s="40"/>
      <c r="AD1935" s="40"/>
      <c r="AE1935" s="41"/>
      <c r="AF1935" s="42"/>
      <c r="AG1935" s="49"/>
      <c r="AH1935" s="43"/>
      <c r="AI1935" s="43"/>
      <c r="AJ1935" s="44"/>
      <c r="AK1935" s="44"/>
      <c r="AL1935" s="44"/>
      <c r="AM1935" s="44"/>
      <c r="AN1935" s="36"/>
      <c r="AO1935" s="36"/>
      <c r="AP1935" s="36"/>
      <c r="AQ1935" s="36"/>
      <c r="AR1935" s="36"/>
      <c r="AS1935" s="36"/>
    </row>
    <row r="1936" spans="19:45" ht="30" customHeight="1" x14ac:dyDescent="0.25">
      <c r="S1936" s="4" t="str">
        <f t="shared" ref="S1936" si="1683">$BB$18</f>
        <v>-</v>
      </c>
      <c r="T1936" s="3"/>
      <c r="U1936" s="36"/>
      <c r="V1936" s="37"/>
      <c r="W1936" s="37"/>
      <c r="X1936" s="38"/>
      <c r="Y1936" s="38"/>
      <c r="Z1936" s="71"/>
      <c r="AA1936" s="39"/>
      <c r="AB1936" s="40"/>
      <c r="AC1936" s="40"/>
      <c r="AD1936" s="40"/>
      <c r="AE1936" s="41"/>
      <c r="AF1936" s="42"/>
      <c r="AG1936" s="49"/>
      <c r="AH1936" s="43"/>
      <c r="AI1936" s="43"/>
      <c r="AJ1936" s="44"/>
      <c r="AK1936" s="44"/>
      <c r="AL1936" s="44"/>
      <c r="AM1936" s="44"/>
      <c r="AN1936" s="36"/>
      <c r="AO1936" s="36"/>
      <c r="AP1936" s="36"/>
      <c r="AQ1936" s="36"/>
      <c r="AR1936" s="36"/>
      <c r="AS1936" s="36"/>
    </row>
    <row r="1937" spans="19:45" ht="30" customHeight="1" x14ac:dyDescent="0.25">
      <c r="S1937" s="4" t="str">
        <f t="shared" ref="S1937" si="1684">$BB$19</f>
        <v>-</v>
      </c>
      <c r="T1937" s="3"/>
      <c r="U1937" s="36"/>
      <c r="V1937" s="37"/>
      <c r="W1937" s="37"/>
      <c r="X1937" s="38"/>
      <c r="Y1937" s="38"/>
      <c r="Z1937" s="71"/>
      <c r="AA1937" s="39"/>
      <c r="AB1937" s="40"/>
      <c r="AC1937" s="40"/>
      <c r="AD1937" s="40"/>
      <c r="AE1937" s="41"/>
      <c r="AF1937" s="42"/>
      <c r="AG1937" s="49"/>
      <c r="AH1937" s="43"/>
      <c r="AI1937" s="43"/>
      <c r="AJ1937" s="44"/>
      <c r="AK1937" s="44"/>
      <c r="AL1937" s="44"/>
      <c r="AM1937" s="44"/>
      <c r="AN1937" s="36"/>
      <c r="AO1937" s="36"/>
      <c r="AP1937" s="36"/>
      <c r="AQ1937" s="36"/>
      <c r="AR1937" s="36"/>
      <c r="AS1937" s="36"/>
    </row>
    <row r="1938" spans="19:45" ht="30" customHeight="1" x14ac:dyDescent="0.25">
      <c r="S1938" s="4" t="str">
        <f t="shared" ref="S1938" si="1685">$BB$20</f>
        <v>-</v>
      </c>
      <c r="T1938" s="3"/>
      <c r="U1938" s="36"/>
      <c r="V1938" s="37"/>
      <c r="W1938" s="37"/>
      <c r="X1938" s="38"/>
      <c r="Y1938" s="38"/>
      <c r="Z1938" s="71"/>
      <c r="AA1938" s="39"/>
      <c r="AB1938" s="40"/>
      <c r="AC1938" s="40"/>
      <c r="AD1938" s="40"/>
      <c r="AE1938" s="41"/>
      <c r="AF1938" s="42"/>
      <c r="AG1938" s="49"/>
      <c r="AH1938" s="43"/>
      <c r="AI1938" s="43"/>
      <c r="AJ1938" s="44"/>
      <c r="AK1938" s="44"/>
      <c r="AL1938" s="44"/>
      <c r="AM1938" s="44"/>
      <c r="AN1938" s="36"/>
      <c r="AO1938" s="36"/>
      <c r="AP1938" s="36"/>
      <c r="AQ1938" s="36"/>
      <c r="AR1938" s="36"/>
      <c r="AS1938" s="36"/>
    </row>
    <row r="1939" spans="19:45" ht="30" customHeight="1" x14ac:dyDescent="0.25">
      <c r="S1939" s="4" t="str">
        <f t="shared" ref="S1939" si="1686">$BB$21</f>
        <v>-</v>
      </c>
      <c r="T1939" s="3"/>
      <c r="U1939" s="36"/>
      <c r="V1939" s="37"/>
      <c r="W1939" s="37"/>
      <c r="X1939" s="38"/>
      <c r="Y1939" s="38"/>
      <c r="Z1939" s="71"/>
      <c r="AA1939" s="39"/>
      <c r="AB1939" s="40"/>
      <c r="AC1939" s="40"/>
      <c r="AD1939" s="40"/>
      <c r="AE1939" s="41"/>
      <c r="AF1939" s="42"/>
      <c r="AG1939" s="49"/>
      <c r="AH1939" s="43"/>
      <c r="AI1939" s="43"/>
      <c r="AJ1939" s="44"/>
      <c r="AK1939" s="44"/>
      <c r="AL1939" s="44"/>
      <c r="AM1939" s="44"/>
      <c r="AN1939" s="36"/>
      <c r="AO1939" s="36"/>
      <c r="AP1939" s="36"/>
      <c r="AQ1939" s="36"/>
      <c r="AR1939" s="36"/>
      <c r="AS1939" s="36"/>
    </row>
    <row r="1940" spans="19:45" ht="30" customHeight="1" x14ac:dyDescent="0.25">
      <c r="S1940" s="4" t="str">
        <f t="shared" ref="S1940" si="1687">$BB$22</f>
        <v>-</v>
      </c>
      <c r="T1940" s="3"/>
      <c r="U1940" s="36"/>
      <c r="V1940" s="37"/>
      <c r="W1940" s="37"/>
      <c r="X1940" s="38"/>
      <c r="Y1940" s="38"/>
      <c r="Z1940" s="71"/>
      <c r="AA1940" s="39"/>
      <c r="AB1940" s="40"/>
      <c r="AC1940" s="40"/>
      <c r="AD1940" s="40"/>
      <c r="AE1940" s="41"/>
      <c r="AF1940" s="42"/>
      <c r="AG1940" s="49"/>
      <c r="AH1940" s="43"/>
      <c r="AI1940" s="43"/>
      <c r="AJ1940" s="44"/>
      <c r="AK1940" s="44"/>
      <c r="AL1940" s="44"/>
      <c r="AM1940" s="44"/>
      <c r="AN1940" s="36"/>
      <c r="AO1940" s="36"/>
      <c r="AP1940" s="36"/>
      <c r="AQ1940" s="36"/>
      <c r="AR1940" s="36"/>
      <c r="AS1940" s="36"/>
    </row>
    <row r="1941" spans="19:45" ht="30" customHeight="1" x14ac:dyDescent="0.25">
      <c r="S1941" s="4" t="str">
        <f t="shared" ref="S1941" si="1688">$BB$23</f>
        <v>-</v>
      </c>
      <c r="T1941" s="3"/>
      <c r="U1941" s="36"/>
      <c r="V1941" s="37"/>
      <c r="W1941" s="37"/>
      <c r="X1941" s="38"/>
      <c r="Y1941" s="38"/>
      <c r="Z1941" s="71"/>
      <c r="AA1941" s="39"/>
      <c r="AB1941" s="40"/>
      <c r="AC1941" s="40"/>
      <c r="AD1941" s="40"/>
      <c r="AE1941" s="41"/>
      <c r="AF1941" s="42"/>
      <c r="AG1941" s="49"/>
      <c r="AH1941" s="43"/>
      <c r="AI1941" s="43"/>
      <c r="AJ1941" s="44"/>
      <c r="AK1941" s="44"/>
      <c r="AL1941" s="44"/>
      <c r="AM1941" s="44"/>
      <c r="AN1941" s="36"/>
      <c r="AO1941" s="36"/>
      <c r="AP1941" s="36"/>
      <c r="AQ1941" s="36"/>
      <c r="AR1941" s="36"/>
      <c r="AS1941" s="36"/>
    </row>
    <row r="1942" spans="19:45" ht="30" customHeight="1" x14ac:dyDescent="0.25">
      <c r="S1942" s="4" t="str">
        <f t="shared" ref="S1942" si="1689">$BB$24</f>
        <v>-</v>
      </c>
      <c r="T1942" s="3"/>
      <c r="U1942" s="36"/>
      <c r="V1942" s="37"/>
      <c r="W1942" s="37"/>
      <c r="X1942" s="38"/>
      <c r="Y1942" s="38"/>
      <c r="Z1942" s="71"/>
      <c r="AA1942" s="39"/>
      <c r="AB1942" s="40"/>
      <c r="AC1942" s="40"/>
      <c r="AD1942" s="40"/>
      <c r="AE1942" s="41"/>
      <c r="AF1942" s="42"/>
      <c r="AG1942" s="49"/>
      <c r="AH1942" s="43"/>
      <c r="AI1942" s="43"/>
      <c r="AJ1942" s="44"/>
      <c r="AK1942" s="44"/>
      <c r="AL1942" s="44"/>
      <c r="AM1942" s="44"/>
      <c r="AN1942" s="36"/>
      <c r="AO1942" s="36"/>
      <c r="AP1942" s="36"/>
      <c r="AQ1942" s="36"/>
      <c r="AR1942" s="36"/>
      <c r="AS1942" s="36"/>
    </row>
    <row r="1943" spans="19:45" ht="30" customHeight="1" x14ac:dyDescent="0.25">
      <c r="S1943" s="4" t="str">
        <f t="shared" ref="S1943" si="1690">$BB$25</f>
        <v>-</v>
      </c>
      <c r="T1943" s="3"/>
      <c r="U1943" s="36"/>
      <c r="V1943" s="37"/>
      <c r="W1943" s="37"/>
      <c r="X1943" s="38"/>
      <c r="Y1943" s="38"/>
      <c r="Z1943" s="71"/>
      <c r="AA1943" s="39"/>
      <c r="AB1943" s="40"/>
      <c r="AC1943" s="40"/>
      <c r="AD1943" s="40"/>
      <c r="AE1943" s="41"/>
      <c r="AF1943" s="42"/>
      <c r="AG1943" s="49"/>
      <c r="AH1943" s="43"/>
      <c r="AI1943" s="43"/>
      <c r="AJ1943" s="44"/>
      <c r="AK1943" s="44"/>
      <c r="AL1943" s="44"/>
      <c r="AM1943" s="44"/>
      <c r="AN1943" s="36"/>
      <c r="AO1943" s="36"/>
      <c r="AP1943" s="36"/>
      <c r="AQ1943" s="36"/>
      <c r="AR1943" s="36"/>
      <c r="AS1943" s="36"/>
    </row>
    <row r="1944" spans="19:45" ht="30" customHeight="1" x14ac:dyDescent="0.25">
      <c r="S1944" s="4" t="str">
        <f t="shared" ref="S1944" si="1691">$BB$26</f>
        <v>-</v>
      </c>
      <c r="T1944" s="3"/>
      <c r="U1944" s="36"/>
      <c r="V1944" s="37"/>
      <c r="W1944" s="37"/>
      <c r="X1944" s="38"/>
      <c r="Y1944" s="38"/>
      <c r="Z1944" s="71"/>
      <c r="AA1944" s="39"/>
      <c r="AB1944" s="40"/>
      <c r="AC1944" s="40"/>
      <c r="AD1944" s="40"/>
      <c r="AE1944" s="41"/>
      <c r="AF1944" s="42"/>
      <c r="AG1944" s="49"/>
      <c r="AH1944" s="43"/>
      <c r="AI1944" s="43"/>
      <c r="AJ1944" s="44"/>
      <c r="AK1944" s="44"/>
      <c r="AL1944" s="44"/>
      <c r="AM1944" s="44"/>
      <c r="AN1944" s="36"/>
      <c r="AO1944" s="36"/>
      <c r="AP1944" s="36"/>
      <c r="AQ1944" s="36"/>
      <c r="AR1944" s="36"/>
      <c r="AS1944" s="36"/>
    </row>
    <row r="1945" spans="19:45" ht="30" customHeight="1" x14ac:dyDescent="0.25">
      <c r="S1945" s="4" t="str">
        <f t="shared" ref="S1945" si="1692">$BB$27</f>
        <v>-</v>
      </c>
      <c r="T1945" s="3"/>
      <c r="U1945" s="36"/>
      <c r="V1945" s="37"/>
      <c r="W1945" s="37"/>
      <c r="X1945" s="38"/>
      <c r="Y1945" s="38"/>
      <c r="Z1945" s="71"/>
      <c r="AA1945" s="39"/>
      <c r="AB1945" s="40"/>
      <c r="AC1945" s="40"/>
      <c r="AD1945" s="40"/>
      <c r="AE1945" s="41"/>
      <c r="AF1945" s="42"/>
      <c r="AG1945" s="49"/>
      <c r="AH1945" s="43"/>
      <c r="AI1945" s="43"/>
      <c r="AJ1945" s="44"/>
      <c r="AK1945" s="44"/>
      <c r="AL1945" s="44"/>
      <c r="AM1945" s="44"/>
      <c r="AN1945" s="36"/>
      <c r="AO1945" s="36"/>
      <c r="AP1945" s="36"/>
      <c r="AQ1945" s="36"/>
      <c r="AR1945" s="36"/>
      <c r="AS1945" s="36"/>
    </row>
    <row r="1946" spans="19:45" ht="30" customHeight="1" x14ac:dyDescent="0.25">
      <c r="S1946" s="4" t="str">
        <f t="shared" ref="S1946" si="1693">$BB$28</f>
        <v>-</v>
      </c>
      <c r="T1946" s="3"/>
      <c r="U1946" s="36"/>
      <c r="V1946" s="37"/>
      <c r="W1946" s="37"/>
      <c r="X1946" s="38"/>
      <c r="Y1946" s="38"/>
      <c r="Z1946" s="71"/>
      <c r="AA1946" s="39"/>
      <c r="AB1946" s="40"/>
      <c r="AC1946" s="40"/>
      <c r="AD1946" s="40"/>
      <c r="AE1946" s="41"/>
      <c r="AF1946" s="42"/>
      <c r="AG1946" s="49"/>
      <c r="AH1946" s="43"/>
      <c r="AI1946" s="43"/>
      <c r="AJ1946" s="44"/>
      <c r="AK1946" s="44"/>
      <c r="AL1946" s="44"/>
      <c r="AM1946" s="44"/>
      <c r="AN1946" s="36"/>
      <c r="AO1946" s="36"/>
      <c r="AP1946" s="36"/>
      <c r="AQ1946" s="36"/>
      <c r="AR1946" s="36"/>
      <c r="AS1946" s="36"/>
    </row>
    <row r="1947" spans="19:45" ht="30" customHeight="1" x14ac:dyDescent="0.25">
      <c r="S1947" s="4" t="str">
        <f t="shared" ref="S1947" si="1694">$BB$29</f>
        <v>-</v>
      </c>
      <c r="T1947" s="3"/>
      <c r="U1947" s="36"/>
      <c r="V1947" s="37"/>
      <c r="W1947" s="37"/>
      <c r="X1947" s="38"/>
      <c r="Y1947" s="38"/>
      <c r="Z1947" s="71"/>
      <c r="AA1947" s="39"/>
      <c r="AB1947" s="40"/>
      <c r="AC1947" s="40"/>
      <c r="AD1947" s="40"/>
      <c r="AE1947" s="41"/>
      <c r="AF1947" s="42"/>
      <c r="AG1947" s="49"/>
      <c r="AH1947" s="43"/>
      <c r="AI1947" s="43"/>
      <c r="AJ1947" s="44"/>
      <c r="AK1947" s="44"/>
      <c r="AL1947" s="44"/>
      <c r="AM1947" s="44"/>
      <c r="AN1947" s="36"/>
      <c r="AO1947" s="36"/>
      <c r="AP1947" s="36"/>
      <c r="AQ1947" s="36"/>
      <c r="AR1947" s="36"/>
      <c r="AS1947" s="36"/>
    </row>
    <row r="1948" spans="19:45" ht="30" customHeight="1" x14ac:dyDescent="0.25">
      <c r="S1948" s="4" t="str">
        <f t="shared" ref="S1948" si="1695">$BB$30</f>
        <v>-</v>
      </c>
      <c r="T1948" s="3"/>
      <c r="U1948" s="36"/>
      <c r="V1948" s="37"/>
      <c r="W1948" s="37"/>
      <c r="X1948" s="38"/>
      <c r="Y1948" s="38"/>
      <c r="Z1948" s="71"/>
      <c r="AA1948" s="39"/>
      <c r="AB1948" s="40"/>
      <c r="AC1948" s="40"/>
      <c r="AD1948" s="40"/>
      <c r="AE1948" s="41"/>
      <c r="AF1948" s="42"/>
      <c r="AG1948" s="49"/>
      <c r="AH1948" s="43"/>
      <c r="AI1948" s="43"/>
      <c r="AJ1948" s="44"/>
      <c r="AK1948" s="44"/>
      <c r="AL1948" s="44"/>
      <c r="AM1948" s="44"/>
      <c r="AN1948" s="36"/>
      <c r="AO1948" s="36"/>
      <c r="AP1948" s="36"/>
      <c r="AQ1948" s="36"/>
      <c r="AR1948" s="36"/>
      <c r="AS1948" s="36"/>
    </row>
    <row r="1949" spans="19:45" ht="30" customHeight="1" x14ac:dyDescent="0.25">
      <c r="S1949" s="4" t="str">
        <f t="shared" ref="S1949" si="1696">$BB$31</f>
        <v>-</v>
      </c>
      <c r="T1949" s="3"/>
      <c r="U1949" s="36"/>
      <c r="V1949" s="37"/>
      <c r="W1949" s="37"/>
      <c r="X1949" s="38"/>
      <c r="Y1949" s="38"/>
      <c r="Z1949" s="71"/>
      <c r="AA1949" s="39"/>
      <c r="AB1949" s="40"/>
      <c r="AC1949" s="40"/>
      <c r="AD1949" s="40"/>
      <c r="AE1949" s="41"/>
      <c r="AF1949" s="42"/>
      <c r="AG1949" s="49"/>
      <c r="AH1949" s="43"/>
      <c r="AI1949" s="43"/>
      <c r="AJ1949" s="44"/>
      <c r="AK1949" s="44"/>
      <c r="AL1949" s="44"/>
      <c r="AM1949" s="44"/>
      <c r="AN1949" s="36"/>
      <c r="AO1949" s="36"/>
      <c r="AP1949" s="36"/>
      <c r="AQ1949" s="36"/>
      <c r="AR1949" s="36"/>
      <c r="AS1949" s="36"/>
    </row>
    <row r="1950" spans="19:45" ht="30" customHeight="1" x14ac:dyDescent="0.25">
      <c r="S1950" s="34"/>
      <c r="T1950" s="34"/>
      <c r="U1950" s="34"/>
      <c r="V1950" s="34"/>
      <c r="W1950" s="34"/>
      <c r="X1950" s="34"/>
      <c r="Y1950" s="34"/>
      <c r="Z1950" s="34"/>
      <c r="AA1950" s="34"/>
      <c r="AB1950" s="34"/>
      <c r="AC1950" s="34"/>
      <c r="AD1950" s="34"/>
      <c r="AE1950" s="34"/>
      <c r="AF1950" s="34"/>
      <c r="AG1950" s="34"/>
      <c r="AH1950" s="34"/>
      <c r="AI1950" s="34"/>
      <c r="AJ1950" s="34"/>
      <c r="AK1950" s="34"/>
      <c r="AL1950" s="34"/>
      <c r="AM1950" s="34"/>
      <c r="AN1950" s="34"/>
      <c r="AO1950" s="34"/>
      <c r="AP1950" s="34"/>
      <c r="AQ1950" s="34"/>
      <c r="AR1950" s="6"/>
      <c r="AS1950" s="6"/>
    </row>
    <row r="1951" spans="19:45" ht="30" customHeight="1" x14ac:dyDescent="0.25">
      <c r="S1951" s="31" cm="1">
        <f t="array" ref="S1951">BoxNum(ROW($S1951))</f>
        <v>31</v>
      </c>
      <c r="T1951" s="7" t="s">
        <v>698</v>
      </c>
      <c r="U1951" s="15" t="s">
        <v>1095</v>
      </c>
      <c r="V1951" s="12"/>
      <c r="W1951" s="65"/>
      <c r="X1951" s="12"/>
      <c r="Y1951" s="7">
        <f t="shared" ref="Y1951" si="1697">VLOOKUP(U1951,$DX$1:$DZ$21,3,FALSE)</f>
        <v>0</v>
      </c>
      <c r="AD1951" s="8"/>
    </row>
    <row r="1952" spans="19:45" ht="30" customHeight="1" x14ac:dyDescent="0.25">
      <c r="S1952" s="7" t="s">
        <v>24</v>
      </c>
      <c r="T1952" s="15" t="s">
        <v>606</v>
      </c>
      <c r="U1952" s="5" t="s">
        <v>23</v>
      </c>
      <c r="V1952" s="7" t="str">
        <f t="shared" ref="V1952" si="1698">VLOOKUP(U1951,$DX$1:$DZ$21,2,FALSE)</f>
        <v>bit13</v>
      </c>
      <c r="W1952" s="19"/>
      <c r="X1952" s="19"/>
      <c r="Y1952" s="19"/>
      <c r="Z1952" s="19"/>
      <c r="AA1952" s="5" t="s">
        <v>592</v>
      </c>
      <c r="AB1952" s="26" t="str">
        <f t="shared" ref="AB1952" si="1699">T1971&amp;"_"&amp;ABS(T1969)&amp;"dB_"&amp;T1973&amp;"_"&amp;T1974&amp;"_"&amp;GetAbsMaxMinText(AF1955:AG2014)&amp;"_"&amp;T1954&amp;"_"&amp;T1953&amp;S1951&amp;"."&amp;T1977</f>
        <v>default_NormalMode_38dB_M804WF_2227F_347_427_ZTS6155SE_low power _MP31.2</v>
      </c>
      <c r="AC1952" s="18"/>
      <c r="AD1952" s="18"/>
      <c r="AE1952" s="18"/>
      <c r="AF1952" s="18"/>
      <c r="AG1952" s="18"/>
      <c r="AH1952" s="19"/>
      <c r="AI1952" s="19" t="s">
        <v>2</v>
      </c>
      <c r="AJ1952" s="16"/>
      <c r="AK1952" s="16"/>
      <c r="AL1952" s="16"/>
      <c r="AM1952" s="16"/>
      <c r="AN1952" s="16"/>
      <c r="AO1952" s="16"/>
      <c r="AP1952" s="16"/>
      <c r="AQ1952" s="16"/>
      <c r="AR1952" s="16"/>
      <c r="AS1952" s="16"/>
    </row>
    <row r="1953" spans="19:45" ht="30" customHeight="1" x14ac:dyDescent="0.25">
      <c r="S1953" s="7" t="s">
        <v>5</v>
      </c>
      <c r="T1953" s="15" t="s">
        <v>1148</v>
      </c>
      <c r="U1953" s="32" t="str">
        <f t="shared" ref="U1953" si="1700">HYPERLINK("#A"&amp;(S1951+1),"&lt;==Block" &amp; $S1951 &amp;"==&gt;")</f>
        <v>&lt;==Block31==&gt;</v>
      </c>
      <c r="V1953" s="51"/>
      <c r="W1953" s="19"/>
      <c r="X1953" s="19"/>
      <c r="Y1953" s="23"/>
      <c r="Z1953" s="8"/>
      <c r="AA1953" s="19"/>
      <c r="AB1953" s="19"/>
      <c r="AC1953" s="19"/>
      <c r="AD1953" s="19"/>
      <c r="AE1953" s="19"/>
      <c r="AF1953" s="19"/>
      <c r="AG1953" s="19"/>
      <c r="AH1953" s="19"/>
      <c r="AI1953" s="19"/>
      <c r="AJ1953" s="19"/>
      <c r="AK1953" s="19"/>
      <c r="AL1953" s="19"/>
      <c r="AM1953" s="19"/>
      <c r="AN1953" s="57" t="s">
        <v>723</v>
      </c>
      <c r="AO1953" s="57" t="s">
        <v>709</v>
      </c>
      <c r="AP1953" s="57" t="s">
        <v>710</v>
      </c>
      <c r="AQ1953" s="57" t="s">
        <v>611</v>
      </c>
      <c r="AR1953" s="57" t="s">
        <v>711</v>
      </c>
      <c r="AS1953" s="50"/>
    </row>
    <row r="1954" spans="19:45" ht="30" customHeight="1" x14ac:dyDescent="0.25">
      <c r="S1954" s="7" t="s">
        <v>10</v>
      </c>
      <c r="T1954" s="15" t="s">
        <v>1189</v>
      </c>
      <c r="U1954" s="52" t="s">
        <v>775</v>
      </c>
      <c r="V1954" s="33" t="s">
        <v>601</v>
      </c>
      <c r="W1954" s="33" t="s">
        <v>602</v>
      </c>
      <c r="X1954" s="33" t="s">
        <v>603</v>
      </c>
      <c r="Y1954" s="33" t="s">
        <v>603</v>
      </c>
      <c r="Z1954" s="33" t="s">
        <v>591</v>
      </c>
      <c r="AA1954" s="33" t="s">
        <v>7</v>
      </c>
      <c r="AB1954" s="33" t="s">
        <v>563</v>
      </c>
      <c r="AC1954" s="33" t="s">
        <v>577</v>
      </c>
      <c r="AD1954" s="33" t="s">
        <v>611</v>
      </c>
      <c r="AE1954" s="33" t="s">
        <v>569</v>
      </c>
      <c r="AF1954" s="35" t="s">
        <v>593</v>
      </c>
      <c r="AG1954" s="35" t="s">
        <v>594</v>
      </c>
      <c r="AH1954" s="35" t="s">
        <v>595</v>
      </c>
      <c r="AI1954" s="35" t="s">
        <v>596</v>
      </c>
      <c r="AJ1954" s="56" t="s">
        <v>597</v>
      </c>
      <c r="AK1954" s="56" t="s">
        <v>598</v>
      </c>
      <c r="AL1954" s="56" t="s">
        <v>599</v>
      </c>
      <c r="AM1954" s="56" t="s">
        <v>600</v>
      </c>
      <c r="AN1954" s="56" t="str">
        <f t="shared" ref="AN1954" si="1701">VLOOKUP($T1962,$DE$1:$DJ$31,2,FALSE)</f>
        <v>Full</v>
      </c>
      <c r="AO1954" s="56" t="str">
        <f t="shared" ref="AO1954" si="1702">VLOOKUP($T1962,$DE$1:$DJ$31,3,FALSE)</f>
        <v>Full</v>
      </c>
      <c r="AP1954" s="56" t="str">
        <f t="shared" ref="AP1954" si="1703">VLOOKUP($T1962,$DE$1:$DJ$31,4,FALSE)</f>
        <v>non</v>
      </c>
      <c r="AQ1954" s="56" t="str">
        <f t="shared" ref="AQ1954" si="1704">VLOOKUP($T1962,$DE$1:$DJ$31,5,FALSE)</f>
        <v>non</v>
      </c>
      <c r="AR1954" s="56" t="str">
        <f t="shared" ref="AR1954" si="1705">VLOOKUP($T1962,$DE$1:$DJ$31,6,FALSE)</f>
        <v>Full</v>
      </c>
      <c r="AS1954" s="35" t="s">
        <v>726</v>
      </c>
    </row>
    <row r="1955" spans="19:45" ht="30" customHeight="1" x14ac:dyDescent="0.25">
      <c r="S1955" s="7" t="s">
        <v>18</v>
      </c>
      <c r="T1955" s="15" t="s">
        <v>1149</v>
      </c>
      <c r="U1955" s="36" t="str">
        <f t="shared" ref="U1955:U1971" ca="1" si="1706">ConfigCode($AA1955,$AN1955,$AO1955,$AP1955,$AQ1955,$AR1955,$AF1955,$AG1955,2)</f>
        <v>0x22=-35.00,-34.80;</v>
      </c>
      <c r="V1955" s="37"/>
      <c r="W1955" s="37"/>
      <c r="X1955" s="68"/>
      <c r="Y1955" s="68"/>
      <c r="Z1955" s="55">
        <f t="shared" ref="Z1955:Z1971" ca="1" si="1707" xml:space="preserve">
N("vbias,vlookup vbias range")+
VLOOKUP($AA1955,INDIRECT(BoxVal(ROW($AA1955),34,COLUMN(T1951))),2,FALSE)+
N("gain")+
$AB1955+
N("vcm")+
VLOOKUP($AC1955,$CT$1:$DC$31,7,FALSE)+
N("(vbias*vcp*vbg-vbias)*sensor ratio")+
VbiasCal($AA1955,$AD1955,$AE1955,BoxVal(ROW($AC1955),18,COLUMN($T$22)))+
N("vbias ref+gain ref")+
$V1955+$W1955</f>
        <v>-3.5</v>
      </c>
      <c r="AA1955" s="39" t="s">
        <v>799</v>
      </c>
      <c r="AB1955" s="40">
        <v>-1</v>
      </c>
      <c r="AC1955" s="40" t="s">
        <v>996</v>
      </c>
      <c r="AD1955" s="40">
        <v>1</v>
      </c>
      <c r="AE1955" s="41">
        <v>0</v>
      </c>
      <c r="AF1955" s="42">
        <v>-35</v>
      </c>
      <c r="AG1955" s="42">
        <v>-34.799999999999997</v>
      </c>
      <c r="AH1955" s="43">
        <f t="shared" ref="AH1955:AH1971" ca="1" si="1708">$AF1955+$Z1955</f>
        <v>-38.5</v>
      </c>
      <c r="AI1955" s="43">
        <f t="shared" ref="AI1955:AI1971" ca="1" si="1709">$AG1955+$Z1955</f>
        <v>-38.299999999999997</v>
      </c>
      <c r="AJ1955" s="44">
        <f t="shared" ref="AJ1955:AJ1971" ca="1" si="1710" xml:space="preserve">
N("initial sens-loopgain")+
$AF1955-BoxVal(ROW($AA1955),26,COLUMN(INDIRECT("T"&amp;(INT(ROW($AA1972)/65))*65+2)))</f>
        <v>-35</v>
      </c>
      <c r="AK1955" s="44">
        <f t="shared" ref="AK1955:AK1971" ca="1" si="1711">AJ1955+(AG1955-AF1955)</f>
        <v>-34.799999999999997</v>
      </c>
      <c r="AL1955" s="44">
        <f t="shared" ref="AL1955:AL1971" ca="1" si="1712" xml:space="preserve">
N("initial sens-loopgain-gain-gain ref-vcm")+
$AH1955-
BoxVal(ROW($AA1955),26,COLUMN(INDIRECT("T"&amp;(INT(ROW($AA1972)/65))*65+2)))-
$AB1955-
$W1955-
IFERROR(VLOOKUP($AC1955,$CT$1:$DC$31,7,FALSE),0)</f>
        <v>-37.5</v>
      </c>
      <c r="AM1955" s="44">
        <f t="shared" ref="AM1955:AM1971" ca="1" si="1713">AL1955+(AG1955-AF1955)</f>
        <v>-37.299999999999997</v>
      </c>
      <c r="AN1955" s="36" t="str">
        <f t="shared" ref="AN1955:AN1971" ca="1" si="1714">IF(BoxVal(ROW(AA1955),9,COLUMN(T1953))="FIX","00",ManualLookup(AA1955,BoxVal(ROW(AA1955),4,COLUMN(AN1953)),INDIRECT(DN$3)))</f>
        <v>20</v>
      </c>
      <c r="AO1955" s="36" t="str">
        <f t="shared" ref="AO1955:AO1971" ca="1" si="1715">ManualLookup(AB1955,BoxVal(ROW(AB1955),4,COLUMN(AO1953)),INDIRECT(DO$3))</f>
        <v>02</v>
      </c>
      <c r="AP1955" s="36" t="str">
        <f t="shared" ref="AP1955:AP1971" ca="1" si="1716">ManualLookup(AC1955,BoxVal(ROW(AC1955),4,COLUMN(AP1953)),INDIRECT(DP$3))</f>
        <v>00</v>
      </c>
      <c r="AQ1955" s="36" t="str">
        <f t="shared" ref="AQ1955:AQ1971" ca="1" si="1717">ManualLookup(AD1955,BoxVal(ROW(AD1955),4,COLUMN(AQ1953)),INDIRECT(DQ$3))</f>
        <v>00</v>
      </c>
      <c r="AR1955" s="36" t="str">
        <f t="shared" ref="AR1955:AR1971" ca="1" si="1718">ManualLookup(AE1955,BoxVal(ROW(AE1955),4,COLUMN(AR1953)),INDIRECT(DR$3))</f>
        <v>00</v>
      </c>
      <c r="AS1955" s="33"/>
    </row>
    <row r="1956" spans="19:45" ht="30" customHeight="1" x14ac:dyDescent="0.25">
      <c r="S1956" s="7" t="s">
        <v>13</v>
      </c>
      <c r="T1956" s="15" t="s">
        <v>1155</v>
      </c>
      <c r="U1956" s="71" t="str">
        <f t="shared" ca="1" si="1706"/>
        <v>0x20=-35.80,-35.00;</v>
      </c>
      <c r="V1956" s="37"/>
      <c r="W1956" s="37"/>
      <c r="X1956" s="68"/>
      <c r="Y1956" s="68"/>
      <c r="Z1956" s="55">
        <f t="shared" ca="1" si="1707"/>
        <v>-2.5</v>
      </c>
      <c r="AA1956" s="39" t="s">
        <v>799</v>
      </c>
      <c r="AB1956" s="40">
        <v>0</v>
      </c>
      <c r="AC1956" s="40" t="s">
        <v>996</v>
      </c>
      <c r="AD1956" s="40">
        <v>1</v>
      </c>
      <c r="AE1956" s="41">
        <v>0</v>
      </c>
      <c r="AF1956" s="42">
        <v>-35.799999999999997</v>
      </c>
      <c r="AG1956" s="47">
        <f t="shared" ref="AG1956" si="1719">AF1955</f>
        <v>-35</v>
      </c>
      <c r="AH1956" s="43">
        <f t="shared" ca="1" si="1708"/>
        <v>-38.299999999999997</v>
      </c>
      <c r="AI1956" s="43">
        <f t="shared" ca="1" si="1709"/>
        <v>-37.5</v>
      </c>
      <c r="AJ1956" s="44">
        <f t="shared" ca="1" si="1710"/>
        <v>-35.799999999999997</v>
      </c>
      <c r="AK1956" s="44">
        <f t="shared" ca="1" si="1711"/>
        <v>-35</v>
      </c>
      <c r="AL1956" s="44">
        <f t="shared" ca="1" si="1712"/>
        <v>-38.299999999999997</v>
      </c>
      <c r="AM1956" s="44">
        <f t="shared" ca="1" si="1713"/>
        <v>-37.5</v>
      </c>
      <c r="AN1956" s="36" t="str">
        <f t="shared" ca="1" si="1714"/>
        <v>20</v>
      </c>
      <c r="AO1956" s="36" t="str">
        <f t="shared" ca="1" si="1715"/>
        <v>00</v>
      </c>
      <c r="AP1956" s="36" t="str">
        <f t="shared" ca="1" si="1716"/>
        <v>00</v>
      </c>
      <c r="AQ1956" s="36" t="str">
        <f t="shared" ca="1" si="1717"/>
        <v>00</v>
      </c>
      <c r="AR1956" s="36" t="str">
        <f t="shared" ca="1" si="1718"/>
        <v>00</v>
      </c>
      <c r="AS1956" s="36"/>
    </row>
    <row r="1957" spans="19:45" ht="30" customHeight="1" x14ac:dyDescent="0.25">
      <c r="S1957" s="26"/>
      <c r="T1957" s="17"/>
      <c r="U1957" s="71" t="str">
        <f t="shared" ca="1" si="1706"/>
        <v>0x23=-36.30,-35.80;</v>
      </c>
      <c r="V1957" s="37"/>
      <c r="W1957" s="37"/>
      <c r="X1957" s="68"/>
      <c r="Y1957" s="68"/>
      <c r="Z1957" s="55">
        <f t="shared" ca="1" si="1707"/>
        <v>-2</v>
      </c>
      <c r="AA1957" s="39" t="s">
        <v>584</v>
      </c>
      <c r="AB1957" s="40">
        <v>0.5</v>
      </c>
      <c r="AC1957" s="40" t="s">
        <v>995</v>
      </c>
      <c r="AD1957" s="40">
        <v>1</v>
      </c>
      <c r="AE1957" s="41">
        <v>0</v>
      </c>
      <c r="AF1957" s="42">
        <v>-36.299999999999997</v>
      </c>
      <c r="AG1957" s="47">
        <f t="shared" ref="AG1957:AG1971" si="1720">AF1956</f>
        <v>-35.799999999999997</v>
      </c>
      <c r="AH1957" s="43">
        <f t="shared" ca="1" si="1708"/>
        <v>-38.299999999999997</v>
      </c>
      <c r="AI1957" s="43">
        <f t="shared" ca="1" si="1709"/>
        <v>-37.799999999999997</v>
      </c>
      <c r="AJ1957" s="44">
        <f t="shared" ca="1" si="1710"/>
        <v>-36.299999999999997</v>
      </c>
      <c r="AK1957" s="44">
        <f t="shared" ca="1" si="1711"/>
        <v>-35.799999999999997</v>
      </c>
      <c r="AL1957" s="44">
        <f t="shared" ca="1" si="1712"/>
        <v>-38.799999999999997</v>
      </c>
      <c r="AM1957" s="44">
        <f t="shared" ca="1" si="1713"/>
        <v>-38.299999999999997</v>
      </c>
      <c r="AN1957" s="36" t="str">
        <f t="shared" ca="1" si="1714"/>
        <v>20</v>
      </c>
      <c r="AO1957" s="36" t="str">
        <f t="shared" ca="1" si="1715"/>
        <v>03</v>
      </c>
      <c r="AP1957" s="36" t="str">
        <f t="shared" ca="1" si="1716"/>
        <v>00</v>
      </c>
      <c r="AQ1957" s="36" t="str">
        <f t="shared" ca="1" si="1717"/>
        <v>00</v>
      </c>
      <c r="AR1957" s="36" t="str">
        <f t="shared" ca="1" si="1718"/>
        <v>00</v>
      </c>
      <c r="AS1957" s="36"/>
    </row>
    <row r="1958" spans="19:45" ht="30" customHeight="1" x14ac:dyDescent="0.25">
      <c r="S1958" s="7" t="s">
        <v>19</v>
      </c>
      <c r="T1958" s="15" t="s">
        <v>1150</v>
      </c>
      <c r="U1958" s="71" t="str">
        <f t="shared" ca="1" si="1706"/>
        <v>0x24=-36.80,-36.30;</v>
      </c>
      <c r="V1958" s="37"/>
      <c r="W1958" s="37"/>
      <c r="X1958" s="68"/>
      <c r="Y1958" s="68"/>
      <c r="Z1958" s="55">
        <f t="shared" ca="1" si="1707"/>
        <v>-1.5</v>
      </c>
      <c r="AA1958" s="39" t="s">
        <v>584</v>
      </c>
      <c r="AB1958" s="40">
        <v>1</v>
      </c>
      <c r="AC1958" s="40" t="s">
        <v>995</v>
      </c>
      <c r="AD1958" s="40">
        <v>1</v>
      </c>
      <c r="AE1958" s="41">
        <v>0</v>
      </c>
      <c r="AF1958" s="42">
        <v>-36.799999999999997</v>
      </c>
      <c r="AG1958" s="47">
        <f t="shared" si="1720"/>
        <v>-36.299999999999997</v>
      </c>
      <c r="AH1958" s="43">
        <f t="shared" ca="1" si="1708"/>
        <v>-38.299999999999997</v>
      </c>
      <c r="AI1958" s="43">
        <f t="shared" ca="1" si="1709"/>
        <v>-37.799999999999997</v>
      </c>
      <c r="AJ1958" s="44">
        <f t="shared" ca="1" si="1710"/>
        <v>-36.799999999999997</v>
      </c>
      <c r="AK1958" s="44">
        <f t="shared" ca="1" si="1711"/>
        <v>-36.299999999999997</v>
      </c>
      <c r="AL1958" s="44">
        <f t="shared" ca="1" si="1712"/>
        <v>-39.299999999999997</v>
      </c>
      <c r="AM1958" s="44">
        <f t="shared" ca="1" si="1713"/>
        <v>-38.799999999999997</v>
      </c>
      <c r="AN1958" s="36" t="str">
        <f t="shared" ca="1" si="1714"/>
        <v>20</v>
      </c>
      <c r="AO1958" s="36" t="str">
        <f t="shared" ca="1" si="1715"/>
        <v>04</v>
      </c>
      <c r="AP1958" s="36" t="str">
        <f t="shared" ca="1" si="1716"/>
        <v>00</v>
      </c>
      <c r="AQ1958" s="36" t="str">
        <f t="shared" ca="1" si="1717"/>
        <v>00</v>
      </c>
      <c r="AR1958" s="36" t="str">
        <f t="shared" ca="1" si="1718"/>
        <v>00</v>
      </c>
      <c r="AS1958" s="36"/>
    </row>
    <row r="1959" spans="19:45" ht="30" customHeight="1" x14ac:dyDescent="0.25">
      <c r="S1959" s="7" t="s">
        <v>15</v>
      </c>
      <c r="T1959" s="15" t="s">
        <v>1151</v>
      </c>
      <c r="U1959" s="71" t="str">
        <f t="shared" ca="1" si="1706"/>
        <v>0x30=-37.00,-36.80;</v>
      </c>
      <c r="V1959" s="37"/>
      <c r="W1959" s="37"/>
      <c r="X1959" s="68"/>
      <c r="Y1959" s="68"/>
      <c r="Z1959" s="55">
        <f t="shared" ca="1" si="1707"/>
        <v>-1.3</v>
      </c>
      <c r="AA1959" s="39" t="s">
        <v>586</v>
      </c>
      <c r="AB1959" s="40">
        <v>0</v>
      </c>
      <c r="AC1959" s="40" t="s">
        <v>995</v>
      </c>
      <c r="AD1959" s="40">
        <v>1</v>
      </c>
      <c r="AE1959" s="41">
        <v>0</v>
      </c>
      <c r="AF1959" s="42">
        <v>-37</v>
      </c>
      <c r="AG1959" s="47">
        <f t="shared" si="1720"/>
        <v>-36.799999999999997</v>
      </c>
      <c r="AH1959" s="43">
        <f t="shared" ca="1" si="1708"/>
        <v>-38.299999999999997</v>
      </c>
      <c r="AI1959" s="43">
        <f t="shared" ca="1" si="1709"/>
        <v>-38.099999999999994</v>
      </c>
      <c r="AJ1959" s="44">
        <f t="shared" ca="1" si="1710"/>
        <v>-37</v>
      </c>
      <c r="AK1959" s="44">
        <f t="shared" ca="1" si="1711"/>
        <v>-36.799999999999997</v>
      </c>
      <c r="AL1959" s="44">
        <f t="shared" ca="1" si="1712"/>
        <v>-38.299999999999997</v>
      </c>
      <c r="AM1959" s="44">
        <f t="shared" ca="1" si="1713"/>
        <v>-38.099999999999994</v>
      </c>
      <c r="AN1959" s="36" t="str">
        <f t="shared" ca="1" si="1714"/>
        <v>30</v>
      </c>
      <c r="AO1959" s="36" t="str">
        <f t="shared" ca="1" si="1715"/>
        <v>00</v>
      </c>
      <c r="AP1959" s="36" t="str">
        <f t="shared" ca="1" si="1716"/>
        <v>00</v>
      </c>
      <c r="AQ1959" s="36" t="str">
        <f t="shared" ca="1" si="1717"/>
        <v>00</v>
      </c>
      <c r="AR1959" s="36" t="str">
        <f t="shared" ca="1" si="1718"/>
        <v>00</v>
      </c>
      <c r="AS1959" s="36"/>
    </row>
    <row r="1960" spans="19:45" ht="30" customHeight="1" x14ac:dyDescent="0.25">
      <c r="S1960" s="7" t="s">
        <v>705</v>
      </c>
      <c r="T1960" s="15" t="s">
        <v>1152</v>
      </c>
      <c r="U1960" s="71" t="str">
        <f t="shared" ca="1" si="1706"/>
        <v>0x33=-37.50,-37.00;</v>
      </c>
      <c r="V1960" s="37"/>
      <c r="W1960" s="37"/>
      <c r="X1960" s="68"/>
      <c r="Y1960" s="68"/>
      <c r="Z1960" s="55">
        <f t="shared" ca="1" si="1707"/>
        <v>-0.8</v>
      </c>
      <c r="AA1960" s="39" t="s">
        <v>586</v>
      </c>
      <c r="AB1960" s="40">
        <v>0.5</v>
      </c>
      <c r="AC1960" s="40" t="s">
        <v>995</v>
      </c>
      <c r="AD1960" s="40">
        <v>1</v>
      </c>
      <c r="AE1960" s="41">
        <v>0</v>
      </c>
      <c r="AF1960" s="42">
        <v>-37.5</v>
      </c>
      <c r="AG1960" s="47">
        <f t="shared" si="1720"/>
        <v>-37</v>
      </c>
      <c r="AH1960" s="43">
        <f t="shared" ca="1" si="1708"/>
        <v>-38.299999999999997</v>
      </c>
      <c r="AI1960" s="43">
        <f t="shared" ca="1" si="1709"/>
        <v>-37.799999999999997</v>
      </c>
      <c r="AJ1960" s="44">
        <f t="shared" ca="1" si="1710"/>
        <v>-37.5</v>
      </c>
      <c r="AK1960" s="44">
        <f t="shared" ca="1" si="1711"/>
        <v>-37</v>
      </c>
      <c r="AL1960" s="44">
        <f t="shared" ca="1" si="1712"/>
        <v>-38.799999999999997</v>
      </c>
      <c r="AM1960" s="44">
        <f t="shared" ca="1" si="1713"/>
        <v>-38.299999999999997</v>
      </c>
      <c r="AN1960" s="36" t="str">
        <f t="shared" ca="1" si="1714"/>
        <v>30</v>
      </c>
      <c r="AO1960" s="36" t="str">
        <f t="shared" ca="1" si="1715"/>
        <v>03</v>
      </c>
      <c r="AP1960" s="36" t="str">
        <f t="shared" ca="1" si="1716"/>
        <v>00</v>
      </c>
      <c r="AQ1960" s="36" t="str">
        <f t="shared" ca="1" si="1717"/>
        <v>00</v>
      </c>
      <c r="AR1960" s="36" t="str">
        <f t="shared" ca="1" si="1718"/>
        <v>00</v>
      </c>
      <c r="AS1960" s="36"/>
    </row>
    <row r="1961" spans="19:45" ht="30" customHeight="1" x14ac:dyDescent="0.25">
      <c r="S1961" s="7" t="s">
        <v>605</v>
      </c>
      <c r="T1961" s="15" t="s">
        <v>991</v>
      </c>
      <c r="U1961" s="71" t="str">
        <f t="shared" ca="1" si="1706"/>
        <v>0x34=-38.00,-37.50;</v>
      </c>
      <c r="V1961" s="37"/>
      <c r="W1961" s="37"/>
      <c r="X1961" s="68"/>
      <c r="Y1961" s="68"/>
      <c r="Z1961" s="55">
        <f t="shared" ca="1" si="1707"/>
        <v>-0.30000000000000004</v>
      </c>
      <c r="AA1961" s="39" t="s">
        <v>586</v>
      </c>
      <c r="AB1961" s="40">
        <v>1</v>
      </c>
      <c r="AC1961" s="40" t="s">
        <v>995</v>
      </c>
      <c r="AD1961" s="40">
        <v>1</v>
      </c>
      <c r="AE1961" s="41">
        <v>0</v>
      </c>
      <c r="AF1961" s="42">
        <v>-38</v>
      </c>
      <c r="AG1961" s="47">
        <f t="shared" si="1720"/>
        <v>-37.5</v>
      </c>
      <c r="AH1961" s="43">
        <f t="shared" ca="1" si="1708"/>
        <v>-38.299999999999997</v>
      </c>
      <c r="AI1961" s="43">
        <f t="shared" ca="1" si="1709"/>
        <v>-37.799999999999997</v>
      </c>
      <c r="AJ1961" s="44">
        <f t="shared" ca="1" si="1710"/>
        <v>-38</v>
      </c>
      <c r="AK1961" s="44">
        <f t="shared" ca="1" si="1711"/>
        <v>-37.5</v>
      </c>
      <c r="AL1961" s="44">
        <f t="shared" ca="1" si="1712"/>
        <v>-39.299999999999997</v>
      </c>
      <c r="AM1961" s="44">
        <f t="shared" ca="1" si="1713"/>
        <v>-38.799999999999997</v>
      </c>
      <c r="AN1961" s="36" t="str">
        <f t="shared" ca="1" si="1714"/>
        <v>30</v>
      </c>
      <c r="AO1961" s="36" t="str">
        <f t="shared" ca="1" si="1715"/>
        <v>04</v>
      </c>
      <c r="AP1961" s="36" t="str">
        <f t="shared" ca="1" si="1716"/>
        <v>00</v>
      </c>
      <c r="AQ1961" s="36" t="str">
        <f t="shared" ca="1" si="1717"/>
        <v>00</v>
      </c>
      <c r="AR1961" s="36" t="str">
        <f t="shared" ca="1" si="1718"/>
        <v>00</v>
      </c>
      <c r="AS1961" s="36"/>
    </row>
    <row r="1962" spans="19:45" ht="30" customHeight="1" x14ac:dyDescent="0.25">
      <c r="S1962" s="7" t="s">
        <v>721</v>
      </c>
      <c r="T1962" s="15" t="s">
        <v>26</v>
      </c>
      <c r="U1962" s="71" t="str">
        <f t="shared" ca="1" si="1706"/>
        <v>0x03=-38.80,-38.00;</v>
      </c>
      <c r="V1962" s="37"/>
      <c r="W1962" s="37"/>
      <c r="X1962" s="68"/>
      <c r="Y1962" s="68"/>
      <c r="Z1962" s="55">
        <f t="shared" ca="1" si="1707"/>
        <v>0.5</v>
      </c>
      <c r="AA1962" s="39" t="s">
        <v>587</v>
      </c>
      <c r="AB1962" s="40">
        <v>0.5</v>
      </c>
      <c r="AC1962" s="40" t="s">
        <v>995</v>
      </c>
      <c r="AD1962" s="40">
        <v>1</v>
      </c>
      <c r="AE1962" s="41">
        <v>0</v>
      </c>
      <c r="AF1962" s="42">
        <v>-38.799999999999997</v>
      </c>
      <c r="AG1962" s="47">
        <f t="shared" si="1720"/>
        <v>-38</v>
      </c>
      <c r="AH1962" s="43">
        <f t="shared" ca="1" si="1708"/>
        <v>-38.299999999999997</v>
      </c>
      <c r="AI1962" s="43">
        <f t="shared" ca="1" si="1709"/>
        <v>-37.5</v>
      </c>
      <c r="AJ1962" s="44">
        <f t="shared" ca="1" si="1710"/>
        <v>-38.799999999999997</v>
      </c>
      <c r="AK1962" s="44">
        <f t="shared" ca="1" si="1711"/>
        <v>-38</v>
      </c>
      <c r="AL1962" s="44">
        <f t="shared" ca="1" si="1712"/>
        <v>-38.799999999999997</v>
      </c>
      <c r="AM1962" s="44">
        <f t="shared" ca="1" si="1713"/>
        <v>-38</v>
      </c>
      <c r="AN1962" s="36" t="str">
        <f t="shared" ca="1" si="1714"/>
        <v>00</v>
      </c>
      <c r="AO1962" s="36" t="str">
        <f t="shared" ca="1" si="1715"/>
        <v>03</v>
      </c>
      <c r="AP1962" s="36" t="str">
        <f t="shared" ca="1" si="1716"/>
        <v>00</v>
      </c>
      <c r="AQ1962" s="36" t="str">
        <f t="shared" ca="1" si="1717"/>
        <v>00</v>
      </c>
      <c r="AR1962" s="36" t="str">
        <f t="shared" ca="1" si="1718"/>
        <v>00</v>
      </c>
      <c r="AS1962" s="36"/>
    </row>
    <row r="1963" spans="19:45" ht="30" customHeight="1" x14ac:dyDescent="0.25">
      <c r="S1963" s="7" t="s">
        <v>20</v>
      </c>
      <c r="T1963" s="15">
        <v>-38</v>
      </c>
      <c r="U1963" s="71" t="str">
        <f t="shared" ca="1" si="1706"/>
        <v>0x04=-39.30,-38.80;</v>
      </c>
      <c r="V1963" s="37"/>
      <c r="W1963" s="37"/>
      <c r="X1963" s="38"/>
      <c r="Y1963" s="38"/>
      <c r="Z1963" s="55">
        <f t="shared" ca="1" si="1707"/>
        <v>1</v>
      </c>
      <c r="AA1963" s="39" t="s">
        <v>587</v>
      </c>
      <c r="AB1963" s="40">
        <v>1</v>
      </c>
      <c r="AC1963" s="40" t="s">
        <v>995</v>
      </c>
      <c r="AD1963" s="40">
        <v>1</v>
      </c>
      <c r="AE1963" s="41">
        <v>0</v>
      </c>
      <c r="AF1963" s="42">
        <v>-39.299999999999997</v>
      </c>
      <c r="AG1963" s="47">
        <f t="shared" si="1720"/>
        <v>-38.799999999999997</v>
      </c>
      <c r="AH1963" s="43">
        <f t="shared" ca="1" si="1708"/>
        <v>-38.299999999999997</v>
      </c>
      <c r="AI1963" s="43">
        <f t="shared" ca="1" si="1709"/>
        <v>-37.799999999999997</v>
      </c>
      <c r="AJ1963" s="44">
        <f t="shared" ca="1" si="1710"/>
        <v>-39.299999999999997</v>
      </c>
      <c r="AK1963" s="44">
        <f t="shared" ca="1" si="1711"/>
        <v>-38.799999999999997</v>
      </c>
      <c r="AL1963" s="44">
        <f t="shared" ca="1" si="1712"/>
        <v>-39.299999999999997</v>
      </c>
      <c r="AM1963" s="44">
        <f t="shared" ca="1" si="1713"/>
        <v>-38.799999999999997</v>
      </c>
      <c r="AN1963" s="36" t="str">
        <f t="shared" ca="1" si="1714"/>
        <v>00</v>
      </c>
      <c r="AO1963" s="36" t="str">
        <f t="shared" ca="1" si="1715"/>
        <v>04</v>
      </c>
      <c r="AP1963" s="36" t="str">
        <f t="shared" ca="1" si="1716"/>
        <v>00</v>
      </c>
      <c r="AQ1963" s="36" t="str">
        <f t="shared" ca="1" si="1717"/>
        <v>00</v>
      </c>
      <c r="AR1963" s="36" t="str">
        <f t="shared" ca="1" si="1718"/>
        <v>00</v>
      </c>
      <c r="AS1963" s="36"/>
    </row>
    <row r="1964" spans="19:45" ht="30" customHeight="1" x14ac:dyDescent="0.25">
      <c r="S1964" s="7" t="s">
        <v>691</v>
      </c>
      <c r="T1964" s="15" t="s">
        <v>1098</v>
      </c>
      <c r="U1964" s="71" t="str">
        <f t="shared" ca="1" si="1706"/>
        <v>0x50=-39.40,-39.30;</v>
      </c>
      <c r="V1964" s="37"/>
      <c r="W1964" s="37"/>
      <c r="X1964" s="38"/>
      <c r="Y1964" s="38"/>
      <c r="Z1964" s="55">
        <f t="shared" ca="1" si="1707"/>
        <v>1.1000000000000001</v>
      </c>
      <c r="AA1964" s="39" t="s">
        <v>580</v>
      </c>
      <c r="AB1964" s="40">
        <v>0</v>
      </c>
      <c r="AC1964" s="40" t="s">
        <v>995</v>
      </c>
      <c r="AD1964" s="40">
        <v>1</v>
      </c>
      <c r="AE1964" s="41">
        <v>0</v>
      </c>
      <c r="AF1964" s="42">
        <v>-39.4</v>
      </c>
      <c r="AG1964" s="47">
        <f t="shared" si="1720"/>
        <v>-39.299999999999997</v>
      </c>
      <c r="AH1964" s="43">
        <f t="shared" ca="1" si="1708"/>
        <v>-38.299999999999997</v>
      </c>
      <c r="AI1964" s="43">
        <f t="shared" ca="1" si="1709"/>
        <v>-38.199999999999996</v>
      </c>
      <c r="AJ1964" s="44">
        <f t="shared" ca="1" si="1710"/>
        <v>-39.4</v>
      </c>
      <c r="AK1964" s="44">
        <f t="shared" ca="1" si="1711"/>
        <v>-39.299999999999997</v>
      </c>
      <c r="AL1964" s="44">
        <f t="shared" ca="1" si="1712"/>
        <v>-38.299999999999997</v>
      </c>
      <c r="AM1964" s="44">
        <f t="shared" ca="1" si="1713"/>
        <v>-38.199999999999996</v>
      </c>
      <c r="AN1964" s="36" t="str">
        <f t="shared" ca="1" si="1714"/>
        <v>50</v>
      </c>
      <c r="AO1964" s="36" t="str">
        <f t="shared" ca="1" si="1715"/>
        <v>00</v>
      </c>
      <c r="AP1964" s="36" t="str">
        <f t="shared" ca="1" si="1716"/>
        <v>00</v>
      </c>
      <c r="AQ1964" s="36" t="str">
        <f t="shared" ca="1" si="1717"/>
        <v>00</v>
      </c>
      <c r="AR1964" s="36" t="str">
        <f t="shared" ca="1" si="1718"/>
        <v>00</v>
      </c>
      <c r="AS1964" s="36"/>
    </row>
    <row r="1965" spans="19:45" ht="30" customHeight="1" x14ac:dyDescent="0.25">
      <c r="S1965" s="7" t="s">
        <v>544</v>
      </c>
      <c r="T1965" s="15" t="s">
        <v>993</v>
      </c>
      <c r="U1965" s="71" t="str">
        <f t="shared" ca="1" si="1706"/>
        <v>0x53=-39.90,-39.40;</v>
      </c>
      <c r="V1965" s="37"/>
      <c r="W1965" s="37"/>
      <c r="X1965" s="38"/>
      <c r="Y1965" s="38"/>
      <c r="Z1965" s="71">
        <f t="shared" ca="1" si="1707"/>
        <v>1.6</v>
      </c>
      <c r="AA1965" s="39" t="s">
        <v>580</v>
      </c>
      <c r="AB1965" s="40">
        <v>0.5</v>
      </c>
      <c r="AC1965" s="40" t="s">
        <v>995</v>
      </c>
      <c r="AD1965" s="40">
        <v>1</v>
      </c>
      <c r="AE1965" s="41">
        <v>0</v>
      </c>
      <c r="AF1965" s="42">
        <v>-39.9</v>
      </c>
      <c r="AG1965" s="49">
        <f t="shared" si="1720"/>
        <v>-39.4</v>
      </c>
      <c r="AH1965" s="43">
        <f t="shared" ca="1" si="1708"/>
        <v>-38.299999999999997</v>
      </c>
      <c r="AI1965" s="43">
        <f t="shared" ca="1" si="1709"/>
        <v>-37.799999999999997</v>
      </c>
      <c r="AJ1965" s="44">
        <f t="shared" ca="1" si="1710"/>
        <v>-39.9</v>
      </c>
      <c r="AK1965" s="44">
        <f t="shared" ca="1" si="1711"/>
        <v>-39.4</v>
      </c>
      <c r="AL1965" s="44">
        <f t="shared" ca="1" si="1712"/>
        <v>-38.799999999999997</v>
      </c>
      <c r="AM1965" s="44">
        <f t="shared" ca="1" si="1713"/>
        <v>-38.299999999999997</v>
      </c>
      <c r="AN1965" s="36" t="str">
        <f t="shared" ca="1" si="1714"/>
        <v>50</v>
      </c>
      <c r="AO1965" s="36" t="str">
        <f t="shared" ca="1" si="1715"/>
        <v>03</v>
      </c>
      <c r="AP1965" s="36" t="str">
        <f t="shared" ca="1" si="1716"/>
        <v>00</v>
      </c>
      <c r="AQ1965" s="36" t="str">
        <f t="shared" ca="1" si="1717"/>
        <v>00</v>
      </c>
      <c r="AR1965" s="36" t="str">
        <f t="shared" ca="1" si="1718"/>
        <v>00</v>
      </c>
      <c r="AS1965" s="36"/>
    </row>
    <row r="1966" spans="19:45" ht="30" customHeight="1" x14ac:dyDescent="0.25">
      <c r="S1966" s="7" t="s">
        <v>12</v>
      </c>
      <c r="T1966" s="15" t="s">
        <v>1265</v>
      </c>
      <c r="U1966" s="71" t="str">
        <f t="shared" ca="1" si="1706"/>
        <v>0x54=-40.30,-39.90;</v>
      </c>
      <c r="V1966" s="37">
        <v>-0.1</v>
      </c>
      <c r="W1966" s="37"/>
      <c r="X1966" s="38"/>
      <c r="Y1966" s="38"/>
      <c r="Z1966" s="71">
        <f t="shared" ca="1" si="1707"/>
        <v>2</v>
      </c>
      <c r="AA1966" s="39" t="s">
        <v>580</v>
      </c>
      <c r="AB1966" s="40">
        <v>1</v>
      </c>
      <c r="AC1966" s="40" t="s">
        <v>995</v>
      </c>
      <c r="AD1966" s="40">
        <v>1</v>
      </c>
      <c r="AE1966" s="41">
        <v>0</v>
      </c>
      <c r="AF1966" s="42">
        <v>-40.299999999999997</v>
      </c>
      <c r="AG1966" s="49">
        <f t="shared" si="1720"/>
        <v>-39.9</v>
      </c>
      <c r="AH1966" s="43">
        <f t="shared" ca="1" si="1708"/>
        <v>-38.299999999999997</v>
      </c>
      <c r="AI1966" s="43">
        <f t="shared" ca="1" si="1709"/>
        <v>-37.9</v>
      </c>
      <c r="AJ1966" s="44">
        <f t="shared" ca="1" si="1710"/>
        <v>-40.299999999999997</v>
      </c>
      <c r="AK1966" s="44">
        <f t="shared" ca="1" si="1711"/>
        <v>-39.9</v>
      </c>
      <c r="AL1966" s="44">
        <f t="shared" ca="1" si="1712"/>
        <v>-39.299999999999997</v>
      </c>
      <c r="AM1966" s="44">
        <f t="shared" ca="1" si="1713"/>
        <v>-38.9</v>
      </c>
      <c r="AN1966" s="36" t="str">
        <f t="shared" ca="1" si="1714"/>
        <v>50</v>
      </c>
      <c r="AO1966" s="36" t="str">
        <f t="shared" ca="1" si="1715"/>
        <v>04</v>
      </c>
      <c r="AP1966" s="36" t="str">
        <f t="shared" ca="1" si="1716"/>
        <v>00</v>
      </c>
      <c r="AQ1966" s="36" t="str">
        <f t="shared" ca="1" si="1717"/>
        <v>00</v>
      </c>
      <c r="AR1966" s="36" t="str">
        <f t="shared" ca="1" si="1718"/>
        <v>00</v>
      </c>
      <c r="AS1966" s="36"/>
    </row>
    <row r="1967" spans="19:45" ht="30" customHeight="1" x14ac:dyDescent="0.25">
      <c r="S1967" s="26" t="s">
        <v>773</v>
      </c>
      <c r="T1967" s="15" t="s">
        <v>562</v>
      </c>
      <c r="U1967" s="71" t="str">
        <f t="shared" ca="1" si="1706"/>
        <v>0x63=-40.70,-40.30;</v>
      </c>
      <c r="V1967" s="37">
        <v>-0.3</v>
      </c>
      <c r="W1967" s="37"/>
      <c r="X1967" s="38"/>
      <c r="Y1967" s="38"/>
      <c r="Z1967" s="71">
        <f t="shared" ca="1" si="1707"/>
        <v>2.4000000000000004</v>
      </c>
      <c r="AA1967" s="39" t="s">
        <v>581</v>
      </c>
      <c r="AB1967" s="40">
        <v>0.5</v>
      </c>
      <c r="AC1967" s="40" t="s">
        <v>995</v>
      </c>
      <c r="AD1967" s="40">
        <v>1</v>
      </c>
      <c r="AE1967" s="41">
        <v>0</v>
      </c>
      <c r="AF1967" s="42">
        <v>-40.700000000000003</v>
      </c>
      <c r="AG1967" s="49">
        <f t="shared" si="1720"/>
        <v>-40.299999999999997</v>
      </c>
      <c r="AH1967" s="43">
        <f t="shared" ca="1" si="1708"/>
        <v>-38.300000000000004</v>
      </c>
      <c r="AI1967" s="43">
        <f t="shared" ca="1" si="1709"/>
        <v>-37.9</v>
      </c>
      <c r="AJ1967" s="44">
        <f t="shared" ca="1" si="1710"/>
        <v>-40.700000000000003</v>
      </c>
      <c r="AK1967" s="44">
        <f t="shared" ca="1" si="1711"/>
        <v>-40.299999999999997</v>
      </c>
      <c r="AL1967" s="44">
        <f t="shared" ca="1" si="1712"/>
        <v>-38.800000000000004</v>
      </c>
      <c r="AM1967" s="44">
        <f t="shared" ca="1" si="1713"/>
        <v>-38.4</v>
      </c>
      <c r="AN1967" s="36" t="str">
        <f t="shared" ca="1" si="1714"/>
        <v>60</v>
      </c>
      <c r="AO1967" s="36" t="str">
        <f t="shared" ca="1" si="1715"/>
        <v>03</v>
      </c>
      <c r="AP1967" s="36" t="str">
        <f t="shared" ca="1" si="1716"/>
        <v>00</v>
      </c>
      <c r="AQ1967" s="36" t="str">
        <f t="shared" ca="1" si="1717"/>
        <v>00</v>
      </c>
      <c r="AR1967" s="36" t="str">
        <f t="shared" ca="1" si="1718"/>
        <v>00</v>
      </c>
      <c r="AS1967" s="36"/>
    </row>
    <row r="1968" spans="19:45" ht="30" customHeight="1" x14ac:dyDescent="0.25">
      <c r="S1968" s="7" t="s">
        <v>573</v>
      </c>
      <c r="T1968" s="15">
        <v>1.1000000000000001</v>
      </c>
      <c r="U1968" s="71" t="str">
        <f t="shared" ca="1" si="1706"/>
        <v>0x64=-41.20,-40.70;</v>
      </c>
      <c r="V1968" s="37">
        <v>-0.3</v>
      </c>
      <c r="W1968" s="37"/>
      <c r="X1968" s="38"/>
      <c r="Y1968" s="38"/>
      <c r="Z1968" s="71">
        <f t="shared" ca="1" si="1707"/>
        <v>2.9000000000000004</v>
      </c>
      <c r="AA1968" s="39" t="s">
        <v>581</v>
      </c>
      <c r="AB1968" s="40">
        <v>1</v>
      </c>
      <c r="AC1968" s="40" t="s">
        <v>995</v>
      </c>
      <c r="AD1968" s="40">
        <v>1</v>
      </c>
      <c r="AE1968" s="41">
        <v>0</v>
      </c>
      <c r="AF1968" s="42">
        <v>-41.2</v>
      </c>
      <c r="AG1968" s="49">
        <f t="shared" si="1720"/>
        <v>-40.700000000000003</v>
      </c>
      <c r="AH1968" s="43">
        <f t="shared" ca="1" si="1708"/>
        <v>-38.300000000000004</v>
      </c>
      <c r="AI1968" s="43">
        <f t="shared" ca="1" si="1709"/>
        <v>-37.800000000000004</v>
      </c>
      <c r="AJ1968" s="44">
        <f t="shared" ca="1" si="1710"/>
        <v>-41.2</v>
      </c>
      <c r="AK1968" s="44">
        <f t="shared" ca="1" si="1711"/>
        <v>-40.700000000000003</v>
      </c>
      <c r="AL1968" s="44">
        <f t="shared" ca="1" si="1712"/>
        <v>-39.300000000000004</v>
      </c>
      <c r="AM1968" s="44">
        <f t="shared" ca="1" si="1713"/>
        <v>-38.800000000000004</v>
      </c>
      <c r="AN1968" s="36" t="str">
        <f t="shared" ca="1" si="1714"/>
        <v>60</v>
      </c>
      <c r="AO1968" s="36" t="str">
        <f t="shared" ca="1" si="1715"/>
        <v>04</v>
      </c>
      <c r="AP1968" s="36" t="str">
        <f t="shared" ca="1" si="1716"/>
        <v>00</v>
      </c>
      <c r="AQ1968" s="36" t="str">
        <f t="shared" ca="1" si="1717"/>
        <v>00</v>
      </c>
      <c r="AR1968" s="36" t="str">
        <f t="shared" ca="1" si="1718"/>
        <v>00</v>
      </c>
      <c r="AS1968" s="36"/>
    </row>
    <row r="1969" spans="2:45" ht="30" customHeight="1" x14ac:dyDescent="0.25">
      <c r="S1969" s="7" t="s">
        <v>590</v>
      </c>
      <c r="T1969" s="15">
        <f>VLOOKUP(T1954,MPN!$A$1:$E$1000,4,FALSE)</f>
        <v>-38</v>
      </c>
      <c r="U1969" s="71" t="str">
        <f t="shared" ca="1" si="1706"/>
        <v>0x65=-41.70,-41.20;</v>
      </c>
      <c r="V1969" s="37">
        <v>-0.3</v>
      </c>
      <c r="W1969" s="37"/>
      <c r="X1969" s="38"/>
      <c r="Y1969" s="38"/>
      <c r="Z1969" s="71">
        <f t="shared" ca="1" si="1707"/>
        <v>3.4000000000000004</v>
      </c>
      <c r="AA1969" s="39" t="s">
        <v>581</v>
      </c>
      <c r="AB1969" s="40">
        <v>1.5</v>
      </c>
      <c r="AC1969" s="40" t="s">
        <v>995</v>
      </c>
      <c r="AD1969" s="40">
        <v>1</v>
      </c>
      <c r="AE1969" s="41">
        <v>0</v>
      </c>
      <c r="AF1969" s="42">
        <v>-41.7</v>
      </c>
      <c r="AG1969" s="49">
        <f t="shared" si="1720"/>
        <v>-41.2</v>
      </c>
      <c r="AH1969" s="43">
        <f t="shared" ca="1" si="1708"/>
        <v>-38.300000000000004</v>
      </c>
      <c r="AI1969" s="43">
        <f t="shared" ca="1" si="1709"/>
        <v>-37.800000000000004</v>
      </c>
      <c r="AJ1969" s="44">
        <f t="shared" ca="1" si="1710"/>
        <v>-41.7</v>
      </c>
      <c r="AK1969" s="44">
        <f t="shared" ca="1" si="1711"/>
        <v>-41.2</v>
      </c>
      <c r="AL1969" s="44">
        <f t="shared" ca="1" si="1712"/>
        <v>-39.800000000000004</v>
      </c>
      <c r="AM1969" s="44">
        <f t="shared" ca="1" si="1713"/>
        <v>-39.300000000000004</v>
      </c>
      <c r="AN1969" s="36" t="str">
        <f t="shared" ca="1" si="1714"/>
        <v>60</v>
      </c>
      <c r="AO1969" s="36" t="str">
        <f t="shared" ca="1" si="1715"/>
        <v>05</v>
      </c>
      <c r="AP1969" s="36" t="str">
        <f t="shared" ca="1" si="1716"/>
        <v>00</v>
      </c>
      <c r="AQ1969" s="36" t="str">
        <f t="shared" ca="1" si="1717"/>
        <v>00</v>
      </c>
      <c r="AR1969" s="36" t="str">
        <f t="shared" ca="1" si="1718"/>
        <v>00</v>
      </c>
      <c r="AS1969" s="36"/>
    </row>
    <row r="1970" spans="2:45" ht="30" customHeight="1" x14ac:dyDescent="0.25">
      <c r="S1970" s="7" t="s">
        <v>693</v>
      </c>
      <c r="T1970" s="15">
        <v>0.8</v>
      </c>
      <c r="U1970" s="71" t="str">
        <f t="shared" ca="1" si="1706"/>
        <v>0x66=-42.20,-41.70;</v>
      </c>
      <c r="V1970" s="37">
        <v>-0.3</v>
      </c>
      <c r="W1970" s="37"/>
      <c r="X1970" s="38"/>
      <c r="Y1970" s="38"/>
      <c r="Z1970" s="71">
        <f t="shared" ca="1" si="1707"/>
        <v>3.9000000000000004</v>
      </c>
      <c r="AA1970" s="39" t="s">
        <v>581</v>
      </c>
      <c r="AB1970" s="40">
        <v>2</v>
      </c>
      <c r="AC1970" s="40" t="s">
        <v>995</v>
      </c>
      <c r="AD1970" s="40">
        <v>1</v>
      </c>
      <c r="AE1970" s="41">
        <v>0</v>
      </c>
      <c r="AF1970" s="42">
        <v>-42.2</v>
      </c>
      <c r="AG1970" s="49">
        <f t="shared" si="1720"/>
        <v>-41.7</v>
      </c>
      <c r="AH1970" s="43">
        <f t="shared" ca="1" si="1708"/>
        <v>-38.300000000000004</v>
      </c>
      <c r="AI1970" s="43">
        <f t="shared" ca="1" si="1709"/>
        <v>-37.800000000000004</v>
      </c>
      <c r="AJ1970" s="44">
        <f t="shared" ca="1" si="1710"/>
        <v>-42.2</v>
      </c>
      <c r="AK1970" s="44">
        <f t="shared" ca="1" si="1711"/>
        <v>-41.7</v>
      </c>
      <c r="AL1970" s="44">
        <f t="shared" ca="1" si="1712"/>
        <v>-40.300000000000004</v>
      </c>
      <c r="AM1970" s="44">
        <f t="shared" ca="1" si="1713"/>
        <v>-39.800000000000004</v>
      </c>
      <c r="AN1970" s="36" t="str">
        <f t="shared" ca="1" si="1714"/>
        <v>60</v>
      </c>
      <c r="AO1970" s="36" t="str">
        <f t="shared" ca="1" si="1715"/>
        <v>06</v>
      </c>
      <c r="AP1970" s="36" t="str">
        <f t="shared" ca="1" si="1716"/>
        <v>00</v>
      </c>
      <c r="AQ1970" s="36" t="str">
        <f t="shared" ca="1" si="1717"/>
        <v>00</v>
      </c>
      <c r="AR1970" s="36" t="str">
        <f t="shared" ca="1" si="1718"/>
        <v>00</v>
      </c>
      <c r="AS1970" s="36"/>
    </row>
    <row r="1971" spans="2:45" ht="30" customHeight="1" x14ac:dyDescent="0.25">
      <c r="S1971" s="7" t="s">
        <v>604</v>
      </c>
      <c r="T1971" s="7" t="str">
        <f t="shared" ref="T1971" si="1721">VLOOKUP($T1958,$AU$1:$AZ$31,MATCH($T1952,$AU$1:$AZ$1,0),FALSE)&amp;"_"&amp;T1960</f>
        <v>default_NormalMode</v>
      </c>
      <c r="U1971" s="71" t="str">
        <f t="shared" ca="1" si="1706"/>
        <v>0x67=-42.70,-42.20;</v>
      </c>
      <c r="V1971" s="37">
        <v>-0.3</v>
      </c>
      <c r="W1971" s="37"/>
      <c r="X1971" s="38"/>
      <c r="Y1971" s="38"/>
      <c r="Z1971" s="71">
        <f t="shared" ca="1" si="1707"/>
        <v>4.4000000000000004</v>
      </c>
      <c r="AA1971" s="39" t="s">
        <v>581</v>
      </c>
      <c r="AB1971" s="40">
        <v>2.5</v>
      </c>
      <c r="AC1971" s="40" t="s">
        <v>995</v>
      </c>
      <c r="AD1971" s="40">
        <v>1</v>
      </c>
      <c r="AE1971" s="41">
        <v>0</v>
      </c>
      <c r="AF1971" s="42">
        <v>-42.7</v>
      </c>
      <c r="AG1971" s="49">
        <f t="shared" si="1720"/>
        <v>-42.2</v>
      </c>
      <c r="AH1971" s="43">
        <f t="shared" ca="1" si="1708"/>
        <v>-38.300000000000004</v>
      </c>
      <c r="AI1971" s="43">
        <f t="shared" ca="1" si="1709"/>
        <v>-37.800000000000004</v>
      </c>
      <c r="AJ1971" s="44">
        <f t="shared" ca="1" si="1710"/>
        <v>-42.7</v>
      </c>
      <c r="AK1971" s="44">
        <f t="shared" ca="1" si="1711"/>
        <v>-42.2</v>
      </c>
      <c r="AL1971" s="44">
        <f t="shared" ca="1" si="1712"/>
        <v>-40.800000000000004</v>
      </c>
      <c r="AM1971" s="44">
        <f t="shared" ca="1" si="1713"/>
        <v>-40.300000000000004</v>
      </c>
      <c r="AN1971" s="36" t="str">
        <f t="shared" ca="1" si="1714"/>
        <v>60</v>
      </c>
      <c r="AO1971" s="36" t="str">
        <f t="shared" ca="1" si="1715"/>
        <v>07</v>
      </c>
      <c r="AP1971" s="36" t="str">
        <f t="shared" ca="1" si="1716"/>
        <v>00</v>
      </c>
      <c r="AQ1971" s="36" t="str">
        <f t="shared" ca="1" si="1717"/>
        <v>00</v>
      </c>
      <c r="AR1971" s="36" t="str">
        <f t="shared" ca="1" si="1718"/>
        <v>00</v>
      </c>
      <c r="AS1971" s="36"/>
    </row>
    <row r="1972" spans="2:45" ht="30" customHeight="1" x14ac:dyDescent="0.25">
      <c r="S1972" s="7" t="s">
        <v>424</v>
      </c>
      <c r="T1972" s="7" t="str">
        <f>VLOOKUP($T1954,MPN!$A$1:$E$500,2,FALSE)</f>
        <v>AMIC</v>
      </c>
      <c r="U1972" s="71"/>
      <c r="V1972" s="37"/>
      <c r="W1972" s="37"/>
      <c r="X1972" s="38"/>
      <c r="Y1972" s="38"/>
      <c r="Z1972" s="71"/>
      <c r="AA1972" s="39"/>
      <c r="AB1972" s="40"/>
      <c r="AC1972" s="40"/>
      <c r="AD1972" s="40"/>
      <c r="AE1972" s="41"/>
      <c r="AF1972" s="42"/>
      <c r="AG1972" s="49"/>
      <c r="AH1972" s="43"/>
      <c r="AI1972" s="43"/>
      <c r="AJ1972" s="44"/>
      <c r="AK1972" s="44"/>
      <c r="AL1972" s="44"/>
      <c r="AM1972" s="44"/>
      <c r="AN1972" s="36"/>
      <c r="AO1972" s="36"/>
      <c r="AP1972" s="36"/>
      <c r="AQ1972" s="36"/>
      <c r="AR1972" s="36"/>
      <c r="AS1972" s="36"/>
    </row>
    <row r="1973" spans="2:45" ht="30" customHeight="1" x14ac:dyDescent="0.25">
      <c r="S1973" s="7" t="s">
        <v>16</v>
      </c>
      <c r="T1973" s="7" t="str">
        <f>VLOOKUP($T1955,ASIC!$A$1:$B$200,2,FALSE)</f>
        <v>M804WF</v>
      </c>
      <c r="U1973" s="71"/>
      <c r="V1973" s="37"/>
      <c r="W1973" s="37"/>
      <c r="X1973" s="38"/>
      <c r="Y1973" s="38"/>
      <c r="Z1973" s="71"/>
      <c r="AA1973" s="39"/>
      <c r="AB1973" s="40"/>
      <c r="AC1973" s="40"/>
      <c r="AD1973" s="40"/>
      <c r="AE1973" s="41"/>
      <c r="AF1973" s="42"/>
      <c r="AG1973" s="49"/>
      <c r="AH1973" s="43"/>
      <c r="AI1973" s="43"/>
      <c r="AJ1973" s="44"/>
      <c r="AK1973" s="44"/>
      <c r="AL1973" s="44"/>
      <c r="AM1973" s="44"/>
      <c r="AN1973" s="36"/>
      <c r="AO1973" s="36"/>
      <c r="AP1973" s="36"/>
      <c r="AQ1973" s="36"/>
      <c r="AR1973" s="36"/>
      <c r="AS1973" s="36"/>
    </row>
    <row r="1974" spans="2:45" ht="30" customHeight="1" x14ac:dyDescent="0.25">
      <c r="S1974" s="7" t="s">
        <v>17</v>
      </c>
      <c r="T1974" s="7" t="str">
        <f>VLOOKUP($T1956,Sensor!$A$1:$B$100,2,FALSE)</f>
        <v>2227F</v>
      </c>
      <c r="U1974" s="71"/>
      <c r="V1974" s="37"/>
      <c r="W1974" s="37"/>
      <c r="X1974" s="38"/>
      <c r="Y1974" s="38"/>
      <c r="Z1974" s="71"/>
      <c r="AA1974" s="39"/>
      <c r="AB1974" s="40"/>
      <c r="AC1974" s="40"/>
      <c r="AD1974" s="40"/>
      <c r="AE1974" s="41"/>
      <c r="AF1974" s="42"/>
      <c r="AG1974" s="49"/>
      <c r="AH1974" s="43"/>
      <c r="AI1974" s="43"/>
      <c r="AJ1974" s="44"/>
      <c r="AK1974" s="44"/>
      <c r="AL1974" s="44"/>
      <c r="AM1974" s="44"/>
      <c r="AN1974" s="36"/>
      <c r="AO1974" s="36"/>
      <c r="AP1974" s="36"/>
      <c r="AQ1974" s="36"/>
      <c r="AR1974" s="36"/>
      <c r="AS1974" s="36"/>
    </row>
    <row r="1975" spans="2:45" ht="30" customHeight="1" x14ac:dyDescent="0.25">
      <c r="S1975" s="7" t="s">
        <v>21</v>
      </c>
      <c r="T1975" s="7" t="str">
        <f>VLOOKUP($T1954,MPN!$A$1:$E$500,5,FALSE)</f>
        <v>Default</v>
      </c>
      <c r="U1975" s="71"/>
      <c r="V1975" s="37"/>
      <c r="W1975" s="37"/>
      <c r="X1975" s="38"/>
      <c r="Y1975" s="38"/>
      <c r="Z1975" s="71"/>
      <c r="AA1975" s="39"/>
      <c r="AB1975" s="40"/>
      <c r="AC1975" s="40"/>
      <c r="AD1975" s="40"/>
      <c r="AE1975" s="41"/>
      <c r="AF1975" s="42"/>
      <c r="AG1975" s="49"/>
      <c r="AH1975" s="43"/>
      <c r="AI1975" s="43"/>
      <c r="AJ1975" s="44"/>
      <c r="AK1975" s="44"/>
      <c r="AL1975" s="44"/>
      <c r="AM1975" s="44"/>
      <c r="AN1975" s="36"/>
      <c r="AO1975" s="36"/>
      <c r="AP1975" s="36"/>
      <c r="AQ1975" s="36"/>
      <c r="AR1975" s="36"/>
      <c r="AS1975" s="36"/>
    </row>
    <row r="1976" spans="2:45" ht="30" customHeight="1" x14ac:dyDescent="0.25">
      <c r="S1976" s="7" t="s">
        <v>545</v>
      </c>
      <c r="T1976" s="7">
        <f t="shared" ref="T1976" si="1722">VLOOKUP(T1965,$DT$1:$DV$31,3,FALSE)</f>
        <v>0</v>
      </c>
      <c r="U1976" s="71"/>
      <c r="V1976" s="37"/>
      <c r="W1976" s="37"/>
      <c r="X1976" s="38"/>
      <c r="Y1976" s="38"/>
      <c r="Z1976" s="71"/>
      <c r="AA1976" s="39"/>
      <c r="AB1976" s="40"/>
      <c r="AC1976" s="40"/>
      <c r="AD1976" s="40"/>
      <c r="AE1976" s="41"/>
      <c r="AF1976" s="42"/>
      <c r="AG1976" s="49"/>
      <c r="AH1976" s="43"/>
      <c r="AI1976" s="43"/>
      <c r="AJ1976" s="44"/>
      <c r="AK1976" s="44"/>
      <c r="AL1976" s="44"/>
      <c r="AM1976" s="44"/>
      <c r="AN1976" s="36"/>
      <c r="AO1976" s="36"/>
      <c r="AP1976" s="36"/>
      <c r="AQ1976" s="36"/>
      <c r="AR1976" s="36"/>
      <c r="AS1976" s="36"/>
    </row>
    <row r="1977" spans="2:45" ht="30" customHeight="1" x14ac:dyDescent="0.25">
      <c r="S1977" s="7" t="s">
        <v>22</v>
      </c>
      <c r="T1977" s="15">
        <v>2</v>
      </c>
      <c r="U1977" s="71"/>
      <c r="V1977" s="37"/>
      <c r="W1977" s="37"/>
      <c r="X1977" s="38"/>
      <c r="Y1977" s="38"/>
      <c r="Z1977" s="71"/>
      <c r="AA1977" s="39"/>
      <c r="AB1977" s="40"/>
      <c r="AC1977" s="40"/>
      <c r="AD1977" s="40"/>
      <c r="AE1977" s="41"/>
      <c r="AF1977" s="42"/>
      <c r="AG1977" s="49"/>
      <c r="AH1977" s="43"/>
      <c r="AI1977" s="43"/>
      <c r="AJ1977" s="44"/>
      <c r="AK1977" s="44"/>
      <c r="AL1977" s="44"/>
      <c r="AM1977" s="44"/>
      <c r="AN1977" s="36"/>
      <c r="AO1977" s="36"/>
      <c r="AP1977" s="36"/>
      <c r="AQ1977" s="36"/>
      <c r="AR1977" s="36"/>
      <c r="AS1977" s="36"/>
    </row>
    <row r="1978" spans="2:45" ht="30" customHeight="1" x14ac:dyDescent="0.25">
      <c r="B1978" s="70"/>
      <c r="S1978" s="7" t="s">
        <v>696</v>
      </c>
      <c r="T1978" s="28">
        <v>45259</v>
      </c>
      <c r="U1978" s="71"/>
      <c r="V1978" s="37"/>
      <c r="W1978" s="37"/>
      <c r="X1978" s="38"/>
      <c r="Y1978" s="38"/>
      <c r="Z1978" s="71"/>
      <c r="AA1978" s="39"/>
      <c r="AB1978" s="40"/>
      <c r="AC1978" s="40"/>
      <c r="AD1978" s="40"/>
      <c r="AE1978" s="41"/>
      <c r="AF1978" s="42"/>
      <c r="AG1978" s="49"/>
      <c r="AH1978" s="43"/>
      <c r="AI1978" s="43"/>
      <c r="AJ1978" s="44"/>
      <c r="AK1978" s="44"/>
      <c r="AL1978" s="44"/>
      <c r="AM1978" s="44"/>
      <c r="AN1978" s="36"/>
      <c r="AO1978" s="36"/>
      <c r="AP1978" s="36"/>
      <c r="AQ1978" s="36"/>
      <c r="AR1978" s="36"/>
      <c r="AS1978" s="36"/>
    </row>
    <row r="1979" spans="2:45" ht="30" customHeight="1" x14ac:dyDescent="0.25">
      <c r="S1979" s="7" t="s">
        <v>694</v>
      </c>
      <c r="T1979" s="15" t="s">
        <v>994</v>
      </c>
      <c r="U1979" s="71"/>
      <c r="V1979" s="37"/>
      <c r="W1979" s="37"/>
      <c r="X1979" s="38"/>
      <c r="Y1979" s="38"/>
      <c r="Z1979" s="71"/>
      <c r="AA1979" s="39"/>
      <c r="AB1979" s="40"/>
      <c r="AC1979" s="40"/>
      <c r="AD1979" s="40"/>
      <c r="AE1979" s="41"/>
      <c r="AF1979" s="42"/>
      <c r="AG1979" s="49"/>
      <c r="AH1979" s="43"/>
      <c r="AI1979" s="43"/>
      <c r="AJ1979" s="44"/>
      <c r="AK1979" s="44"/>
      <c r="AL1979" s="44"/>
      <c r="AM1979" s="44"/>
      <c r="AN1979" s="36"/>
      <c r="AO1979" s="36"/>
      <c r="AP1979" s="36"/>
      <c r="AQ1979" s="36"/>
      <c r="AR1979" s="36"/>
      <c r="AS1979" s="36"/>
    </row>
    <row r="1980" spans="2:45" ht="30" customHeight="1" x14ac:dyDescent="0.25">
      <c r="S1980" s="7" t="s">
        <v>697</v>
      </c>
      <c r="T1980" s="7">
        <f t="shared" ref="T1980" ca="1" si="1723">COUNTA(U1955:U2014)</f>
        <v>17</v>
      </c>
      <c r="U1980" s="71"/>
      <c r="V1980" s="37"/>
      <c r="W1980" s="37"/>
      <c r="X1980" s="38"/>
      <c r="Y1980" s="38"/>
      <c r="Z1980" s="71"/>
      <c r="AA1980" s="39"/>
      <c r="AB1980" s="40"/>
      <c r="AC1980" s="40"/>
      <c r="AD1980" s="40"/>
      <c r="AE1980" s="41"/>
      <c r="AF1980" s="42"/>
      <c r="AG1980" s="49"/>
      <c r="AH1980" s="43"/>
      <c r="AI1980" s="43"/>
      <c r="AJ1980" s="44"/>
      <c r="AK1980" s="44"/>
      <c r="AL1980" s="44"/>
      <c r="AM1980" s="44"/>
      <c r="AN1980" s="36"/>
      <c r="AO1980" s="36"/>
      <c r="AP1980" s="36"/>
      <c r="AQ1980" s="36"/>
      <c r="AR1980" s="36"/>
      <c r="AS1980" s="36"/>
    </row>
    <row r="1981" spans="2:45" ht="30" customHeight="1" x14ac:dyDescent="0.25">
      <c r="S1981" s="7" t="s">
        <v>715</v>
      </c>
      <c r="T1981" s="7" t="str">
        <f t="shared" ref="T1981" si="1724">T1969&amp;"+/-"&amp;T1970&amp;" "&amp;T1979</f>
        <v>-38+/-0.8 dBV</v>
      </c>
      <c r="U1981" s="71"/>
      <c r="V1981" s="37"/>
      <c r="W1981" s="37"/>
      <c r="X1981" s="38"/>
      <c r="Y1981" s="38"/>
      <c r="Z1981" s="71"/>
      <c r="AA1981" s="39"/>
      <c r="AB1981" s="40"/>
      <c r="AC1981" s="40"/>
      <c r="AD1981" s="40"/>
      <c r="AE1981" s="41"/>
      <c r="AF1981" s="42"/>
      <c r="AG1981" s="49"/>
      <c r="AH1981" s="43"/>
      <c r="AI1981" s="43"/>
      <c r="AJ1981" s="44"/>
      <c r="AK1981" s="44"/>
      <c r="AL1981" s="44"/>
      <c r="AM1981" s="44"/>
      <c r="AN1981" s="36"/>
      <c r="AO1981" s="36"/>
      <c r="AP1981" s="36"/>
      <c r="AQ1981" s="36"/>
      <c r="AR1981" s="36"/>
      <c r="AS1981" s="36"/>
    </row>
    <row r="1982" spans="2:45" ht="30" customHeight="1" x14ac:dyDescent="0.25">
      <c r="S1982" s="7" t="s">
        <v>719</v>
      </c>
      <c r="T1982" s="54" t="str">
        <f t="shared" ref="T1982" si="1725">T1961&amp;" : "&amp;T1964&amp;" "&amp;"(uA)"&amp;CHAR(10)&amp;"Vdc&amp;Remark: "&amp;T1967</f>
        <v>3.3V : 100~200 (uA)
Vdc&amp;Remark: -</v>
      </c>
      <c r="U1982" s="71"/>
      <c r="V1982" s="37"/>
      <c r="W1982" s="37"/>
      <c r="X1982" s="38"/>
      <c r="Y1982" s="38"/>
      <c r="Z1982" s="71"/>
      <c r="AA1982" s="39"/>
      <c r="AB1982" s="40"/>
      <c r="AC1982" s="40"/>
      <c r="AD1982" s="40"/>
      <c r="AE1982" s="41"/>
      <c r="AF1982" s="42"/>
      <c r="AG1982" s="49"/>
      <c r="AH1982" s="43"/>
      <c r="AI1982" s="43"/>
      <c r="AJ1982" s="44"/>
      <c r="AK1982" s="44"/>
      <c r="AL1982" s="44"/>
      <c r="AM1982" s="44"/>
      <c r="AN1982" s="36"/>
      <c r="AO1982" s="36"/>
      <c r="AP1982" s="36"/>
      <c r="AQ1982" s="36"/>
      <c r="AR1982" s="36"/>
      <c r="AS1982" s="36"/>
    </row>
    <row r="1983" spans="2:45" ht="30" customHeight="1" x14ac:dyDescent="0.25">
      <c r="U1983" s="71"/>
      <c r="V1983" s="37"/>
      <c r="W1983" s="37"/>
      <c r="X1983" s="38"/>
      <c r="Y1983" s="38"/>
      <c r="Z1983" s="71"/>
      <c r="AA1983" s="39"/>
      <c r="AB1983" s="40"/>
      <c r="AC1983" s="40"/>
      <c r="AD1983" s="40"/>
      <c r="AE1983" s="41"/>
      <c r="AF1983" s="42"/>
      <c r="AG1983" s="49"/>
      <c r="AH1983" s="43"/>
      <c r="AI1983" s="43"/>
      <c r="AJ1983" s="44"/>
      <c r="AK1983" s="44"/>
      <c r="AL1983" s="44"/>
      <c r="AM1983" s="44"/>
      <c r="AN1983" s="36"/>
      <c r="AO1983" s="36"/>
      <c r="AP1983" s="36"/>
      <c r="AQ1983" s="36"/>
      <c r="AR1983" s="36"/>
      <c r="AS1983" s="36"/>
    </row>
    <row r="1984" spans="2:45" ht="30" customHeight="1" x14ac:dyDescent="0.25">
      <c r="S1984" s="2" t="s">
        <v>14</v>
      </c>
      <c r="T1984" s="2" t="str">
        <f t="shared" ref="T1984" si="1726">ADDRESS(ROW(S1984),COLUMN($S$1))&amp;":"&amp;ADDRESS(ROW(S2014),COLUMN($T$1))</f>
        <v>$S$1984:$T$2014</v>
      </c>
      <c r="U1984" s="71"/>
      <c r="V1984" s="37"/>
      <c r="W1984" s="37"/>
      <c r="X1984" s="38"/>
      <c r="Y1984" s="38"/>
      <c r="Z1984" s="71"/>
      <c r="AA1984" s="39"/>
      <c r="AB1984" s="40"/>
      <c r="AC1984" s="40"/>
      <c r="AD1984" s="40"/>
      <c r="AE1984" s="41"/>
      <c r="AF1984" s="42"/>
      <c r="AG1984" s="49"/>
      <c r="AH1984" s="43"/>
      <c r="AI1984" s="43"/>
      <c r="AJ1984" s="44"/>
      <c r="AK1984" s="44"/>
      <c r="AL1984" s="44"/>
      <c r="AM1984" s="44"/>
      <c r="AN1984" s="36"/>
      <c r="AO1984" s="36"/>
      <c r="AP1984" s="36"/>
      <c r="AQ1984" s="36"/>
      <c r="AR1984" s="36"/>
      <c r="AS1984" s="36"/>
    </row>
    <row r="1985" spans="19:45" ht="30" customHeight="1" x14ac:dyDescent="0.25">
      <c r="S1985" s="4" t="str">
        <f t="shared" ref="S1985" si="1727">$BB$2</f>
        <v>15V</v>
      </c>
      <c r="T1985" s="3">
        <v>3.7</v>
      </c>
      <c r="U1985" s="71"/>
      <c r="V1985" s="37"/>
      <c r="W1985" s="37"/>
      <c r="X1985" s="38"/>
      <c r="Y1985" s="38"/>
      <c r="Z1985" s="71"/>
      <c r="AA1985" s="39"/>
      <c r="AB1985" s="40"/>
      <c r="AC1985" s="40"/>
      <c r="AD1985" s="40"/>
      <c r="AE1985" s="41"/>
      <c r="AF1985" s="42"/>
      <c r="AG1985" s="49"/>
      <c r="AH1985" s="43"/>
      <c r="AI1985" s="43"/>
      <c r="AJ1985" s="44"/>
      <c r="AK1985" s="44"/>
      <c r="AL1985" s="44"/>
      <c r="AM1985" s="44"/>
      <c r="AN1985" s="36"/>
      <c r="AO1985" s="36"/>
      <c r="AP1985" s="36"/>
      <c r="AQ1985" s="36"/>
      <c r="AR1985" s="36"/>
      <c r="AS1985" s="36"/>
    </row>
    <row r="1986" spans="19:45" ht="30" customHeight="1" x14ac:dyDescent="0.25">
      <c r="S1986" s="4" t="str">
        <f t="shared" ref="S1986" si="1728">$BB$3</f>
        <v>14V</v>
      </c>
      <c r="T1986" s="3">
        <v>2.2000000000000002</v>
      </c>
      <c r="U1986" s="71"/>
      <c r="V1986" s="37"/>
      <c r="W1986" s="37"/>
      <c r="X1986" s="38"/>
      <c r="Y1986" s="38"/>
      <c r="Z1986" s="71"/>
      <c r="AA1986" s="39"/>
      <c r="AB1986" s="40"/>
      <c r="AC1986" s="40"/>
      <c r="AD1986" s="40"/>
      <c r="AE1986" s="41"/>
      <c r="AF1986" s="42"/>
      <c r="AG1986" s="49"/>
      <c r="AH1986" s="43"/>
      <c r="AI1986" s="43"/>
      <c r="AJ1986" s="44"/>
      <c r="AK1986" s="44"/>
      <c r="AL1986" s="44"/>
      <c r="AM1986" s="44"/>
      <c r="AN1986" s="36"/>
      <c r="AO1986" s="36"/>
      <c r="AP1986" s="36"/>
      <c r="AQ1986" s="36"/>
      <c r="AR1986" s="36"/>
      <c r="AS1986" s="36"/>
    </row>
    <row r="1987" spans="19:45" ht="30" customHeight="1" x14ac:dyDescent="0.25">
      <c r="S1987" s="4" t="str">
        <f t="shared" ref="S1987" si="1729">$BB$4</f>
        <v>13V</v>
      </c>
      <c r="T1987" s="3">
        <v>1.1000000000000001</v>
      </c>
      <c r="U1987" s="71"/>
      <c r="V1987" s="37"/>
      <c r="W1987" s="37"/>
      <c r="X1987" s="38"/>
      <c r="Y1987" s="38"/>
      <c r="Z1987" s="71"/>
      <c r="AA1987" s="39"/>
      <c r="AB1987" s="40"/>
      <c r="AC1987" s="40"/>
      <c r="AD1987" s="40"/>
      <c r="AE1987" s="41"/>
      <c r="AF1987" s="42"/>
      <c r="AG1987" s="49"/>
      <c r="AH1987" s="43"/>
      <c r="AI1987" s="43"/>
      <c r="AJ1987" s="44"/>
      <c r="AK1987" s="44"/>
      <c r="AL1987" s="44"/>
      <c r="AM1987" s="44"/>
      <c r="AN1987" s="36"/>
      <c r="AO1987" s="36"/>
      <c r="AP1987" s="36"/>
      <c r="AQ1987" s="36"/>
      <c r="AR1987" s="36"/>
      <c r="AS1987" s="36"/>
    </row>
    <row r="1988" spans="19:45" ht="30" customHeight="1" x14ac:dyDescent="0.25">
      <c r="S1988" s="4" t="str">
        <f t="shared" ref="S1988" si="1730">$BB$5</f>
        <v>12V</v>
      </c>
      <c r="T1988" s="3">
        <v>0</v>
      </c>
      <c r="U1988" s="71"/>
      <c r="V1988" s="37"/>
      <c r="W1988" s="37"/>
      <c r="X1988" s="38"/>
      <c r="Y1988" s="38"/>
      <c r="Z1988" s="71"/>
      <c r="AA1988" s="39"/>
      <c r="AB1988" s="40"/>
      <c r="AC1988" s="40"/>
      <c r="AD1988" s="40"/>
      <c r="AE1988" s="41"/>
      <c r="AF1988" s="42"/>
      <c r="AG1988" s="49"/>
      <c r="AH1988" s="43"/>
      <c r="AI1988" s="43"/>
      <c r="AJ1988" s="44"/>
      <c r="AK1988" s="44"/>
      <c r="AL1988" s="44"/>
      <c r="AM1988" s="44"/>
      <c r="AN1988" s="36"/>
      <c r="AO1988" s="36"/>
      <c r="AP1988" s="36"/>
      <c r="AQ1988" s="36"/>
      <c r="AR1988" s="36"/>
      <c r="AS1988" s="36"/>
    </row>
    <row r="1989" spans="19:45" ht="30" customHeight="1" x14ac:dyDescent="0.25">
      <c r="S1989" s="4" t="str">
        <f t="shared" ref="S1989" si="1731">$BB$6</f>
        <v>11V</v>
      </c>
      <c r="T1989" s="3">
        <v>-1.3</v>
      </c>
      <c r="U1989" s="71"/>
      <c r="V1989" s="37"/>
      <c r="W1989" s="37"/>
      <c r="X1989" s="38"/>
      <c r="Y1989" s="38"/>
      <c r="Z1989" s="71"/>
      <c r="AA1989" s="39"/>
      <c r="AB1989" s="40"/>
      <c r="AC1989" s="40"/>
      <c r="AD1989" s="40"/>
      <c r="AE1989" s="41"/>
      <c r="AF1989" s="42"/>
      <c r="AG1989" s="49"/>
      <c r="AH1989" s="43"/>
      <c r="AI1989" s="43"/>
      <c r="AJ1989" s="44"/>
      <c r="AK1989" s="44"/>
      <c r="AL1989" s="44"/>
      <c r="AM1989" s="44"/>
      <c r="AN1989" s="36"/>
      <c r="AO1989" s="36"/>
      <c r="AP1989" s="36"/>
      <c r="AQ1989" s="36"/>
      <c r="AR1989" s="36"/>
      <c r="AS1989" s="36"/>
    </row>
    <row r="1990" spans="19:45" ht="30" customHeight="1" x14ac:dyDescent="0.25">
      <c r="S1990" s="4" t="str">
        <f t="shared" ref="S1990" si="1732">$BB$7</f>
        <v>10V</v>
      </c>
      <c r="T1990" s="3">
        <v>-2.5</v>
      </c>
      <c r="U1990" s="71"/>
      <c r="V1990" s="37"/>
      <c r="W1990" s="37"/>
      <c r="X1990" s="38"/>
      <c r="Y1990" s="38"/>
      <c r="Z1990" s="71"/>
      <c r="AA1990" s="39"/>
      <c r="AB1990" s="40"/>
      <c r="AC1990" s="40"/>
      <c r="AD1990" s="40"/>
      <c r="AE1990" s="41"/>
      <c r="AF1990" s="42"/>
      <c r="AG1990" s="49"/>
      <c r="AH1990" s="43"/>
      <c r="AI1990" s="43"/>
      <c r="AJ1990" s="44"/>
      <c r="AK1990" s="44"/>
      <c r="AL1990" s="44"/>
      <c r="AM1990" s="44"/>
      <c r="AN1990" s="36"/>
      <c r="AO1990" s="36"/>
      <c r="AP1990" s="36"/>
      <c r="AQ1990" s="36"/>
      <c r="AR1990" s="36"/>
      <c r="AS1990" s="36"/>
    </row>
    <row r="1991" spans="19:45" ht="30" customHeight="1" x14ac:dyDescent="0.25">
      <c r="S1991" s="4" t="str">
        <f t="shared" ref="S1991" si="1733">$BB$8</f>
        <v>9V</v>
      </c>
      <c r="T1991" s="3" t="s">
        <v>562</v>
      </c>
      <c r="U1991" s="71"/>
      <c r="V1991" s="37"/>
      <c r="W1991" s="37"/>
      <c r="X1991" s="38"/>
      <c r="Y1991" s="38"/>
      <c r="Z1991" s="71"/>
      <c r="AA1991" s="39"/>
      <c r="AB1991" s="40"/>
      <c r="AC1991" s="40"/>
      <c r="AD1991" s="40"/>
      <c r="AE1991" s="41"/>
      <c r="AF1991" s="42"/>
      <c r="AG1991" s="49"/>
      <c r="AH1991" s="43"/>
      <c r="AI1991" s="43"/>
      <c r="AJ1991" s="44"/>
      <c r="AK1991" s="44"/>
      <c r="AL1991" s="44"/>
      <c r="AM1991" s="44"/>
      <c r="AN1991" s="36"/>
      <c r="AO1991" s="36"/>
      <c r="AP1991" s="36"/>
      <c r="AQ1991" s="36"/>
      <c r="AR1991" s="36"/>
      <c r="AS1991" s="36"/>
    </row>
    <row r="1992" spans="19:45" ht="30" customHeight="1" x14ac:dyDescent="0.25">
      <c r="S1992" s="4" t="str">
        <f t="shared" ref="S1992" si="1734">$BB$9</f>
        <v>FIX</v>
      </c>
      <c r="T1992" s="3" t="s">
        <v>562</v>
      </c>
      <c r="U1992" s="71"/>
      <c r="V1992" s="37"/>
      <c r="W1992" s="37"/>
      <c r="X1992" s="38"/>
      <c r="Y1992" s="38"/>
      <c r="Z1992" s="71"/>
      <c r="AA1992" s="39"/>
      <c r="AB1992" s="40"/>
      <c r="AC1992" s="40"/>
      <c r="AD1992" s="40"/>
      <c r="AE1992" s="41"/>
      <c r="AF1992" s="42"/>
      <c r="AG1992" s="49"/>
      <c r="AH1992" s="43"/>
      <c r="AI1992" s="43"/>
      <c r="AJ1992" s="44"/>
      <c r="AK1992" s="44"/>
      <c r="AL1992" s="44"/>
      <c r="AM1992" s="44"/>
      <c r="AN1992" s="36"/>
      <c r="AO1992" s="36"/>
      <c r="AP1992" s="36"/>
      <c r="AQ1992" s="36"/>
      <c r="AR1992" s="36"/>
      <c r="AS1992" s="36"/>
    </row>
    <row r="1993" spans="19:45" ht="30" customHeight="1" x14ac:dyDescent="0.25">
      <c r="S1993" s="4" t="str">
        <f t="shared" ref="S1993" si="1735">$BB$10</f>
        <v>Space</v>
      </c>
      <c r="T1993" s="3"/>
      <c r="U1993" s="71"/>
      <c r="V1993" s="37"/>
      <c r="W1993" s="37"/>
      <c r="X1993" s="38"/>
      <c r="Y1993" s="38"/>
      <c r="Z1993" s="71"/>
      <c r="AA1993" s="39"/>
      <c r="AB1993" s="40"/>
      <c r="AC1993" s="40"/>
      <c r="AD1993" s="40"/>
      <c r="AE1993" s="41"/>
      <c r="AF1993" s="42"/>
      <c r="AG1993" s="49"/>
      <c r="AH1993" s="43"/>
      <c r="AI1993" s="43"/>
      <c r="AJ1993" s="44"/>
      <c r="AK1993" s="44"/>
      <c r="AL1993" s="44"/>
      <c r="AM1993" s="44"/>
      <c r="AN1993" s="36"/>
      <c r="AO1993" s="36"/>
      <c r="AP1993" s="36"/>
      <c r="AQ1993" s="36"/>
      <c r="AR1993" s="36"/>
      <c r="AS1993" s="36"/>
    </row>
    <row r="1994" spans="19:45" ht="30" customHeight="1" x14ac:dyDescent="0.25">
      <c r="S1994" s="4" t="str">
        <f t="shared" ref="S1994" si="1736">$BB$11</f>
        <v>Config2</v>
      </c>
      <c r="T1994" s="3"/>
      <c r="U1994" s="71"/>
      <c r="V1994" s="37"/>
      <c r="W1994" s="37"/>
      <c r="X1994" s="38"/>
      <c r="Y1994" s="38"/>
      <c r="Z1994" s="71"/>
      <c r="AA1994" s="39"/>
      <c r="AB1994" s="40"/>
      <c r="AC1994" s="40"/>
      <c r="AD1994" s="40"/>
      <c r="AE1994" s="41"/>
      <c r="AF1994" s="42"/>
      <c r="AG1994" s="49"/>
      <c r="AH1994" s="43"/>
      <c r="AI1994" s="43"/>
      <c r="AJ1994" s="44"/>
      <c r="AK1994" s="44"/>
      <c r="AL1994" s="44"/>
      <c r="AM1994" s="44"/>
      <c r="AN1994" s="36"/>
      <c r="AO1994" s="36"/>
      <c r="AP1994" s="36"/>
      <c r="AQ1994" s="36"/>
      <c r="AR1994" s="36"/>
      <c r="AS1994" s="36"/>
    </row>
    <row r="1995" spans="19:45" ht="30" customHeight="1" x14ac:dyDescent="0.25">
      <c r="S1995" s="4" t="str">
        <f t="shared" ref="S1995" si="1737">$BB$12</f>
        <v>-</v>
      </c>
      <c r="T1995" s="3"/>
      <c r="U1995" s="36"/>
      <c r="V1995" s="37"/>
      <c r="W1995" s="37"/>
      <c r="X1995" s="38"/>
      <c r="Y1995" s="38"/>
      <c r="Z1995" s="71"/>
      <c r="AA1995" s="39"/>
      <c r="AB1995" s="40"/>
      <c r="AC1995" s="40"/>
      <c r="AD1995" s="40"/>
      <c r="AE1995" s="41"/>
      <c r="AF1995" s="42"/>
      <c r="AG1995" s="49"/>
      <c r="AH1995" s="43"/>
      <c r="AI1995" s="43"/>
      <c r="AJ1995" s="44"/>
      <c r="AK1995" s="44"/>
      <c r="AL1995" s="44"/>
      <c r="AM1995" s="44"/>
      <c r="AN1995" s="36"/>
      <c r="AO1995" s="36"/>
      <c r="AP1995" s="36"/>
      <c r="AQ1995" s="36"/>
      <c r="AR1995" s="36"/>
      <c r="AS1995" s="36"/>
    </row>
    <row r="1996" spans="19:45" ht="30" customHeight="1" x14ac:dyDescent="0.25">
      <c r="S1996" s="4" t="str">
        <f t="shared" ref="S1996" si="1738">$BB$13</f>
        <v>-</v>
      </c>
      <c r="T1996" s="3"/>
      <c r="U1996" s="36"/>
      <c r="V1996" s="37"/>
      <c r="W1996" s="37"/>
      <c r="X1996" s="38"/>
      <c r="Y1996" s="38"/>
      <c r="Z1996" s="71"/>
      <c r="AA1996" s="39"/>
      <c r="AB1996" s="40"/>
      <c r="AC1996" s="40"/>
      <c r="AD1996" s="40"/>
      <c r="AE1996" s="41"/>
      <c r="AF1996" s="42"/>
      <c r="AG1996" s="49"/>
      <c r="AH1996" s="43"/>
      <c r="AI1996" s="43"/>
      <c r="AJ1996" s="44"/>
      <c r="AK1996" s="44"/>
      <c r="AL1996" s="44"/>
      <c r="AM1996" s="44"/>
      <c r="AN1996" s="36"/>
      <c r="AO1996" s="36"/>
      <c r="AP1996" s="36"/>
      <c r="AQ1996" s="36"/>
      <c r="AR1996" s="36"/>
      <c r="AS1996" s="36"/>
    </row>
    <row r="1997" spans="19:45" ht="30" customHeight="1" x14ac:dyDescent="0.25">
      <c r="S1997" s="4" t="str">
        <f t="shared" ref="S1997" si="1739">$BB$14</f>
        <v>-</v>
      </c>
      <c r="T1997" s="3"/>
      <c r="U1997" s="36"/>
      <c r="V1997" s="37"/>
      <c r="W1997" s="37"/>
      <c r="X1997" s="38"/>
      <c r="Y1997" s="38"/>
      <c r="Z1997" s="71"/>
      <c r="AA1997" s="39"/>
      <c r="AB1997" s="40"/>
      <c r="AC1997" s="40"/>
      <c r="AD1997" s="40"/>
      <c r="AE1997" s="41"/>
      <c r="AF1997" s="42"/>
      <c r="AG1997" s="49"/>
      <c r="AH1997" s="43"/>
      <c r="AI1997" s="43"/>
      <c r="AJ1997" s="44"/>
      <c r="AK1997" s="44"/>
      <c r="AL1997" s="44"/>
      <c r="AM1997" s="44"/>
      <c r="AN1997" s="36"/>
      <c r="AO1997" s="36"/>
      <c r="AP1997" s="36"/>
      <c r="AQ1997" s="36"/>
      <c r="AR1997" s="36"/>
      <c r="AS1997" s="36"/>
    </row>
    <row r="1998" spans="19:45" ht="30" customHeight="1" x14ac:dyDescent="0.25">
      <c r="S1998" s="4" t="str">
        <f t="shared" ref="S1998" si="1740">$BB$15</f>
        <v>-</v>
      </c>
      <c r="T1998" s="3"/>
      <c r="U1998" s="36"/>
      <c r="V1998" s="37"/>
      <c r="W1998" s="37"/>
      <c r="X1998" s="38"/>
      <c r="Y1998" s="38"/>
      <c r="Z1998" s="71"/>
      <c r="AA1998" s="39"/>
      <c r="AB1998" s="40"/>
      <c r="AC1998" s="40"/>
      <c r="AD1998" s="40"/>
      <c r="AE1998" s="41"/>
      <c r="AF1998" s="42"/>
      <c r="AG1998" s="49"/>
      <c r="AH1998" s="43"/>
      <c r="AI1998" s="43"/>
      <c r="AJ1998" s="44"/>
      <c r="AK1998" s="44"/>
      <c r="AL1998" s="44"/>
      <c r="AM1998" s="44"/>
      <c r="AN1998" s="36"/>
      <c r="AO1998" s="36"/>
      <c r="AP1998" s="36"/>
      <c r="AQ1998" s="36"/>
      <c r="AR1998" s="36"/>
      <c r="AS1998" s="36"/>
    </row>
    <row r="1999" spans="19:45" ht="30" customHeight="1" x14ac:dyDescent="0.25">
      <c r="S1999" s="4" t="str">
        <f t="shared" ref="S1999" si="1741">$BB$16</f>
        <v>-</v>
      </c>
      <c r="T1999" s="3"/>
      <c r="U1999" s="36"/>
      <c r="V1999" s="37"/>
      <c r="W1999" s="37"/>
      <c r="X1999" s="38"/>
      <c r="Y1999" s="38"/>
      <c r="Z1999" s="71"/>
      <c r="AA1999" s="39"/>
      <c r="AB1999" s="40"/>
      <c r="AC1999" s="40"/>
      <c r="AD1999" s="40"/>
      <c r="AE1999" s="41"/>
      <c r="AF1999" s="42"/>
      <c r="AG1999" s="49"/>
      <c r="AH1999" s="43"/>
      <c r="AI1999" s="43"/>
      <c r="AJ1999" s="44"/>
      <c r="AK1999" s="44"/>
      <c r="AL1999" s="44"/>
      <c r="AM1999" s="44"/>
      <c r="AN1999" s="36"/>
      <c r="AO1999" s="36"/>
      <c r="AP1999" s="36"/>
      <c r="AQ1999" s="36"/>
      <c r="AR1999" s="36"/>
      <c r="AS1999" s="36"/>
    </row>
    <row r="2000" spans="19:45" ht="30" customHeight="1" x14ac:dyDescent="0.25">
      <c r="S2000" s="4" t="str">
        <f t="shared" ref="S2000" si="1742">$BB$17</f>
        <v>-</v>
      </c>
      <c r="T2000" s="3"/>
      <c r="U2000" s="36"/>
      <c r="V2000" s="37"/>
      <c r="W2000" s="37"/>
      <c r="X2000" s="38"/>
      <c r="Y2000" s="38"/>
      <c r="Z2000" s="71"/>
      <c r="AA2000" s="39"/>
      <c r="AB2000" s="40"/>
      <c r="AC2000" s="40"/>
      <c r="AD2000" s="40"/>
      <c r="AE2000" s="41"/>
      <c r="AF2000" s="42"/>
      <c r="AG2000" s="49"/>
      <c r="AH2000" s="43"/>
      <c r="AI2000" s="43"/>
      <c r="AJ2000" s="44"/>
      <c r="AK2000" s="44"/>
      <c r="AL2000" s="44"/>
      <c r="AM2000" s="44"/>
      <c r="AN2000" s="36"/>
      <c r="AO2000" s="36"/>
      <c r="AP2000" s="36"/>
      <c r="AQ2000" s="36"/>
      <c r="AR2000" s="36"/>
      <c r="AS2000" s="36"/>
    </row>
    <row r="2001" spans="19:45" ht="30" customHeight="1" x14ac:dyDescent="0.25">
      <c r="S2001" s="4" t="str">
        <f t="shared" ref="S2001" si="1743">$BB$18</f>
        <v>-</v>
      </c>
      <c r="T2001" s="3"/>
      <c r="U2001" s="36"/>
      <c r="V2001" s="37"/>
      <c r="W2001" s="37"/>
      <c r="X2001" s="38"/>
      <c r="Y2001" s="38"/>
      <c r="Z2001" s="71"/>
      <c r="AA2001" s="39"/>
      <c r="AB2001" s="40"/>
      <c r="AC2001" s="40"/>
      <c r="AD2001" s="40"/>
      <c r="AE2001" s="41"/>
      <c r="AF2001" s="42"/>
      <c r="AG2001" s="49"/>
      <c r="AH2001" s="43"/>
      <c r="AI2001" s="43"/>
      <c r="AJ2001" s="44"/>
      <c r="AK2001" s="44"/>
      <c r="AL2001" s="44"/>
      <c r="AM2001" s="44"/>
      <c r="AN2001" s="36"/>
      <c r="AO2001" s="36"/>
      <c r="AP2001" s="36"/>
      <c r="AQ2001" s="36"/>
      <c r="AR2001" s="36"/>
      <c r="AS2001" s="36"/>
    </row>
    <row r="2002" spans="19:45" ht="30" customHeight="1" x14ac:dyDescent="0.25">
      <c r="S2002" s="4" t="str">
        <f t="shared" ref="S2002" si="1744">$BB$19</f>
        <v>-</v>
      </c>
      <c r="T2002" s="3"/>
      <c r="U2002" s="36"/>
      <c r="V2002" s="37"/>
      <c r="W2002" s="37"/>
      <c r="X2002" s="38"/>
      <c r="Y2002" s="38"/>
      <c r="Z2002" s="71"/>
      <c r="AA2002" s="39"/>
      <c r="AB2002" s="40"/>
      <c r="AC2002" s="40"/>
      <c r="AD2002" s="40"/>
      <c r="AE2002" s="41"/>
      <c r="AF2002" s="42"/>
      <c r="AG2002" s="49"/>
      <c r="AH2002" s="43"/>
      <c r="AI2002" s="43"/>
      <c r="AJ2002" s="44"/>
      <c r="AK2002" s="44"/>
      <c r="AL2002" s="44"/>
      <c r="AM2002" s="44"/>
      <c r="AN2002" s="36"/>
      <c r="AO2002" s="36"/>
      <c r="AP2002" s="36"/>
      <c r="AQ2002" s="36"/>
      <c r="AR2002" s="36"/>
      <c r="AS2002" s="36"/>
    </row>
    <row r="2003" spans="19:45" ht="30" customHeight="1" x14ac:dyDescent="0.25">
      <c r="S2003" s="4" t="str">
        <f t="shared" ref="S2003" si="1745">$BB$20</f>
        <v>-</v>
      </c>
      <c r="T2003" s="3"/>
      <c r="U2003" s="36"/>
      <c r="V2003" s="37"/>
      <c r="W2003" s="37"/>
      <c r="X2003" s="38"/>
      <c r="Y2003" s="38"/>
      <c r="Z2003" s="71"/>
      <c r="AA2003" s="39"/>
      <c r="AB2003" s="40"/>
      <c r="AC2003" s="40"/>
      <c r="AD2003" s="40"/>
      <c r="AE2003" s="41"/>
      <c r="AF2003" s="42"/>
      <c r="AG2003" s="49"/>
      <c r="AH2003" s="43"/>
      <c r="AI2003" s="43"/>
      <c r="AJ2003" s="44"/>
      <c r="AK2003" s="44"/>
      <c r="AL2003" s="44"/>
      <c r="AM2003" s="44"/>
      <c r="AN2003" s="36"/>
      <c r="AO2003" s="36"/>
      <c r="AP2003" s="36"/>
      <c r="AQ2003" s="36"/>
      <c r="AR2003" s="36"/>
      <c r="AS2003" s="36"/>
    </row>
    <row r="2004" spans="19:45" ht="30" customHeight="1" x14ac:dyDescent="0.25">
      <c r="S2004" s="4" t="str">
        <f t="shared" ref="S2004" si="1746">$BB$21</f>
        <v>-</v>
      </c>
      <c r="T2004" s="3"/>
      <c r="U2004" s="36"/>
      <c r="V2004" s="37"/>
      <c r="W2004" s="37"/>
      <c r="X2004" s="38"/>
      <c r="Y2004" s="38"/>
      <c r="Z2004" s="71"/>
      <c r="AA2004" s="39"/>
      <c r="AB2004" s="40"/>
      <c r="AC2004" s="40"/>
      <c r="AD2004" s="40"/>
      <c r="AE2004" s="41"/>
      <c r="AF2004" s="42"/>
      <c r="AG2004" s="49"/>
      <c r="AH2004" s="43"/>
      <c r="AI2004" s="43"/>
      <c r="AJ2004" s="44"/>
      <c r="AK2004" s="44"/>
      <c r="AL2004" s="44"/>
      <c r="AM2004" s="44"/>
      <c r="AN2004" s="36"/>
      <c r="AO2004" s="36"/>
      <c r="AP2004" s="36"/>
      <c r="AQ2004" s="36"/>
      <c r="AR2004" s="36"/>
      <c r="AS2004" s="36"/>
    </row>
    <row r="2005" spans="19:45" ht="30" customHeight="1" x14ac:dyDescent="0.25">
      <c r="S2005" s="4" t="str">
        <f t="shared" ref="S2005" si="1747">$BB$22</f>
        <v>-</v>
      </c>
      <c r="T2005" s="3"/>
      <c r="U2005" s="36"/>
      <c r="V2005" s="37"/>
      <c r="W2005" s="37"/>
      <c r="X2005" s="38"/>
      <c r="Y2005" s="38"/>
      <c r="Z2005" s="71"/>
      <c r="AA2005" s="39"/>
      <c r="AB2005" s="40"/>
      <c r="AC2005" s="40"/>
      <c r="AD2005" s="40"/>
      <c r="AE2005" s="41"/>
      <c r="AF2005" s="42"/>
      <c r="AG2005" s="49"/>
      <c r="AH2005" s="43"/>
      <c r="AI2005" s="43"/>
      <c r="AJ2005" s="44"/>
      <c r="AK2005" s="44"/>
      <c r="AL2005" s="44"/>
      <c r="AM2005" s="44"/>
      <c r="AN2005" s="36"/>
      <c r="AO2005" s="36"/>
      <c r="AP2005" s="36"/>
      <c r="AQ2005" s="36"/>
      <c r="AR2005" s="36"/>
      <c r="AS2005" s="36"/>
    </row>
    <row r="2006" spans="19:45" ht="30" customHeight="1" x14ac:dyDescent="0.25">
      <c r="S2006" s="4" t="str">
        <f t="shared" ref="S2006" si="1748">$BB$23</f>
        <v>-</v>
      </c>
      <c r="T2006" s="3"/>
      <c r="U2006" s="36"/>
      <c r="V2006" s="37"/>
      <c r="W2006" s="37"/>
      <c r="X2006" s="38"/>
      <c r="Y2006" s="38"/>
      <c r="Z2006" s="71"/>
      <c r="AA2006" s="39"/>
      <c r="AB2006" s="40"/>
      <c r="AC2006" s="40"/>
      <c r="AD2006" s="40"/>
      <c r="AE2006" s="41"/>
      <c r="AF2006" s="42"/>
      <c r="AG2006" s="49"/>
      <c r="AH2006" s="43"/>
      <c r="AI2006" s="43"/>
      <c r="AJ2006" s="44"/>
      <c r="AK2006" s="44"/>
      <c r="AL2006" s="44"/>
      <c r="AM2006" s="44"/>
      <c r="AN2006" s="36"/>
      <c r="AO2006" s="36"/>
      <c r="AP2006" s="36"/>
      <c r="AQ2006" s="36"/>
      <c r="AR2006" s="36"/>
      <c r="AS2006" s="36"/>
    </row>
    <row r="2007" spans="19:45" ht="30" customHeight="1" x14ac:dyDescent="0.25">
      <c r="S2007" s="4" t="str">
        <f t="shared" ref="S2007" si="1749">$BB$24</f>
        <v>-</v>
      </c>
      <c r="T2007" s="3"/>
      <c r="U2007" s="36"/>
      <c r="V2007" s="37"/>
      <c r="W2007" s="37"/>
      <c r="X2007" s="38"/>
      <c r="Y2007" s="38"/>
      <c r="Z2007" s="71"/>
      <c r="AA2007" s="39"/>
      <c r="AB2007" s="40"/>
      <c r="AC2007" s="40"/>
      <c r="AD2007" s="40"/>
      <c r="AE2007" s="41"/>
      <c r="AF2007" s="42"/>
      <c r="AG2007" s="49"/>
      <c r="AH2007" s="43"/>
      <c r="AI2007" s="43"/>
      <c r="AJ2007" s="44"/>
      <c r="AK2007" s="44"/>
      <c r="AL2007" s="44"/>
      <c r="AM2007" s="44"/>
      <c r="AN2007" s="36"/>
      <c r="AO2007" s="36"/>
      <c r="AP2007" s="36"/>
      <c r="AQ2007" s="36"/>
      <c r="AR2007" s="36"/>
      <c r="AS2007" s="36"/>
    </row>
    <row r="2008" spans="19:45" ht="30" customHeight="1" x14ac:dyDescent="0.25">
      <c r="S2008" s="4" t="str">
        <f t="shared" ref="S2008" si="1750">$BB$25</f>
        <v>-</v>
      </c>
      <c r="T2008" s="3"/>
      <c r="U2008" s="36"/>
      <c r="V2008" s="37"/>
      <c r="W2008" s="37"/>
      <c r="X2008" s="38"/>
      <c r="Y2008" s="38"/>
      <c r="Z2008" s="71"/>
      <c r="AA2008" s="39"/>
      <c r="AB2008" s="40"/>
      <c r="AC2008" s="40"/>
      <c r="AD2008" s="40"/>
      <c r="AE2008" s="41"/>
      <c r="AF2008" s="42"/>
      <c r="AG2008" s="49"/>
      <c r="AH2008" s="43"/>
      <c r="AI2008" s="43"/>
      <c r="AJ2008" s="44"/>
      <c r="AK2008" s="44"/>
      <c r="AL2008" s="44"/>
      <c r="AM2008" s="44"/>
      <c r="AN2008" s="36"/>
      <c r="AO2008" s="36"/>
      <c r="AP2008" s="36"/>
      <c r="AQ2008" s="36"/>
      <c r="AR2008" s="36"/>
      <c r="AS2008" s="36"/>
    </row>
    <row r="2009" spans="19:45" ht="30" customHeight="1" x14ac:dyDescent="0.25">
      <c r="S2009" s="4" t="str">
        <f t="shared" ref="S2009" si="1751">$BB$26</f>
        <v>-</v>
      </c>
      <c r="T2009" s="3"/>
      <c r="U2009" s="36"/>
      <c r="V2009" s="37"/>
      <c r="W2009" s="37"/>
      <c r="X2009" s="38"/>
      <c r="Y2009" s="38"/>
      <c r="Z2009" s="71"/>
      <c r="AA2009" s="39"/>
      <c r="AB2009" s="40"/>
      <c r="AC2009" s="40"/>
      <c r="AD2009" s="40"/>
      <c r="AE2009" s="41"/>
      <c r="AF2009" s="42"/>
      <c r="AG2009" s="49"/>
      <c r="AH2009" s="43"/>
      <c r="AI2009" s="43"/>
      <c r="AJ2009" s="44"/>
      <c r="AK2009" s="44"/>
      <c r="AL2009" s="44"/>
      <c r="AM2009" s="44"/>
      <c r="AN2009" s="36"/>
      <c r="AO2009" s="36"/>
      <c r="AP2009" s="36"/>
      <c r="AQ2009" s="36"/>
      <c r="AR2009" s="36"/>
      <c r="AS2009" s="36"/>
    </row>
    <row r="2010" spans="19:45" ht="30" customHeight="1" x14ac:dyDescent="0.25">
      <c r="S2010" s="4" t="str">
        <f t="shared" ref="S2010" si="1752">$BB$27</f>
        <v>-</v>
      </c>
      <c r="T2010" s="3"/>
      <c r="U2010" s="36"/>
      <c r="V2010" s="37"/>
      <c r="W2010" s="37"/>
      <c r="X2010" s="38"/>
      <c r="Y2010" s="38"/>
      <c r="Z2010" s="71"/>
      <c r="AA2010" s="39"/>
      <c r="AB2010" s="40"/>
      <c r="AC2010" s="40"/>
      <c r="AD2010" s="40"/>
      <c r="AE2010" s="41"/>
      <c r="AF2010" s="42"/>
      <c r="AG2010" s="49"/>
      <c r="AH2010" s="43"/>
      <c r="AI2010" s="43"/>
      <c r="AJ2010" s="44"/>
      <c r="AK2010" s="44"/>
      <c r="AL2010" s="44"/>
      <c r="AM2010" s="44"/>
      <c r="AN2010" s="36"/>
      <c r="AO2010" s="36"/>
      <c r="AP2010" s="36"/>
      <c r="AQ2010" s="36"/>
      <c r="AR2010" s="36"/>
      <c r="AS2010" s="36"/>
    </row>
    <row r="2011" spans="19:45" ht="30" customHeight="1" x14ac:dyDescent="0.25">
      <c r="S2011" s="4" t="str">
        <f t="shared" ref="S2011" si="1753">$BB$28</f>
        <v>-</v>
      </c>
      <c r="T2011" s="3"/>
      <c r="U2011" s="36"/>
      <c r="V2011" s="37"/>
      <c r="W2011" s="37"/>
      <c r="X2011" s="38"/>
      <c r="Y2011" s="38"/>
      <c r="Z2011" s="71"/>
      <c r="AA2011" s="39"/>
      <c r="AB2011" s="40"/>
      <c r="AC2011" s="40"/>
      <c r="AD2011" s="40"/>
      <c r="AE2011" s="41"/>
      <c r="AF2011" s="42"/>
      <c r="AG2011" s="49"/>
      <c r="AH2011" s="43"/>
      <c r="AI2011" s="43"/>
      <c r="AJ2011" s="44"/>
      <c r="AK2011" s="44"/>
      <c r="AL2011" s="44"/>
      <c r="AM2011" s="44"/>
      <c r="AN2011" s="36"/>
      <c r="AO2011" s="36"/>
      <c r="AP2011" s="36"/>
      <c r="AQ2011" s="36"/>
      <c r="AR2011" s="36"/>
      <c r="AS2011" s="36"/>
    </row>
    <row r="2012" spans="19:45" ht="30" customHeight="1" x14ac:dyDescent="0.25">
      <c r="S2012" s="4" t="str">
        <f t="shared" ref="S2012" si="1754">$BB$29</f>
        <v>-</v>
      </c>
      <c r="T2012" s="3"/>
      <c r="U2012" s="36"/>
      <c r="V2012" s="37"/>
      <c r="W2012" s="37"/>
      <c r="X2012" s="38"/>
      <c r="Y2012" s="38"/>
      <c r="Z2012" s="71"/>
      <c r="AA2012" s="39"/>
      <c r="AB2012" s="40"/>
      <c r="AC2012" s="40"/>
      <c r="AD2012" s="40"/>
      <c r="AE2012" s="41"/>
      <c r="AF2012" s="42"/>
      <c r="AG2012" s="49"/>
      <c r="AH2012" s="43"/>
      <c r="AI2012" s="43"/>
      <c r="AJ2012" s="44"/>
      <c r="AK2012" s="44"/>
      <c r="AL2012" s="44"/>
      <c r="AM2012" s="44"/>
      <c r="AN2012" s="36"/>
      <c r="AO2012" s="36"/>
      <c r="AP2012" s="36"/>
      <c r="AQ2012" s="36"/>
      <c r="AR2012" s="36"/>
      <c r="AS2012" s="36"/>
    </row>
    <row r="2013" spans="19:45" ht="30" customHeight="1" x14ac:dyDescent="0.25">
      <c r="S2013" s="4" t="str">
        <f t="shared" ref="S2013" si="1755">$BB$30</f>
        <v>-</v>
      </c>
      <c r="T2013" s="3"/>
      <c r="U2013" s="36"/>
      <c r="V2013" s="37"/>
      <c r="W2013" s="37"/>
      <c r="X2013" s="38"/>
      <c r="Y2013" s="38"/>
      <c r="Z2013" s="71"/>
      <c r="AA2013" s="39"/>
      <c r="AB2013" s="40"/>
      <c r="AC2013" s="40"/>
      <c r="AD2013" s="40"/>
      <c r="AE2013" s="41"/>
      <c r="AF2013" s="42"/>
      <c r="AG2013" s="49"/>
      <c r="AH2013" s="43"/>
      <c r="AI2013" s="43"/>
      <c r="AJ2013" s="44"/>
      <c r="AK2013" s="44"/>
      <c r="AL2013" s="44"/>
      <c r="AM2013" s="44"/>
      <c r="AN2013" s="36"/>
      <c r="AO2013" s="36"/>
      <c r="AP2013" s="36"/>
      <c r="AQ2013" s="36"/>
      <c r="AR2013" s="36"/>
      <c r="AS2013" s="36"/>
    </row>
    <row r="2014" spans="19:45" ht="30" customHeight="1" x14ac:dyDescent="0.25">
      <c r="S2014" s="4" t="str">
        <f t="shared" ref="S2014" si="1756">$BB$31</f>
        <v>-</v>
      </c>
      <c r="T2014" s="3"/>
      <c r="U2014" s="36"/>
      <c r="V2014" s="37"/>
      <c r="W2014" s="37"/>
      <c r="X2014" s="38"/>
      <c r="Y2014" s="38"/>
      <c r="Z2014" s="71"/>
      <c r="AA2014" s="39"/>
      <c r="AB2014" s="40"/>
      <c r="AC2014" s="40"/>
      <c r="AD2014" s="40"/>
      <c r="AE2014" s="41"/>
      <c r="AF2014" s="42"/>
      <c r="AG2014" s="49"/>
      <c r="AH2014" s="43"/>
      <c r="AI2014" s="43"/>
      <c r="AJ2014" s="44"/>
      <c r="AK2014" s="44"/>
      <c r="AL2014" s="44"/>
      <c r="AM2014" s="44"/>
      <c r="AN2014" s="36"/>
      <c r="AO2014" s="36"/>
      <c r="AP2014" s="36"/>
      <c r="AQ2014" s="36"/>
      <c r="AR2014" s="36"/>
      <c r="AS2014" s="36"/>
    </row>
    <row r="2015" spans="19:45" ht="30" customHeight="1" x14ac:dyDescent="0.25">
      <c r="S2015" s="34"/>
      <c r="T2015" s="34"/>
      <c r="U2015" s="34"/>
      <c r="V2015" s="34"/>
      <c r="W2015" s="34"/>
      <c r="X2015" s="34"/>
      <c r="Y2015" s="34"/>
      <c r="Z2015" s="34"/>
      <c r="AA2015" s="34"/>
      <c r="AB2015" s="34"/>
      <c r="AC2015" s="34"/>
      <c r="AD2015" s="34"/>
      <c r="AE2015" s="34"/>
      <c r="AF2015" s="34"/>
      <c r="AG2015" s="34"/>
      <c r="AH2015" s="34"/>
      <c r="AI2015" s="34"/>
      <c r="AJ2015" s="34"/>
      <c r="AK2015" s="34"/>
      <c r="AL2015" s="34"/>
      <c r="AM2015" s="34"/>
      <c r="AN2015" s="34"/>
      <c r="AO2015" s="34"/>
      <c r="AP2015" s="34"/>
      <c r="AQ2015" s="34"/>
      <c r="AR2015" s="6"/>
      <c r="AS2015" s="6"/>
    </row>
    <row r="2016" spans="19:45" ht="30" customHeight="1" x14ac:dyDescent="0.25">
      <c r="S2016" s="31" cm="1">
        <f t="array" ref="S2016">BoxNum(ROW($S2016))</f>
        <v>32</v>
      </c>
      <c r="T2016" s="7" t="s">
        <v>698</v>
      </c>
      <c r="U2016" s="15" t="s">
        <v>585</v>
      </c>
      <c r="V2016" s="12"/>
      <c r="W2016" s="65"/>
      <c r="X2016" s="12"/>
      <c r="Y2016" s="7" t="str">
        <f t="shared" ref="Y2016" si="1757">VLOOKUP(U2016,$DX$1:$DZ$21,3,FALSE)</f>
        <v>-</v>
      </c>
      <c r="AD2016" s="8"/>
    </row>
    <row r="2017" spans="19:45" ht="30" customHeight="1" x14ac:dyDescent="0.25">
      <c r="S2017" s="7" t="s">
        <v>24</v>
      </c>
      <c r="T2017" s="15" t="s">
        <v>1154</v>
      </c>
      <c r="U2017" s="5" t="s">
        <v>23</v>
      </c>
      <c r="V2017" s="7" t="str">
        <f t="shared" ref="V2017" si="1758">VLOOKUP(U2016,$DX$1:$DZ$21,2,FALSE)</f>
        <v>-</v>
      </c>
      <c r="W2017" s="19"/>
      <c r="X2017" s="19"/>
      <c r="Y2017" s="19"/>
      <c r="Z2017" s="19"/>
      <c r="AA2017" s="5" t="s">
        <v>592</v>
      </c>
      <c r="AB2017" s="26" t="str">
        <f t="shared" ref="AB2017" si="1759">T2036&amp;"_"&amp;ABS(T2034)&amp;"dB_"&amp;T2038&amp;"_"&amp;T2039&amp;"_"&amp;GetAbsMaxMinText(AF2020:AG2079)&amp;"_"&amp;T2019&amp;"_"&amp;T2018&amp;S2016&amp;"."&amp;T2042</f>
        <v>12V_NormalMode_38dB_M804WF_2227F_396_457_ZTS6127_MP32.1</v>
      </c>
      <c r="AC2017" s="18"/>
      <c r="AD2017" s="18"/>
      <c r="AE2017" s="18"/>
      <c r="AF2017" s="18"/>
      <c r="AG2017" s="18"/>
      <c r="AH2017" s="19"/>
      <c r="AI2017" s="19" t="s">
        <v>2</v>
      </c>
      <c r="AJ2017" s="16"/>
      <c r="AK2017" s="16"/>
      <c r="AL2017" s="16"/>
      <c r="AM2017" s="16"/>
      <c r="AN2017" s="16"/>
      <c r="AO2017" s="16"/>
      <c r="AP2017" s="16"/>
      <c r="AQ2017" s="16"/>
      <c r="AR2017" s="16"/>
      <c r="AS2017" s="16"/>
    </row>
    <row r="2018" spans="19:45" ht="30" customHeight="1" x14ac:dyDescent="0.25">
      <c r="S2018" s="7" t="s">
        <v>5</v>
      </c>
      <c r="T2018" s="15" t="s">
        <v>1148</v>
      </c>
      <c r="U2018" s="32" t="str">
        <f t="shared" ref="U2018" si="1760">HYPERLINK("#A"&amp;(S2016+1),"&lt;==Block" &amp; $S2016 &amp;"==&gt;")</f>
        <v>&lt;==Block32==&gt;</v>
      </c>
      <c r="V2018" s="51"/>
      <c r="W2018" s="19"/>
      <c r="X2018" s="19"/>
      <c r="Y2018" s="23"/>
      <c r="Z2018" s="8"/>
      <c r="AA2018" s="19"/>
      <c r="AB2018" s="19"/>
      <c r="AC2018" s="19"/>
      <c r="AD2018" s="19"/>
      <c r="AE2018" s="19"/>
      <c r="AF2018" s="19"/>
      <c r="AG2018" s="19"/>
      <c r="AH2018" s="19"/>
      <c r="AI2018" s="19"/>
      <c r="AJ2018" s="19"/>
      <c r="AK2018" s="19"/>
      <c r="AL2018" s="19"/>
      <c r="AM2018" s="19"/>
      <c r="AN2018" s="57" t="s">
        <v>723</v>
      </c>
      <c r="AO2018" s="57" t="s">
        <v>709</v>
      </c>
      <c r="AP2018" s="57" t="s">
        <v>710</v>
      </c>
      <c r="AQ2018" s="57" t="s">
        <v>611</v>
      </c>
      <c r="AR2018" s="57" t="s">
        <v>711</v>
      </c>
      <c r="AS2018" s="50"/>
    </row>
    <row r="2019" spans="19:45" ht="30" customHeight="1" x14ac:dyDescent="0.25">
      <c r="S2019" s="7" t="s">
        <v>10</v>
      </c>
      <c r="T2019" s="15" t="s">
        <v>1190</v>
      </c>
      <c r="U2019" s="52" t="s">
        <v>775</v>
      </c>
      <c r="V2019" s="33" t="s">
        <v>601</v>
      </c>
      <c r="W2019" s="33" t="s">
        <v>602</v>
      </c>
      <c r="X2019" s="33" t="s">
        <v>603</v>
      </c>
      <c r="Y2019" s="33" t="s">
        <v>603</v>
      </c>
      <c r="Z2019" s="33" t="s">
        <v>591</v>
      </c>
      <c r="AA2019" s="33" t="s">
        <v>7</v>
      </c>
      <c r="AB2019" s="33" t="s">
        <v>563</v>
      </c>
      <c r="AC2019" s="33" t="s">
        <v>577</v>
      </c>
      <c r="AD2019" s="33" t="s">
        <v>611</v>
      </c>
      <c r="AE2019" s="33" t="s">
        <v>569</v>
      </c>
      <c r="AF2019" s="35" t="s">
        <v>593</v>
      </c>
      <c r="AG2019" s="35" t="s">
        <v>594</v>
      </c>
      <c r="AH2019" s="35" t="s">
        <v>595</v>
      </c>
      <c r="AI2019" s="35" t="s">
        <v>596</v>
      </c>
      <c r="AJ2019" s="56" t="s">
        <v>597</v>
      </c>
      <c r="AK2019" s="56" t="s">
        <v>598</v>
      </c>
      <c r="AL2019" s="56" t="s">
        <v>599</v>
      </c>
      <c r="AM2019" s="56" t="s">
        <v>600</v>
      </c>
      <c r="AN2019" s="56" t="str">
        <f t="shared" ref="AN2019" si="1761">VLOOKUP($T2027,$DE$1:$DJ$31,2,FALSE)</f>
        <v>Full</v>
      </c>
      <c r="AO2019" s="56" t="str">
        <f t="shared" ref="AO2019" si="1762">VLOOKUP($T2027,$DE$1:$DJ$31,3,FALSE)</f>
        <v>Full</v>
      </c>
      <c r="AP2019" s="56" t="str">
        <f t="shared" ref="AP2019" si="1763">VLOOKUP($T2027,$DE$1:$DJ$31,4,FALSE)</f>
        <v>non</v>
      </c>
      <c r="AQ2019" s="56" t="str">
        <f t="shared" ref="AQ2019" si="1764">VLOOKUP($T2027,$DE$1:$DJ$31,5,FALSE)</f>
        <v>non</v>
      </c>
      <c r="AR2019" s="56" t="str">
        <f t="shared" ref="AR2019" si="1765">VLOOKUP($T2027,$DE$1:$DJ$31,6,FALSE)</f>
        <v>Full</v>
      </c>
      <c r="AS2019" s="35" t="s">
        <v>726</v>
      </c>
    </row>
    <row r="2020" spans="19:45" ht="30" customHeight="1" x14ac:dyDescent="0.25">
      <c r="S2020" s="7" t="s">
        <v>18</v>
      </c>
      <c r="T2020" s="15" t="s">
        <v>1149</v>
      </c>
      <c r="U2020" s="36" t="str">
        <f t="shared" ref="U2020:U2026" ca="1" si="1766">ConfigCode($AA2020,$AN2020,$AO2020,$AP2020,$AQ2020,$AR2020,$AF2020,$AG2020,2)</f>
        <v>0x37=-39.90,-39.60;</v>
      </c>
      <c r="V2020" s="37"/>
      <c r="W2020" s="37"/>
      <c r="X2020" s="68"/>
      <c r="Y2020" s="68"/>
      <c r="Z2020" s="55">
        <f t="shared" ref="Z2020:Z2026" ca="1" si="1767" xml:space="preserve">
N("vbias,vlookup vbias range")+
VLOOKUP($AA2020,INDIRECT(BoxVal(ROW($AA2020),34,COLUMN(T2016))),2,FALSE)+
N("gain")+
$AB2020+
N("vcm")+
VLOOKUP($AC2020,$CT$1:$DC$31,7,FALSE)+
N("(vbias*vcp*vbg-vbias)*sensor ratio")+
VbiasCal($AA2020,$AD2020,$AE2020,BoxVal(ROW($AC2020),18,COLUMN($T$22)))+
N("vbias ref+gain ref")+
$V2020+$W2020</f>
        <v>1.4</v>
      </c>
      <c r="AA2020" s="39" t="s">
        <v>1153</v>
      </c>
      <c r="AB2020" s="40">
        <v>2.5</v>
      </c>
      <c r="AC2020" s="40" t="s">
        <v>996</v>
      </c>
      <c r="AD2020" s="40">
        <v>1</v>
      </c>
      <c r="AE2020" s="41">
        <v>0</v>
      </c>
      <c r="AF2020" s="42">
        <v>-39.9</v>
      </c>
      <c r="AG2020" s="42">
        <v>-39.6</v>
      </c>
      <c r="AH2020" s="43">
        <f t="shared" ref="AH2020:AH2026" ca="1" si="1768">$AF2020+$Z2020</f>
        <v>-38.5</v>
      </c>
      <c r="AI2020" s="43">
        <f t="shared" ref="AI2020:AI2026" ca="1" si="1769">$AG2020+$Z2020</f>
        <v>-38.200000000000003</v>
      </c>
      <c r="AJ2020" s="44">
        <f t="shared" ref="AJ2020:AJ2026" ca="1" si="1770" xml:space="preserve">
N("initial sens-loopgain")+
$AF2020-BoxVal(ROW($AA2020),26,COLUMN(INDIRECT("T"&amp;(INT(ROW($AA2037)/65))*65+2)))</f>
        <v>-39.9</v>
      </c>
      <c r="AK2020" s="44">
        <f t="shared" ref="AK2020:AK2026" ca="1" si="1771">AJ2020+(AG2020-AF2020)</f>
        <v>-39.6</v>
      </c>
      <c r="AL2020" s="44">
        <f t="shared" ref="AL2020:AL2026" ca="1" si="1772" xml:space="preserve">
N("initial sens-loopgain-gain-gain ref-vcm")+
$AH2020-
BoxVal(ROW($AA2020),26,COLUMN(INDIRECT("T"&amp;(INT(ROW($AA2037)/65))*65+2)))-
$AB2020-
$W2020-
IFERROR(VLOOKUP($AC2020,$CT$1:$DC$31,7,FALSE),0)</f>
        <v>-41</v>
      </c>
      <c r="AM2020" s="44">
        <f t="shared" ref="AM2020:AM2026" ca="1" si="1773">AL2020+(AG2020-AF2020)</f>
        <v>-40.700000000000003</v>
      </c>
      <c r="AN2020" s="36" t="str">
        <f t="shared" ref="AN2020:AN2026" ca="1" si="1774">IF(BoxVal(ROW(AA2020),9,COLUMN(T2018))="FIX","00",ManualLookup(AA2020,BoxVal(ROW(AA2020),4,COLUMN(AN2018)),INDIRECT(DN$3)))</f>
        <v>30</v>
      </c>
      <c r="AO2020" s="36" t="str">
        <f t="shared" ref="AO2020:AR2026" ca="1" si="1775">ManualLookup(AB2020,BoxVal(ROW(AB2020),4,COLUMN(AO2018)),INDIRECT(DO$3))</f>
        <v>07</v>
      </c>
      <c r="AP2020" s="36" t="str">
        <f t="shared" ca="1" si="1775"/>
        <v>00</v>
      </c>
      <c r="AQ2020" s="36" t="str">
        <f t="shared" ca="1" si="1775"/>
        <v>00</v>
      </c>
      <c r="AR2020" s="36" t="str">
        <f t="shared" ca="1" si="1775"/>
        <v>00</v>
      </c>
      <c r="AS2020" s="33"/>
    </row>
    <row r="2021" spans="19:45" ht="30" customHeight="1" x14ac:dyDescent="0.25">
      <c r="S2021" s="7" t="s">
        <v>13</v>
      </c>
      <c r="T2021" s="15" t="s">
        <v>1155</v>
      </c>
      <c r="U2021" s="71" t="str">
        <f t="shared" ca="1" si="1766"/>
        <v>0x38=-41.00,-39.90;</v>
      </c>
      <c r="V2021" s="37"/>
      <c r="W2021" s="37"/>
      <c r="X2021" s="68"/>
      <c r="Y2021" s="68"/>
      <c r="Z2021" s="55">
        <f t="shared" ca="1" si="1767"/>
        <v>2.4</v>
      </c>
      <c r="AA2021" s="39" t="s">
        <v>1153</v>
      </c>
      <c r="AB2021" s="40">
        <v>3.5</v>
      </c>
      <c r="AC2021" s="40" t="s">
        <v>996</v>
      </c>
      <c r="AD2021" s="40">
        <v>1</v>
      </c>
      <c r="AE2021" s="41">
        <v>0</v>
      </c>
      <c r="AF2021" s="42">
        <v>-41</v>
      </c>
      <c r="AG2021" s="47">
        <f t="shared" ref="AG2021" si="1776">AF2020</f>
        <v>-39.9</v>
      </c>
      <c r="AH2021" s="43">
        <f t="shared" ca="1" si="1768"/>
        <v>-38.6</v>
      </c>
      <c r="AI2021" s="43">
        <f t="shared" ca="1" si="1769"/>
        <v>-37.5</v>
      </c>
      <c r="AJ2021" s="44">
        <f t="shared" ca="1" si="1770"/>
        <v>-41</v>
      </c>
      <c r="AK2021" s="44">
        <f t="shared" ca="1" si="1771"/>
        <v>-39.9</v>
      </c>
      <c r="AL2021" s="44">
        <f t="shared" ca="1" si="1772"/>
        <v>-42.1</v>
      </c>
      <c r="AM2021" s="44">
        <f t="shared" ca="1" si="1773"/>
        <v>-41</v>
      </c>
      <c r="AN2021" s="36" t="str">
        <f t="shared" ca="1" si="1774"/>
        <v>30</v>
      </c>
      <c r="AO2021" s="36" t="str">
        <f t="shared" ca="1" si="1775"/>
        <v>08</v>
      </c>
      <c r="AP2021" s="36" t="str">
        <f t="shared" ca="1" si="1775"/>
        <v>00</v>
      </c>
      <c r="AQ2021" s="36" t="str">
        <f t="shared" ca="1" si="1775"/>
        <v>00</v>
      </c>
      <c r="AR2021" s="36" t="str">
        <f t="shared" ca="1" si="1775"/>
        <v>00</v>
      </c>
      <c r="AS2021" s="36"/>
    </row>
    <row r="2022" spans="19:45" ht="30" customHeight="1" x14ac:dyDescent="0.25">
      <c r="S2022" s="26"/>
      <c r="T2022" s="17"/>
      <c r="U2022" s="71" t="str">
        <f t="shared" ca="1" si="1766"/>
        <v>0x08=-42.00,-41.00;</v>
      </c>
      <c r="V2022" s="37"/>
      <c r="W2022" s="37"/>
      <c r="X2022" s="68"/>
      <c r="Y2022" s="68"/>
      <c r="Z2022" s="55">
        <f t="shared" ca="1" si="1767"/>
        <v>3.5</v>
      </c>
      <c r="AA2022" s="39" t="s">
        <v>587</v>
      </c>
      <c r="AB2022" s="40">
        <v>3.5</v>
      </c>
      <c r="AC2022" s="40" t="s">
        <v>995</v>
      </c>
      <c r="AD2022" s="40">
        <v>1</v>
      </c>
      <c r="AE2022" s="41">
        <v>0</v>
      </c>
      <c r="AF2022" s="42">
        <v>-42</v>
      </c>
      <c r="AG2022" s="47">
        <f>AF2021</f>
        <v>-41</v>
      </c>
      <c r="AH2022" s="43">
        <f t="shared" ca="1" si="1768"/>
        <v>-38.5</v>
      </c>
      <c r="AI2022" s="43">
        <f t="shared" ca="1" si="1769"/>
        <v>-37.5</v>
      </c>
      <c r="AJ2022" s="44">
        <f t="shared" ca="1" si="1770"/>
        <v>-42</v>
      </c>
      <c r="AK2022" s="44">
        <f t="shared" ca="1" si="1771"/>
        <v>-41</v>
      </c>
      <c r="AL2022" s="44">
        <f t="shared" ca="1" si="1772"/>
        <v>-42</v>
      </c>
      <c r="AM2022" s="44">
        <f t="shared" ca="1" si="1773"/>
        <v>-41</v>
      </c>
      <c r="AN2022" s="36" t="str">
        <f t="shared" ca="1" si="1774"/>
        <v>00</v>
      </c>
      <c r="AO2022" s="36" t="str">
        <f t="shared" ca="1" si="1775"/>
        <v>08</v>
      </c>
      <c r="AP2022" s="36" t="str">
        <f t="shared" ca="1" si="1775"/>
        <v>00</v>
      </c>
      <c r="AQ2022" s="36" t="str">
        <f t="shared" ca="1" si="1775"/>
        <v>00</v>
      </c>
      <c r="AR2022" s="36" t="str">
        <f t="shared" ca="1" si="1775"/>
        <v>00</v>
      </c>
      <c r="AS2022" s="36"/>
    </row>
    <row r="2023" spans="19:45" ht="30" customHeight="1" x14ac:dyDescent="0.25">
      <c r="S2023" s="7" t="s">
        <v>19</v>
      </c>
      <c r="T2023" s="15" t="s">
        <v>1150</v>
      </c>
      <c r="U2023" s="71" t="str">
        <f t="shared" ca="1" si="1766"/>
        <v>0x09=-43.10,-42.00;</v>
      </c>
      <c r="V2023" s="37"/>
      <c r="W2023" s="37"/>
      <c r="X2023" s="68"/>
      <c r="Y2023" s="68"/>
      <c r="Z2023" s="55">
        <f t="shared" ca="1" si="1767"/>
        <v>4.5</v>
      </c>
      <c r="AA2023" s="39" t="s">
        <v>587</v>
      </c>
      <c r="AB2023" s="40">
        <v>4.5</v>
      </c>
      <c r="AC2023" s="40" t="s">
        <v>995</v>
      </c>
      <c r="AD2023" s="40">
        <v>1</v>
      </c>
      <c r="AE2023" s="41">
        <v>0</v>
      </c>
      <c r="AF2023" s="42">
        <v>-43.1</v>
      </c>
      <c r="AG2023" s="47">
        <f>AF2022</f>
        <v>-42</v>
      </c>
      <c r="AH2023" s="43">
        <f t="shared" ca="1" si="1768"/>
        <v>-38.6</v>
      </c>
      <c r="AI2023" s="43">
        <f t="shared" ca="1" si="1769"/>
        <v>-37.5</v>
      </c>
      <c r="AJ2023" s="44">
        <f t="shared" ca="1" si="1770"/>
        <v>-43.1</v>
      </c>
      <c r="AK2023" s="44">
        <f t="shared" ca="1" si="1771"/>
        <v>-42</v>
      </c>
      <c r="AL2023" s="44">
        <f t="shared" ca="1" si="1772"/>
        <v>-43.1</v>
      </c>
      <c r="AM2023" s="44">
        <f t="shared" ca="1" si="1773"/>
        <v>-42</v>
      </c>
      <c r="AN2023" s="36" t="str">
        <f t="shared" ca="1" si="1774"/>
        <v>00</v>
      </c>
      <c r="AO2023" s="36" t="str">
        <f t="shared" ca="1" si="1775"/>
        <v>09</v>
      </c>
      <c r="AP2023" s="36" t="str">
        <f t="shared" ca="1" si="1775"/>
        <v>00</v>
      </c>
      <c r="AQ2023" s="36" t="str">
        <f t="shared" ca="1" si="1775"/>
        <v>00</v>
      </c>
      <c r="AR2023" s="36" t="str">
        <f t="shared" ca="1" si="1775"/>
        <v>00</v>
      </c>
      <c r="AS2023" s="36"/>
    </row>
    <row r="2024" spans="19:45" ht="30" customHeight="1" x14ac:dyDescent="0.25">
      <c r="S2024" s="7" t="s">
        <v>15</v>
      </c>
      <c r="T2024" s="15" t="s">
        <v>1151</v>
      </c>
      <c r="U2024" s="71" t="str">
        <f t="shared" ca="1" si="1766"/>
        <v>0x59=-44.10,-43.10;</v>
      </c>
      <c r="V2024" s="37"/>
      <c r="W2024" s="37"/>
      <c r="X2024" s="68"/>
      <c r="Y2024" s="68"/>
      <c r="Z2024" s="55">
        <f t="shared" ca="1" si="1767"/>
        <v>5.6</v>
      </c>
      <c r="AA2024" s="39" t="s">
        <v>580</v>
      </c>
      <c r="AB2024" s="40">
        <v>4.5</v>
      </c>
      <c r="AC2024" s="40" t="s">
        <v>995</v>
      </c>
      <c r="AD2024" s="40">
        <v>1</v>
      </c>
      <c r="AE2024" s="41">
        <v>0</v>
      </c>
      <c r="AF2024" s="42">
        <v>-44.1</v>
      </c>
      <c r="AG2024" s="47">
        <f>AF2023</f>
        <v>-43.1</v>
      </c>
      <c r="AH2024" s="43">
        <f t="shared" ca="1" si="1768"/>
        <v>-38.5</v>
      </c>
      <c r="AI2024" s="43">
        <f t="shared" ca="1" si="1769"/>
        <v>-37.5</v>
      </c>
      <c r="AJ2024" s="44">
        <f t="shared" ca="1" si="1770"/>
        <v>-44.1</v>
      </c>
      <c r="AK2024" s="44">
        <f t="shared" ca="1" si="1771"/>
        <v>-43.1</v>
      </c>
      <c r="AL2024" s="44">
        <f t="shared" ca="1" si="1772"/>
        <v>-43</v>
      </c>
      <c r="AM2024" s="44">
        <f t="shared" ca="1" si="1773"/>
        <v>-42</v>
      </c>
      <c r="AN2024" s="36" t="str">
        <f t="shared" ca="1" si="1774"/>
        <v>50</v>
      </c>
      <c r="AO2024" s="36" t="str">
        <f t="shared" ca="1" si="1775"/>
        <v>09</v>
      </c>
      <c r="AP2024" s="36" t="str">
        <f t="shared" ca="1" si="1775"/>
        <v>00</v>
      </c>
      <c r="AQ2024" s="36" t="str">
        <f t="shared" ca="1" si="1775"/>
        <v>00</v>
      </c>
      <c r="AR2024" s="36" t="str">
        <f t="shared" ca="1" si="1775"/>
        <v>00</v>
      </c>
      <c r="AS2024" s="36"/>
    </row>
    <row r="2025" spans="19:45" ht="30" customHeight="1" x14ac:dyDescent="0.25">
      <c r="S2025" s="7" t="s">
        <v>705</v>
      </c>
      <c r="T2025" s="15" t="s">
        <v>1152</v>
      </c>
      <c r="U2025" s="71" t="str">
        <f t="shared" ca="1" si="1766"/>
        <v>0x5A=-45.10,-44.10;</v>
      </c>
      <c r="V2025" s="37"/>
      <c r="W2025" s="37"/>
      <c r="X2025" s="68"/>
      <c r="Y2025" s="68"/>
      <c r="Z2025" s="55">
        <f t="shared" ca="1" si="1767"/>
        <v>6.6</v>
      </c>
      <c r="AA2025" s="39" t="s">
        <v>580</v>
      </c>
      <c r="AB2025" s="40">
        <v>5.5</v>
      </c>
      <c r="AC2025" s="40" t="s">
        <v>995</v>
      </c>
      <c r="AD2025" s="40">
        <v>1</v>
      </c>
      <c r="AE2025" s="41">
        <v>0</v>
      </c>
      <c r="AF2025" s="42">
        <v>-45.1</v>
      </c>
      <c r="AG2025" s="47">
        <f>AF2024</f>
        <v>-44.1</v>
      </c>
      <c r="AH2025" s="43">
        <f t="shared" ca="1" si="1768"/>
        <v>-38.5</v>
      </c>
      <c r="AI2025" s="43">
        <f t="shared" ca="1" si="1769"/>
        <v>-37.5</v>
      </c>
      <c r="AJ2025" s="44">
        <f t="shared" ca="1" si="1770"/>
        <v>-45.1</v>
      </c>
      <c r="AK2025" s="44">
        <f t="shared" ca="1" si="1771"/>
        <v>-44.1</v>
      </c>
      <c r="AL2025" s="44">
        <f t="shared" ca="1" si="1772"/>
        <v>-44</v>
      </c>
      <c r="AM2025" s="44">
        <f t="shared" ca="1" si="1773"/>
        <v>-43</v>
      </c>
      <c r="AN2025" s="36" t="str">
        <f t="shared" ca="1" si="1774"/>
        <v>50</v>
      </c>
      <c r="AO2025" s="36" t="str">
        <f t="shared" ca="1" si="1775"/>
        <v>0A</v>
      </c>
      <c r="AP2025" s="36" t="str">
        <f t="shared" ca="1" si="1775"/>
        <v>00</v>
      </c>
      <c r="AQ2025" s="36" t="str">
        <f t="shared" ca="1" si="1775"/>
        <v>00</v>
      </c>
      <c r="AR2025" s="36" t="str">
        <f t="shared" ca="1" si="1775"/>
        <v>00</v>
      </c>
      <c r="AS2025" s="36"/>
    </row>
    <row r="2026" spans="19:45" ht="30" customHeight="1" x14ac:dyDescent="0.25">
      <c r="S2026" s="7" t="s">
        <v>605</v>
      </c>
      <c r="T2026" s="15" t="s">
        <v>991</v>
      </c>
      <c r="U2026" s="71" t="str">
        <f t="shared" ca="1" si="1766"/>
        <v>0x6A=-45.70,-45.10;</v>
      </c>
      <c r="V2026" s="37"/>
      <c r="W2026" s="37"/>
      <c r="X2026" s="68"/>
      <c r="Y2026" s="68"/>
      <c r="Z2026" s="55">
        <f t="shared" ca="1" si="1767"/>
        <v>7.5</v>
      </c>
      <c r="AA2026" s="39" t="s">
        <v>581</v>
      </c>
      <c r="AB2026" s="40">
        <v>5.5</v>
      </c>
      <c r="AC2026" s="40" t="s">
        <v>995</v>
      </c>
      <c r="AD2026" s="40">
        <v>1</v>
      </c>
      <c r="AE2026" s="41">
        <v>0</v>
      </c>
      <c r="AF2026" s="42">
        <v>-45.7</v>
      </c>
      <c r="AG2026" s="47">
        <f>AF2025</f>
        <v>-45.1</v>
      </c>
      <c r="AH2026" s="43">
        <f t="shared" ca="1" si="1768"/>
        <v>-38.200000000000003</v>
      </c>
      <c r="AI2026" s="43">
        <f t="shared" ca="1" si="1769"/>
        <v>-37.6</v>
      </c>
      <c r="AJ2026" s="44">
        <f t="shared" ca="1" si="1770"/>
        <v>-45.7</v>
      </c>
      <c r="AK2026" s="44">
        <f t="shared" ca="1" si="1771"/>
        <v>-45.1</v>
      </c>
      <c r="AL2026" s="44">
        <f t="shared" ca="1" si="1772"/>
        <v>-43.7</v>
      </c>
      <c r="AM2026" s="44">
        <f t="shared" ca="1" si="1773"/>
        <v>-43.1</v>
      </c>
      <c r="AN2026" s="36" t="str">
        <f t="shared" ca="1" si="1774"/>
        <v>60</v>
      </c>
      <c r="AO2026" s="36" t="str">
        <f t="shared" ca="1" si="1775"/>
        <v>0A</v>
      </c>
      <c r="AP2026" s="36" t="str">
        <f t="shared" ca="1" si="1775"/>
        <v>00</v>
      </c>
      <c r="AQ2026" s="36" t="str">
        <f t="shared" ca="1" si="1775"/>
        <v>00</v>
      </c>
      <c r="AR2026" s="36" t="str">
        <f t="shared" ca="1" si="1775"/>
        <v>00</v>
      </c>
      <c r="AS2026" s="36"/>
    </row>
    <row r="2027" spans="19:45" ht="30" customHeight="1" x14ac:dyDescent="0.25">
      <c r="S2027" s="7" t="s">
        <v>721</v>
      </c>
      <c r="T2027" s="15" t="s">
        <v>26</v>
      </c>
      <c r="U2027" s="71"/>
      <c r="V2027" s="37"/>
      <c r="W2027" s="37"/>
      <c r="X2027" s="68"/>
      <c r="Y2027" s="68"/>
      <c r="Z2027" s="55"/>
      <c r="AA2027" s="39"/>
      <c r="AB2027" s="40"/>
      <c r="AC2027" s="40"/>
      <c r="AD2027" s="40"/>
      <c r="AE2027" s="41"/>
      <c r="AF2027" s="42"/>
      <c r="AG2027" s="47"/>
      <c r="AH2027" s="43"/>
      <c r="AI2027" s="43"/>
      <c r="AJ2027" s="44"/>
      <c r="AK2027" s="44"/>
      <c r="AL2027" s="44"/>
      <c r="AM2027" s="44"/>
      <c r="AN2027" s="36"/>
      <c r="AO2027" s="36"/>
      <c r="AP2027" s="36"/>
      <c r="AQ2027" s="36"/>
      <c r="AR2027" s="36"/>
      <c r="AS2027" s="36"/>
    </row>
    <row r="2028" spans="19:45" ht="30" customHeight="1" x14ac:dyDescent="0.25">
      <c r="S2028" s="7" t="s">
        <v>20</v>
      </c>
      <c r="T2028" s="15">
        <v>-38</v>
      </c>
      <c r="U2028" s="71"/>
      <c r="V2028" s="37"/>
      <c r="W2028" s="37"/>
      <c r="X2028" s="38"/>
      <c r="Y2028" s="38"/>
      <c r="Z2028" s="55"/>
      <c r="AA2028" s="39"/>
      <c r="AB2028" s="40"/>
      <c r="AC2028" s="40"/>
      <c r="AD2028" s="40"/>
      <c r="AE2028" s="41"/>
      <c r="AF2028" s="42"/>
      <c r="AG2028" s="47"/>
      <c r="AH2028" s="43"/>
      <c r="AI2028" s="43"/>
      <c r="AJ2028" s="44"/>
      <c r="AK2028" s="44"/>
      <c r="AL2028" s="44"/>
      <c r="AM2028" s="44"/>
      <c r="AN2028" s="36"/>
      <c r="AO2028" s="36"/>
      <c r="AP2028" s="36"/>
      <c r="AQ2028" s="36"/>
      <c r="AR2028" s="36"/>
      <c r="AS2028" s="36"/>
    </row>
    <row r="2029" spans="19:45" ht="30" customHeight="1" x14ac:dyDescent="0.25">
      <c r="S2029" s="7" t="s">
        <v>691</v>
      </c>
      <c r="T2029" s="15" t="s">
        <v>1098</v>
      </c>
      <c r="U2029" s="71"/>
      <c r="V2029" s="37"/>
      <c r="W2029" s="37"/>
      <c r="X2029" s="38"/>
      <c r="Y2029" s="38"/>
      <c r="Z2029" s="55"/>
      <c r="AA2029" s="39"/>
      <c r="AB2029" s="40"/>
      <c r="AC2029" s="40"/>
      <c r="AD2029" s="40"/>
      <c r="AE2029" s="41"/>
      <c r="AF2029" s="42"/>
      <c r="AG2029" s="47"/>
      <c r="AH2029" s="43"/>
      <c r="AI2029" s="43"/>
      <c r="AJ2029" s="44"/>
      <c r="AK2029" s="44"/>
      <c r="AL2029" s="44"/>
      <c r="AM2029" s="44"/>
      <c r="AN2029" s="36"/>
      <c r="AO2029" s="36"/>
      <c r="AP2029" s="36"/>
      <c r="AQ2029" s="36"/>
      <c r="AR2029" s="36"/>
      <c r="AS2029" s="36"/>
    </row>
    <row r="2030" spans="19:45" ht="30" customHeight="1" x14ac:dyDescent="0.25">
      <c r="S2030" s="7" t="s">
        <v>544</v>
      </c>
      <c r="T2030" s="15" t="s">
        <v>993</v>
      </c>
      <c r="U2030" s="71"/>
      <c r="V2030" s="37"/>
      <c r="W2030" s="37"/>
      <c r="X2030" s="38"/>
      <c r="Y2030" s="38"/>
      <c r="Z2030" s="71"/>
      <c r="AA2030" s="39"/>
      <c r="AB2030" s="40"/>
      <c r="AC2030" s="40"/>
      <c r="AD2030" s="40"/>
      <c r="AE2030" s="41"/>
      <c r="AF2030" s="42"/>
      <c r="AG2030" s="49"/>
      <c r="AH2030" s="43"/>
      <c r="AI2030" s="43"/>
      <c r="AJ2030" s="44"/>
      <c r="AK2030" s="44"/>
      <c r="AL2030" s="44"/>
      <c r="AM2030" s="44"/>
      <c r="AN2030" s="36"/>
      <c r="AO2030" s="36"/>
      <c r="AP2030" s="36"/>
      <c r="AQ2030" s="36"/>
      <c r="AR2030" s="36"/>
      <c r="AS2030" s="36"/>
    </row>
    <row r="2031" spans="19:45" ht="30" customHeight="1" x14ac:dyDescent="0.25">
      <c r="S2031" s="7" t="s">
        <v>12</v>
      </c>
      <c r="T2031" s="15" t="s">
        <v>548</v>
      </c>
      <c r="U2031" s="71"/>
      <c r="V2031" s="37"/>
      <c r="W2031" s="37"/>
      <c r="X2031" s="38"/>
      <c r="Y2031" s="38"/>
      <c r="Z2031" s="71"/>
      <c r="AA2031" s="39"/>
      <c r="AB2031" s="40"/>
      <c r="AC2031" s="40"/>
      <c r="AD2031" s="40"/>
      <c r="AE2031" s="41"/>
      <c r="AF2031" s="42"/>
      <c r="AG2031" s="49"/>
      <c r="AH2031" s="43"/>
      <c r="AI2031" s="43"/>
      <c r="AJ2031" s="44"/>
      <c r="AK2031" s="44"/>
      <c r="AL2031" s="44"/>
      <c r="AM2031" s="44"/>
      <c r="AN2031" s="36"/>
      <c r="AO2031" s="36"/>
      <c r="AP2031" s="36"/>
      <c r="AQ2031" s="36"/>
      <c r="AR2031" s="36"/>
      <c r="AS2031" s="36"/>
    </row>
    <row r="2032" spans="19:45" ht="30" customHeight="1" x14ac:dyDescent="0.25">
      <c r="S2032" s="26" t="s">
        <v>773</v>
      </c>
      <c r="T2032" s="15" t="s">
        <v>562</v>
      </c>
      <c r="U2032" s="71"/>
      <c r="V2032" s="37"/>
      <c r="W2032" s="37"/>
      <c r="X2032" s="38"/>
      <c r="Y2032" s="38"/>
      <c r="Z2032" s="71"/>
      <c r="AA2032" s="39"/>
      <c r="AB2032" s="40"/>
      <c r="AC2032" s="40"/>
      <c r="AD2032" s="40"/>
      <c r="AE2032" s="41"/>
      <c r="AF2032" s="42"/>
      <c r="AG2032" s="49"/>
      <c r="AH2032" s="43"/>
      <c r="AI2032" s="43"/>
      <c r="AJ2032" s="44"/>
      <c r="AK2032" s="44"/>
      <c r="AL2032" s="44"/>
      <c r="AM2032" s="44"/>
      <c r="AN2032" s="36"/>
      <c r="AO2032" s="36"/>
      <c r="AP2032" s="36"/>
      <c r="AQ2032" s="36"/>
      <c r="AR2032" s="36"/>
      <c r="AS2032" s="36"/>
    </row>
    <row r="2033" spans="2:45" ht="30" customHeight="1" x14ac:dyDescent="0.25">
      <c r="S2033" s="7" t="s">
        <v>573</v>
      </c>
      <c r="T2033" s="15">
        <v>1.1000000000000001</v>
      </c>
      <c r="U2033" s="71"/>
      <c r="V2033" s="37"/>
      <c r="W2033" s="37"/>
      <c r="X2033" s="38"/>
      <c r="Y2033" s="38"/>
      <c r="Z2033" s="71"/>
      <c r="AA2033" s="39"/>
      <c r="AB2033" s="40"/>
      <c r="AC2033" s="40"/>
      <c r="AD2033" s="40"/>
      <c r="AE2033" s="41"/>
      <c r="AF2033" s="42"/>
      <c r="AG2033" s="49"/>
      <c r="AH2033" s="43"/>
      <c r="AI2033" s="43"/>
      <c r="AJ2033" s="44"/>
      <c r="AK2033" s="44"/>
      <c r="AL2033" s="44"/>
      <c r="AM2033" s="44"/>
      <c r="AN2033" s="36"/>
      <c r="AO2033" s="36"/>
      <c r="AP2033" s="36"/>
      <c r="AQ2033" s="36"/>
      <c r="AR2033" s="36"/>
      <c r="AS2033" s="36"/>
    </row>
    <row r="2034" spans="2:45" ht="30" customHeight="1" x14ac:dyDescent="0.25">
      <c r="S2034" s="7" t="s">
        <v>590</v>
      </c>
      <c r="T2034" s="15">
        <f>VLOOKUP(T2019,MPN!$A$1:$E$1000,4,FALSE)</f>
        <v>-38</v>
      </c>
      <c r="U2034" s="71"/>
      <c r="V2034" s="37"/>
      <c r="W2034" s="37"/>
      <c r="X2034" s="38"/>
      <c r="Y2034" s="38"/>
      <c r="Z2034" s="71"/>
      <c r="AA2034" s="39"/>
      <c r="AB2034" s="40"/>
      <c r="AC2034" s="40"/>
      <c r="AD2034" s="40"/>
      <c r="AE2034" s="41"/>
      <c r="AF2034" s="42"/>
      <c r="AG2034" s="49"/>
      <c r="AH2034" s="43"/>
      <c r="AI2034" s="43"/>
      <c r="AJ2034" s="44"/>
      <c r="AK2034" s="44"/>
      <c r="AL2034" s="44"/>
      <c r="AM2034" s="44"/>
      <c r="AN2034" s="36"/>
      <c r="AO2034" s="36"/>
      <c r="AP2034" s="36"/>
      <c r="AQ2034" s="36"/>
      <c r="AR2034" s="36"/>
      <c r="AS2034" s="36"/>
    </row>
    <row r="2035" spans="2:45" ht="30" customHeight="1" x14ac:dyDescent="0.25">
      <c r="S2035" s="7" t="s">
        <v>693</v>
      </c>
      <c r="T2035" s="15">
        <v>0.8</v>
      </c>
      <c r="U2035" s="71"/>
      <c r="V2035" s="37"/>
      <c r="W2035" s="37"/>
      <c r="X2035" s="38"/>
      <c r="Y2035" s="38"/>
      <c r="Z2035" s="71"/>
      <c r="AA2035" s="39"/>
      <c r="AB2035" s="40"/>
      <c r="AC2035" s="40"/>
      <c r="AD2035" s="40"/>
      <c r="AE2035" s="41"/>
      <c r="AF2035" s="42"/>
      <c r="AG2035" s="49"/>
      <c r="AH2035" s="43"/>
      <c r="AI2035" s="43"/>
      <c r="AJ2035" s="44"/>
      <c r="AK2035" s="44"/>
      <c r="AL2035" s="44"/>
      <c r="AM2035" s="44"/>
      <c r="AN2035" s="36"/>
      <c r="AO2035" s="36"/>
      <c r="AP2035" s="36"/>
      <c r="AQ2035" s="36"/>
      <c r="AR2035" s="36"/>
      <c r="AS2035" s="36"/>
    </row>
    <row r="2036" spans="2:45" ht="30" customHeight="1" x14ac:dyDescent="0.25">
      <c r="S2036" s="7" t="s">
        <v>604</v>
      </c>
      <c r="T2036" s="7" t="str">
        <f t="shared" ref="T2036" si="1777">VLOOKUP($T2023,$AU$1:$AZ$31,MATCH($T2017,$AU$1:$AZ$1,0),FALSE)&amp;"_"&amp;T2025</f>
        <v>12V_NormalMode</v>
      </c>
      <c r="U2036" s="71"/>
      <c r="V2036" s="37"/>
      <c r="W2036" s="37"/>
      <c r="X2036" s="38"/>
      <c r="Y2036" s="38"/>
      <c r="Z2036" s="71"/>
      <c r="AA2036" s="39"/>
      <c r="AB2036" s="40"/>
      <c r="AC2036" s="40"/>
      <c r="AD2036" s="40"/>
      <c r="AE2036" s="41"/>
      <c r="AF2036" s="42"/>
      <c r="AG2036" s="49"/>
      <c r="AH2036" s="43"/>
      <c r="AI2036" s="43"/>
      <c r="AJ2036" s="44"/>
      <c r="AK2036" s="44"/>
      <c r="AL2036" s="44"/>
      <c r="AM2036" s="44"/>
      <c r="AN2036" s="36"/>
      <c r="AO2036" s="36"/>
      <c r="AP2036" s="36"/>
      <c r="AQ2036" s="36"/>
      <c r="AR2036" s="36"/>
      <c r="AS2036" s="36"/>
    </row>
    <row r="2037" spans="2:45" ht="30" customHeight="1" x14ac:dyDescent="0.25">
      <c r="S2037" s="7" t="s">
        <v>424</v>
      </c>
      <c r="T2037" s="7" t="str">
        <f>VLOOKUP($T2019,MPN!$A$1:$E$500,2,FALSE)</f>
        <v>AMIC</v>
      </c>
      <c r="U2037" s="71"/>
      <c r="V2037" s="37"/>
      <c r="W2037" s="37"/>
      <c r="X2037" s="38"/>
      <c r="Y2037" s="38"/>
      <c r="Z2037" s="71"/>
      <c r="AA2037" s="39"/>
      <c r="AB2037" s="40"/>
      <c r="AC2037" s="40"/>
      <c r="AD2037" s="40"/>
      <c r="AE2037" s="41"/>
      <c r="AF2037" s="42"/>
      <c r="AG2037" s="49"/>
      <c r="AH2037" s="43"/>
      <c r="AI2037" s="43"/>
      <c r="AJ2037" s="44"/>
      <c r="AK2037" s="44"/>
      <c r="AL2037" s="44"/>
      <c r="AM2037" s="44"/>
      <c r="AN2037" s="36"/>
      <c r="AO2037" s="36"/>
      <c r="AP2037" s="36"/>
      <c r="AQ2037" s="36"/>
      <c r="AR2037" s="36"/>
      <c r="AS2037" s="36"/>
    </row>
    <row r="2038" spans="2:45" ht="30" customHeight="1" x14ac:dyDescent="0.25">
      <c r="S2038" s="7" t="s">
        <v>16</v>
      </c>
      <c r="T2038" s="7" t="str">
        <f>VLOOKUP($T2020,ASIC!$A$1:$B$200,2,FALSE)</f>
        <v>M804WF</v>
      </c>
      <c r="U2038" s="71"/>
      <c r="V2038" s="37"/>
      <c r="W2038" s="37"/>
      <c r="X2038" s="38"/>
      <c r="Y2038" s="38"/>
      <c r="Z2038" s="71"/>
      <c r="AA2038" s="39"/>
      <c r="AB2038" s="40"/>
      <c r="AC2038" s="40"/>
      <c r="AD2038" s="40"/>
      <c r="AE2038" s="41"/>
      <c r="AF2038" s="42"/>
      <c r="AG2038" s="49"/>
      <c r="AH2038" s="43"/>
      <c r="AI2038" s="43"/>
      <c r="AJ2038" s="44"/>
      <c r="AK2038" s="44"/>
      <c r="AL2038" s="44"/>
      <c r="AM2038" s="44"/>
      <c r="AN2038" s="36"/>
      <c r="AO2038" s="36"/>
      <c r="AP2038" s="36"/>
      <c r="AQ2038" s="36"/>
      <c r="AR2038" s="36"/>
      <c r="AS2038" s="36"/>
    </row>
    <row r="2039" spans="2:45" ht="30" customHeight="1" x14ac:dyDescent="0.25">
      <c r="S2039" s="7" t="s">
        <v>17</v>
      </c>
      <c r="T2039" s="7" t="str">
        <f>VLOOKUP($T2021,Sensor!$A$1:$B$100,2,FALSE)</f>
        <v>2227F</v>
      </c>
      <c r="U2039" s="71"/>
      <c r="V2039" s="37"/>
      <c r="W2039" s="37"/>
      <c r="X2039" s="38"/>
      <c r="Y2039" s="38"/>
      <c r="Z2039" s="71"/>
      <c r="AA2039" s="39"/>
      <c r="AB2039" s="40"/>
      <c r="AC2039" s="40"/>
      <c r="AD2039" s="40"/>
      <c r="AE2039" s="41"/>
      <c r="AF2039" s="42"/>
      <c r="AG2039" s="49"/>
      <c r="AH2039" s="43"/>
      <c r="AI2039" s="43"/>
      <c r="AJ2039" s="44"/>
      <c r="AK2039" s="44"/>
      <c r="AL2039" s="44"/>
      <c r="AM2039" s="44"/>
      <c r="AN2039" s="36"/>
      <c r="AO2039" s="36"/>
      <c r="AP2039" s="36"/>
      <c r="AQ2039" s="36"/>
      <c r="AR2039" s="36"/>
      <c r="AS2039" s="36"/>
    </row>
    <row r="2040" spans="2:45" ht="30" customHeight="1" x14ac:dyDescent="0.25">
      <c r="S2040" s="7" t="s">
        <v>21</v>
      </c>
      <c r="T2040" s="7" t="str">
        <f>VLOOKUP($T2019,MPN!$A$1:$E$500,5,FALSE)</f>
        <v>Default</v>
      </c>
      <c r="U2040" s="71"/>
      <c r="V2040" s="37"/>
      <c r="W2040" s="37"/>
      <c r="X2040" s="38"/>
      <c r="Y2040" s="38"/>
      <c r="Z2040" s="71"/>
      <c r="AA2040" s="39"/>
      <c r="AB2040" s="40"/>
      <c r="AC2040" s="40"/>
      <c r="AD2040" s="40"/>
      <c r="AE2040" s="41"/>
      <c r="AF2040" s="42"/>
      <c r="AG2040" s="49"/>
      <c r="AH2040" s="43"/>
      <c r="AI2040" s="43"/>
      <c r="AJ2040" s="44"/>
      <c r="AK2040" s="44"/>
      <c r="AL2040" s="44"/>
      <c r="AM2040" s="44"/>
      <c r="AN2040" s="36"/>
      <c r="AO2040" s="36"/>
      <c r="AP2040" s="36"/>
      <c r="AQ2040" s="36"/>
      <c r="AR2040" s="36"/>
      <c r="AS2040" s="36"/>
    </row>
    <row r="2041" spans="2:45" ht="30" customHeight="1" x14ac:dyDescent="0.25">
      <c r="S2041" s="7" t="s">
        <v>545</v>
      </c>
      <c r="T2041" s="7">
        <f t="shared" ref="T2041" si="1778">VLOOKUP(T2030,$DT$1:$DV$31,3,FALSE)</f>
        <v>0</v>
      </c>
      <c r="U2041" s="71"/>
      <c r="V2041" s="37"/>
      <c r="W2041" s="37"/>
      <c r="X2041" s="38"/>
      <c r="Y2041" s="38"/>
      <c r="Z2041" s="71"/>
      <c r="AA2041" s="39"/>
      <c r="AB2041" s="40"/>
      <c r="AC2041" s="40"/>
      <c r="AD2041" s="40"/>
      <c r="AE2041" s="41"/>
      <c r="AF2041" s="42"/>
      <c r="AG2041" s="49"/>
      <c r="AH2041" s="43"/>
      <c r="AI2041" s="43"/>
      <c r="AJ2041" s="44"/>
      <c r="AK2041" s="44"/>
      <c r="AL2041" s="44"/>
      <c r="AM2041" s="44"/>
      <c r="AN2041" s="36"/>
      <c r="AO2041" s="36"/>
      <c r="AP2041" s="36"/>
      <c r="AQ2041" s="36"/>
      <c r="AR2041" s="36"/>
      <c r="AS2041" s="36"/>
    </row>
    <row r="2042" spans="2:45" ht="30" customHeight="1" x14ac:dyDescent="0.25">
      <c r="S2042" s="7" t="s">
        <v>22</v>
      </c>
      <c r="T2042" s="15">
        <v>1</v>
      </c>
      <c r="U2042" s="71"/>
      <c r="V2042" s="37"/>
      <c r="W2042" s="37"/>
      <c r="X2042" s="38"/>
      <c r="Y2042" s="38"/>
      <c r="Z2042" s="71"/>
      <c r="AA2042" s="39"/>
      <c r="AB2042" s="40"/>
      <c r="AC2042" s="40"/>
      <c r="AD2042" s="40"/>
      <c r="AE2042" s="41"/>
      <c r="AF2042" s="42"/>
      <c r="AG2042" s="49"/>
      <c r="AH2042" s="43"/>
      <c r="AI2042" s="43"/>
      <c r="AJ2042" s="44"/>
      <c r="AK2042" s="44"/>
      <c r="AL2042" s="44"/>
      <c r="AM2042" s="44"/>
      <c r="AN2042" s="36"/>
      <c r="AO2042" s="36"/>
      <c r="AP2042" s="36"/>
      <c r="AQ2042" s="36"/>
      <c r="AR2042" s="36"/>
      <c r="AS2042" s="36"/>
    </row>
    <row r="2043" spans="2:45" ht="30" customHeight="1" x14ac:dyDescent="0.25">
      <c r="B2043" s="70"/>
      <c r="S2043" s="7" t="s">
        <v>696</v>
      </c>
      <c r="T2043" s="28">
        <v>44868</v>
      </c>
      <c r="U2043" s="71"/>
      <c r="V2043" s="37"/>
      <c r="W2043" s="37"/>
      <c r="X2043" s="38"/>
      <c r="Y2043" s="38"/>
      <c r="Z2043" s="71"/>
      <c r="AA2043" s="39"/>
      <c r="AB2043" s="40"/>
      <c r="AC2043" s="40"/>
      <c r="AD2043" s="40"/>
      <c r="AE2043" s="41"/>
      <c r="AF2043" s="42"/>
      <c r="AG2043" s="49"/>
      <c r="AH2043" s="43"/>
      <c r="AI2043" s="43"/>
      <c r="AJ2043" s="44"/>
      <c r="AK2043" s="44"/>
      <c r="AL2043" s="44"/>
      <c r="AM2043" s="44"/>
      <c r="AN2043" s="36"/>
      <c r="AO2043" s="36"/>
      <c r="AP2043" s="36"/>
      <c r="AQ2043" s="36"/>
      <c r="AR2043" s="36"/>
      <c r="AS2043" s="36"/>
    </row>
    <row r="2044" spans="2:45" ht="30" customHeight="1" x14ac:dyDescent="0.25">
      <c r="S2044" s="7" t="s">
        <v>694</v>
      </c>
      <c r="T2044" s="15" t="s">
        <v>994</v>
      </c>
      <c r="U2044" s="71"/>
      <c r="V2044" s="37"/>
      <c r="W2044" s="37"/>
      <c r="X2044" s="38"/>
      <c r="Y2044" s="38"/>
      <c r="Z2044" s="71"/>
      <c r="AA2044" s="39"/>
      <c r="AB2044" s="40"/>
      <c r="AC2044" s="40"/>
      <c r="AD2044" s="40"/>
      <c r="AE2044" s="41"/>
      <c r="AF2044" s="42"/>
      <c r="AG2044" s="49"/>
      <c r="AH2044" s="43"/>
      <c r="AI2044" s="43"/>
      <c r="AJ2044" s="44"/>
      <c r="AK2044" s="44"/>
      <c r="AL2044" s="44"/>
      <c r="AM2044" s="44"/>
      <c r="AN2044" s="36"/>
      <c r="AO2044" s="36"/>
      <c r="AP2044" s="36"/>
      <c r="AQ2044" s="36"/>
      <c r="AR2044" s="36"/>
      <c r="AS2044" s="36"/>
    </row>
    <row r="2045" spans="2:45" ht="30" customHeight="1" x14ac:dyDescent="0.25">
      <c r="S2045" s="7" t="s">
        <v>697</v>
      </c>
      <c r="T2045" s="7">
        <f t="shared" ref="T2045" ca="1" si="1779">COUNTA(U2020:U2079)</f>
        <v>7</v>
      </c>
      <c r="U2045" s="71"/>
      <c r="V2045" s="37"/>
      <c r="W2045" s="37"/>
      <c r="X2045" s="38"/>
      <c r="Y2045" s="38"/>
      <c r="Z2045" s="71"/>
      <c r="AA2045" s="39"/>
      <c r="AB2045" s="40"/>
      <c r="AC2045" s="40"/>
      <c r="AD2045" s="40"/>
      <c r="AE2045" s="41"/>
      <c r="AF2045" s="42"/>
      <c r="AG2045" s="49"/>
      <c r="AH2045" s="43"/>
      <c r="AI2045" s="43"/>
      <c r="AJ2045" s="44"/>
      <c r="AK2045" s="44"/>
      <c r="AL2045" s="44"/>
      <c r="AM2045" s="44"/>
      <c r="AN2045" s="36"/>
      <c r="AO2045" s="36"/>
      <c r="AP2045" s="36"/>
      <c r="AQ2045" s="36"/>
      <c r="AR2045" s="36"/>
      <c r="AS2045" s="36"/>
    </row>
    <row r="2046" spans="2:45" ht="30" customHeight="1" x14ac:dyDescent="0.25">
      <c r="S2046" s="7" t="s">
        <v>715</v>
      </c>
      <c r="T2046" s="7" t="str">
        <f t="shared" ref="T2046" si="1780">T2034&amp;"+/-"&amp;T2035&amp;" "&amp;T2044</f>
        <v>-38+/-0.8 dBV</v>
      </c>
      <c r="U2046" s="71"/>
      <c r="V2046" s="37"/>
      <c r="W2046" s="37"/>
      <c r="X2046" s="38"/>
      <c r="Y2046" s="38"/>
      <c r="Z2046" s="71"/>
      <c r="AA2046" s="39"/>
      <c r="AB2046" s="40"/>
      <c r="AC2046" s="40"/>
      <c r="AD2046" s="40"/>
      <c r="AE2046" s="41"/>
      <c r="AF2046" s="42"/>
      <c r="AG2046" s="49"/>
      <c r="AH2046" s="43"/>
      <c r="AI2046" s="43"/>
      <c r="AJ2046" s="44"/>
      <c r="AK2046" s="44"/>
      <c r="AL2046" s="44"/>
      <c r="AM2046" s="44"/>
      <c r="AN2046" s="36"/>
      <c r="AO2046" s="36"/>
      <c r="AP2046" s="36"/>
      <c r="AQ2046" s="36"/>
      <c r="AR2046" s="36"/>
      <c r="AS2046" s="36"/>
    </row>
    <row r="2047" spans="2:45" ht="30" customHeight="1" x14ac:dyDescent="0.25">
      <c r="S2047" s="7" t="s">
        <v>719</v>
      </c>
      <c r="T2047" s="54" t="str">
        <f t="shared" ref="T2047" si="1781">T2026&amp;" : "&amp;T2029&amp;" "&amp;"(uA)"&amp;CHAR(10)&amp;"Vdc&amp;Remark: "&amp;T2032</f>
        <v>3.3V : 100~200 (uA)
Vdc&amp;Remark: -</v>
      </c>
      <c r="U2047" s="71"/>
      <c r="V2047" s="37"/>
      <c r="W2047" s="37"/>
      <c r="X2047" s="38"/>
      <c r="Y2047" s="38"/>
      <c r="Z2047" s="71"/>
      <c r="AA2047" s="39"/>
      <c r="AB2047" s="40"/>
      <c r="AC2047" s="40"/>
      <c r="AD2047" s="40"/>
      <c r="AE2047" s="41"/>
      <c r="AF2047" s="42"/>
      <c r="AG2047" s="49"/>
      <c r="AH2047" s="43"/>
      <c r="AI2047" s="43"/>
      <c r="AJ2047" s="44"/>
      <c r="AK2047" s="44"/>
      <c r="AL2047" s="44"/>
      <c r="AM2047" s="44"/>
      <c r="AN2047" s="36"/>
      <c r="AO2047" s="36"/>
      <c r="AP2047" s="36"/>
      <c r="AQ2047" s="36"/>
      <c r="AR2047" s="36"/>
      <c r="AS2047" s="36"/>
    </row>
    <row r="2048" spans="2:45" ht="30" customHeight="1" x14ac:dyDescent="0.25">
      <c r="U2048" s="71"/>
      <c r="V2048" s="37"/>
      <c r="W2048" s="37"/>
      <c r="X2048" s="38"/>
      <c r="Y2048" s="38"/>
      <c r="Z2048" s="71"/>
      <c r="AA2048" s="39"/>
      <c r="AB2048" s="40"/>
      <c r="AC2048" s="40"/>
      <c r="AD2048" s="40"/>
      <c r="AE2048" s="41"/>
      <c r="AF2048" s="42"/>
      <c r="AG2048" s="49"/>
      <c r="AH2048" s="43"/>
      <c r="AI2048" s="43"/>
      <c r="AJ2048" s="44"/>
      <c r="AK2048" s="44"/>
      <c r="AL2048" s="44"/>
      <c r="AM2048" s="44"/>
      <c r="AN2048" s="36"/>
      <c r="AO2048" s="36"/>
      <c r="AP2048" s="36"/>
      <c r="AQ2048" s="36"/>
      <c r="AR2048" s="36"/>
      <c r="AS2048" s="36"/>
    </row>
    <row r="2049" spans="19:45" ht="30" customHeight="1" x14ac:dyDescent="0.25">
      <c r="S2049" s="2" t="s">
        <v>14</v>
      </c>
      <c r="T2049" s="2" t="str">
        <f t="shared" ref="T2049" si="1782">ADDRESS(ROW(S2049),COLUMN($S$1))&amp;":"&amp;ADDRESS(ROW(S2079),COLUMN($T$1))</f>
        <v>$S$2049:$T$2079</v>
      </c>
      <c r="U2049" s="71"/>
      <c r="V2049" s="37"/>
      <c r="W2049" s="37"/>
      <c r="X2049" s="38"/>
      <c r="Y2049" s="38"/>
      <c r="Z2049" s="71"/>
      <c r="AA2049" s="39"/>
      <c r="AB2049" s="40"/>
      <c r="AC2049" s="40"/>
      <c r="AD2049" s="40"/>
      <c r="AE2049" s="41"/>
      <c r="AF2049" s="42"/>
      <c r="AG2049" s="49"/>
      <c r="AH2049" s="43"/>
      <c r="AI2049" s="43"/>
      <c r="AJ2049" s="44"/>
      <c r="AK2049" s="44"/>
      <c r="AL2049" s="44"/>
      <c r="AM2049" s="44"/>
      <c r="AN2049" s="36"/>
      <c r="AO2049" s="36"/>
      <c r="AP2049" s="36"/>
      <c r="AQ2049" s="36"/>
      <c r="AR2049" s="36"/>
      <c r="AS2049" s="36"/>
    </row>
    <row r="2050" spans="19:45" ht="30" customHeight="1" x14ac:dyDescent="0.25">
      <c r="S2050" s="4" t="str">
        <f t="shared" ref="S2050" si="1783">$BB$2</f>
        <v>15V</v>
      </c>
      <c r="T2050" s="3">
        <v>3.25</v>
      </c>
      <c r="U2050" s="71"/>
      <c r="V2050" s="37"/>
      <c r="W2050" s="37"/>
      <c r="X2050" s="38"/>
      <c r="Y2050" s="38"/>
      <c r="Z2050" s="71"/>
      <c r="AA2050" s="39"/>
      <c r="AB2050" s="40"/>
      <c r="AC2050" s="40"/>
      <c r="AD2050" s="40"/>
      <c r="AE2050" s="41"/>
      <c r="AF2050" s="42"/>
      <c r="AG2050" s="49"/>
      <c r="AH2050" s="43"/>
      <c r="AI2050" s="43"/>
      <c r="AJ2050" s="44"/>
      <c r="AK2050" s="44"/>
      <c r="AL2050" s="44"/>
      <c r="AM2050" s="44"/>
      <c r="AN2050" s="36"/>
      <c r="AO2050" s="36"/>
      <c r="AP2050" s="36"/>
      <c r="AQ2050" s="36"/>
      <c r="AR2050" s="36"/>
      <c r="AS2050" s="36"/>
    </row>
    <row r="2051" spans="19:45" ht="30" customHeight="1" x14ac:dyDescent="0.25">
      <c r="S2051" s="4" t="str">
        <f t="shared" ref="S2051" si="1784">$BB$3</f>
        <v>14V</v>
      </c>
      <c r="T2051" s="3">
        <v>2</v>
      </c>
      <c r="U2051" s="71"/>
      <c r="V2051" s="37"/>
      <c r="W2051" s="37"/>
      <c r="X2051" s="38"/>
      <c r="Y2051" s="38"/>
      <c r="Z2051" s="71"/>
      <c r="AA2051" s="39"/>
      <c r="AB2051" s="40"/>
      <c r="AC2051" s="40"/>
      <c r="AD2051" s="40"/>
      <c r="AE2051" s="41"/>
      <c r="AF2051" s="42"/>
      <c r="AG2051" s="49"/>
      <c r="AH2051" s="43"/>
      <c r="AI2051" s="43"/>
      <c r="AJ2051" s="44"/>
      <c r="AK2051" s="44"/>
      <c r="AL2051" s="44"/>
      <c r="AM2051" s="44"/>
      <c r="AN2051" s="36"/>
      <c r="AO2051" s="36"/>
      <c r="AP2051" s="36"/>
      <c r="AQ2051" s="36"/>
      <c r="AR2051" s="36"/>
      <c r="AS2051" s="36"/>
    </row>
    <row r="2052" spans="19:45" ht="30" customHeight="1" x14ac:dyDescent="0.25">
      <c r="S2052" s="4" t="str">
        <f t="shared" ref="S2052" si="1785">$BB$4</f>
        <v>13V</v>
      </c>
      <c r="T2052" s="3">
        <v>1.1000000000000001</v>
      </c>
      <c r="U2052" s="71"/>
      <c r="V2052" s="37"/>
      <c r="W2052" s="37"/>
      <c r="X2052" s="38"/>
      <c r="Y2052" s="38"/>
      <c r="Z2052" s="71"/>
      <c r="AA2052" s="39"/>
      <c r="AB2052" s="40"/>
      <c r="AC2052" s="40"/>
      <c r="AD2052" s="40"/>
      <c r="AE2052" s="41"/>
      <c r="AF2052" s="42"/>
      <c r="AG2052" s="49"/>
      <c r="AH2052" s="43"/>
      <c r="AI2052" s="43"/>
      <c r="AJ2052" s="44"/>
      <c r="AK2052" s="44"/>
      <c r="AL2052" s="44"/>
      <c r="AM2052" s="44"/>
      <c r="AN2052" s="36"/>
      <c r="AO2052" s="36"/>
      <c r="AP2052" s="36"/>
      <c r="AQ2052" s="36"/>
      <c r="AR2052" s="36"/>
      <c r="AS2052" s="36"/>
    </row>
    <row r="2053" spans="19:45" ht="30" customHeight="1" x14ac:dyDescent="0.25">
      <c r="S2053" s="4" t="str">
        <f t="shared" ref="S2053" si="1786">$BB$5</f>
        <v>12V</v>
      </c>
      <c r="T2053" s="3">
        <v>0</v>
      </c>
      <c r="U2053" s="71"/>
      <c r="V2053" s="37"/>
      <c r="W2053" s="37"/>
      <c r="X2053" s="38"/>
      <c r="Y2053" s="38"/>
      <c r="Z2053" s="71"/>
      <c r="AA2053" s="39"/>
      <c r="AB2053" s="40"/>
      <c r="AC2053" s="40"/>
      <c r="AD2053" s="40"/>
      <c r="AE2053" s="41"/>
      <c r="AF2053" s="42"/>
      <c r="AG2053" s="49"/>
      <c r="AH2053" s="43"/>
      <c r="AI2053" s="43"/>
      <c r="AJ2053" s="44"/>
      <c r="AK2053" s="44"/>
      <c r="AL2053" s="44"/>
      <c r="AM2053" s="44"/>
      <c r="AN2053" s="36"/>
      <c r="AO2053" s="36"/>
      <c r="AP2053" s="36"/>
      <c r="AQ2053" s="36"/>
      <c r="AR2053" s="36"/>
      <c r="AS2053" s="36"/>
    </row>
    <row r="2054" spans="19:45" ht="30" customHeight="1" x14ac:dyDescent="0.25">
      <c r="S2054" s="4" t="str">
        <f t="shared" ref="S2054" si="1787">$BB$6</f>
        <v>11V</v>
      </c>
      <c r="T2054" s="3">
        <v>-1.1000000000000001</v>
      </c>
      <c r="U2054" s="71"/>
      <c r="V2054" s="37"/>
      <c r="W2054" s="37"/>
      <c r="X2054" s="38"/>
      <c r="Y2054" s="38"/>
      <c r="Z2054" s="71"/>
      <c r="AA2054" s="39"/>
      <c r="AB2054" s="40"/>
      <c r="AC2054" s="40"/>
      <c r="AD2054" s="40"/>
      <c r="AE2054" s="41"/>
      <c r="AF2054" s="42"/>
      <c r="AG2054" s="49"/>
      <c r="AH2054" s="43"/>
      <c r="AI2054" s="43"/>
      <c r="AJ2054" s="44"/>
      <c r="AK2054" s="44"/>
      <c r="AL2054" s="44"/>
      <c r="AM2054" s="44"/>
      <c r="AN2054" s="36"/>
      <c r="AO2054" s="36"/>
      <c r="AP2054" s="36"/>
      <c r="AQ2054" s="36"/>
      <c r="AR2054" s="36"/>
      <c r="AS2054" s="36"/>
    </row>
    <row r="2055" spans="19:45" ht="30" customHeight="1" x14ac:dyDescent="0.25">
      <c r="S2055" s="4" t="str">
        <f t="shared" ref="S2055" si="1788">$BB$7</f>
        <v>10V</v>
      </c>
      <c r="T2055" s="3">
        <v>-2.2000000000000002</v>
      </c>
      <c r="U2055" s="71"/>
      <c r="V2055" s="37"/>
      <c r="W2055" s="37"/>
      <c r="X2055" s="38"/>
      <c r="Y2055" s="38"/>
      <c r="Z2055" s="71"/>
      <c r="AA2055" s="39"/>
      <c r="AB2055" s="40"/>
      <c r="AC2055" s="40"/>
      <c r="AD2055" s="40"/>
      <c r="AE2055" s="41"/>
      <c r="AF2055" s="42"/>
      <c r="AG2055" s="49"/>
      <c r="AH2055" s="43"/>
      <c r="AI2055" s="43"/>
      <c r="AJ2055" s="44"/>
      <c r="AK2055" s="44"/>
      <c r="AL2055" s="44"/>
      <c r="AM2055" s="44"/>
      <c r="AN2055" s="36"/>
      <c r="AO2055" s="36"/>
      <c r="AP2055" s="36"/>
      <c r="AQ2055" s="36"/>
      <c r="AR2055" s="36"/>
      <c r="AS2055" s="36"/>
    </row>
    <row r="2056" spans="19:45" ht="30" customHeight="1" x14ac:dyDescent="0.25">
      <c r="S2056" s="4" t="str">
        <f t="shared" ref="S2056" si="1789">$BB$8</f>
        <v>9V</v>
      </c>
      <c r="T2056" s="3" t="s">
        <v>562</v>
      </c>
      <c r="U2056" s="71"/>
      <c r="V2056" s="37"/>
      <c r="W2056" s="37"/>
      <c r="X2056" s="38"/>
      <c r="Y2056" s="38"/>
      <c r="Z2056" s="71"/>
      <c r="AA2056" s="39"/>
      <c r="AB2056" s="40"/>
      <c r="AC2056" s="40"/>
      <c r="AD2056" s="40"/>
      <c r="AE2056" s="41"/>
      <c r="AF2056" s="42"/>
      <c r="AG2056" s="49"/>
      <c r="AH2056" s="43"/>
      <c r="AI2056" s="43"/>
      <c r="AJ2056" s="44"/>
      <c r="AK2056" s="44"/>
      <c r="AL2056" s="44"/>
      <c r="AM2056" s="44"/>
      <c r="AN2056" s="36"/>
      <c r="AO2056" s="36"/>
      <c r="AP2056" s="36"/>
      <c r="AQ2056" s="36"/>
      <c r="AR2056" s="36"/>
      <c r="AS2056" s="36"/>
    </row>
    <row r="2057" spans="19:45" ht="30" customHeight="1" x14ac:dyDescent="0.25">
      <c r="S2057" s="4" t="str">
        <f t="shared" ref="S2057" si="1790">$BB$9</f>
        <v>FIX</v>
      </c>
      <c r="T2057" s="3" t="s">
        <v>562</v>
      </c>
      <c r="U2057" s="71"/>
      <c r="V2057" s="37"/>
      <c r="W2057" s="37"/>
      <c r="X2057" s="38"/>
      <c r="Y2057" s="38"/>
      <c r="Z2057" s="71"/>
      <c r="AA2057" s="39"/>
      <c r="AB2057" s="40"/>
      <c r="AC2057" s="40"/>
      <c r="AD2057" s="40"/>
      <c r="AE2057" s="41"/>
      <c r="AF2057" s="42"/>
      <c r="AG2057" s="49"/>
      <c r="AH2057" s="43"/>
      <c r="AI2057" s="43"/>
      <c r="AJ2057" s="44"/>
      <c r="AK2057" s="44"/>
      <c r="AL2057" s="44"/>
      <c r="AM2057" s="44"/>
      <c r="AN2057" s="36"/>
      <c r="AO2057" s="36"/>
      <c r="AP2057" s="36"/>
      <c r="AQ2057" s="36"/>
      <c r="AR2057" s="36"/>
      <c r="AS2057" s="36"/>
    </row>
    <row r="2058" spans="19:45" ht="30" customHeight="1" x14ac:dyDescent="0.25">
      <c r="S2058" s="4" t="str">
        <f t="shared" ref="S2058" si="1791">$BB$10</f>
        <v>Space</v>
      </c>
      <c r="T2058" s="3"/>
      <c r="U2058" s="71"/>
      <c r="V2058" s="37"/>
      <c r="W2058" s="37"/>
      <c r="X2058" s="38"/>
      <c r="Y2058" s="38"/>
      <c r="Z2058" s="71"/>
      <c r="AA2058" s="39"/>
      <c r="AB2058" s="40"/>
      <c r="AC2058" s="40"/>
      <c r="AD2058" s="40"/>
      <c r="AE2058" s="41"/>
      <c r="AF2058" s="42"/>
      <c r="AG2058" s="49"/>
      <c r="AH2058" s="43"/>
      <c r="AI2058" s="43"/>
      <c r="AJ2058" s="44"/>
      <c r="AK2058" s="44"/>
      <c r="AL2058" s="44"/>
      <c r="AM2058" s="44"/>
      <c r="AN2058" s="36"/>
      <c r="AO2058" s="36"/>
      <c r="AP2058" s="36"/>
      <c r="AQ2058" s="36"/>
      <c r="AR2058" s="36"/>
      <c r="AS2058" s="36"/>
    </row>
    <row r="2059" spans="19:45" ht="30" customHeight="1" x14ac:dyDescent="0.25">
      <c r="S2059" s="4" t="str">
        <f t="shared" ref="S2059" si="1792">$BB$11</f>
        <v>Config2</v>
      </c>
      <c r="T2059" s="3"/>
      <c r="U2059" s="71"/>
      <c r="V2059" s="37"/>
      <c r="W2059" s="37"/>
      <c r="X2059" s="38"/>
      <c r="Y2059" s="38"/>
      <c r="Z2059" s="71"/>
      <c r="AA2059" s="39"/>
      <c r="AB2059" s="40"/>
      <c r="AC2059" s="40"/>
      <c r="AD2059" s="40"/>
      <c r="AE2059" s="41"/>
      <c r="AF2059" s="42"/>
      <c r="AG2059" s="49"/>
      <c r="AH2059" s="43"/>
      <c r="AI2059" s="43"/>
      <c r="AJ2059" s="44"/>
      <c r="AK2059" s="44"/>
      <c r="AL2059" s="44"/>
      <c r="AM2059" s="44"/>
      <c r="AN2059" s="36"/>
      <c r="AO2059" s="36"/>
      <c r="AP2059" s="36"/>
      <c r="AQ2059" s="36"/>
      <c r="AR2059" s="36"/>
      <c r="AS2059" s="36"/>
    </row>
    <row r="2060" spans="19:45" ht="30" customHeight="1" x14ac:dyDescent="0.25">
      <c r="S2060" s="4" t="str">
        <f t="shared" ref="S2060" si="1793">$BB$12</f>
        <v>-</v>
      </c>
      <c r="T2060" s="3"/>
      <c r="U2060" s="36"/>
      <c r="V2060" s="37"/>
      <c r="W2060" s="37"/>
      <c r="X2060" s="38"/>
      <c r="Y2060" s="38"/>
      <c r="Z2060" s="71"/>
      <c r="AA2060" s="39"/>
      <c r="AB2060" s="40"/>
      <c r="AC2060" s="40"/>
      <c r="AD2060" s="40"/>
      <c r="AE2060" s="41"/>
      <c r="AF2060" s="42"/>
      <c r="AG2060" s="49"/>
      <c r="AH2060" s="43"/>
      <c r="AI2060" s="43"/>
      <c r="AJ2060" s="44"/>
      <c r="AK2060" s="44"/>
      <c r="AL2060" s="44"/>
      <c r="AM2060" s="44"/>
      <c r="AN2060" s="36"/>
      <c r="AO2060" s="36"/>
      <c r="AP2060" s="36"/>
      <c r="AQ2060" s="36"/>
      <c r="AR2060" s="36"/>
      <c r="AS2060" s="36"/>
    </row>
    <row r="2061" spans="19:45" ht="30" customHeight="1" x14ac:dyDescent="0.25">
      <c r="S2061" s="4" t="str">
        <f t="shared" ref="S2061" si="1794">$BB$13</f>
        <v>-</v>
      </c>
      <c r="T2061" s="3"/>
      <c r="U2061" s="36"/>
      <c r="V2061" s="37"/>
      <c r="W2061" s="37"/>
      <c r="X2061" s="38"/>
      <c r="Y2061" s="38"/>
      <c r="Z2061" s="71"/>
      <c r="AA2061" s="39"/>
      <c r="AB2061" s="40"/>
      <c r="AC2061" s="40"/>
      <c r="AD2061" s="40"/>
      <c r="AE2061" s="41"/>
      <c r="AF2061" s="42"/>
      <c r="AG2061" s="49"/>
      <c r="AH2061" s="43"/>
      <c r="AI2061" s="43"/>
      <c r="AJ2061" s="44"/>
      <c r="AK2061" s="44"/>
      <c r="AL2061" s="44"/>
      <c r="AM2061" s="44"/>
      <c r="AN2061" s="36"/>
      <c r="AO2061" s="36"/>
      <c r="AP2061" s="36"/>
      <c r="AQ2061" s="36"/>
      <c r="AR2061" s="36"/>
      <c r="AS2061" s="36"/>
    </row>
    <row r="2062" spans="19:45" ht="30" customHeight="1" x14ac:dyDescent="0.25">
      <c r="S2062" s="4" t="str">
        <f t="shared" ref="S2062" si="1795">$BB$14</f>
        <v>-</v>
      </c>
      <c r="T2062" s="3"/>
      <c r="U2062" s="36"/>
      <c r="V2062" s="37"/>
      <c r="W2062" s="37"/>
      <c r="X2062" s="38"/>
      <c r="Y2062" s="38"/>
      <c r="Z2062" s="71"/>
      <c r="AA2062" s="39"/>
      <c r="AB2062" s="40"/>
      <c r="AC2062" s="40"/>
      <c r="AD2062" s="40"/>
      <c r="AE2062" s="41"/>
      <c r="AF2062" s="42"/>
      <c r="AG2062" s="49"/>
      <c r="AH2062" s="43"/>
      <c r="AI2062" s="43"/>
      <c r="AJ2062" s="44"/>
      <c r="AK2062" s="44"/>
      <c r="AL2062" s="44"/>
      <c r="AM2062" s="44"/>
      <c r="AN2062" s="36"/>
      <c r="AO2062" s="36"/>
      <c r="AP2062" s="36"/>
      <c r="AQ2062" s="36"/>
      <c r="AR2062" s="36"/>
      <c r="AS2062" s="36"/>
    </row>
    <row r="2063" spans="19:45" ht="30" customHeight="1" x14ac:dyDescent="0.25">
      <c r="S2063" s="4" t="str">
        <f t="shared" ref="S2063" si="1796">$BB$15</f>
        <v>-</v>
      </c>
      <c r="T2063" s="3"/>
      <c r="U2063" s="36"/>
      <c r="V2063" s="37"/>
      <c r="W2063" s="37"/>
      <c r="X2063" s="38"/>
      <c r="Y2063" s="38"/>
      <c r="Z2063" s="71"/>
      <c r="AA2063" s="39"/>
      <c r="AB2063" s="40"/>
      <c r="AC2063" s="40"/>
      <c r="AD2063" s="40"/>
      <c r="AE2063" s="41"/>
      <c r="AF2063" s="42"/>
      <c r="AG2063" s="49"/>
      <c r="AH2063" s="43"/>
      <c r="AI2063" s="43"/>
      <c r="AJ2063" s="44"/>
      <c r="AK2063" s="44"/>
      <c r="AL2063" s="44"/>
      <c r="AM2063" s="44"/>
      <c r="AN2063" s="36"/>
      <c r="AO2063" s="36"/>
      <c r="AP2063" s="36"/>
      <c r="AQ2063" s="36"/>
      <c r="AR2063" s="36"/>
      <c r="AS2063" s="36"/>
    </row>
    <row r="2064" spans="19:45" ht="30" customHeight="1" x14ac:dyDescent="0.25">
      <c r="S2064" s="4" t="str">
        <f t="shared" ref="S2064" si="1797">$BB$16</f>
        <v>-</v>
      </c>
      <c r="T2064" s="3"/>
      <c r="U2064" s="36"/>
      <c r="V2064" s="37"/>
      <c r="W2064" s="37"/>
      <c r="X2064" s="38"/>
      <c r="Y2064" s="38"/>
      <c r="Z2064" s="71"/>
      <c r="AA2064" s="39"/>
      <c r="AB2064" s="40"/>
      <c r="AC2064" s="40"/>
      <c r="AD2064" s="40"/>
      <c r="AE2064" s="41"/>
      <c r="AF2064" s="42"/>
      <c r="AG2064" s="49"/>
      <c r="AH2064" s="43"/>
      <c r="AI2064" s="43"/>
      <c r="AJ2064" s="44"/>
      <c r="AK2064" s="44"/>
      <c r="AL2064" s="44"/>
      <c r="AM2064" s="44"/>
      <c r="AN2064" s="36"/>
      <c r="AO2064" s="36"/>
      <c r="AP2064" s="36"/>
      <c r="AQ2064" s="36"/>
      <c r="AR2064" s="36"/>
      <c r="AS2064" s="36"/>
    </row>
    <row r="2065" spans="19:45" ht="30" customHeight="1" x14ac:dyDescent="0.25">
      <c r="S2065" s="4" t="str">
        <f t="shared" ref="S2065" si="1798">$BB$17</f>
        <v>-</v>
      </c>
      <c r="T2065" s="3"/>
      <c r="U2065" s="36"/>
      <c r="V2065" s="37"/>
      <c r="W2065" s="37"/>
      <c r="X2065" s="38"/>
      <c r="Y2065" s="38"/>
      <c r="Z2065" s="71"/>
      <c r="AA2065" s="39"/>
      <c r="AB2065" s="40"/>
      <c r="AC2065" s="40"/>
      <c r="AD2065" s="40"/>
      <c r="AE2065" s="41"/>
      <c r="AF2065" s="42"/>
      <c r="AG2065" s="49"/>
      <c r="AH2065" s="43"/>
      <c r="AI2065" s="43"/>
      <c r="AJ2065" s="44"/>
      <c r="AK2065" s="44"/>
      <c r="AL2065" s="44"/>
      <c r="AM2065" s="44"/>
      <c r="AN2065" s="36"/>
      <c r="AO2065" s="36"/>
      <c r="AP2065" s="36"/>
      <c r="AQ2065" s="36"/>
      <c r="AR2065" s="36"/>
      <c r="AS2065" s="36"/>
    </row>
    <row r="2066" spans="19:45" ht="30" customHeight="1" x14ac:dyDescent="0.25">
      <c r="S2066" s="4" t="str">
        <f t="shared" ref="S2066" si="1799">$BB$18</f>
        <v>-</v>
      </c>
      <c r="T2066" s="3"/>
      <c r="U2066" s="36"/>
      <c r="V2066" s="37"/>
      <c r="W2066" s="37"/>
      <c r="X2066" s="38"/>
      <c r="Y2066" s="38"/>
      <c r="Z2066" s="71"/>
      <c r="AA2066" s="39"/>
      <c r="AB2066" s="40"/>
      <c r="AC2066" s="40"/>
      <c r="AD2066" s="40"/>
      <c r="AE2066" s="41"/>
      <c r="AF2066" s="42"/>
      <c r="AG2066" s="49"/>
      <c r="AH2066" s="43"/>
      <c r="AI2066" s="43"/>
      <c r="AJ2066" s="44"/>
      <c r="AK2066" s="44"/>
      <c r="AL2066" s="44"/>
      <c r="AM2066" s="44"/>
      <c r="AN2066" s="36"/>
      <c r="AO2066" s="36"/>
      <c r="AP2066" s="36"/>
      <c r="AQ2066" s="36"/>
      <c r="AR2066" s="36"/>
      <c r="AS2066" s="36"/>
    </row>
    <row r="2067" spans="19:45" ht="30" customHeight="1" x14ac:dyDescent="0.25">
      <c r="S2067" s="4" t="str">
        <f t="shared" ref="S2067" si="1800">$BB$19</f>
        <v>-</v>
      </c>
      <c r="T2067" s="3"/>
      <c r="U2067" s="36"/>
      <c r="V2067" s="37"/>
      <c r="W2067" s="37"/>
      <c r="X2067" s="38"/>
      <c r="Y2067" s="38"/>
      <c r="Z2067" s="71"/>
      <c r="AA2067" s="39"/>
      <c r="AB2067" s="40"/>
      <c r="AC2067" s="40"/>
      <c r="AD2067" s="40"/>
      <c r="AE2067" s="41"/>
      <c r="AF2067" s="42"/>
      <c r="AG2067" s="49"/>
      <c r="AH2067" s="43"/>
      <c r="AI2067" s="43"/>
      <c r="AJ2067" s="44"/>
      <c r="AK2067" s="44"/>
      <c r="AL2067" s="44"/>
      <c r="AM2067" s="44"/>
      <c r="AN2067" s="36"/>
      <c r="AO2067" s="36"/>
      <c r="AP2067" s="36"/>
      <c r="AQ2067" s="36"/>
      <c r="AR2067" s="36"/>
      <c r="AS2067" s="36"/>
    </row>
    <row r="2068" spans="19:45" ht="30" customHeight="1" x14ac:dyDescent="0.25">
      <c r="S2068" s="4" t="str">
        <f t="shared" ref="S2068" si="1801">$BB$20</f>
        <v>-</v>
      </c>
      <c r="T2068" s="3"/>
      <c r="U2068" s="36"/>
      <c r="V2068" s="37"/>
      <c r="W2068" s="37"/>
      <c r="X2068" s="38"/>
      <c r="Y2068" s="38"/>
      <c r="Z2068" s="71"/>
      <c r="AA2068" s="39"/>
      <c r="AB2068" s="40"/>
      <c r="AC2068" s="40"/>
      <c r="AD2068" s="40"/>
      <c r="AE2068" s="41"/>
      <c r="AF2068" s="42"/>
      <c r="AG2068" s="49"/>
      <c r="AH2068" s="43"/>
      <c r="AI2068" s="43"/>
      <c r="AJ2068" s="44"/>
      <c r="AK2068" s="44"/>
      <c r="AL2068" s="44"/>
      <c r="AM2068" s="44"/>
      <c r="AN2068" s="36"/>
      <c r="AO2068" s="36"/>
      <c r="AP2068" s="36"/>
      <c r="AQ2068" s="36"/>
      <c r="AR2068" s="36"/>
      <c r="AS2068" s="36"/>
    </row>
    <row r="2069" spans="19:45" ht="30" customHeight="1" x14ac:dyDescent="0.25">
      <c r="S2069" s="4" t="str">
        <f t="shared" ref="S2069" si="1802">$BB$21</f>
        <v>-</v>
      </c>
      <c r="T2069" s="3"/>
      <c r="U2069" s="36"/>
      <c r="V2069" s="37"/>
      <c r="W2069" s="37"/>
      <c r="X2069" s="38"/>
      <c r="Y2069" s="38"/>
      <c r="Z2069" s="71"/>
      <c r="AA2069" s="39"/>
      <c r="AB2069" s="40"/>
      <c r="AC2069" s="40"/>
      <c r="AD2069" s="40"/>
      <c r="AE2069" s="41"/>
      <c r="AF2069" s="42"/>
      <c r="AG2069" s="49"/>
      <c r="AH2069" s="43"/>
      <c r="AI2069" s="43"/>
      <c r="AJ2069" s="44"/>
      <c r="AK2069" s="44"/>
      <c r="AL2069" s="44"/>
      <c r="AM2069" s="44"/>
      <c r="AN2069" s="36"/>
      <c r="AO2069" s="36"/>
      <c r="AP2069" s="36"/>
      <c r="AQ2069" s="36"/>
      <c r="AR2069" s="36"/>
      <c r="AS2069" s="36"/>
    </row>
    <row r="2070" spans="19:45" ht="30" customHeight="1" x14ac:dyDescent="0.25">
      <c r="S2070" s="4" t="str">
        <f t="shared" ref="S2070" si="1803">$BB$22</f>
        <v>-</v>
      </c>
      <c r="T2070" s="3"/>
      <c r="U2070" s="36"/>
      <c r="V2070" s="37"/>
      <c r="W2070" s="37"/>
      <c r="X2070" s="38"/>
      <c r="Y2070" s="38"/>
      <c r="Z2070" s="71"/>
      <c r="AA2070" s="39"/>
      <c r="AB2070" s="40"/>
      <c r="AC2070" s="40"/>
      <c r="AD2070" s="40"/>
      <c r="AE2070" s="41"/>
      <c r="AF2070" s="42"/>
      <c r="AG2070" s="49"/>
      <c r="AH2070" s="43"/>
      <c r="AI2070" s="43"/>
      <c r="AJ2070" s="44"/>
      <c r="AK2070" s="44"/>
      <c r="AL2070" s="44"/>
      <c r="AM2070" s="44"/>
      <c r="AN2070" s="36"/>
      <c r="AO2070" s="36"/>
      <c r="AP2070" s="36"/>
      <c r="AQ2070" s="36"/>
      <c r="AR2070" s="36"/>
      <c r="AS2070" s="36"/>
    </row>
    <row r="2071" spans="19:45" ht="30" customHeight="1" x14ac:dyDescent="0.25">
      <c r="S2071" s="4" t="str">
        <f t="shared" ref="S2071" si="1804">$BB$23</f>
        <v>-</v>
      </c>
      <c r="T2071" s="3"/>
      <c r="U2071" s="36"/>
      <c r="V2071" s="37"/>
      <c r="W2071" s="37"/>
      <c r="X2071" s="38"/>
      <c r="Y2071" s="38"/>
      <c r="Z2071" s="71"/>
      <c r="AA2071" s="39"/>
      <c r="AB2071" s="40"/>
      <c r="AC2071" s="40"/>
      <c r="AD2071" s="40"/>
      <c r="AE2071" s="41"/>
      <c r="AF2071" s="42"/>
      <c r="AG2071" s="49"/>
      <c r="AH2071" s="43"/>
      <c r="AI2071" s="43"/>
      <c r="AJ2071" s="44"/>
      <c r="AK2071" s="44"/>
      <c r="AL2071" s="44"/>
      <c r="AM2071" s="44"/>
      <c r="AN2071" s="36"/>
      <c r="AO2071" s="36"/>
      <c r="AP2071" s="36"/>
      <c r="AQ2071" s="36"/>
      <c r="AR2071" s="36"/>
      <c r="AS2071" s="36"/>
    </row>
    <row r="2072" spans="19:45" ht="30" customHeight="1" x14ac:dyDescent="0.25">
      <c r="S2072" s="4" t="str">
        <f t="shared" ref="S2072" si="1805">$BB$24</f>
        <v>-</v>
      </c>
      <c r="T2072" s="3"/>
      <c r="U2072" s="36"/>
      <c r="V2072" s="37"/>
      <c r="W2072" s="37"/>
      <c r="X2072" s="38"/>
      <c r="Y2072" s="38"/>
      <c r="Z2072" s="71"/>
      <c r="AA2072" s="39"/>
      <c r="AB2072" s="40"/>
      <c r="AC2072" s="40"/>
      <c r="AD2072" s="40"/>
      <c r="AE2072" s="41"/>
      <c r="AF2072" s="42"/>
      <c r="AG2072" s="49"/>
      <c r="AH2072" s="43"/>
      <c r="AI2072" s="43"/>
      <c r="AJ2072" s="44"/>
      <c r="AK2072" s="44"/>
      <c r="AL2072" s="44"/>
      <c r="AM2072" s="44"/>
      <c r="AN2072" s="36"/>
      <c r="AO2072" s="36"/>
      <c r="AP2072" s="36"/>
      <c r="AQ2072" s="36"/>
      <c r="AR2072" s="36"/>
      <c r="AS2072" s="36"/>
    </row>
    <row r="2073" spans="19:45" ht="30" customHeight="1" x14ac:dyDescent="0.25">
      <c r="S2073" s="4" t="str">
        <f t="shared" ref="S2073" si="1806">$BB$25</f>
        <v>-</v>
      </c>
      <c r="T2073" s="3"/>
      <c r="U2073" s="36"/>
      <c r="V2073" s="37"/>
      <c r="W2073" s="37"/>
      <c r="X2073" s="38"/>
      <c r="Y2073" s="38"/>
      <c r="Z2073" s="71"/>
      <c r="AA2073" s="39"/>
      <c r="AB2073" s="40"/>
      <c r="AC2073" s="40"/>
      <c r="AD2073" s="40"/>
      <c r="AE2073" s="41"/>
      <c r="AF2073" s="42"/>
      <c r="AG2073" s="49"/>
      <c r="AH2073" s="43"/>
      <c r="AI2073" s="43"/>
      <c r="AJ2073" s="44"/>
      <c r="AK2073" s="44"/>
      <c r="AL2073" s="44"/>
      <c r="AM2073" s="44"/>
      <c r="AN2073" s="36"/>
      <c r="AO2073" s="36"/>
      <c r="AP2073" s="36"/>
      <c r="AQ2073" s="36"/>
      <c r="AR2073" s="36"/>
      <c r="AS2073" s="36"/>
    </row>
    <row r="2074" spans="19:45" ht="30" customHeight="1" x14ac:dyDescent="0.25">
      <c r="S2074" s="4" t="str">
        <f t="shared" ref="S2074" si="1807">$BB$26</f>
        <v>-</v>
      </c>
      <c r="T2074" s="3"/>
      <c r="U2074" s="36"/>
      <c r="V2074" s="37"/>
      <c r="W2074" s="37"/>
      <c r="X2074" s="38"/>
      <c r="Y2074" s="38"/>
      <c r="Z2074" s="71"/>
      <c r="AA2074" s="39"/>
      <c r="AB2074" s="40"/>
      <c r="AC2074" s="40"/>
      <c r="AD2074" s="40"/>
      <c r="AE2074" s="41"/>
      <c r="AF2074" s="42"/>
      <c r="AG2074" s="49"/>
      <c r="AH2074" s="43"/>
      <c r="AI2074" s="43"/>
      <c r="AJ2074" s="44"/>
      <c r="AK2074" s="44"/>
      <c r="AL2074" s="44"/>
      <c r="AM2074" s="44"/>
      <c r="AN2074" s="36"/>
      <c r="AO2074" s="36"/>
      <c r="AP2074" s="36"/>
      <c r="AQ2074" s="36"/>
      <c r="AR2074" s="36"/>
      <c r="AS2074" s="36"/>
    </row>
    <row r="2075" spans="19:45" ht="30" customHeight="1" x14ac:dyDescent="0.25">
      <c r="S2075" s="4" t="str">
        <f t="shared" ref="S2075" si="1808">$BB$27</f>
        <v>-</v>
      </c>
      <c r="T2075" s="3"/>
      <c r="U2075" s="36"/>
      <c r="V2075" s="37"/>
      <c r="W2075" s="37"/>
      <c r="X2075" s="38"/>
      <c r="Y2075" s="38"/>
      <c r="Z2075" s="71"/>
      <c r="AA2075" s="39"/>
      <c r="AB2075" s="40"/>
      <c r="AC2075" s="40"/>
      <c r="AD2075" s="40"/>
      <c r="AE2075" s="41"/>
      <c r="AF2075" s="42"/>
      <c r="AG2075" s="49"/>
      <c r="AH2075" s="43"/>
      <c r="AI2075" s="43"/>
      <c r="AJ2075" s="44"/>
      <c r="AK2075" s="44"/>
      <c r="AL2075" s="44"/>
      <c r="AM2075" s="44"/>
      <c r="AN2075" s="36"/>
      <c r="AO2075" s="36"/>
      <c r="AP2075" s="36"/>
      <c r="AQ2075" s="36"/>
      <c r="AR2075" s="36"/>
      <c r="AS2075" s="36"/>
    </row>
    <row r="2076" spans="19:45" ht="30" customHeight="1" x14ac:dyDescent="0.25">
      <c r="S2076" s="4" t="str">
        <f t="shared" ref="S2076" si="1809">$BB$28</f>
        <v>-</v>
      </c>
      <c r="T2076" s="3"/>
      <c r="U2076" s="36"/>
      <c r="V2076" s="37"/>
      <c r="W2076" s="37"/>
      <c r="X2076" s="38"/>
      <c r="Y2076" s="38"/>
      <c r="Z2076" s="71"/>
      <c r="AA2076" s="39"/>
      <c r="AB2076" s="40"/>
      <c r="AC2076" s="40"/>
      <c r="AD2076" s="40"/>
      <c r="AE2076" s="41"/>
      <c r="AF2076" s="42"/>
      <c r="AG2076" s="49"/>
      <c r="AH2076" s="43"/>
      <c r="AI2076" s="43"/>
      <c r="AJ2076" s="44"/>
      <c r="AK2076" s="44"/>
      <c r="AL2076" s="44"/>
      <c r="AM2076" s="44"/>
      <c r="AN2076" s="36"/>
      <c r="AO2076" s="36"/>
      <c r="AP2076" s="36"/>
      <c r="AQ2076" s="36"/>
      <c r="AR2076" s="36"/>
      <c r="AS2076" s="36"/>
    </row>
    <row r="2077" spans="19:45" ht="30" customHeight="1" x14ac:dyDescent="0.25">
      <c r="S2077" s="4" t="str">
        <f t="shared" ref="S2077" si="1810">$BB$29</f>
        <v>-</v>
      </c>
      <c r="T2077" s="3"/>
      <c r="U2077" s="36"/>
      <c r="V2077" s="37"/>
      <c r="W2077" s="37"/>
      <c r="X2077" s="38"/>
      <c r="Y2077" s="38"/>
      <c r="Z2077" s="71"/>
      <c r="AA2077" s="39"/>
      <c r="AB2077" s="40"/>
      <c r="AC2077" s="40"/>
      <c r="AD2077" s="40"/>
      <c r="AE2077" s="41"/>
      <c r="AF2077" s="42"/>
      <c r="AG2077" s="49"/>
      <c r="AH2077" s="43"/>
      <c r="AI2077" s="43"/>
      <c r="AJ2077" s="44"/>
      <c r="AK2077" s="44"/>
      <c r="AL2077" s="44"/>
      <c r="AM2077" s="44"/>
      <c r="AN2077" s="36"/>
      <c r="AO2077" s="36"/>
      <c r="AP2077" s="36"/>
      <c r="AQ2077" s="36"/>
      <c r="AR2077" s="36"/>
      <c r="AS2077" s="36"/>
    </row>
    <row r="2078" spans="19:45" ht="30" customHeight="1" x14ac:dyDescent="0.25">
      <c r="S2078" s="4" t="str">
        <f t="shared" ref="S2078" si="1811">$BB$30</f>
        <v>-</v>
      </c>
      <c r="T2078" s="3"/>
      <c r="U2078" s="36"/>
      <c r="V2078" s="37"/>
      <c r="W2078" s="37"/>
      <c r="X2078" s="38"/>
      <c r="Y2078" s="38"/>
      <c r="Z2078" s="71"/>
      <c r="AA2078" s="39"/>
      <c r="AB2078" s="40"/>
      <c r="AC2078" s="40"/>
      <c r="AD2078" s="40"/>
      <c r="AE2078" s="41"/>
      <c r="AF2078" s="42"/>
      <c r="AG2078" s="49"/>
      <c r="AH2078" s="43"/>
      <c r="AI2078" s="43"/>
      <c r="AJ2078" s="44"/>
      <c r="AK2078" s="44"/>
      <c r="AL2078" s="44"/>
      <c r="AM2078" s="44"/>
      <c r="AN2078" s="36"/>
      <c r="AO2078" s="36"/>
      <c r="AP2078" s="36"/>
      <c r="AQ2078" s="36"/>
      <c r="AR2078" s="36"/>
      <c r="AS2078" s="36"/>
    </row>
    <row r="2079" spans="19:45" ht="30" customHeight="1" x14ac:dyDescent="0.25">
      <c r="S2079" s="4" t="str">
        <f t="shared" ref="S2079" si="1812">$BB$31</f>
        <v>-</v>
      </c>
      <c r="T2079" s="3"/>
      <c r="U2079" s="36"/>
      <c r="V2079" s="37"/>
      <c r="W2079" s="37"/>
      <c r="X2079" s="38"/>
      <c r="Y2079" s="38"/>
      <c r="Z2079" s="71"/>
      <c r="AA2079" s="39"/>
      <c r="AB2079" s="40"/>
      <c r="AC2079" s="40"/>
      <c r="AD2079" s="40"/>
      <c r="AE2079" s="41"/>
      <c r="AF2079" s="42"/>
      <c r="AG2079" s="49"/>
      <c r="AH2079" s="43"/>
      <c r="AI2079" s="43"/>
      <c r="AJ2079" s="44"/>
      <c r="AK2079" s="44"/>
      <c r="AL2079" s="44"/>
      <c r="AM2079" s="44"/>
      <c r="AN2079" s="36"/>
      <c r="AO2079" s="36"/>
      <c r="AP2079" s="36"/>
      <c r="AQ2079" s="36"/>
      <c r="AR2079" s="36"/>
      <c r="AS2079" s="36"/>
    </row>
    <row r="2080" spans="19:45" ht="30" customHeight="1" x14ac:dyDescent="0.25">
      <c r="S2080" s="34"/>
      <c r="T2080" s="34"/>
      <c r="U2080" s="34"/>
      <c r="V2080" s="34"/>
      <c r="W2080" s="34"/>
      <c r="X2080" s="34"/>
      <c r="Y2080" s="34"/>
      <c r="Z2080" s="34"/>
      <c r="AA2080" s="34"/>
      <c r="AB2080" s="34"/>
      <c r="AC2080" s="34"/>
      <c r="AD2080" s="34"/>
      <c r="AE2080" s="34"/>
      <c r="AF2080" s="34"/>
      <c r="AG2080" s="34"/>
      <c r="AH2080" s="34"/>
      <c r="AI2080" s="34"/>
      <c r="AJ2080" s="34"/>
      <c r="AK2080" s="34"/>
      <c r="AL2080" s="34"/>
      <c r="AM2080" s="34"/>
      <c r="AN2080" s="34"/>
      <c r="AO2080" s="34"/>
      <c r="AP2080" s="34"/>
      <c r="AQ2080" s="34"/>
      <c r="AR2080" s="6"/>
      <c r="AS2080" s="6"/>
    </row>
    <row r="2081" spans="19:45" ht="30" customHeight="1" x14ac:dyDescent="0.25">
      <c r="S2081" s="31" cm="1">
        <f t="array" ref="S2081">BoxNum(ROW($S2081))</f>
        <v>33</v>
      </c>
      <c r="T2081" s="7" t="s">
        <v>698</v>
      </c>
      <c r="U2081" s="15" t="s">
        <v>585</v>
      </c>
      <c r="V2081" s="12"/>
      <c r="W2081" s="65"/>
      <c r="X2081" s="12"/>
      <c r="Y2081" s="7" t="str">
        <f t="shared" ref="Y2081" si="1813">VLOOKUP(U2081,$DX$1:$DZ$21,3,FALSE)</f>
        <v>-</v>
      </c>
      <c r="AD2081" s="8"/>
    </row>
    <row r="2082" spans="19:45" ht="30" customHeight="1" x14ac:dyDescent="0.25">
      <c r="S2082" s="7" t="s">
        <v>24</v>
      </c>
      <c r="T2082" s="15" t="s">
        <v>606</v>
      </c>
      <c r="U2082" s="5" t="s">
        <v>23</v>
      </c>
      <c r="V2082" s="7" t="str">
        <f t="shared" ref="V2082" si="1814">VLOOKUP(U2081,$DX$1:$DZ$21,2,FALSE)</f>
        <v>-</v>
      </c>
      <c r="W2082" s="19"/>
      <c r="X2082" s="19"/>
      <c r="Y2082" s="19"/>
      <c r="Z2082" s="19"/>
      <c r="AA2082" s="5" t="s">
        <v>592</v>
      </c>
      <c r="AB2082" s="26" t="str">
        <f t="shared" ref="AB2082" si="1815">T2101&amp;"_"&amp;ABS(T2099)&amp;"dB_"&amp;T2103&amp;"_"&amp;T2104&amp;"_"&amp;GetAbsMaxMinText(AF2085:AG2144)&amp;"_"&amp;T2084&amp;"_"&amp;T2083&amp;S2081&amp;"."&amp;T2107</f>
        <v>default_NormalMode_38dB_M804WF_2227F_348_442_ZTS6053_MP33.10</v>
      </c>
      <c r="AC2082" s="18"/>
      <c r="AD2082" s="18"/>
      <c r="AE2082" s="18"/>
      <c r="AF2082" s="18"/>
      <c r="AG2082" s="18"/>
      <c r="AH2082" s="19"/>
      <c r="AI2082" s="19" t="s">
        <v>2</v>
      </c>
      <c r="AJ2082" s="16"/>
      <c r="AK2082" s="16"/>
      <c r="AL2082" s="16"/>
      <c r="AM2082" s="16"/>
      <c r="AN2082" s="16"/>
      <c r="AO2082" s="16"/>
      <c r="AP2082" s="16"/>
      <c r="AQ2082" s="16"/>
      <c r="AR2082" s="16"/>
      <c r="AS2082" s="16"/>
    </row>
    <row r="2083" spans="19:45" ht="30" customHeight="1" x14ac:dyDescent="0.25">
      <c r="S2083" s="7" t="s">
        <v>5</v>
      </c>
      <c r="T2083" s="15" t="s">
        <v>1148</v>
      </c>
      <c r="U2083" s="32" t="str">
        <f t="shared" ref="U2083" si="1816">HYPERLINK("#A"&amp;(S2081+1),"&lt;==Block" &amp; $S2081 &amp;"==&gt;")</f>
        <v>&lt;==Block33==&gt;</v>
      </c>
      <c r="V2083" s="51"/>
      <c r="W2083" s="19"/>
      <c r="X2083" s="19"/>
      <c r="Y2083" s="23"/>
      <c r="Z2083" s="8"/>
      <c r="AA2083" s="19"/>
      <c r="AB2083" s="19"/>
      <c r="AC2083" s="19"/>
      <c r="AD2083" s="19"/>
      <c r="AE2083" s="19"/>
      <c r="AF2083" s="19"/>
      <c r="AG2083" s="19"/>
      <c r="AH2083" s="19"/>
      <c r="AI2083" s="19"/>
      <c r="AJ2083" s="19"/>
      <c r="AK2083" s="19"/>
      <c r="AL2083" s="19"/>
      <c r="AM2083" s="19"/>
      <c r="AN2083" s="57" t="s">
        <v>723</v>
      </c>
      <c r="AO2083" s="57" t="s">
        <v>709</v>
      </c>
      <c r="AP2083" s="57" t="s">
        <v>710</v>
      </c>
      <c r="AQ2083" s="57" t="s">
        <v>611</v>
      </c>
      <c r="AR2083" s="57" t="s">
        <v>711</v>
      </c>
      <c r="AS2083" s="50"/>
    </row>
    <row r="2084" spans="19:45" ht="30" customHeight="1" x14ac:dyDescent="0.25">
      <c r="S2084" s="7" t="s">
        <v>10</v>
      </c>
      <c r="T2084" s="15" t="s">
        <v>1170</v>
      </c>
      <c r="U2084" s="52" t="s">
        <v>775</v>
      </c>
      <c r="V2084" s="33" t="s">
        <v>601</v>
      </c>
      <c r="W2084" s="33" t="s">
        <v>602</v>
      </c>
      <c r="X2084" s="33" t="s">
        <v>603</v>
      </c>
      <c r="Y2084" s="33" t="s">
        <v>603</v>
      </c>
      <c r="Z2084" s="33" t="s">
        <v>591</v>
      </c>
      <c r="AA2084" s="33" t="s">
        <v>7</v>
      </c>
      <c r="AB2084" s="33" t="s">
        <v>563</v>
      </c>
      <c r="AC2084" s="33" t="s">
        <v>577</v>
      </c>
      <c r="AD2084" s="33" t="s">
        <v>611</v>
      </c>
      <c r="AE2084" s="33" t="s">
        <v>569</v>
      </c>
      <c r="AF2084" s="35" t="s">
        <v>593</v>
      </c>
      <c r="AG2084" s="35" t="s">
        <v>594</v>
      </c>
      <c r="AH2084" s="35" t="s">
        <v>595</v>
      </c>
      <c r="AI2084" s="35" t="s">
        <v>596</v>
      </c>
      <c r="AJ2084" s="56" t="s">
        <v>597</v>
      </c>
      <c r="AK2084" s="56" t="s">
        <v>598</v>
      </c>
      <c r="AL2084" s="56" t="s">
        <v>599</v>
      </c>
      <c r="AM2084" s="56" t="s">
        <v>600</v>
      </c>
      <c r="AN2084" s="56" t="str">
        <f t="shared" ref="AN2084" si="1817">VLOOKUP($T2092,$DE$1:$DJ$31,2,FALSE)</f>
        <v>Full</v>
      </c>
      <c r="AO2084" s="56" t="str">
        <f t="shared" ref="AO2084" si="1818">VLOOKUP($T2092,$DE$1:$DJ$31,3,FALSE)</f>
        <v>Full</v>
      </c>
      <c r="AP2084" s="56" t="str">
        <f t="shared" ref="AP2084" si="1819">VLOOKUP($T2092,$DE$1:$DJ$31,4,FALSE)</f>
        <v>non</v>
      </c>
      <c r="AQ2084" s="56" t="str">
        <f t="shared" ref="AQ2084" si="1820">VLOOKUP($T2092,$DE$1:$DJ$31,5,FALSE)</f>
        <v>non</v>
      </c>
      <c r="AR2084" s="56" t="str">
        <f t="shared" ref="AR2084" si="1821">VLOOKUP($T2092,$DE$1:$DJ$31,6,FALSE)</f>
        <v>Full</v>
      </c>
      <c r="AS2084" s="35" t="s">
        <v>726</v>
      </c>
    </row>
    <row r="2085" spans="19:45" ht="30" customHeight="1" x14ac:dyDescent="0.25">
      <c r="S2085" s="7" t="s">
        <v>18</v>
      </c>
      <c r="T2085" s="15" t="s">
        <v>1149</v>
      </c>
      <c r="U2085" s="36" t="str">
        <f t="shared" ref="U2085:U2102" ca="1" si="1822">ConfigCode($AA2085,$AN2085,$AO2085,$AP2085,$AQ2085,$AR2085,$AF2085,$AG2085,2)</f>
        <v>0xA3=-35.20,-34.90;</v>
      </c>
      <c r="V2085" s="37">
        <v>-0.2</v>
      </c>
      <c r="W2085" s="37"/>
      <c r="X2085" s="68"/>
      <c r="Y2085" s="68"/>
      <c r="Z2085" s="55">
        <f t="shared" ref="Z2085:Z2102" ca="1" si="1823" xml:space="preserve">
N("vbias,vlookup vbias range")+
VLOOKUP($AA2085,INDIRECT(BoxVal(ROW($AA2085),34,COLUMN(T2081))),2,FALSE)+
N("gain")+
$AB2085+
N("vcm")+
VLOOKUP($AC2085,$CT$1:$DC$31,7,FALSE)+
N("(vbias*vcp*vbg-vbias)*sensor ratio")+
VbiasCal($AA2085,$AD2085,$AE2085,BoxVal(ROW($AC2085),18,COLUMN($T$22)))+
N("vbias ref+gain ref")+
$V2085+$W2085</f>
        <v>-3.1260000000000003</v>
      </c>
      <c r="AA2085" s="39" t="s">
        <v>799</v>
      </c>
      <c r="AB2085" s="40">
        <v>0.5</v>
      </c>
      <c r="AC2085" s="40" t="s">
        <v>996</v>
      </c>
      <c r="AD2085" s="40">
        <v>1</v>
      </c>
      <c r="AE2085" s="41">
        <v>-6.6000000000000003E-2</v>
      </c>
      <c r="AF2085" s="42">
        <v>-35.200000000000003</v>
      </c>
      <c r="AG2085" s="42">
        <v>-34.9</v>
      </c>
      <c r="AH2085" s="43">
        <f t="shared" ref="AH2085:AH2102" ca="1" si="1824">$AF2085+$Z2085</f>
        <v>-38.326000000000001</v>
      </c>
      <c r="AI2085" s="43">
        <f t="shared" ref="AI2085:AI2102" ca="1" si="1825">$AG2085+$Z2085</f>
        <v>-38.025999999999996</v>
      </c>
      <c r="AJ2085" s="44">
        <f t="shared" ref="AJ2085:AJ2102" ca="1" si="1826" xml:space="preserve">
N("initial sens-loopgain")+
$AF2085-BoxVal(ROW($AA2085),26,COLUMN(INDIRECT("T"&amp;(INT(ROW($AA2102)/65))*65+2)))</f>
        <v>-35.200000000000003</v>
      </c>
      <c r="AK2085" s="44">
        <f t="shared" ref="AK2085:AK2102" ca="1" si="1827">AJ2085+(AG2085-AF2085)</f>
        <v>-34.9</v>
      </c>
      <c r="AL2085" s="44">
        <f t="shared" ref="AL2085:AL2102" ca="1" si="1828" xml:space="preserve">
N("initial sens-loopgain-gain-gain ref-vcm")+
$AH2085-
BoxVal(ROW($AA2085),26,COLUMN(INDIRECT("T"&amp;(INT(ROW($AA2102)/65))*65+2)))-
$AB2085-
$W2085-
IFERROR(VLOOKUP($AC2085,$CT$1:$DC$31,7,FALSE),0)</f>
        <v>-38.826000000000001</v>
      </c>
      <c r="AM2085" s="44">
        <f t="shared" ref="AM2085:AM2102" ca="1" si="1829">AL2085+(AG2085-AF2085)</f>
        <v>-38.525999999999996</v>
      </c>
      <c r="AN2085" s="36" t="str">
        <f t="shared" ref="AN2085:AN2102" ca="1" si="1830">IF(BoxVal(ROW(AA2085),9,COLUMN(T2083))="FIX","00",ManualLookup(AA2085,BoxVal(ROW(AA2085),4,COLUMN(AN2083)),INDIRECT(DN$3)))</f>
        <v>20</v>
      </c>
      <c r="AO2085" s="36" t="str">
        <f t="shared" ref="AO2085:AO2102" ca="1" si="1831">ManualLookup(AB2085,BoxVal(ROW(AB2085),4,COLUMN(AO2083)),INDIRECT(DO$3))</f>
        <v>03</v>
      </c>
      <c r="AP2085" s="36" t="str">
        <f t="shared" ref="AP2085:AP2102" ca="1" si="1832">ManualLookup(AC2085,BoxVal(ROW(AC2085),4,COLUMN(AP2083)),INDIRECT(DP$3))</f>
        <v>00</v>
      </c>
      <c r="AQ2085" s="36" t="str">
        <f t="shared" ref="AQ2085:AQ2102" ca="1" si="1833">ManualLookup(AD2085,BoxVal(ROW(AD2085),4,COLUMN(AQ2083)),INDIRECT(DQ$3))</f>
        <v>00</v>
      </c>
      <c r="AR2085" s="36" t="str">
        <f t="shared" ref="AR2085:AR2102" ca="1" si="1834">ManualLookup(AE2085,BoxVal(ROW(AE2085),4,COLUMN(AR2083)),INDIRECT(DR$3))</f>
        <v>80</v>
      </c>
      <c r="AS2085" s="33"/>
    </row>
    <row r="2086" spans="19:45" ht="30" customHeight="1" x14ac:dyDescent="0.25">
      <c r="S2086" s="7" t="s">
        <v>13</v>
      </c>
      <c r="T2086" s="15" t="s">
        <v>1155</v>
      </c>
      <c r="U2086" s="71" t="str">
        <f t="shared" ca="1" si="1822"/>
        <v>0xA4=-35.70,-35.20;</v>
      </c>
      <c r="V2086" s="37">
        <v>-0.15</v>
      </c>
      <c r="W2086" s="37"/>
      <c r="X2086" s="68"/>
      <c r="Y2086" s="68"/>
      <c r="Z2086" s="55">
        <f t="shared" ca="1" si="1823"/>
        <v>-2.5760000000000001</v>
      </c>
      <c r="AA2086" s="39" t="s">
        <v>799</v>
      </c>
      <c r="AB2086" s="40">
        <v>1</v>
      </c>
      <c r="AC2086" s="40" t="s">
        <v>996</v>
      </c>
      <c r="AD2086" s="40">
        <v>1</v>
      </c>
      <c r="AE2086" s="41">
        <v>-6.6000000000000003E-2</v>
      </c>
      <c r="AF2086" s="42">
        <v>-35.700000000000003</v>
      </c>
      <c r="AG2086" s="47">
        <f t="shared" ref="AG2086" si="1835">AF2085</f>
        <v>-35.200000000000003</v>
      </c>
      <c r="AH2086" s="43">
        <f t="shared" ca="1" si="1824"/>
        <v>-38.276000000000003</v>
      </c>
      <c r="AI2086" s="43">
        <f t="shared" ca="1" si="1825"/>
        <v>-37.776000000000003</v>
      </c>
      <c r="AJ2086" s="44">
        <f t="shared" ca="1" si="1826"/>
        <v>-35.700000000000003</v>
      </c>
      <c r="AK2086" s="44">
        <f t="shared" ca="1" si="1827"/>
        <v>-35.200000000000003</v>
      </c>
      <c r="AL2086" s="44">
        <f t="shared" ca="1" si="1828"/>
        <v>-39.276000000000003</v>
      </c>
      <c r="AM2086" s="44">
        <f t="shared" ca="1" si="1829"/>
        <v>-38.776000000000003</v>
      </c>
      <c r="AN2086" s="36" t="str">
        <f t="shared" ca="1" si="1830"/>
        <v>20</v>
      </c>
      <c r="AO2086" s="36" t="str">
        <f t="shared" ca="1" si="1831"/>
        <v>04</v>
      </c>
      <c r="AP2086" s="36" t="str">
        <f t="shared" ca="1" si="1832"/>
        <v>00</v>
      </c>
      <c r="AQ2086" s="36" t="str">
        <f t="shared" ca="1" si="1833"/>
        <v>00</v>
      </c>
      <c r="AR2086" s="36" t="str">
        <f t="shared" ca="1" si="1834"/>
        <v>80</v>
      </c>
      <c r="AS2086" s="36"/>
    </row>
    <row r="2087" spans="19:45" ht="30" customHeight="1" x14ac:dyDescent="0.25">
      <c r="S2087" s="26"/>
      <c r="T2087" s="17"/>
      <c r="U2087" s="71" t="str">
        <f t="shared" ca="1" si="1822"/>
        <v>0xA5=-36.20,-35.70;</v>
      </c>
      <c r="V2087" s="37">
        <v>-0.05</v>
      </c>
      <c r="W2087" s="37"/>
      <c r="X2087" s="68"/>
      <c r="Y2087" s="68"/>
      <c r="Z2087" s="55">
        <f t="shared" ca="1" si="1823"/>
        <v>-1.9760000000000002</v>
      </c>
      <c r="AA2087" s="39" t="s">
        <v>584</v>
      </c>
      <c r="AB2087" s="40">
        <v>1.5</v>
      </c>
      <c r="AC2087" s="40" t="s">
        <v>995</v>
      </c>
      <c r="AD2087" s="40">
        <v>1</v>
      </c>
      <c r="AE2087" s="41">
        <v>-6.6000000000000003E-2</v>
      </c>
      <c r="AF2087" s="42">
        <v>-36.200000000000003</v>
      </c>
      <c r="AG2087" s="47">
        <f t="shared" ref="AG2087:AG2102" si="1836">AF2086</f>
        <v>-35.700000000000003</v>
      </c>
      <c r="AH2087" s="43">
        <f t="shared" ca="1" si="1824"/>
        <v>-38.176000000000002</v>
      </c>
      <c r="AI2087" s="43">
        <f t="shared" ca="1" si="1825"/>
        <v>-37.676000000000002</v>
      </c>
      <c r="AJ2087" s="44">
        <f t="shared" ca="1" si="1826"/>
        <v>-36.200000000000003</v>
      </c>
      <c r="AK2087" s="44">
        <f t="shared" ca="1" si="1827"/>
        <v>-35.700000000000003</v>
      </c>
      <c r="AL2087" s="44">
        <f t="shared" ca="1" si="1828"/>
        <v>-39.676000000000002</v>
      </c>
      <c r="AM2087" s="44">
        <f t="shared" ca="1" si="1829"/>
        <v>-39.176000000000002</v>
      </c>
      <c r="AN2087" s="36" t="str">
        <f t="shared" ca="1" si="1830"/>
        <v>20</v>
      </c>
      <c r="AO2087" s="36" t="str">
        <f t="shared" ca="1" si="1831"/>
        <v>05</v>
      </c>
      <c r="AP2087" s="36" t="str">
        <f t="shared" ca="1" si="1832"/>
        <v>00</v>
      </c>
      <c r="AQ2087" s="36" t="str">
        <f t="shared" ca="1" si="1833"/>
        <v>00</v>
      </c>
      <c r="AR2087" s="36" t="str">
        <f t="shared" ca="1" si="1834"/>
        <v>80</v>
      </c>
      <c r="AS2087" s="36"/>
    </row>
    <row r="2088" spans="19:45" ht="30" customHeight="1" x14ac:dyDescent="0.25">
      <c r="S2088" s="7" t="s">
        <v>19</v>
      </c>
      <c r="T2088" s="15" t="s">
        <v>1150</v>
      </c>
      <c r="U2088" s="71" t="str">
        <f t="shared" ca="1" si="1822"/>
        <v>0x24=-36.50,-36.20;</v>
      </c>
      <c r="V2088" s="37"/>
      <c r="W2088" s="37"/>
      <c r="X2088" s="68"/>
      <c r="Y2088" s="68"/>
      <c r="Z2088" s="55">
        <f t="shared" ca="1" si="1823"/>
        <v>-1.7000000000000002</v>
      </c>
      <c r="AA2088" s="39" t="s">
        <v>584</v>
      </c>
      <c r="AB2088" s="40">
        <v>1</v>
      </c>
      <c r="AC2088" s="40" t="s">
        <v>995</v>
      </c>
      <c r="AD2088" s="40">
        <v>1</v>
      </c>
      <c r="AE2088" s="41">
        <v>0</v>
      </c>
      <c r="AF2088" s="42">
        <v>-36.5</v>
      </c>
      <c r="AG2088" s="47">
        <f t="shared" si="1836"/>
        <v>-36.200000000000003</v>
      </c>
      <c r="AH2088" s="43">
        <f t="shared" ca="1" si="1824"/>
        <v>-38.200000000000003</v>
      </c>
      <c r="AI2088" s="43">
        <f t="shared" ca="1" si="1825"/>
        <v>-37.900000000000006</v>
      </c>
      <c r="AJ2088" s="44">
        <f t="shared" ca="1" si="1826"/>
        <v>-36.5</v>
      </c>
      <c r="AK2088" s="44">
        <f t="shared" ca="1" si="1827"/>
        <v>-36.200000000000003</v>
      </c>
      <c r="AL2088" s="44">
        <f t="shared" ca="1" si="1828"/>
        <v>-39.200000000000003</v>
      </c>
      <c r="AM2088" s="44">
        <f t="shared" ca="1" si="1829"/>
        <v>-38.900000000000006</v>
      </c>
      <c r="AN2088" s="36" t="str">
        <f t="shared" ca="1" si="1830"/>
        <v>20</v>
      </c>
      <c r="AO2088" s="36" t="str">
        <f t="shared" ca="1" si="1831"/>
        <v>04</v>
      </c>
      <c r="AP2088" s="36" t="str">
        <f t="shared" ca="1" si="1832"/>
        <v>00</v>
      </c>
      <c r="AQ2088" s="36" t="str">
        <f t="shared" ca="1" si="1833"/>
        <v>00</v>
      </c>
      <c r="AR2088" s="36" t="str">
        <f t="shared" ca="1" si="1834"/>
        <v>00</v>
      </c>
      <c r="AS2088" s="36"/>
    </row>
    <row r="2089" spans="19:45" ht="30" customHeight="1" x14ac:dyDescent="0.25">
      <c r="S2089" s="7" t="s">
        <v>15</v>
      </c>
      <c r="T2089" s="15" t="s">
        <v>1151</v>
      </c>
      <c r="U2089" s="71" t="str">
        <f t="shared" ca="1" si="1822"/>
        <v>0x25=-37.00,-36.50;</v>
      </c>
      <c r="V2089" s="37"/>
      <c r="W2089" s="37"/>
      <c r="X2089" s="68"/>
      <c r="Y2089" s="68"/>
      <c r="Z2089" s="55">
        <f t="shared" ca="1" si="1823"/>
        <v>-1.2000000000000002</v>
      </c>
      <c r="AA2089" s="39" t="s">
        <v>584</v>
      </c>
      <c r="AB2089" s="40">
        <v>1.5</v>
      </c>
      <c r="AC2089" s="40" t="s">
        <v>995</v>
      </c>
      <c r="AD2089" s="40">
        <v>1</v>
      </c>
      <c r="AE2089" s="41">
        <v>0</v>
      </c>
      <c r="AF2089" s="42">
        <v>-37</v>
      </c>
      <c r="AG2089" s="47">
        <f t="shared" si="1836"/>
        <v>-36.5</v>
      </c>
      <c r="AH2089" s="43">
        <f t="shared" ca="1" si="1824"/>
        <v>-38.200000000000003</v>
      </c>
      <c r="AI2089" s="43">
        <f t="shared" ca="1" si="1825"/>
        <v>-37.700000000000003</v>
      </c>
      <c r="AJ2089" s="44">
        <f t="shared" ca="1" si="1826"/>
        <v>-37</v>
      </c>
      <c r="AK2089" s="44">
        <f t="shared" ca="1" si="1827"/>
        <v>-36.5</v>
      </c>
      <c r="AL2089" s="44">
        <f t="shared" ca="1" si="1828"/>
        <v>-39.700000000000003</v>
      </c>
      <c r="AM2089" s="44">
        <f t="shared" ca="1" si="1829"/>
        <v>-39.200000000000003</v>
      </c>
      <c r="AN2089" s="36" t="str">
        <f t="shared" ca="1" si="1830"/>
        <v>20</v>
      </c>
      <c r="AO2089" s="36" t="str">
        <f t="shared" ca="1" si="1831"/>
        <v>05</v>
      </c>
      <c r="AP2089" s="36" t="str">
        <f t="shared" ca="1" si="1832"/>
        <v>00</v>
      </c>
      <c r="AQ2089" s="36" t="str">
        <f t="shared" ca="1" si="1833"/>
        <v>00</v>
      </c>
      <c r="AR2089" s="36" t="str">
        <f t="shared" ca="1" si="1834"/>
        <v>00</v>
      </c>
      <c r="AS2089" s="36"/>
    </row>
    <row r="2090" spans="19:45" ht="30" customHeight="1" x14ac:dyDescent="0.25">
      <c r="S2090" s="7" t="s">
        <v>705</v>
      </c>
      <c r="T2090" s="15" t="s">
        <v>1152</v>
      </c>
      <c r="U2090" s="71" t="str">
        <f t="shared" ca="1" si="1822"/>
        <v>0x33=-37.60,-37.00;</v>
      </c>
      <c r="V2090" s="37"/>
      <c r="W2090" s="37"/>
      <c r="X2090" s="68"/>
      <c r="Y2090" s="68"/>
      <c r="Z2090" s="55">
        <f t="shared" ca="1" si="1823"/>
        <v>-0.7</v>
      </c>
      <c r="AA2090" s="39" t="s">
        <v>586</v>
      </c>
      <c r="AB2090" s="40">
        <v>0.5</v>
      </c>
      <c r="AC2090" s="40" t="s">
        <v>995</v>
      </c>
      <c r="AD2090" s="40">
        <v>1</v>
      </c>
      <c r="AE2090" s="41">
        <v>0</v>
      </c>
      <c r="AF2090" s="42">
        <v>-37.6</v>
      </c>
      <c r="AG2090" s="47">
        <f t="shared" si="1836"/>
        <v>-37</v>
      </c>
      <c r="AH2090" s="43">
        <f t="shared" ca="1" si="1824"/>
        <v>-38.300000000000004</v>
      </c>
      <c r="AI2090" s="43">
        <f t="shared" ca="1" si="1825"/>
        <v>-37.700000000000003</v>
      </c>
      <c r="AJ2090" s="44">
        <f t="shared" ca="1" si="1826"/>
        <v>-37.6</v>
      </c>
      <c r="AK2090" s="44">
        <f t="shared" ca="1" si="1827"/>
        <v>-37</v>
      </c>
      <c r="AL2090" s="44">
        <f t="shared" ca="1" si="1828"/>
        <v>-38.800000000000004</v>
      </c>
      <c r="AM2090" s="44">
        <f t="shared" ca="1" si="1829"/>
        <v>-38.200000000000003</v>
      </c>
      <c r="AN2090" s="36" t="str">
        <f t="shared" ca="1" si="1830"/>
        <v>30</v>
      </c>
      <c r="AO2090" s="36" t="str">
        <f t="shared" ca="1" si="1831"/>
        <v>03</v>
      </c>
      <c r="AP2090" s="36" t="str">
        <f t="shared" ca="1" si="1832"/>
        <v>00</v>
      </c>
      <c r="AQ2090" s="36" t="str">
        <f t="shared" ca="1" si="1833"/>
        <v>00</v>
      </c>
      <c r="AR2090" s="36" t="str">
        <f t="shared" ca="1" si="1834"/>
        <v>00</v>
      </c>
      <c r="AS2090" s="36"/>
    </row>
    <row r="2091" spans="19:45" ht="30" customHeight="1" x14ac:dyDescent="0.25">
      <c r="S2091" s="7" t="s">
        <v>605</v>
      </c>
      <c r="T2091" s="15" t="s">
        <v>991</v>
      </c>
      <c r="U2091" s="71" t="str">
        <f t="shared" ca="1" si="1822"/>
        <v>0x34=-38.10,-37.60;</v>
      </c>
      <c r="V2091" s="37"/>
      <c r="W2091" s="37"/>
      <c r="X2091" s="68"/>
      <c r="Y2091" s="68"/>
      <c r="Z2091" s="55">
        <f t="shared" ca="1" si="1823"/>
        <v>-0.19999999999999996</v>
      </c>
      <c r="AA2091" s="39" t="s">
        <v>586</v>
      </c>
      <c r="AB2091" s="40">
        <v>1</v>
      </c>
      <c r="AC2091" s="40" t="s">
        <v>995</v>
      </c>
      <c r="AD2091" s="40">
        <v>1</v>
      </c>
      <c r="AE2091" s="41">
        <v>0</v>
      </c>
      <c r="AF2091" s="42">
        <v>-38.1</v>
      </c>
      <c r="AG2091" s="47">
        <f t="shared" si="1836"/>
        <v>-37.6</v>
      </c>
      <c r="AH2091" s="43">
        <f t="shared" ca="1" si="1824"/>
        <v>-38.300000000000004</v>
      </c>
      <c r="AI2091" s="43">
        <f t="shared" ca="1" si="1825"/>
        <v>-37.800000000000004</v>
      </c>
      <c r="AJ2091" s="44">
        <f t="shared" ca="1" si="1826"/>
        <v>-38.1</v>
      </c>
      <c r="AK2091" s="44">
        <f t="shared" ca="1" si="1827"/>
        <v>-37.6</v>
      </c>
      <c r="AL2091" s="44">
        <f t="shared" ca="1" si="1828"/>
        <v>-39.300000000000004</v>
      </c>
      <c r="AM2091" s="44">
        <f t="shared" ca="1" si="1829"/>
        <v>-38.800000000000004</v>
      </c>
      <c r="AN2091" s="36" t="str">
        <f t="shared" ca="1" si="1830"/>
        <v>30</v>
      </c>
      <c r="AO2091" s="36" t="str">
        <f t="shared" ca="1" si="1831"/>
        <v>04</v>
      </c>
      <c r="AP2091" s="36" t="str">
        <f t="shared" ca="1" si="1832"/>
        <v>00</v>
      </c>
      <c r="AQ2091" s="36" t="str">
        <f t="shared" ca="1" si="1833"/>
        <v>00</v>
      </c>
      <c r="AR2091" s="36" t="str">
        <f t="shared" ca="1" si="1834"/>
        <v>00</v>
      </c>
      <c r="AS2091" s="36"/>
    </row>
    <row r="2092" spans="19:45" ht="30" customHeight="1" x14ac:dyDescent="0.25">
      <c r="S2092" s="7" t="s">
        <v>721</v>
      </c>
      <c r="T2092" s="15" t="s">
        <v>26</v>
      </c>
      <c r="U2092" s="71" t="str">
        <f t="shared" ca="1" si="1822"/>
        <v>0x35=-38.40,-38.10;</v>
      </c>
      <c r="V2092" s="37"/>
      <c r="W2092" s="37"/>
      <c r="X2092" s="68"/>
      <c r="Y2092" s="68"/>
      <c r="Z2092" s="55">
        <f t="shared" ca="1" si="1823"/>
        <v>0.30000000000000004</v>
      </c>
      <c r="AA2092" s="39" t="s">
        <v>586</v>
      </c>
      <c r="AB2092" s="40">
        <v>1.5</v>
      </c>
      <c r="AC2092" s="40" t="s">
        <v>995</v>
      </c>
      <c r="AD2092" s="40">
        <v>1</v>
      </c>
      <c r="AE2092" s="41">
        <v>0</v>
      </c>
      <c r="AF2092" s="42">
        <v>-38.4</v>
      </c>
      <c r="AG2092" s="47">
        <f t="shared" si="1836"/>
        <v>-38.1</v>
      </c>
      <c r="AH2092" s="43">
        <f t="shared" ca="1" si="1824"/>
        <v>-38.1</v>
      </c>
      <c r="AI2092" s="43">
        <f t="shared" ca="1" si="1825"/>
        <v>-37.800000000000004</v>
      </c>
      <c r="AJ2092" s="44">
        <f t="shared" ca="1" si="1826"/>
        <v>-38.4</v>
      </c>
      <c r="AK2092" s="44">
        <f t="shared" ca="1" si="1827"/>
        <v>-38.1</v>
      </c>
      <c r="AL2092" s="44">
        <f t="shared" ca="1" si="1828"/>
        <v>-39.6</v>
      </c>
      <c r="AM2092" s="44">
        <f t="shared" ca="1" si="1829"/>
        <v>-39.300000000000004</v>
      </c>
      <c r="AN2092" s="36" t="str">
        <f t="shared" ca="1" si="1830"/>
        <v>30</v>
      </c>
      <c r="AO2092" s="36" t="str">
        <f t="shared" ca="1" si="1831"/>
        <v>05</v>
      </c>
      <c r="AP2092" s="36" t="str">
        <f t="shared" ca="1" si="1832"/>
        <v>00</v>
      </c>
      <c r="AQ2092" s="36" t="str">
        <f t="shared" ca="1" si="1833"/>
        <v>00</v>
      </c>
      <c r="AR2092" s="36" t="str">
        <f t="shared" ca="1" si="1834"/>
        <v>00</v>
      </c>
      <c r="AS2092" s="36"/>
    </row>
    <row r="2093" spans="19:45" ht="30" customHeight="1" x14ac:dyDescent="0.25">
      <c r="S2093" s="7" t="s">
        <v>20</v>
      </c>
      <c r="T2093" s="15">
        <v>-38</v>
      </c>
      <c r="U2093" s="71" t="str">
        <f t="shared" ca="1" si="1822"/>
        <v>0x03=-38.80,-38.40;</v>
      </c>
      <c r="V2093" s="37"/>
      <c r="W2093" s="37"/>
      <c r="X2093" s="38"/>
      <c r="Y2093" s="38"/>
      <c r="Z2093" s="55">
        <f t="shared" ca="1" si="1823"/>
        <v>0.5</v>
      </c>
      <c r="AA2093" s="39" t="s">
        <v>587</v>
      </c>
      <c r="AB2093" s="40">
        <v>0.5</v>
      </c>
      <c r="AC2093" s="40" t="s">
        <v>995</v>
      </c>
      <c r="AD2093" s="40">
        <v>1</v>
      </c>
      <c r="AE2093" s="41">
        <v>0</v>
      </c>
      <c r="AF2093" s="42">
        <v>-38.799999999999997</v>
      </c>
      <c r="AG2093" s="47">
        <f t="shared" si="1836"/>
        <v>-38.4</v>
      </c>
      <c r="AH2093" s="43">
        <f t="shared" ca="1" si="1824"/>
        <v>-38.299999999999997</v>
      </c>
      <c r="AI2093" s="43">
        <f t="shared" ca="1" si="1825"/>
        <v>-37.9</v>
      </c>
      <c r="AJ2093" s="44">
        <f t="shared" ca="1" si="1826"/>
        <v>-38.799999999999997</v>
      </c>
      <c r="AK2093" s="44">
        <f t="shared" ca="1" si="1827"/>
        <v>-38.4</v>
      </c>
      <c r="AL2093" s="44">
        <f t="shared" ca="1" si="1828"/>
        <v>-38.799999999999997</v>
      </c>
      <c r="AM2093" s="44">
        <f t="shared" ca="1" si="1829"/>
        <v>-38.4</v>
      </c>
      <c r="AN2093" s="36" t="str">
        <f t="shared" ca="1" si="1830"/>
        <v>00</v>
      </c>
      <c r="AO2093" s="36" t="str">
        <f t="shared" ca="1" si="1831"/>
        <v>03</v>
      </c>
      <c r="AP2093" s="36" t="str">
        <f t="shared" ca="1" si="1832"/>
        <v>00</v>
      </c>
      <c r="AQ2093" s="36" t="str">
        <f t="shared" ca="1" si="1833"/>
        <v>00</v>
      </c>
      <c r="AR2093" s="36" t="str">
        <f t="shared" ca="1" si="1834"/>
        <v>00</v>
      </c>
      <c r="AS2093" s="36"/>
    </row>
    <row r="2094" spans="19:45" ht="30" customHeight="1" x14ac:dyDescent="0.25">
      <c r="S2094" s="7" t="s">
        <v>691</v>
      </c>
      <c r="T2094" s="15" t="s">
        <v>1098</v>
      </c>
      <c r="U2094" s="71" t="str">
        <f t="shared" ca="1" si="1822"/>
        <v>0x04=-39.30,-38.80;</v>
      </c>
      <c r="V2094" s="37"/>
      <c r="W2094" s="37"/>
      <c r="X2094" s="38"/>
      <c r="Y2094" s="38"/>
      <c r="Z2094" s="55">
        <f t="shared" ca="1" si="1823"/>
        <v>1</v>
      </c>
      <c r="AA2094" s="39" t="s">
        <v>587</v>
      </c>
      <c r="AB2094" s="40">
        <v>1</v>
      </c>
      <c r="AC2094" s="40" t="s">
        <v>995</v>
      </c>
      <c r="AD2094" s="40">
        <v>1</v>
      </c>
      <c r="AE2094" s="41">
        <v>0</v>
      </c>
      <c r="AF2094" s="42">
        <v>-39.299999999999997</v>
      </c>
      <c r="AG2094" s="47">
        <f t="shared" si="1836"/>
        <v>-38.799999999999997</v>
      </c>
      <c r="AH2094" s="43">
        <f t="shared" ca="1" si="1824"/>
        <v>-38.299999999999997</v>
      </c>
      <c r="AI2094" s="43">
        <f t="shared" ca="1" si="1825"/>
        <v>-37.799999999999997</v>
      </c>
      <c r="AJ2094" s="44">
        <f t="shared" ca="1" si="1826"/>
        <v>-39.299999999999997</v>
      </c>
      <c r="AK2094" s="44">
        <f t="shared" ca="1" si="1827"/>
        <v>-38.799999999999997</v>
      </c>
      <c r="AL2094" s="44">
        <f t="shared" ca="1" si="1828"/>
        <v>-39.299999999999997</v>
      </c>
      <c r="AM2094" s="44">
        <f t="shared" ca="1" si="1829"/>
        <v>-38.799999999999997</v>
      </c>
      <c r="AN2094" s="36" t="str">
        <f t="shared" ca="1" si="1830"/>
        <v>00</v>
      </c>
      <c r="AO2094" s="36" t="str">
        <f t="shared" ca="1" si="1831"/>
        <v>04</v>
      </c>
      <c r="AP2094" s="36" t="str">
        <f t="shared" ca="1" si="1832"/>
        <v>00</v>
      </c>
      <c r="AQ2094" s="36" t="str">
        <f t="shared" ca="1" si="1833"/>
        <v>00</v>
      </c>
      <c r="AR2094" s="36" t="str">
        <f t="shared" ca="1" si="1834"/>
        <v>00</v>
      </c>
      <c r="AS2094" s="36"/>
    </row>
    <row r="2095" spans="19:45" ht="30" customHeight="1" x14ac:dyDescent="0.25">
      <c r="S2095" s="7" t="s">
        <v>544</v>
      </c>
      <c r="T2095" s="15" t="s">
        <v>993</v>
      </c>
      <c r="U2095" s="71" t="str">
        <f t="shared" ca="1" si="1822"/>
        <v>0x53=-39.90,-39.30;</v>
      </c>
      <c r="V2095" s="37"/>
      <c r="W2095" s="37"/>
      <c r="X2095" s="38"/>
      <c r="Y2095" s="38"/>
      <c r="Z2095" s="71">
        <f t="shared" ca="1" si="1823"/>
        <v>1.6</v>
      </c>
      <c r="AA2095" s="39" t="s">
        <v>580</v>
      </c>
      <c r="AB2095" s="40">
        <v>0.5</v>
      </c>
      <c r="AC2095" s="40" t="s">
        <v>995</v>
      </c>
      <c r="AD2095" s="40">
        <v>1</v>
      </c>
      <c r="AE2095" s="41">
        <v>0</v>
      </c>
      <c r="AF2095" s="42">
        <v>-39.9</v>
      </c>
      <c r="AG2095" s="49">
        <f t="shared" si="1836"/>
        <v>-39.299999999999997</v>
      </c>
      <c r="AH2095" s="43">
        <f t="shared" ca="1" si="1824"/>
        <v>-38.299999999999997</v>
      </c>
      <c r="AI2095" s="43">
        <f t="shared" ca="1" si="1825"/>
        <v>-37.699999999999996</v>
      </c>
      <c r="AJ2095" s="44">
        <f t="shared" ca="1" si="1826"/>
        <v>-39.9</v>
      </c>
      <c r="AK2095" s="44">
        <f t="shared" ca="1" si="1827"/>
        <v>-39.299999999999997</v>
      </c>
      <c r="AL2095" s="44">
        <f t="shared" ca="1" si="1828"/>
        <v>-38.799999999999997</v>
      </c>
      <c r="AM2095" s="44">
        <f t="shared" ca="1" si="1829"/>
        <v>-38.199999999999996</v>
      </c>
      <c r="AN2095" s="36" t="str">
        <f t="shared" ca="1" si="1830"/>
        <v>50</v>
      </c>
      <c r="AO2095" s="36" t="str">
        <f t="shared" ca="1" si="1831"/>
        <v>03</v>
      </c>
      <c r="AP2095" s="36" t="str">
        <f t="shared" ca="1" si="1832"/>
        <v>00</v>
      </c>
      <c r="AQ2095" s="36" t="str">
        <f t="shared" ca="1" si="1833"/>
        <v>00</v>
      </c>
      <c r="AR2095" s="36" t="str">
        <f t="shared" ca="1" si="1834"/>
        <v>00</v>
      </c>
      <c r="AS2095" s="36"/>
    </row>
    <row r="2096" spans="19:45" ht="30" customHeight="1" x14ac:dyDescent="0.25">
      <c r="S2096" s="7" t="s">
        <v>12</v>
      </c>
      <c r="T2096" s="15" t="s">
        <v>548</v>
      </c>
      <c r="U2096" s="71" t="str">
        <f t="shared" ca="1" si="1822"/>
        <v>0x54=-40.40,-39.90;</v>
      </c>
      <c r="V2096" s="37"/>
      <c r="W2096" s="37"/>
      <c r="X2096" s="38"/>
      <c r="Y2096" s="38"/>
      <c r="Z2096" s="71">
        <f t="shared" ca="1" si="1823"/>
        <v>2.1</v>
      </c>
      <c r="AA2096" s="39" t="s">
        <v>580</v>
      </c>
      <c r="AB2096" s="40">
        <v>1</v>
      </c>
      <c r="AC2096" s="40" t="s">
        <v>995</v>
      </c>
      <c r="AD2096" s="40">
        <v>1</v>
      </c>
      <c r="AE2096" s="41">
        <v>0</v>
      </c>
      <c r="AF2096" s="42">
        <v>-40.4</v>
      </c>
      <c r="AG2096" s="49">
        <f t="shared" si="1836"/>
        <v>-39.9</v>
      </c>
      <c r="AH2096" s="43">
        <f t="shared" ca="1" si="1824"/>
        <v>-38.299999999999997</v>
      </c>
      <c r="AI2096" s="43">
        <f t="shared" ca="1" si="1825"/>
        <v>-37.799999999999997</v>
      </c>
      <c r="AJ2096" s="44">
        <f t="shared" ca="1" si="1826"/>
        <v>-40.4</v>
      </c>
      <c r="AK2096" s="44">
        <f t="shared" ca="1" si="1827"/>
        <v>-39.9</v>
      </c>
      <c r="AL2096" s="44">
        <f t="shared" ca="1" si="1828"/>
        <v>-39.299999999999997</v>
      </c>
      <c r="AM2096" s="44">
        <f t="shared" ca="1" si="1829"/>
        <v>-38.799999999999997</v>
      </c>
      <c r="AN2096" s="36" t="str">
        <f t="shared" ca="1" si="1830"/>
        <v>50</v>
      </c>
      <c r="AO2096" s="36" t="str">
        <f t="shared" ca="1" si="1831"/>
        <v>04</v>
      </c>
      <c r="AP2096" s="36" t="str">
        <f t="shared" ca="1" si="1832"/>
        <v>00</v>
      </c>
      <c r="AQ2096" s="36" t="str">
        <f t="shared" ca="1" si="1833"/>
        <v>00</v>
      </c>
      <c r="AR2096" s="36" t="str">
        <f t="shared" ca="1" si="1834"/>
        <v>00</v>
      </c>
      <c r="AS2096" s="36"/>
    </row>
    <row r="2097" spans="2:45" ht="30" customHeight="1" x14ac:dyDescent="0.25">
      <c r="S2097" s="26" t="s">
        <v>773</v>
      </c>
      <c r="T2097" s="15" t="s">
        <v>562</v>
      </c>
      <c r="U2097" s="71" t="str">
        <f t="shared" ca="1" si="1822"/>
        <v>0x55=-40.90,-40.40;</v>
      </c>
      <c r="V2097" s="37"/>
      <c r="W2097" s="37"/>
      <c r="X2097" s="38"/>
      <c r="Y2097" s="38"/>
      <c r="Z2097" s="71">
        <f t="shared" ca="1" si="1823"/>
        <v>2.6</v>
      </c>
      <c r="AA2097" s="39" t="s">
        <v>580</v>
      </c>
      <c r="AB2097" s="40">
        <v>1.5</v>
      </c>
      <c r="AC2097" s="40" t="s">
        <v>995</v>
      </c>
      <c r="AD2097" s="40">
        <v>1</v>
      </c>
      <c r="AE2097" s="41">
        <v>0</v>
      </c>
      <c r="AF2097" s="42">
        <v>-40.9</v>
      </c>
      <c r="AG2097" s="49">
        <f t="shared" si="1836"/>
        <v>-40.4</v>
      </c>
      <c r="AH2097" s="43">
        <f t="shared" ca="1" si="1824"/>
        <v>-38.299999999999997</v>
      </c>
      <c r="AI2097" s="43">
        <f t="shared" ca="1" si="1825"/>
        <v>-37.799999999999997</v>
      </c>
      <c r="AJ2097" s="44">
        <f t="shared" ca="1" si="1826"/>
        <v>-40.9</v>
      </c>
      <c r="AK2097" s="44">
        <f t="shared" ca="1" si="1827"/>
        <v>-40.4</v>
      </c>
      <c r="AL2097" s="44">
        <f t="shared" ca="1" si="1828"/>
        <v>-39.799999999999997</v>
      </c>
      <c r="AM2097" s="44">
        <f t="shared" ca="1" si="1829"/>
        <v>-39.299999999999997</v>
      </c>
      <c r="AN2097" s="36" t="str">
        <f t="shared" ca="1" si="1830"/>
        <v>50</v>
      </c>
      <c r="AO2097" s="36" t="str">
        <f t="shared" ca="1" si="1831"/>
        <v>05</v>
      </c>
      <c r="AP2097" s="36" t="str">
        <f t="shared" ca="1" si="1832"/>
        <v>00</v>
      </c>
      <c r="AQ2097" s="36" t="str">
        <f t="shared" ca="1" si="1833"/>
        <v>00</v>
      </c>
      <c r="AR2097" s="36" t="str">
        <f t="shared" ca="1" si="1834"/>
        <v>00</v>
      </c>
      <c r="AS2097" s="36"/>
    </row>
    <row r="2098" spans="2:45" ht="30" customHeight="1" x14ac:dyDescent="0.25">
      <c r="S2098" s="7" t="s">
        <v>573</v>
      </c>
      <c r="T2098" s="15">
        <v>1.1000000000000001</v>
      </c>
      <c r="U2098" s="71" t="str">
        <f t="shared" ca="1" si="1822"/>
        <v>0x64=-41.50,-40.90;</v>
      </c>
      <c r="V2098" s="37"/>
      <c r="W2098" s="37"/>
      <c r="X2098" s="38"/>
      <c r="Y2098" s="38"/>
      <c r="Z2098" s="71">
        <f t="shared" ca="1" si="1823"/>
        <v>3.2</v>
      </c>
      <c r="AA2098" s="39" t="s">
        <v>581</v>
      </c>
      <c r="AB2098" s="40">
        <v>1</v>
      </c>
      <c r="AC2098" s="40" t="s">
        <v>995</v>
      </c>
      <c r="AD2098" s="40">
        <v>1</v>
      </c>
      <c r="AE2098" s="41">
        <v>0</v>
      </c>
      <c r="AF2098" s="42">
        <v>-41.5</v>
      </c>
      <c r="AG2098" s="49">
        <f t="shared" si="1836"/>
        <v>-40.9</v>
      </c>
      <c r="AH2098" s="43">
        <f t="shared" ca="1" si="1824"/>
        <v>-38.299999999999997</v>
      </c>
      <c r="AI2098" s="43">
        <f t="shared" ca="1" si="1825"/>
        <v>-37.699999999999996</v>
      </c>
      <c r="AJ2098" s="44">
        <f t="shared" ca="1" si="1826"/>
        <v>-41.5</v>
      </c>
      <c r="AK2098" s="44">
        <f t="shared" ca="1" si="1827"/>
        <v>-40.9</v>
      </c>
      <c r="AL2098" s="44">
        <f t="shared" ca="1" si="1828"/>
        <v>-39.299999999999997</v>
      </c>
      <c r="AM2098" s="44">
        <f t="shared" ca="1" si="1829"/>
        <v>-38.699999999999996</v>
      </c>
      <c r="AN2098" s="36" t="str">
        <f t="shared" ca="1" si="1830"/>
        <v>60</v>
      </c>
      <c r="AO2098" s="36" t="str">
        <f t="shared" ca="1" si="1831"/>
        <v>04</v>
      </c>
      <c r="AP2098" s="36" t="str">
        <f t="shared" ca="1" si="1832"/>
        <v>00</v>
      </c>
      <c r="AQ2098" s="36" t="str">
        <f t="shared" ca="1" si="1833"/>
        <v>00</v>
      </c>
      <c r="AR2098" s="36" t="str">
        <f t="shared" ca="1" si="1834"/>
        <v>00</v>
      </c>
      <c r="AS2098" s="36"/>
    </row>
    <row r="2099" spans="2:45" ht="30" customHeight="1" x14ac:dyDescent="0.25">
      <c r="S2099" s="7" t="s">
        <v>590</v>
      </c>
      <c r="T2099" s="15">
        <f>VLOOKUP(T2084,MPN!$A$1:$E$1000,4,FALSE)</f>
        <v>-38</v>
      </c>
      <c r="U2099" s="71" t="str">
        <f t="shared" ca="1" si="1822"/>
        <v>0x65=-42.00,-41.50;</v>
      </c>
      <c r="V2099" s="37"/>
      <c r="W2099" s="37"/>
      <c r="X2099" s="38"/>
      <c r="Y2099" s="38"/>
      <c r="Z2099" s="71">
        <f t="shared" ca="1" si="1823"/>
        <v>3.7</v>
      </c>
      <c r="AA2099" s="39" t="s">
        <v>581</v>
      </c>
      <c r="AB2099" s="40">
        <v>1.5</v>
      </c>
      <c r="AC2099" s="40" t="s">
        <v>995</v>
      </c>
      <c r="AD2099" s="40">
        <v>1</v>
      </c>
      <c r="AE2099" s="41">
        <v>0</v>
      </c>
      <c r="AF2099" s="42">
        <v>-42</v>
      </c>
      <c r="AG2099" s="49">
        <f t="shared" si="1836"/>
        <v>-41.5</v>
      </c>
      <c r="AH2099" s="43">
        <f t="shared" ca="1" si="1824"/>
        <v>-38.299999999999997</v>
      </c>
      <c r="AI2099" s="43">
        <f t="shared" ca="1" si="1825"/>
        <v>-37.799999999999997</v>
      </c>
      <c r="AJ2099" s="44">
        <f t="shared" ca="1" si="1826"/>
        <v>-42</v>
      </c>
      <c r="AK2099" s="44">
        <f t="shared" ca="1" si="1827"/>
        <v>-41.5</v>
      </c>
      <c r="AL2099" s="44">
        <f t="shared" ca="1" si="1828"/>
        <v>-39.799999999999997</v>
      </c>
      <c r="AM2099" s="44">
        <f t="shared" ca="1" si="1829"/>
        <v>-39.299999999999997</v>
      </c>
      <c r="AN2099" s="36" t="str">
        <f t="shared" ca="1" si="1830"/>
        <v>60</v>
      </c>
      <c r="AO2099" s="36" t="str">
        <f t="shared" ca="1" si="1831"/>
        <v>05</v>
      </c>
      <c r="AP2099" s="36" t="str">
        <f t="shared" ca="1" si="1832"/>
        <v>00</v>
      </c>
      <c r="AQ2099" s="36" t="str">
        <f t="shared" ca="1" si="1833"/>
        <v>00</v>
      </c>
      <c r="AR2099" s="36" t="str">
        <f t="shared" ca="1" si="1834"/>
        <v>00</v>
      </c>
      <c r="AS2099" s="36"/>
    </row>
    <row r="2100" spans="2:45" ht="30" customHeight="1" x14ac:dyDescent="0.25">
      <c r="S2100" s="7" t="s">
        <v>693</v>
      </c>
      <c r="T2100" s="15">
        <v>0.8</v>
      </c>
      <c r="U2100" s="71" t="str">
        <f t="shared" ca="1" si="1822"/>
        <v>0x66=-42.50,-42.00;</v>
      </c>
      <c r="V2100" s="37"/>
      <c r="W2100" s="37"/>
      <c r="X2100" s="38"/>
      <c r="Y2100" s="38"/>
      <c r="Z2100" s="71">
        <f t="shared" ca="1" si="1823"/>
        <v>4.2</v>
      </c>
      <c r="AA2100" s="39" t="s">
        <v>581</v>
      </c>
      <c r="AB2100" s="40">
        <v>2</v>
      </c>
      <c r="AC2100" s="40" t="s">
        <v>995</v>
      </c>
      <c r="AD2100" s="40">
        <v>1</v>
      </c>
      <c r="AE2100" s="41">
        <v>0</v>
      </c>
      <c r="AF2100" s="42">
        <v>-42.5</v>
      </c>
      <c r="AG2100" s="49">
        <f t="shared" si="1836"/>
        <v>-42</v>
      </c>
      <c r="AH2100" s="43">
        <f t="shared" ca="1" si="1824"/>
        <v>-38.299999999999997</v>
      </c>
      <c r="AI2100" s="43">
        <f t="shared" ca="1" si="1825"/>
        <v>-37.799999999999997</v>
      </c>
      <c r="AJ2100" s="44">
        <f t="shared" ca="1" si="1826"/>
        <v>-42.5</v>
      </c>
      <c r="AK2100" s="44">
        <f t="shared" ca="1" si="1827"/>
        <v>-42</v>
      </c>
      <c r="AL2100" s="44">
        <f t="shared" ca="1" si="1828"/>
        <v>-40.299999999999997</v>
      </c>
      <c r="AM2100" s="44">
        <f t="shared" ca="1" si="1829"/>
        <v>-39.799999999999997</v>
      </c>
      <c r="AN2100" s="36" t="str">
        <f t="shared" ca="1" si="1830"/>
        <v>60</v>
      </c>
      <c r="AO2100" s="36" t="str">
        <f t="shared" ca="1" si="1831"/>
        <v>06</v>
      </c>
      <c r="AP2100" s="36" t="str">
        <f t="shared" ca="1" si="1832"/>
        <v>00</v>
      </c>
      <c r="AQ2100" s="36" t="str">
        <f t="shared" ca="1" si="1833"/>
        <v>00</v>
      </c>
      <c r="AR2100" s="36" t="str">
        <f t="shared" ca="1" si="1834"/>
        <v>00</v>
      </c>
      <c r="AS2100" s="36"/>
    </row>
    <row r="2101" spans="2:45" ht="30" customHeight="1" x14ac:dyDescent="0.25">
      <c r="S2101" s="7" t="s">
        <v>604</v>
      </c>
      <c r="T2101" s="7" t="str">
        <f t="shared" ref="T2101" si="1837">VLOOKUP($T2088,$AU$1:$AZ$31,MATCH($T2082,$AU$1:$AZ$1,0),FALSE)&amp;"_"&amp;T2090</f>
        <v>default_NormalMode</v>
      </c>
      <c r="U2101" s="71" t="str">
        <f t="shared" ca="1" si="1822"/>
        <v>0x67=-43.20,-42.50;</v>
      </c>
      <c r="V2101" s="37"/>
      <c r="W2101" s="37"/>
      <c r="X2101" s="38"/>
      <c r="Y2101" s="38"/>
      <c r="Z2101" s="71">
        <f t="shared" ca="1" si="1823"/>
        <v>4.7</v>
      </c>
      <c r="AA2101" s="39" t="s">
        <v>581</v>
      </c>
      <c r="AB2101" s="40">
        <v>2.5</v>
      </c>
      <c r="AC2101" s="40" t="s">
        <v>995</v>
      </c>
      <c r="AD2101" s="40">
        <v>1</v>
      </c>
      <c r="AE2101" s="41">
        <v>0</v>
      </c>
      <c r="AF2101" s="42">
        <v>-43.2</v>
      </c>
      <c r="AG2101" s="49">
        <f t="shared" si="1836"/>
        <v>-42.5</v>
      </c>
      <c r="AH2101" s="43">
        <f t="shared" ca="1" si="1824"/>
        <v>-38.5</v>
      </c>
      <c r="AI2101" s="43">
        <f t="shared" ca="1" si="1825"/>
        <v>-37.799999999999997</v>
      </c>
      <c r="AJ2101" s="44">
        <f t="shared" ca="1" si="1826"/>
        <v>-43.2</v>
      </c>
      <c r="AK2101" s="44">
        <f t="shared" ca="1" si="1827"/>
        <v>-42.5</v>
      </c>
      <c r="AL2101" s="44">
        <f t="shared" ca="1" si="1828"/>
        <v>-41</v>
      </c>
      <c r="AM2101" s="44">
        <f t="shared" ca="1" si="1829"/>
        <v>-40.299999999999997</v>
      </c>
      <c r="AN2101" s="36" t="str">
        <f t="shared" ca="1" si="1830"/>
        <v>60</v>
      </c>
      <c r="AO2101" s="36" t="str">
        <f t="shared" ca="1" si="1831"/>
        <v>07</v>
      </c>
      <c r="AP2101" s="36" t="str">
        <f t="shared" ca="1" si="1832"/>
        <v>00</v>
      </c>
      <c r="AQ2101" s="36" t="str">
        <f t="shared" ca="1" si="1833"/>
        <v>00</v>
      </c>
      <c r="AR2101" s="36" t="str">
        <f t="shared" ca="1" si="1834"/>
        <v>00</v>
      </c>
      <c r="AS2101" s="36"/>
    </row>
    <row r="2102" spans="2:45" ht="30" customHeight="1" x14ac:dyDescent="0.25">
      <c r="S2102" s="7" t="s">
        <v>424</v>
      </c>
      <c r="T2102" s="7" t="str">
        <f>VLOOKUP($T2084,MPN!$A$1:$E$500,2,FALSE)</f>
        <v>AMIC</v>
      </c>
      <c r="U2102" s="71" t="str">
        <f t="shared" ca="1" si="1822"/>
        <v>0x68=-44.20,-43.20;</v>
      </c>
      <c r="V2102" s="37"/>
      <c r="W2102" s="37"/>
      <c r="X2102" s="38"/>
      <c r="Y2102" s="38"/>
      <c r="Z2102" s="71">
        <f t="shared" ca="1" si="1823"/>
        <v>5.7</v>
      </c>
      <c r="AA2102" s="39" t="s">
        <v>581</v>
      </c>
      <c r="AB2102" s="40">
        <v>3.5</v>
      </c>
      <c r="AC2102" s="40" t="s">
        <v>995</v>
      </c>
      <c r="AD2102" s="40">
        <v>1</v>
      </c>
      <c r="AE2102" s="41">
        <v>0</v>
      </c>
      <c r="AF2102" s="42">
        <v>-44.2</v>
      </c>
      <c r="AG2102" s="49">
        <f t="shared" si="1836"/>
        <v>-43.2</v>
      </c>
      <c r="AH2102" s="43">
        <f t="shared" ca="1" si="1824"/>
        <v>-38.5</v>
      </c>
      <c r="AI2102" s="43">
        <f t="shared" ca="1" si="1825"/>
        <v>-37.5</v>
      </c>
      <c r="AJ2102" s="44">
        <f t="shared" ca="1" si="1826"/>
        <v>-44.2</v>
      </c>
      <c r="AK2102" s="44">
        <f t="shared" ca="1" si="1827"/>
        <v>-43.2</v>
      </c>
      <c r="AL2102" s="44">
        <f t="shared" ca="1" si="1828"/>
        <v>-42</v>
      </c>
      <c r="AM2102" s="44">
        <f t="shared" ca="1" si="1829"/>
        <v>-41</v>
      </c>
      <c r="AN2102" s="36" t="str">
        <f t="shared" ca="1" si="1830"/>
        <v>60</v>
      </c>
      <c r="AO2102" s="36" t="str">
        <f t="shared" ca="1" si="1831"/>
        <v>08</v>
      </c>
      <c r="AP2102" s="36" t="str">
        <f t="shared" ca="1" si="1832"/>
        <v>00</v>
      </c>
      <c r="AQ2102" s="36" t="str">
        <f t="shared" ca="1" si="1833"/>
        <v>00</v>
      </c>
      <c r="AR2102" s="36" t="str">
        <f t="shared" ca="1" si="1834"/>
        <v>00</v>
      </c>
      <c r="AS2102" s="36"/>
    </row>
    <row r="2103" spans="2:45" ht="30" customHeight="1" x14ac:dyDescent="0.25">
      <c r="S2103" s="7" t="s">
        <v>16</v>
      </c>
      <c r="T2103" s="7" t="str">
        <f>VLOOKUP($T2085,ASIC!$A$1:$B$200,2,FALSE)</f>
        <v>M804WF</v>
      </c>
      <c r="U2103" s="71"/>
      <c r="V2103" s="37"/>
      <c r="W2103" s="37"/>
      <c r="X2103" s="38"/>
      <c r="Y2103" s="38"/>
      <c r="Z2103" s="71"/>
      <c r="AA2103" s="39"/>
      <c r="AB2103" s="40"/>
      <c r="AC2103" s="40"/>
      <c r="AD2103" s="40"/>
      <c r="AE2103" s="41"/>
      <c r="AF2103" s="42"/>
      <c r="AG2103" s="49"/>
      <c r="AH2103" s="43"/>
      <c r="AI2103" s="43"/>
      <c r="AJ2103" s="44"/>
      <c r="AK2103" s="44"/>
      <c r="AL2103" s="44"/>
      <c r="AM2103" s="44"/>
      <c r="AN2103" s="36"/>
      <c r="AO2103" s="36"/>
      <c r="AP2103" s="36"/>
      <c r="AQ2103" s="36"/>
      <c r="AR2103" s="36"/>
      <c r="AS2103" s="36"/>
    </row>
    <row r="2104" spans="2:45" ht="30" customHeight="1" x14ac:dyDescent="0.25">
      <c r="S2104" s="7" t="s">
        <v>17</v>
      </c>
      <c r="T2104" s="7" t="str">
        <f>VLOOKUP($T2086,Sensor!$A$1:$B$100,2,FALSE)</f>
        <v>2227F</v>
      </c>
      <c r="U2104" s="71"/>
      <c r="V2104" s="37"/>
      <c r="W2104" s="37"/>
      <c r="X2104" s="38"/>
      <c r="Y2104" s="38"/>
      <c r="Z2104" s="71"/>
      <c r="AA2104" s="39"/>
      <c r="AB2104" s="40"/>
      <c r="AC2104" s="40"/>
      <c r="AD2104" s="40"/>
      <c r="AE2104" s="41"/>
      <c r="AF2104" s="42"/>
      <c r="AG2104" s="49"/>
      <c r="AH2104" s="43"/>
      <c r="AI2104" s="43"/>
      <c r="AJ2104" s="44"/>
      <c r="AK2104" s="44"/>
      <c r="AL2104" s="44"/>
      <c r="AM2104" s="44"/>
      <c r="AN2104" s="36"/>
      <c r="AO2104" s="36"/>
      <c r="AP2104" s="36"/>
      <c r="AQ2104" s="36"/>
      <c r="AR2104" s="36"/>
      <c r="AS2104" s="36"/>
    </row>
    <row r="2105" spans="2:45" ht="30" customHeight="1" x14ac:dyDescent="0.25">
      <c r="S2105" s="7" t="s">
        <v>21</v>
      </c>
      <c r="T2105" s="7" t="str">
        <f>VLOOKUP($T2084,MPN!$A$1:$E$500,5,FALSE)</f>
        <v>Default</v>
      </c>
      <c r="U2105" s="71"/>
      <c r="V2105" s="37"/>
      <c r="W2105" s="37"/>
      <c r="X2105" s="38"/>
      <c r="Y2105" s="38"/>
      <c r="Z2105" s="71"/>
      <c r="AA2105" s="39"/>
      <c r="AB2105" s="40"/>
      <c r="AC2105" s="40"/>
      <c r="AD2105" s="40"/>
      <c r="AE2105" s="41"/>
      <c r="AF2105" s="42"/>
      <c r="AG2105" s="49"/>
      <c r="AH2105" s="43"/>
      <c r="AI2105" s="43"/>
      <c r="AJ2105" s="44"/>
      <c r="AK2105" s="44"/>
      <c r="AL2105" s="44"/>
      <c r="AM2105" s="44"/>
      <c r="AN2105" s="36"/>
      <c r="AO2105" s="36"/>
      <c r="AP2105" s="36"/>
      <c r="AQ2105" s="36"/>
      <c r="AR2105" s="36"/>
      <c r="AS2105" s="36"/>
    </row>
    <row r="2106" spans="2:45" ht="30" customHeight="1" x14ac:dyDescent="0.25">
      <c r="S2106" s="7" t="s">
        <v>545</v>
      </c>
      <c r="T2106" s="7">
        <f t="shared" ref="T2106" si="1838">VLOOKUP(T2095,$DT$1:$DV$31,3,FALSE)</f>
        <v>0</v>
      </c>
      <c r="U2106" s="71"/>
      <c r="V2106" s="37"/>
      <c r="W2106" s="37"/>
      <c r="X2106" s="38"/>
      <c r="Y2106" s="38"/>
      <c r="Z2106" s="71"/>
      <c r="AA2106" s="39"/>
      <c r="AB2106" s="40"/>
      <c r="AC2106" s="40"/>
      <c r="AD2106" s="40"/>
      <c r="AE2106" s="41"/>
      <c r="AF2106" s="42"/>
      <c r="AG2106" s="49"/>
      <c r="AH2106" s="43"/>
      <c r="AI2106" s="43"/>
      <c r="AJ2106" s="44"/>
      <c r="AK2106" s="44"/>
      <c r="AL2106" s="44"/>
      <c r="AM2106" s="44"/>
      <c r="AN2106" s="36"/>
      <c r="AO2106" s="36"/>
      <c r="AP2106" s="36"/>
      <c r="AQ2106" s="36"/>
      <c r="AR2106" s="36"/>
      <c r="AS2106" s="36"/>
    </row>
    <row r="2107" spans="2:45" ht="30" customHeight="1" x14ac:dyDescent="0.25">
      <c r="S2107" s="7" t="s">
        <v>22</v>
      </c>
      <c r="T2107" s="15">
        <v>10</v>
      </c>
      <c r="U2107" s="71"/>
      <c r="V2107" s="37"/>
      <c r="W2107" s="37"/>
      <c r="X2107" s="38"/>
      <c r="Y2107" s="38"/>
      <c r="Z2107" s="71"/>
      <c r="AA2107" s="39"/>
      <c r="AB2107" s="40"/>
      <c r="AC2107" s="40"/>
      <c r="AD2107" s="40"/>
      <c r="AE2107" s="41"/>
      <c r="AF2107" s="42"/>
      <c r="AG2107" s="49"/>
      <c r="AH2107" s="43"/>
      <c r="AI2107" s="43"/>
      <c r="AJ2107" s="44"/>
      <c r="AK2107" s="44"/>
      <c r="AL2107" s="44"/>
      <c r="AM2107" s="44"/>
      <c r="AN2107" s="36"/>
      <c r="AO2107" s="36"/>
      <c r="AP2107" s="36"/>
      <c r="AQ2107" s="36"/>
      <c r="AR2107" s="36"/>
      <c r="AS2107" s="36"/>
    </row>
    <row r="2108" spans="2:45" ht="30" customHeight="1" x14ac:dyDescent="0.25">
      <c r="B2108" s="70"/>
      <c r="S2108" s="7" t="s">
        <v>696</v>
      </c>
      <c r="T2108" s="28">
        <v>45379</v>
      </c>
      <c r="U2108" s="71"/>
      <c r="V2108" s="37"/>
      <c r="W2108" s="37"/>
      <c r="X2108" s="38"/>
      <c r="Y2108" s="38"/>
      <c r="Z2108" s="71"/>
      <c r="AA2108" s="39"/>
      <c r="AB2108" s="40"/>
      <c r="AC2108" s="40"/>
      <c r="AD2108" s="40"/>
      <c r="AE2108" s="41"/>
      <c r="AF2108" s="42"/>
      <c r="AG2108" s="49"/>
      <c r="AH2108" s="43"/>
      <c r="AI2108" s="43"/>
      <c r="AJ2108" s="44"/>
      <c r="AK2108" s="44"/>
      <c r="AL2108" s="44"/>
      <c r="AM2108" s="44"/>
      <c r="AN2108" s="36"/>
      <c r="AO2108" s="36"/>
      <c r="AP2108" s="36"/>
      <c r="AQ2108" s="36"/>
      <c r="AR2108" s="36"/>
      <c r="AS2108" s="36"/>
    </row>
    <row r="2109" spans="2:45" ht="30" customHeight="1" x14ac:dyDescent="0.25">
      <c r="S2109" s="7" t="s">
        <v>694</v>
      </c>
      <c r="T2109" s="15" t="s">
        <v>994</v>
      </c>
      <c r="U2109" s="71"/>
      <c r="V2109" s="37"/>
      <c r="W2109" s="37"/>
      <c r="X2109" s="38"/>
      <c r="Y2109" s="38"/>
      <c r="Z2109" s="71"/>
      <c r="AA2109" s="39"/>
      <c r="AB2109" s="40"/>
      <c r="AC2109" s="40"/>
      <c r="AD2109" s="40"/>
      <c r="AE2109" s="41"/>
      <c r="AF2109" s="42"/>
      <c r="AG2109" s="49"/>
      <c r="AH2109" s="43"/>
      <c r="AI2109" s="43"/>
      <c r="AJ2109" s="44"/>
      <c r="AK2109" s="44"/>
      <c r="AL2109" s="44"/>
      <c r="AM2109" s="44"/>
      <c r="AN2109" s="36"/>
      <c r="AO2109" s="36"/>
      <c r="AP2109" s="36"/>
      <c r="AQ2109" s="36"/>
      <c r="AR2109" s="36"/>
      <c r="AS2109" s="36"/>
    </row>
    <row r="2110" spans="2:45" ht="30" customHeight="1" x14ac:dyDescent="0.25">
      <c r="S2110" s="7" t="s">
        <v>697</v>
      </c>
      <c r="T2110" s="7">
        <f t="shared" ref="T2110" ca="1" si="1839">COUNTA(U2085:U2144)</f>
        <v>18</v>
      </c>
      <c r="U2110" s="71"/>
      <c r="V2110" s="37"/>
      <c r="W2110" s="37"/>
      <c r="X2110" s="38"/>
      <c r="Y2110" s="38"/>
      <c r="Z2110" s="71"/>
      <c r="AA2110" s="39"/>
      <c r="AB2110" s="40"/>
      <c r="AC2110" s="40"/>
      <c r="AD2110" s="40"/>
      <c r="AE2110" s="41"/>
      <c r="AF2110" s="42"/>
      <c r="AG2110" s="49"/>
      <c r="AH2110" s="43"/>
      <c r="AI2110" s="43"/>
      <c r="AJ2110" s="44"/>
      <c r="AK2110" s="44"/>
      <c r="AL2110" s="44"/>
      <c r="AM2110" s="44"/>
      <c r="AN2110" s="36"/>
      <c r="AO2110" s="36"/>
      <c r="AP2110" s="36"/>
      <c r="AQ2110" s="36"/>
      <c r="AR2110" s="36"/>
      <c r="AS2110" s="36"/>
    </row>
    <row r="2111" spans="2:45" ht="30" customHeight="1" x14ac:dyDescent="0.25">
      <c r="S2111" s="7" t="s">
        <v>715</v>
      </c>
      <c r="T2111" s="7" t="str">
        <f t="shared" ref="T2111" si="1840">T2099&amp;"+/-"&amp;T2100&amp;" "&amp;T2109</f>
        <v>-38+/-0.8 dBV</v>
      </c>
      <c r="U2111" s="71"/>
      <c r="V2111" s="37"/>
      <c r="W2111" s="37"/>
      <c r="X2111" s="38"/>
      <c r="Y2111" s="38"/>
      <c r="Z2111" s="71"/>
      <c r="AA2111" s="39"/>
      <c r="AB2111" s="40"/>
      <c r="AC2111" s="40"/>
      <c r="AD2111" s="40"/>
      <c r="AE2111" s="41"/>
      <c r="AF2111" s="42"/>
      <c r="AG2111" s="49"/>
      <c r="AH2111" s="43"/>
      <c r="AI2111" s="43"/>
      <c r="AJ2111" s="44"/>
      <c r="AK2111" s="44"/>
      <c r="AL2111" s="44"/>
      <c r="AM2111" s="44"/>
      <c r="AN2111" s="36"/>
      <c r="AO2111" s="36"/>
      <c r="AP2111" s="36"/>
      <c r="AQ2111" s="36"/>
      <c r="AR2111" s="36"/>
      <c r="AS2111" s="36"/>
    </row>
    <row r="2112" spans="2:45" ht="30" customHeight="1" x14ac:dyDescent="0.25">
      <c r="S2112" s="7" t="s">
        <v>719</v>
      </c>
      <c r="T2112" s="54" t="str">
        <f t="shared" ref="T2112" si="1841">T2091&amp;" : "&amp;T2094&amp;" "&amp;"(uA)"&amp;CHAR(10)&amp;"Vdc&amp;Remark: "&amp;T2097</f>
        <v>3.3V : 100~200 (uA)
Vdc&amp;Remark: -</v>
      </c>
      <c r="U2112" s="71"/>
      <c r="V2112" s="37"/>
      <c r="W2112" s="37"/>
      <c r="X2112" s="38"/>
      <c r="Y2112" s="38"/>
      <c r="Z2112" s="71"/>
      <c r="AA2112" s="39"/>
      <c r="AB2112" s="40"/>
      <c r="AC2112" s="40"/>
      <c r="AD2112" s="40"/>
      <c r="AE2112" s="41"/>
      <c r="AF2112" s="42"/>
      <c r="AG2112" s="49"/>
      <c r="AH2112" s="43"/>
      <c r="AI2112" s="43"/>
      <c r="AJ2112" s="44"/>
      <c r="AK2112" s="44"/>
      <c r="AL2112" s="44"/>
      <c r="AM2112" s="44"/>
      <c r="AN2112" s="36"/>
      <c r="AO2112" s="36"/>
      <c r="AP2112" s="36"/>
      <c r="AQ2112" s="36"/>
      <c r="AR2112" s="36"/>
      <c r="AS2112" s="36"/>
    </row>
    <row r="2113" spans="19:45" ht="30" customHeight="1" x14ac:dyDescent="0.25">
      <c r="U2113" s="71"/>
      <c r="V2113" s="37"/>
      <c r="W2113" s="37"/>
      <c r="X2113" s="38"/>
      <c r="Y2113" s="38"/>
      <c r="Z2113" s="71"/>
      <c r="AA2113" s="39"/>
      <c r="AB2113" s="40"/>
      <c r="AC2113" s="40"/>
      <c r="AD2113" s="40"/>
      <c r="AE2113" s="41"/>
      <c r="AF2113" s="42"/>
      <c r="AG2113" s="49"/>
      <c r="AH2113" s="43"/>
      <c r="AI2113" s="43"/>
      <c r="AJ2113" s="44"/>
      <c r="AK2113" s="44"/>
      <c r="AL2113" s="44"/>
      <c r="AM2113" s="44"/>
      <c r="AN2113" s="36"/>
      <c r="AO2113" s="36"/>
      <c r="AP2113" s="36"/>
      <c r="AQ2113" s="36"/>
      <c r="AR2113" s="36"/>
      <c r="AS2113" s="36"/>
    </row>
    <row r="2114" spans="19:45" ht="30" customHeight="1" x14ac:dyDescent="0.25">
      <c r="S2114" s="2" t="s">
        <v>14</v>
      </c>
      <c r="T2114" s="2" t="str">
        <f t="shared" ref="T2114" si="1842">ADDRESS(ROW(S2114),COLUMN($S$1))&amp;":"&amp;ADDRESS(ROW(S2144),COLUMN($T$1))</f>
        <v>$S$2114:$T$2144</v>
      </c>
      <c r="U2114" s="71"/>
      <c r="V2114" s="37"/>
      <c r="W2114" s="37"/>
      <c r="X2114" s="38"/>
      <c r="Y2114" s="38"/>
      <c r="Z2114" s="71"/>
      <c r="AA2114" s="39"/>
      <c r="AB2114" s="40"/>
      <c r="AC2114" s="40"/>
      <c r="AD2114" s="40"/>
      <c r="AE2114" s="41"/>
      <c r="AF2114" s="42"/>
      <c r="AG2114" s="49"/>
      <c r="AH2114" s="43"/>
      <c r="AI2114" s="43"/>
      <c r="AJ2114" s="44"/>
      <c r="AK2114" s="44"/>
      <c r="AL2114" s="44"/>
      <c r="AM2114" s="44"/>
      <c r="AN2114" s="36"/>
      <c r="AO2114" s="36"/>
      <c r="AP2114" s="36"/>
      <c r="AQ2114" s="36"/>
      <c r="AR2114" s="36"/>
      <c r="AS2114" s="36"/>
    </row>
    <row r="2115" spans="19:45" ht="30" customHeight="1" x14ac:dyDescent="0.25">
      <c r="S2115" s="4" t="str">
        <f t="shared" ref="S2115" si="1843">$BB$2</f>
        <v>15V</v>
      </c>
      <c r="T2115" s="3">
        <v>3.2</v>
      </c>
      <c r="U2115" s="71"/>
      <c r="V2115" s="37"/>
      <c r="W2115" s="37"/>
      <c r="X2115" s="38"/>
      <c r="Y2115" s="38"/>
      <c r="Z2115" s="71"/>
      <c r="AA2115" s="39"/>
      <c r="AB2115" s="40"/>
      <c r="AC2115" s="40"/>
      <c r="AD2115" s="40"/>
      <c r="AE2115" s="41"/>
      <c r="AF2115" s="42"/>
      <c r="AG2115" s="49"/>
      <c r="AH2115" s="43"/>
      <c r="AI2115" s="43"/>
      <c r="AJ2115" s="44"/>
      <c r="AK2115" s="44"/>
      <c r="AL2115" s="44"/>
      <c r="AM2115" s="44"/>
      <c r="AN2115" s="36"/>
      <c r="AO2115" s="36"/>
      <c r="AP2115" s="36"/>
      <c r="AQ2115" s="36"/>
      <c r="AR2115" s="36"/>
      <c r="AS2115" s="36"/>
    </row>
    <row r="2116" spans="19:45" ht="30" customHeight="1" x14ac:dyDescent="0.25">
      <c r="S2116" s="4" t="str">
        <f t="shared" ref="S2116" si="1844">$BB$3</f>
        <v>14V</v>
      </c>
      <c r="T2116" s="3">
        <v>2.2000000000000002</v>
      </c>
      <c r="U2116" s="71"/>
      <c r="V2116" s="37"/>
      <c r="W2116" s="37"/>
      <c r="X2116" s="38"/>
      <c r="Y2116" s="38"/>
      <c r="Z2116" s="71"/>
      <c r="AA2116" s="39"/>
      <c r="AB2116" s="40"/>
      <c r="AC2116" s="40"/>
      <c r="AD2116" s="40"/>
      <c r="AE2116" s="41"/>
      <c r="AF2116" s="42"/>
      <c r="AG2116" s="49"/>
      <c r="AH2116" s="43"/>
      <c r="AI2116" s="43"/>
      <c r="AJ2116" s="44"/>
      <c r="AK2116" s="44"/>
      <c r="AL2116" s="44"/>
      <c r="AM2116" s="44"/>
      <c r="AN2116" s="36"/>
      <c r="AO2116" s="36"/>
      <c r="AP2116" s="36"/>
      <c r="AQ2116" s="36"/>
      <c r="AR2116" s="36"/>
      <c r="AS2116" s="36"/>
    </row>
    <row r="2117" spans="19:45" ht="30" customHeight="1" x14ac:dyDescent="0.25">
      <c r="S2117" s="4" t="str">
        <f t="shared" ref="S2117" si="1845">$BB$4</f>
        <v>13V</v>
      </c>
      <c r="T2117" s="3">
        <v>1.1000000000000001</v>
      </c>
      <c r="U2117" s="71"/>
      <c r="V2117" s="37"/>
      <c r="W2117" s="37"/>
      <c r="X2117" s="38"/>
      <c r="Y2117" s="38"/>
      <c r="Z2117" s="71"/>
      <c r="AA2117" s="39"/>
      <c r="AB2117" s="40"/>
      <c r="AC2117" s="40"/>
      <c r="AD2117" s="40"/>
      <c r="AE2117" s="41"/>
      <c r="AF2117" s="42"/>
      <c r="AG2117" s="49"/>
      <c r="AH2117" s="43"/>
      <c r="AI2117" s="43"/>
      <c r="AJ2117" s="44"/>
      <c r="AK2117" s="44"/>
      <c r="AL2117" s="44"/>
      <c r="AM2117" s="44"/>
      <c r="AN2117" s="36"/>
      <c r="AO2117" s="36"/>
      <c r="AP2117" s="36"/>
      <c r="AQ2117" s="36"/>
      <c r="AR2117" s="36"/>
      <c r="AS2117" s="36"/>
    </row>
    <row r="2118" spans="19:45" ht="30" customHeight="1" x14ac:dyDescent="0.25">
      <c r="S2118" s="4" t="str">
        <f t="shared" ref="S2118" si="1846">$BB$5</f>
        <v>12V</v>
      </c>
      <c r="T2118" s="3">
        <v>0</v>
      </c>
      <c r="U2118" s="71"/>
      <c r="V2118" s="37"/>
      <c r="W2118" s="37"/>
      <c r="X2118" s="38"/>
      <c r="Y2118" s="38"/>
      <c r="Z2118" s="71"/>
      <c r="AA2118" s="39"/>
      <c r="AB2118" s="40"/>
      <c r="AC2118" s="40"/>
      <c r="AD2118" s="40"/>
      <c r="AE2118" s="41"/>
      <c r="AF2118" s="42"/>
      <c r="AG2118" s="49"/>
      <c r="AH2118" s="43"/>
      <c r="AI2118" s="43"/>
      <c r="AJ2118" s="44"/>
      <c r="AK2118" s="44"/>
      <c r="AL2118" s="44"/>
      <c r="AM2118" s="44"/>
      <c r="AN2118" s="36"/>
      <c r="AO2118" s="36"/>
      <c r="AP2118" s="36"/>
      <c r="AQ2118" s="36"/>
      <c r="AR2118" s="36"/>
      <c r="AS2118" s="36"/>
    </row>
    <row r="2119" spans="19:45" ht="30" customHeight="1" x14ac:dyDescent="0.25">
      <c r="S2119" s="4" t="str">
        <f t="shared" ref="S2119" si="1847">$BB$6</f>
        <v>11V</v>
      </c>
      <c r="T2119" s="3">
        <v>-1.2</v>
      </c>
      <c r="U2119" s="71"/>
      <c r="V2119" s="37"/>
      <c r="W2119" s="37"/>
      <c r="X2119" s="38"/>
      <c r="Y2119" s="38"/>
      <c r="Z2119" s="71"/>
      <c r="AA2119" s="39"/>
      <c r="AB2119" s="40"/>
      <c r="AC2119" s="40"/>
      <c r="AD2119" s="40"/>
      <c r="AE2119" s="41"/>
      <c r="AF2119" s="42"/>
      <c r="AG2119" s="49"/>
      <c r="AH2119" s="43"/>
      <c r="AI2119" s="43"/>
      <c r="AJ2119" s="44"/>
      <c r="AK2119" s="44"/>
      <c r="AL2119" s="44"/>
      <c r="AM2119" s="44"/>
      <c r="AN2119" s="36"/>
      <c r="AO2119" s="36"/>
      <c r="AP2119" s="36"/>
      <c r="AQ2119" s="36"/>
      <c r="AR2119" s="36"/>
      <c r="AS2119" s="36"/>
    </row>
    <row r="2120" spans="19:45" ht="30" customHeight="1" x14ac:dyDescent="0.25">
      <c r="S2120" s="4" t="str">
        <f t="shared" ref="S2120" si="1848">$BB$7</f>
        <v>10V</v>
      </c>
      <c r="T2120" s="3">
        <v>-2.7</v>
      </c>
      <c r="U2120" s="71"/>
      <c r="V2120" s="37"/>
      <c r="W2120" s="37"/>
      <c r="X2120" s="38"/>
      <c r="Y2120" s="38"/>
      <c r="Z2120" s="71"/>
      <c r="AA2120" s="39"/>
      <c r="AB2120" s="40"/>
      <c r="AC2120" s="40"/>
      <c r="AD2120" s="40"/>
      <c r="AE2120" s="41"/>
      <c r="AF2120" s="42"/>
      <c r="AG2120" s="49"/>
      <c r="AH2120" s="43"/>
      <c r="AI2120" s="43"/>
      <c r="AJ2120" s="44"/>
      <c r="AK2120" s="44"/>
      <c r="AL2120" s="44"/>
      <c r="AM2120" s="44"/>
      <c r="AN2120" s="36"/>
      <c r="AO2120" s="36"/>
      <c r="AP2120" s="36"/>
      <c r="AQ2120" s="36"/>
      <c r="AR2120" s="36"/>
      <c r="AS2120" s="36"/>
    </row>
    <row r="2121" spans="19:45" ht="30" customHeight="1" x14ac:dyDescent="0.25">
      <c r="S2121" s="4" t="str">
        <f t="shared" ref="S2121" si="1849">$BB$8</f>
        <v>9V</v>
      </c>
      <c r="T2121" s="3">
        <v>-4.2</v>
      </c>
      <c r="U2121" s="71"/>
      <c r="V2121" s="37"/>
      <c r="W2121" s="37"/>
      <c r="X2121" s="38"/>
      <c r="Y2121" s="38"/>
      <c r="Z2121" s="71"/>
      <c r="AA2121" s="39"/>
      <c r="AB2121" s="40"/>
      <c r="AC2121" s="40"/>
      <c r="AD2121" s="40"/>
      <c r="AE2121" s="41"/>
      <c r="AF2121" s="42"/>
      <c r="AG2121" s="49"/>
      <c r="AH2121" s="43"/>
      <c r="AI2121" s="43"/>
      <c r="AJ2121" s="44"/>
      <c r="AK2121" s="44"/>
      <c r="AL2121" s="44"/>
      <c r="AM2121" s="44"/>
      <c r="AN2121" s="36"/>
      <c r="AO2121" s="36"/>
      <c r="AP2121" s="36"/>
      <c r="AQ2121" s="36"/>
      <c r="AR2121" s="36"/>
      <c r="AS2121" s="36"/>
    </row>
    <row r="2122" spans="19:45" ht="30" customHeight="1" x14ac:dyDescent="0.25">
      <c r="S2122" s="4" t="str">
        <f t="shared" ref="S2122" si="1850">$BB$9</f>
        <v>FIX</v>
      </c>
      <c r="T2122" s="3" t="s">
        <v>562</v>
      </c>
      <c r="U2122" s="71"/>
      <c r="V2122" s="37"/>
      <c r="W2122" s="37"/>
      <c r="X2122" s="38"/>
      <c r="Y2122" s="38"/>
      <c r="Z2122" s="71"/>
      <c r="AA2122" s="39"/>
      <c r="AB2122" s="40"/>
      <c r="AC2122" s="40"/>
      <c r="AD2122" s="40"/>
      <c r="AE2122" s="41"/>
      <c r="AF2122" s="42"/>
      <c r="AG2122" s="49"/>
      <c r="AH2122" s="43"/>
      <c r="AI2122" s="43"/>
      <c r="AJ2122" s="44"/>
      <c r="AK2122" s="44"/>
      <c r="AL2122" s="44"/>
      <c r="AM2122" s="44"/>
      <c r="AN2122" s="36"/>
      <c r="AO2122" s="36"/>
      <c r="AP2122" s="36"/>
      <c r="AQ2122" s="36"/>
      <c r="AR2122" s="36"/>
      <c r="AS2122" s="36"/>
    </row>
    <row r="2123" spans="19:45" ht="30" customHeight="1" x14ac:dyDescent="0.25">
      <c r="S2123" s="4" t="str">
        <f t="shared" ref="S2123" si="1851">$BB$10</f>
        <v>Space</v>
      </c>
      <c r="T2123" s="3"/>
      <c r="U2123" s="71"/>
      <c r="V2123" s="37"/>
      <c r="W2123" s="37"/>
      <c r="X2123" s="38"/>
      <c r="Y2123" s="38"/>
      <c r="Z2123" s="71"/>
      <c r="AA2123" s="39"/>
      <c r="AB2123" s="40"/>
      <c r="AC2123" s="40"/>
      <c r="AD2123" s="40"/>
      <c r="AE2123" s="41"/>
      <c r="AF2123" s="42"/>
      <c r="AG2123" s="49"/>
      <c r="AH2123" s="43"/>
      <c r="AI2123" s="43"/>
      <c r="AJ2123" s="44"/>
      <c r="AK2123" s="44"/>
      <c r="AL2123" s="44"/>
      <c r="AM2123" s="44"/>
      <c r="AN2123" s="36"/>
      <c r="AO2123" s="36"/>
      <c r="AP2123" s="36"/>
      <c r="AQ2123" s="36"/>
      <c r="AR2123" s="36"/>
      <c r="AS2123" s="36"/>
    </row>
    <row r="2124" spans="19:45" ht="30" customHeight="1" x14ac:dyDescent="0.25">
      <c r="S2124" s="4" t="str">
        <f t="shared" ref="S2124" si="1852">$BB$11</f>
        <v>Config2</v>
      </c>
      <c r="T2124" s="3"/>
      <c r="U2124" s="71"/>
      <c r="V2124" s="37"/>
      <c r="W2124" s="37"/>
      <c r="X2124" s="38"/>
      <c r="Y2124" s="38"/>
      <c r="Z2124" s="71"/>
      <c r="AA2124" s="39"/>
      <c r="AB2124" s="40"/>
      <c r="AC2124" s="40"/>
      <c r="AD2124" s="40"/>
      <c r="AE2124" s="41"/>
      <c r="AF2124" s="42"/>
      <c r="AG2124" s="49"/>
      <c r="AH2124" s="43"/>
      <c r="AI2124" s="43"/>
      <c r="AJ2124" s="44"/>
      <c r="AK2124" s="44"/>
      <c r="AL2124" s="44"/>
      <c r="AM2124" s="44"/>
      <c r="AN2124" s="36"/>
      <c r="AO2124" s="36"/>
      <c r="AP2124" s="36"/>
      <c r="AQ2124" s="36"/>
      <c r="AR2124" s="36"/>
      <c r="AS2124" s="36"/>
    </row>
    <row r="2125" spans="19:45" ht="30" customHeight="1" x14ac:dyDescent="0.25">
      <c r="S2125" s="4" t="str">
        <f t="shared" ref="S2125" si="1853">$BB$12</f>
        <v>-</v>
      </c>
      <c r="T2125" s="3"/>
      <c r="U2125" s="36"/>
      <c r="V2125" s="37"/>
      <c r="W2125" s="37"/>
      <c r="X2125" s="38"/>
      <c r="Y2125" s="38"/>
      <c r="Z2125" s="71"/>
      <c r="AA2125" s="39"/>
      <c r="AB2125" s="40"/>
      <c r="AC2125" s="40"/>
      <c r="AD2125" s="40"/>
      <c r="AE2125" s="41"/>
      <c r="AF2125" s="42"/>
      <c r="AG2125" s="49"/>
      <c r="AH2125" s="43"/>
      <c r="AI2125" s="43"/>
      <c r="AJ2125" s="44"/>
      <c r="AK2125" s="44"/>
      <c r="AL2125" s="44"/>
      <c r="AM2125" s="44"/>
      <c r="AN2125" s="36"/>
      <c r="AO2125" s="36"/>
      <c r="AP2125" s="36"/>
      <c r="AQ2125" s="36"/>
      <c r="AR2125" s="36"/>
      <c r="AS2125" s="36"/>
    </row>
    <row r="2126" spans="19:45" ht="30" customHeight="1" x14ac:dyDescent="0.25">
      <c r="S2126" s="4" t="str">
        <f t="shared" ref="S2126" si="1854">$BB$13</f>
        <v>-</v>
      </c>
      <c r="T2126" s="3"/>
      <c r="U2126" s="36"/>
      <c r="V2126" s="37"/>
      <c r="W2126" s="37"/>
      <c r="X2126" s="38"/>
      <c r="Y2126" s="38"/>
      <c r="Z2126" s="71"/>
      <c r="AA2126" s="39"/>
      <c r="AB2126" s="40"/>
      <c r="AC2126" s="40"/>
      <c r="AD2126" s="40"/>
      <c r="AE2126" s="41"/>
      <c r="AF2126" s="42"/>
      <c r="AG2126" s="49"/>
      <c r="AH2126" s="43"/>
      <c r="AI2126" s="43"/>
      <c r="AJ2126" s="44"/>
      <c r="AK2126" s="44"/>
      <c r="AL2126" s="44"/>
      <c r="AM2126" s="44"/>
      <c r="AN2126" s="36"/>
      <c r="AO2126" s="36"/>
      <c r="AP2126" s="36"/>
      <c r="AQ2126" s="36"/>
      <c r="AR2126" s="36"/>
      <c r="AS2126" s="36"/>
    </row>
    <row r="2127" spans="19:45" ht="30" customHeight="1" x14ac:dyDescent="0.25">
      <c r="S2127" s="4" t="str">
        <f t="shared" ref="S2127" si="1855">$BB$14</f>
        <v>-</v>
      </c>
      <c r="T2127" s="3"/>
      <c r="U2127" s="36"/>
      <c r="V2127" s="37"/>
      <c r="W2127" s="37"/>
      <c r="X2127" s="38"/>
      <c r="Y2127" s="38"/>
      <c r="Z2127" s="71"/>
      <c r="AA2127" s="39"/>
      <c r="AB2127" s="40"/>
      <c r="AC2127" s="40"/>
      <c r="AD2127" s="40"/>
      <c r="AE2127" s="41"/>
      <c r="AF2127" s="42"/>
      <c r="AG2127" s="49"/>
      <c r="AH2127" s="43"/>
      <c r="AI2127" s="43"/>
      <c r="AJ2127" s="44"/>
      <c r="AK2127" s="44"/>
      <c r="AL2127" s="44"/>
      <c r="AM2127" s="44"/>
      <c r="AN2127" s="36"/>
      <c r="AO2127" s="36"/>
      <c r="AP2127" s="36"/>
      <c r="AQ2127" s="36"/>
      <c r="AR2127" s="36"/>
      <c r="AS2127" s="36"/>
    </row>
    <row r="2128" spans="19:45" ht="30" customHeight="1" x14ac:dyDescent="0.25">
      <c r="S2128" s="4" t="str">
        <f t="shared" ref="S2128" si="1856">$BB$15</f>
        <v>-</v>
      </c>
      <c r="T2128" s="3"/>
      <c r="U2128" s="36"/>
      <c r="V2128" s="37"/>
      <c r="W2128" s="37"/>
      <c r="X2128" s="38"/>
      <c r="Y2128" s="38"/>
      <c r="Z2128" s="71"/>
      <c r="AA2128" s="39"/>
      <c r="AB2128" s="40"/>
      <c r="AC2128" s="40"/>
      <c r="AD2128" s="40"/>
      <c r="AE2128" s="41"/>
      <c r="AF2128" s="42"/>
      <c r="AG2128" s="49"/>
      <c r="AH2128" s="43"/>
      <c r="AI2128" s="43"/>
      <c r="AJ2128" s="44"/>
      <c r="AK2128" s="44"/>
      <c r="AL2128" s="44"/>
      <c r="AM2128" s="44"/>
      <c r="AN2128" s="36"/>
      <c r="AO2128" s="36"/>
      <c r="AP2128" s="36"/>
      <c r="AQ2128" s="36"/>
      <c r="AR2128" s="36"/>
      <c r="AS2128" s="36"/>
    </row>
    <row r="2129" spans="19:45" ht="30" customHeight="1" x14ac:dyDescent="0.25">
      <c r="S2129" s="4" t="str">
        <f t="shared" ref="S2129" si="1857">$BB$16</f>
        <v>-</v>
      </c>
      <c r="T2129" s="3"/>
      <c r="U2129" s="36"/>
      <c r="V2129" s="37"/>
      <c r="W2129" s="37"/>
      <c r="X2129" s="38"/>
      <c r="Y2129" s="38"/>
      <c r="Z2129" s="71"/>
      <c r="AA2129" s="39"/>
      <c r="AB2129" s="40"/>
      <c r="AC2129" s="40"/>
      <c r="AD2129" s="40"/>
      <c r="AE2129" s="41"/>
      <c r="AF2129" s="42"/>
      <c r="AG2129" s="49"/>
      <c r="AH2129" s="43"/>
      <c r="AI2129" s="43"/>
      <c r="AJ2129" s="44"/>
      <c r="AK2129" s="44"/>
      <c r="AL2129" s="44"/>
      <c r="AM2129" s="44"/>
      <c r="AN2129" s="36"/>
      <c r="AO2129" s="36"/>
      <c r="AP2129" s="36"/>
      <c r="AQ2129" s="36"/>
      <c r="AR2129" s="36"/>
      <c r="AS2129" s="36"/>
    </row>
    <row r="2130" spans="19:45" ht="30" customHeight="1" x14ac:dyDescent="0.25">
      <c r="S2130" s="4" t="str">
        <f t="shared" ref="S2130" si="1858">$BB$17</f>
        <v>-</v>
      </c>
      <c r="T2130" s="3"/>
      <c r="U2130" s="36"/>
      <c r="V2130" s="37"/>
      <c r="W2130" s="37"/>
      <c r="X2130" s="38"/>
      <c r="Y2130" s="38"/>
      <c r="Z2130" s="71"/>
      <c r="AA2130" s="39"/>
      <c r="AB2130" s="40"/>
      <c r="AC2130" s="40"/>
      <c r="AD2130" s="40"/>
      <c r="AE2130" s="41"/>
      <c r="AF2130" s="42"/>
      <c r="AG2130" s="49"/>
      <c r="AH2130" s="43"/>
      <c r="AI2130" s="43"/>
      <c r="AJ2130" s="44"/>
      <c r="AK2130" s="44"/>
      <c r="AL2130" s="44"/>
      <c r="AM2130" s="44"/>
      <c r="AN2130" s="36"/>
      <c r="AO2130" s="36"/>
      <c r="AP2130" s="36"/>
      <c r="AQ2130" s="36"/>
      <c r="AR2130" s="36"/>
      <c r="AS2130" s="36"/>
    </row>
    <row r="2131" spans="19:45" ht="30" customHeight="1" x14ac:dyDescent="0.25">
      <c r="S2131" s="4" t="str">
        <f t="shared" ref="S2131" si="1859">$BB$18</f>
        <v>-</v>
      </c>
      <c r="T2131" s="3"/>
      <c r="U2131" s="36"/>
      <c r="V2131" s="37"/>
      <c r="W2131" s="37"/>
      <c r="X2131" s="38"/>
      <c r="Y2131" s="38"/>
      <c r="Z2131" s="71"/>
      <c r="AA2131" s="39"/>
      <c r="AB2131" s="40"/>
      <c r="AC2131" s="40"/>
      <c r="AD2131" s="40"/>
      <c r="AE2131" s="41"/>
      <c r="AF2131" s="42"/>
      <c r="AG2131" s="49"/>
      <c r="AH2131" s="43"/>
      <c r="AI2131" s="43"/>
      <c r="AJ2131" s="44"/>
      <c r="AK2131" s="44"/>
      <c r="AL2131" s="44"/>
      <c r="AM2131" s="44"/>
      <c r="AN2131" s="36"/>
      <c r="AO2131" s="36"/>
      <c r="AP2131" s="36"/>
      <c r="AQ2131" s="36"/>
      <c r="AR2131" s="36"/>
      <c r="AS2131" s="36"/>
    </row>
    <row r="2132" spans="19:45" ht="30" customHeight="1" x14ac:dyDescent="0.25">
      <c r="S2132" s="4" t="str">
        <f t="shared" ref="S2132" si="1860">$BB$19</f>
        <v>-</v>
      </c>
      <c r="T2132" s="3"/>
      <c r="U2132" s="36"/>
      <c r="V2132" s="37"/>
      <c r="W2132" s="37"/>
      <c r="X2132" s="38"/>
      <c r="Y2132" s="38"/>
      <c r="Z2132" s="71"/>
      <c r="AA2132" s="39"/>
      <c r="AB2132" s="40"/>
      <c r="AC2132" s="40"/>
      <c r="AD2132" s="40"/>
      <c r="AE2132" s="41"/>
      <c r="AF2132" s="42"/>
      <c r="AG2132" s="49"/>
      <c r="AH2132" s="43"/>
      <c r="AI2132" s="43"/>
      <c r="AJ2132" s="44"/>
      <c r="AK2132" s="44"/>
      <c r="AL2132" s="44"/>
      <c r="AM2132" s="44"/>
      <c r="AN2132" s="36"/>
      <c r="AO2132" s="36"/>
      <c r="AP2132" s="36"/>
      <c r="AQ2132" s="36"/>
      <c r="AR2132" s="36"/>
      <c r="AS2132" s="36"/>
    </row>
    <row r="2133" spans="19:45" ht="30" customHeight="1" x14ac:dyDescent="0.25">
      <c r="S2133" s="4" t="str">
        <f t="shared" ref="S2133" si="1861">$BB$20</f>
        <v>-</v>
      </c>
      <c r="T2133" s="3"/>
      <c r="U2133" s="36"/>
      <c r="V2133" s="37"/>
      <c r="W2133" s="37"/>
      <c r="X2133" s="38"/>
      <c r="Y2133" s="38"/>
      <c r="Z2133" s="71"/>
      <c r="AA2133" s="39"/>
      <c r="AB2133" s="40"/>
      <c r="AC2133" s="40"/>
      <c r="AD2133" s="40"/>
      <c r="AE2133" s="41"/>
      <c r="AF2133" s="42"/>
      <c r="AG2133" s="49"/>
      <c r="AH2133" s="43"/>
      <c r="AI2133" s="43"/>
      <c r="AJ2133" s="44"/>
      <c r="AK2133" s="44"/>
      <c r="AL2133" s="44"/>
      <c r="AM2133" s="44"/>
      <c r="AN2133" s="36"/>
      <c r="AO2133" s="36"/>
      <c r="AP2133" s="36"/>
      <c r="AQ2133" s="36"/>
      <c r="AR2133" s="36"/>
      <c r="AS2133" s="36"/>
    </row>
    <row r="2134" spans="19:45" ht="30" customHeight="1" x14ac:dyDescent="0.25">
      <c r="S2134" s="4" t="str">
        <f t="shared" ref="S2134" si="1862">$BB$21</f>
        <v>-</v>
      </c>
      <c r="T2134" s="3"/>
      <c r="U2134" s="36"/>
      <c r="V2134" s="37"/>
      <c r="W2134" s="37"/>
      <c r="X2134" s="38"/>
      <c r="Y2134" s="38"/>
      <c r="Z2134" s="71"/>
      <c r="AA2134" s="39"/>
      <c r="AB2134" s="40"/>
      <c r="AC2134" s="40"/>
      <c r="AD2134" s="40"/>
      <c r="AE2134" s="41"/>
      <c r="AF2134" s="42"/>
      <c r="AG2134" s="49"/>
      <c r="AH2134" s="43"/>
      <c r="AI2134" s="43"/>
      <c r="AJ2134" s="44"/>
      <c r="AK2134" s="44"/>
      <c r="AL2134" s="44"/>
      <c r="AM2134" s="44"/>
      <c r="AN2134" s="36"/>
      <c r="AO2134" s="36"/>
      <c r="AP2134" s="36"/>
      <c r="AQ2134" s="36"/>
      <c r="AR2134" s="36"/>
      <c r="AS2134" s="36"/>
    </row>
    <row r="2135" spans="19:45" ht="30" customHeight="1" x14ac:dyDescent="0.25">
      <c r="S2135" s="4" t="str">
        <f t="shared" ref="S2135" si="1863">$BB$22</f>
        <v>-</v>
      </c>
      <c r="T2135" s="3"/>
      <c r="U2135" s="36"/>
      <c r="V2135" s="37"/>
      <c r="W2135" s="37"/>
      <c r="X2135" s="38"/>
      <c r="Y2135" s="38"/>
      <c r="Z2135" s="71"/>
      <c r="AA2135" s="39"/>
      <c r="AB2135" s="40"/>
      <c r="AC2135" s="40"/>
      <c r="AD2135" s="40"/>
      <c r="AE2135" s="41"/>
      <c r="AF2135" s="42"/>
      <c r="AG2135" s="49"/>
      <c r="AH2135" s="43"/>
      <c r="AI2135" s="43"/>
      <c r="AJ2135" s="44"/>
      <c r="AK2135" s="44"/>
      <c r="AL2135" s="44"/>
      <c r="AM2135" s="44"/>
      <c r="AN2135" s="36"/>
      <c r="AO2135" s="36"/>
      <c r="AP2135" s="36"/>
      <c r="AQ2135" s="36"/>
      <c r="AR2135" s="36"/>
      <c r="AS2135" s="36"/>
    </row>
    <row r="2136" spans="19:45" ht="30" customHeight="1" x14ac:dyDescent="0.25">
      <c r="S2136" s="4" t="str">
        <f t="shared" ref="S2136" si="1864">$BB$23</f>
        <v>-</v>
      </c>
      <c r="T2136" s="3"/>
      <c r="U2136" s="36"/>
      <c r="V2136" s="37"/>
      <c r="W2136" s="37"/>
      <c r="X2136" s="38"/>
      <c r="Y2136" s="38"/>
      <c r="Z2136" s="71"/>
      <c r="AA2136" s="39"/>
      <c r="AB2136" s="40"/>
      <c r="AC2136" s="40"/>
      <c r="AD2136" s="40"/>
      <c r="AE2136" s="41"/>
      <c r="AF2136" s="42"/>
      <c r="AG2136" s="49"/>
      <c r="AH2136" s="43"/>
      <c r="AI2136" s="43"/>
      <c r="AJ2136" s="44"/>
      <c r="AK2136" s="44"/>
      <c r="AL2136" s="44"/>
      <c r="AM2136" s="44"/>
      <c r="AN2136" s="36"/>
      <c r="AO2136" s="36"/>
      <c r="AP2136" s="36"/>
      <c r="AQ2136" s="36"/>
      <c r="AR2136" s="36"/>
      <c r="AS2136" s="36"/>
    </row>
    <row r="2137" spans="19:45" ht="30" customHeight="1" x14ac:dyDescent="0.25">
      <c r="S2137" s="4" t="str">
        <f t="shared" ref="S2137" si="1865">$BB$24</f>
        <v>-</v>
      </c>
      <c r="T2137" s="3"/>
      <c r="U2137" s="36"/>
      <c r="V2137" s="37"/>
      <c r="W2137" s="37"/>
      <c r="X2137" s="38"/>
      <c r="Y2137" s="38"/>
      <c r="Z2137" s="71"/>
      <c r="AA2137" s="39"/>
      <c r="AB2137" s="40"/>
      <c r="AC2137" s="40"/>
      <c r="AD2137" s="40"/>
      <c r="AE2137" s="41"/>
      <c r="AF2137" s="42"/>
      <c r="AG2137" s="49"/>
      <c r="AH2137" s="43"/>
      <c r="AI2137" s="43"/>
      <c r="AJ2137" s="44"/>
      <c r="AK2137" s="44"/>
      <c r="AL2137" s="44"/>
      <c r="AM2137" s="44"/>
      <c r="AN2137" s="36"/>
      <c r="AO2137" s="36"/>
      <c r="AP2137" s="36"/>
      <c r="AQ2137" s="36"/>
      <c r="AR2137" s="36"/>
      <c r="AS2137" s="36"/>
    </row>
    <row r="2138" spans="19:45" ht="30" customHeight="1" x14ac:dyDescent="0.25">
      <c r="S2138" s="4" t="str">
        <f t="shared" ref="S2138" si="1866">$BB$25</f>
        <v>-</v>
      </c>
      <c r="T2138" s="3"/>
      <c r="U2138" s="36"/>
      <c r="V2138" s="37"/>
      <c r="W2138" s="37"/>
      <c r="X2138" s="38"/>
      <c r="Y2138" s="38"/>
      <c r="Z2138" s="71"/>
      <c r="AA2138" s="39"/>
      <c r="AB2138" s="40"/>
      <c r="AC2138" s="40"/>
      <c r="AD2138" s="40"/>
      <c r="AE2138" s="41"/>
      <c r="AF2138" s="42"/>
      <c r="AG2138" s="49"/>
      <c r="AH2138" s="43"/>
      <c r="AI2138" s="43"/>
      <c r="AJ2138" s="44"/>
      <c r="AK2138" s="44"/>
      <c r="AL2138" s="44"/>
      <c r="AM2138" s="44"/>
      <c r="AN2138" s="36"/>
      <c r="AO2138" s="36"/>
      <c r="AP2138" s="36"/>
      <c r="AQ2138" s="36"/>
      <c r="AR2138" s="36"/>
      <c r="AS2138" s="36"/>
    </row>
    <row r="2139" spans="19:45" ht="30" customHeight="1" x14ac:dyDescent="0.25">
      <c r="S2139" s="4" t="str">
        <f t="shared" ref="S2139" si="1867">$BB$26</f>
        <v>-</v>
      </c>
      <c r="T2139" s="3"/>
      <c r="U2139" s="36"/>
      <c r="V2139" s="37"/>
      <c r="W2139" s="37"/>
      <c r="X2139" s="38"/>
      <c r="Y2139" s="38"/>
      <c r="Z2139" s="71"/>
      <c r="AA2139" s="39"/>
      <c r="AB2139" s="40"/>
      <c r="AC2139" s="40"/>
      <c r="AD2139" s="40"/>
      <c r="AE2139" s="41"/>
      <c r="AF2139" s="42"/>
      <c r="AG2139" s="49"/>
      <c r="AH2139" s="43"/>
      <c r="AI2139" s="43"/>
      <c r="AJ2139" s="44"/>
      <c r="AK2139" s="44"/>
      <c r="AL2139" s="44"/>
      <c r="AM2139" s="44"/>
      <c r="AN2139" s="36"/>
      <c r="AO2139" s="36"/>
      <c r="AP2139" s="36"/>
      <c r="AQ2139" s="36"/>
      <c r="AR2139" s="36"/>
      <c r="AS2139" s="36"/>
    </row>
    <row r="2140" spans="19:45" ht="30" customHeight="1" x14ac:dyDescent="0.25">
      <c r="S2140" s="4" t="str">
        <f t="shared" ref="S2140" si="1868">$BB$27</f>
        <v>-</v>
      </c>
      <c r="T2140" s="3"/>
      <c r="U2140" s="36"/>
      <c r="V2140" s="37"/>
      <c r="W2140" s="37"/>
      <c r="X2140" s="38"/>
      <c r="Y2140" s="38"/>
      <c r="Z2140" s="71"/>
      <c r="AA2140" s="39"/>
      <c r="AB2140" s="40"/>
      <c r="AC2140" s="40"/>
      <c r="AD2140" s="40"/>
      <c r="AE2140" s="41"/>
      <c r="AF2140" s="42"/>
      <c r="AG2140" s="49"/>
      <c r="AH2140" s="43"/>
      <c r="AI2140" s="43"/>
      <c r="AJ2140" s="44"/>
      <c r="AK2140" s="44"/>
      <c r="AL2140" s="44"/>
      <c r="AM2140" s="44"/>
      <c r="AN2140" s="36"/>
      <c r="AO2140" s="36"/>
      <c r="AP2140" s="36"/>
      <c r="AQ2140" s="36"/>
      <c r="AR2140" s="36"/>
      <c r="AS2140" s="36"/>
    </row>
    <row r="2141" spans="19:45" ht="30" customHeight="1" x14ac:dyDescent="0.25">
      <c r="S2141" s="4" t="str">
        <f t="shared" ref="S2141" si="1869">$BB$28</f>
        <v>-</v>
      </c>
      <c r="T2141" s="3"/>
      <c r="U2141" s="36"/>
      <c r="V2141" s="37"/>
      <c r="W2141" s="37"/>
      <c r="X2141" s="38"/>
      <c r="Y2141" s="38"/>
      <c r="Z2141" s="71"/>
      <c r="AA2141" s="39"/>
      <c r="AB2141" s="40"/>
      <c r="AC2141" s="40"/>
      <c r="AD2141" s="40"/>
      <c r="AE2141" s="41"/>
      <c r="AF2141" s="42"/>
      <c r="AG2141" s="49"/>
      <c r="AH2141" s="43"/>
      <c r="AI2141" s="43"/>
      <c r="AJ2141" s="44"/>
      <c r="AK2141" s="44"/>
      <c r="AL2141" s="44"/>
      <c r="AM2141" s="44"/>
      <c r="AN2141" s="36"/>
      <c r="AO2141" s="36"/>
      <c r="AP2141" s="36"/>
      <c r="AQ2141" s="36"/>
      <c r="AR2141" s="36"/>
      <c r="AS2141" s="36"/>
    </row>
    <row r="2142" spans="19:45" ht="30" customHeight="1" x14ac:dyDescent="0.25">
      <c r="S2142" s="4" t="str">
        <f t="shared" ref="S2142" si="1870">$BB$29</f>
        <v>-</v>
      </c>
      <c r="T2142" s="3"/>
      <c r="U2142" s="36"/>
      <c r="V2142" s="37"/>
      <c r="W2142" s="37"/>
      <c r="X2142" s="38"/>
      <c r="Y2142" s="38"/>
      <c r="Z2142" s="71"/>
      <c r="AA2142" s="39"/>
      <c r="AB2142" s="40"/>
      <c r="AC2142" s="40"/>
      <c r="AD2142" s="40"/>
      <c r="AE2142" s="41"/>
      <c r="AF2142" s="42"/>
      <c r="AG2142" s="49"/>
      <c r="AH2142" s="43"/>
      <c r="AI2142" s="43"/>
      <c r="AJ2142" s="44"/>
      <c r="AK2142" s="44"/>
      <c r="AL2142" s="44"/>
      <c r="AM2142" s="44"/>
      <c r="AN2142" s="36"/>
      <c r="AO2142" s="36"/>
      <c r="AP2142" s="36"/>
      <c r="AQ2142" s="36"/>
      <c r="AR2142" s="36"/>
      <c r="AS2142" s="36"/>
    </row>
    <row r="2143" spans="19:45" ht="30" customHeight="1" x14ac:dyDescent="0.25">
      <c r="S2143" s="4" t="str">
        <f t="shared" ref="S2143" si="1871">$BB$30</f>
        <v>-</v>
      </c>
      <c r="T2143" s="3"/>
      <c r="U2143" s="36"/>
      <c r="V2143" s="37"/>
      <c r="W2143" s="37"/>
      <c r="X2143" s="38"/>
      <c r="Y2143" s="38"/>
      <c r="Z2143" s="71"/>
      <c r="AA2143" s="39"/>
      <c r="AB2143" s="40"/>
      <c r="AC2143" s="40"/>
      <c r="AD2143" s="40"/>
      <c r="AE2143" s="41"/>
      <c r="AF2143" s="42"/>
      <c r="AG2143" s="49"/>
      <c r="AH2143" s="43"/>
      <c r="AI2143" s="43"/>
      <c r="AJ2143" s="44"/>
      <c r="AK2143" s="44"/>
      <c r="AL2143" s="44"/>
      <c r="AM2143" s="44"/>
      <c r="AN2143" s="36"/>
      <c r="AO2143" s="36"/>
      <c r="AP2143" s="36"/>
      <c r="AQ2143" s="36"/>
      <c r="AR2143" s="36"/>
      <c r="AS2143" s="36"/>
    </row>
    <row r="2144" spans="19:45" ht="30" customHeight="1" x14ac:dyDescent="0.25">
      <c r="S2144" s="4" t="str">
        <f t="shared" ref="S2144" si="1872">$BB$31</f>
        <v>-</v>
      </c>
      <c r="T2144" s="3"/>
      <c r="U2144" s="36"/>
      <c r="V2144" s="37"/>
      <c r="W2144" s="37"/>
      <c r="X2144" s="38"/>
      <c r="Y2144" s="38"/>
      <c r="Z2144" s="71"/>
      <c r="AA2144" s="39"/>
      <c r="AB2144" s="40"/>
      <c r="AC2144" s="40"/>
      <c r="AD2144" s="40"/>
      <c r="AE2144" s="41"/>
      <c r="AF2144" s="42"/>
      <c r="AG2144" s="49"/>
      <c r="AH2144" s="43"/>
      <c r="AI2144" s="43"/>
      <c r="AJ2144" s="44"/>
      <c r="AK2144" s="44"/>
      <c r="AL2144" s="44"/>
      <c r="AM2144" s="44"/>
      <c r="AN2144" s="36"/>
      <c r="AO2144" s="36"/>
      <c r="AP2144" s="36"/>
      <c r="AQ2144" s="36"/>
      <c r="AR2144" s="36"/>
      <c r="AS2144" s="36"/>
    </row>
    <row r="2145" spans="19:45" ht="30" customHeight="1" x14ac:dyDescent="0.25">
      <c r="S2145" s="34"/>
      <c r="T2145" s="34"/>
      <c r="U2145" s="34"/>
      <c r="V2145" s="34"/>
      <c r="W2145" s="34"/>
      <c r="X2145" s="34"/>
      <c r="Y2145" s="34"/>
      <c r="Z2145" s="34"/>
      <c r="AA2145" s="34"/>
      <c r="AB2145" s="34"/>
      <c r="AC2145" s="34"/>
      <c r="AD2145" s="34"/>
      <c r="AE2145" s="34"/>
      <c r="AF2145" s="34"/>
      <c r="AG2145" s="34"/>
      <c r="AH2145" s="34"/>
      <c r="AI2145" s="34"/>
      <c r="AJ2145" s="34"/>
      <c r="AK2145" s="34"/>
      <c r="AL2145" s="34"/>
      <c r="AM2145" s="34"/>
      <c r="AN2145" s="34"/>
      <c r="AO2145" s="34"/>
      <c r="AP2145" s="34"/>
      <c r="AQ2145" s="34"/>
      <c r="AR2145" s="6"/>
      <c r="AS2145" s="6"/>
    </row>
    <row r="2146" spans="19:45" ht="30" customHeight="1" x14ac:dyDescent="0.25">
      <c r="S2146" s="31" cm="1">
        <f t="array" ref="S2146">BoxNum(ROW($S2146))</f>
        <v>34</v>
      </c>
      <c r="T2146" s="7" t="s">
        <v>698</v>
      </c>
      <c r="U2146" s="15" t="s">
        <v>585</v>
      </c>
      <c r="V2146" s="12"/>
      <c r="W2146" s="65"/>
      <c r="X2146" s="12"/>
      <c r="Y2146" s="7" t="str">
        <f t="shared" ref="Y2146" si="1873">VLOOKUP(U2146,$DX$1:$DZ$21,3,FALSE)</f>
        <v>-</v>
      </c>
      <c r="AD2146" s="8"/>
    </row>
    <row r="2147" spans="19:45" ht="30" customHeight="1" x14ac:dyDescent="0.25">
      <c r="S2147" s="7" t="s">
        <v>24</v>
      </c>
      <c r="T2147" s="15" t="s">
        <v>606</v>
      </c>
      <c r="U2147" s="5" t="s">
        <v>23</v>
      </c>
      <c r="V2147" s="7" t="str">
        <f t="shared" ref="V2147" si="1874">VLOOKUP(U2146,$DX$1:$DZ$21,2,FALSE)</f>
        <v>-</v>
      </c>
      <c r="W2147" s="19"/>
      <c r="X2147" s="19"/>
      <c r="Y2147" s="19"/>
      <c r="Z2147" s="19"/>
      <c r="AA2147" s="5" t="s">
        <v>592</v>
      </c>
      <c r="AB2147" s="26" t="str">
        <f t="shared" ref="AB2147" si="1875">T2166&amp;"_"&amp;ABS(T2164)&amp;"dB_"&amp;T2168&amp;"_"&amp;T2169&amp;"_"&amp;GetAbsMaxMinText(AF2150:AG2209)&amp;"_"&amp;T2149&amp;"_"&amp;T2148&amp;S2146&amp;"."&amp;T2172</f>
        <v>default_NormalMode_38dB_M804WF_2391A_360_420_ZTS6056_MP34.1</v>
      </c>
      <c r="AC2147" s="18"/>
      <c r="AD2147" s="18"/>
      <c r="AE2147" s="18"/>
      <c r="AF2147" s="18"/>
      <c r="AG2147" s="18"/>
      <c r="AH2147" s="19"/>
      <c r="AI2147" s="19" t="s">
        <v>2</v>
      </c>
      <c r="AJ2147" s="16"/>
      <c r="AK2147" s="16"/>
      <c r="AL2147" s="16"/>
      <c r="AM2147" s="16"/>
      <c r="AN2147" s="16"/>
      <c r="AO2147" s="16"/>
      <c r="AP2147" s="16"/>
      <c r="AQ2147" s="16"/>
      <c r="AR2147" s="16"/>
      <c r="AS2147" s="16"/>
    </row>
    <row r="2148" spans="19:45" ht="30" customHeight="1" x14ac:dyDescent="0.25">
      <c r="S2148" s="7" t="s">
        <v>5</v>
      </c>
      <c r="T2148" s="15" t="s">
        <v>1148</v>
      </c>
      <c r="U2148" s="32" t="str">
        <f t="shared" ref="U2148" si="1876">HYPERLINK("#A"&amp;(S2146+1),"&lt;==Block" &amp; $S2146 &amp;"==&gt;")</f>
        <v>&lt;==Block34==&gt;</v>
      </c>
      <c r="V2148" s="51"/>
      <c r="W2148" s="19"/>
      <c r="X2148" s="19"/>
      <c r="Y2148" s="23"/>
      <c r="Z2148" s="8"/>
      <c r="AA2148" s="19"/>
      <c r="AB2148" s="19"/>
      <c r="AC2148" s="19"/>
      <c r="AD2148" s="19"/>
      <c r="AE2148" s="19"/>
      <c r="AF2148" s="19"/>
      <c r="AG2148" s="19"/>
      <c r="AH2148" s="19"/>
      <c r="AI2148" s="19"/>
      <c r="AJ2148" s="19"/>
      <c r="AK2148" s="19"/>
      <c r="AL2148" s="19"/>
      <c r="AM2148" s="19"/>
      <c r="AN2148" s="57" t="s">
        <v>723</v>
      </c>
      <c r="AO2148" s="57" t="s">
        <v>709</v>
      </c>
      <c r="AP2148" s="57" t="s">
        <v>710</v>
      </c>
      <c r="AQ2148" s="57" t="s">
        <v>611</v>
      </c>
      <c r="AR2148" s="57" t="s">
        <v>711</v>
      </c>
      <c r="AS2148" s="50"/>
    </row>
    <row r="2149" spans="19:45" ht="30" customHeight="1" x14ac:dyDescent="0.25">
      <c r="S2149" s="7" t="s">
        <v>10</v>
      </c>
      <c r="T2149" s="15" t="s">
        <v>1191</v>
      </c>
      <c r="U2149" s="52" t="s">
        <v>775</v>
      </c>
      <c r="V2149" s="33" t="s">
        <v>601</v>
      </c>
      <c r="W2149" s="33" t="s">
        <v>602</v>
      </c>
      <c r="X2149" s="33" t="s">
        <v>603</v>
      </c>
      <c r="Y2149" s="33" t="s">
        <v>603</v>
      </c>
      <c r="Z2149" s="33" t="s">
        <v>591</v>
      </c>
      <c r="AA2149" s="33" t="s">
        <v>7</v>
      </c>
      <c r="AB2149" s="33" t="s">
        <v>563</v>
      </c>
      <c r="AC2149" s="33" t="s">
        <v>577</v>
      </c>
      <c r="AD2149" s="33" t="s">
        <v>611</v>
      </c>
      <c r="AE2149" s="33" t="s">
        <v>569</v>
      </c>
      <c r="AF2149" s="35" t="s">
        <v>593</v>
      </c>
      <c r="AG2149" s="35" t="s">
        <v>594</v>
      </c>
      <c r="AH2149" s="35" t="s">
        <v>595</v>
      </c>
      <c r="AI2149" s="35" t="s">
        <v>596</v>
      </c>
      <c r="AJ2149" s="56" t="s">
        <v>597</v>
      </c>
      <c r="AK2149" s="56" t="s">
        <v>598</v>
      </c>
      <c r="AL2149" s="56" t="s">
        <v>599</v>
      </c>
      <c r="AM2149" s="56" t="s">
        <v>600</v>
      </c>
      <c r="AN2149" s="56" t="str">
        <f t="shared" ref="AN2149" si="1877">VLOOKUP($T2157,$DE$1:$DJ$31,2,FALSE)</f>
        <v>Full</v>
      </c>
      <c r="AO2149" s="56" t="str">
        <f t="shared" ref="AO2149" si="1878">VLOOKUP($T2157,$DE$1:$DJ$31,3,FALSE)</f>
        <v>Full</v>
      </c>
      <c r="AP2149" s="56" t="str">
        <f t="shared" ref="AP2149" si="1879">VLOOKUP($T2157,$DE$1:$DJ$31,4,FALSE)</f>
        <v>non</v>
      </c>
      <c r="AQ2149" s="56" t="str">
        <f t="shared" ref="AQ2149" si="1880">VLOOKUP($T2157,$DE$1:$DJ$31,5,FALSE)</f>
        <v>non</v>
      </c>
      <c r="AR2149" s="56" t="str">
        <f t="shared" ref="AR2149" si="1881">VLOOKUP($T2157,$DE$1:$DJ$31,6,FALSE)</f>
        <v>Full</v>
      </c>
      <c r="AS2149" s="35" t="s">
        <v>726</v>
      </c>
    </row>
    <row r="2150" spans="19:45" ht="30" customHeight="1" x14ac:dyDescent="0.25">
      <c r="S2150" s="7" t="s">
        <v>18</v>
      </c>
      <c r="T2150" s="15" t="s">
        <v>1149</v>
      </c>
      <c r="U2150" s="36" t="str">
        <f t="shared" ref="U2150:U2160" ca="1" si="1882">ConfigCode($AA2150,$AN2150,$AO2150,$AP2150,$AQ2150,$AR2150,$AF2150,$AG2150,2)</f>
        <v>0x23=-36.60,-36.00;</v>
      </c>
      <c r="V2150" s="37"/>
      <c r="W2150" s="37"/>
      <c r="X2150" s="68"/>
      <c r="Y2150" s="68"/>
      <c r="Z2150" s="55">
        <f t="shared" ref="Z2150:Z2160" ca="1" si="1883" xml:space="preserve">
N("vbias,vlookup vbias range")+
VLOOKUP($AA2150,INDIRECT(BoxVal(ROW($AA2150),34,COLUMN(T2146))),2,FALSE)+
N("gain")+
$AB2150+
N("vcm")+
VLOOKUP($AC2150,$CT$1:$DC$31,7,FALSE)+
N("(vbias*vcp*vbg-vbias)*sensor ratio")+
VbiasCal($AA2150,$AD2150,$AE2150,BoxVal(ROW($AC2150),18,COLUMN($T$22)))+
N("vbias ref+gain ref")+
$V2150+$W2150</f>
        <v>-1.7000000000000002</v>
      </c>
      <c r="AA2150" s="39" t="s">
        <v>799</v>
      </c>
      <c r="AB2150" s="40">
        <v>0.5</v>
      </c>
      <c r="AC2150" s="40" t="s">
        <v>996</v>
      </c>
      <c r="AD2150" s="40">
        <v>1</v>
      </c>
      <c r="AE2150" s="41">
        <v>0</v>
      </c>
      <c r="AF2150" s="42">
        <v>-36.6</v>
      </c>
      <c r="AG2150" s="42">
        <v>-36</v>
      </c>
      <c r="AH2150" s="43">
        <f t="shared" ref="AH2150:AH2160" ca="1" si="1884">$AF2150+$Z2150</f>
        <v>-38.300000000000004</v>
      </c>
      <c r="AI2150" s="43">
        <f t="shared" ref="AI2150:AI2160" ca="1" si="1885">$AG2150+$Z2150</f>
        <v>-37.700000000000003</v>
      </c>
      <c r="AJ2150" s="44">
        <f t="shared" ref="AJ2150:AJ2160" ca="1" si="1886" xml:space="preserve">
N("initial sens-loopgain")+
$AF2150-BoxVal(ROW($AA2150),26,COLUMN(INDIRECT("T"&amp;(INT(ROW($AA2167)/65))*65+2)))</f>
        <v>-36.6</v>
      </c>
      <c r="AK2150" s="44">
        <f t="shared" ref="AK2150:AK2160" ca="1" si="1887">AJ2150+(AG2150-AF2150)</f>
        <v>-36</v>
      </c>
      <c r="AL2150" s="44">
        <f t="shared" ref="AL2150:AL2160" ca="1" si="1888" xml:space="preserve">
N("initial sens-loopgain-gain-gain ref-vcm")+
$AH2150-
BoxVal(ROW($AA2150),26,COLUMN(INDIRECT("T"&amp;(INT(ROW($AA2167)/65))*65+2)))-
$AB2150-
$W2150-
IFERROR(VLOOKUP($AC2150,$CT$1:$DC$31,7,FALSE),0)</f>
        <v>-38.800000000000004</v>
      </c>
      <c r="AM2150" s="44">
        <f t="shared" ref="AM2150:AM2160" ca="1" si="1889">AL2150+(AG2150-AF2150)</f>
        <v>-38.200000000000003</v>
      </c>
      <c r="AN2150" s="36" t="str">
        <f t="shared" ref="AN2150:AN2160" ca="1" si="1890">IF(BoxVal(ROW(AA2150),9,COLUMN(T2148))="FIX","00",ManualLookup(AA2150,BoxVal(ROW(AA2150),4,COLUMN(AN2148)),INDIRECT(DN$3)))</f>
        <v>20</v>
      </c>
      <c r="AO2150" s="36" t="str">
        <f t="shared" ref="AO2150:AO2160" ca="1" si="1891">ManualLookup(AB2150,BoxVal(ROW(AB2150),4,COLUMN(AO2148)),INDIRECT(DO$3))</f>
        <v>03</v>
      </c>
      <c r="AP2150" s="36" t="str">
        <f t="shared" ref="AP2150:AP2160" ca="1" si="1892">ManualLookup(AC2150,BoxVal(ROW(AC2150),4,COLUMN(AP2148)),INDIRECT(DP$3))</f>
        <v>00</v>
      </c>
      <c r="AQ2150" s="36" t="str">
        <f t="shared" ref="AQ2150:AQ2160" ca="1" si="1893">ManualLookup(AD2150,BoxVal(ROW(AD2150),4,COLUMN(AQ2148)),INDIRECT(DQ$3))</f>
        <v>00</v>
      </c>
      <c r="AR2150" s="36" t="str">
        <f t="shared" ref="AR2150:AR2160" ca="1" si="1894">ManualLookup(AE2150,BoxVal(ROW(AE2150),4,COLUMN(AR2148)),INDIRECT(DR$3))</f>
        <v>00</v>
      </c>
      <c r="AS2150" s="33"/>
    </row>
    <row r="2151" spans="19:45" ht="30" customHeight="1" x14ac:dyDescent="0.25">
      <c r="S2151" s="7" t="s">
        <v>13</v>
      </c>
      <c r="T2151" s="15" t="s">
        <v>1158</v>
      </c>
      <c r="U2151" s="71" t="str">
        <f t="shared" ca="1" si="1882"/>
        <v>0x24=-37.10,-36.60;</v>
      </c>
      <c r="V2151" s="37"/>
      <c r="W2151" s="37"/>
      <c r="X2151" s="68"/>
      <c r="Y2151" s="68"/>
      <c r="Z2151" s="55">
        <f t="shared" ca="1" si="1883"/>
        <v>-1.2000000000000002</v>
      </c>
      <c r="AA2151" s="39" t="s">
        <v>799</v>
      </c>
      <c r="AB2151" s="40">
        <v>1</v>
      </c>
      <c r="AC2151" s="40" t="s">
        <v>996</v>
      </c>
      <c r="AD2151" s="40">
        <v>1</v>
      </c>
      <c r="AE2151" s="41">
        <v>0</v>
      </c>
      <c r="AF2151" s="42">
        <v>-37.1</v>
      </c>
      <c r="AG2151" s="47">
        <f t="shared" ref="AG2151" si="1895">AF2150</f>
        <v>-36.6</v>
      </c>
      <c r="AH2151" s="43">
        <f t="shared" ca="1" si="1884"/>
        <v>-38.300000000000004</v>
      </c>
      <c r="AI2151" s="43">
        <f t="shared" ca="1" si="1885"/>
        <v>-37.800000000000004</v>
      </c>
      <c r="AJ2151" s="44">
        <f t="shared" ca="1" si="1886"/>
        <v>-37.1</v>
      </c>
      <c r="AK2151" s="44">
        <f t="shared" ca="1" si="1887"/>
        <v>-36.6</v>
      </c>
      <c r="AL2151" s="44">
        <f t="shared" ca="1" si="1888"/>
        <v>-39.300000000000004</v>
      </c>
      <c r="AM2151" s="44">
        <f t="shared" ca="1" si="1889"/>
        <v>-38.800000000000004</v>
      </c>
      <c r="AN2151" s="36" t="str">
        <f t="shared" ca="1" si="1890"/>
        <v>20</v>
      </c>
      <c r="AO2151" s="36" t="str">
        <f t="shared" ca="1" si="1891"/>
        <v>04</v>
      </c>
      <c r="AP2151" s="36" t="str">
        <f t="shared" ca="1" si="1892"/>
        <v>00</v>
      </c>
      <c r="AQ2151" s="36" t="str">
        <f t="shared" ca="1" si="1893"/>
        <v>00</v>
      </c>
      <c r="AR2151" s="36" t="str">
        <f t="shared" ca="1" si="1894"/>
        <v>00</v>
      </c>
      <c r="AS2151" s="36"/>
    </row>
    <row r="2152" spans="19:45" ht="30" customHeight="1" x14ac:dyDescent="0.25">
      <c r="S2152" s="26"/>
      <c r="T2152" s="17"/>
      <c r="U2152" s="71" t="str">
        <f t="shared" ca="1" si="1882"/>
        <v>0x25=-37.60,-37.10;</v>
      </c>
      <c r="V2152" s="37"/>
      <c r="W2152" s="37"/>
      <c r="X2152" s="68"/>
      <c r="Y2152" s="68"/>
      <c r="Z2152" s="55">
        <f t="shared" ca="1" si="1883"/>
        <v>-0.70000000000000018</v>
      </c>
      <c r="AA2152" s="39" t="s">
        <v>584</v>
      </c>
      <c r="AB2152" s="40">
        <v>1.5</v>
      </c>
      <c r="AC2152" s="40" t="s">
        <v>995</v>
      </c>
      <c r="AD2152" s="40">
        <v>1</v>
      </c>
      <c r="AE2152" s="41">
        <v>0</v>
      </c>
      <c r="AF2152" s="42">
        <v>-37.6</v>
      </c>
      <c r="AG2152" s="47">
        <f t="shared" ref="AG2152:AG2160" si="1896">AF2151</f>
        <v>-37.1</v>
      </c>
      <c r="AH2152" s="43">
        <f t="shared" ca="1" si="1884"/>
        <v>-38.300000000000004</v>
      </c>
      <c r="AI2152" s="43">
        <f t="shared" ca="1" si="1885"/>
        <v>-37.800000000000004</v>
      </c>
      <c r="AJ2152" s="44">
        <f t="shared" ca="1" si="1886"/>
        <v>-37.6</v>
      </c>
      <c r="AK2152" s="44">
        <f t="shared" ca="1" si="1887"/>
        <v>-37.1</v>
      </c>
      <c r="AL2152" s="44">
        <f t="shared" ca="1" si="1888"/>
        <v>-39.800000000000004</v>
      </c>
      <c r="AM2152" s="44">
        <f t="shared" ca="1" si="1889"/>
        <v>-39.300000000000004</v>
      </c>
      <c r="AN2152" s="36" t="str">
        <f t="shared" ca="1" si="1890"/>
        <v>20</v>
      </c>
      <c r="AO2152" s="36" t="str">
        <f t="shared" ca="1" si="1891"/>
        <v>05</v>
      </c>
      <c r="AP2152" s="36" t="str">
        <f t="shared" ca="1" si="1892"/>
        <v>00</v>
      </c>
      <c r="AQ2152" s="36" t="str">
        <f t="shared" ca="1" si="1893"/>
        <v>00</v>
      </c>
      <c r="AR2152" s="36" t="str">
        <f t="shared" ca="1" si="1894"/>
        <v>00</v>
      </c>
      <c r="AS2152" s="36"/>
    </row>
    <row r="2153" spans="19:45" ht="30" customHeight="1" x14ac:dyDescent="0.25">
      <c r="S2153" s="7" t="s">
        <v>19</v>
      </c>
      <c r="T2153" s="15" t="s">
        <v>1150</v>
      </c>
      <c r="U2153" s="71" t="str">
        <f t="shared" ca="1" si="1882"/>
        <v>0x34=-38.20,-37.60;</v>
      </c>
      <c r="V2153" s="37"/>
      <c r="W2153" s="37"/>
      <c r="X2153" s="68"/>
      <c r="Y2153" s="68"/>
      <c r="Z2153" s="55">
        <f t="shared" ca="1" si="1883"/>
        <v>-0.10000000000000009</v>
      </c>
      <c r="AA2153" s="39" t="s">
        <v>586</v>
      </c>
      <c r="AB2153" s="40">
        <v>1</v>
      </c>
      <c r="AC2153" s="40" t="s">
        <v>995</v>
      </c>
      <c r="AD2153" s="40">
        <v>1</v>
      </c>
      <c r="AE2153" s="41">
        <v>0</v>
      </c>
      <c r="AF2153" s="42">
        <v>-38.200000000000003</v>
      </c>
      <c r="AG2153" s="47">
        <f t="shared" si="1896"/>
        <v>-37.6</v>
      </c>
      <c r="AH2153" s="43">
        <f t="shared" ca="1" si="1884"/>
        <v>-38.300000000000004</v>
      </c>
      <c r="AI2153" s="43">
        <f t="shared" ca="1" si="1885"/>
        <v>-37.700000000000003</v>
      </c>
      <c r="AJ2153" s="44">
        <f t="shared" ca="1" si="1886"/>
        <v>-38.200000000000003</v>
      </c>
      <c r="AK2153" s="44">
        <f t="shared" ca="1" si="1887"/>
        <v>-37.6</v>
      </c>
      <c r="AL2153" s="44">
        <f t="shared" ca="1" si="1888"/>
        <v>-39.300000000000004</v>
      </c>
      <c r="AM2153" s="44">
        <f t="shared" ca="1" si="1889"/>
        <v>-38.700000000000003</v>
      </c>
      <c r="AN2153" s="36" t="str">
        <f t="shared" ca="1" si="1890"/>
        <v>30</v>
      </c>
      <c r="AO2153" s="36" t="str">
        <f t="shared" ca="1" si="1891"/>
        <v>04</v>
      </c>
      <c r="AP2153" s="36" t="str">
        <f t="shared" ca="1" si="1892"/>
        <v>00</v>
      </c>
      <c r="AQ2153" s="36" t="str">
        <f t="shared" ca="1" si="1893"/>
        <v>00</v>
      </c>
      <c r="AR2153" s="36" t="str">
        <f t="shared" ca="1" si="1894"/>
        <v>00</v>
      </c>
      <c r="AS2153" s="36"/>
    </row>
    <row r="2154" spans="19:45" ht="30" customHeight="1" x14ac:dyDescent="0.25">
      <c r="S2154" s="7" t="s">
        <v>15</v>
      </c>
      <c r="T2154" s="15" t="s">
        <v>1151</v>
      </c>
      <c r="U2154" s="71" t="str">
        <f t="shared" ca="1" si="1882"/>
        <v>0x35=-38.70,-38.20;</v>
      </c>
      <c r="V2154" s="37"/>
      <c r="W2154" s="37"/>
      <c r="X2154" s="68"/>
      <c r="Y2154" s="68"/>
      <c r="Z2154" s="55">
        <f t="shared" ca="1" si="1883"/>
        <v>0.39999999999999991</v>
      </c>
      <c r="AA2154" s="39" t="s">
        <v>586</v>
      </c>
      <c r="AB2154" s="40">
        <v>1.5</v>
      </c>
      <c r="AC2154" s="40" t="s">
        <v>995</v>
      </c>
      <c r="AD2154" s="40">
        <v>1</v>
      </c>
      <c r="AE2154" s="41">
        <v>0</v>
      </c>
      <c r="AF2154" s="42">
        <v>-38.700000000000003</v>
      </c>
      <c r="AG2154" s="47">
        <f t="shared" si="1896"/>
        <v>-38.200000000000003</v>
      </c>
      <c r="AH2154" s="43">
        <f t="shared" ca="1" si="1884"/>
        <v>-38.300000000000004</v>
      </c>
      <c r="AI2154" s="43">
        <f t="shared" ca="1" si="1885"/>
        <v>-37.800000000000004</v>
      </c>
      <c r="AJ2154" s="44">
        <f t="shared" ca="1" si="1886"/>
        <v>-38.700000000000003</v>
      </c>
      <c r="AK2154" s="44">
        <f t="shared" ca="1" si="1887"/>
        <v>-38.200000000000003</v>
      </c>
      <c r="AL2154" s="44">
        <f t="shared" ca="1" si="1888"/>
        <v>-39.800000000000004</v>
      </c>
      <c r="AM2154" s="44">
        <f t="shared" ca="1" si="1889"/>
        <v>-39.300000000000004</v>
      </c>
      <c r="AN2154" s="36" t="str">
        <f t="shared" ca="1" si="1890"/>
        <v>30</v>
      </c>
      <c r="AO2154" s="36" t="str">
        <f t="shared" ca="1" si="1891"/>
        <v>05</v>
      </c>
      <c r="AP2154" s="36" t="str">
        <f t="shared" ca="1" si="1892"/>
        <v>00</v>
      </c>
      <c r="AQ2154" s="36" t="str">
        <f t="shared" ca="1" si="1893"/>
        <v>00</v>
      </c>
      <c r="AR2154" s="36" t="str">
        <f t="shared" ca="1" si="1894"/>
        <v>00</v>
      </c>
      <c r="AS2154" s="36"/>
    </row>
    <row r="2155" spans="19:45" ht="30" customHeight="1" x14ac:dyDescent="0.25">
      <c r="S2155" s="7" t="s">
        <v>705</v>
      </c>
      <c r="T2155" s="15" t="s">
        <v>1152</v>
      </c>
      <c r="U2155" s="71" t="str">
        <f t="shared" ca="1" si="1882"/>
        <v>0x04=-39.30,-38.70;</v>
      </c>
      <c r="V2155" s="37"/>
      <c r="W2155" s="37"/>
      <c r="X2155" s="68"/>
      <c r="Y2155" s="68"/>
      <c r="Z2155" s="55">
        <f t="shared" ca="1" si="1883"/>
        <v>1</v>
      </c>
      <c r="AA2155" s="39" t="s">
        <v>587</v>
      </c>
      <c r="AB2155" s="40">
        <v>1</v>
      </c>
      <c r="AC2155" s="40" t="s">
        <v>995</v>
      </c>
      <c r="AD2155" s="40">
        <v>1</v>
      </c>
      <c r="AE2155" s="41">
        <v>0</v>
      </c>
      <c r="AF2155" s="42">
        <v>-39.299999999999997</v>
      </c>
      <c r="AG2155" s="47">
        <f t="shared" si="1896"/>
        <v>-38.700000000000003</v>
      </c>
      <c r="AH2155" s="43">
        <f t="shared" ca="1" si="1884"/>
        <v>-38.299999999999997</v>
      </c>
      <c r="AI2155" s="43">
        <f t="shared" ca="1" si="1885"/>
        <v>-37.700000000000003</v>
      </c>
      <c r="AJ2155" s="44">
        <f t="shared" ca="1" si="1886"/>
        <v>-39.299999999999997</v>
      </c>
      <c r="AK2155" s="44">
        <f t="shared" ca="1" si="1887"/>
        <v>-38.700000000000003</v>
      </c>
      <c r="AL2155" s="44">
        <f t="shared" ca="1" si="1888"/>
        <v>-39.299999999999997</v>
      </c>
      <c r="AM2155" s="44">
        <f t="shared" ca="1" si="1889"/>
        <v>-38.700000000000003</v>
      </c>
      <c r="AN2155" s="36" t="str">
        <f t="shared" ca="1" si="1890"/>
        <v>00</v>
      </c>
      <c r="AO2155" s="36" t="str">
        <f t="shared" ca="1" si="1891"/>
        <v>04</v>
      </c>
      <c r="AP2155" s="36" t="str">
        <f t="shared" ca="1" si="1892"/>
        <v>00</v>
      </c>
      <c r="AQ2155" s="36" t="str">
        <f t="shared" ca="1" si="1893"/>
        <v>00</v>
      </c>
      <c r="AR2155" s="36" t="str">
        <f t="shared" ca="1" si="1894"/>
        <v>00</v>
      </c>
      <c r="AS2155" s="36"/>
    </row>
    <row r="2156" spans="19:45" ht="30" customHeight="1" x14ac:dyDescent="0.25">
      <c r="S2156" s="7" t="s">
        <v>605</v>
      </c>
      <c r="T2156" s="15" t="s">
        <v>991</v>
      </c>
      <c r="U2156" s="71" t="str">
        <f t="shared" ca="1" si="1882"/>
        <v>0x05=-39.80,-39.30;</v>
      </c>
      <c r="V2156" s="37"/>
      <c r="W2156" s="37"/>
      <c r="X2156" s="68"/>
      <c r="Y2156" s="68"/>
      <c r="Z2156" s="55">
        <f t="shared" ca="1" si="1883"/>
        <v>1.5</v>
      </c>
      <c r="AA2156" s="39" t="s">
        <v>587</v>
      </c>
      <c r="AB2156" s="40">
        <v>1.5</v>
      </c>
      <c r="AC2156" s="40" t="s">
        <v>995</v>
      </c>
      <c r="AD2156" s="40">
        <v>1</v>
      </c>
      <c r="AE2156" s="41">
        <v>0</v>
      </c>
      <c r="AF2156" s="42">
        <v>-39.799999999999997</v>
      </c>
      <c r="AG2156" s="47">
        <f t="shared" si="1896"/>
        <v>-39.299999999999997</v>
      </c>
      <c r="AH2156" s="43">
        <f t="shared" ca="1" si="1884"/>
        <v>-38.299999999999997</v>
      </c>
      <c r="AI2156" s="43">
        <f t="shared" ca="1" si="1885"/>
        <v>-37.799999999999997</v>
      </c>
      <c r="AJ2156" s="44">
        <f t="shared" ca="1" si="1886"/>
        <v>-39.799999999999997</v>
      </c>
      <c r="AK2156" s="44">
        <f t="shared" ca="1" si="1887"/>
        <v>-39.299999999999997</v>
      </c>
      <c r="AL2156" s="44">
        <f t="shared" ca="1" si="1888"/>
        <v>-39.799999999999997</v>
      </c>
      <c r="AM2156" s="44">
        <f t="shared" ca="1" si="1889"/>
        <v>-39.299999999999997</v>
      </c>
      <c r="AN2156" s="36" t="str">
        <f t="shared" ca="1" si="1890"/>
        <v>00</v>
      </c>
      <c r="AO2156" s="36" t="str">
        <f t="shared" ca="1" si="1891"/>
        <v>05</v>
      </c>
      <c r="AP2156" s="36" t="str">
        <f t="shared" ca="1" si="1892"/>
        <v>00</v>
      </c>
      <c r="AQ2156" s="36" t="str">
        <f t="shared" ca="1" si="1893"/>
        <v>00</v>
      </c>
      <c r="AR2156" s="36" t="str">
        <f t="shared" ca="1" si="1894"/>
        <v>00</v>
      </c>
      <c r="AS2156" s="36"/>
    </row>
    <row r="2157" spans="19:45" ht="30" customHeight="1" x14ac:dyDescent="0.25">
      <c r="S2157" s="7" t="s">
        <v>721</v>
      </c>
      <c r="T2157" s="15" t="s">
        <v>26</v>
      </c>
      <c r="U2157" s="71" t="str">
        <f t="shared" ca="1" si="1882"/>
        <v>0x54=-40.40,-39.80;</v>
      </c>
      <c r="V2157" s="37"/>
      <c r="W2157" s="37"/>
      <c r="X2157" s="68"/>
      <c r="Y2157" s="68"/>
      <c r="Z2157" s="55">
        <f t="shared" ca="1" si="1883"/>
        <v>2.1</v>
      </c>
      <c r="AA2157" s="39" t="s">
        <v>580</v>
      </c>
      <c r="AB2157" s="40">
        <v>1</v>
      </c>
      <c r="AC2157" s="40" t="s">
        <v>995</v>
      </c>
      <c r="AD2157" s="40">
        <v>1</v>
      </c>
      <c r="AE2157" s="41">
        <v>0</v>
      </c>
      <c r="AF2157" s="42">
        <v>-40.4</v>
      </c>
      <c r="AG2157" s="47">
        <f t="shared" si="1896"/>
        <v>-39.799999999999997</v>
      </c>
      <c r="AH2157" s="43">
        <f t="shared" ca="1" si="1884"/>
        <v>-38.299999999999997</v>
      </c>
      <c r="AI2157" s="43">
        <f t="shared" ca="1" si="1885"/>
        <v>-37.699999999999996</v>
      </c>
      <c r="AJ2157" s="44">
        <f t="shared" ca="1" si="1886"/>
        <v>-40.4</v>
      </c>
      <c r="AK2157" s="44">
        <f t="shared" ca="1" si="1887"/>
        <v>-39.799999999999997</v>
      </c>
      <c r="AL2157" s="44">
        <f t="shared" ca="1" si="1888"/>
        <v>-39.299999999999997</v>
      </c>
      <c r="AM2157" s="44">
        <f t="shared" ca="1" si="1889"/>
        <v>-38.699999999999996</v>
      </c>
      <c r="AN2157" s="36" t="str">
        <f t="shared" ca="1" si="1890"/>
        <v>50</v>
      </c>
      <c r="AO2157" s="36" t="str">
        <f t="shared" ca="1" si="1891"/>
        <v>04</v>
      </c>
      <c r="AP2157" s="36" t="str">
        <f t="shared" ca="1" si="1892"/>
        <v>00</v>
      </c>
      <c r="AQ2157" s="36" t="str">
        <f t="shared" ca="1" si="1893"/>
        <v>00</v>
      </c>
      <c r="AR2157" s="36" t="str">
        <f t="shared" ca="1" si="1894"/>
        <v>00</v>
      </c>
      <c r="AS2157" s="36"/>
    </row>
    <row r="2158" spans="19:45" ht="30" customHeight="1" x14ac:dyDescent="0.25">
      <c r="S2158" s="7" t="s">
        <v>20</v>
      </c>
      <c r="T2158" s="15">
        <v>-38</v>
      </c>
      <c r="U2158" s="71" t="str">
        <f t="shared" ca="1" si="1882"/>
        <v>0x55=-40.90,-40.40;</v>
      </c>
      <c r="V2158" s="37"/>
      <c r="W2158" s="37"/>
      <c r="X2158" s="38"/>
      <c r="Y2158" s="38"/>
      <c r="Z2158" s="55">
        <f t="shared" ca="1" si="1883"/>
        <v>2.6</v>
      </c>
      <c r="AA2158" s="39" t="s">
        <v>580</v>
      </c>
      <c r="AB2158" s="40">
        <v>1.5</v>
      </c>
      <c r="AC2158" s="40" t="s">
        <v>995</v>
      </c>
      <c r="AD2158" s="40">
        <v>1</v>
      </c>
      <c r="AE2158" s="41">
        <v>0</v>
      </c>
      <c r="AF2158" s="42">
        <v>-40.9</v>
      </c>
      <c r="AG2158" s="47">
        <f t="shared" si="1896"/>
        <v>-40.4</v>
      </c>
      <c r="AH2158" s="43">
        <f t="shared" ca="1" si="1884"/>
        <v>-38.299999999999997</v>
      </c>
      <c r="AI2158" s="43">
        <f t="shared" ca="1" si="1885"/>
        <v>-37.799999999999997</v>
      </c>
      <c r="AJ2158" s="44">
        <f t="shared" ca="1" si="1886"/>
        <v>-40.9</v>
      </c>
      <c r="AK2158" s="44">
        <f t="shared" ca="1" si="1887"/>
        <v>-40.4</v>
      </c>
      <c r="AL2158" s="44">
        <f t="shared" ca="1" si="1888"/>
        <v>-39.799999999999997</v>
      </c>
      <c r="AM2158" s="44">
        <f t="shared" ca="1" si="1889"/>
        <v>-39.299999999999997</v>
      </c>
      <c r="AN2158" s="36" t="str">
        <f t="shared" ca="1" si="1890"/>
        <v>50</v>
      </c>
      <c r="AO2158" s="36" t="str">
        <f t="shared" ca="1" si="1891"/>
        <v>05</v>
      </c>
      <c r="AP2158" s="36" t="str">
        <f t="shared" ca="1" si="1892"/>
        <v>00</v>
      </c>
      <c r="AQ2158" s="36" t="str">
        <f t="shared" ca="1" si="1893"/>
        <v>00</v>
      </c>
      <c r="AR2158" s="36" t="str">
        <f t="shared" ca="1" si="1894"/>
        <v>00</v>
      </c>
      <c r="AS2158" s="36"/>
    </row>
    <row r="2159" spans="19:45" ht="30" customHeight="1" x14ac:dyDescent="0.25">
      <c r="S2159" s="7" t="s">
        <v>691</v>
      </c>
      <c r="T2159" s="15" t="s">
        <v>1098</v>
      </c>
      <c r="U2159" s="71" t="str">
        <f t="shared" ca="1" si="1882"/>
        <v>0x64=-41.50,-40.90;</v>
      </c>
      <c r="V2159" s="37"/>
      <c r="W2159" s="37"/>
      <c r="X2159" s="38"/>
      <c r="Y2159" s="38"/>
      <c r="Z2159" s="55">
        <f t="shared" ca="1" si="1883"/>
        <v>3.2</v>
      </c>
      <c r="AA2159" s="39" t="s">
        <v>581</v>
      </c>
      <c r="AB2159" s="40">
        <v>1</v>
      </c>
      <c r="AC2159" s="40" t="s">
        <v>995</v>
      </c>
      <c r="AD2159" s="40">
        <v>1</v>
      </c>
      <c r="AE2159" s="41">
        <v>0</v>
      </c>
      <c r="AF2159" s="42">
        <v>-41.5</v>
      </c>
      <c r="AG2159" s="47">
        <f t="shared" si="1896"/>
        <v>-40.9</v>
      </c>
      <c r="AH2159" s="43">
        <f t="shared" ca="1" si="1884"/>
        <v>-38.299999999999997</v>
      </c>
      <c r="AI2159" s="43">
        <f t="shared" ca="1" si="1885"/>
        <v>-37.699999999999996</v>
      </c>
      <c r="AJ2159" s="44">
        <f t="shared" ca="1" si="1886"/>
        <v>-41.5</v>
      </c>
      <c r="AK2159" s="44">
        <f t="shared" ca="1" si="1887"/>
        <v>-40.9</v>
      </c>
      <c r="AL2159" s="44">
        <f t="shared" ca="1" si="1888"/>
        <v>-39.299999999999997</v>
      </c>
      <c r="AM2159" s="44">
        <f t="shared" ca="1" si="1889"/>
        <v>-38.699999999999996</v>
      </c>
      <c r="AN2159" s="36" t="str">
        <f t="shared" ca="1" si="1890"/>
        <v>60</v>
      </c>
      <c r="AO2159" s="36" t="str">
        <f t="shared" ca="1" si="1891"/>
        <v>04</v>
      </c>
      <c r="AP2159" s="36" t="str">
        <f t="shared" ca="1" si="1892"/>
        <v>00</v>
      </c>
      <c r="AQ2159" s="36" t="str">
        <f t="shared" ca="1" si="1893"/>
        <v>00</v>
      </c>
      <c r="AR2159" s="36" t="str">
        <f t="shared" ca="1" si="1894"/>
        <v>00</v>
      </c>
      <c r="AS2159" s="36"/>
    </row>
    <row r="2160" spans="19:45" ht="30" customHeight="1" x14ac:dyDescent="0.25">
      <c r="S2160" s="7" t="s">
        <v>544</v>
      </c>
      <c r="T2160" s="15" t="s">
        <v>993</v>
      </c>
      <c r="U2160" s="71" t="str">
        <f t="shared" ca="1" si="1882"/>
        <v>0x65=-42.00,-41.50;</v>
      </c>
      <c r="V2160" s="37"/>
      <c r="W2160" s="37"/>
      <c r="X2160" s="38"/>
      <c r="Y2160" s="38"/>
      <c r="Z2160" s="71">
        <f t="shared" ca="1" si="1883"/>
        <v>3.7</v>
      </c>
      <c r="AA2160" s="39" t="s">
        <v>581</v>
      </c>
      <c r="AB2160" s="40">
        <v>1.5</v>
      </c>
      <c r="AC2160" s="40" t="s">
        <v>995</v>
      </c>
      <c r="AD2160" s="40">
        <v>1</v>
      </c>
      <c r="AE2160" s="41">
        <v>0</v>
      </c>
      <c r="AF2160" s="42">
        <v>-42</v>
      </c>
      <c r="AG2160" s="49">
        <f t="shared" si="1896"/>
        <v>-41.5</v>
      </c>
      <c r="AH2160" s="43">
        <f t="shared" ca="1" si="1884"/>
        <v>-38.299999999999997</v>
      </c>
      <c r="AI2160" s="43">
        <f t="shared" ca="1" si="1885"/>
        <v>-37.799999999999997</v>
      </c>
      <c r="AJ2160" s="44">
        <f t="shared" ca="1" si="1886"/>
        <v>-42</v>
      </c>
      <c r="AK2160" s="44">
        <f t="shared" ca="1" si="1887"/>
        <v>-41.5</v>
      </c>
      <c r="AL2160" s="44">
        <f t="shared" ca="1" si="1888"/>
        <v>-39.799999999999997</v>
      </c>
      <c r="AM2160" s="44">
        <f t="shared" ca="1" si="1889"/>
        <v>-39.299999999999997</v>
      </c>
      <c r="AN2160" s="36" t="str">
        <f t="shared" ca="1" si="1890"/>
        <v>60</v>
      </c>
      <c r="AO2160" s="36" t="str">
        <f t="shared" ca="1" si="1891"/>
        <v>05</v>
      </c>
      <c r="AP2160" s="36" t="str">
        <f t="shared" ca="1" si="1892"/>
        <v>00</v>
      </c>
      <c r="AQ2160" s="36" t="str">
        <f t="shared" ca="1" si="1893"/>
        <v>00</v>
      </c>
      <c r="AR2160" s="36" t="str">
        <f t="shared" ca="1" si="1894"/>
        <v>00</v>
      </c>
      <c r="AS2160" s="36"/>
    </row>
    <row r="2161" spans="2:45" ht="30" customHeight="1" x14ac:dyDescent="0.25">
      <c r="S2161" s="7" t="s">
        <v>12</v>
      </c>
      <c r="T2161" s="15" t="s">
        <v>548</v>
      </c>
      <c r="U2161" s="71"/>
      <c r="V2161" s="37"/>
      <c r="W2161" s="37"/>
      <c r="X2161" s="38"/>
      <c r="Y2161" s="38"/>
      <c r="Z2161" s="71"/>
      <c r="AA2161" s="39"/>
      <c r="AB2161" s="40"/>
      <c r="AC2161" s="40"/>
      <c r="AD2161" s="40"/>
      <c r="AE2161" s="41"/>
      <c r="AF2161" s="42"/>
      <c r="AG2161" s="49"/>
      <c r="AH2161" s="43"/>
      <c r="AI2161" s="43"/>
      <c r="AJ2161" s="44"/>
      <c r="AK2161" s="44"/>
      <c r="AL2161" s="44"/>
      <c r="AM2161" s="44"/>
      <c r="AN2161" s="36"/>
      <c r="AO2161" s="36"/>
      <c r="AP2161" s="36"/>
      <c r="AQ2161" s="36"/>
      <c r="AR2161" s="36"/>
      <c r="AS2161" s="36"/>
    </row>
    <row r="2162" spans="2:45" ht="30" customHeight="1" x14ac:dyDescent="0.25">
      <c r="S2162" s="26" t="s">
        <v>773</v>
      </c>
      <c r="T2162" s="15" t="s">
        <v>562</v>
      </c>
      <c r="U2162" s="71"/>
      <c r="V2162" s="37"/>
      <c r="W2162" s="37"/>
      <c r="X2162" s="38"/>
      <c r="Y2162" s="38"/>
      <c r="Z2162" s="71"/>
      <c r="AA2162" s="39"/>
      <c r="AB2162" s="40"/>
      <c r="AC2162" s="40"/>
      <c r="AD2162" s="40"/>
      <c r="AE2162" s="41"/>
      <c r="AF2162" s="42"/>
      <c r="AG2162" s="49"/>
      <c r="AH2162" s="43"/>
      <c r="AI2162" s="43"/>
      <c r="AJ2162" s="44"/>
      <c r="AK2162" s="44"/>
      <c r="AL2162" s="44"/>
      <c r="AM2162" s="44"/>
      <c r="AN2162" s="36"/>
      <c r="AO2162" s="36"/>
      <c r="AP2162" s="36"/>
      <c r="AQ2162" s="36"/>
      <c r="AR2162" s="36"/>
      <c r="AS2162" s="36"/>
    </row>
    <row r="2163" spans="2:45" ht="30" customHeight="1" x14ac:dyDescent="0.25">
      <c r="S2163" s="7" t="s">
        <v>573</v>
      </c>
      <c r="T2163" s="15">
        <v>1.1000000000000001</v>
      </c>
      <c r="U2163" s="71"/>
      <c r="V2163" s="37"/>
      <c r="W2163" s="37"/>
      <c r="X2163" s="38"/>
      <c r="Y2163" s="38"/>
      <c r="Z2163" s="71"/>
      <c r="AA2163" s="39"/>
      <c r="AB2163" s="40"/>
      <c r="AC2163" s="40"/>
      <c r="AD2163" s="40"/>
      <c r="AE2163" s="41"/>
      <c r="AF2163" s="42"/>
      <c r="AG2163" s="49"/>
      <c r="AH2163" s="43"/>
      <c r="AI2163" s="43"/>
      <c r="AJ2163" s="44"/>
      <c r="AK2163" s="44"/>
      <c r="AL2163" s="44"/>
      <c r="AM2163" s="44"/>
      <c r="AN2163" s="36"/>
      <c r="AO2163" s="36"/>
      <c r="AP2163" s="36"/>
      <c r="AQ2163" s="36"/>
      <c r="AR2163" s="36"/>
      <c r="AS2163" s="36"/>
    </row>
    <row r="2164" spans="2:45" ht="30" customHeight="1" x14ac:dyDescent="0.25">
      <c r="S2164" s="7" t="s">
        <v>590</v>
      </c>
      <c r="T2164" s="15">
        <f>VLOOKUP(T2149,MPN!$A$1:$E$1000,4,FALSE)</f>
        <v>-38</v>
      </c>
      <c r="U2164" s="71"/>
      <c r="V2164" s="37"/>
      <c r="W2164" s="37"/>
      <c r="X2164" s="38"/>
      <c r="Y2164" s="38"/>
      <c r="Z2164" s="71"/>
      <c r="AA2164" s="39"/>
      <c r="AB2164" s="40"/>
      <c r="AC2164" s="40"/>
      <c r="AD2164" s="40"/>
      <c r="AE2164" s="41"/>
      <c r="AF2164" s="42"/>
      <c r="AG2164" s="49"/>
      <c r="AH2164" s="43"/>
      <c r="AI2164" s="43"/>
      <c r="AJ2164" s="44"/>
      <c r="AK2164" s="44"/>
      <c r="AL2164" s="44"/>
      <c r="AM2164" s="44"/>
      <c r="AN2164" s="36"/>
      <c r="AO2164" s="36"/>
      <c r="AP2164" s="36"/>
      <c r="AQ2164" s="36"/>
      <c r="AR2164" s="36"/>
      <c r="AS2164" s="36"/>
    </row>
    <row r="2165" spans="2:45" ht="30" customHeight="1" x14ac:dyDescent="0.25">
      <c r="S2165" s="7" t="s">
        <v>693</v>
      </c>
      <c r="T2165" s="15">
        <v>0.8</v>
      </c>
      <c r="U2165" s="71"/>
      <c r="V2165" s="37"/>
      <c r="W2165" s="37"/>
      <c r="X2165" s="38"/>
      <c r="Y2165" s="38"/>
      <c r="Z2165" s="71"/>
      <c r="AA2165" s="39"/>
      <c r="AB2165" s="40"/>
      <c r="AC2165" s="40"/>
      <c r="AD2165" s="40"/>
      <c r="AE2165" s="41"/>
      <c r="AF2165" s="42"/>
      <c r="AG2165" s="49"/>
      <c r="AH2165" s="43"/>
      <c r="AI2165" s="43"/>
      <c r="AJ2165" s="44"/>
      <c r="AK2165" s="44"/>
      <c r="AL2165" s="44"/>
      <c r="AM2165" s="44"/>
      <c r="AN2165" s="36"/>
      <c r="AO2165" s="36"/>
      <c r="AP2165" s="36"/>
      <c r="AQ2165" s="36"/>
      <c r="AR2165" s="36"/>
      <c r="AS2165" s="36"/>
    </row>
    <row r="2166" spans="2:45" ht="30" customHeight="1" x14ac:dyDescent="0.25">
      <c r="S2166" s="7" t="s">
        <v>604</v>
      </c>
      <c r="T2166" s="7" t="str">
        <f t="shared" ref="T2166" si="1897">VLOOKUP($T2153,$AU$1:$AZ$31,MATCH($T2147,$AU$1:$AZ$1,0),FALSE)&amp;"_"&amp;T2155</f>
        <v>default_NormalMode</v>
      </c>
      <c r="U2166" s="71"/>
      <c r="V2166" s="37"/>
      <c r="W2166" s="37"/>
      <c r="X2166" s="38"/>
      <c r="Y2166" s="38"/>
      <c r="Z2166" s="71"/>
      <c r="AA2166" s="39"/>
      <c r="AB2166" s="40"/>
      <c r="AC2166" s="40"/>
      <c r="AD2166" s="40"/>
      <c r="AE2166" s="41"/>
      <c r="AF2166" s="42"/>
      <c r="AG2166" s="49"/>
      <c r="AH2166" s="43"/>
      <c r="AI2166" s="43"/>
      <c r="AJ2166" s="44"/>
      <c r="AK2166" s="44"/>
      <c r="AL2166" s="44"/>
      <c r="AM2166" s="44"/>
      <c r="AN2166" s="36"/>
      <c r="AO2166" s="36"/>
      <c r="AP2166" s="36"/>
      <c r="AQ2166" s="36"/>
      <c r="AR2166" s="36"/>
      <c r="AS2166" s="36"/>
    </row>
    <row r="2167" spans="2:45" ht="30" customHeight="1" x14ac:dyDescent="0.25">
      <c r="S2167" s="7" t="s">
        <v>424</v>
      </c>
      <c r="T2167" s="7" t="str">
        <f>VLOOKUP($T2149,MPN!$A$1:$E$500,2,FALSE)</f>
        <v>AMIC</v>
      </c>
      <c r="U2167" s="71"/>
      <c r="V2167" s="37"/>
      <c r="W2167" s="37"/>
      <c r="X2167" s="38"/>
      <c r="Y2167" s="38"/>
      <c r="Z2167" s="71"/>
      <c r="AA2167" s="39"/>
      <c r="AB2167" s="40"/>
      <c r="AC2167" s="40"/>
      <c r="AD2167" s="40"/>
      <c r="AE2167" s="41"/>
      <c r="AF2167" s="42"/>
      <c r="AG2167" s="49"/>
      <c r="AH2167" s="43"/>
      <c r="AI2167" s="43"/>
      <c r="AJ2167" s="44"/>
      <c r="AK2167" s="44"/>
      <c r="AL2167" s="44"/>
      <c r="AM2167" s="44"/>
      <c r="AN2167" s="36"/>
      <c r="AO2167" s="36"/>
      <c r="AP2167" s="36"/>
      <c r="AQ2167" s="36"/>
      <c r="AR2167" s="36"/>
      <c r="AS2167" s="36"/>
    </row>
    <row r="2168" spans="2:45" ht="30" customHeight="1" x14ac:dyDescent="0.25">
      <c r="S2168" s="7" t="s">
        <v>16</v>
      </c>
      <c r="T2168" s="7" t="str">
        <f>VLOOKUP($T2150,ASIC!$A$1:$B$200,2,FALSE)</f>
        <v>M804WF</v>
      </c>
      <c r="U2168" s="71"/>
      <c r="V2168" s="37"/>
      <c r="W2168" s="37"/>
      <c r="X2168" s="38"/>
      <c r="Y2168" s="38"/>
      <c r="Z2168" s="71"/>
      <c r="AA2168" s="39"/>
      <c r="AB2168" s="40"/>
      <c r="AC2168" s="40"/>
      <c r="AD2168" s="40"/>
      <c r="AE2168" s="41"/>
      <c r="AF2168" s="42"/>
      <c r="AG2168" s="49"/>
      <c r="AH2168" s="43"/>
      <c r="AI2168" s="43"/>
      <c r="AJ2168" s="44"/>
      <c r="AK2168" s="44"/>
      <c r="AL2168" s="44"/>
      <c r="AM2168" s="44"/>
      <c r="AN2168" s="36"/>
      <c r="AO2168" s="36"/>
      <c r="AP2168" s="36"/>
      <c r="AQ2168" s="36"/>
      <c r="AR2168" s="36"/>
      <c r="AS2168" s="36"/>
    </row>
    <row r="2169" spans="2:45" ht="30" customHeight="1" x14ac:dyDescent="0.25">
      <c r="S2169" s="7" t="s">
        <v>17</v>
      </c>
      <c r="T2169" s="7" t="str">
        <f>VLOOKUP($T2151,Sensor!$A$1:$B$100,2,FALSE)</f>
        <v>2391A</v>
      </c>
      <c r="U2169" s="71"/>
      <c r="V2169" s="37"/>
      <c r="W2169" s="37"/>
      <c r="X2169" s="38"/>
      <c r="Y2169" s="38"/>
      <c r="Z2169" s="71"/>
      <c r="AA2169" s="39"/>
      <c r="AB2169" s="40"/>
      <c r="AC2169" s="40"/>
      <c r="AD2169" s="40"/>
      <c r="AE2169" s="41"/>
      <c r="AF2169" s="42"/>
      <c r="AG2169" s="49"/>
      <c r="AH2169" s="43"/>
      <c r="AI2169" s="43"/>
      <c r="AJ2169" s="44"/>
      <c r="AK2169" s="44"/>
      <c r="AL2169" s="44"/>
      <c r="AM2169" s="44"/>
      <c r="AN2169" s="36"/>
      <c r="AO2169" s="36"/>
      <c r="AP2169" s="36"/>
      <c r="AQ2169" s="36"/>
      <c r="AR2169" s="36"/>
      <c r="AS2169" s="36"/>
    </row>
    <row r="2170" spans="2:45" ht="30" customHeight="1" x14ac:dyDescent="0.25">
      <c r="S2170" s="7" t="s">
        <v>21</v>
      </c>
      <c r="T2170" s="7" t="str">
        <f>VLOOKUP($T2149,MPN!$A$1:$E$500,5,FALSE)</f>
        <v>Default</v>
      </c>
      <c r="U2170" s="71"/>
      <c r="V2170" s="37"/>
      <c r="W2170" s="37"/>
      <c r="X2170" s="38"/>
      <c r="Y2170" s="38"/>
      <c r="Z2170" s="71"/>
      <c r="AA2170" s="39"/>
      <c r="AB2170" s="40"/>
      <c r="AC2170" s="40"/>
      <c r="AD2170" s="40"/>
      <c r="AE2170" s="41"/>
      <c r="AF2170" s="42"/>
      <c r="AG2170" s="49"/>
      <c r="AH2170" s="43"/>
      <c r="AI2170" s="43"/>
      <c r="AJ2170" s="44"/>
      <c r="AK2170" s="44"/>
      <c r="AL2170" s="44"/>
      <c r="AM2170" s="44"/>
      <c r="AN2170" s="36"/>
      <c r="AO2170" s="36"/>
      <c r="AP2170" s="36"/>
      <c r="AQ2170" s="36"/>
      <c r="AR2170" s="36"/>
      <c r="AS2170" s="36"/>
    </row>
    <row r="2171" spans="2:45" ht="30" customHeight="1" x14ac:dyDescent="0.25">
      <c r="S2171" s="7" t="s">
        <v>545</v>
      </c>
      <c r="T2171" s="7">
        <f t="shared" ref="T2171" si="1898">VLOOKUP(T2160,$DT$1:$DV$31,3,FALSE)</f>
        <v>0</v>
      </c>
      <c r="U2171" s="71"/>
      <c r="V2171" s="37"/>
      <c r="W2171" s="37"/>
      <c r="X2171" s="38"/>
      <c r="Y2171" s="38"/>
      <c r="Z2171" s="71"/>
      <c r="AA2171" s="39"/>
      <c r="AB2171" s="40"/>
      <c r="AC2171" s="40"/>
      <c r="AD2171" s="40"/>
      <c r="AE2171" s="41"/>
      <c r="AF2171" s="42"/>
      <c r="AG2171" s="49"/>
      <c r="AH2171" s="43"/>
      <c r="AI2171" s="43"/>
      <c r="AJ2171" s="44"/>
      <c r="AK2171" s="44"/>
      <c r="AL2171" s="44"/>
      <c r="AM2171" s="44"/>
      <c r="AN2171" s="36"/>
      <c r="AO2171" s="36"/>
      <c r="AP2171" s="36"/>
      <c r="AQ2171" s="36"/>
      <c r="AR2171" s="36"/>
      <c r="AS2171" s="36"/>
    </row>
    <row r="2172" spans="2:45" ht="30" customHeight="1" x14ac:dyDescent="0.25">
      <c r="S2172" s="7" t="s">
        <v>22</v>
      </c>
      <c r="T2172" s="15">
        <v>1</v>
      </c>
      <c r="U2172" s="71"/>
      <c r="V2172" s="37"/>
      <c r="W2172" s="37"/>
      <c r="X2172" s="38"/>
      <c r="Y2172" s="38"/>
      <c r="Z2172" s="71"/>
      <c r="AA2172" s="39"/>
      <c r="AB2172" s="40"/>
      <c r="AC2172" s="40"/>
      <c r="AD2172" s="40"/>
      <c r="AE2172" s="41"/>
      <c r="AF2172" s="42"/>
      <c r="AG2172" s="49"/>
      <c r="AH2172" s="43"/>
      <c r="AI2172" s="43"/>
      <c r="AJ2172" s="44"/>
      <c r="AK2172" s="44"/>
      <c r="AL2172" s="44"/>
      <c r="AM2172" s="44"/>
      <c r="AN2172" s="36"/>
      <c r="AO2172" s="36"/>
      <c r="AP2172" s="36"/>
      <c r="AQ2172" s="36"/>
      <c r="AR2172" s="36"/>
      <c r="AS2172" s="36"/>
    </row>
    <row r="2173" spans="2:45" ht="30" customHeight="1" x14ac:dyDescent="0.25">
      <c r="B2173" s="70"/>
      <c r="S2173" s="7" t="s">
        <v>696</v>
      </c>
      <c r="T2173" s="28">
        <v>44868</v>
      </c>
      <c r="U2173" s="71"/>
      <c r="V2173" s="37"/>
      <c r="W2173" s="37"/>
      <c r="X2173" s="38"/>
      <c r="Y2173" s="38"/>
      <c r="Z2173" s="71"/>
      <c r="AA2173" s="39"/>
      <c r="AB2173" s="40"/>
      <c r="AC2173" s="40"/>
      <c r="AD2173" s="40"/>
      <c r="AE2173" s="41"/>
      <c r="AF2173" s="42"/>
      <c r="AG2173" s="49"/>
      <c r="AH2173" s="43"/>
      <c r="AI2173" s="43"/>
      <c r="AJ2173" s="44"/>
      <c r="AK2173" s="44"/>
      <c r="AL2173" s="44"/>
      <c r="AM2173" s="44"/>
      <c r="AN2173" s="36"/>
      <c r="AO2173" s="36"/>
      <c r="AP2173" s="36"/>
      <c r="AQ2173" s="36"/>
      <c r="AR2173" s="36"/>
      <c r="AS2173" s="36"/>
    </row>
    <row r="2174" spans="2:45" ht="30" customHeight="1" x14ac:dyDescent="0.25">
      <c r="S2174" s="7" t="s">
        <v>694</v>
      </c>
      <c r="T2174" s="15" t="s">
        <v>994</v>
      </c>
      <c r="U2174" s="71"/>
      <c r="V2174" s="37"/>
      <c r="W2174" s="37"/>
      <c r="X2174" s="38"/>
      <c r="Y2174" s="38"/>
      <c r="Z2174" s="71"/>
      <c r="AA2174" s="39"/>
      <c r="AB2174" s="40"/>
      <c r="AC2174" s="40"/>
      <c r="AD2174" s="40"/>
      <c r="AE2174" s="41"/>
      <c r="AF2174" s="42"/>
      <c r="AG2174" s="49"/>
      <c r="AH2174" s="43"/>
      <c r="AI2174" s="43"/>
      <c r="AJ2174" s="44"/>
      <c r="AK2174" s="44"/>
      <c r="AL2174" s="44"/>
      <c r="AM2174" s="44"/>
      <c r="AN2174" s="36"/>
      <c r="AO2174" s="36"/>
      <c r="AP2174" s="36"/>
      <c r="AQ2174" s="36"/>
      <c r="AR2174" s="36"/>
      <c r="AS2174" s="36"/>
    </row>
    <row r="2175" spans="2:45" ht="30" customHeight="1" x14ac:dyDescent="0.25">
      <c r="S2175" s="7" t="s">
        <v>697</v>
      </c>
      <c r="T2175" s="7">
        <f t="shared" ref="T2175" ca="1" si="1899">COUNTA(U2150:U2209)</f>
        <v>11</v>
      </c>
      <c r="U2175" s="71"/>
      <c r="V2175" s="37"/>
      <c r="W2175" s="37"/>
      <c r="X2175" s="38"/>
      <c r="Y2175" s="38"/>
      <c r="Z2175" s="71"/>
      <c r="AA2175" s="39"/>
      <c r="AB2175" s="40"/>
      <c r="AC2175" s="40"/>
      <c r="AD2175" s="40"/>
      <c r="AE2175" s="41"/>
      <c r="AF2175" s="42"/>
      <c r="AG2175" s="49"/>
      <c r="AH2175" s="43"/>
      <c r="AI2175" s="43"/>
      <c r="AJ2175" s="44"/>
      <c r="AK2175" s="44"/>
      <c r="AL2175" s="44"/>
      <c r="AM2175" s="44"/>
      <c r="AN2175" s="36"/>
      <c r="AO2175" s="36"/>
      <c r="AP2175" s="36"/>
      <c r="AQ2175" s="36"/>
      <c r="AR2175" s="36"/>
      <c r="AS2175" s="36"/>
    </row>
    <row r="2176" spans="2:45" ht="30" customHeight="1" x14ac:dyDescent="0.25">
      <c r="S2176" s="7" t="s">
        <v>715</v>
      </c>
      <c r="T2176" s="7" t="str">
        <f t="shared" ref="T2176" si="1900">T2164&amp;"+/-"&amp;T2165&amp;" "&amp;T2174</f>
        <v>-38+/-0.8 dBV</v>
      </c>
      <c r="U2176" s="71"/>
      <c r="V2176" s="37"/>
      <c r="W2176" s="37"/>
      <c r="X2176" s="38"/>
      <c r="Y2176" s="38"/>
      <c r="Z2176" s="71"/>
      <c r="AA2176" s="39"/>
      <c r="AB2176" s="40"/>
      <c r="AC2176" s="40"/>
      <c r="AD2176" s="40"/>
      <c r="AE2176" s="41"/>
      <c r="AF2176" s="42"/>
      <c r="AG2176" s="49"/>
      <c r="AH2176" s="43"/>
      <c r="AI2176" s="43"/>
      <c r="AJ2176" s="44"/>
      <c r="AK2176" s="44"/>
      <c r="AL2176" s="44"/>
      <c r="AM2176" s="44"/>
      <c r="AN2176" s="36"/>
      <c r="AO2176" s="36"/>
      <c r="AP2176" s="36"/>
      <c r="AQ2176" s="36"/>
      <c r="AR2176" s="36"/>
      <c r="AS2176" s="36"/>
    </row>
    <row r="2177" spans="19:45" ht="30" customHeight="1" x14ac:dyDescent="0.25">
      <c r="S2177" s="7" t="s">
        <v>719</v>
      </c>
      <c r="T2177" s="54" t="str">
        <f t="shared" ref="T2177" si="1901">T2156&amp;" : "&amp;T2159&amp;" "&amp;"(uA)"&amp;CHAR(10)&amp;"Vdc&amp;Remark: "&amp;T2162</f>
        <v>3.3V : 100~200 (uA)
Vdc&amp;Remark: -</v>
      </c>
      <c r="U2177" s="71"/>
      <c r="V2177" s="37"/>
      <c r="W2177" s="37"/>
      <c r="X2177" s="38"/>
      <c r="Y2177" s="38"/>
      <c r="Z2177" s="71"/>
      <c r="AA2177" s="39"/>
      <c r="AB2177" s="40"/>
      <c r="AC2177" s="40"/>
      <c r="AD2177" s="40"/>
      <c r="AE2177" s="41"/>
      <c r="AF2177" s="42"/>
      <c r="AG2177" s="49"/>
      <c r="AH2177" s="43"/>
      <c r="AI2177" s="43"/>
      <c r="AJ2177" s="44"/>
      <c r="AK2177" s="44"/>
      <c r="AL2177" s="44"/>
      <c r="AM2177" s="44"/>
      <c r="AN2177" s="36"/>
      <c r="AO2177" s="36"/>
      <c r="AP2177" s="36"/>
      <c r="AQ2177" s="36"/>
      <c r="AR2177" s="36"/>
      <c r="AS2177" s="36"/>
    </row>
    <row r="2178" spans="19:45" ht="30" customHeight="1" x14ac:dyDescent="0.25">
      <c r="U2178" s="71"/>
      <c r="V2178" s="37"/>
      <c r="W2178" s="37"/>
      <c r="X2178" s="38"/>
      <c r="Y2178" s="38"/>
      <c r="Z2178" s="71"/>
      <c r="AA2178" s="39"/>
      <c r="AB2178" s="40"/>
      <c r="AC2178" s="40"/>
      <c r="AD2178" s="40"/>
      <c r="AE2178" s="41"/>
      <c r="AF2178" s="42"/>
      <c r="AG2178" s="49"/>
      <c r="AH2178" s="43"/>
      <c r="AI2178" s="43"/>
      <c r="AJ2178" s="44"/>
      <c r="AK2178" s="44"/>
      <c r="AL2178" s="44"/>
      <c r="AM2178" s="44"/>
      <c r="AN2178" s="36"/>
      <c r="AO2178" s="36"/>
      <c r="AP2178" s="36"/>
      <c r="AQ2178" s="36"/>
      <c r="AR2178" s="36"/>
      <c r="AS2178" s="36"/>
    </row>
    <row r="2179" spans="19:45" ht="30" customHeight="1" x14ac:dyDescent="0.25">
      <c r="S2179" s="2" t="s">
        <v>14</v>
      </c>
      <c r="T2179" s="2" t="str">
        <f t="shared" ref="T2179" si="1902">ADDRESS(ROW(S2179),COLUMN($S$1))&amp;":"&amp;ADDRESS(ROW(S2209),COLUMN($T$1))</f>
        <v>$S$2179:$T$2209</v>
      </c>
      <c r="U2179" s="71"/>
      <c r="V2179" s="37"/>
      <c r="W2179" s="37"/>
      <c r="X2179" s="38"/>
      <c r="Y2179" s="38"/>
      <c r="Z2179" s="71"/>
      <c r="AA2179" s="39"/>
      <c r="AB2179" s="40"/>
      <c r="AC2179" s="40"/>
      <c r="AD2179" s="40"/>
      <c r="AE2179" s="41"/>
      <c r="AF2179" s="42"/>
      <c r="AG2179" s="49"/>
      <c r="AH2179" s="43"/>
      <c r="AI2179" s="43"/>
      <c r="AJ2179" s="44"/>
      <c r="AK2179" s="44"/>
      <c r="AL2179" s="44"/>
      <c r="AM2179" s="44"/>
      <c r="AN2179" s="36"/>
      <c r="AO2179" s="36"/>
      <c r="AP2179" s="36"/>
      <c r="AQ2179" s="36"/>
      <c r="AR2179" s="36"/>
      <c r="AS2179" s="36"/>
    </row>
    <row r="2180" spans="19:45" ht="30" customHeight="1" x14ac:dyDescent="0.25">
      <c r="S2180" s="4" t="str">
        <f t="shared" ref="S2180" si="1903">$BB$2</f>
        <v>15V</v>
      </c>
      <c r="T2180" s="3">
        <v>3.2</v>
      </c>
      <c r="U2180" s="71"/>
      <c r="V2180" s="37"/>
      <c r="W2180" s="37"/>
      <c r="X2180" s="38"/>
      <c r="Y2180" s="38"/>
      <c r="Z2180" s="71"/>
      <c r="AA2180" s="39"/>
      <c r="AB2180" s="40"/>
      <c r="AC2180" s="40"/>
      <c r="AD2180" s="40"/>
      <c r="AE2180" s="41"/>
      <c r="AF2180" s="42"/>
      <c r="AG2180" s="49"/>
      <c r="AH2180" s="43"/>
      <c r="AI2180" s="43"/>
      <c r="AJ2180" s="44"/>
      <c r="AK2180" s="44"/>
      <c r="AL2180" s="44"/>
      <c r="AM2180" s="44"/>
      <c r="AN2180" s="36"/>
      <c r="AO2180" s="36"/>
      <c r="AP2180" s="36"/>
      <c r="AQ2180" s="36"/>
      <c r="AR2180" s="36"/>
      <c r="AS2180" s="36"/>
    </row>
    <row r="2181" spans="19:45" ht="30" customHeight="1" x14ac:dyDescent="0.25">
      <c r="S2181" s="4" t="str">
        <f t="shared" ref="S2181" si="1904">$BB$3</f>
        <v>14V</v>
      </c>
      <c r="T2181" s="3">
        <v>2.2000000000000002</v>
      </c>
      <c r="U2181" s="71"/>
      <c r="V2181" s="37"/>
      <c r="W2181" s="37"/>
      <c r="X2181" s="38"/>
      <c r="Y2181" s="38"/>
      <c r="Z2181" s="71"/>
      <c r="AA2181" s="39"/>
      <c r="AB2181" s="40"/>
      <c r="AC2181" s="40"/>
      <c r="AD2181" s="40"/>
      <c r="AE2181" s="41"/>
      <c r="AF2181" s="42"/>
      <c r="AG2181" s="49"/>
      <c r="AH2181" s="43"/>
      <c r="AI2181" s="43"/>
      <c r="AJ2181" s="44"/>
      <c r="AK2181" s="44"/>
      <c r="AL2181" s="44"/>
      <c r="AM2181" s="44"/>
      <c r="AN2181" s="36"/>
      <c r="AO2181" s="36"/>
      <c r="AP2181" s="36"/>
      <c r="AQ2181" s="36"/>
      <c r="AR2181" s="36"/>
      <c r="AS2181" s="36"/>
    </row>
    <row r="2182" spans="19:45" ht="30" customHeight="1" x14ac:dyDescent="0.25">
      <c r="S2182" s="4" t="str">
        <f t="shared" ref="S2182" si="1905">$BB$4</f>
        <v>13V</v>
      </c>
      <c r="T2182" s="3">
        <v>1.1000000000000001</v>
      </c>
      <c r="U2182" s="71"/>
      <c r="V2182" s="37"/>
      <c r="W2182" s="37"/>
      <c r="X2182" s="38"/>
      <c r="Y2182" s="38"/>
      <c r="Z2182" s="71"/>
      <c r="AA2182" s="39"/>
      <c r="AB2182" s="40"/>
      <c r="AC2182" s="40"/>
      <c r="AD2182" s="40"/>
      <c r="AE2182" s="41"/>
      <c r="AF2182" s="42"/>
      <c r="AG2182" s="49"/>
      <c r="AH2182" s="43"/>
      <c r="AI2182" s="43"/>
      <c r="AJ2182" s="44"/>
      <c r="AK2182" s="44"/>
      <c r="AL2182" s="44"/>
      <c r="AM2182" s="44"/>
      <c r="AN2182" s="36"/>
      <c r="AO2182" s="36"/>
      <c r="AP2182" s="36"/>
      <c r="AQ2182" s="36"/>
      <c r="AR2182" s="36"/>
      <c r="AS2182" s="36"/>
    </row>
    <row r="2183" spans="19:45" ht="30" customHeight="1" x14ac:dyDescent="0.25">
      <c r="S2183" s="4" t="str">
        <f t="shared" ref="S2183" si="1906">$BB$5</f>
        <v>12V</v>
      </c>
      <c r="T2183" s="3">
        <v>0</v>
      </c>
      <c r="U2183" s="71"/>
      <c r="V2183" s="37"/>
      <c r="W2183" s="37"/>
      <c r="X2183" s="38"/>
      <c r="Y2183" s="38"/>
      <c r="Z2183" s="71"/>
      <c r="AA2183" s="39"/>
      <c r="AB2183" s="40"/>
      <c r="AC2183" s="40"/>
      <c r="AD2183" s="40"/>
      <c r="AE2183" s="41"/>
      <c r="AF2183" s="42"/>
      <c r="AG2183" s="49"/>
      <c r="AH2183" s="43"/>
      <c r="AI2183" s="43"/>
      <c r="AJ2183" s="44"/>
      <c r="AK2183" s="44"/>
      <c r="AL2183" s="44"/>
      <c r="AM2183" s="44"/>
      <c r="AN2183" s="36"/>
      <c r="AO2183" s="36"/>
      <c r="AP2183" s="36"/>
      <c r="AQ2183" s="36"/>
      <c r="AR2183" s="36"/>
      <c r="AS2183" s="36"/>
    </row>
    <row r="2184" spans="19:45" ht="30" customHeight="1" x14ac:dyDescent="0.25">
      <c r="S2184" s="4" t="str">
        <f t="shared" ref="S2184" si="1907">$BB$6</f>
        <v>11V</v>
      </c>
      <c r="T2184" s="3">
        <v>-1.1000000000000001</v>
      </c>
      <c r="U2184" s="71"/>
      <c r="V2184" s="37"/>
      <c r="W2184" s="37"/>
      <c r="X2184" s="38"/>
      <c r="Y2184" s="38"/>
      <c r="Z2184" s="71"/>
      <c r="AA2184" s="39"/>
      <c r="AB2184" s="40"/>
      <c r="AC2184" s="40"/>
      <c r="AD2184" s="40"/>
      <c r="AE2184" s="41"/>
      <c r="AF2184" s="42"/>
      <c r="AG2184" s="49"/>
      <c r="AH2184" s="43"/>
      <c r="AI2184" s="43"/>
      <c r="AJ2184" s="44"/>
      <c r="AK2184" s="44"/>
      <c r="AL2184" s="44"/>
      <c r="AM2184" s="44"/>
      <c r="AN2184" s="36"/>
      <c r="AO2184" s="36"/>
      <c r="AP2184" s="36"/>
      <c r="AQ2184" s="36"/>
      <c r="AR2184" s="36"/>
      <c r="AS2184" s="36"/>
    </row>
    <row r="2185" spans="19:45" ht="30" customHeight="1" x14ac:dyDescent="0.25">
      <c r="S2185" s="4" t="str">
        <f t="shared" ref="S2185" si="1908">$BB$7</f>
        <v>10V</v>
      </c>
      <c r="T2185" s="3">
        <v>-2.2000000000000002</v>
      </c>
      <c r="U2185" s="71"/>
      <c r="V2185" s="37"/>
      <c r="W2185" s="37"/>
      <c r="X2185" s="38"/>
      <c r="Y2185" s="38"/>
      <c r="Z2185" s="71"/>
      <c r="AA2185" s="39"/>
      <c r="AB2185" s="40"/>
      <c r="AC2185" s="40"/>
      <c r="AD2185" s="40"/>
      <c r="AE2185" s="41"/>
      <c r="AF2185" s="42"/>
      <c r="AG2185" s="49"/>
      <c r="AH2185" s="43"/>
      <c r="AI2185" s="43"/>
      <c r="AJ2185" s="44"/>
      <c r="AK2185" s="44"/>
      <c r="AL2185" s="44"/>
      <c r="AM2185" s="44"/>
      <c r="AN2185" s="36"/>
      <c r="AO2185" s="36"/>
      <c r="AP2185" s="36"/>
      <c r="AQ2185" s="36"/>
      <c r="AR2185" s="36"/>
      <c r="AS2185" s="36"/>
    </row>
    <row r="2186" spans="19:45" ht="30" customHeight="1" x14ac:dyDescent="0.25">
      <c r="S2186" s="4" t="str">
        <f t="shared" ref="S2186" si="1909">$BB$8</f>
        <v>9V</v>
      </c>
      <c r="T2186" s="3">
        <v>0</v>
      </c>
      <c r="U2186" s="71"/>
      <c r="V2186" s="37"/>
      <c r="W2186" s="37"/>
      <c r="X2186" s="38"/>
      <c r="Y2186" s="38"/>
      <c r="Z2186" s="71"/>
      <c r="AA2186" s="39"/>
      <c r="AB2186" s="40"/>
      <c r="AC2186" s="40"/>
      <c r="AD2186" s="40"/>
      <c r="AE2186" s="41"/>
      <c r="AF2186" s="42"/>
      <c r="AG2186" s="49"/>
      <c r="AH2186" s="43"/>
      <c r="AI2186" s="43"/>
      <c r="AJ2186" s="44"/>
      <c r="AK2186" s="44"/>
      <c r="AL2186" s="44"/>
      <c r="AM2186" s="44"/>
      <c r="AN2186" s="36"/>
      <c r="AO2186" s="36"/>
      <c r="AP2186" s="36"/>
      <c r="AQ2186" s="36"/>
      <c r="AR2186" s="36"/>
      <c r="AS2186" s="36"/>
    </row>
    <row r="2187" spans="19:45" ht="30" customHeight="1" x14ac:dyDescent="0.25">
      <c r="S2187" s="4" t="str">
        <f t="shared" ref="S2187" si="1910">$BB$9</f>
        <v>FIX</v>
      </c>
      <c r="T2187" s="3" t="s">
        <v>562</v>
      </c>
      <c r="U2187" s="71"/>
      <c r="V2187" s="37"/>
      <c r="W2187" s="37"/>
      <c r="X2187" s="38"/>
      <c r="Y2187" s="38"/>
      <c r="Z2187" s="71"/>
      <c r="AA2187" s="39"/>
      <c r="AB2187" s="40"/>
      <c r="AC2187" s="40"/>
      <c r="AD2187" s="40"/>
      <c r="AE2187" s="41"/>
      <c r="AF2187" s="42"/>
      <c r="AG2187" s="49"/>
      <c r="AH2187" s="43"/>
      <c r="AI2187" s="43"/>
      <c r="AJ2187" s="44"/>
      <c r="AK2187" s="44"/>
      <c r="AL2187" s="44"/>
      <c r="AM2187" s="44"/>
      <c r="AN2187" s="36"/>
      <c r="AO2187" s="36"/>
      <c r="AP2187" s="36"/>
      <c r="AQ2187" s="36"/>
      <c r="AR2187" s="36"/>
      <c r="AS2187" s="36"/>
    </row>
    <row r="2188" spans="19:45" ht="30" customHeight="1" x14ac:dyDescent="0.25">
      <c r="S2188" s="4" t="str">
        <f t="shared" ref="S2188" si="1911">$BB$10</f>
        <v>Space</v>
      </c>
      <c r="T2188" s="3"/>
      <c r="U2188" s="71"/>
      <c r="V2188" s="37"/>
      <c r="W2188" s="37"/>
      <c r="X2188" s="38"/>
      <c r="Y2188" s="38"/>
      <c r="Z2188" s="71"/>
      <c r="AA2188" s="39"/>
      <c r="AB2188" s="40"/>
      <c r="AC2188" s="40"/>
      <c r="AD2188" s="40"/>
      <c r="AE2188" s="41"/>
      <c r="AF2188" s="42"/>
      <c r="AG2188" s="49"/>
      <c r="AH2188" s="43"/>
      <c r="AI2188" s="43"/>
      <c r="AJ2188" s="44"/>
      <c r="AK2188" s="44"/>
      <c r="AL2188" s="44"/>
      <c r="AM2188" s="44"/>
      <c r="AN2188" s="36"/>
      <c r="AO2188" s="36"/>
      <c r="AP2188" s="36"/>
      <c r="AQ2188" s="36"/>
      <c r="AR2188" s="36"/>
      <c r="AS2188" s="36"/>
    </row>
    <row r="2189" spans="19:45" ht="30" customHeight="1" x14ac:dyDescent="0.25">
      <c r="S2189" s="4" t="str">
        <f t="shared" ref="S2189" si="1912">$BB$11</f>
        <v>Config2</v>
      </c>
      <c r="T2189" s="3"/>
      <c r="U2189" s="71"/>
      <c r="V2189" s="37"/>
      <c r="W2189" s="37"/>
      <c r="X2189" s="38"/>
      <c r="Y2189" s="38"/>
      <c r="Z2189" s="71"/>
      <c r="AA2189" s="39"/>
      <c r="AB2189" s="40"/>
      <c r="AC2189" s="40"/>
      <c r="AD2189" s="40"/>
      <c r="AE2189" s="41"/>
      <c r="AF2189" s="42"/>
      <c r="AG2189" s="49"/>
      <c r="AH2189" s="43"/>
      <c r="AI2189" s="43"/>
      <c r="AJ2189" s="44"/>
      <c r="AK2189" s="44"/>
      <c r="AL2189" s="44"/>
      <c r="AM2189" s="44"/>
      <c r="AN2189" s="36"/>
      <c r="AO2189" s="36"/>
      <c r="AP2189" s="36"/>
      <c r="AQ2189" s="36"/>
      <c r="AR2189" s="36"/>
      <c r="AS2189" s="36"/>
    </row>
    <row r="2190" spans="19:45" ht="30" customHeight="1" x14ac:dyDescent="0.25">
      <c r="S2190" s="4" t="str">
        <f t="shared" ref="S2190" si="1913">$BB$12</f>
        <v>-</v>
      </c>
      <c r="T2190" s="3"/>
      <c r="U2190" s="36"/>
      <c r="V2190" s="37"/>
      <c r="W2190" s="37"/>
      <c r="X2190" s="38"/>
      <c r="Y2190" s="38"/>
      <c r="Z2190" s="71"/>
      <c r="AA2190" s="39"/>
      <c r="AB2190" s="40"/>
      <c r="AC2190" s="40"/>
      <c r="AD2190" s="40"/>
      <c r="AE2190" s="41"/>
      <c r="AF2190" s="42"/>
      <c r="AG2190" s="49"/>
      <c r="AH2190" s="43"/>
      <c r="AI2190" s="43"/>
      <c r="AJ2190" s="44"/>
      <c r="AK2190" s="44"/>
      <c r="AL2190" s="44"/>
      <c r="AM2190" s="44"/>
      <c r="AN2190" s="36"/>
      <c r="AO2190" s="36"/>
      <c r="AP2190" s="36"/>
      <c r="AQ2190" s="36"/>
      <c r="AR2190" s="36"/>
      <c r="AS2190" s="36"/>
    </row>
    <row r="2191" spans="19:45" ht="30" customHeight="1" x14ac:dyDescent="0.25">
      <c r="S2191" s="4" t="str">
        <f t="shared" ref="S2191" si="1914">$BB$13</f>
        <v>-</v>
      </c>
      <c r="T2191" s="3"/>
      <c r="U2191" s="36"/>
      <c r="V2191" s="37"/>
      <c r="W2191" s="37"/>
      <c r="X2191" s="38"/>
      <c r="Y2191" s="38"/>
      <c r="Z2191" s="71"/>
      <c r="AA2191" s="39"/>
      <c r="AB2191" s="40"/>
      <c r="AC2191" s="40"/>
      <c r="AD2191" s="40"/>
      <c r="AE2191" s="41"/>
      <c r="AF2191" s="42"/>
      <c r="AG2191" s="49"/>
      <c r="AH2191" s="43"/>
      <c r="AI2191" s="43"/>
      <c r="AJ2191" s="44"/>
      <c r="AK2191" s="44"/>
      <c r="AL2191" s="44"/>
      <c r="AM2191" s="44"/>
      <c r="AN2191" s="36"/>
      <c r="AO2191" s="36"/>
      <c r="AP2191" s="36"/>
      <c r="AQ2191" s="36"/>
      <c r="AR2191" s="36"/>
      <c r="AS2191" s="36"/>
    </row>
    <row r="2192" spans="19:45" ht="30" customHeight="1" x14ac:dyDescent="0.25">
      <c r="S2192" s="4" t="str">
        <f t="shared" ref="S2192" si="1915">$BB$14</f>
        <v>-</v>
      </c>
      <c r="T2192" s="3"/>
      <c r="U2192" s="36"/>
      <c r="V2192" s="37"/>
      <c r="W2192" s="37"/>
      <c r="X2192" s="38"/>
      <c r="Y2192" s="38"/>
      <c r="Z2192" s="71"/>
      <c r="AA2192" s="39"/>
      <c r="AB2192" s="40"/>
      <c r="AC2192" s="40"/>
      <c r="AD2192" s="40"/>
      <c r="AE2192" s="41"/>
      <c r="AF2192" s="42"/>
      <c r="AG2192" s="49"/>
      <c r="AH2192" s="43"/>
      <c r="AI2192" s="43"/>
      <c r="AJ2192" s="44"/>
      <c r="AK2192" s="44"/>
      <c r="AL2192" s="44"/>
      <c r="AM2192" s="44"/>
      <c r="AN2192" s="36"/>
      <c r="AO2192" s="36"/>
      <c r="AP2192" s="36"/>
      <c r="AQ2192" s="36"/>
      <c r="AR2192" s="36"/>
      <c r="AS2192" s="36"/>
    </row>
    <row r="2193" spans="19:45" ht="30" customHeight="1" x14ac:dyDescent="0.25">
      <c r="S2193" s="4" t="str">
        <f t="shared" ref="S2193" si="1916">$BB$15</f>
        <v>-</v>
      </c>
      <c r="T2193" s="3"/>
      <c r="U2193" s="36"/>
      <c r="V2193" s="37"/>
      <c r="W2193" s="37"/>
      <c r="X2193" s="38"/>
      <c r="Y2193" s="38"/>
      <c r="Z2193" s="71"/>
      <c r="AA2193" s="39"/>
      <c r="AB2193" s="40"/>
      <c r="AC2193" s="40"/>
      <c r="AD2193" s="40"/>
      <c r="AE2193" s="41"/>
      <c r="AF2193" s="42"/>
      <c r="AG2193" s="49"/>
      <c r="AH2193" s="43"/>
      <c r="AI2193" s="43"/>
      <c r="AJ2193" s="44"/>
      <c r="AK2193" s="44"/>
      <c r="AL2193" s="44"/>
      <c r="AM2193" s="44"/>
      <c r="AN2193" s="36"/>
      <c r="AO2193" s="36"/>
      <c r="AP2193" s="36"/>
      <c r="AQ2193" s="36"/>
      <c r="AR2193" s="36"/>
      <c r="AS2193" s="36"/>
    </row>
    <row r="2194" spans="19:45" ht="30" customHeight="1" x14ac:dyDescent="0.25">
      <c r="S2194" s="4" t="str">
        <f t="shared" ref="S2194" si="1917">$BB$16</f>
        <v>-</v>
      </c>
      <c r="T2194" s="3"/>
      <c r="U2194" s="36"/>
      <c r="V2194" s="37"/>
      <c r="W2194" s="37"/>
      <c r="X2194" s="38"/>
      <c r="Y2194" s="38"/>
      <c r="Z2194" s="71"/>
      <c r="AA2194" s="39"/>
      <c r="AB2194" s="40"/>
      <c r="AC2194" s="40"/>
      <c r="AD2194" s="40"/>
      <c r="AE2194" s="41"/>
      <c r="AF2194" s="42"/>
      <c r="AG2194" s="49"/>
      <c r="AH2194" s="43"/>
      <c r="AI2194" s="43"/>
      <c r="AJ2194" s="44"/>
      <c r="AK2194" s="44"/>
      <c r="AL2194" s="44"/>
      <c r="AM2194" s="44"/>
      <c r="AN2194" s="36"/>
      <c r="AO2194" s="36"/>
      <c r="AP2194" s="36"/>
      <c r="AQ2194" s="36"/>
      <c r="AR2194" s="36"/>
      <c r="AS2194" s="36"/>
    </row>
    <row r="2195" spans="19:45" ht="30" customHeight="1" x14ac:dyDescent="0.25">
      <c r="S2195" s="4" t="str">
        <f t="shared" ref="S2195" si="1918">$BB$17</f>
        <v>-</v>
      </c>
      <c r="T2195" s="3"/>
      <c r="U2195" s="36"/>
      <c r="V2195" s="37"/>
      <c r="W2195" s="37"/>
      <c r="X2195" s="38"/>
      <c r="Y2195" s="38"/>
      <c r="Z2195" s="71"/>
      <c r="AA2195" s="39"/>
      <c r="AB2195" s="40"/>
      <c r="AC2195" s="40"/>
      <c r="AD2195" s="40"/>
      <c r="AE2195" s="41"/>
      <c r="AF2195" s="42"/>
      <c r="AG2195" s="49"/>
      <c r="AH2195" s="43"/>
      <c r="AI2195" s="43"/>
      <c r="AJ2195" s="44"/>
      <c r="AK2195" s="44"/>
      <c r="AL2195" s="44"/>
      <c r="AM2195" s="44"/>
      <c r="AN2195" s="36"/>
      <c r="AO2195" s="36"/>
      <c r="AP2195" s="36"/>
      <c r="AQ2195" s="36"/>
      <c r="AR2195" s="36"/>
      <c r="AS2195" s="36"/>
    </row>
    <row r="2196" spans="19:45" ht="30" customHeight="1" x14ac:dyDescent="0.25">
      <c r="S2196" s="4" t="str">
        <f t="shared" ref="S2196" si="1919">$BB$18</f>
        <v>-</v>
      </c>
      <c r="T2196" s="3"/>
      <c r="U2196" s="36"/>
      <c r="V2196" s="37"/>
      <c r="W2196" s="37"/>
      <c r="X2196" s="38"/>
      <c r="Y2196" s="38"/>
      <c r="Z2196" s="71"/>
      <c r="AA2196" s="39"/>
      <c r="AB2196" s="40"/>
      <c r="AC2196" s="40"/>
      <c r="AD2196" s="40"/>
      <c r="AE2196" s="41"/>
      <c r="AF2196" s="42"/>
      <c r="AG2196" s="49"/>
      <c r="AH2196" s="43"/>
      <c r="AI2196" s="43"/>
      <c r="AJ2196" s="44"/>
      <c r="AK2196" s="44"/>
      <c r="AL2196" s="44"/>
      <c r="AM2196" s="44"/>
      <c r="AN2196" s="36"/>
      <c r="AO2196" s="36"/>
      <c r="AP2196" s="36"/>
      <c r="AQ2196" s="36"/>
      <c r="AR2196" s="36"/>
      <c r="AS2196" s="36"/>
    </row>
    <row r="2197" spans="19:45" ht="30" customHeight="1" x14ac:dyDescent="0.25">
      <c r="S2197" s="4" t="str">
        <f t="shared" ref="S2197" si="1920">$BB$19</f>
        <v>-</v>
      </c>
      <c r="T2197" s="3"/>
      <c r="U2197" s="36"/>
      <c r="V2197" s="37"/>
      <c r="W2197" s="37"/>
      <c r="X2197" s="38"/>
      <c r="Y2197" s="38"/>
      <c r="Z2197" s="71"/>
      <c r="AA2197" s="39"/>
      <c r="AB2197" s="40"/>
      <c r="AC2197" s="40"/>
      <c r="AD2197" s="40"/>
      <c r="AE2197" s="41"/>
      <c r="AF2197" s="42"/>
      <c r="AG2197" s="49"/>
      <c r="AH2197" s="43"/>
      <c r="AI2197" s="43"/>
      <c r="AJ2197" s="44"/>
      <c r="AK2197" s="44"/>
      <c r="AL2197" s="44"/>
      <c r="AM2197" s="44"/>
      <c r="AN2197" s="36"/>
      <c r="AO2197" s="36"/>
      <c r="AP2197" s="36"/>
      <c r="AQ2197" s="36"/>
      <c r="AR2197" s="36"/>
      <c r="AS2197" s="36"/>
    </row>
    <row r="2198" spans="19:45" ht="30" customHeight="1" x14ac:dyDescent="0.25">
      <c r="S2198" s="4" t="str">
        <f t="shared" ref="S2198" si="1921">$BB$20</f>
        <v>-</v>
      </c>
      <c r="T2198" s="3"/>
      <c r="U2198" s="36"/>
      <c r="V2198" s="37"/>
      <c r="W2198" s="37"/>
      <c r="X2198" s="38"/>
      <c r="Y2198" s="38"/>
      <c r="Z2198" s="71"/>
      <c r="AA2198" s="39"/>
      <c r="AB2198" s="40"/>
      <c r="AC2198" s="40"/>
      <c r="AD2198" s="40"/>
      <c r="AE2198" s="41"/>
      <c r="AF2198" s="42"/>
      <c r="AG2198" s="49"/>
      <c r="AH2198" s="43"/>
      <c r="AI2198" s="43"/>
      <c r="AJ2198" s="44"/>
      <c r="AK2198" s="44"/>
      <c r="AL2198" s="44"/>
      <c r="AM2198" s="44"/>
      <c r="AN2198" s="36"/>
      <c r="AO2198" s="36"/>
      <c r="AP2198" s="36"/>
      <c r="AQ2198" s="36"/>
      <c r="AR2198" s="36"/>
      <c r="AS2198" s="36"/>
    </row>
    <row r="2199" spans="19:45" ht="30" customHeight="1" x14ac:dyDescent="0.25">
      <c r="S2199" s="4" t="str">
        <f t="shared" ref="S2199" si="1922">$BB$21</f>
        <v>-</v>
      </c>
      <c r="T2199" s="3"/>
      <c r="U2199" s="36"/>
      <c r="V2199" s="37"/>
      <c r="W2199" s="37"/>
      <c r="X2199" s="38"/>
      <c r="Y2199" s="38"/>
      <c r="Z2199" s="71"/>
      <c r="AA2199" s="39"/>
      <c r="AB2199" s="40"/>
      <c r="AC2199" s="40"/>
      <c r="AD2199" s="40"/>
      <c r="AE2199" s="41"/>
      <c r="AF2199" s="42"/>
      <c r="AG2199" s="49"/>
      <c r="AH2199" s="43"/>
      <c r="AI2199" s="43"/>
      <c r="AJ2199" s="44"/>
      <c r="AK2199" s="44"/>
      <c r="AL2199" s="44"/>
      <c r="AM2199" s="44"/>
      <c r="AN2199" s="36"/>
      <c r="AO2199" s="36"/>
      <c r="AP2199" s="36"/>
      <c r="AQ2199" s="36"/>
      <c r="AR2199" s="36"/>
      <c r="AS2199" s="36"/>
    </row>
    <row r="2200" spans="19:45" ht="30" customHeight="1" x14ac:dyDescent="0.25">
      <c r="S2200" s="4" t="str">
        <f t="shared" ref="S2200" si="1923">$BB$22</f>
        <v>-</v>
      </c>
      <c r="T2200" s="3"/>
      <c r="U2200" s="36"/>
      <c r="V2200" s="37"/>
      <c r="W2200" s="37"/>
      <c r="X2200" s="38"/>
      <c r="Y2200" s="38"/>
      <c r="Z2200" s="71"/>
      <c r="AA2200" s="39"/>
      <c r="AB2200" s="40"/>
      <c r="AC2200" s="40"/>
      <c r="AD2200" s="40"/>
      <c r="AE2200" s="41"/>
      <c r="AF2200" s="42"/>
      <c r="AG2200" s="49"/>
      <c r="AH2200" s="43"/>
      <c r="AI2200" s="43"/>
      <c r="AJ2200" s="44"/>
      <c r="AK2200" s="44"/>
      <c r="AL2200" s="44"/>
      <c r="AM2200" s="44"/>
      <c r="AN2200" s="36"/>
      <c r="AO2200" s="36"/>
      <c r="AP2200" s="36"/>
      <c r="AQ2200" s="36"/>
      <c r="AR2200" s="36"/>
      <c r="AS2200" s="36"/>
    </row>
    <row r="2201" spans="19:45" ht="30" customHeight="1" x14ac:dyDescent="0.25">
      <c r="S2201" s="4" t="str">
        <f t="shared" ref="S2201" si="1924">$BB$23</f>
        <v>-</v>
      </c>
      <c r="T2201" s="3"/>
      <c r="U2201" s="36"/>
      <c r="V2201" s="37"/>
      <c r="W2201" s="37"/>
      <c r="X2201" s="38"/>
      <c r="Y2201" s="38"/>
      <c r="Z2201" s="71"/>
      <c r="AA2201" s="39"/>
      <c r="AB2201" s="40"/>
      <c r="AC2201" s="40"/>
      <c r="AD2201" s="40"/>
      <c r="AE2201" s="41"/>
      <c r="AF2201" s="42"/>
      <c r="AG2201" s="49"/>
      <c r="AH2201" s="43"/>
      <c r="AI2201" s="43"/>
      <c r="AJ2201" s="44"/>
      <c r="AK2201" s="44"/>
      <c r="AL2201" s="44"/>
      <c r="AM2201" s="44"/>
      <c r="AN2201" s="36"/>
      <c r="AO2201" s="36"/>
      <c r="AP2201" s="36"/>
      <c r="AQ2201" s="36"/>
      <c r="AR2201" s="36"/>
      <c r="AS2201" s="36"/>
    </row>
    <row r="2202" spans="19:45" ht="30" customHeight="1" x14ac:dyDescent="0.25">
      <c r="S2202" s="4" t="str">
        <f t="shared" ref="S2202" si="1925">$BB$24</f>
        <v>-</v>
      </c>
      <c r="T2202" s="3"/>
      <c r="U2202" s="36"/>
      <c r="V2202" s="37"/>
      <c r="W2202" s="37"/>
      <c r="X2202" s="38"/>
      <c r="Y2202" s="38"/>
      <c r="Z2202" s="71"/>
      <c r="AA2202" s="39"/>
      <c r="AB2202" s="40"/>
      <c r="AC2202" s="40"/>
      <c r="AD2202" s="40"/>
      <c r="AE2202" s="41"/>
      <c r="AF2202" s="42"/>
      <c r="AG2202" s="49"/>
      <c r="AH2202" s="43"/>
      <c r="AI2202" s="43"/>
      <c r="AJ2202" s="44"/>
      <c r="AK2202" s="44"/>
      <c r="AL2202" s="44"/>
      <c r="AM2202" s="44"/>
      <c r="AN2202" s="36"/>
      <c r="AO2202" s="36"/>
      <c r="AP2202" s="36"/>
      <c r="AQ2202" s="36"/>
      <c r="AR2202" s="36"/>
      <c r="AS2202" s="36"/>
    </row>
    <row r="2203" spans="19:45" ht="30" customHeight="1" x14ac:dyDescent="0.25">
      <c r="S2203" s="4" t="str">
        <f t="shared" ref="S2203" si="1926">$BB$25</f>
        <v>-</v>
      </c>
      <c r="T2203" s="3"/>
      <c r="U2203" s="36"/>
      <c r="V2203" s="37"/>
      <c r="W2203" s="37"/>
      <c r="X2203" s="38"/>
      <c r="Y2203" s="38"/>
      <c r="Z2203" s="71"/>
      <c r="AA2203" s="39"/>
      <c r="AB2203" s="40"/>
      <c r="AC2203" s="40"/>
      <c r="AD2203" s="40"/>
      <c r="AE2203" s="41"/>
      <c r="AF2203" s="42"/>
      <c r="AG2203" s="49"/>
      <c r="AH2203" s="43"/>
      <c r="AI2203" s="43"/>
      <c r="AJ2203" s="44"/>
      <c r="AK2203" s="44"/>
      <c r="AL2203" s="44"/>
      <c r="AM2203" s="44"/>
      <c r="AN2203" s="36"/>
      <c r="AO2203" s="36"/>
      <c r="AP2203" s="36"/>
      <c r="AQ2203" s="36"/>
      <c r="AR2203" s="36"/>
      <c r="AS2203" s="36"/>
    </row>
    <row r="2204" spans="19:45" ht="30" customHeight="1" x14ac:dyDescent="0.25">
      <c r="S2204" s="4" t="str">
        <f t="shared" ref="S2204" si="1927">$BB$26</f>
        <v>-</v>
      </c>
      <c r="T2204" s="3"/>
      <c r="U2204" s="36"/>
      <c r="V2204" s="37"/>
      <c r="W2204" s="37"/>
      <c r="X2204" s="38"/>
      <c r="Y2204" s="38"/>
      <c r="Z2204" s="71"/>
      <c r="AA2204" s="39"/>
      <c r="AB2204" s="40"/>
      <c r="AC2204" s="40"/>
      <c r="AD2204" s="40"/>
      <c r="AE2204" s="41"/>
      <c r="AF2204" s="42"/>
      <c r="AG2204" s="49"/>
      <c r="AH2204" s="43"/>
      <c r="AI2204" s="43"/>
      <c r="AJ2204" s="44"/>
      <c r="AK2204" s="44"/>
      <c r="AL2204" s="44"/>
      <c r="AM2204" s="44"/>
      <c r="AN2204" s="36"/>
      <c r="AO2204" s="36"/>
      <c r="AP2204" s="36"/>
      <c r="AQ2204" s="36"/>
      <c r="AR2204" s="36"/>
      <c r="AS2204" s="36"/>
    </row>
    <row r="2205" spans="19:45" ht="30" customHeight="1" x14ac:dyDescent="0.25">
      <c r="S2205" s="4" t="str">
        <f t="shared" ref="S2205" si="1928">$BB$27</f>
        <v>-</v>
      </c>
      <c r="T2205" s="3"/>
      <c r="U2205" s="36"/>
      <c r="V2205" s="37"/>
      <c r="W2205" s="37"/>
      <c r="X2205" s="38"/>
      <c r="Y2205" s="38"/>
      <c r="Z2205" s="71"/>
      <c r="AA2205" s="39"/>
      <c r="AB2205" s="40"/>
      <c r="AC2205" s="40"/>
      <c r="AD2205" s="40"/>
      <c r="AE2205" s="41"/>
      <c r="AF2205" s="42"/>
      <c r="AG2205" s="49"/>
      <c r="AH2205" s="43"/>
      <c r="AI2205" s="43"/>
      <c r="AJ2205" s="44"/>
      <c r="AK2205" s="44"/>
      <c r="AL2205" s="44"/>
      <c r="AM2205" s="44"/>
      <c r="AN2205" s="36"/>
      <c r="AO2205" s="36"/>
      <c r="AP2205" s="36"/>
      <c r="AQ2205" s="36"/>
      <c r="AR2205" s="36"/>
      <c r="AS2205" s="36"/>
    </row>
    <row r="2206" spans="19:45" ht="30" customHeight="1" x14ac:dyDescent="0.25">
      <c r="S2206" s="4" t="str">
        <f t="shared" ref="S2206" si="1929">$BB$28</f>
        <v>-</v>
      </c>
      <c r="T2206" s="3"/>
      <c r="U2206" s="36"/>
      <c r="V2206" s="37"/>
      <c r="W2206" s="37"/>
      <c r="X2206" s="38"/>
      <c r="Y2206" s="38"/>
      <c r="Z2206" s="71"/>
      <c r="AA2206" s="39"/>
      <c r="AB2206" s="40"/>
      <c r="AC2206" s="40"/>
      <c r="AD2206" s="40"/>
      <c r="AE2206" s="41"/>
      <c r="AF2206" s="42"/>
      <c r="AG2206" s="49"/>
      <c r="AH2206" s="43"/>
      <c r="AI2206" s="43"/>
      <c r="AJ2206" s="44"/>
      <c r="AK2206" s="44"/>
      <c r="AL2206" s="44"/>
      <c r="AM2206" s="44"/>
      <c r="AN2206" s="36"/>
      <c r="AO2206" s="36"/>
      <c r="AP2206" s="36"/>
      <c r="AQ2206" s="36"/>
      <c r="AR2206" s="36"/>
      <c r="AS2206" s="36"/>
    </row>
    <row r="2207" spans="19:45" ht="30" customHeight="1" x14ac:dyDescent="0.25">
      <c r="S2207" s="4" t="str">
        <f t="shared" ref="S2207" si="1930">$BB$29</f>
        <v>-</v>
      </c>
      <c r="T2207" s="3"/>
      <c r="U2207" s="36"/>
      <c r="V2207" s="37"/>
      <c r="W2207" s="37"/>
      <c r="X2207" s="38"/>
      <c r="Y2207" s="38"/>
      <c r="Z2207" s="71"/>
      <c r="AA2207" s="39"/>
      <c r="AB2207" s="40"/>
      <c r="AC2207" s="40"/>
      <c r="AD2207" s="40"/>
      <c r="AE2207" s="41"/>
      <c r="AF2207" s="42"/>
      <c r="AG2207" s="49"/>
      <c r="AH2207" s="43"/>
      <c r="AI2207" s="43"/>
      <c r="AJ2207" s="44"/>
      <c r="AK2207" s="44"/>
      <c r="AL2207" s="44"/>
      <c r="AM2207" s="44"/>
      <c r="AN2207" s="36"/>
      <c r="AO2207" s="36"/>
      <c r="AP2207" s="36"/>
      <c r="AQ2207" s="36"/>
      <c r="AR2207" s="36"/>
      <c r="AS2207" s="36"/>
    </row>
    <row r="2208" spans="19:45" ht="30" customHeight="1" x14ac:dyDescent="0.25">
      <c r="S2208" s="4" t="str">
        <f t="shared" ref="S2208" si="1931">$BB$30</f>
        <v>-</v>
      </c>
      <c r="T2208" s="3"/>
      <c r="U2208" s="36"/>
      <c r="V2208" s="37"/>
      <c r="W2208" s="37"/>
      <c r="X2208" s="38"/>
      <c r="Y2208" s="38"/>
      <c r="Z2208" s="71"/>
      <c r="AA2208" s="39"/>
      <c r="AB2208" s="40"/>
      <c r="AC2208" s="40"/>
      <c r="AD2208" s="40"/>
      <c r="AE2208" s="41"/>
      <c r="AF2208" s="42"/>
      <c r="AG2208" s="49"/>
      <c r="AH2208" s="43"/>
      <c r="AI2208" s="43"/>
      <c r="AJ2208" s="44"/>
      <c r="AK2208" s="44"/>
      <c r="AL2208" s="44"/>
      <c r="AM2208" s="44"/>
      <c r="AN2208" s="36"/>
      <c r="AO2208" s="36"/>
      <c r="AP2208" s="36"/>
      <c r="AQ2208" s="36"/>
      <c r="AR2208" s="36"/>
      <c r="AS2208" s="36"/>
    </row>
    <row r="2209" spans="19:45" ht="30" customHeight="1" x14ac:dyDescent="0.25">
      <c r="S2209" s="4" t="str">
        <f t="shared" ref="S2209" si="1932">$BB$31</f>
        <v>-</v>
      </c>
      <c r="T2209" s="3"/>
      <c r="U2209" s="36"/>
      <c r="V2209" s="37"/>
      <c r="W2209" s="37"/>
      <c r="X2209" s="38"/>
      <c r="Y2209" s="38"/>
      <c r="Z2209" s="71"/>
      <c r="AA2209" s="39"/>
      <c r="AB2209" s="40"/>
      <c r="AC2209" s="40"/>
      <c r="AD2209" s="40"/>
      <c r="AE2209" s="41"/>
      <c r="AF2209" s="42"/>
      <c r="AG2209" s="49"/>
      <c r="AH2209" s="43"/>
      <c r="AI2209" s="43"/>
      <c r="AJ2209" s="44"/>
      <c r="AK2209" s="44"/>
      <c r="AL2209" s="44"/>
      <c r="AM2209" s="44"/>
      <c r="AN2209" s="36"/>
      <c r="AO2209" s="36"/>
      <c r="AP2209" s="36"/>
      <c r="AQ2209" s="36"/>
      <c r="AR2209" s="36"/>
      <c r="AS2209" s="36"/>
    </row>
    <row r="2210" spans="19:45" ht="30" customHeight="1" x14ac:dyDescent="0.25">
      <c r="S2210" s="34"/>
      <c r="T2210" s="34"/>
      <c r="U2210" s="34"/>
      <c r="V2210" s="34"/>
      <c r="W2210" s="34"/>
      <c r="X2210" s="34"/>
      <c r="Y2210" s="34"/>
      <c r="Z2210" s="34"/>
      <c r="AA2210" s="34"/>
      <c r="AB2210" s="34"/>
      <c r="AC2210" s="34"/>
      <c r="AD2210" s="34"/>
      <c r="AE2210" s="34"/>
      <c r="AF2210" s="34"/>
      <c r="AG2210" s="34"/>
      <c r="AH2210" s="34"/>
      <c r="AI2210" s="34"/>
      <c r="AJ2210" s="34"/>
      <c r="AK2210" s="34"/>
      <c r="AL2210" s="34"/>
      <c r="AM2210" s="34"/>
      <c r="AN2210" s="34"/>
      <c r="AO2210" s="34"/>
      <c r="AP2210" s="34"/>
      <c r="AQ2210" s="34"/>
      <c r="AR2210" s="6"/>
      <c r="AS2210" s="6"/>
    </row>
    <row r="2211" spans="19:45" ht="30" customHeight="1" x14ac:dyDescent="0.25">
      <c r="S2211" s="31" cm="1">
        <f t="array" ref="S2211">BoxNum(ROW($S2211))</f>
        <v>35</v>
      </c>
      <c r="T2211" s="7" t="s">
        <v>698</v>
      </c>
      <c r="U2211" s="15" t="s">
        <v>1095</v>
      </c>
      <c r="V2211" s="12"/>
      <c r="W2211" s="65"/>
      <c r="X2211" s="12"/>
      <c r="Y2211" s="7">
        <f t="shared" ref="Y2211" si="1933">VLOOKUP(U2211,$DX$1:$DZ$21,3,FALSE)</f>
        <v>0</v>
      </c>
      <c r="AD2211" s="8"/>
    </row>
    <row r="2212" spans="19:45" ht="30" customHeight="1" x14ac:dyDescent="0.25">
      <c r="S2212" s="7" t="s">
        <v>24</v>
      </c>
      <c r="T2212" s="15" t="s">
        <v>606</v>
      </c>
      <c r="U2212" s="5" t="s">
        <v>23</v>
      </c>
      <c r="V2212" s="7" t="str">
        <f t="shared" ref="V2212" si="1934">VLOOKUP(U2211,$DX$1:$DZ$21,2,FALSE)</f>
        <v>bit13</v>
      </c>
      <c r="W2212" s="19"/>
      <c r="X2212" s="19"/>
      <c r="Y2212" s="19"/>
      <c r="Z2212" s="19"/>
      <c r="AA2212" s="5" t="s">
        <v>592</v>
      </c>
      <c r="AB2212" s="26" t="str">
        <f t="shared" ref="AB2212" si="1935">T2231&amp;"_"&amp;ABS(T2229)&amp;"dB_"&amp;T2233&amp;"_"&amp;T2234&amp;"_"&amp;GetAbsMaxMinText(AF2215:AG2274)&amp;"_"&amp;T2214&amp;"_"&amp;T2213&amp;S2211&amp;"."&amp;T2237</f>
        <v>default_NormalMode_38dB_M804WF_2282A_411_477_ZTS6055_low power_MP35.3</v>
      </c>
      <c r="AC2212" s="18"/>
      <c r="AD2212" s="18"/>
      <c r="AE2212" s="18"/>
      <c r="AF2212" s="18"/>
      <c r="AG2212" s="18"/>
      <c r="AH2212" s="19"/>
      <c r="AI2212" s="19" t="s">
        <v>2</v>
      </c>
      <c r="AJ2212" s="16"/>
      <c r="AK2212" s="16"/>
      <c r="AL2212" s="16"/>
      <c r="AM2212" s="16"/>
      <c r="AN2212" s="16"/>
      <c r="AO2212" s="16"/>
      <c r="AP2212" s="16"/>
      <c r="AQ2212" s="16"/>
      <c r="AR2212" s="16"/>
      <c r="AS2212" s="16"/>
    </row>
    <row r="2213" spans="19:45" ht="30" customHeight="1" x14ac:dyDescent="0.25">
      <c r="S2213" s="7" t="s">
        <v>5</v>
      </c>
      <c r="T2213" s="15" t="s">
        <v>1148</v>
      </c>
      <c r="U2213" s="32" t="str">
        <f t="shared" ref="U2213" si="1936">HYPERLINK("#A"&amp;(S2211+1),"&lt;==Block" &amp; $S2211 &amp;"==&gt;")</f>
        <v>&lt;==Block35==&gt;</v>
      </c>
      <c r="V2213" s="51"/>
      <c r="W2213" s="19"/>
      <c r="X2213" s="19"/>
      <c r="Y2213" s="23"/>
      <c r="Z2213" s="8"/>
      <c r="AA2213" s="19"/>
      <c r="AB2213" s="19"/>
      <c r="AC2213" s="19"/>
      <c r="AD2213" s="19"/>
      <c r="AE2213" s="19"/>
      <c r="AF2213" s="19"/>
      <c r="AG2213" s="19"/>
      <c r="AH2213" s="19"/>
      <c r="AI2213" s="19"/>
      <c r="AJ2213" s="19"/>
      <c r="AK2213" s="19"/>
      <c r="AL2213" s="19"/>
      <c r="AM2213" s="19"/>
      <c r="AN2213" s="57" t="s">
        <v>723</v>
      </c>
      <c r="AO2213" s="57" t="s">
        <v>709</v>
      </c>
      <c r="AP2213" s="57" t="s">
        <v>710</v>
      </c>
      <c r="AQ2213" s="57" t="s">
        <v>611</v>
      </c>
      <c r="AR2213" s="57" t="s">
        <v>711</v>
      </c>
      <c r="AS2213" s="50"/>
    </row>
    <row r="2214" spans="19:45" ht="30" customHeight="1" x14ac:dyDescent="0.25">
      <c r="S2214" s="7" t="s">
        <v>10</v>
      </c>
      <c r="T2214" s="15" t="s">
        <v>1192</v>
      </c>
      <c r="U2214" s="52" t="s">
        <v>775</v>
      </c>
      <c r="V2214" s="33" t="s">
        <v>601</v>
      </c>
      <c r="W2214" s="33" t="s">
        <v>602</v>
      </c>
      <c r="X2214" s="33" t="s">
        <v>603</v>
      </c>
      <c r="Y2214" s="33" t="s">
        <v>603</v>
      </c>
      <c r="Z2214" s="33" t="s">
        <v>591</v>
      </c>
      <c r="AA2214" s="33" t="s">
        <v>7</v>
      </c>
      <c r="AB2214" s="33" t="s">
        <v>563</v>
      </c>
      <c r="AC2214" s="33" t="s">
        <v>577</v>
      </c>
      <c r="AD2214" s="33" t="s">
        <v>611</v>
      </c>
      <c r="AE2214" s="33" t="s">
        <v>569</v>
      </c>
      <c r="AF2214" s="35" t="s">
        <v>593</v>
      </c>
      <c r="AG2214" s="35" t="s">
        <v>594</v>
      </c>
      <c r="AH2214" s="35" t="s">
        <v>595</v>
      </c>
      <c r="AI2214" s="35" t="s">
        <v>596</v>
      </c>
      <c r="AJ2214" s="56" t="s">
        <v>597</v>
      </c>
      <c r="AK2214" s="56" t="s">
        <v>598</v>
      </c>
      <c r="AL2214" s="56" t="s">
        <v>599</v>
      </c>
      <c r="AM2214" s="56" t="s">
        <v>600</v>
      </c>
      <c r="AN2214" s="56" t="str">
        <f t="shared" ref="AN2214" si="1937">VLOOKUP($T2222,$DE$1:$DJ$31,2,FALSE)</f>
        <v>Full</v>
      </c>
      <c r="AO2214" s="56" t="str">
        <f t="shared" ref="AO2214" si="1938">VLOOKUP($T2222,$DE$1:$DJ$31,3,FALSE)</f>
        <v>Full</v>
      </c>
      <c r="AP2214" s="56" t="str">
        <f t="shared" ref="AP2214" si="1939">VLOOKUP($T2222,$DE$1:$DJ$31,4,FALSE)</f>
        <v>non</v>
      </c>
      <c r="AQ2214" s="56" t="str">
        <f t="shared" ref="AQ2214" si="1940">VLOOKUP($T2222,$DE$1:$DJ$31,5,FALSE)</f>
        <v>non</v>
      </c>
      <c r="AR2214" s="56" t="str">
        <f t="shared" ref="AR2214" si="1941">VLOOKUP($T2222,$DE$1:$DJ$31,6,FALSE)</f>
        <v>Full</v>
      </c>
      <c r="AS2214" s="35" t="s">
        <v>726</v>
      </c>
    </row>
    <row r="2215" spans="19:45" ht="30" customHeight="1" x14ac:dyDescent="0.25">
      <c r="S2215" s="7" t="s">
        <v>18</v>
      </c>
      <c r="T2215" s="15" t="s">
        <v>1149</v>
      </c>
      <c r="U2215" s="36" t="str">
        <f t="shared" ref="U2215:U2222" ca="1" si="1942">ConfigCode($AA2215,$AN2215,$AO2215,$AP2215,$AQ2215,$AR2215,$AF2215,$AG2215,2)</f>
        <v>0x39=-41.90,-41.10;</v>
      </c>
      <c r="V2215" s="37"/>
      <c r="W2215" s="37"/>
      <c r="X2215" s="68"/>
      <c r="Y2215" s="68"/>
      <c r="Z2215" s="55">
        <f t="shared" ref="Z2215:Z2222" ca="1" si="1943" xml:space="preserve">
N("vbias,vlookup vbias range")+
VLOOKUP($AA2215,INDIRECT(BoxVal(ROW($AA2215),34,COLUMN(T2211))),2,FALSE)+
N("gain")+
$AB2215+
N("vcm")+
VLOOKUP($AC2215,$CT$1:$DC$31,7,FALSE)+
N("(vbias*vcp*vbg-vbias)*sensor ratio")+
VbiasCal($AA2215,$AD2215,$AE2215,BoxVal(ROW($AC2215),18,COLUMN($T$22)))+
N("vbias ref+gain ref")+
$V2215+$W2215</f>
        <v>3.4</v>
      </c>
      <c r="AA2215" s="39" t="s">
        <v>1153</v>
      </c>
      <c r="AB2215" s="40">
        <v>4.5</v>
      </c>
      <c r="AC2215" s="40" t="s">
        <v>996</v>
      </c>
      <c r="AD2215" s="40">
        <v>1</v>
      </c>
      <c r="AE2215" s="41">
        <v>0</v>
      </c>
      <c r="AF2215" s="42">
        <v>-41.9</v>
      </c>
      <c r="AG2215" s="42">
        <v>-41.1</v>
      </c>
      <c r="AH2215" s="43">
        <f t="shared" ref="AH2215:AH2222" ca="1" si="1944">$AF2215+$Z2215</f>
        <v>-38.5</v>
      </c>
      <c r="AI2215" s="43">
        <f t="shared" ref="AI2215:AI2222" ca="1" si="1945">$AG2215+$Z2215</f>
        <v>-37.700000000000003</v>
      </c>
      <c r="AJ2215" s="44">
        <f t="shared" ref="AJ2215:AJ2222" ca="1" si="1946" xml:space="preserve">
N("initial sens-loopgain")+
$AF2215-BoxVal(ROW($AA2215),26,COLUMN(INDIRECT("T"&amp;(INT(ROW($AA2232)/65))*65+2)))</f>
        <v>-41.9</v>
      </c>
      <c r="AK2215" s="44">
        <f t="shared" ref="AK2215:AK2222" ca="1" si="1947">AJ2215+(AG2215-AF2215)</f>
        <v>-41.1</v>
      </c>
      <c r="AL2215" s="44">
        <f t="shared" ref="AL2215:AL2222" ca="1" si="1948" xml:space="preserve">
N("initial sens-loopgain-gain-gain ref-vcm")+
$AH2215-
BoxVal(ROW($AA2215),26,COLUMN(INDIRECT("T"&amp;(INT(ROW($AA2232)/65))*65+2)))-
$AB2215-
$W2215-
IFERROR(VLOOKUP($AC2215,$CT$1:$DC$31,7,FALSE),0)</f>
        <v>-43</v>
      </c>
      <c r="AM2215" s="44">
        <f t="shared" ref="AM2215:AM2222" ca="1" si="1949">AL2215+(AG2215-AF2215)</f>
        <v>-42.2</v>
      </c>
      <c r="AN2215" s="36" t="str">
        <f t="shared" ref="AN2215:AN2222" ca="1" si="1950">IF(BoxVal(ROW(AA2215),9,COLUMN(T2213))="FIX","00",ManualLookup(AA2215,BoxVal(ROW(AA2215),4,COLUMN(AN2213)),INDIRECT(DN$3)))</f>
        <v>30</v>
      </c>
      <c r="AO2215" s="36" t="str">
        <f t="shared" ref="AO2215:AR2222" ca="1" si="1951">ManualLookup(AB2215,BoxVal(ROW(AB2215),4,COLUMN(AO2213)),INDIRECT(DO$3))</f>
        <v>09</v>
      </c>
      <c r="AP2215" s="36" t="str">
        <f t="shared" ca="1" si="1951"/>
        <v>00</v>
      </c>
      <c r="AQ2215" s="36" t="str">
        <f t="shared" ca="1" si="1951"/>
        <v>00</v>
      </c>
      <c r="AR2215" s="36" t="str">
        <f t="shared" ca="1" si="1951"/>
        <v>00</v>
      </c>
      <c r="AS2215" s="33"/>
    </row>
    <row r="2216" spans="19:45" ht="30" customHeight="1" x14ac:dyDescent="0.25">
      <c r="S2216" s="7" t="s">
        <v>13</v>
      </c>
      <c r="T2216" s="15" t="s">
        <v>1160</v>
      </c>
      <c r="U2216" s="71" t="str">
        <f t="shared" ca="1" si="1942"/>
        <v>0x3A=-42.50,-41.90;</v>
      </c>
      <c r="V2216" s="37"/>
      <c r="W2216" s="37"/>
      <c r="X2216" s="68"/>
      <c r="Y2216" s="68"/>
      <c r="Z2216" s="55">
        <f t="shared" ca="1" si="1943"/>
        <v>4.4000000000000004</v>
      </c>
      <c r="AA2216" s="39" t="s">
        <v>1153</v>
      </c>
      <c r="AB2216" s="40">
        <v>5.5</v>
      </c>
      <c r="AC2216" s="40" t="s">
        <v>996</v>
      </c>
      <c r="AD2216" s="40">
        <v>1</v>
      </c>
      <c r="AE2216" s="41">
        <v>0</v>
      </c>
      <c r="AF2216" s="42">
        <v>-42.5</v>
      </c>
      <c r="AG2216" s="47">
        <f t="shared" ref="AG2216" si="1952">AF2215</f>
        <v>-41.9</v>
      </c>
      <c r="AH2216" s="43">
        <f t="shared" ca="1" si="1944"/>
        <v>-38.1</v>
      </c>
      <c r="AI2216" s="43">
        <f t="shared" ca="1" si="1945"/>
        <v>-37.5</v>
      </c>
      <c r="AJ2216" s="44">
        <f t="shared" ca="1" si="1946"/>
        <v>-42.5</v>
      </c>
      <c r="AK2216" s="44">
        <f t="shared" ca="1" si="1947"/>
        <v>-41.9</v>
      </c>
      <c r="AL2216" s="44">
        <f t="shared" ca="1" si="1948"/>
        <v>-43.6</v>
      </c>
      <c r="AM2216" s="44">
        <f t="shared" ca="1" si="1949"/>
        <v>-43</v>
      </c>
      <c r="AN2216" s="36" t="str">
        <f t="shared" ca="1" si="1950"/>
        <v>30</v>
      </c>
      <c r="AO2216" s="36" t="str">
        <f t="shared" ca="1" si="1951"/>
        <v>0A</v>
      </c>
      <c r="AP2216" s="36" t="str">
        <f t="shared" ca="1" si="1951"/>
        <v>00</v>
      </c>
      <c r="AQ2216" s="36" t="str">
        <f t="shared" ca="1" si="1951"/>
        <v>00</v>
      </c>
      <c r="AR2216" s="36" t="str">
        <f t="shared" ca="1" si="1951"/>
        <v>00</v>
      </c>
      <c r="AS2216" s="36"/>
    </row>
    <row r="2217" spans="19:45" ht="30" customHeight="1" x14ac:dyDescent="0.25">
      <c r="S2217" s="26"/>
      <c r="T2217" s="17"/>
      <c r="U2217" s="71" t="str">
        <f t="shared" ca="1" si="1942"/>
        <v>0x09=-43.00,-42.50;</v>
      </c>
      <c r="V2217" s="37"/>
      <c r="W2217" s="37"/>
      <c r="X2217" s="68"/>
      <c r="Y2217" s="68"/>
      <c r="Z2217" s="55">
        <f t="shared" ca="1" si="1943"/>
        <v>4.5</v>
      </c>
      <c r="AA2217" s="39" t="s">
        <v>587</v>
      </c>
      <c r="AB2217" s="40">
        <v>4.5</v>
      </c>
      <c r="AC2217" s="40" t="s">
        <v>995</v>
      </c>
      <c r="AD2217" s="40">
        <v>1</v>
      </c>
      <c r="AE2217" s="41">
        <v>0</v>
      </c>
      <c r="AF2217" s="42">
        <v>-43</v>
      </c>
      <c r="AG2217" s="47">
        <f t="shared" ref="AG2217:AG2222" si="1953">AF2216</f>
        <v>-42.5</v>
      </c>
      <c r="AH2217" s="43">
        <f t="shared" ca="1" si="1944"/>
        <v>-38.5</v>
      </c>
      <c r="AI2217" s="43">
        <f t="shared" ca="1" si="1945"/>
        <v>-38</v>
      </c>
      <c r="AJ2217" s="44">
        <f t="shared" ca="1" si="1946"/>
        <v>-43</v>
      </c>
      <c r="AK2217" s="44">
        <f t="shared" ca="1" si="1947"/>
        <v>-42.5</v>
      </c>
      <c r="AL2217" s="44">
        <f t="shared" ca="1" si="1948"/>
        <v>-43</v>
      </c>
      <c r="AM2217" s="44">
        <f t="shared" ca="1" si="1949"/>
        <v>-42.5</v>
      </c>
      <c r="AN2217" s="36" t="str">
        <f t="shared" ca="1" si="1950"/>
        <v>00</v>
      </c>
      <c r="AO2217" s="36" t="str">
        <f t="shared" ca="1" si="1951"/>
        <v>09</v>
      </c>
      <c r="AP2217" s="36" t="str">
        <f t="shared" ca="1" si="1951"/>
        <v>00</v>
      </c>
      <c r="AQ2217" s="36" t="str">
        <f t="shared" ca="1" si="1951"/>
        <v>00</v>
      </c>
      <c r="AR2217" s="36" t="str">
        <f t="shared" ca="1" si="1951"/>
        <v>00</v>
      </c>
      <c r="AS2217" s="36"/>
    </row>
    <row r="2218" spans="19:45" ht="30" customHeight="1" x14ac:dyDescent="0.25">
      <c r="S2218" s="7" t="s">
        <v>19</v>
      </c>
      <c r="T2218" s="15" t="s">
        <v>1150</v>
      </c>
      <c r="U2218" s="71" t="str">
        <f t="shared" ca="1" si="1942"/>
        <v>0x0A=-44.00,-43.00;</v>
      </c>
      <c r="V2218" s="37"/>
      <c r="W2218" s="37"/>
      <c r="X2218" s="68"/>
      <c r="Y2218" s="68"/>
      <c r="Z2218" s="55">
        <f t="shared" ca="1" si="1943"/>
        <v>5.5</v>
      </c>
      <c r="AA2218" s="39" t="s">
        <v>587</v>
      </c>
      <c r="AB2218" s="40">
        <v>5.5</v>
      </c>
      <c r="AC2218" s="40" t="s">
        <v>995</v>
      </c>
      <c r="AD2218" s="40">
        <v>1</v>
      </c>
      <c r="AE2218" s="41">
        <v>0</v>
      </c>
      <c r="AF2218" s="42">
        <v>-44</v>
      </c>
      <c r="AG2218" s="47">
        <f t="shared" si="1953"/>
        <v>-43</v>
      </c>
      <c r="AH2218" s="43">
        <f t="shared" ca="1" si="1944"/>
        <v>-38.5</v>
      </c>
      <c r="AI2218" s="43">
        <f t="shared" ca="1" si="1945"/>
        <v>-37.5</v>
      </c>
      <c r="AJ2218" s="44">
        <f t="shared" ca="1" si="1946"/>
        <v>-44</v>
      </c>
      <c r="AK2218" s="44">
        <f t="shared" ca="1" si="1947"/>
        <v>-43</v>
      </c>
      <c r="AL2218" s="44">
        <f t="shared" ca="1" si="1948"/>
        <v>-44</v>
      </c>
      <c r="AM2218" s="44">
        <f t="shared" ca="1" si="1949"/>
        <v>-43</v>
      </c>
      <c r="AN2218" s="36" t="str">
        <f t="shared" ca="1" si="1950"/>
        <v>00</v>
      </c>
      <c r="AO2218" s="36" t="str">
        <f t="shared" ca="1" si="1951"/>
        <v>0A</v>
      </c>
      <c r="AP2218" s="36" t="str">
        <f t="shared" ca="1" si="1951"/>
        <v>00</v>
      </c>
      <c r="AQ2218" s="36" t="str">
        <f t="shared" ca="1" si="1951"/>
        <v>00</v>
      </c>
      <c r="AR2218" s="36" t="str">
        <f t="shared" ca="1" si="1951"/>
        <v>00</v>
      </c>
      <c r="AS2218" s="36"/>
    </row>
    <row r="2219" spans="19:45" ht="30" customHeight="1" x14ac:dyDescent="0.25">
      <c r="S2219" s="7" t="s">
        <v>15</v>
      </c>
      <c r="T2219" s="15" t="s">
        <v>1151</v>
      </c>
      <c r="U2219" s="71" t="str">
        <f t="shared" ca="1" si="1942"/>
        <v>0x5A=-45.00,-44.00;</v>
      </c>
      <c r="V2219" s="37"/>
      <c r="W2219" s="37"/>
      <c r="X2219" s="68"/>
      <c r="Y2219" s="68"/>
      <c r="Z2219" s="55">
        <f t="shared" ca="1" si="1943"/>
        <v>6.5</v>
      </c>
      <c r="AA2219" s="39" t="s">
        <v>580</v>
      </c>
      <c r="AB2219" s="40">
        <v>5.5</v>
      </c>
      <c r="AC2219" s="40" t="s">
        <v>995</v>
      </c>
      <c r="AD2219" s="40">
        <v>1</v>
      </c>
      <c r="AE2219" s="41">
        <v>0</v>
      </c>
      <c r="AF2219" s="42">
        <v>-45</v>
      </c>
      <c r="AG2219" s="47">
        <f t="shared" si="1953"/>
        <v>-44</v>
      </c>
      <c r="AH2219" s="43">
        <f t="shared" ca="1" si="1944"/>
        <v>-38.5</v>
      </c>
      <c r="AI2219" s="43">
        <f t="shared" ca="1" si="1945"/>
        <v>-37.5</v>
      </c>
      <c r="AJ2219" s="44">
        <f t="shared" ca="1" si="1946"/>
        <v>-45</v>
      </c>
      <c r="AK2219" s="44">
        <f t="shared" ca="1" si="1947"/>
        <v>-44</v>
      </c>
      <c r="AL2219" s="44">
        <f t="shared" ca="1" si="1948"/>
        <v>-44</v>
      </c>
      <c r="AM2219" s="44">
        <f t="shared" ca="1" si="1949"/>
        <v>-43</v>
      </c>
      <c r="AN2219" s="36" t="str">
        <f t="shared" ca="1" si="1950"/>
        <v>50</v>
      </c>
      <c r="AO2219" s="36" t="str">
        <f t="shared" ca="1" si="1951"/>
        <v>0A</v>
      </c>
      <c r="AP2219" s="36" t="str">
        <f t="shared" ca="1" si="1951"/>
        <v>00</v>
      </c>
      <c r="AQ2219" s="36" t="str">
        <f t="shared" ca="1" si="1951"/>
        <v>00</v>
      </c>
      <c r="AR2219" s="36" t="str">
        <f t="shared" ca="1" si="1951"/>
        <v>00</v>
      </c>
      <c r="AS2219" s="36"/>
    </row>
    <row r="2220" spans="19:45" ht="30" customHeight="1" x14ac:dyDescent="0.25">
      <c r="S2220" s="7" t="s">
        <v>705</v>
      </c>
      <c r="T2220" s="15" t="s">
        <v>1152</v>
      </c>
      <c r="U2220" s="71" t="str">
        <f t="shared" ca="1" si="1942"/>
        <v>0x5B=-45.90,-45.00;</v>
      </c>
      <c r="V2220" s="37">
        <v>-0.1</v>
      </c>
      <c r="W2220" s="37"/>
      <c r="X2220" s="68"/>
      <c r="Y2220" s="68"/>
      <c r="Z2220" s="55">
        <f t="shared" ca="1" si="1943"/>
        <v>7.4</v>
      </c>
      <c r="AA2220" s="39" t="s">
        <v>580</v>
      </c>
      <c r="AB2220" s="40">
        <v>6.5</v>
      </c>
      <c r="AC2220" s="40" t="s">
        <v>995</v>
      </c>
      <c r="AD2220" s="40">
        <v>1</v>
      </c>
      <c r="AE2220" s="41">
        <v>0</v>
      </c>
      <c r="AF2220" s="42">
        <v>-45.9</v>
      </c>
      <c r="AG2220" s="47">
        <f t="shared" si="1953"/>
        <v>-45</v>
      </c>
      <c r="AH2220" s="43">
        <f t="shared" ca="1" si="1944"/>
        <v>-38.5</v>
      </c>
      <c r="AI2220" s="43">
        <f t="shared" ca="1" si="1945"/>
        <v>-37.6</v>
      </c>
      <c r="AJ2220" s="44">
        <f t="shared" ca="1" si="1946"/>
        <v>-45.9</v>
      </c>
      <c r="AK2220" s="44">
        <f t="shared" ca="1" si="1947"/>
        <v>-45</v>
      </c>
      <c r="AL2220" s="44">
        <f t="shared" ca="1" si="1948"/>
        <v>-45</v>
      </c>
      <c r="AM2220" s="44">
        <f t="shared" ca="1" si="1949"/>
        <v>-44.1</v>
      </c>
      <c r="AN2220" s="36" t="str">
        <f t="shared" ca="1" si="1950"/>
        <v>50</v>
      </c>
      <c r="AO2220" s="36" t="str">
        <f t="shared" ca="1" si="1951"/>
        <v>0B</v>
      </c>
      <c r="AP2220" s="36" t="str">
        <f t="shared" ca="1" si="1951"/>
        <v>00</v>
      </c>
      <c r="AQ2220" s="36" t="str">
        <f t="shared" ca="1" si="1951"/>
        <v>00</v>
      </c>
      <c r="AR2220" s="36" t="str">
        <f t="shared" ca="1" si="1951"/>
        <v>00</v>
      </c>
      <c r="AS2220" s="36"/>
    </row>
    <row r="2221" spans="19:45" ht="30" customHeight="1" x14ac:dyDescent="0.25">
      <c r="S2221" s="7" t="s">
        <v>605</v>
      </c>
      <c r="T2221" s="15" t="s">
        <v>991</v>
      </c>
      <c r="U2221" s="71" t="str">
        <f t="shared" ca="1" si="1942"/>
        <v>0x6B=-46.70,-45.90;</v>
      </c>
      <c r="V2221" s="37">
        <v>-0.2</v>
      </c>
      <c r="W2221" s="37"/>
      <c r="X2221" s="68"/>
      <c r="Y2221" s="68"/>
      <c r="Z2221" s="55">
        <f t="shared" ca="1" si="1943"/>
        <v>8.2000000000000011</v>
      </c>
      <c r="AA2221" s="39" t="s">
        <v>581</v>
      </c>
      <c r="AB2221" s="40">
        <v>6.5</v>
      </c>
      <c r="AC2221" s="40" t="s">
        <v>995</v>
      </c>
      <c r="AD2221" s="40">
        <v>1</v>
      </c>
      <c r="AE2221" s="41">
        <v>0</v>
      </c>
      <c r="AF2221" s="42">
        <v>-46.7</v>
      </c>
      <c r="AG2221" s="47">
        <f t="shared" si="1953"/>
        <v>-45.9</v>
      </c>
      <c r="AH2221" s="43">
        <f t="shared" ca="1" si="1944"/>
        <v>-38.5</v>
      </c>
      <c r="AI2221" s="43">
        <f t="shared" ca="1" si="1945"/>
        <v>-37.699999999999996</v>
      </c>
      <c r="AJ2221" s="44">
        <f t="shared" ca="1" si="1946"/>
        <v>-46.7</v>
      </c>
      <c r="AK2221" s="44">
        <f t="shared" ca="1" si="1947"/>
        <v>-45.9</v>
      </c>
      <c r="AL2221" s="44">
        <f t="shared" ca="1" si="1948"/>
        <v>-45</v>
      </c>
      <c r="AM2221" s="44">
        <f t="shared" ca="1" si="1949"/>
        <v>-44.199999999999996</v>
      </c>
      <c r="AN2221" s="36" t="str">
        <f t="shared" ca="1" si="1950"/>
        <v>60</v>
      </c>
      <c r="AO2221" s="36" t="str">
        <f t="shared" ca="1" si="1951"/>
        <v>0B</v>
      </c>
      <c r="AP2221" s="36" t="str">
        <f t="shared" ca="1" si="1951"/>
        <v>00</v>
      </c>
      <c r="AQ2221" s="36" t="str">
        <f t="shared" ca="1" si="1951"/>
        <v>00</v>
      </c>
      <c r="AR2221" s="36" t="str">
        <f t="shared" ca="1" si="1951"/>
        <v>00</v>
      </c>
      <c r="AS2221" s="36"/>
    </row>
    <row r="2222" spans="19:45" ht="30" customHeight="1" x14ac:dyDescent="0.25">
      <c r="S2222" s="7" t="s">
        <v>721</v>
      </c>
      <c r="T2222" s="15" t="s">
        <v>26</v>
      </c>
      <c r="U2222" s="71" t="str">
        <f t="shared" ca="1" si="1942"/>
        <v>0x6C=-47.70,-46.70;</v>
      </c>
      <c r="V2222" s="37">
        <v>-0.2</v>
      </c>
      <c r="W2222" s="37"/>
      <c r="X2222" s="68"/>
      <c r="Y2222" s="68"/>
      <c r="Z2222" s="55">
        <f t="shared" ca="1" si="1943"/>
        <v>9.2000000000000011</v>
      </c>
      <c r="AA2222" s="39" t="s">
        <v>581</v>
      </c>
      <c r="AB2222" s="40">
        <v>7.5</v>
      </c>
      <c r="AC2222" s="40" t="s">
        <v>995</v>
      </c>
      <c r="AD2222" s="40">
        <v>1</v>
      </c>
      <c r="AE2222" s="41">
        <v>0</v>
      </c>
      <c r="AF2222" s="42">
        <v>-47.7</v>
      </c>
      <c r="AG2222" s="47">
        <f t="shared" si="1953"/>
        <v>-46.7</v>
      </c>
      <c r="AH2222" s="43">
        <f t="shared" ca="1" si="1944"/>
        <v>-38.5</v>
      </c>
      <c r="AI2222" s="43">
        <f t="shared" ca="1" si="1945"/>
        <v>-37.5</v>
      </c>
      <c r="AJ2222" s="44">
        <f t="shared" ca="1" si="1946"/>
        <v>-47.7</v>
      </c>
      <c r="AK2222" s="44">
        <f t="shared" ca="1" si="1947"/>
        <v>-46.7</v>
      </c>
      <c r="AL2222" s="44">
        <f t="shared" ca="1" si="1948"/>
        <v>-46</v>
      </c>
      <c r="AM2222" s="44">
        <f t="shared" ca="1" si="1949"/>
        <v>-45</v>
      </c>
      <c r="AN2222" s="36" t="str">
        <f t="shared" ca="1" si="1950"/>
        <v>60</v>
      </c>
      <c r="AO2222" s="36" t="str">
        <f t="shared" ca="1" si="1951"/>
        <v>0C</v>
      </c>
      <c r="AP2222" s="36" t="str">
        <f t="shared" ca="1" si="1951"/>
        <v>00</v>
      </c>
      <c r="AQ2222" s="36" t="str">
        <f t="shared" ca="1" si="1951"/>
        <v>00</v>
      </c>
      <c r="AR2222" s="36" t="str">
        <f t="shared" ca="1" si="1951"/>
        <v>00</v>
      </c>
      <c r="AS2222" s="36"/>
    </row>
    <row r="2223" spans="19:45" ht="30" customHeight="1" x14ac:dyDescent="0.25">
      <c r="S2223" s="7" t="s">
        <v>20</v>
      </c>
      <c r="T2223" s="15">
        <v>-38</v>
      </c>
      <c r="U2223" s="71"/>
      <c r="V2223" s="37"/>
      <c r="W2223" s="37"/>
      <c r="X2223" s="38"/>
      <c r="Y2223" s="38"/>
      <c r="Z2223" s="55"/>
      <c r="AA2223" s="39"/>
      <c r="AB2223" s="40"/>
      <c r="AC2223" s="40"/>
      <c r="AD2223" s="40"/>
      <c r="AE2223" s="41"/>
      <c r="AF2223" s="42"/>
      <c r="AG2223" s="47"/>
      <c r="AH2223" s="43"/>
      <c r="AI2223" s="43"/>
      <c r="AJ2223" s="44"/>
      <c r="AK2223" s="44"/>
      <c r="AL2223" s="44"/>
      <c r="AM2223" s="44"/>
      <c r="AN2223" s="36"/>
      <c r="AO2223" s="36"/>
      <c r="AP2223" s="36"/>
      <c r="AQ2223" s="36"/>
      <c r="AR2223" s="36"/>
      <c r="AS2223" s="36"/>
    </row>
    <row r="2224" spans="19:45" ht="30" customHeight="1" x14ac:dyDescent="0.25">
      <c r="S2224" s="7" t="s">
        <v>691</v>
      </c>
      <c r="T2224" s="15" t="s">
        <v>1098</v>
      </c>
      <c r="U2224" s="71"/>
      <c r="V2224" s="37"/>
      <c r="W2224" s="37"/>
      <c r="X2224" s="38"/>
      <c r="Y2224" s="38"/>
      <c r="Z2224" s="55"/>
      <c r="AA2224" s="39"/>
      <c r="AB2224" s="40"/>
      <c r="AC2224" s="40"/>
      <c r="AD2224" s="40"/>
      <c r="AE2224" s="41"/>
      <c r="AF2224" s="42"/>
      <c r="AG2224" s="47"/>
      <c r="AH2224" s="43"/>
      <c r="AI2224" s="43"/>
      <c r="AJ2224" s="44"/>
      <c r="AK2224" s="44"/>
      <c r="AL2224" s="44"/>
      <c r="AM2224" s="44"/>
      <c r="AN2224" s="36"/>
      <c r="AO2224" s="36"/>
      <c r="AP2224" s="36"/>
      <c r="AQ2224" s="36"/>
      <c r="AR2224" s="36"/>
      <c r="AS2224" s="36"/>
    </row>
    <row r="2225" spans="2:45" ht="30" customHeight="1" x14ac:dyDescent="0.25">
      <c r="S2225" s="7" t="s">
        <v>544</v>
      </c>
      <c r="T2225" s="15" t="s">
        <v>993</v>
      </c>
      <c r="U2225" s="71"/>
      <c r="V2225" s="37"/>
      <c r="W2225" s="37"/>
      <c r="X2225" s="38"/>
      <c r="Y2225" s="38"/>
      <c r="Z2225" s="71"/>
      <c r="AA2225" s="39"/>
      <c r="AB2225" s="40"/>
      <c r="AC2225" s="40"/>
      <c r="AD2225" s="40"/>
      <c r="AE2225" s="41"/>
      <c r="AF2225" s="42"/>
      <c r="AG2225" s="49"/>
      <c r="AH2225" s="43"/>
      <c r="AI2225" s="43"/>
      <c r="AJ2225" s="44"/>
      <c r="AK2225" s="44"/>
      <c r="AL2225" s="44"/>
      <c r="AM2225" s="44"/>
      <c r="AN2225" s="36"/>
      <c r="AO2225" s="36"/>
      <c r="AP2225" s="36"/>
      <c r="AQ2225" s="36"/>
      <c r="AR2225" s="36"/>
      <c r="AS2225" s="36"/>
    </row>
    <row r="2226" spans="2:45" ht="30" customHeight="1" x14ac:dyDescent="0.25">
      <c r="S2226" s="7" t="s">
        <v>12</v>
      </c>
      <c r="T2226" s="15" t="s">
        <v>548</v>
      </c>
      <c r="U2226" s="71"/>
      <c r="V2226" s="37"/>
      <c r="W2226" s="37"/>
      <c r="X2226" s="38"/>
      <c r="Y2226" s="38"/>
      <c r="Z2226" s="71"/>
      <c r="AA2226" s="39"/>
      <c r="AB2226" s="40"/>
      <c r="AC2226" s="40"/>
      <c r="AD2226" s="40"/>
      <c r="AE2226" s="41"/>
      <c r="AF2226" s="42"/>
      <c r="AG2226" s="49"/>
      <c r="AH2226" s="43"/>
      <c r="AI2226" s="43"/>
      <c r="AJ2226" s="44"/>
      <c r="AK2226" s="44"/>
      <c r="AL2226" s="44"/>
      <c r="AM2226" s="44"/>
      <c r="AN2226" s="36"/>
      <c r="AO2226" s="36"/>
      <c r="AP2226" s="36"/>
      <c r="AQ2226" s="36"/>
      <c r="AR2226" s="36"/>
      <c r="AS2226" s="36"/>
    </row>
    <row r="2227" spans="2:45" ht="30" customHeight="1" x14ac:dyDescent="0.25">
      <c r="S2227" s="26" t="s">
        <v>773</v>
      </c>
      <c r="T2227" s="15" t="s">
        <v>562</v>
      </c>
      <c r="U2227" s="71"/>
      <c r="V2227" s="37"/>
      <c r="W2227" s="37"/>
      <c r="X2227" s="38"/>
      <c r="Y2227" s="38"/>
      <c r="Z2227" s="71"/>
      <c r="AA2227" s="39"/>
      <c r="AB2227" s="40"/>
      <c r="AC2227" s="40"/>
      <c r="AD2227" s="40"/>
      <c r="AE2227" s="41"/>
      <c r="AF2227" s="42"/>
      <c r="AG2227" s="49"/>
      <c r="AH2227" s="43"/>
      <c r="AI2227" s="43"/>
      <c r="AJ2227" s="44"/>
      <c r="AK2227" s="44"/>
      <c r="AL2227" s="44"/>
      <c r="AM2227" s="44"/>
      <c r="AN2227" s="36"/>
      <c r="AO2227" s="36"/>
      <c r="AP2227" s="36"/>
      <c r="AQ2227" s="36"/>
      <c r="AR2227" s="36"/>
      <c r="AS2227" s="36"/>
    </row>
    <row r="2228" spans="2:45" ht="30" customHeight="1" x14ac:dyDescent="0.25">
      <c r="S2228" s="7" t="s">
        <v>573</v>
      </c>
      <c r="T2228" s="15">
        <v>1.1000000000000001</v>
      </c>
      <c r="U2228" s="71"/>
      <c r="V2228" s="37"/>
      <c r="W2228" s="37"/>
      <c r="X2228" s="38"/>
      <c r="Y2228" s="38"/>
      <c r="Z2228" s="71"/>
      <c r="AA2228" s="39"/>
      <c r="AB2228" s="40"/>
      <c r="AC2228" s="40"/>
      <c r="AD2228" s="40"/>
      <c r="AE2228" s="41"/>
      <c r="AF2228" s="42"/>
      <c r="AG2228" s="49"/>
      <c r="AH2228" s="43"/>
      <c r="AI2228" s="43"/>
      <c r="AJ2228" s="44"/>
      <c r="AK2228" s="44"/>
      <c r="AL2228" s="44"/>
      <c r="AM2228" s="44"/>
      <c r="AN2228" s="36"/>
      <c r="AO2228" s="36"/>
      <c r="AP2228" s="36"/>
      <c r="AQ2228" s="36"/>
      <c r="AR2228" s="36"/>
      <c r="AS2228" s="36"/>
    </row>
    <row r="2229" spans="2:45" ht="30" customHeight="1" x14ac:dyDescent="0.25">
      <c r="S2229" s="7" t="s">
        <v>590</v>
      </c>
      <c r="T2229" s="15">
        <f>VLOOKUP(T2214,MPN!$A$1:$E$1000,4,FALSE)</f>
        <v>-38</v>
      </c>
      <c r="U2229" s="71"/>
      <c r="V2229" s="37"/>
      <c r="W2229" s="37"/>
      <c r="X2229" s="38"/>
      <c r="Y2229" s="38"/>
      <c r="Z2229" s="71"/>
      <c r="AA2229" s="39"/>
      <c r="AB2229" s="40"/>
      <c r="AC2229" s="40"/>
      <c r="AD2229" s="40"/>
      <c r="AE2229" s="41"/>
      <c r="AF2229" s="42"/>
      <c r="AG2229" s="49"/>
      <c r="AH2229" s="43"/>
      <c r="AI2229" s="43"/>
      <c r="AJ2229" s="44"/>
      <c r="AK2229" s="44"/>
      <c r="AL2229" s="44"/>
      <c r="AM2229" s="44"/>
      <c r="AN2229" s="36"/>
      <c r="AO2229" s="36"/>
      <c r="AP2229" s="36"/>
      <c r="AQ2229" s="36"/>
      <c r="AR2229" s="36"/>
      <c r="AS2229" s="36"/>
    </row>
    <row r="2230" spans="2:45" ht="30" customHeight="1" x14ac:dyDescent="0.25">
      <c r="S2230" s="7" t="s">
        <v>693</v>
      </c>
      <c r="T2230" s="15">
        <v>0.8</v>
      </c>
      <c r="U2230" s="71"/>
      <c r="V2230" s="37"/>
      <c r="W2230" s="37"/>
      <c r="X2230" s="38"/>
      <c r="Y2230" s="38"/>
      <c r="Z2230" s="71"/>
      <c r="AA2230" s="39"/>
      <c r="AB2230" s="40"/>
      <c r="AC2230" s="40"/>
      <c r="AD2230" s="40"/>
      <c r="AE2230" s="41"/>
      <c r="AF2230" s="42"/>
      <c r="AG2230" s="49"/>
      <c r="AH2230" s="43"/>
      <c r="AI2230" s="43"/>
      <c r="AJ2230" s="44"/>
      <c r="AK2230" s="44"/>
      <c r="AL2230" s="44"/>
      <c r="AM2230" s="44"/>
      <c r="AN2230" s="36"/>
      <c r="AO2230" s="36"/>
      <c r="AP2230" s="36"/>
      <c r="AQ2230" s="36"/>
      <c r="AR2230" s="36"/>
      <c r="AS2230" s="36"/>
    </row>
    <row r="2231" spans="2:45" ht="30" customHeight="1" x14ac:dyDescent="0.25">
      <c r="S2231" s="7" t="s">
        <v>604</v>
      </c>
      <c r="T2231" s="7" t="str">
        <f t="shared" ref="T2231" si="1954">VLOOKUP($T2218,$AU$1:$AZ$31,MATCH($T2212,$AU$1:$AZ$1,0),FALSE)&amp;"_"&amp;T2220</f>
        <v>default_NormalMode</v>
      </c>
      <c r="U2231" s="71"/>
      <c r="V2231" s="37"/>
      <c r="W2231" s="37"/>
      <c r="X2231" s="38"/>
      <c r="Y2231" s="38"/>
      <c r="Z2231" s="71"/>
      <c r="AA2231" s="39"/>
      <c r="AB2231" s="40"/>
      <c r="AC2231" s="40"/>
      <c r="AD2231" s="40"/>
      <c r="AE2231" s="41"/>
      <c r="AF2231" s="42"/>
      <c r="AG2231" s="49"/>
      <c r="AH2231" s="43"/>
      <c r="AI2231" s="43"/>
      <c r="AJ2231" s="44"/>
      <c r="AK2231" s="44"/>
      <c r="AL2231" s="44"/>
      <c r="AM2231" s="44"/>
      <c r="AN2231" s="36"/>
      <c r="AO2231" s="36"/>
      <c r="AP2231" s="36"/>
      <c r="AQ2231" s="36"/>
      <c r="AR2231" s="36"/>
      <c r="AS2231" s="36"/>
    </row>
    <row r="2232" spans="2:45" ht="30" customHeight="1" x14ac:dyDescent="0.25">
      <c r="S2232" s="7" t="s">
        <v>424</v>
      </c>
      <c r="T2232" s="7" t="str">
        <f>VLOOKUP($T2214,MPN!$A$1:$E$500,2,FALSE)</f>
        <v>AMIC</v>
      </c>
      <c r="U2232" s="71"/>
      <c r="V2232" s="37"/>
      <c r="W2232" s="37"/>
      <c r="X2232" s="38"/>
      <c r="Y2232" s="38"/>
      <c r="Z2232" s="71"/>
      <c r="AA2232" s="39"/>
      <c r="AB2232" s="40"/>
      <c r="AC2232" s="40"/>
      <c r="AD2232" s="40"/>
      <c r="AE2232" s="41"/>
      <c r="AF2232" s="42"/>
      <c r="AG2232" s="49"/>
      <c r="AH2232" s="43"/>
      <c r="AI2232" s="43"/>
      <c r="AJ2232" s="44"/>
      <c r="AK2232" s="44"/>
      <c r="AL2232" s="44"/>
      <c r="AM2232" s="44"/>
      <c r="AN2232" s="36"/>
      <c r="AO2232" s="36"/>
      <c r="AP2232" s="36"/>
      <c r="AQ2232" s="36"/>
      <c r="AR2232" s="36"/>
      <c r="AS2232" s="36"/>
    </row>
    <row r="2233" spans="2:45" ht="30" customHeight="1" x14ac:dyDescent="0.25">
      <c r="S2233" s="7" t="s">
        <v>16</v>
      </c>
      <c r="T2233" s="7" t="str">
        <f>VLOOKUP($T2215,ASIC!$A$1:$B$200,2,FALSE)</f>
        <v>M804WF</v>
      </c>
      <c r="U2233" s="71"/>
      <c r="V2233" s="37"/>
      <c r="W2233" s="37"/>
      <c r="X2233" s="38"/>
      <c r="Y2233" s="38"/>
      <c r="Z2233" s="71"/>
      <c r="AA2233" s="39"/>
      <c r="AB2233" s="40"/>
      <c r="AC2233" s="40"/>
      <c r="AD2233" s="40"/>
      <c r="AE2233" s="41"/>
      <c r="AF2233" s="42"/>
      <c r="AG2233" s="49"/>
      <c r="AH2233" s="43"/>
      <c r="AI2233" s="43"/>
      <c r="AJ2233" s="44"/>
      <c r="AK2233" s="44"/>
      <c r="AL2233" s="44"/>
      <c r="AM2233" s="44"/>
      <c r="AN2233" s="36"/>
      <c r="AO2233" s="36"/>
      <c r="AP2233" s="36"/>
      <c r="AQ2233" s="36"/>
      <c r="AR2233" s="36"/>
      <c r="AS2233" s="36"/>
    </row>
    <row r="2234" spans="2:45" ht="30" customHeight="1" x14ac:dyDescent="0.25">
      <c r="S2234" s="7" t="s">
        <v>17</v>
      </c>
      <c r="T2234" s="7" t="str">
        <f>VLOOKUP($T2216,Sensor!$A$1:$B$100,2,FALSE)</f>
        <v>2282A</v>
      </c>
      <c r="U2234" s="71"/>
      <c r="V2234" s="37"/>
      <c r="W2234" s="37"/>
      <c r="X2234" s="38"/>
      <c r="Y2234" s="38"/>
      <c r="Z2234" s="71"/>
      <c r="AA2234" s="39"/>
      <c r="AB2234" s="40"/>
      <c r="AC2234" s="40"/>
      <c r="AD2234" s="40"/>
      <c r="AE2234" s="41"/>
      <c r="AF2234" s="42"/>
      <c r="AG2234" s="49"/>
      <c r="AH2234" s="43"/>
      <c r="AI2234" s="43"/>
      <c r="AJ2234" s="44"/>
      <c r="AK2234" s="44"/>
      <c r="AL2234" s="44"/>
      <c r="AM2234" s="44"/>
      <c r="AN2234" s="36"/>
      <c r="AO2234" s="36"/>
      <c r="AP2234" s="36"/>
      <c r="AQ2234" s="36"/>
      <c r="AR2234" s="36"/>
      <c r="AS2234" s="36"/>
    </row>
    <row r="2235" spans="2:45" ht="30" customHeight="1" x14ac:dyDescent="0.25">
      <c r="S2235" s="7" t="s">
        <v>21</v>
      </c>
      <c r="T2235" s="7" t="str">
        <f>VLOOKUP($T2214,MPN!$A$1:$E$500,5,FALSE)</f>
        <v>Default</v>
      </c>
      <c r="U2235" s="71"/>
      <c r="V2235" s="37"/>
      <c r="W2235" s="37"/>
      <c r="X2235" s="38"/>
      <c r="Y2235" s="38"/>
      <c r="Z2235" s="71"/>
      <c r="AA2235" s="39"/>
      <c r="AB2235" s="40"/>
      <c r="AC2235" s="40"/>
      <c r="AD2235" s="40"/>
      <c r="AE2235" s="41"/>
      <c r="AF2235" s="42"/>
      <c r="AG2235" s="49"/>
      <c r="AH2235" s="43"/>
      <c r="AI2235" s="43"/>
      <c r="AJ2235" s="44"/>
      <c r="AK2235" s="44"/>
      <c r="AL2235" s="44"/>
      <c r="AM2235" s="44"/>
      <c r="AN2235" s="36"/>
      <c r="AO2235" s="36"/>
      <c r="AP2235" s="36"/>
      <c r="AQ2235" s="36"/>
      <c r="AR2235" s="36"/>
      <c r="AS2235" s="36"/>
    </row>
    <row r="2236" spans="2:45" ht="30" customHeight="1" x14ac:dyDescent="0.25">
      <c r="S2236" s="7" t="s">
        <v>545</v>
      </c>
      <c r="T2236" s="7">
        <f t="shared" ref="T2236" si="1955">VLOOKUP(T2225,$DT$1:$DV$31,3,FALSE)</f>
        <v>0</v>
      </c>
      <c r="U2236" s="71"/>
      <c r="V2236" s="37"/>
      <c r="W2236" s="37"/>
      <c r="X2236" s="38"/>
      <c r="Y2236" s="38"/>
      <c r="Z2236" s="71"/>
      <c r="AA2236" s="39"/>
      <c r="AB2236" s="40"/>
      <c r="AC2236" s="40"/>
      <c r="AD2236" s="40"/>
      <c r="AE2236" s="41"/>
      <c r="AF2236" s="42"/>
      <c r="AG2236" s="49"/>
      <c r="AH2236" s="43"/>
      <c r="AI2236" s="43"/>
      <c r="AJ2236" s="44"/>
      <c r="AK2236" s="44"/>
      <c r="AL2236" s="44"/>
      <c r="AM2236" s="44"/>
      <c r="AN2236" s="36"/>
      <c r="AO2236" s="36"/>
      <c r="AP2236" s="36"/>
      <c r="AQ2236" s="36"/>
      <c r="AR2236" s="36"/>
      <c r="AS2236" s="36"/>
    </row>
    <row r="2237" spans="2:45" ht="30" customHeight="1" x14ac:dyDescent="0.25">
      <c r="S2237" s="7" t="s">
        <v>22</v>
      </c>
      <c r="T2237" s="15">
        <v>3</v>
      </c>
      <c r="U2237" s="71"/>
      <c r="V2237" s="37"/>
      <c r="W2237" s="37"/>
      <c r="X2237" s="38"/>
      <c r="Y2237" s="38"/>
      <c r="Z2237" s="71"/>
      <c r="AA2237" s="39"/>
      <c r="AB2237" s="40"/>
      <c r="AC2237" s="40"/>
      <c r="AD2237" s="40"/>
      <c r="AE2237" s="41"/>
      <c r="AF2237" s="42"/>
      <c r="AG2237" s="49"/>
      <c r="AH2237" s="43"/>
      <c r="AI2237" s="43"/>
      <c r="AJ2237" s="44"/>
      <c r="AK2237" s="44"/>
      <c r="AL2237" s="44"/>
      <c r="AM2237" s="44"/>
      <c r="AN2237" s="36"/>
      <c r="AO2237" s="36"/>
      <c r="AP2237" s="36"/>
      <c r="AQ2237" s="36"/>
      <c r="AR2237" s="36"/>
      <c r="AS2237" s="36"/>
    </row>
    <row r="2238" spans="2:45" ht="30" customHeight="1" x14ac:dyDescent="0.25">
      <c r="B2238" s="70"/>
      <c r="S2238" s="7" t="s">
        <v>696</v>
      </c>
      <c r="T2238" s="28">
        <v>45167</v>
      </c>
      <c r="U2238" s="71"/>
      <c r="V2238" s="37"/>
      <c r="W2238" s="37"/>
      <c r="X2238" s="38"/>
      <c r="Y2238" s="38"/>
      <c r="Z2238" s="71"/>
      <c r="AA2238" s="39"/>
      <c r="AB2238" s="40"/>
      <c r="AC2238" s="40"/>
      <c r="AD2238" s="40"/>
      <c r="AE2238" s="41"/>
      <c r="AF2238" s="42"/>
      <c r="AG2238" s="49"/>
      <c r="AH2238" s="43"/>
      <c r="AI2238" s="43"/>
      <c r="AJ2238" s="44"/>
      <c r="AK2238" s="44"/>
      <c r="AL2238" s="44"/>
      <c r="AM2238" s="44"/>
      <c r="AN2238" s="36"/>
      <c r="AO2238" s="36"/>
      <c r="AP2238" s="36"/>
      <c r="AQ2238" s="36"/>
      <c r="AR2238" s="36"/>
      <c r="AS2238" s="36"/>
    </row>
    <row r="2239" spans="2:45" ht="30" customHeight="1" x14ac:dyDescent="0.25">
      <c r="S2239" s="7" t="s">
        <v>694</v>
      </c>
      <c r="T2239" s="15" t="s">
        <v>994</v>
      </c>
      <c r="U2239" s="71"/>
      <c r="V2239" s="37"/>
      <c r="W2239" s="37"/>
      <c r="X2239" s="38"/>
      <c r="Y2239" s="38"/>
      <c r="Z2239" s="71"/>
      <c r="AA2239" s="39"/>
      <c r="AB2239" s="40"/>
      <c r="AC2239" s="40"/>
      <c r="AD2239" s="40"/>
      <c r="AE2239" s="41"/>
      <c r="AF2239" s="42"/>
      <c r="AG2239" s="49"/>
      <c r="AH2239" s="43"/>
      <c r="AI2239" s="43"/>
      <c r="AJ2239" s="44"/>
      <c r="AK2239" s="44"/>
      <c r="AL2239" s="44"/>
      <c r="AM2239" s="44"/>
      <c r="AN2239" s="36"/>
      <c r="AO2239" s="36"/>
      <c r="AP2239" s="36"/>
      <c r="AQ2239" s="36"/>
      <c r="AR2239" s="36"/>
      <c r="AS2239" s="36"/>
    </row>
    <row r="2240" spans="2:45" ht="30" customHeight="1" x14ac:dyDescent="0.25">
      <c r="S2240" s="7" t="s">
        <v>697</v>
      </c>
      <c r="T2240" s="7">
        <f t="shared" ref="T2240" ca="1" si="1956">COUNTA(U2215:U2274)</f>
        <v>8</v>
      </c>
      <c r="U2240" s="71"/>
      <c r="V2240" s="37"/>
      <c r="W2240" s="37"/>
      <c r="X2240" s="38"/>
      <c r="Y2240" s="38"/>
      <c r="Z2240" s="71"/>
      <c r="AA2240" s="39"/>
      <c r="AB2240" s="40"/>
      <c r="AC2240" s="40"/>
      <c r="AD2240" s="40"/>
      <c r="AE2240" s="41"/>
      <c r="AF2240" s="42"/>
      <c r="AG2240" s="49"/>
      <c r="AH2240" s="43"/>
      <c r="AI2240" s="43"/>
      <c r="AJ2240" s="44"/>
      <c r="AK2240" s="44"/>
      <c r="AL2240" s="44"/>
      <c r="AM2240" s="44"/>
      <c r="AN2240" s="36"/>
      <c r="AO2240" s="36"/>
      <c r="AP2240" s="36"/>
      <c r="AQ2240" s="36"/>
      <c r="AR2240" s="36"/>
      <c r="AS2240" s="36"/>
    </row>
    <row r="2241" spans="19:45" ht="30" customHeight="1" x14ac:dyDescent="0.25">
      <c r="S2241" s="7" t="s">
        <v>715</v>
      </c>
      <c r="T2241" s="7" t="str">
        <f t="shared" ref="T2241" si="1957">T2229&amp;"+/-"&amp;T2230&amp;" "&amp;T2239</f>
        <v>-38+/-0.8 dBV</v>
      </c>
      <c r="U2241" s="71"/>
      <c r="V2241" s="37"/>
      <c r="W2241" s="37"/>
      <c r="X2241" s="38"/>
      <c r="Y2241" s="38"/>
      <c r="Z2241" s="71"/>
      <c r="AA2241" s="39"/>
      <c r="AB2241" s="40"/>
      <c r="AC2241" s="40"/>
      <c r="AD2241" s="40"/>
      <c r="AE2241" s="41"/>
      <c r="AF2241" s="42"/>
      <c r="AG2241" s="49"/>
      <c r="AH2241" s="43"/>
      <c r="AI2241" s="43"/>
      <c r="AJ2241" s="44"/>
      <c r="AK2241" s="44"/>
      <c r="AL2241" s="44"/>
      <c r="AM2241" s="44"/>
      <c r="AN2241" s="36"/>
      <c r="AO2241" s="36"/>
      <c r="AP2241" s="36"/>
      <c r="AQ2241" s="36"/>
      <c r="AR2241" s="36"/>
      <c r="AS2241" s="36"/>
    </row>
    <row r="2242" spans="19:45" ht="30" customHeight="1" x14ac:dyDescent="0.25">
      <c r="S2242" s="7" t="s">
        <v>719</v>
      </c>
      <c r="T2242" s="54" t="str">
        <f t="shared" ref="T2242" si="1958">T2221&amp;" : "&amp;T2224&amp;" "&amp;"(uA)"&amp;CHAR(10)&amp;"Vdc&amp;Remark: "&amp;T2227</f>
        <v>3.3V : 100~200 (uA)
Vdc&amp;Remark: -</v>
      </c>
      <c r="U2242" s="71"/>
      <c r="V2242" s="37"/>
      <c r="W2242" s="37"/>
      <c r="X2242" s="38"/>
      <c r="Y2242" s="38"/>
      <c r="Z2242" s="71"/>
      <c r="AA2242" s="39"/>
      <c r="AB2242" s="40"/>
      <c r="AC2242" s="40"/>
      <c r="AD2242" s="40"/>
      <c r="AE2242" s="41"/>
      <c r="AF2242" s="42"/>
      <c r="AG2242" s="49"/>
      <c r="AH2242" s="43"/>
      <c r="AI2242" s="43"/>
      <c r="AJ2242" s="44"/>
      <c r="AK2242" s="44"/>
      <c r="AL2242" s="44"/>
      <c r="AM2242" s="44"/>
      <c r="AN2242" s="36"/>
      <c r="AO2242" s="36"/>
      <c r="AP2242" s="36"/>
      <c r="AQ2242" s="36"/>
      <c r="AR2242" s="36"/>
      <c r="AS2242" s="36"/>
    </row>
    <row r="2243" spans="19:45" ht="30" customHeight="1" x14ac:dyDescent="0.25">
      <c r="U2243" s="71"/>
      <c r="V2243" s="37"/>
      <c r="W2243" s="37"/>
      <c r="X2243" s="38"/>
      <c r="Y2243" s="38"/>
      <c r="Z2243" s="71"/>
      <c r="AA2243" s="39"/>
      <c r="AB2243" s="40"/>
      <c r="AC2243" s="40"/>
      <c r="AD2243" s="40"/>
      <c r="AE2243" s="41"/>
      <c r="AF2243" s="42"/>
      <c r="AG2243" s="49"/>
      <c r="AH2243" s="43"/>
      <c r="AI2243" s="43"/>
      <c r="AJ2243" s="44"/>
      <c r="AK2243" s="44"/>
      <c r="AL2243" s="44"/>
      <c r="AM2243" s="44"/>
      <c r="AN2243" s="36"/>
      <c r="AO2243" s="36"/>
      <c r="AP2243" s="36"/>
      <c r="AQ2243" s="36"/>
      <c r="AR2243" s="36"/>
      <c r="AS2243" s="36"/>
    </row>
    <row r="2244" spans="19:45" ht="30" customHeight="1" x14ac:dyDescent="0.25">
      <c r="S2244" s="2" t="s">
        <v>14</v>
      </c>
      <c r="T2244" s="2" t="str">
        <f t="shared" ref="T2244" si="1959">ADDRESS(ROW(S2244),COLUMN($S$1))&amp;":"&amp;ADDRESS(ROW(S2274),COLUMN($T$1))</f>
        <v>$S$2244:$T$2274</v>
      </c>
      <c r="U2244" s="71"/>
      <c r="V2244" s="37"/>
      <c r="W2244" s="37"/>
      <c r="X2244" s="38"/>
      <c r="Y2244" s="38"/>
      <c r="Z2244" s="71"/>
      <c r="AA2244" s="39"/>
      <c r="AB2244" s="40"/>
      <c r="AC2244" s="40"/>
      <c r="AD2244" s="40"/>
      <c r="AE2244" s="41"/>
      <c r="AF2244" s="42"/>
      <c r="AG2244" s="49"/>
      <c r="AH2244" s="43"/>
      <c r="AI2244" s="43"/>
      <c r="AJ2244" s="44"/>
      <c r="AK2244" s="44"/>
      <c r="AL2244" s="44"/>
      <c r="AM2244" s="44"/>
      <c r="AN2244" s="36"/>
      <c r="AO2244" s="36"/>
      <c r="AP2244" s="36"/>
      <c r="AQ2244" s="36"/>
      <c r="AR2244" s="36"/>
      <c r="AS2244" s="36"/>
    </row>
    <row r="2245" spans="19:45" ht="30" customHeight="1" x14ac:dyDescent="0.25">
      <c r="S2245" s="4" t="str">
        <f t="shared" ref="S2245" si="1960">$BB$2</f>
        <v>15V</v>
      </c>
      <c r="T2245" s="3">
        <v>3</v>
      </c>
      <c r="U2245" s="71"/>
      <c r="V2245" s="37"/>
      <c r="W2245" s="37"/>
      <c r="X2245" s="38"/>
      <c r="Y2245" s="38"/>
      <c r="Z2245" s="71"/>
      <c r="AA2245" s="39"/>
      <c r="AB2245" s="40"/>
      <c r="AC2245" s="40"/>
      <c r="AD2245" s="40"/>
      <c r="AE2245" s="41"/>
      <c r="AF2245" s="42"/>
      <c r="AG2245" s="49"/>
      <c r="AH2245" s="43"/>
      <c r="AI2245" s="43"/>
      <c r="AJ2245" s="44"/>
      <c r="AK2245" s="44"/>
      <c r="AL2245" s="44"/>
      <c r="AM2245" s="44"/>
      <c r="AN2245" s="36"/>
      <c r="AO2245" s="36"/>
      <c r="AP2245" s="36"/>
      <c r="AQ2245" s="36"/>
      <c r="AR2245" s="36"/>
      <c r="AS2245" s="36"/>
    </row>
    <row r="2246" spans="19:45" ht="30" customHeight="1" x14ac:dyDescent="0.25">
      <c r="S2246" s="4" t="str">
        <f t="shared" ref="S2246" si="1961">$BB$3</f>
        <v>14V</v>
      </c>
      <c r="T2246" s="3">
        <v>1.9</v>
      </c>
      <c r="U2246" s="71"/>
      <c r="V2246" s="37"/>
      <c r="W2246" s="37"/>
      <c r="X2246" s="38"/>
      <c r="Y2246" s="38"/>
      <c r="Z2246" s="71"/>
      <c r="AA2246" s="39"/>
      <c r="AB2246" s="40"/>
      <c r="AC2246" s="40"/>
      <c r="AD2246" s="40"/>
      <c r="AE2246" s="41"/>
      <c r="AF2246" s="42"/>
      <c r="AG2246" s="49"/>
      <c r="AH2246" s="43"/>
      <c r="AI2246" s="43"/>
      <c r="AJ2246" s="44"/>
      <c r="AK2246" s="44"/>
      <c r="AL2246" s="44"/>
      <c r="AM2246" s="44"/>
      <c r="AN2246" s="36"/>
      <c r="AO2246" s="36"/>
      <c r="AP2246" s="36"/>
      <c r="AQ2246" s="36"/>
      <c r="AR2246" s="36"/>
      <c r="AS2246" s="36"/>
    </row>
    <row r="2247" spans="19:45" ht="30" customHeight="1" x14ac:dyDescent="0.25">
      <c r="S2247" s="4" t="str">
        <f t="shared" ref="S2247" si="1962">$BB$4</f>
        <v>13V</v>
      </c>
      <c r="T2247" s="3">
        <v>1</v>
      </c>
      <c r="U2247" s="71"/>
      <c r="V2247" s="37"/>
      <c r="W2247" s="37"/>
      <c r="X2247" s="38"/>
      <c r="Y2247" s="38"/>
      <c r="Z2247" s="71"/>
      <c r="AA2247" s="39"/>
      <c r="AB2247" s="40"/>
      <c r="AC2247" s="40"/>
      <c r="AD2247" s="40"/>
      <c r="AE2247" s="41"/>
      <c r="AF2247" s="42"/>
      <c r="AG2247" s="49"/>
      <c r="AH2247" s="43"/>
      <c r="AI2247" s="43"/>
      <c r="AJ2247" s="44"/>
      <c r="AK2247" s="44"/>
      <c r="AL2247" s="44"/>
      <c r="AM2247" s="44"/>
      <c r="AN2247" s="36"/>
      <c r="AO2247" s="36"/>
      <c r="AP2247" s="36"/>
      <c r="AQ2247" s="36"/>
      <c r="AR2247" s="36"/>
      <c r="AS2247" s="36"/>
    </row>
    <row r="2248" spans="19:45" ht="30" customHeight="1" x14ac:dyDescent="0.25">
      <c r="S2248" s="4" t="str">
        <f t="shared" ref="S2248" si="1963">$BB$5</f>
        <v>12V</v>
      </c>
      <c r="T2248" s="3">
        <v>0</v>
      </c>
      <c r="U2248" s="71"/>
      <c r="V2248" s="37"/>
      <c r="W2248" s="37"/>
      <c r="X2248" s="38"/>
      <c r="Y2248" s="38"/>
      <c r="Z2248" s="71"/>
      <c r="AA2248" s="39"/>
      <c r="AB2248" s="40"/>
      <c r="AC2248" s="40"/>
      <c r="AD2248" s="40"/>
      <c r="AE2248" s="41"/>
      <c r="AF2248" s="42"/>
      <c r="AG2248" s="49"/>
      <c r="AH2248" s="43"/>
      <c r="AI2248" s="43"/>
      <c r="AJ2248" s="44"/>
      <c r="AK2248" s="44"/>
      <c r="AL2248" s="44"/>
      <c r="AM2248" s="44"/>
      <c r="AN2248" s="36"/>
      <c r="AO2248" s="36"/>
      <c r="AP2248" s="36"/>
      <c r="AQ2248" s="36"/>
      <c r="AR2248" s="36"/>
      <c r="AS2248" s="36"/>
    </row>
    <row r="2249" spans="19:45" ht="30" customHeight="1" x14ac:dyDescent="0.25">
      <c r="S2249" s="4" t="str">
        <f t="shared" ref="S2249" si="1964">$BB$6</f>
        <v>11V</v>
      </c>
      <c r="T2249" s="3">
        <v>-1.1000000000000001</v>
      </c>
      <c r="U2249" s="71"/>
      <c r="V2249" s="37"/>
      <c r="W2249" s="37"/>
      <c r="X2249" s="38"/>
      <c r="Y2249" s="38"/>
      <c r="Z2249" s="71"/>
      <c r="AA2249" s="39"/>
      <c r="AB2249" s="40"/>
      <c r="AC2249" s="40"/>
      <c r="AD2249" s="40"/>
      <c r="AE2249" s="41"/>
      <c r="AF2249" s="42"/>
      <c r="AG2249" s="49"/>
      <c r="AH2249" s="43"/>
      <c r="AI2249" s="43"/>
      <c r="AJ2249" s="44"/>
      <c r="AK2249" s="44"/>
      <c r="AL2249" s="44"/>
      <c r="AM2249" s="44"/>
      <c r="AN2249" s="36"/>
      <c r="AO2249" s="36"/>
      <c r="AP2249" s="36"/>
      <c r="AQ2249" s="36"/>
      <c r="AR2249" s="36"/>
      <c r="AS2249" s="36"/>
    </row>
    <row r="2250" spans="19:45" ht="30" customHeight="1" x14ac:dyDescent="0.25">
      <c r="S2250" s="4" t="str">
        <f t="shared" ref="S2250" si="1965">$BB$7</f>
        <v>10V</v>
      </c>
      <c r="T2250" s="3" t="s">
        <v>562</v>
      </c>
      <c r="U2250" s="71"/>
      <c r="V2250" s="37"/>
      <c r="W2250" s="37"/>
      <c r="X2250" s="38"/>
      <c r="Y2250" s="38"/>
      <c r="Z2250" s="71"/>
      <c r="AA2250" s="39"/>
      <c r="AB2250" s="40"/>
      <c r="AC2250" s="40"/>
      <c r="AD2250" s="40"/>
      <c r="AE2250" s="41"/>
      <c r="AF2250" s="42"/>
      <c r="AG2250" s="49"/>
      <c r="AH2250" s="43"/>
      <c r="AI2250" s="43"/>
      <c r="AJ2250" s="44"/>
      <c r="AK2250" s="44"/>
      <c r="AL2250" s="44"/>
      <c r="AM2250" s="44"/>
      <c r="AN2250" s="36"/>
      <c r="AO2250" s="36"/>
      <c r="AP2250" s="36"/>
      <c r="AQ2250" s="36"/>
      <c r="AR2250" s="36"/>
      <c r="AS2250" s="36"/>
    </row>
    <row r="2251" spans="19:45" ht="30" customHeight="1" x14ac:dyDescent="0.25">
      <c r="S2251" s="4" t="str">
        <f t="shared" ref="S2251" si="1966">$BB$8</f>
        <v>9V</v>
      </c>
      <c r="T2251" s="3" t="s">
        <v>562</v>
      </c>
      <c r="U2251" s="71"/>
      <c r="V2251" s="37"/>
      <c r="W2251" s="37"/>
      <c r="X2251" s="38"/>
      <c r="Y2251" s="38"/>
      <c r="Z2251" s="71"/>
      <c r="AA2251" s="39"/>
      <c r="AB2251" s="40"/>
      <c r="AC2251" s="40"/>
      <c r="AD2251" s="40"/>
      <c r="AE2251" s="41"/>
      <c r="AF2251" s="42"/>
      <c r="AG2251" s="49"/>
      <c r="AH2251" s="43"/>
      <c r="AI2251" s="43"/>
      <c r="AJ2251" s="44"/>
      <c r="AK2251" s="44"/>
      <c r="AL2251" s="44"/>
      <c r="AM2251" s="44"/>
      <c r="AN2251" s="36"/>
      <c r="AO2251" s="36"/>
      <c r="AP2251" s="36"/>
      <c r="AQ2251" s="36"/>
      <c r="AR2251" s="36"/>
      <c r="AS2251" s="36"/>
    </row>
    <row r="2252" spans="19:45" ht="30" customHeight="1" x14ac:dyDescent="0.25">
      <c r="S2252" s="4" t="str">
        <f t="shared" ref="S2252" si="1967">$BB$9</f>
        <v>FIX</v>
      </c>
      <c r="T2252" s="3" t="s">
        <v>562</v>
      </c>
      <c r="U2252" s="71"/>
      <c r="V2252" s="37"/>
      <c r="W2252" s="37"/>
      <c r="X2252" s="38"/>
      <c r="Y2252" s="38"/>
      <c r="Z2252" s="71"/>
      <c r="AA2252" s="39"/>
      <c r="AB2252" s="40"/>
      <c r="AC2252" s="40"/>
      <c r="AD2252" s="40"/>
      <c r="AE2252" s="41"/>
      <c r="AF2252" s="42"/>
      <c r="AG2252" s="49"/>
      <c r="AH2252" s="43"/>
      <c r="AI2252" s="43"/>
      <c r="AJ2252" s="44"/>
      <c r="AK2252" s="44"/>
      <c r="AL2252" s="44"/>
      <c r="AM2252" s="44"/>
      <c r="AN2252" s="36"/>
      <c r="AO2252" s="36"/>
      <c r="AP2252" s="36"/>
      <c r="AQ2252" s="36"/>
      <c r="AR2252" s="36"/>
      <c r="AS2252" s="36"/>
    </row>
    <row r="2253" spans="19:45" ht="30" customHeight="1" x14ac:dyDescent="0.25">
      <c r="S2253" s="4" t="str">
        <f t="shared" ref="S2253" si="1968">$BB$10</f>
        <v>Space</v>
      </c>
      <c r="T2253" s="3"/>
      <c r="U2253" s="71"/>
      <c r="V2253" s="37"/>
      <c r="W2253" s="37"/>
      <c r="X2253" s="38"/>
      <c r="Y2253" s="38"/>
      <c r="Z2253" s="71"/>
      <c r="AA2253" s="39"/>
      <c r="AB2253" s="40"/>
      <c r="AC2253" s="40"/>
      <c r="AD2253" s="40"/>
      <c r="AE2253" s="41"/>
      <c r="AF2253" s="42"/>
      <c r="AG2253" s="49"/>
      <c r="AH2253" s="43"/>
      <c r="AI2253" s="43"/>
      <c r="AJ2253" s="44"/>
      <c r="AK2253" s="44"/>
      <c r="AL2253" s="44"/>
      <c r="AM2253" s="44"/>
      <c r="AN2253" s="36"/>
      <c r="AO2253" s="36"/>
      <c r="AP2253" s="36"/>
      <c r="AQ2253" s="36"/>
      <c r="AR2253" s="36"/>
      <c r="AS2253" s="36"/>
    </row>
    <row r="2254" spans="19:45" ht="30" customHeight="1" x14ac:dyDescent="0.25">
      <c r="S2254" s="4" t="str">
        <f t="shared" ref="S2254" si="1969">$BB$11</f>
        <v>Config2</v>
      </c>
      <c r="T2254" s="3"/>
      <c r="U2254" s="71"/>
      <c r="V2254" s="37"/>
      <c r="W2254" s="37"/>
      <c r="X2254" s="38"/>
      <c r="Y2254" s="38"/>
      <c r="Z2254" s="71"/>
      <c r="AA2254" s="39"/>
      <c r="AB2254" s="40"/>
      <c r="AC2254" s="40"/>
      <c r="AD2254" s="40"/>
      <c r="AE2254" s="41"/>
      <c r="AF2254" s="42"/>
      <c r="AG2254" s="49"/>
      <c r="AH2254" s="43"/>
      <c r="AI2254" s="43"/>
      <c r="AJ2254" s="44"/>
      <c r="AK2254" s="44"/>
      <c r="AL2254" s="44"/>
      <c r="AM2254" s="44"/>
      <c r="AN2254" s="36"/>
      <c r="AO2254" s="36"/>
      <c r="AP2254" s="36"/>
      <c r="AQ2254" s="36"/>
      <c r="AR2254" s="36"/>
      <c r="AS2254" s="36"/>
    </row>
    <row r="2255" spans="19:45" ht="30" customHeight="1" x14ac:dyDescent="0.25">
      <c r="S2255" s="4" t="str">
        <f t="shared" ref="S2255" si="1970">$BB$12</f>
        <v>-</v>
      </c>
      <c r="T2255" s="3"/>
      <c r="U2255" s="36"/>
      <c r="V2255" s="37"/>
      <c r="W2255" s="37"/>
      <c r="X2255" s="38"/>
      <c r="Y2255" s="38"/>
      <c r="Z2255" s="71"/>
      <c r="AA2255" s="39"/>
      <c r="AB2255" s="40"/>
      <c r="AC2255" s="40"/>
      <c r="AD2255" s="40"/>
      <c r="AE2255" s="41"/>
      <c r="AF2255" s="42"/>
      <c r="AG2255" s="49"/>
      <c r="AH2255" s="43"/>
      <c r="AI2255" s="43"/>
      <c r="AJ2255" s="44"/>
      <c r="AK2255" s="44"/>
      <c r="AL2255" s="44"/>
      <c r="AM2255" s="44"/>
      <c r="AN2255" s="36"/>
      <c r="AO2255" s="36"/>
      <c r="AP2255" s="36"/>
      <c r="AQ2255" s="36"/>
      <c r="AR2255" s="36"/>
      <c r="AS2255" s="36"/>
    </row>
    <row r="2256" spans="19:45" ht="30" customHeight="1" x14ac:dyDescent="0.25">
      <c r="S2256" s="4" t="str">
        <f t="shared" ref="S2256" si="1971">$BB$13</f>
        <v>-</v>
      </c>
      <c r="T2256" s="3"/>
      <c r="U2256" s="36"/>
      <c r="V2256" s="37"/>
      <c r="W2256" s="37"/>
      <c r="X2256" s="38"/>
      <c r="Y2256" s="38"/>
      <c r="Z2256" s="71"/>
      <c r="AA2256" s="39"/>
      <c r="AB2256" s="40"/>
      <c r="AC2256" s="40"/>
      <c r="AD2256" s="40"/>
      <c r="AE2256" s="41"/>
      <c r="AF2256" s="42"/>
      <c r="AG2256" s="49"/>
      <c r="AH2256" s="43"/>
      <c r="AI2256" s="43"/>
      <c r="AJ2256" s="44"/>
      <c r="AK2256" s="44"/>
      <c r="AL2256" s="44"/>
      <c r="AM2256" s="44"/>
      <c r="AN2256" s="36"/>
      <c r="AO2256" s="36"/>
      <c r="AP2256" s="36"/>
      <c r="AQ2256" s="36"/>
      <c r="AR2256" s="36"/>
      <c r="AS2256" s="36"/>
    </row>
    <row r="2257" spans="19:45" ht="30" customHeight="1" x14ac:dyDescent="0.25">
      <c r="S2257" s="4" t="str">
        <f t="shared" ref="S2257" si="1972">$BB$14</f>
        <v>-</v>
      </c>
      <c r="T2257" s="3"/>
      <c r="U2257" s="36"/>
      <c r="V2257" s="37"/>
      <c r="W2257" s="37"/>
      <c r="X2257" s="38"/>
      <c r="Y2257" s="38"/>
      <c r="Z2257" s="71"/>
      <c r="AA2257" s="39"/>
      <c r="AB2257" s="40"/>
      <c r="AC2257" s="40"/>
      <c r="AD2257" s="40"/>
      <c r="AE2257" s="41"/>
      <c r="AF2257" s="42"/>
      <c r="AG2257" s="49"/>
      <c r="AH2257" s="43"/>
      <c r="AI2257" s="43"/>
      <c r="AJ2257" s="44"/>
      <c r="AK2257" s="44"/>
      <c r="AL2257" s="44"/>
      <c r="AM2257" s="44"/>
      <c r="AN2257" s="36"/>
      <c r="AO2257" s="36"/>
      <c r="AP2257" s="36"/>
      <c r="AQ2257" s="36"/>
      <c r="AR2257" s="36"/>
      <c r="AS2257" s="36"/>
    </row>
    <row r="2258" spans="19:45" ht="30" customHeight="1" x14ac:dyDescent="0.25">
      <c r="S2258" s="4" t="str">
        <f t="shared" ref="S2258" si="1973">$BB$15</f>
        <v>-</v>
      </c>
      <c r="T2258" s="3"/>
      <c r="U2258" s="36"/>
      <c r="V2258" s="37"/>
      <c r="W2258" s="37"/>
      <c r="X2258" s="38"/>
      <c r="Y2258" s="38"/>
      <c r="Z2258" s="71"/>
      <c r="AA2258" s="39"/>
      <c r="AB2258" s="40"/>
      <c r="AC2258" s="40"/>
      <c r="AD2258" s="40"/>
      <c r="AE2258" s="41"/>
      <c r="AF2258" s="42"/>
      <c r="AG2258" s="49"/>
      <c r="AH2258" s="43"/>
      <c r="AI2258" s="43"/>
      <c r="AJ2258" s="44"/>
      <c r="AK2258" s="44"/>
      <c r="AL2258" s="44"/>
      <c r="AM2258" s="44"/>
      <c r="AN2258" s="36"/>
      <c r="AO2258" s="36"/>
      <c r="AP2258" s="36"/>
      <c r="AQ2258" s="36"/>
      <c r="AR2258" s="36"/>
      <c r="AS2258" s="36"/>
    </row>
    <row r="2259" spans="19:45" ht="30" customHeight="1" x14ac:dyDescent="0.25">
      <c r="S2259" s="4" t="str">
        <f t="shared" ref="S2259" si="1974">$BB$16</f>
        <v>-</v>
      </c>
      <c r="T2259" s="3"/>
      <c r="U2259" s="36"/>
      <c r="V2259" s="37"/>
      <c r="W2259" s="37"/>
      <c r="X2259" s="38"/>
      <c r="Y2259" s="38"/>
      <c r="Z2259" s="71"/>
      <c r="AA2259" s="39"/>
      <c r="AB2259" s="40"/>
      <c r="AC2259" s="40"/>
      <c r="AD2259" s="40"/>
      <c r="AE2259" s="41"/>
      <c r="AF2259" s="42"/>
      <c r="AG2259" s="49"/>
      <c r="AH2259" s="43"/>
      <c r="AI2259" s="43"/>
      <c r="AJ2259" s="44"/>
      <c r="AK2259" s="44"/>
      <c r="AL2259" s="44"/>
      <c r="AM2259" s="44"/>
      <c r="AN2259" s="36"/>
      <c r="AO2259" s="36"/>
      <c r="AP2259" s="36"/>
      <c r="AQ2259" s="36"/>
      <c r="AR2259" s="36"/>
      <c r="AS2259" s="36"/>
    </row>
    <row r="2260" spans="19:45" ht="30" customHeight="1" x14ac:dyDescent="0.25">
      <c r="S2260" s="4" t="str">
        <f t="shared" ref="S2260" si="1975">$BB$17</f>
        <v>-</v>
      </c>
      <c r="T2260" s="3"/>
      <c r="U2260" s="36"/>
      <c r="V2260" s="37"/>
      <c r="W2260" s="37"/>
      <c r="X2260" s="38"/>
      <c r="Y2260" s="38"/>
      <c r="Z2260" s="71"/>
      <c r="AA2260" s="39"/>
      <c r="AB2260" s="40"/>
      <c r="AC2260" s="40"/>
      <c r="AD2260" s="40"/>
      <c r="AE2260" s="41"/>
      <c r="AF2260" s="42"/>
      <c r="AG2260" s="49"/>
      <c r="AH2260" s="43"/>
      <c r="AI2260" s="43"/>
      <c r="AJ2260" s="44"/>
      <c r="AK2260" s="44"/>
      <c r="AL2260" s="44"/>
      <c r="AM2260" s="44"/>
      <c r="AN2260" s="36"/>
      <c r="AO2260" s="36"/>
      <c r="AP2260" s="36"/>
      <c r="AQ2260" s="36"/>
      <c r="AR2260" s="36"/>
      <c r="AS2260" s="36"/>
    </row>
    <row r="2261" spans="19:45" ht="30" customHeight="1" x14ac:dyDescent="0.25">
      <c r="S2261" s="4" t="str">
        <f t="shared" ref="S2261" si="1976">$BB$18</f>
        <v>-</v>
      </c>
      <c r="T2261" s="3"/>
      <c r="U2261" s="36"/>
      <c r="V2261" s="37"/>
      <c r="W2261" s="37"/>
      <c r="X2261" s="38"/>
      <c r="Y2261" s="38"/>
      <c r="Z2261" s="71"/>
      <c r="AA2261" s="39"/>
      <c r="AB2261" s="40"/>
      <c r="AC2261" s="40"/>
      <c r="AD2261" s="40"/>
      <c r="AE2261" s="41"/>
      <c r="AF2261" s="42"/>
      <c r="AG2261" s="49"/>
      <c r="AH2261" s="43"/>
      <c r="AI2261" s="43"/>
      <c r="AJ2261" s="44"/>
      <c r="AK2261" s="44"/>
      <c r="AL2261" s="44"/>
      <c r="AM2261" s="44"/>
      <c r="AN2261" s="36"/>
      <c r="AO2261" s="36"/>
      <c r="AP2261" s="36"/>
      <c r="AQ2261" s="36"/>
      <c r="AR2261" s="36"/>
      <c r="AS2261" s="36"/>
    </row>
    <row r="2262" spans="19:45" ht="30" customHeight="1" x14ac:dyDescent="0.25">
      <c r="S2262" s="4" t="str">
        <f t="shared" ref="S2262" si="1977">$BB$19</f>
        <v>-</v>
      </c>
      <c r="T2262" s="3"/>
      <c r="U2262" s="36"/>
      <c r="V2262" s="37"/>
      <c r="W2262" s="37"/>
      <c r="X2262" s="38"/>
      <c r="Y2262" s="38"/>
      <c r="Z2262" s="71"/>
      <c r="AA2262" s="39"/>
      <c r="AB2262" s="40"/>
      <c r="AC2262" s="40"/>
      <c r="AD2262" s="40"/>
      <c r="AE2262" s="41"/>
      <c r="AF2262" s="42"/>
      <c r="AG2262" s="49"/>
      <c r="AH2262" s="43"/>
      <c r="AI2262" s="43"/>
      <c r="AJ2262" s="44"/>
      <c r="AK2262" s="44"/>
      <c r="AL2262" s="44"/>
      <c r="AM2262" s="44"/>
      <c r="AN2262" s="36"/>
      <c r="AO2262" s="36"/>
      <c r="AP2262" s="36"/>
      <c r="AQ2262" s="36"/>
      <c r="AR2262" s="36"/>
      <c r="AS2262" s="36"/>
    </row>
    <row r="2263" spans="19:45" ht="30" customHeight="1" x14ac:dyDescent="0.25">
      <c r="S2263" s="4" t="str">
        <f t="shared" ref="S2263" si="1978">$BB$20</f>
        <v>-</v>
      </c>
      <c r="T2263" s="3"/>
      <c r="U2263" s="36"/>
      <c r="V2263" s="37"/>
      <c r="W2263" s="37"/>
      <c r="X2263" s="38"/>
      <c r="Y2263" s="38"/>
      <c r="Z2263" s="71"/>
      <c r="AA2263" s="39"/>
      <c r="AB2263" s="40"/>
      <c r="AC2263" s="40"/>
      <c r="AD2263" s="40"/>
      <c r="AE2263" s="41"/>
      <c r="AF2263" s="42"/>
      <c r="AG2263" s="49"/>
      <c r="AH2263" s="43"/>
      <c r="AI2263" s="43"/>
      <c r="AJ2263" s="44"/>
      <c r="AK2263" s="44"/>
      <c r="AL2263" s="44"/>
      <c r="AM2263" s="44"/>
      <c r="AN2263" s="36"/>
      <c r="AO2263" s="36"/>
      <c r="AP2263" s="36"/>
      <c r="AQ2263" s="36"/>
      <c r="AR2263" s="36"/>
      <c r="AS2263" s="36"/>
    </row>
    <row r="2264" spans="19:45" ht="30" customHeight="1" x14ac:dyDescent="0.25">
      <c r="S2264" s="4" t="str">
        <f t="shared" ref="S2264" si="1979">$BB$21</f>
        <v>-</v>
      </c>
      <c r="T2264" s="3"/>
      <c r="U2264" s="36"/>
      <c r="V2264" s="37"/>
      <c r="W2264" s="37"/>
      <c r="X2264" s="38"/>
      <c r="Y2264" s="38"/>
      <c r="Z2264" s="71"/>
      <c r="AA2264" s="39"/>
      <c r="AB2264" s="40"/>
      <c r="AC2264" s="40"/>
      <c r="AD2264" s="40"/>
      <c r="AE2264" s="41"/>
      <c r="AF2264" s="42"/>
      <c r="AG2264" s="49"/>
      <c r="AH2264" s="43"/>
      <c r="AI2264" s="43"/>
      <c r="AJ2264" s="44"/>
      <c r="AK2264" s="44"/>
      <c r="AL2264" s="44"/>
      <c r="AM2264" s="44"/>
      <c r="AN2264" s="36"/>
      <c r="AO2264" s="36"/>
      <c r="AP2264" s="36"/>
      <c r="AQ2264" s="36"/>
      <c r="AR2264" s="36"/>
      <c r="AS2264" s="36"/>
    </row>
    <row r="2265" spans="19:45" ht="30" customHeight="1" x14ac:dyDescent="0.25">
      <c r="S2265" s="4" t="str">
        <f t="shared" ref="S2265" si="1980">$BB$22</f>
        <v>-</v>
      </c>
      <c r="T2265" s="3"/>
      <c r="U2265" s="36"/>
      <c r="V2265" s="37"/>
      <c r="W2265" s="37"/>
      <c r="X2265" s="38"/>
      <c r="Y2265" s="38"/>
      <c r="Z2265" s="71"/>
      <c r="AA2265" s="39"/>
      <c r="AB2265" s="40"/>
      <c r="AC2265" s="40"/>
      <c r="AD2265" s="40"/>
      <c r="AE2265" s="41"/>
      <c r="AF2265" s="42"/>
      <c r="AG2265" s="49"/>
      <c r="AH2265" s="43"/>
      <c r="AI2265" s="43"/>
      <c r="AJ2265" s="44"/>
      <c r="AK2265" s="44"/>
      <c r="AL2265" s="44"/>
      <c r="AM2265" s="44"/>
      <c r="AN2265" s="36"/>
      <c r="AO2265" s="36"/>
      <c r="AP2265" s="36"/>
      <c r="AQ2265" s="36"/>
      <c r="AR2265" s="36"/>
      <c r="AS2265" s="36"/>
    </row>
    <row r="2266" spans="19:45" ht="30" customHeight="1" x14ac:dyDescent="0.25">
      <c r="S2266" s="4" t="str">
        <f t="shared" ref="S2266" si="1981">$BB$23</f>
        <v>-</v>
      </c>
      <c r="T2266" s="3"/>
      <c r="U2266" s="36"/>
      <c r="V2266" s="37"/>
      <c r="W2266" s="37"/>
      <c r="X2266" s="38"/>
      <c r="Y2266" s="38"/>
      <c r="Z2266" s="71"/>
      <c r="AA2266" s="39"/>
      <c r="AB2266" s="40"/>
      <c r="AC2266" s="40"/>
      <c r="AD2266" s="40"/>
      <c r="AE2266" s="41"/>
      <c r="AF2266" s="42"/>
      <c r="AG2266" s="49"/>
      <c r="AH2266" s="43"/>
      <c r="AI2266" s="43"/>
      <c r="AJ2266" s="44"/>
      <c r="AK2266" s="44"/>
      <c r="AL2266" s="44"/>
      <c r="AM2266" s="44"/>
      <c r="AN2266" s="36"/>
      <c r="AO2266" s="36"/>
      <c r="AP2266" s="36"/>
      <c r="AQ2266" s="36"/>
      <c r="AR2266" s="36"/>
      <c r="AS2266" s="36"/>
    </row>
    <row r="2267" spans="19:45" ht="30" customHeight="1" x14ac:dyDescent="0.25">
      <c r="S2267" s="4" t="str">
        <f t="shared" ref="S2267" si="1982">$BB$24</f>
        <v>-</v>
      </c>
      <c r="T2267" s="3"/>
      <c r="U2267" s="36"/>
      <c r="V2267" s="37"/>
      <c r="W2267" s="37"/>
      <c r="X2267" s="38"/>
      <c r="Y2267" s="38"/>
      <c r="Z2267" s="71"/>
      <c r="AA2267" s="39"/>
      <c r="AB2267" s="40"/>
      <c r="AC2267" s="40"/>
      <c r="AD2267" s="40"/>
      <c r="AE2267" s="41"/>
      <c r="AF2267" s="42"/>
      <c r="AG2267" s="49"/>
      <c r="AH2267" s="43"/>
      <c r="AI2267" s="43"/>
      <c r="AJ2267" s="44"/>
      <c r="AK2267" s="44"/>
      <c r="AL2267" s="44"/>
      <c r="AM2267" s="44"/>
      <c r="AN2267" s="36"/>
      <c r="AO2267" s="36"/>
      <c r="AP2267" s="36"/>
      <c r="AQ2267" s="36"/>
      <c r="AR2267" s="36"/>
      <c r="AS2267" s="36"/>
    </row>
    <row r="2268" spans="19:45" ht="30" customHeight="1" x14ac:dyDescent="0.25">
      <c r="S2268" s="4" t="str">
        <f t="shared" ref="S2268" si="1983">$BB$25</f>
        <v>-</v>
      </c>
      <c r="T2268" s="3"/>
      <c r="U2268" s="36"/>
      <c r="V2268" s="37"/>
      <c r="W2268" s="37"/>
      <c r="X2268" s="38"/>
      <c r="Y2268" s="38"/>
      <c r="Z2268" s="71"/>
      <c r="AA2268" s="39"/>
      <c r="AB2268" s="40"/>
      <c r="AC2268" s="40"/>
      <c r="AD2268" s="40"/>
      <c r="AE2268" s="41"/>
      <c r="AF2268" s="42"/>
      <c r="AG2268" s="49"/>
      <c r="AH2268" s="43"/>
      <c r="AI2268" s="43"/>
      <c r="AJ2268" s="44"/>
      <c r="AK2268" s="44"/>
      <c r="AL2268" s="44"/>
      <c r="AM2268" s="44"/>
      <c r="AN2268" s="36"/>
      <c r="AO2268" s="36"/>
      <c r="AP2268" s="36"/>
      <c r="AQ2268" s="36"/>
      <c r="AR2268" s="36"/>
      <c r="AS2268" s="36"/>
    </row>
    <row r="2269" spans="19:45" ht="30" customHeight="1" x14ac:dyDescent="0.25">
      <c r="S2269" s="4" t="str">
        <f t="shared" ref="S2269" si="1984">$BB$26</f>
        <v>-</v>
      </c>
      <c r="T2269" s="3"/>
      <c r="U2269" s="36"/>
      <c r="V2269" s="37"/>
      <c r="W2269" s="37"/>
      <c r="X2269" s="38"/>
      <c r="Y2269" s="38"/>
      <c r="Z2269" s="71"/>
      <c r="AA2269" s="39"/>
      <c r="AB2269" s="40"/>
      <c r="AC2269" s="40"/>
      <c r="AD2269" s="40"/>
      <c r="AE2269" s="41"/>
      <c r="AF2269" s="42"/>
      <c r="AG2269" s="49"/>
      <c r="AH2269" s="43"/>
      <c r="AI2269" s="43"/>
      <c r="AJ2269" s="44"/>
      <c r="AK2269" s="44"/>
      <c r="AL2269" s="44"/>
      <c r="AM2269" s="44"/>
      <c r="AN2269" s="36"/>
      <c r="AO2269" s="36"/>
      <c r="AP2269" s="36"/>
      <c r="AQ2269" s="36"/>
      <c r="AR2269" s="36"/>
      <c r="AS2269" s="36"/>
    </row>
    <row r="2270" spans="19:45" ht="30" customHeight="1" x14ac:dyDescent="0.25">
      <c r="S2270" s="4" t="str">
        <f t="shared" ref="S2270" si="1985">$BB$27</f>
        <v>-</v>
      </c>
      <c r="T2270" s="3"/>
      <c r="U2270" s="36"/>
      <c r="V2270" s="37"/>
      <c r="W2270" s="37"/>
      <c r="X2270" s="38"/>
      <c r="Y2270" s="38"/>
      <c r="Z2270" s="71"/>
      <c r="AA2270" s="39"/>
      <c r="AB2270" s="40"/>
      <c r="AC2270" s="40"/>
      <c r="AD2270" s="40"/>
      <c r="AE2270" s="41"/>
      <c r="AF2270" s="42"/>
      <c r="AG2270" s="49"/>
      <c r="AH2270" s="43"/>
      <c r="AI2270" s="43"/>
      <c r="AJ2270" s="44"/>
      <c r="AK2270" s="44"/>
      <c r="AL2270" s="44"/>
      <c r="AM2270" s="44"/>
      <c r="AN2270" s="36"/>
      <c r="AO2270" s="36"/>
      <c r="AP2270" s="36"/>
      <c r="AQ2270" s="36"/>
      <c r="AR2270" s="36"/>
      <c r="AS2270" s="36"/>
    </row>
    <row r="2271" spans="19:45" ht="30" customHeight="1" x14ac:dyDescent="0.25">
      <c r="S2271" s="4" t="str">
        <f t="shared" ref="S2271" si="1986">$BB$28</f>
        <v>-</v>
      </c>
      <c r="T2271" s="3"/>
      <c r="U2271" s="36"/>
      <c r="V2271" s="37"/>
      <c r="W2271" s="37"/>
      <c r="X2271" s="38"/>
      <c r="Y2271" s="38"/>
      <c r="Z2271" s="71"/>
      <c r="AA2271" s="39"/>
      <c r="AB2271" s="40"/>
      <c r="AC2271" s="40"/>
      <c r="AD2271" s="40"/>
      <c r="AE2271" s="41"/>
      <c r="AF2271" s="42"/>
      <c r="AG2271" s="49"/>
      <c r="AH2271" s="43"/>
      <c r="AI2271" s="43"/>
      <c r="AJ2271" s="44"/>
      <c r="AK2271" s="44"/>
      <c r="AL2271" s="44"/>
      <c r="AM2271" s="44"/>
      <c r="AN2271" s="36"/>
      <c r="AO2271" s="36"/>
      <c r="AP2271" s="36"/>
      <c r="AQ2271" s="36"/>
      <c r="AR2271" s="36"/>
      <c r="AS2271" s="36"/>
    </row>
    <row r="2272" spans="19:45" ht="30" customHeight="1" x14ac:dyDescent="0.25">
      <c r="S2272" s="4" t="str">
        <f t="shared" ref="S2272" si="1987">$BB$29</f>
        <v>-</v>
      </c>
      <c r="T2272" s="3"/>
      <c r="U2272" s="36"/>
      <c r="V2272" s="37"/>
      <c r="W2272" s="37"/>
      <c r="X2272" s="38"/>
      <c r="Y2272" s="38"/>
      <c r="Z2272" s="71"/>
      <c r="AA2272" s="39"/>
      <c r="AB2272" s="40"/>
      <c r="AC2272" s="40"/>
      <c r="AD2272" s="40"/>
      <c r="AE2272" s="41"/>
      <c r="AF2272" s="42"/>
      <c r="AG2272" s="49"/>
      <c r="AH2272" s="43"/>
      <c r="AI2272" s="43"/>
      <c r="AJ2272" s="44"/>
      <c r="AK2272" s="44"/>
      <c r="AL2272" s="44"/>
      <c r="AM2272" s="44"/>
      <c r="AN2272" s="36"/>
      <c r="AO2272" s="36"/>
      <c r="AP2272" s="36"/>
      <c r="AQ2272" s="36"/>
      <c r="AR2272" s="36"/>
      <c r="AS2272" s="36"/>
    </row>
    <row r="2273" spans="19:45" ht="30" customHeight="1" x14ac:dyDescent="0.25">
      <c r="S2273" s="4" t="str">
        <f t="shared" ref="S2273" si="1988">$BB$30</f>
        <v>-</v>
      </c>
      <c r="T2273" s="3"/>
      <c r="U2273" s="36"/>
      <c r="V2273" s="37"/>
      <c r="W2273" s="37"/>
      <c r="X2273" s="38"/>
      <c r="Y2273" s="38"/>
      <c r="Z2273" s="71"/>
      <c r="AA2273" s="39"/>
      <c r="AB2273" s="40"/>
      <c r="AC2273" s="40"/>
      <c r="AD2273" s="40"/>
      <c r="AE2273" s="41"/>
      <c r="AF2273" s="42"/>
      <c r="AG2273" s="49"/>
      <c r="AH2273" s="43"/>
      <c r="AI2273" s="43"/>
      <c r="AJ2273" s="44"/>
      <c r="AK2273" s="44"/>
      <c r="AL2273" s="44"/>
      <c r="AM2273" s="44"/>
      <c r="AN2273" s="36"/>
      <c r="AO2273" s="36"/>
      <c r="AP2273" s="36"/>
      <c r="AQ2273" s="36"/>
      <c r="AR2273" s="36"/>
      <c r="AS2273" s="36"/>
    </row>
    <row r="2274" spans="19:45" ht="30" customHeight="1" x14ac:dyDescent="0.25">
      <c r="S2274" s="4" t="str">
        <f t="shared" ref="S2274" si="1989">$BB$31</f>
        <v>-</v>
      </c>
      <c r="T2274" s="3"/>
      <c r="U2274" s="36"/>
      <c r="V2274" s="37"/>
      <c r="W2274" s="37"/>
      <c r="X2274" s="38"/>
      <c r="Y2274" s="38"/>
      <c r="Z2274" s="71"/>
      <c r="AA2274" s="39"/>
      <c r="AB2274" s="40"/>
      <c r="AC2274" s="40"/>
      <c r="AD2274" s="40"/>
      <c r="AE2274" s="41"/>
      <c r="AF2274" s="42"/>
      <c r="AG2274" s="49"/>
      <c r="AH2274" s="43"/>
      <c r="AI2274" s="43"/>
      <c r="AJ2274" s="44"/>
      <c r="AK2274" s="44"/>
      <c r="AL2274" s="44"/>
      <c r="AM2274" s="44"/>
      <c r="AN2274" s="36"/>
      <c r="AO2274" s="36"/>
      <c r="AP2274" s="36"/>
      <c r="AQ2274" s="36"/>
      <c r="AR2274" s="36"/>
      <c r="AS2274" s="36"/>
    </row>
    <row r="2275" spans="19:45" ht="30" customHeight="1" x14ac:dyDescent="0.25">
      <c r="S2275" s="34"/>
      <c r="T2275" s="34"/>
      <c r="U2275" s="34"/>
      <c r="V2275" s="34"/>
      <c r="W2275" s="34"/>
      <c r="X2275" s="34"/>
      <c r="Y2275" s="34"/>
      <c r="Z2275" s="34"/>
      <c r="AA2275" s="34"/>
      <c r="AB2275" s="34"/>
      <c r="AC2275" s="34"/>
      <c r="AD2275" s="34"/>
      <c r="AE2275" s="34"/>
      <c r="AF2275" s="34"/>
      <c r="AG2275" s="34"/>
      <c r="AH2275" s="34"/>
      <c r="AI2275" s="34"/>
      <c r="AJ2275" s="34"/>
      <c r="AK2275" s="34"/>
      <c r="AL2275" s="34"/>
      <c r="AM2275" s="34"/>
      <c r="AN2275" s="34"/>
      <c r="AO2275" s="34"/>
      <c r="AP2275" s="34"/>
      <c r="AQ2275" s="34"/>
      <c r="AR2275" s="6"/>
      <c r="AS2275" s="6"/>
    </row>
    <row r="2276" spans="19:45" ht="30" customHeight="1" x14ac:dyDescent="0.25">
      <c r="S2276" s="31" cm="1">
        <f t="array" ref="S2276">BoxNum(ROW($S2276))</f>
        <v>36</v>
      </c>
      <c r="T2276" s="7" t="s">
        <v>698</v>
      </c>
      <c r="U2276" s="15" t="s">
        <v>585</v>
      </c>
      <c r="V2276" s="12"/>
      <c r="W2276" s="65"/>
      <c r="X2276" s="12"/>
      <c r="Y2276" s="7" t="str">
        <f t="shared" ref="Y2276" si="1990">VLOOKUP(U2276,$DX$1:$DZ$21,3,FALSE)</f>
        <v>-</v>
      </c>
      <c r="AD2276" s="8"/>
    </row>
    <row r="2277" spans="19:45" ht="30" customHeight="1" x14ac:dyDescent="0.25">
      <c r="S2277" s="7" t="s">
        <v>24</v>
      </c>
      <c r="T2277" s="15" t="s">
        <v>606</v>
      </c>
      <c r="U2277" s="5" t="s">
        <v>23</v>
      </c>
      <c r="V2277" s="7" t="str">
        <f t="shared" ref="V2277" si="1991">VLOOKUP(U2276,$DX$1:$DZ$21,2,FALSE)</f>
        <v>-</v>
      </c>
      <c r="W2277" s="19"/>
      <c r="X2277" s="19"/>
      <c r="Y2277" s="19"/>
      <c r="Z2277" s="19"/>
      <c r="AA2277" s="5" t="s">
        <v>592</v>
      </c>
      <c r="AB2277" s="26" t="str">
        <f t="shared" ref="AB2277" si="1992">T2296&amp;"_"&amp;ABS(T2294)&amp;"dB_"&amp;T2298&amp;"_"&amp;T2299&amp;"_"&amp;GetAbsMaxMinText(AF2280:AG2339)&amp;"_"&amp;T2279&amp;"_"&amp;T2278&amp;S2276&amp;"."&amp;T2302</f>
        <v>10V_NormalMode_38dB_M804WF_2391A_355_440_ZTS6211E_MP36.0</v>
      </c>
      <c r="AC2277" s="18"/>
      <c r="AD2277" s="18"/>
      <c r="AE2277" s="18"/>
      <c r="AF2277" s="18"/>
      <c r="AG2277" s="18"/>
      <c r="AH2277" s="19"/>
      <c r="AI2277" s="19" t="s">
        <v>2</v>
      </c>
      <c r="AJ2277" s="16" t="s">
        <v>1267</v>
      </c>
      <c r="AK2277" s="16"/>
      <c r="AL2277" s="16"/>
      <c r="AM2277" s="16"/>
      <c r="AN2277" s="16"/>
      <c r="AO2277" s="16"/>
      <c r="AP2277" s="16"/>
      <c r="AQ2277" s="16"/>
      <c r="AR2277" s="16"/>
      <c r="AS2277" s="16"/>
    </row>
    <row r="2278" spans="19:45" ht="30" customHeight="1" x14ac:dyDescent="0.25">
      <c r="S2278" s="7" t="s">
        <v>5</v>
      </c>
      <c r="T2278" s="15" t="s">
        <v>1148</v>
      </c>
      <c r="U2278" s="32" t="str">
        <f t="shared" ref="U2278" si="1993">HYPERLINK("#A"&amp;(S2276+1),"&lt;==Block" &amp; $S2276 &amp;"==&gt;")</f>
        <v>&lt;==Block36==&gt;</v>
      </c>
      <c r="V2278" s="51"/>
      <c r="W2278" s="19"/>
      <c r="X2278" s="19"/>
      <c r="Y2278" s="23"/>
      <c r="Z2278" s="8"/>
      <c r="AA2278" s="19"/>
      <c r="AB2278" s="19"/>
      <c r="AC2278" s="19"/>
      <c r="AD2278" s="19"/>
      <c r="AE2278" s="19"/>
      <c r="AF2278" s="19"/>
      <c r="AG2278" s="19"/>
      <c r="AH2278" s="19"/>
      <c r="AI2278" s="19"/>
      <c r="AJ2278" s="19"/>
      <c r="AK2278" s="19"/>
      <c r="AL2278" s="19"/>
      <c r="AM2278" s="19"/>
      <c r="AN2278" s="57" t="s">
        <v>723</v>
      </c>
      <c r="AO2278" s="57" t="s">
        <v>709</v>
      </c>
      <c r="AP2278" s="57" t="s">
        <v>710</v>
      </c>
      <c r="AQ2278" s="57" t="s">
        <v>611</v>
      </c>
      <c r="AR2278" s="57" t="s">
        <v>711</v>
      </c>
      <c r="AS2278" s="50"/>
    </row>
    <row r="2279" spans="19:45" ht="30" customHeight="1" x14ac:dyDescent="0.25">
      <c r="S2279" s="7" t="s">
        <v>10</v>
      </c>
      <c r="T2279" s="15" t="s">
        <v>288</v>
      </c>
      <c r="U2279" s="52" t="s">
        <v>775</v>
      </c>
      <c r="V2279" s="33" t="s">
        <v>601</v>
      </c>
      <c r="W2279" s="33" t="s">
        <v>602</v>
      </c>
      <c r="X2279" s="33" t="s">
        <v>603</v>
      </c>
      <c r="Y2279" s="33" t="s">
        <v>603</v>
      </c>
      <c r="Z2279" s="33" t="s">
        <v>591</v>
      </c>
      <c r="AA2279" s="33" t="s">
        <v>7</v>
      </c>
      <c r="AB2279" s="33" t="s">
        <v>563</v>
      </c>
      <c r="AC2279" s="33" t="s">
        <v>577</v>
      </c>
      <c r="AD2279" s="33" t="s">
        <v>611</v>
      </c>
      <c r="AE2279" s="33" t="s">
        <v>569</v>
      </c>
      <c r="AF2279" s="35" t="s">
        <v>593</v>
      </c>
      <c r="AG2279" s="35" t="s">
        <v>594</v>
      </c>
      <c r="AH2279" s="35" t="s">
        <v>595</v>
      </c>
      <c r="AI2279" s="35" t="s">
        <v>596</v>
      </c>
      <c r="AJ2279" s="56" t="s">
        <v>597</v>
      </c>
      <c r="AK2279" s="56" t="s">
        <v>598</v>
      </c>
      <c r="AL2279" s="56" t="s">
        <v>599</v>
      </c>
      <c r="AM2279" s="56" t="s">
        <v>600</v>
      </c>
      <c r="AN2279" s="56" t="str">
        <f t="shared" ref="AN2279" si="1994">VLOOKUP($T2287,$DE$1:$DJ$31,2,FALSE)</f>
        <v>Full</v>
      </c>
      <c r="AO2279" s="56" t="str">
        <f t="shared" ref="AO2279" si="1995">VLOOKUP($T2287,$DE$1:$DJ$31,3,FALSE)</f>
        <v>Full</v>
      </c>
      <c r="AP2279" s="56" t="str">
        <f t="shared" ref="AP2279" si="1996">VLOOKUP($T2287,$DE$1:$DJ$31,4,FALSE)</f>
        <v>non</v>
      </c>
      <c r="AQ2279" s="56" t="str">
        <f t="shared" ref="AQ2279" si="1997">VLOOKUP($T2287,$DE$1:$DJ$31,5,FALSE)</f>
        <v>non</v>
      </c>
      <c r="AR2279" s="56" t="str">
        <f t="shared" ref="AR2279" si="1998">VLOOKUP($T2287,$DE$1:$DJ$31,6,FALSE)</f>
        <v>Full</v>
      </c>
      <c r="AS2279" s="35"/>
    </row>
    <row r="2280" spans="19:45" ht="30" customHeight="1" x14ac:dyDescent="0.25">
      <c r="S2280" s="7" t="s">
        <v>18</v>
      </c>
      <c r="T2280" s="15" t="s">
        <v>1149</v>
      </c>
      <c r="U2280" s="36" t="str">
        <f t="shared" ref="U2280:U2291" ca="1" si="1999">ConfigCode($AA2280,$AN2280,$AO2280,$AP2280,$AQ2280,$AR2280,$AF2280,$AG2280,2)</f>
        <v>0x00=-36.40,-35.50;</v>
      </c>
      <c r="V2280" s="37"/>
      <c r="W2280" s="37"/>
      <c r="X2280" s="68"/>
      <c r="Y2280" s="68"/>
      <c r="Z2280" s="55">
        <f t="shared" ref="Z2280:Z2287" ca="1" si="2000" xml:space="preserve">
N("vbias,vlookup vbias range")+
VLOOKUP($AA2280,INDIRECT(BoxVal(ROW($AA2280),34,COLUMN(T2276))),2,FALSE)+
N("gain")+
$AB2280+
N("vcm")+
VLOOKUP($AC2280,$CT$1:$DC$31,7,FALSE)+
N("(vbias*vcp*vbg-vbias)*sensor ratio")+
VbiasCal($AA2280,$AD2280,$AE2280,BoxVal(ROW($AC2280),18,COLUMN($T$22)))+
N("vbias ref+gain ref")+
$V2280+$W2280</f>
        <v>0</v>
      </c>
      <c r="AA2280" s="39" t="s">
        <v>584</v>
      </c>
      <c r="AB2280" s="40">
        <v>0</v>
      </c>
      <c r="AC2280" s="40" t="s">
        <v>996</v>
      </c>
      <c r="AD2280" s="40">
        <v>1</v>
      </c>
      <c r="AE2280" s="41">
        <v>0</v>
      </c>
      <c r="AF2280" s="42">
        <v>-36.4</v>
      </c>
      <c r="AG2280" s="42">
        <v>-35.5</v>
      </c>
      <c r="AH2280" s="43">
        <f t="shared" ref="AH2280:AH2291" ca="1" si="2001">$AF2280+$Z2280</f>
        <v>-36.4</v>
      </c>
      <c r="AI2280" s="43">
        <f t="shared" ref="AI2280:AI2291" ca="1" si="2002">$AG2280+$Z2280</f>
        <v>-35.5</v>
      </c>
      <c r="AJ2280" s="44">
        <f t="shared" ref="AJ2280:AJ2291" ca="1" si="2003" xml:space="preserve">
N("initial sens-loopgain")+
$AF2280-BoxVal(ROW($AA2280),26,COLUMN(INDIRECT("T"&amp;(INT(ROW($AA2297)/65))*65+2)))</f>
        <v>-36.4</v>
      </c>
      <c r="AK2280" s="44">
        <f t="shared" ref="AK2280:AK2287" ca="1" si="2004">AJ2280+(AG2280-AF2280)</f>
        <v>-35.5</v>
      </c>
      <c r="AL2280" s="44">
        <f t="shared" ref="AL2280:AL2291" ca="1" si="2005" xml:space="preserve">
N("initial sens-loopgain-gain-gain ref-vcm")+
$AH2280-
BoxVal(ROW($AA2280),26,COLUMN(INDIRECT("T"&amp;(INT(ROW($AA2297)/65))*65+2)))-
$AB2280-
$W2280-
IFERROR(VLOOKUP($AC2280,$CT$1:$DC$31,7,FALSE),0)</f>
        <v>-36.4</v>
      </c>
      <c r="AM2280" s="44">
        <f t="shared" ref="AM2280:AM2287" ca="1" si="2006">AL2280+(AG2280-AF2280)</f>
        <v>-35.5</v>
      </c>
      <c r="AN2280" s="36" t="str">
        <f t="shared" ref="AN2280:AN2287" ca="1" si="2007">IF(BoxVal(ROW(AA2280),9,COLUMN(T2278))="FIX","00",ManualLookup(AA2280,BoxVal(ROW(AA2280),4,COLUMN(AN2278)),INDIRECT(DN$3)))</f>
        <v>00</v>
      </c>
      <c r="AO2280" s="36" t="str">
        <f t="shared" ref="AO2280:AO2287" ca="1" si="2008">ManualLookup(AB2280,BoxVal(ROW(AB2280),4,COLUMN(AO2278)),INDIRECT(DO$3))</f>
        <v>00</v>
      </c>
      <c r="AP2280" s="36" t="str">
        <f t="shared" ref="AP2280:AP2287" ca="1" si="2009">ManualLookup(AC2280,BoxVal(ROW(AC2280),4,COLUMN(AP2278)),INDIRECT(DP$3))</f>
        <v>00</v>
      </c>
      <c r="AQ2280" s="36" t="str">
        <f t="shared" ref="AQ2280:AQ2287" ca="1" si="2010">ManualLookup(AD2280,BoxVal(ROW(AD2280),4,COLUMN(AQ2278)),INDIRECT(DQ$3))</f>
        <v>00</v>
      </c>
      <c r="AR2280" s="36" t="str">
        <f t="shared" ref="AR2280:AR2287" ca="1" si="2011">ManualLookup(AE2280,BoxVal(ROW(AE2280),4,COLUMN(AR2278)),INDIRECT(DR$3))</f>
        <v>00</v>
      </c>
      <c r="AS2280" s="33"/>
    </row>
    <row r="2281" spans="19:45" ht="30" customHeight="1" x14ac:dyDescent="0.25">
      <c r="S2281" s="7" t="s">
        <v>13</v>
      </c>
      <c r="T2281" s="15" t="s">
        <v>391</v>
      </c>
      <c r="U2281" s="71" t="str">
        <f t="shared" ca="1" si="1999"/>
        <v>0x10=-37.00,-36.40;</v>
      </c>
      <c r="V2281" s="37"/>
      <c r="W2281" s="37"/>
      <c r="X2281" s="68"/>
      <c r="Y2281" s="68"/>
      <c r="Z2281" s="55">
        <f t="shared" ca="1" si="2000"/>
        <v>-1.2650000000000001</v>
      </c>
      <c r="AA2281" s="39" t="s">
        <v>584</v>
      </c>
      <c r="AB2281" s="40">
        <v>0</v>
      </c>
      <c r="AC2281" s="40" t="s">
        <v>996</v>
      </c>
      <c r="AD2281" s="40">
        <v>1</v>
      </c>
      <c r="AE2281" s="41">
        <v>-0.115</v>
      </c>
      <c r="AF2281" s="42">
        <v>-37</v>
      </c>
      <c r="AG2281" s="47">
        <f t="shared" ref="AG2281:AG2287" si="2012">AF2280</f>
        <v>-36.4</v>
      </c>
      <c r="AH2281" s="43">
        <f t="shared" ca="1" si="2001"/>
        <v>-38.265000000000001</v>
      </c>
      <c r="AI2281" s="43">
        <f t="shared" ca="1" si="2002"/>
        <v>-37.664999999999999</v>
      </c>
      <c r="AJ2281" s="44">
        <f t="shared" ca="1" si="2003"/>
        <v>-37</v>
      </c>
      <c r="AK2281" s="44">
        <f t="shared" ca="1" si="2004"/>
        <v>-36.4</v>
      </c>
      <c r="AL2281" s="44">
        <f t="shared" ca="1" si="2005"/>
        <v>-38.265000000000001</v>
      </c>
      <c r="AM2281" s="44">
        <f t="shared" ca="1" si="2006"/>
        <v>-37.664999999999999</v>
      </c>
      <c r="AN2281" s="36" t="str">
        <f t="shared" ca="1" si="2007"/>
        <v>00</v>
      </c>
      <c r="AO2281" s="36" t="str">
        <f t="shared" ca="1" si="2008"/>
        <v>00</v>
      </c>
      <c r="AP2281" s="36" t="str">
        <f t="shared" ca="1" si="2009"/>
        <v>00</v>
      </c>
      <c r="AQ2281" s="36" t="str">
        <f t="shared" ca="1" si="2010"/>
        <v>00</v>
      </c>
      <c r="AR2281" s="36" t="str">
        <f t="shared" ca="1" si="2011"/>
        <v>10</v>
      </c>
      <c r="AS2281" s="36"/>
    </row>
    <row r="2282" spans="19:45" ht="30" customHeight="1" x14ac:dyDescent="0.25">
      <c r="S2282" s="26"/>
      <c r="T2282" s="17"/>
      <c r="U2282" s="71" t="str">
        <f t="shared" ca="1" si="1999"/>
        <v>0x02=-37.50,-37.00;</v>
      </c>
      <c r="V2282" s="37"/>
      <c r="W2282" s="37"/>
      <c r="X2282" s="68"/>
      <c r="Y2282" s="68"/>
      <c r="Z2282" s="55">
        <f t="shared" ca="1" si="2000"/>
        <v>-1</v>
      </c>
      <c r="AA2282" s="39" t="s">
        <v>584</v>
      </c>
      <c r="AB2282" s="40">
        <v>-1</v>
      </c>
      <c r="AC2282" s="40" t="s">
        <v>995</v>
      </c>
      <c r="AD2282" s="40">
        <v>1</v>
      </c>
      <c r="AE2282" s="41">
        <v>0</v>
      </c>
      <c r="AF2282" s="42">
        <v>-37.5</v>
      </c>
      <c r="AG2282" s="47">
        <f t="shared" si="2012"/>
        <v>-37</v>
      </c>
      <c r="AH2282" s="43">
        <f t="shared" ca="1" si="2001"/>
        <v>-38.5</v>
      </c>
      <c r="AI2282" s="43">
        <f t="shared" ca="1" si="2002"/>
        <v>-38</v>
      </c>
      <c r="AJ2282" s="44">
        <f t="shared" ca="1" si="2003"/>
        <v>-37.5</v>
      </c>
      <c r="AK2282" s="44">
        <f t="shared" ca="1" si="2004"/>
        <v>-37</v>
      </c>
      <c r="AL2282" s="44">
        <f t="shared" ca="1" si="2005"/>
        <v>-37.5</v>
      </c>
      <c r="AM2282" s="44">
        <f t="shared" ca="1" si="2006"/>
        <v>-37</v>
      </c>
      <c r="AN2282" s="36" t="str">
        <f t="shared" ca="1" si="2007"/>
        <v>00</v>
      </c>
      <c r="AO2282" s="36" t="str">
        <f t="shared" ca="1" si="2008"/>
        <v>02</v>
      </c>
      <c r="AP2282" s="36" t="str">
        <f t="shared" ca="1" si="2009"/>
        <v>00</v>
      </c>
      <c r="AQ2282" s="36" t="str">
        <f t="shared" ca="1" si="2010"/>
        <v>00</v>
      </c>
      <c r="AR2282" s="36" t="str">
        <f t="shared" ca="1" si="2011"/>
        <v>00</v>
      </c>
      <c r="AS2282" s="36"/>
    </row>
    <row r="2283" spans="19:45" ht="30" customHeight="1" x14ac:dyDescent="0.25">
      <c r="S2283" s="7" t="s">
        <v>19</v>
      </c>
      <c r="T2283" s="15" t="s">
        <v>584</v>
      </c>
      <c r="U2283" s="71" t="str">
        <f t="shared" ca="1" si="1999"/>
        <v>0x00=-38.30,-37.50;</v>
      </c>
      <c r="V2283" s="37"/>
      <c r="W2283" s="37"/>
      <c r="X2283" s="68"/>
      <c r="Y2283" s="68"/>
      <c r="Z2283" s="55">
        <f t="shared" ca="1" si="2000"/>
        <v>0</v>
      </c>
      <c r="AA2283" s="39" t="s">
        <v>584</v>
      </c>
      <c r="AB2283" s="40">
        <v>0</v>
      </c>
      <c r="AC2283" s="40" t="s">
        <v>995</v>
      </c>
      <c r="AD2283" s="40">
        <v>1</v>
      </c>
      <c r="AE2283" s="41">
        <v>0</v>
      </c>
      <c r="AF2283" s="42">
        <v>-38.299999999999997</v>
      </c>
      <c r="AG2283" s="47">
        <f t="shared" si="2012"/>
        <v>-37.5</v>
      </c>
      <c r="AH2283" s="43">
        <f t="shared" ca="1" si="2001"/>
        <v>-38.299999999999997</v>
      </c>
      <c r="AI2283" s="43">
        <f t="shared" ca="1" si="2002"/>
        <v>-37.5</v>
      </c>
      <c r="AJ2283" s="44">
        <f t="shared" ca="1" si="2003"/>
        <v>-38.299999999999997</v>
      </c>
      <c r="AK2283" s="44">
        <f t="shared" ca="1" si="2004"/>
        <v>-37.5</v>
      </c>
      <c r="AL2283" s="44">
        <f t="shared" ca="1" si="2005"/>
        <v>-38.299999999999997</v>
      </c>
      <c r="AM2283" s="44">
        <f t="shared" ca="1" si="2006"/>
        <v>-37.5</v>
      </c>
      <c r="AN2283" s="36" t="str">
        <f t="shared" ca="1" si="2007"/>
        <v>00</v>
      </c>
      <c r="AO2283" s="36" t="str">
        <f t="shared" ca="1" si="2008"/>
        <v>00</v>
      </c>
      <c r="AP2283" s="36" t="str">
        <f t="shared" ca="1" si="2009"/>
        <v>00</v>
      </c>
      <c r="AQ2283" s="36" t="str">
        <f t="shared" ca="1" si="2010"/>
        <v>00</v>
      </c>
      <c r="AR2283" s="36" t="str">
        <f t="shared" ca="1" si="2011"/>
        <v>00</v>
      </c>
      <c r="AS2283" s="36"/>
    </row>
    <row r="2284" spans="19:45" ht="30" customHeight="1" x14ac:dyDescent="0.25">
      <c r="S2284" s="7" t="s">
        <v>15</v>
      </c>
      <c r="T2284" s="15" t="s">
        <v>436</v>
      </c>
      <c r="U2284" s="71" t="str">
        <f t="shared" ca="1" si="1999"/>
        <v>0x03=-38.80,-38.30;</v>
      </c>
      <c r="V2284" s="37"/>
      <c r="W2284" s="37"/>
      <c r="X2284" s="68"/>
      <c r="Y2284" s="68"/>
      <c r="Z2284" s="55">
        <f t="shared" ca="1" si="2000"/>
        <v>0.5</v>
      </c>
      <c r="AA2284" s="39" t="s">
        <v>584</v>
      </c>
      <c r="AB2284" s="40">
        <v>0.5</v>
      </c>
      <c r="AC2284" s="40" t="s">
        <v>995</v>
      </c>
      <c r="AD2284" s="40">
        <v>1</v>
      </c>
      <c r="AE2284" s="41">
        <v>0</v>
      </c>
      <c r="AF2284" s="42">
        <v>-38.799999999999997</v>
      </c>
      <c r="AG2284" s="47">
        <f t="shared" si="2012"/>
        <v>-38.299999999999997</v>
      </c>
      <c r="AH2284" s="43">
        <f t="shared" ca="1" si="2001"/>
        <v>-38.299999999999997</v>
      </c>
      <c r="AI2284" s="43">
        <f t="shared" ca="1" si="2002"/>
        <v>-37.799999999999997</v>
      </c>
      <c r="AJ2284" s="44">
        <f t="shared" ca="1" si="2003"/>
        <v>-38.799999999999997</v>
      </c>
      <c r="AK2284" s="44">
        <f t="shared" ca="1" si="2004"/>
        <v>-38.299999999999997</v>
      </c>
      <c r="AL2284" s="44">
        <f t="shared" ca="1" si="2005"/>
        <v>-38.799999999999997</v>
      </c>
      <c r="AM2284" s="44">
        <f t="shared" ca="1" si="2006"/>
        <v>-38.299999999999997</v>
      </c>
      <c r="AN2284" s="36" t="str">
        <f t="shared" ca="1" si="2007"/>
        <v>00</v>
      </c>
      <c r="AO2284" s="36" t="str">
        <f t="shared" ca="1" si="2008"/>
        <v>03</v>
      </c>
      <c r="AP2284" s="36" t="str">
        <f t="shared" ca="1" si="2009"/>
        <v>00</v>
      </c>
      <c r="AQ2284" s="36" t="str">
        <f t="shared" ca="1" si="2010"/>
        <v>00</v>
      </c>
      <c r="AR2284" s="36" t="str">
        <f t="shared" ca="1" si="2011"/>
        <v>00</v>
      </c>
      <c r="AS2284" s="36"/>
    </row>
    <row r="2285" spans="19:45" ht="30" customHeight="1" x14ac:dyDescent="0.25">
      <c r="S2285" s="7" t="s">
        <v>705</v>
      </c>
      <c r="T2285" s="15" t="s">
        <v>1152</v>
      </c>
      <c r="U2285" s="71" t="str">
        <f t="shared" ca="1" si="1999"/>
        <v>0x04=-39.30,-38.80;</v>
      </c>
      <c r="V2285" s="37"/>
      <c r="W2285" s="37"/>
      <c r="X2285" s="68"/>
      <c r="Y2285" s="68"/>
      <c r="Z2285" s="55">
        <f t="shared" ca="1" si="2000"/>
        <v>1</v>
      </c>
      <c r="AA2285" s="39" t="s">
        <v>584</v>
      </c>
      <c r="AB2285" s="40">
        <v>1</v>
      </c>
      <c r="AC2285" s="40" t="s">
        <v>995</v>
      </c>
      <c r="AD2285" s="40">
        <v>1</v>
      </c>
      <c r="AE2285" s="41">
        <v>0</v>
      </c>
      <c r="AF2285" s="42">
        <v>-39.299999999999997</v>
      </c>
      <c r="AG2285" s="47">
        <f t="shared" si="2012"/>
        <v>-38.799999999999997</v>
      </c>
      <c r="AH2285" s="43">
        <f t="shared" ca="1" si="2001"/>
        <v>-38.299999999999997</v>
      </c>
      <c r="AI2285" s="43">
        <f t="shared" ca="1" si="2002"/>
        <v>-37.799999999999997</v>
      </c>
      <c r="AJ2285" s="44">
        <f t="shared" ca="1" si="2003"/>
        <v>-39.299999999999997</v>
      </c>
      <c r="AK2285" s="44">
        <f t="shared" ca="1" si="2004"/>
        <v>-38.799999999999997</v>
      </c>
      <c r="AL2285" s="44">
        <f t="shared" ca="1" si="2005"/>
        <v>-39.299999999999997</v>
      </c>
      <c r="AM2285" s="44">
        <f t="shared" ca="1" si="2006"/>
        <v>-38.799999999999997</v>
      </c>
      <c r="AN2285" s="36" t="str">
        <f t="shared" ca="1" si="2007"/>
        <v>00</v>
      </c>
      <c r="AO2285" s="36" t="str">
        <f t="shared" ca="1" si="2008"/>
        <v>04</v>
      </c>
      <c r="AP2285" s="36" t="str">
        <f t="shared" ca="1" si="2009"/>
        <v>00</v>
      </c>
      <c r="AQ2285" s="36" t="str">
        <f t="shared" ca="1" si="2010"/>
        <v>00</v>
      </c>
      <c r="AR2285" s="36" t="str">
        <f t="shared" ca="1" si="2011"/>
        <v>00</v>
      </c>
      <c r="AS2285" s="36"/>
    </row>
    <row r="2286" spans="19:45" ht="30" customHeight="1" x14ac:dyDescent="0.25">
      <c r="S2286" s="7" t="s">
        <v>605</v>
      </c>
      <c r="T2286" s="15" t="s">
        <v>991</v>
      </c>
      <c r="U2286" s="71" t="str">
        <f t="shared" ca="1" si="1999"/>
        <v>0x05=-39.80,-39.30;</v>
      </c>
      <c r="V2286" s="37"/>
      <c r="W2286" s="37"/>
      <c r="X2286" s="68"/>
      <c r="Y2286" s="68"/>
      <c r="Z2286" s="55">
        <f t="shared" ca="1" si="2000"/>
        <v>1.5</v>
      </c>
      <c r="AA2286" s="39" t="s">
        <v>584</v>
      </c>
      <c r="AB2286" s="40">
        <v>1.5</v>
      </c>
      <c r="AC2286" s="40" t="s">
        <v>995</v>
      </c>
      <c r="AD2286" s="40">
        <v>1</v>
      </c>
      <c r="AE2286" s="41">
        <v>0</v>
      </c>
      <c r="AF2286" s="42">
        <v>-39.799999999999997</v>
      </c>
      <c r="AG2286" s="47">
        <f t="shared" si="2012"/>
        <v>-39.299999999999997</v>
      </c>
      <c r="AH2286" s="43">
        <f t="shared" ca="1" si="2001"/>
        <v>-38.299999999999997</v>
      </c>
      <c r="AI2286" s="43">
        <f t="shared" ca="1" si="2002"/>
        <v>-37.799999999999997</v>
      </c>
      <c r="AJ2286" s="44">
        <f t="shared" ca="1" si="2003"/>
        <v>-39.799999999999997</v>
      </c>
      <c r="AK2286" s="44">
        <f t="shared" ca="1" si="2004"/>
        <v>-39.299999999999997</v>
      </c>
      <c r="AL2286" s="44">
        <f t="shared" ca="1" si="2005"/>
        <v>-39.799999999999997</v>
      </c>
      <c r="AM2286" s="44">
        <f t="shared" ca="1" si="2006"/>
        <v>-39.299999999999997</v>
      </c>
      <c r="AN2286" s="36" t="str">
        <f t="shared" ca="1" si="2007"/>
        <v>00</v>
      </c>
      <c r="AO2286" s="36" t="str">
        <f t="shared" ca="1" si="2008"/>
        <v>05</v>
      </c>
      <c r="AP2286" s="36" t="str">
        <f t="shared" ca="1" si="2009"/>
        <v>00</v>
      </c>
      <c r="AQ2286" s="36" t="str">
        <f t="shared" ca="1" si="2010"/>
        <v>00</v>
      </c>
      <c r="AR2286" s="36" t="str">
        <f t="shared" ca="1" si="2011"/>
        <v>00</v>
      </c>
      <c r="AS2286" s="36"/>
    </row>
    <row r="2287" spans="19:45" ht="30" customHeight="1" x14ac:dyDescent="0.25">
      <c r="S2287" s="7" t="s">
        <v>721</v>
      </c>
      <c r="T2287" s="15" t="s">
        <v>26</v>
      </c>
      <c r="U2287" s="71" t="str">
        <f t="shared" ca="1" si="1999"/>
        <v>0x06=-40.30,-39.80;</v>
      </c>
      <c r="V2287" s="37"/>
      <c r="W2287" s="37"/>
      <c r="X2287" s="68"/>
      <c r="Y2287" s="68"/>
      <c r="Z2287" s="55">
        <f t="shared" ca="1" si="2000"/>
        <v>2</v>
      </c>
      <c r="AA2287" s="39" t="s">
        <v>584</v>
      </c>
      <c r="AB2287" s="40">
        <v>2</v>
      </c>
      <c r="AC2287" s="40" t="s">
        <v>995</v>
      </c>
      <c r="AD2287" s="40">
        <v>1</v>
      </c>
      <c r="AE2287" s="41">
        <v>0</v>
      </c>
      <c r="AF2287" s="42">
        <v>-40.299999999999997</v>
      </c>
      <c r="AG2287" s="47">
        <f t="shared" si="2012"/>
        <v>-39.799999999999997</v>
      </c>
      <c r="AH2287" s="43">
        <f t="shared" ca="1" si="2001"/>
        <v>-38.299999999999997</v>
      </c>
      <c r="AI2287" s="43">
        <f t="shared" ca="1" si="2002"/>
        <v>-37.799999999999997</v>
      </c>
      <c r="AJ2287" s="44">
        <f t="shared" ca="1" si="2003"/>
        <v>-40.299999999999997</v>
      </c>
      <c r="AK2287" s="44">
        <f t="shared" ca="1" si="2004"/>
        <v>-39.799999999999997</v>
      </c>
      <c r="AL2287" s="44">
        <f t="shared" ca="1" si="2005"/>
        <v>-40.299999999999997</v>
      </c>
      <c r="AM2287" s="44">
        <f t="shared" ca="1" si="2006"/>
        <v>-39.799999999999997</v>
      </c>
      <c r="AN2287" s="36" t="str">
        <f t="shared" ca="1" si="2007"/>
        <v>00</v>
      </c>
      <c r="AO2287" s="36" t="str">
        <f t="shared" ca="1" si="2008"/>
        <v>06</v>
      </c>
      <c r="AP2287" s="36" t="str">
        <f t="shared" ca="1" si="2009"/>
        <v>00</v>
      </c>
      <c r="AQ2287" s="36" t="str">
        <f t="shared" ca="1" si="2010"/>
        <v>00</v>
      </c>
      <c r="AR2287" s="36" t="str">
        <f t="shared" ca="1" si="2011"/>
        <v>00</v>
      </c>
      <c r="AS2287" s="36"/>
    </row>
    <row r="2288" spans="19:45" ht="30" customHeight="1" x14ac:dyDescent="0.25">
      <c r="S2288" s="7" t="s">
        <v>20</v>
      </c>
      <c r="T2288" s="15">
        <v>-39</v>
      </c>
      <c r="U2288" s="71" t="str">
        <f t="shared" ca="1" si="1999"/>
        <v>0x07=-41.00,-40.30;</v>
      </c>
      <c r="V2288" s="37"/>
      <c r="W2288" s="37"/>
      <c r="X2288" s="68"/>
      <c r="Y2288" s="68"/>
      <c r="Z2288" s="55">
        <f t="shared" ref="Z2288:Z2291" ca="1" si="2013" xml:space="preserve">
N("vbias,vlookup vbias range")+
VLOOKUP($AA2288,INDIRECT(BoxVal(ROW($AA2288),34,COLUMN(T2284))),2,FALSE)+
N("gain")+
$AB2288+
N("vcm")+
VLOOKUP($AC2288,$CT$1:$DC$31,7,FALSE)+
N("(vbias*vcp*vbg-vbias)*sensor ratio")+
VbiasCal($AA2288,$AD2288,$AE2288,BoxVal(ROW($AC2288),18,COLUMN($T$22)))+
N("vbias ref+gain ref")+
$V2288+$W2288</f>
        <v>2.5</v>
      </c>
      <c r="AA2288" s="39" t="s">
        <v>584</v>
      </c>
      <c r="AB2288" s="40">
        <v>2.5</v>
      </c>
      <c r="AC2288" s="40" t="s">
        <v>995</v>
      </c>
      <c r="AD2288" s="40">
        <v>1</v>
      </c>
      <c r="AE2288" s="41">
        <v>0</v>
      </c>
      <c r="AF2288" s="42">
        <v>-41</v>
      </c>
      <c r="AG2288" s="47">
        <f t="shared" ref="AG2288:AG2291" si="2014">AF2287</f>
        <v>-40.299999999999997</v>
      </c>
      <c r="AH2288" s="43">
        <f t="shared" ca="1" si="2001"/>
        <v>-38.5</v>
      </c>
      <c r="AI2288" s="43">
        <f t="shared" ca="1" si="2002"/>
        <v>-37.799999999999997</v>
      </c>
      <c r="AJ2288" s="44">
        <f t="shared" ca="1" si="2003"/>
        <v>-41</v>
      </c>
      <c r="AK2288" s="44">
        <f t="shared" ref="AK2288:AK2291" ca="1" si="2015">AJ2288+(AG2288-AF2288)</f>
        <v>-40.299999999999997</v>
      </c>
      <c r="AL2288" s="44">
        <f t="shared" ca="1" si="2005"/>
        <v>-41</v>
      </c>
      <c r="AM2288" s="44">
        <f t="shared" ref="AM2288:AM2291" ca="1" si="2016">AL2288+(AG2288-AF2288)</f>
        <v>-40.299999999999997</v>
      </c>
      <c r="AN2288" s="36" t="str">
        <f t="shared" ref="AN2288:AN2291" ca="1" si="2017">IF(BoxVal(ROW(AA2288),9,COLUMN(T2286))="FIX","00",ManualLookup(AA2288,BoxVal(ROW(AA2288),4,COLUMN(AN2286)),INDIRECT(DN$3)))</f>
        <v>00</v>
      </c>
      <c r="AO2288" s="36" t="str">
        <f t="shared" ref="AO2288:AO2291" ca="1" si="2018">ManualLookup(AB2288,BoxVal(ROW(AB2288),4,COLUMN(AO2286)),INDIRECT(DO$3))</f>
        <v>07</v>
      </c>
      <c r="AP2288" s="36" t="str">
        <f t="shared" ref="AP2288:AP2291" ca="1" si="2019">ManualLookup(AC2288,BoxVal(ROW(AC2288),4,COLUMN(AP2286)),INDIRECT(DP$3))</f>
        <v>00</v>
      </c>
      <c r="AQ2288" s="36" t="str">
        <f t="shared" ref="AQ2288:AQ2291" ca="1" si="2020">ManualLookup(AD2288,BoxVal(ROW(AD2288),4,COLUMN(AQ2286)),INDIRECT(DQ$3))</f>
        <v>00</v>
      </c>
      <c r="AR2288" s="36" t="str">
        <f t="shared" ref="AR2288:AR2291" ca="1" si="2021">ManualLookup(AE2288,BoxVal(ROW(AE2288),4,COLUMN(AR2286)),INDIRECT(DR$3))</f>
        <v>00</v>
      </c>
      <c r="AS2288" s="36"/>
    </row>
    <row r="2289" spans="2:45" ht="30" customHeight="1" x14ac:dyDescent="0.25">
      <c r="S2289" s="7" t="s">
        <v>691</v>
      </c>
      <c r="T2289" s="15" t="s">
        <v>1098</v>
      </c>
      <c r="U2289" s="71" t="str">
        <f t="shared" ca="1" si="1999"/>
        <v>0x08=-42.00,-41.00;</v>
      </c>
      <c r="V2289" s="37"/>
      <c r="W2289" s="37"/>
      <c r="X2289" s="68"/>
      <c r="Y2289" s="68"/>
      <c r="Z2289" s="55">
        <f t="shared" ca="1" si="2013"/>
        <v>3.5</v>
      </c>
      <c r="AA2289" s="39" t="s">
        <v>584</v>
      </c>
      <c r="AB2289" s="40">
        <v>3.5</v>
      </c>
      <c r="AC2289" s="40" t="s">
        <v>995</v>
      </c>
      <c r="AD2289" s="40">
        <v>1</v>
      </c>
      <c r="AE2289" s="41">
        <v>0</v>
      </c>
      <c r="AF2289" s="42">
        <v>-42</v>
      </c>
      <c r="AG2289" s="47">
        <f t="shared" si="2014"/>
        <v>-41</v>
      </c>
      <c r="AH2289" s="43">
        <f t="shared" ca="1" si="2001"/>
        <v>-38.5</v>
      </c>
      <c r="AI2289" s="43">
        <f t="shared" ca="1" si="2002"/>
        <v>-37.5</v>
      </c>
      <c r="AJ2289" s="44">
        <f t="shared" ca="1" si="2003"/>
        <v>-42</v>
      </c>
      <c r="AK2289" s="44">
        <f t="shared" ca="1" si="2015"/>
        <v>-41</v>
      </c>
      <c r="AL2289" s="44">
        <f t="shared" ca="1" si="2005"/>
        <v>-42</v>
      </c>
      <c r="AM2289" s="44">
        <f t="shared" ca="1" si="2016"/>
        <v>-41</v>
      </c>
      <c r="AN2289" s="36" t="str">
        <f t="shared" ca="1" si="2017"/>
        <v>00</v>
      </c>
      <c r="AO2289" s="36" t="str">
        <f t="shared" ca="1" si="2018"/>
        <v>08</v>
      </c>
      <c r="AP2289" s="36" t="str">
        <f t="shared" ca="1" si="2019"/>
        <v>00</v>
      </c>
      <c r="AQ2289" s="36" t="str">
        <f t="shared" ca="1" si="2020"/>
        <v>00</v>
      </c>
      <c r="AR2289" s="36" t="str">
        <f t="shared" ca="1" si="2021"/>
        <v>00</v>
      </c>
      <c r="AS2289" s="36"/>
    </row>
    <row r="2290" spans="2:45" ht="30" customHeight="1" x14ac:dyDescent="0.25">
      <c r="S2290" s="7" t="s">
        <v>544</v>
      </c>
      <c r="T2290" s="15" t="s">
        <v>993</v>
      </c>
      <c r="U2290" s="71" t="str">
        <f t="shared" ca="1" si="1999"/>
        <v>0x09=-43.00,-42.00;</v>
      </c>
      <c r="V2290" s="37"/>
      <c r="W2290" s="37"/>
      <c r="X2290" s="68"/>
      <c r="Y2290" s="68"/>
      <c r="Z2290" s="55">
        <f t="shared" ca="1" si="2013"/>
        <v>4.5</v>
      </c>
      <c r="AA2290" s="39" t="s">
        <v>584</v>
      </c>
      <c r="AB2290" s="40">
        <v>4.5</v>
      </c>
      <c r="AC2290" s="40" t="s">
        <v>995</v>
      </c>
      <c r="AD2290" s="40">
        <v>1</v>
      </c>
      <c r="AE2290" s="41">
        <v>0</v>
      </c>
      <c r="AF2290" s="42">
        <v>-43</v>
      </c>
      <c r="AG2290" s="47">
        <f t="shared" si="2014"/>
        <v>-42</v>
      </c>
      <c r="AH2290" s="43">
        <f t="shared" ca="1" si="2001"/>
        <v>-38.5</v>
      </c>
      <c r="AI2290" s="43">
        <f t="shared" ca="1" si="2002"/>
        <v>-37.5</v>
      </c>
      <c r="AJ2290" s="44">
        <f t="shared" ca="1" si="2003"/>
        <v>-43</v>
      </c>
      <c r="AK2290" s="44">
        <f t="shared" ca="1" si="2015"/>
        <v>-42</v>
      </c>
      <c r="AL2290" s="44">
        <f t="shared" ca="1" si="2005"/>
        <v>-43</v>
      </c>
      <c r="AM2290" s="44">
        <f t="shared" ca="1" si="2016"/>
        <v>-42</v>
      </c>
      <c r="AN2290" s="36" t="str">
        <f t="shared" ca="1" si="2017"/>
        <v>00</v>
      </c>
      <c r="AO2290" s="36" t="str">
        <f t="shared" ca="1" si="2018"/>
        <v>09</v>
      </c>
      <c r="AP2290" s="36" t="str">
        <f t="shared" ca="1" si="2019"/>
        <v>00</v>
      </c>
      <c r="AQ2290" s="36" t="str">
        <f t="shared" ca="1" si="2020"/>
        <v>00</v>
      </c>
      <c r="AR2290" s="36" t="str">
        <f t="shared" ca="1" si="2021"/>
        <v>00</v>
      </c>
      <c r="AS2290" s="36"/>
    </row>
    <row r="2291" spans="2:45" ht="30" customHeight="1" x14ac:dyDescent="0.25">
      <c r="S2291" s="7" t="s">
        <v>12</v>
      </c>
      <c r="T2291" s="15" t="s">
        <v>548</v>
      </c>
      <c r="U2291" s="71" t="str">
        <f t="shared" ca="1" si="1999"/>
        <v>0x0A=-44.00,-43.00;</v>
      </c>
      <c r="V2291" s="37"/>
      <c r="W2291" s="37"/>
      <c r="X2291" s="68"/>
      <c r="Y2291" s="68"/>
      <c r="Z2291" s="55">
        <f t="shared" ca="1" si="2013"/>
        <v>5.5</v>
      </c>
      <c r="AA2291" s="39" t="s">
        <v>584</v>
      </c>
      <c r="AB2291" s="40">
        <v>5.5</v>
      </c>
      <c r="AC2291" s="40" t="s">
        <v>995</v>
      </c>
      <c r="AD2291" s="40">
        <v>1</v>
      </c>
      <c r="AE2291" s="41">
        <v>0</v>
      </c>
      <c r="AF2291" s="42">
        <v>-44</v>
      </c>
      <c r="AG2291" s="47">
        <f t="shared" si="2014"/>
        <v>-43</v>
      </c>
      <c r="AH2291" s="43">
        <f t="shared" ca="1" si="2001"/>
        <v>-38.5</v>
      </c>
      <c r="AI2291" s="43">
        <f t="shared" ca="1" si="2002"/>
        <v>-37.5</v>
      </c>
      <c r="AJ2291" s="44">
        <f t="shared" ca="1" si="2003"/>
        <v>-44</v>
      </c>
      <c r="AK2291" s="44">
        <f t="shared" ca="1" si="2015"/>
        <v>-43</v>
      </c>
      <c r="AL2291" s="44">
        <f t="shared" ca="1" si="2005"/>
        <v>-44</v>
      </c>
      <c r="AM2291" s="44">
        <f t="shared" ca="1" si="2016"/>
        <v>-43</v>
      </c>
      <c r="AN2291" s="36" t="str">
        <f t="shared" ca="1" si="2017"/>
        <v>00</v>
      </c>
      <c r="AO2291" s="36" t="str">
        <f t="shared" ca="1" si="2018"/>
        <v>0A</v>
      </c>
      <c r="AP2291" s="36" t="str">
        <f t="shared" ca="1" si="2019"/>
        <v>00</v>
      </c>
      <c r="AQ2291" s="36" t="str">
        <f t="shared" ca="1" si="2020"/>
        <v>00</v>
      </c>
      <c r="AR2291" s="36" t="str">
        <f t="shared" ca="1" si="2021"/>
        <v>00</v>
      </c>
      <c r="AS2291" s="36"/>
    </row>
    <row r="2292" spans="2:45" ht="30" customHeight="1" x14ac:dyDescent="0.25">
      <c r="S2292" s="26" t="s">
        <v>773</v>
      </c>
      <c r="T2292" s="15" t="s">
        <v>562</v>
      </c>
      <c r="U2292" s="71"/>
      <c r="V2292" s="37"/>
      <c r="W2292" s="37"/>
      <c r="X2292" s="38"/>
      <c r="Y2292" s="38"/>
      <c r="Z2292" s="71"/>
      <c r="AA2292" s="39"/>
      <c r="AB2292" s="40"/>
      <c r="AC2292" s="40"/>
      <c r="AD2292" s="40"/>
      <c r="AE2292" s="41"/>
      <c r="AF2292" s="42"/>
      <c r="AG2292" s="49"/>
      <c r="AH2292" s="43"/>
      <c r="AI2292" s="43"/>
      <c r="AJ2292" s="44"/>
      <c r="AK2292" s="44"/>
      <c r="AL2292" s="44"/>
      <c r="AM2292" s="44"/>
      <c r="AN2292" s="36"/>
      <c r="AO2292" s="36"/>
      <c r="AP2292" s="36"/>
      <c r="AQ2292" s="36"/>
      <c r="AR2292" s="36"/>
      <c r="AS2292" s="36"/>
    </row>
    <row r="2293" spans="2:45" ht="30" customHeight="1" x14ac:dyDescent="0.25">
      <c r="S2293" s="7" t="s">
        <v>573</v>
      </c>
      <c r="T2293" s="15">
        <v>1.1000000000000001</v>
      </c>
      <c r="U2293" s="71"/>
      <c r="V2293" s="37"/>
      <c r="W2293" s="37"/>
      <c r="X2293" s="38"/>
      <c r="Y2293" s="38"/>
      <c r="Z2293" s="71"/>
      <c r="AA2293" s="39"/>
      <c r="AB2293" s="40"/>
      <c r="AC2293" s="40"/>
      <c r="AD2293" s="40"/>
      <c r="AE2293" s="41"/>
      <c r="AF2293" s="42"/>
      <c r="AG2293" s="49"/>
      <c r="AH2293" s="43"/>
      <c r="AI2293" s="43"/>
      <c r="AJ2293" s="44"/>
      <c r="AK2293" s="44"/>
      <c r="AL2293" s="44"/>
      <c r="AM2293" s="44"/>
      <c r="AN2293" s="36"/>
      <c r="AO2293" s="36"/>
      <c r="AP2293" s="36"/>
      <c r="AQ2293" s="36"/>
      <c r="AR2293" s="36"/>
      <c r="AS2293" s="36"/>
    </row>
    <row r="2294" spans="2:45" ht="30" customHeight="1" x14ac:dyDescent="0.25">
      <c r="S2294" s="7" t="s">
        <v>590</v>
      </c>
      <c r="T2294" s="15">
        <f>VLOOKUP(T2279,MPN!$A$1:$E$1000,4,FALSE)</f>
        <v>-38</v>
      </c>
      <c r="U2294" s="71"/>
      <c r="V2294" s="37"/>
      <c r="W2294" s="37"/>
      <c r="X2294" s="38"/>
      <c r="Y2294" s="38"/>
      <c r="Z2294" s="71"/>
      <c r="AA2294" s="39"/>
      <c r="AB2294" s="40"/>
      <c r="AC2294" s="40"/>
      <c r="AD2294" s="40"/>
      <c r="AE2294" s="41"/>
      <c r="AF2294" s="42"/>
      <c r="AG2294" s="49"/>
      <c r="AH2294" s="43"/>
      <c r="AI2294" s="43"/>
      <c r="AJ2294" s="44"/>
      <c r="AK2294" s="44"/>
      <c r="AL2294" s="44"/>
      <c r="AM2294" s="44"/>
      <c r="AN2294" s="36"/>
      <c r="AO2294" s="36"/>
      <c r="AP2294" s="36"/>
      <c r="AQ2294" s="36"/>
      <c r="AR2294" s="36"/>
      <c r="AS2294" s="36"/>
    </row>
    <row r="2295" spans="2:45" ht="30" customHeight="1" x14ac:dyDescent="0.25">
      <c r="S2295" s="7" t="s">
        <v>693</v>
      </c>
      <c r="T2295" s="15">
        <v>1</v>
      </c>
      <c r="U2295" s="71"/>
      <c r="V2295" s="37"/>
      <c r="W2295" s="37"/>
      <c r="X2295" s="38"/>
      <c r="Y2295" s="38"/>
      <c r="Z2295" s="71"/>
      <c r="AA2295" s="39"/>
      <c r="AB2295" s="40"/>
      <c r="AC2295" s="40"/>
      <c r="AD2295" s="40"/>
      <c r="AE2295" s="41"/>
      <c r="AF2295" s="42"/>
      <c r="AG2295" s="49"/>
      <c r="AH2295" s="43"/>
      <c r="AI2295" s="43"/>
      <c r="AJ2295" s="44"/>
      <c r="AK2295" s="44"/>
      <c r="AL2295" s="44"/>
      <c r="AM2295" s="44"/>
      <c r="AN2295" s="36"/>
      <c r="AO2295" s="36"/>
      <c r="AP2295" s="36"/>
      <c r="AQ2295" s="36"/>
      <c r="AR2295" s="36"/>
      <c r="AS2295" s="36"/>
    </row>
    <row r="2296" spans="2:45" ht="30" customHeight="1" x14ac:dyDescent="0.25">
      <c r="S2296" s="7" t="s">
        <v>604</v>
      </c>
      <c r="T2296" s="7" t="str">
        <f t="shared" ref="T2296" si="2022">VLOOKUP($T2283,$AU$1:$AZ$31,MATCH($T2277,$AU$1:$AZ$1,0),FALSE)&amp;"_"&amp;T2285</f>
        <v>10V_NormalMode</v>
      </c>
      <c r="U2296" s="71"/>
      <c r="V2296" s="37"/>
      <c r="W2296" s="37"/>
      <c r="X2296" s="38"/>
      <c r="Y2296" s="38"/>
      <c r="Z2296" s="71"/>
      <c r="AA2296" s="39"/>
      <c r="AB2296" s="40"/>
      <c r="AC2296" s="40"/>
      <c r="AD2296" s="40"/>
      <c r="AE2296" s="41"/>
      <c r="AF2296" s="42"/>
      <c r="AG2296" s="49"/>
      <c r="AH2296" s="43"/>
      <c r="AI2296" s="43"/>
      <c r="AJ2296" s="44"/>
      <c r="AK2296" s="44"/>
      <c r="AL2296" s="44"/>
      <c r="AM2296" s="44"/>
      <c r="AN2296" s="36"/>
      <c r="AO2296" s="36"/>
      <c r="AP2296" s="36"/>
      <c r="AQ2296" s="36"/>
      <c r="AR2296" s="36"/>
      <c r="AS2296" s="36"/>
    </row>
    <row r="2297" spans="2:45" ht="30" customHeight="1" x14ac:dyDescent="0.25">
      <c r="S2297" s="7" t="s">
        <v>424</v>
      </c>
      <c r="T2297" s="7" t="str">
        <f>VLOOKUP($T2279,MPN!$A$1:$E$500,2,FALSE)</f>
        <v>AMIC</v>
      </c>
      <c r="U2297" s="71"/>
      <c r="V2297" s="37"/>
      <c r="W2297" s="37"/>
      <c r="X2297" s="38"/>
      <c r="Y2297" s="38"/>
      <c r="Z2297" s="71"/>
      <c r="AA2297" s="39"/>
      <c r="AB2297" s="40"/>
      <c r="AC2297" s="40"/>
      <c r="AD2297" s="40"/>
      <c r="AE2297" s="41"/>
      <c r="AF2297" s="42"/>
      <c r="AG2297" s="49"/>
      <c r="AH2297" s="43"/>
      <c r="AI2297" s="43"/>
      <c r="AJ2297" s="44"/>
      <c r="AK2297" s="44"/>
      <c r="AL2297" s="44"/>
      <c r="AM2297" s="44"/>
      <c r="AN2297" s="36"/>
      <c r="AO2297" s="36"/>
      <c r="AP2297" s="36"/>
      <c r="AQ2297" s="36"/>
      <c r="AR2297" s="36"/>
      <c r="AS2297" s="36"/>
    </row>
    <row r="2298" spans="2:45" ht="30" customHeight="1" x14ac:dyDescent="0.25">
      <c r="S2298" s="7" t="s">
        <v>16</v>
      </c>
      <c r="T2298" s="7" t="str">
        <f>VLOOKUP($T2280,ASIC!$A$1:$B$200,2,FALSE)</f>
        <v>M804WF</v>
      </c>
      <c r="U2298" s="71"/>
      <c r="V2298" s="37"/>
      <c r="W2298" s="37"/>
      <c r="X2298" s="38"/>
      <c r="Y2298" s="38"/>
      <c r="Z2298" s="71"/>
      <c r="AA2298" s="39"/>
      <c r="AB2298" s="40"/>
      <c r="AC2298" s="40"/>
      <c r="AD2298" s="40"/>
      <c r="AE2298" s="41"/>
      <c r="AF2298" s="42"/>
      <c r="AG2298" s="49"/>
      <c r="AH2298" s="43"/>
      <c r="AI2298" s="43"/>
      <c r="AJ2298" s="44"/>
      <c r="AK2298" s="44"/>
      <c r="AL2298" s="44"/>
      <c r="AM2298" s="44"/>
      <c r="AN2298" s="36"/>
      <c r="AO2298" s="36"/>
      <c r="AP2298" s="36"/>
      <c r="AQ2298" s="36"/>
      <c r="AR2298" s="36"/>
      <c r="AS2298" s="36"/>
    </row>
    <row r="2299" spans="2:45" ht="30" customHeight="1" x14ac:dyDescent="0.25">
      <c r="S2299" s="7" t="s">
        <v>17</v>
      </c>
      <c r="T2299" s="7" t="str">
        <f>VLOOKUP($T2281,Sensor!$A$1:$B$100,2,FALSE)</f>
        <v>2391A</v>
      </c>
      <c r="U2299" s="71"/>
      <c r="V2299" s="37"/>
      <c r="W2299" s="37"/>
      <c r="X2299" s="38"/>
      <c r="Y2299" s="38"/>
      <c r="Z2299" s="71"/>
      <c r="AA2299" s="39"/>
      <c r="AB2299" s="40"/>
      <c r="AC2299" s="40"/>
      <c r="AD2299" s="40"/>
      <c r="AE2299" s="41"/>
      <c r="AF2299" s="42"/>
      <c r="AG2299" s="49"/>
      <c r="AH2299" s="43"/>
      <c r="AI2299" s="43"/>
      <c r="AJ2299" s="44"/>
      <c r="AK2299" s="44"/>
      <c r="AL2299" s="44"/>
      <c r="AM2299" s="44"/>
      <c r="AN2299" s="36"/>
      <c r="AO2299" s="36"/>
      <c r="AP2299" s="36"/>
      <c r="AQ2299" s="36"/>
      <c r="AR2299" s="36"/>
      <c r="AS2299" s="36"/>
    </row>
    <row r="2300" spans="2:45" ht="30" customHeight="1" x14ac:dyDescent="0.25">
      <c r="S2300" s="7" t="s">
        <v>21</v>
      </c>
      <c r="T2300" s="7" t="str">
        <f>VLOOKUP($T2279,MPN!$A$1:$E$500,5,FALSE)</f>
        <v>Default</v>
      </c>
      <c r="U2300" s="71"/>
      <c r="V2300" s="37"/>
      <c r="W2300" s="37"/>
      <c r="X2300" s="38"/>
      <c r="Y2300" s="38"/>
      <c r="Z2300" s="71"/>
      <c r="AA2300" s="39"/>
      <c r="AB2300" s="40"/>
      <c r="AC2300" s="40"/>
      <c r="AD2300" s="40"/>
      <c r="AE2300" s="41"/>
      <c r="AF2300" s="42"/>
      <c r="AG2300" s="49"/>
      <c r="AH2300" s="43"/>
      <c r="AI2300" s="43"/>
      <c r="AJ2300" s="44"/>
      <c r="AK2300" s="44"/>
      <c r="AL2300" s="44"/>
      <c r="AM2300" s="44"/>
      <c r="AN2300" s="36"/>
      <c r="AO2300" s="36"/>
      <c r="AP2300" s="36"/>
      <c r="AQ2300" s="36"/>
      <c r="AR2300" s="36"/>
      <c r="AS2300" s="36"/>
    </row>
    <row r="2301" spans="2:45" ht="30" customHeight="1" x14ac:dyDescent="0.25">
      <c r="S2301" s="7" t="s">
        <v>545</v>
      </c>
      <c r="T2301" s="7">
        <f t="shared" ref="T2301" si="2023">VLOOKUP(T2290,$DT$1:$DV$31,3,FALSE)</f>
        <v>0</v>
      </c>
      <c r="U2301" s="71"/>
      <c r="V2301" s="37"/>
      <c r="W2301" s="37"/>
      <c r="X2301" s="38"/>
      <c r="Y2301" s="38"/>
      <c r="Z2301" s="71"/>
      <c r="AA2301" s="39"/>
      <c r="AB2301" s="40"/>
      <c r="AC2301" s="40"/>
      <c r="AD2301" s="40"/>
      <c r="AE2301" s="41"/>
      <c r="AF2301" s="42"/>
      <c r="AG2301" s="49"/>
      <c r="AH2301" s="43"/>
      <c r="AI2301" s="43"/>
      <c r="AJ2301" s="44"/>
      <c r="AK2301" s="44"/>
      <c r="AL2301" s="44"/>
      <c r="AM2301" s="44"/>
      <c r="AN2301" s="36"/>
      <c r="AO2301" s="36"/>
      <c r="AP2301" s="36"/>
      <c r="AQ2301" s="36"/>
      <c r="AR2301" s="36"/>
      <c r="AS2301" s="36"/>
    </row>
    <row r="2302" spans="2:45" ht="30" customHeight="1" x14ac:dyDescent="0.25">
      <c r="S2302" s="7" t="s">
        <v>22</v>
      </c>
      <c r="T2302" s="15">
        <v>0</v>
      </c>
      <c r="U2302" s="71"/>
      <c r="V2302" s="37"/>
      <c r="W2302" s="37"/>
      <c r="X2302" s="38"/>
      <c r="Y2302" s="38"/>
      <c r="Z2302" s="71"/>
      <c r="AA2302" s="39"/>
      <c r="AB2302" s="40"/>
      <c r="AC2302" s="40"/>
      <c r="AD2302" s="40"/>
      <c r="AE2302" s="41"/>
      <c r="AF2302" s="42"/>
      <c r="AG2302" s="49"/>
      <c r="AH2302" s="43"/>
      <c r="AI2302" s="43"/>
      <c r="AJ2302" s="44"/>
      <c r="AK2302" s="44"/>
      <c r="AL2302" s="44"/>
      <c r="AM2302" s="44"/>
      <c r="AN2302" s="36"/>
      <c r="AO2302" s="36"/>
      <c r="AP2302" s="36"/>
      <c r="AQ2302" s="36"/>
      <c r="AR2302" s="36"/>
      <c r="AS2302" s="36"/>
    </row>
    <row r="2303" spans="2:45" ht="30" customHeight="1" x14ac:dyDescent="0.25">
      <c r="B2303" s="70"/>
      <c r="S2303" s="7" t="s">
        <v>696</v>
      </c>
      <c r="T2303" s="28">
        <v>46006</v>
      </c>
      <c r="U2303" s="71"/>
      <c r="V2303" s="37"/>
      <c r="W2303" s="37"/>
      <c r="X2303" s="38"/>
      <c r="Y2303" s="38"/>
      <c r="Z2303" s="71"/>
      <c r="AA2303" s="39"/>
      <c r="AB2303" s="40"/>
      <c r="AC2303" s="40"/>
      <c r="AD2303" s="40"/>
      <c r="AE2303" s="41"/>
      <c r="AF2303" s="42"/>
      <c r="AG2303" s="49"/>
      <c r="AH2303" s="43"/>
      <c r="AI2303" s="43"/>
      <c r="AJ2303" s="44"/>
      <c r="AK2303" s="44"/>
      <c r="AL2303" s="44"/>
      <c r="AM2303" s="44"/>
      <c r="AN2303" s="36"/>
      <c r="AO2303" s="36"/>
      <c r="AP2303" s="36"/>
      <c r="AQ2303" s="36"/>
      <c r="AR2303" s="36"/>
      <c r="AS2303" s="36"/>
    </row>
    <row r="2304" spans="2:45" ht="30" customHeight="1" x14ac:dyDescent="0.25">
      <c r="S2304" s="7" t="s">
        <v>694</v>
      </c>
      <c r="T2304" s="15" t="s">
        <v>994</v>
      </c>
      <c r="U2304" s="71"/>
      <c r="V2304" s="37"/>
      <c r="W2304" s="37"/>
      <c r="X2304" s="38"/>
      <c r="Y2304" s="38"/>
      <c r="Z2304" s="71"/>
      <c r="AA2304" s="39"/>
      <c r="AB2304" s="40"/>
      <c r="AC2304" s="40"/>
      <c r="AD2304" s="40"/>
      <c r="AE2304" s="41"/>
      <c r="AF2304" s="42"/>
      <c r="AG2304" s="49"/>
      <c r="AH2304" s="43"/>
      <c r="AI2304" s="43"/>
      <c r="AJ2304" s="44"/>
      <c r="AK2304" s="44"/>
      <c r="AL2304" s="44"/>
      <c r="AM2304" s="44"/>
      <c r="AN2304" s="36"/>
      <c r="AO2304" s="36"/>
      <c r="AP2304" s="36"/>
      <c r="AQ2304" s="36"/>
      <c r="AR2304" s="36"/>
      <c r="AS2304" s="36"/>
    </row>
    <row r="2305" spans="19:45" ht="30" customHeight="1" x14ac:dyDescent="0.25">
      <c r="S2305" s="7" t="s">
        <v>697</v>
      </c>
      <c r="T2305" s="7">
        <f t="shared" ref="T2305" ca="1" si="2024">COUNTA(U2280:U2339)</f>
        <v>12</v>
      </c>
      <c r="U2305" s="71"/>
      <c r="V2305" s="37"/>
      <c r="W2305" s="37"/>
      <c r="X2305" s="38"/>
      <c r="Y2305" s="38"/>
      <c r="Z2305" s="71"/>
      <c r="AA2305" s="39"/>
      <c r="AB2305" s="40"/>
      <c r="AC2305" s="40"/>
      <c r="AD2305" s="40"/>
      <c r="AE2305" s="41"/>
      <c r="AF2305" s="42"/>
      <c r="AG2305" s="49"/>
      <c r="AH2305" s="43"/>
      <c r="AI2305" s="43"/>
      <c r="AJ2305" s="44"/>
      <c r="AK2305" s="44"/>
      <c r="AL2305" s="44"/>
      <c r="AM2305" s="44"/>
      <c r="AN2305" s="36"/>
      <c r="AO2305" s="36"/>
      <c r="AP2305" s="36"/>
      <c r="AQ2305" s="36"/>
      <c r="AR2305" s="36"/>
      <c r="AS2305" s="36"/>
    </row>
    <row r="2306" spans="19:45" ht="30" customHeight="1" x14ac:dyDescent="0.25">
      <c r="S2306" s="7" t="s">
        <v>715</v>
      </c>
      <c r="T2306" s="7" t="str">
        <f t="shared" ref="T2306" si="2025">T2294&amp;"+/-"&amp;T2295&amp;" "&amp;T2304</f>
        <v>-38+/-1 dBV</v>
      </c>
      <c r="U2306" s="71"/>
      <c r="V2306" s="37"/>
      <c r="W2306" s="37"/>
      <c r="X2306" s="38"/>
      <c r="Y2306" s="38"/>
      <c r="Z2306" s="71"/>
      <c r="AA2306" s="39"/>
      <c r="AB2306" s="40"/>
      <c r="AC2306" s="40"/>
      <c r="AD2306" s="40"/>
      <c r="AE2306" s="41"/>
      <c r="AF2306" s="42"/>
      <c r="AG2306" s="49"/>
      <c r="AH2306" s="43"/>
      <c r="AI2306" s="43"/>
      <c r="AJ2306" s="44"/>
      <c r="AK2306" s="44"/>
      <c r="AL2306" s="44"/>
      <c r="AM2306" s="44"/>
      <c r="AN2306" s="36"/>
      <c r="AO2306" s="36"/>
      <c r="AP2306" s="36"/>
      <c r="AQ2306" s="36"/>
      <c r="AR2306" s="36"/>
      <c r="AS2306" s="36"/>
    </row>
    <row r="2307" spans="19:45" ht="30" customHeight="1" x14ac:dyDescent="0.25">
      <c r="S2307" s="7" t="s">
        <v>719</v>
      </c>
      <c r="T2307" s="54" t="str">
        <f t="shared" ref="T2307" si="2026">T2286&amp;" : "&amp;T2289&amp;" "&amp;"(uA)"&amp;CHAR(10)&amp;"Vdc&amp;Remark: "&amp;T2292</f>
        <v>3.3V : 100~200 (uA)
Vdc&amp;Remark: -</v>
      </c>
      <c r="U2307" s="71"/>
      <c r="V2307" s="37"/>
      <c r="W2307" s="37"/>
      <c r="X2307" s="38"/>
      <c r="Y2307" s="38"/>
      <c r="Z2307" s="71"/>
      <c r="AA2307" s="39"/>
      <c r="AB2307" s="40"/>
      <c r="AC2307" s="40"/>
      <c r="AD2307" s="40"/>
      <c r="AE2307" s="41"/>
      <c r="AF2307" s="42"/>
      <c r="AG2307" s="49"/>
      <c r="AH2307" s="43"/>
      <c r="AI2307" s="43"/>
      <c r="AJ2307" s="44"/>
      <c r="AK2307" s="44"/>
      <c r="AL2307" s="44"/>
      <c r="AM2307" s="44"/>
      <c r="AN2307" s="36"/>
      <c r="AO2307" s="36"/>
      <c r="AP2307" s="36"/>
      <c r="AQ2307" s="36"/>
      <c r="AR2307" s="36"/>
      <c r="AS2307" s="36"/>
    </row>
    <row r="2308" spans="19:45" ht="30" customHeight="1" x14ac:dyDescent="0.25">
      <c r="U2308" s="71"/>
      <c r="V2308" s="37"/>
      <c r="W2308" s="37"/>
      <c r="X2308" s="38"/>
      <c r="Y2308" s="38"/>
      <c r="Z2308" s="71"/>
      <c r="AA2308" s="39"/>
      <c r="AB2308" s="40"/>
      <c r="AC2308" s="40"/>
      <c r="AD2308" s="40"/>
      <c r="AE2308" s="41"/>
      <c r="AF2308" s="42"/>
      <c r="AG2308" s="49"/>
      <c r="AH2308" s="43"/>
      <c r="AI2308" s="43"/>
      <c r="AJ2308" s="44"/>
      <c r="AK2308" s="44"/>
      <c r="AL2308" s="44"/>
      <c r="AM2308" s="44"/>
      <c r="AN2308" s="36"/>
      <c r="AO2308" s="36"/>
      <c r="AP2308" s="36"/>
      <c r="AQ2308" s="36"/>
      <c r="AR2308" s="36"/>
      <c r="AS2308" s="36"/>
    </row>
    <row r="2309" spans="19:45" ht="30" customHeight="1" x14ac:dyDescent="0.25">
      <c r="S2309" s="2" t="s">
        <v>14</v>
      </c>
      <c r="T2309" s="2" t="str">
        <f t="shared" ref="T2309" si="2027">ADDRESS(ROW(S2309),COLUMN($S$1))&amp;":"&amp;ADDRESS(ROW(S2339),COLUMN($T$1))</f>
        <v>$S$2309:$T$2339</v>
      </c>
      <c r="U2309" s="71"/>
      <c r="V2309" s="37"/>
      <c r="W2309" s="37"/>
      <c r="X2309" s="38"/>
      <c r="Y2309" s="38"/>
      <c r="Z2309" s="71"/>
      <c r="AA2309" s="39"/>
      <c r="AB2309" s="40"/>
      <c r="AC2309" s="40"/>
      <c r="AD2309" s="40"/>
      <c r="AE2309" s="41"/>
      <c r="AF2309" s="42"/>
      <c r="AG2309" s="49"/>
      <c r="AH2309" s="43"/>
      <c r="AI2309" s="43"/>
      <c r="AJ2309" s="44"/>
      <c r="AK2309" s="44"/>
      <c r="AL2309" s="44"/>
      <c r="AM2309" s="44"/>
      <c r="AN2309" s="36"/>
      <c r="AO2309" s="36"/>
      <c r="AP2309" s="36"/>
      <c r="AQ2309" s="36"/>
      <c r="AR2309" s="36"/>
      <c r="AS2309" s="36"/>
    </row>
    <row r="2310" spans="19:45" ht="30" customHeight="1" x14ac:dyDescent="0.25">
      <c r="S2310" s="4" t="str">
        <f t="shared" ref="S2310" si="2028">$BB$2</f>
        <v>15V</v>
      </c>
      <c r="T2310" s="3" t="s">
        <v>562</v>
      </c>
      <c r="U2310" s="71"/>
      <c r="V2310" s="37"/>
      <c r="W2310" s="37"/>
      <c r="X2310" s="38"/>
      <c r="Y2310" s="38"/>
      <c r="Z2310" s="71"/>
      <c r="AA2310" s="39"/>
      <c r="AB2310" s="40"/>
      <c r="AC2310" s="40"/>
      <c r="AD2310" s="40"/>
      <c r="AE2310" s="41"/>
      <c r="AF2310" s="42"/>
      <c r="AG2310" s="49"/>
      <c r="AH2310" s="43"/>
      <c r="AI2310" s="43"/>
      <c r="AJ2310" s="44"/>
      <c r="AK2310" s="44"/>
      <c r="AL2310" s="44"/>
      <c r="AM2310" s="44"/>
      <c r="AN2310" s="36"/>
      <c r="AO2310" s="36"/>
      <c r="AP2310" s="36"/>
      <c r="AQ2310" s="36"/>
      <c r="AR2310" s="36"/>
      <c r="AS2310" s="36"/>
    </row>
    <row r="2311" spans="19:45" ht="30" customHeight="1" x14ac:dyDescent="0.25">
      <c r="S2311" s="4" t="str">
        <f t="shared" ref="S2311" si="2029">$BB$3</f>
        <v>14V</v>
      </c>
      <c r="T2311" s="3" t="s">
        <v>562</v>
      </c>
      <c r="U2311" s="71"/>
      <c r="V2311" s="37"/>
      <c r="W2311" s="37"/>
      <c r="X2311" s="38"/>
      <c r="Y2311" s="38"/>
      <c r="Z2311" s="71"/>
      <c r="AA2311" s="39"/>
      <c r="AB2311" s="40"/>
      <c r="AC2311" s="40"/>
      <c r="AD2311" s="40"/>
      <c r="AE2311" s="41"/>
      <c r="AF2311" s="42"/>
      <c r="AG2311" s="49"/>
      <c r="AH2311" s="43"/>
      <c r="AI2311" s="43"/>
      <c r="AJ2311" s="44"/>
      <c r="AK2311" s="44"/>
      <c r="AL2311" s="44"/>
      <c r="AM2311" s="44"/>
      <c r="AN2311" s="36"/>
      <c r="AO2311" s="36"/>
      <c r="AP2311" s="36"/>
      <c r="AQ2311" s="36"/>
      <c r="AR2311" s="36"/>
      <c r="AS2311" s="36"/>
    </row>
    <row r="2312" spans="19:45" ht="30" customHeight="1" x14ac:dyDescent="0.25">
      <c r="S2312" s="4" t="str">
        <f t="shared" ref="S2312" si="2030">$BB$4</f>
        <v>13V</v>
      </c>
      <c r="T2312" s="3" t="s">
        <v>562</v>
      </c>
      <c r="U2312" s="71"/>
      <c r="V2312" s="37"/>
      <c r="W2312" s="37"/>
      <c r="X2312" s="38"/>
      <c r="Y2312" s="38"/>
      <c r="Z2312" s="71"/>
      <c r="AA2312" s="39"/>
      <c r="AB2312" s="40"/>
      <c r="AC2312" s="40"/>
      <c r="AD2312" s="40"/>
      <c r="AE2312" s="41"/>
      <c r="AF2312" s="42"/>
      <c r="AG2312" s="49"/>
      <c r="AH2312" s="43"/>
      <c r="AI2312" s="43"/>
      <c r="AJ2312" s="44"/>
      <c r="AK2312" s="44"/>
      <c r="AL2312" s="44"/>
      <c r="AM2312" s="44"/>
      <c r="AN2312" s="36"/>
      <c r="AO2312" s="36"/>
      <c r="AP2312" s="36"/>
      <c r="AQ2312" s="36"/>
      <c r="AR2312" s="36"/>
      <c r="AS2312" s="36"/>
    </row>
    <row r="2313" spans="19:45" ht="30" customHeight="1" x14ac:dyDescent="0.25">
      <c r="S2313" s="4" t="str">
        <f t="shared" ref="S2313" si="2031">$BB$5</f>
        <v>12V</v>
      </c>
      <c r="T2313" s="3" t="s">
        <v>562</v>
      </c>
      <c r="U2313" s="71"/>
      <c r="V2313" s="37"/>
      <c r="W2313" s="37"/>
      <c r="X2313" s="38"/>
      <c r="Y2313" s="38"/>
      <c r="Z2313" s="71"/>
      <c r="AA2313" s="39"/>
      <c r="AB2313" s="40"/>
      <c r="AC2313" s="40"/>
      <c r="AD2313" s="40"/>
      <c r="AE2313" s="41"/>
      <c r="AF2313" s="42"/>
      <c r="AG2313" s="49"/>
      <c r="AH2313" s="43"/>
      <c r="AI2313" s="43"/>
      <c r="AJ2313" s="44"/>
      <c r="AK2313" s="44"/>
      <c r="AL2313" s="44"/>
      <c r="AM2313" s="44"/>
      <c r="AN2313" s="36"/>
      <c r="AO2313" s="36"/>
      <c r="AP2313" s="36"/>
      <c r="AQ2313" s="36"/>
      <c r="AR2313" s="36"/>
      <c r="AS2313" s="36"/>
    </row>
    <row r="2314" spans="19:45" ht="30" customHeight="1" x14ac:dyDescent="0.25">
      <c r="S2314" s="4" t="str">
        <f t="shared" ref="S2314" si="2032">$BB$6</f>
        <v>11V</v>
      </c>
      <c r="T2314" s="3" t="s">
        <v>562</v>
      </c>
      <c r="U2314" s="71"/>
      <c r="V2314" s="37"/>
      <c r="W2314" s="37"/>
      <c r="X2314" s="38"/>
      <c r="Y2314" s="38"/>
      <c r="Z2314" s="71"/>
      <c r="AA2314" s="39"/>
      <c r="AB2314" s="40"/>
      <c r="AC2314" s="40"/>
      <c r="AD2314" s="40"/>
      <c r="AE2314" s="41"/>
      <c r="AF2314" s="42"/>
      <c r="AG2314" s="49"/>
      <c r="AH2314" s="43"/>
      <c r="AI2314" s="43"/>
      <c r="AJ2314" s="44"/>
      <c r="AK2314" s="44"/>
      <c r="AL2314" s="44"/>
      <c r="AM2314" s="44"/>
      <c r="AN2314" s="36"/>
      <c r="AO2314" s="36"/>
      <c r="AP2314" s="36"/>
      <c r="AQ2314" s="36"/>
      <c r="AR2314" s="36"/>
      <c r="AS2314" s="36"/>
    </row>
    <row r="2315" spans="19:45" ht="30" customHeight="1" x14ac:dyDescent="0.25">
      <c r="S2315" s="4" t="str">
        <f t="shared" ref="S2315" si="2033">$BB$7</f>
        <v>10V</v>
      </c>
      <c r="T2315" s="3">
        <v>0</v>
      </c>
      <c r="U2315" s="71"/>
      <c r="V2315" s="37"/>
      <c r="W2315" s="37"/>
      <c r="X2315" s="38"/>
      <c r="Y2315" s="38"/>
      <c r="Z2315" s="71"/>
      <c r="AA2315" s="39"/>
      <c r="AB2315" s="40"/>
      <c r="AC2315" s="40"/>
      <c r="AD2315" s="40"/>
      <c r="AE2315" s="41"/>
      <c r="AF2315" s="42"/>
      <c r="AG2315" s="49"/>
      <c r="AH2315" s="43"/>
      <c r="AI2315" s="43"/>
      <c r="AJ2315" s="44"/>
      <c r="AK2315" s="44"/>
      <c r="AL2315" s="44"/>
      <c r="AM2315" s="44"/>
      <c r="AN2315" s="36"/>
      <c r="AO2315" s="36"/>
      <c r="AP2315" s="36"/>
      <c r="AQ2315" s="36"/>
      <c r="AR2315" s="36"/>
      <c r="AS2315" s="36"/>
    </row>
    <row r="2316" spans="19:45" ht="30" customHeight="1" x14ac:dyDescent="0.25">
      <c r="S2316" s="4" t="str">
        <f t="shared" ref="S2316" si="2034">$BB$8</f>
        <v>9V</v>
      </c>
      <c r="T2316" s="3">
        <v>-1.2</v>
      </c>
      <c r="U2316" s="71"/>
      <c r="V2316" s="37"/>
      <c r="W2316" s="37"/>
      <c r="X2316" s="38"/>
      <c r="Y2316" s="38"/>
      <c r="Z2316" s="71"/>
      <c r="AA2316" s="39"/>
      <c r="AB2316" s="40"/>
      <c r="AC2316" s="40"/>
      <c r="AD2316" s="40"/>
      <c r="AE2316" s="41"/>
      <c r="AF2316" s="42"/>
      <c r="AG2316" s="49"/>
      <c r="AH2316" s="43"/>
      <c r="AI2316" s="43"/>
      <c r="AJ2316" s="44"/>
      <c r="AK2316" s="44"/>
      <c r="AL2316" s="44"/>
      <c r="AM2316" s="44"/>
      <c r="AN2316" s="36"/>
      <c r="AO2316" s="36"/>
      <c r="AP2316" s="36"/>
      <c r="AQ2316" s="36"/>
      <c r="AR2316" s="36"/>
      <c r="AS2316" s="36"/>
    </row>
    <row r="2317" spans="19:45" ht="30" customHeight="1" x14ac:dyDescent="0.25">
      <c r="S2317" s="4" t="str">
        <f t="shared" ref="S2317" si="2035">$BB$9</f>
        <v>FIX</v>
      </c>
      <c r="T2317" s="3" t="s">
        <v>562</v>
      </c>
      <c r="U2317" s="71"/>
      <c r="V2317" s="37"/>
      <c r="W2317" s="37"/>
      <c r="X2317" s="38"/>
      <c r="Y2317" s="38"/>
      <c r="Z2317" s="71"/>
      <c r="AA2317" s="39"/>
      <c r="AB2317" s="40"/>
      <c r="AC2317" s="40"/>
      <c r="AD2317" s="40"/>
      <c r="AE2317" s="41"/>
      <c r="AF2317" s="42"/>
      <c r="AG2317" s="49"/>
      <c r="AH2317" s="43"/>
      <c r="AI2317" s="43"/>
      <c r="AJ2317" s="44"/>
      <c r="AK2317" s="44"/>
      <c r="AL2317" s="44"/>
      <c r="AM2317" s="44"/>
      <c r="AN2317" s="36"/>
      <c r="AO2317" s="36"/>
      <c r="AP2317" s="36"/>
      <c r="AQ2317" s="36"/>
      <c r="AR2317" s="36"/>
      <c r="AS2317" s="36"/>
    </row>
    <row r="2318" spans="19:45" ht="30" customHeight="1" x14ac:dyDescent="0.25">
      <c r="S2318" s="4" t="str">
        <f t="shared" ref="S2318" si="2036">$BB$10</f>
        <v>Space</v>
      </c>
      <c r="T2318" s="3"/>
      <c r="U2318" s="71"/>
      <c r="V2318" s="37"/>
      <c r="W2318" s="37"/>
      <c r="X2318" s="38"/>
      <c r="Y2318" s="38"/>
      <c r="Z2318" s="71"/>
      <c r="AA2318" s="39"/>
      <c r="AB2318" s="40"/>
      <c r="AC2318" s="40"/>
      <c r="AD2318" s="40"/>
      <c r="AE2318" s="41"/>
      <c r="AF2318" s="42"/>
      <c r="AG2318" s="49"/>
      <c r="AH2318" s="43"/>
      <c r="AI2318" s="43"/>
      <c r="AJ2318" s="44"/>
      <c r="AK2318" s="44"/>
      <c r="AL2318" s="44"/>
      <c r="AM2318" s="44"/>
      <c r="AN2318" s="36"/>
      <c r="AO2318" s="36"/>
      <c r="AP2318" s="36"/>
      <c r="AQ2318" s="36"/>
      <c r="AR2318" s="36"/>
      <c r="AS2318" s="36"/>
    </row>
    <row r="2319" spans="19:45" ht="30" customHeight="1" x14ac:dyDescent="0.25">
      <c r="S2319" s="4" t="str">
        <f t="shared" ref="S2319" si="2037">$BB$11</f>
        <v>Config2</v>
      </c>
      <c r="T2319" s="3"/>
      <c r="U2319" s="71"/>
      <c r="V2319" s="37"/>
      <c r="W2319" s="37"/>
      <c r="X2319" s="38"/>
      <c r="Y2319" s="38"/>
      <c r="Z2319" s="71"/>
      <c r="AA2319" s="39"/>
      <c r="AB2319" s="40"/>
      <c r="AC2319" s="40"/>
      <c r="AD2319" s="40"/>
      <c r="AE2319" s="41"/>
      <c r="AF2319" s="42"/>
      <c r="AG2319" s="49"/>
      <c r="AH2319" s="43"/>
      <c r="AI2319" s="43"/>
      <c r="AJ2319" s="44"/>
      <c r="AK2319" s="44"/>
      <c r="AL2319" s="44"/>
      <c r="AM2319" s="44"/>
      <c r="AN2319" s="36"/>
      <c r="AO2319" s="36"/>
      <c r="AP2319" s="36"/>
      <c r="AQ2319" s="36"/>
      <c r="AR2319" s="36"/>
      <c r="AS2319" s="36"/>
    </row>
    <row r="2320" spans="19:45" ht="30" customHeight="1" x14ac:dyDescent="0.25">
      <c r="S2320" s="4" t="str">
        <f t="shared" ref="S2320" si="2038">$BB$12</f>
        <v>-</v>
      </c>
      <c r="T2320" s="3"/>
      <c r="U2320" s="36"/>
      <c r="V2320" s="37"/>
      <c r="W2320" s="37"/>
      <c r="X2320" s="38"/>
      <c r="Y2320" s="38"/>
      <c r="Z2320" s="71"/>
      <c r="AA2320" s="39"/>
      <c r="AB2320" s="40"/>
      <c r="AC2320" s="40"/>
      <c r="AD2320" s="40"/>
      <c r="AE2320" s="41"/>
      <c r="AF2320" s="42"/>
      <c r="AG2320" s="49"/>
      <c r="AH2320" s="43"/>
      <c r="AI2320" s="43"/>
      <c r="AJ2320" s="44"/>
      <c r="AK2320" s="44"/>
      <c r="AL2320" s="44"/>
      <c r="AM2320" s="44"/>
      <c r="AN2320" s="36"/>
      <c r="AO2320" s="36"/>
      <c r="AP2320" s="36"/>
      <c r="AQ2320" s="36"/>
      <c r="AR2320" s="36"/>
      <c r="AS2320" s="36"/>
    </row>
    <row r="2321" spans="19:45" ht="30" customHeight="1" x14ac:dyDescent="0.25">
      <c r="S2321" s="4" t="str">
        <f t="shared" ref="S2321" si="2039">$BB$13</f>
        <v>-</v>
      </c>
      <c r="T2321" s="3"/>
      <c r="U2321" s="36"/>
      <c r="V2321" s="37"/>
      <c r="W2321" s="37"/>
      <c r="X2321" s="38"/>
      <c r="Y2321" s="38"/>
      <c r="Z2321" s="71"/>
      <c r="AA2321" s="39"/>
      <c r="AB2321" s="40"/>
      <c r="AC2321" s="40"/>
      <c r="AD2321" s="40"/>
      <c r="AE2321" s="41"/>
      <c r="AF2321" s="42"/>
      <c r="AG2321" s="49"/>
      <c r="AH2321" s="43"/>
      <c r="AI2321" s="43"/>
      <c r="AJ2321" s="44"/>
      <c r="AK2321" s="44"/>
      <c r="AL2321" s="44"/>
      <c r="AM2321" s="44"/>
      <c r="AN2321" s="36"/>
      <c r="AO2321" s="36"/>
      <c r="AP2321" s="36"/>
      <c r="AQ2321" s="36"/>
      <c r="AR2321" s="36"/>
      <c r="AS2321" s="36"/>
    </row>
    <row r="2322" spans="19:45" ht="30" customHeight="1" x14ac:dyDescent="0.25">
      <c r="S2322" s="4" t="str">
        <f t="shared" ref="S2322" si="2040">$BB$14</f>
        <v>-</v>
      </c>
      <c r="T2322" s="3"/>
      <c r="U2322" s="36"/>
      <c r="V2322" s="37"/>
      <c r="W2322" s="37"/>
      <c r="X2322" s="38"/>
      <c r="Y2322" s="38"/>
      <c r="Z2322" s="71"/>
      <c r="AA2322" s="39"/>
      <c r="AB2322" s="40"/>
      <c r="AC2322" s="40"/>
      <c r="AD2322" s="40"/>
      <c r="AE2322" s="41"/>
      <c r="AF2322" s="42"/>
      <c r="AG2322" s="49"/>
      <c r="AH2322" s="43"/>
      <c r="AI2322" s="43"/>
      <c r="AJ2322" s="44"/>
      <c r="AK2322" s="44"/>
      <c r="AL2322" s="44"/>
      <c r="AM2322" s="44"/>
      <c r="AN2322" s="36"/>
      <c r="AO2322" s="36"/>
      <c r="AP2322" s="36"/>
      <c r="AQ2322" s="36"/>
      <c r="AR2322" s="36"/>
      <c r="AS2322" s="36"/>
    </row>
    <row r="2323" spans="19:45" ht="30" customHeight="1" x14ac:dyDescent="0.25">
      <c r="S2323" s="4" t="str">
        <f t="shared" ref="S2323" si="2041">$BB$15</f>
        <v>-</v>
      </c>
      <c r="T2323" s="3"/>
      <c r="U2323" s="36"/>
      <c r="V2323" s="37"/>
      <c r="W2323" s="37"/>
      <c r="X2323" s="38"/>
      <c r="Y2323" s="38"/>
      <c r="Z2323" s="71"/>
      <c r="AA2323" s="39"/>
      <c r="AB2323" s="40"/>
      <c r="AC2323" s="40"/>
      <c r="AD2323" s="40"/>
      <c r="AE2323" s="41"/>
      <c r="AF2323" s="42"/>
      <c r="AG2323" s="49"/>
      <c r="AH2323" s="43"/>
      <c r="AI2323" s="43"/>
      <c r="AJ2323" s="44"/>
      <c r="AK2323" s="44"/>
      <c r="AL2323" s="44"/>
      <c r="AM2323" s="44"/>
      <c r="AN2323" s="36"/>
      <c r="AO2323" s="36"/>
      <c r="AP2323" s="36"/>
      <c r="AQ2323" s="36"/>
      <c r="AR2323" s="36"/>
      <c r="AS2323" s="36"/>
    </row>
    <row r="2324" spans="19:45" ht="30" customHeight="1" x14ac:dyDescent="0.25">
      <c r="S2324" s="4" t="str">
        <f t="shared" ref="S2324" si="2042">$BB$16</f>
        <v>-</v>
      </c>
      <c r="T2324" s="3"/>
      <c r="U2324" s="36"/>
      <c r="V2324" s="37"/>
      <c r="W2324" s="37"/>
      <c r="X2324" s="38"/>
      <c r="Y2324" s="38"/>
      <c r="Z2324" s="71"/>
      <c r="AA2324" s="39"/>
      <c r="AB2324" s="40"/>
      <c r="AC2324" s="40"/>
      <c r="AD2324" s="40"/>
      <c r="AE2324" s="41"/>
      <c r="AF2324" s="42"/>
      <c r="AG2324" s="49"/>
      <c r="AH2324" s="43"/>
      <c r="AI2324" s="43"/>
      <c r="AJ2324" s="44"/>
      <c r="AK2324" s="44"/>
      <c r="AL2324" s="44"/>
      <c r="AM2324" s="44"/>
      <c r="AN2324" s="36"/>
      <c r="AO2324" s="36"/>
      <c r="AP2324" s="36"/>
      <c r="AQ2324" s="36"/>
      <c r="AR2324" s="36"/>
      <c r="AS2324" s="36"/>
    </row>
    <row r="2325" spans="19:45" ht="30" customHeight="1" x14ac:dyDescent="0.25">
      <c r="S2325" s="4" t="str">
        <f t="shared" ref="S2325" si="2043">$BB$17</f>
        <v>-</v>
      </c>
      <c r="T2325" s="3"/>
      <c r="U2325" s="36"/>
      <c r="V2325" s="37"/>
      <c r="W2325" s="37"/>
      <c r="X2325" s="38"/>
      <c r="Y2325" s="38"/>
      <c r="Z2325" s="71"/>
      <c r="AA2325" s="39"/>
      <c r="AB2325" s="40"/>
      <c r="AC2325" s="40"/>
      <c r="AD2325" s="40"/>
      <c r="AE2325" s="41"/>
      <c r="AF2325" s="42"/>
      <c r="AG2325" s="49"/>
      <c r="AH2325" s="43"/>
      <c r="AI2325" s="43"/>
      <c r="AJ2325" s="44"/>
      <c r="AK2325" s="44"/>
      <c r="AL2325" s="44"/>
      <c r="AM2325" s="44"/>
      <c r="AN2325" s="36"/>
      <c r="AO2325" s="36"/>
      <c r="AP2325" s="36"/>
      <c r="AQ2325" s="36"/>
      <c r="AR2325" s="36"/>
      <c r="AS2325" s="36"/>
    </row>
    <row r="2326" spans="19:45" ht="30" customHeight="1" x14ac:dyDescent="0.25">
      <c r="S2326" s="4" t="str">
        <f t="shared" ref="S2326" si="2044">$BB$18</f>
        <v>-</v>
      </c>
      <c r="T2326" s="3"/>
      <c r="U2326" s="36"/>
      <c r="V2326" s="37"/>
      <c r="W2326" s="37"/>
      <c r="X2326" s="38"/>
      <c r="Y2326" s="38"/>
      <c r="Z2326" s="71"/>
      <c r="AA2326" s="39"/>
      <c r="AB2326" s="40"/>
      <c r="AC2326" s="40"/>
      <c r="AD2326" s="40"/>
      <c r="AE2326" s="41"/>
      <c r="AF2326" s="42"/>
      <c r="AG2326" s="49"/>
      <c r="AH2326" s="43"/>
      <c r="AI2326" s="43"/>
      <c r="AJ2326" s="44"/>
      <c r="AK2326" s="44"/>
      <c r="AL2326" s="44"/>
      <c r="AM2326" s="44"/>
      <c r="AN2326" s="36"/>
      <c r="AO2326" s="36"/>
      <c r="AP2326" s="36"/>
      <c r="AQ2326" s="36"/>
      <c r="AR2326" s="36"/>
      <c r="AS2326" s="36"/>
    </row>
    <row r="2327" spans="19:45" ht="30" customHeight="1" x14ac:dyDescent="0.25">
      <c r="S2327" s="4" t="str">
        <f t="shared" ref="S2327" si="2045">$BB$19</f>
        <v>-</v>
      </c>
      <c r="T2327" s="3"/>
      <c r="U2327" s="36"/>
      <c r="V2327" s="37"/>
      <c r="W2327" s="37"/>
      <c r="X2327" s="38"/>
      <c r="Y2327" s="38"/>
      <c r="Z2327" s="71"/>
      <c r="AA2327" s="39"/>
      <c r="AB2327" s="40"/>
      <c r="AC2327" s="40"/>
      <c r="AD2327" s="40"/>
      <c r="AE2327" s="41"/>
      <c r="AF2327" s="42"/>
      <c r="AG2327" s="49"/>
      <c r="AH2327" s="43"/>
      <c r="AI2327" s="43"/>
      <c r="AJ2327" s="44"/>
      <c r="AK2327" s="44"/>
      <c r="AL2327" s="44"/>
      <c r="AM2327" s="44"/>
      <c r="AN2327" s="36"/>
      <c r="AO2327" s="36"/>
      <c r="AP2327" s="36"/>
      <c r="AQ2327" s="36"/>
      <c r="AR2327" s="36"/>
      <c r="AS2327" s="36"/>
    </row>
    <row r="2328" spans="19:45" ht="30" customHeight="1" x14ac:dyDescent="0.25">
      <c r="S2328" s="4" t="str">
        <f t="shared" ref="S2328" si="2046">$BB$20</f>
        <v>-</v>
      </c>
      <c r="T2328" s="3"/>
      <c r="U2328" s="36"/>
      <c r="V2328" s="37"/>
      <c r="W2328" s="37"/>
      <c r="X2328" s="38"/>
      <c r="Y2328" s="38"/>
      <c r="Z2328" s="71"/>
      <c r="AA2328" s="39"/>
      <c r="AB2328" s="40"/>
      <c r="AC2328" s="40"/>
      <c r="AD2328" s="40"/>
      <c r="AE2328" s="41"/>
      <c r="AF2328" s="42"/>
      <c r="AG2328" s="49"/>
      <c r="AH2328" s="43"/>
      <c r="AI2328" s="43"/>
      <c r="AJ2328" s="44"/>
      <c r="AK2328" s="44"/>
      <c r="AL2328" s="44"/>
      <c r="AM2328" s="44"/>
      <c r="AN2328" s="36"/>
      <c r="AO2328" s="36"/>
      <c r="AP2328" s="36"/>
      <c r="AQ2328" s="36"/>
      <c r="AR2328" s="36"/>
      <c r="AS2328" s="36"/>
    </row>
    <row r="2329" spans="19:45" ht="30" customHeight="1" x14ac:dyDescent="0.25">
      <c r="S2329" s="4" t="str">
        <f t="shared" ref="S2329" si="2047">$BB$21</f>
        <v>-</v>
      </c>
      <c r="T2329" s="3"/>
      <c r="U2329" s="36"/>
      <c r="V2329" s="37"/>
      <c r="W2329" s="37"/>
      <c r="X2329" s="38"/>
      <c r="Y2329" s="38"/>
      <c r="Z2329" s="71"/>
      <c r="AA2329" s="39"/>
      <c r="AB2329" s="40"/>
      <c r="AC2329" s="40"/>
      <c r="AD2329" s="40"/>
      <c r="AE2329" s="41"/>
      <c r="AF2329" s="42"/>
      <c r="AG2329" s="49"/>
      <c r="AH2329" s="43"/>
      <c r="AI2329" s="43"/>
      <c r="AJ2329" s="44"/>
      <c r="AK2329" s="44"/>
      <c r="AL2329" s="44"/>
      <c r="AM2329" s="44"/>
      <c r="AN2329" s="36"/>
      <c r="AO2329" s="36"/>
      <c r="AP2329" s="36"/>
      <c r="AQ2329" s="36"/>
      <c r="AR2329" s="36"/>
      <c r="AS2329" s="36"/>
    </row>
    <row r="2330" spans="19:45" ht="30" customHeight="1" x14ac:dyDescent="0.25">
      <c r="S2330" s="4" t="str">
        <f t="shared" ref="S2330" si="2048">$BB$22</f>
        <v>-</v>
      </c>
      <c r="T2330" s="3"/>
      <c r="U2330" s="36"/>
      <c r="V2330" s="37"/>
      <c r="W2330" s="37"/>
      <c r="X2330" s="38"/>
      <c r="Y2330" s="38"/>
      <c r="Z2330" s="71"/>
      <c r="AA2330" s="39"/>
      <c r="AB2330" s="40"/>
      <c r="AC2330" s="40"/>
      <c r="AD2330" s="40"/>
      <c r="AE2330" s="41"/>
      <c r="AF2330" s="42"/>
      <c r="AG2330" s="49"/>
      <c r="AH2330" s="43"/>
      <c r="AI2330" s="43"/>
      <c r="AJ2330" s="44"/>
      <c r="AK2330" s="44"/>
      <c r="AL2330" s="44"/>
      <c r="AM2330" s="44"/>
      <c r="AN2330" s="36"/>
      <c r="AO2330" s="36"/>
      <c r="AP2330" s="36"/>
      <c r="AQ2330" s="36"/>
      <c r="AR2330" s="36"/>
      <c r="AS2330" s="36"/>
    </row>
    <row r="2331" spans="19:45" ht="30" customHeight="1" x14ac:dyDescent="0.25">
      <c r="S2331" s="4" t="str">
        <f t="shared" ref="S2331" si="2049">$BB$23</f>
        <v>-</v>
      </c>
      <c r="T2331" s="3"/>
      <c r="U2331" s="36"/>
      <c r="V2331" s="37"/>
      <c r="W2331" s="37"/>
      <c r="X2331" s="38"/>
      <c r="Y2331" s="38"/>
      <c r="Z2331" s="71"/>
      <c r="AA2331" s="39"/>
      <c r="AB2331" s="40"/>
      <c r="AC2331" s="40"/>
      <c r="AD2331" s="40"/>
      <c r="AE2331" s="41"/>
      <c r="AF2331" s="42"/>
      <c r="AG2331" s="49"/>
      <c r="AH2331" s="43"/>
      <c r="AI2331" s="43"/>
      <c r="AJ2331" s="44"/>
      <c r="AK2331" s="44"/>
      <c r="AL2331" s="44"/>
      <c r="AM2331" s="44"/>
      <c r="AN2331" s="36"/>
      <c r="AO2331" s="36"/>
      <c r="AP2331" s="36"/>
      <c r="AQ2331" s="36"/>
      <c r="AR2331" s="36"/>
      <c r="AS2331" s="36"/>
    </row>
    <row r="2332" spans="19:45" ht="30" customHeight="1" x14ac:dyDescent="0.25">
      <c r="S2332" s="4" t="str">
        <f t="shared" ref="S2332" si="2050">$BB$24</f>
        <v>-</v>
      </c>
      <c r="T2332" s="3"/>
      <c r="U2332" s="36"/>
      <c r="V2332" s="37"/>
      <c r="W2332" s="37"/>
      <c r="X2332" s="38"/>
      <c r="Y2332" s="38"/>
      <c r="Z2332" s="71"/>
      <c r="AA2332" s="39"/>
      <c r="AB2332" s="40"/>
      <c r="AC2332" s="40"/>
      <c r="AD2332" s="40"/>
      <c r="AE2332" s="41"/>
      <c r="AF2332" s="42"/>
      <c r="AG2332" s="49"/>
      <c r="AH2332" s="43"/>
      <c r="AI2332" s="43"/>
      <c r="AJ2332" s="44"/>
      <c r="AK2332" s="44"/>
      <c r="AL2332" s="44"/>
      <c r="AM2332" s="44"/>
      <c r="AN2332" s="36"/>
      <c r="AO2332" s="36"/>
      <c r="AP2332" s="36"/>
      <c r="AQ2332" s="36"/>
      <c r="AR2332" s="36"/>
      <c r="AS2332" s="36"/>
    </row>
    <row r="2333" spans="19:45" ht="30" customHeight="1" x14ac:dyDescent="0.25">
      <c r="S2333" s="4" t="str">
        <f t="shared" ref="S2333" si="2051">$BB$25</f>
        <v>-</v>
      </c>
      <c r="T2333" s="3"/>
      <c r="U2333" s="36"/>
      <c r="V2333" s="37"/>
      <c r="W2333" s="37"/>
      <c r="X2333" s="38"/>
      <c r="Y2333" s="38"/>
      <c r="Z2333" s="71"/>
      <c r="AA2333" s="39"/>
      <c r="AB2333" s="40"/>
      <c r="AC2333" s="40"/>
      <c r="AD2333" s="40"/>
      <c r="AE2333" s="41"/>
      <c r="AF2333" s="42"/>
      <c r="AG2333" s="49"/>
      <c r="AH2333" s="43"/>
      <c r="AI2333" s="43"/>
      <c r="AJ2333" s="44"/>
      <c r="AK2333" s="44"/>
      <c r="AL2333" s="44"/>
      <c r="AM2333" s="44"/>
      <c r="AN2333" s="36"/>
      <c r="AO2333" s="36"/>
      <c r="AP2333" s="36"/>
      <c r="AQ2333" s="36"/>
      <c r="AR2333" s="36"/>
      <c r="AS2333" s="36"/>
    </row>
    <row r="2334" spans="19:45" ht="30" customHeight="1" x14ac:dyDescent="0.25">
      <c r="S2334" s="4" t="str">
        <f t="shared" ref="S2334" si="2052">$BB$26</f>
        <v>-</v>
      </c>
      <c r="T2334" s="3"/>
      <c r="U2334" s="36"/>
      <c r="V2334" s="37"/>
      <c r="W2334" s="37"/>
      <c r="X2334" s="38"/>
      <c r="Y2334" s="38"/>
      <c r="Z2334" s="71"/>
      <c r="AA2334" s="39"/>
      <c r="AB2334" s="40"/>
      <c r="AC2334" s="40"/>
      <c r="AD2334" s="40"/>
      <c r="AE2334" s="41"/>
      <c r="AF2334" s="42"/>
      <c r="AG2334" s="49"/>
      <c r="AH2334" s="43"/>
      <c r="AI2334" s="43"/>
      <c r="AJ2334" s="44"/>
      <c r="AK2334" s="44"/>
      <c r="AL2334" s="44"/>
      <c r="AM2334" s="44"/>
      <c r="AN2334" s="36"/>
      <c r="AO2334" s="36"/>
      <c r="AP2334" s="36"/>
      <c r="AQ2334" s="36"/>
      <c r="AR2334" s="36"/>
      <c r="AS2334" s="36"/>
    </row>
    <row r="2335" spans="19:45" ht="30" customHeight="1" x14ac:dyDescent="0.25">
      <c r="S2335" s="4" t="str">
        <f t="shared" ref="S2335" si="2053">$BB$27</f>
        <v>-</v>
      </c>
      <c r="T2335" s="3"/>
      <c r="U2335" s="36"/>
      <c r="V2335" s="37"/>
      <c r="W2335" s="37"/>
      <c r="X2335" s="38"/>
      <c r="Y2335" s="38"/>
      <c r="Z2335" s="71"/>
      <c r="AA2335" s="39"/>
      <c r="AB2335" s="40"/>
      <c r="AC2335" s="40"/>
      <c r="AD2335" s="40"/>
      <c r="AE2335" s="41"/>
      <c r="AF2335" s="42"/>
      <c r="AG2335" s="49"/>
      <c r="AH2335" s="43"/>
      <c r="AI2335" s="43"/>
      <c r="AJ2335" s="44"/>
      <c r="AK2335" s="44"/>
      <c r="AL2335" s="44"/>
      <c r="AM2335" s="44"/>
      <c r="AN2335" s="36"/>
      <c r="AO2335" s="36"/>
      <c r="AP2335" s="36"/>
      <c r="AQ2335" s="36"/>
      <c r="AR2335" s="36"/>
      <c r="AS2335" s="36"/>
    </row>
    <row r="2336" spans="19:45" ht="30" customHeight="1" x14ac:dyDescent="0.25">
      <c r="S2336" s="4" t="str">
        <f t="shared" ref="S2336" si="2054">$BB$28</f>
        <v>-</v>
      </c>
      <c r="T2336" s="3"/>
      <c r="U2336" s="36"/>
      <c r="V2336" s="37"/>
      <c r="W2336" s="37"/>
      <c r="X2336" s="38"/>
      <c r="Y2336" s="38"/>
      <c r="Z2336" s="71"/>
      <c r="AA2336" s="39"/>
      <c r="AB2336" s="40"/>
      <c r="AC2336" s="40"/>
      <c r="AD2336" s="40"/>
      <c r="AE2336" s="41"/>
      <c r="AF2336" s="42"/>
      <c r="AG2336" s="49"/>
      <c r="AH2336" s="43"/>
      <c r="AI2336" s="43"/>
      <c r="AJ2336" s="44"/>
      <c r="AK2336" s="44"/>
      <c r="AL2336" s="44"/>
      <c r="AM2336" s="44"/>
      <c r="AN2336" s="36"/>
      <c r="AO2336" s="36"/>
      <c r="AP2336" s="36"/>
      <c r="AQ2336" s="36"/>
      <c r="AR2336" s="36"/>
      <c r="AS2336" s="36"/>
    </row>
    <row r="2337" spans="19:45" ht="30" customHeight="1" x14ac:dyDescent="0.25">
      <c r="S2337" s="4" t="str">
        <f t="shared" ref="S2337" si="2055">$BB$29</f>
        <v>-</v>
      </c>
      <c r="T2337" s="3"/>
      <c r="U2337" s="36"/>
      <c r="V2337" s="37"/>
      <c r="W2337" s="37"/>
      <c r="X2337" s="38"/>
      <c r="Y2337" s="38"/>
      <c r="Z2337" s="71"/>
      <c r="AA2337" s="39"/>
      <c r="AB2337" s="40"/>
      <c r="AC2337" s="40"/>
      <c r="AD2337" s="40"/>
      <c r="AE2337" s="41"/>
      <c r="AF2337" s="42"/>
      <c r="AG2337" s="49"/>
      <c r="AH2337" s="43"/>
      <c r="AI2337" s="43"/>
      <c r="AJ2337" s="44"/>
      <c r="AK2337" s="44"/>
      <c r="AL2337" s="44"/>
      <c r="AM2337" s="44"/>
      <c r="AN2337" s="36"/>
      <c r="AO2337" s="36"/>
      <c r="AP2337" s="36"/>
      <c r="AQ2337" s="36"/>
      <c r="AR2337" s="36"/>
      <c r="AS2337" s="36"/>
    </row>
    <row r="2338" spans="19:45" ht="30" customHeight="1" x14ac:dyDescent="0.25">
      <c r="S2338" s="4" t="str">
        <f t="shared" ref="S2338" si="2056">$BB$30</f>
        <v>-</v>
      </c>
      <c r="T2338" s="3"/>
      <c r="U2338" s="36"/>
      <c r="V2338" s="37"/>
      <c r="W2338" s="37"/>
      <c r="X2338" s="38"/>
      <c r="Y2338" s="38"/>
      <c r="Z2338" s="71"/>
      <c r="AA2338" s="39"/>
      <c r="AB2338" s="40"/>
      <c r="AC2338" s="40"/>
      <c r="AD2338" s="40"/>
      <c r="AE2338" s="41"/>
      <c r="AF2338" s="42"/>
      <c r="AG2338" s="49"/>
      <c r="AH2338" s="43"/>
      <c r="AI2338" s="43"/>
      <c r="AJ2338" s="44"/>
      <c r="AK2338" s="44"/>
      <c r="AL2338" s="44"/>
      <c r="AM2338" s="44"/>
      <c r="AN2338" s="36"/>
      <c r="AO2338" s="36"/>
      <c r="AP2338" s="36"/>
      <c r="AQ2338" s="36"/>
      <c r="AR2338" s="36"/>
      <c r="AS2338" s="36"/>
    </row>
    <row r="2339" spans="19:45" ht="30" customHeight="1" x14ac:dyDescent="0.25">
      <c r="S2339" s="4" t="str">
        <f t="shared" ref="S2339" si="2057">$BB$31</f>
        <v>-</v>
      </c>
      <c r="T2339" s="3"/>
      <c r="U2339" s="36"/>
      <c r="V2339" s="37"/>
      <c r="W2339" s="37"/>
      <c r="X2339" s="38"/>
      <c r="Y2339" s="38"/>
      <c r="Z2339" s="71"/>
      <c r="AA2339" s="39"/>
      <c r="AB2339" s="40"/>
      <c r="AC2339" s="40"/>
      <c r="AD2339" s="40"/>
      <c r="AE2339" s="41"/>
      <c r="AF2339" s="42"/>
      <c r="AG2339" s="49"/>
      <c r="AH2339" s="43"/>
      <c r="AI2339" s="43"/>
      <c r="AJ2339" s="44"/>
      <c r="AK2339" s="44"/>
      <c r="AL2339" s="44"/>
      <c r="AM2339" s="44"/>
      <c r="AN2339" s="36"/>
      <c r="AO2339" s="36"/>
      <c r="AP2339" s="36"/>
      <c r="AQ2339" s="36"/>
      <c r="AR2339" s="36"/>
      <c r="AS2339" s="36"/>
    </row>
    <row r="2340" spans="19:45" ht="30" customHeight="1" x14ac:dyDescent="0.25">
      <c r="S2340" s="34"/>
      <c r="T2340" s="34"/>
      <c r="U2340" s="34"/>
      <c r="V2340" s="34"/>
      <c r="W2340" s="34"/>
      <c r="X2340" s="34"/>
      <c r="Y2340" s="34"/>
      <c r="Z2340" s="34"/>
      <c r="AA2340" s="34"/>
      <c r="AB2340" s="34"/>
      <c r="AC2340" s="34"/>
      <c r="AD2340" s="34"/>
      <c r="AE2340" s="34"/>
      <c r="AF2340" s="34"/>
      <c r="AG2340" s="34"/>
      <c r="AH2340" s="34"/>
      <c r="AI2340" s="34"/>
      <c r="AJ2340" s="34"/>
      <c r="AK2340" s="34"/>
      <c r="AL2340" s="34"/>
      <c r="AM2340" s="34"/>
      <c r="AN2340" s="34"/>
      <c r="AO2340" s="34"/>
      <c r="AP2340" s="34"/>
      <c r="AQ2340" s="34"/>
      <c r="AR2340" s="6"/>
      <c r="AS2340" s="6"/>
    </row>
    <row r="2341" spans="19:45" ht="30" customHeight="1" x14ac:dyDescent="0.25">
      <c r="S2341" s="31" cm="1">
        <f t="array" ref="S2341">BoxNum(ROW($S2341))</f>
        <v>37</v>
      </c>
      <c r="T2341" s="7" t="s">
        <v>698</v>
      </c>
      <c r="U2341" s="15" t="s">
        <v>585</v>
      </c>
      <c r="V2341" s="12"/>
      <c r="W2341" s="65"/>
      <c r="X2341" s="12"/>
      <c r="Y2341" s="7" t="str">
        <f t="shared" ref="Y2341" si="2058">VLOOKUP(U2341,$DX$1:$DZ$21,3,FALSE)</f>
        <v>-</v>
      </c>
      <c r="AD2341" s="8"/>
    </row>
    <row r="2342" spans="19:45" ht="30" customHeight="1" x14ac:dyDescent="0.25">
      <c r="S2342" s="7" t="s">
        <v>24</v>
      </c>
      <c r="T2342" s="15" t="s">
        <v>606</v>
      </c>
      <c r="U2342" s="5" t="s">
        <v>23</v>
      </c>
      <c r="V2342" s="7" t="str">
        <f t="shared" ref="V2342" si="2059">VLOOKUP(U2341,$DX$1:$DZ$21,2,FALSE)</f>
        <v>-</v>
      </c>
      <c r="W2342" s="19"/>
      <c r="X2342" s="19"/>
      <c r="Y2342" s="19"/>
      <c r="Z2342" s="19"/>
      <c r="AA2342" s="5" t="s">
        <v>592</v>
      </c>
      <c r="AB2342" s="26" t="str">
        <f t="shared" ref="AB2342" si="2060">T2361&amp;"_"&amp;ABS(T2359)&amp;"dB_"&amp;T2363&amp;"_"&amp;T2364&amp;"_"&amp;GetAbsMaxMinText(AF2345:AG2404)&amp;"_"&amp;T2344&amp;"_"&amp;T2343&amp;S2341&amp;"."&amp;T2367</f>
        <v>default_NormalMode_42dB_M804WF_2227F_395_465_ZTS6411_MP37.0</v>
      </c>
      <c r="AC2342" s="18"/>
      <c r="AD2342" s="18"/>
      <c r="AE2342" s="18"/>
      <c r="AF2342" s="18"/>
      <c r="AG2342" s="18"/>
      <c r="AH2342" s="19"/>
      <c r="AI2342" s="19" t="s">
        <v>2</v>
      </c>
      <c r="AJ2342" s="16"/>
      <c r="AK2342" s="16"/>
      <c r="AL2342" s="16"/>
      <c r="AM2342" s="16"/>
      <c r="AN2342" s="16"/>
      <c r="AO2342" s="16"/>
      <c r="AP2342" s="16"/>
      <c r="AQ2342" s="16"/>
      <c r="AR2342" s="16"/>
      <c r="AS2342" s="16"/>
    </row>
    <row r="2343" spans="19:45" ht="30" customHeight="1" x14ac:dyDescent="0.25">
      <c r="S2343" s="7" t="s">
        <v>5</v>
      </c>
      <c r="T2343" s="15" t="s">
        <v>1148</v>
      </c>
      <c r="U2343" s="32" t="str">
        <f t="shared" ref="U2343" si="2061">HYPERLINK("#A"&amp;(S2341+1),"&lt;==Block" &amp; $S2341 &amp;"==&gt;")</f>
        <v>&lt;==Block37==&gt;</v>
      </c>
      <c r="V2343" s="51"/>
      <c r="W2343" s="19"/>
      <c r="X2343" s="19"/>
      <c r="Y2343" s="23"/>
      <c r="Z2343" s="8"/>
      <c r="AA2343" s="19"/>
      <c r="AB2343" s="19"/>
      <c r="AC2343" s="19"/>
      <c r="AD2343" s="19"/>
      <c r="AE2343" s="19"/>
      <c r="AF2343" s="19"/>
      <c r="AG2343" s="19"/>
      <c r="AH2343" s="19"/>
      <c r="AI2343" s="19"/>
      <c r="AJ2343" s="19"/>
      <c r="AK2343" s="19"/>
      <c r="AL2343" s="19"/>
      <c r="AM2343" s="19"/>
      <c r="AN2343" s="57" t="s">
        <v>723</v>
      </c>
      <c r="AO2343" s="57" t="s">
        <v>709</v>
      </c>
      <c r="AP2343" s="57" t="s">
        <v>710</v>
      </c>
      <c r="AQ2343" s="57" t="s">
        <v>611</v>
      </c>
      <c r="AR2343" s="57" t="s">
        <v>711</v>
      </c>
      <c r="AS2343" s="50"/>
    </row>
    <row r="2344" spans="19:45" ht="30" customHeight="1" x14ac:dyDescent="0.25">
      <c r="S2344" s="7" t="s">
        <v>10</v>
      </c>
      <c r="T2344" s="15" t="s">
        <v>298</v>
      </c>
      <c r="U2344" s="52" t="s">
        <v>775</v>
      </c>
      <c r="V2344" s="33" t="s">
        <v>601</v>
      </c>
      <c r="W2344" s="33" t="s">
        <v>602</v>
      </c>
      <c r="X2344" s="33" t="s">
        <v>603</v>
      </c>
      <c r="Y2344" s="33" t="s">
        <v>603</v>
      </c>
      <c r="Z2344" s="33" t="s">
        <v>591</v>
      </c>
      <c r="AA2344" s="33" t="s">
        <v>7</v>
      </c>
      <c r="AB2344" s="33" t="s">
        <v>563</v>
      </c>
      <c r="AC2344" s="33" t="s">
        <v>577</v>
      </c>
      <c r="AD2344" s="33" t="s">
        <v>611</v>
      </c>
      <c r="AE2344" s="33" t="s">
        <v>569</v>
      </c>
      <c r="AF2344" s="35" t="s">
        <v>593</v>
      </c>
      <c r="AG2344" s="35" t="s">
        <v>594</v>
      </c>
      <c r="AH2344" s="35" t="s">
        <v>595</v>
      </c>
      <c r="AI2344" s="35" t="s">
        <v>596</v>
      </c>
      <c r="AJ2344" s="56" t="s">
        <v>597</v>
      </c>
      <c r="AK2344" s="56" t="s">
        <v>598</v>
      </c>
      <c r="AL2344" s="56" t="s">
        <v>599</v>
      </c>
      <c r="AM2344" s="56" t="s">
        <v>600</v>
      </c>
      <c r="AN2344" s="56" t="str">
        <f t="shared" ref="AN2344" si="2062">VLOOKUP($T2352,$DE$1:$DJ$31,2,FALSE)</f>
        <v>Full</v>
      </c>
      <c r="AO2344" s="56" t="str">
        <f t="shared" ref="AO2344" si="2063">VLOOKUP($T2352,$DE$1:$DJ$31,3,FALSE)</f>
        <v>Full</v>
      </c>
      <c r="AP2344" s="56" t="str">
        <f t="shared" ref="AP2344" si="2064">VLOOKUP($T2352,$DE$1:$DJ$31,4,FALSE)</f>
        <v>non</v>
      </c>
      <c r="AQ2344" s="56" t="str">
        <f t="shared" ref="AQ2344" si="2065">VLOOKUP($T2352,$DE$1:$DJ$31,5,FALSE)</f>
        <v>non</v>
      </c>
      <c r="AR2344" s="56" t="str">
        <f t="shared" ref="AR2344" si="2066">VLOOKUP($T2352,$DE$1:$DJ$31,6,FALSE)</f>
        <v>Full</v>
      </c>
      <c r="AS2344" s="35"/>
    </row>
    <row r="2345" spans="19:45" ht="30" customHeight="1" x14ac:dyDescent="0.25">
      <c r="S2345" s="7" t="s">
        <v>18</v>
      </c>
      <c r="T2345" s="15" t="s">
        <v>1149</v>
      </c>
      <c r="U2345" s="36" t="str">
        <f t="shared" ref="U2345:U2357" ca="1" si="2067">ConfigCode($AA2345,$AN2345,$AO2345,$AP2345,$AQ2345,$AR2345,$AF2345,$AG2345,2)</f>
        <v>0x20=-40.10,-39.50;</v>
      </c>
      <c r="V2345" s="37"/>
      <c r="W2345" s="37"/>
      <c r="X2345" s="68"/>
      <c r="Y2345" s="68"/>
      <c r="Z2345" s="55">
        <f t="shared" ref="Z2345:Z2356" ca="1" si="2068" xml:space="preserve">
N("vbias,vlookup vbias range")+
VLOOKUP($AA2345,INDIRECT(BoxVal(ROW($AA2345),34,COLUMN(T2341))),2,FALSE)+
N("gain")+
$AB2345+
N("vcm")+
VLOOKUP($AC2345,$CT$1:$DC$31,7,FALSE)+
N("(vbias*vcp*vbg-vbias)*sensor ratio")+
VbiasCal($AA2345,$AD2345,$AE2345,BoxVal(ROW($AC2345),18,COLUMN($T$22)))+
N("vbias ref+gain ref")+
$V2345+$W2345</f>
        <v>-2.2000000000000002</v>
      </c>
      <c r="AA2345" s="39" t="s">
        <v>584</v>
      </c>
      <c r="AB2345" s="40">
        <v>0</v>
      </c>
      <c r="AC2345" s="40" t="s">
        <v>996</v>
      </c>
      <c r="AD2345" s="40">
        <v>1</v>
      </c>
      <c r="AE2345" s="41">
        <v>0</v>
      </c>
      <c r="AF2345" s="42">
        <v>-40.1</v>
      </c>
      <c r="AG2345" s="42">
        <v>-39.5</v>
      </c>
      <c r="AH2345" s="43">
        <f t="shared" ref="AH2345:AH2357" ca="1" si="2069">$AF2345+$Z2345</f>
        <v>-42.300000000000004</v>
      </c>
      <c r="AI2345" s="43">
        <f t="shared" ref="AI2345:AI2357" ca="1" si="2070">$AG2345+$Z2345</f>
        <v>-41.7</v>
      </c>
      <c r="AJ2345" s="44">
        <f t="shared" ref="AJ2345:AJ2357" ca="1" si="2071" xml:space="preserve">
N("initial sens-loopgain")+
$AF2345-BoxVal(ROW($AA2345),26,COLUMN(INDIRECT("T"&amp;(INT(ROW($AA2362)/65))*65+2)))</f>
        <v>-40.1</v>
      </c>
      <c r="AK2345" s="44">
        <f t="shared" ref="AK2345:AK2356" ca="1" si="2072">AJ2345+(AG2345-AF2345)</f>
        <v>-39.5</v>
      </c>
      <c r="AL2345" s="44">
        <f t="shared" ref="AL2345:AL2357" ca="1" si="2073" xml:space="preserve">
N("initial sens-loopgain-gain-gain ref-vcm")+
$AH2345-
BoxVal(ROW($AA2345),26,COLUMN(INDIRECT("T"&amp;(INT(ROW($AA2362)/65))*65+2)))-
$AB2345-
$W2345-
IFERROR(VLOOKUP($AC2345,$CT$1:$DC$31,7,FALSE),0)</f>
        <v>-42.300000000000004</v>
      </c>
      <c r="AM2345" s="44">
        <f t="shared" ref="AM2345:AM2356" ca="1" si="2074">AL2345+(AG2345-AF2345)</f>
        <v>-41.7</v>
      </c>
      <c r="AN2345" s="36" t="str">
        <f t="shared" ref="AN2345:AN2356" ca="1" si="2075">IF(BoxVal(ROW(AA2345),9,COLUMN(T2343))="FIX","00",ManualLookup(AA2345,BoxVal(ROW(AA2345),4,COLUMN(AN2343)),INDIRECT(DN$3)))</f>
        <v>20</v>
      </c>
      <c r="AO2345" s="36" t="str">
        <f t="shared" ref="AO2345:AO2356" ca="1" si="2076">ManualLookup(AB2345,BoxVal(ROW(AB2345),4,COLUMN(AO2343)),INDIRECT(DO$3))</f>
        <v>00</v>
      </c>
      <c r="AP2345" s="36" t="str">
        <f t="shared" ref="AP2345:AP2356" ca="1" si="2077">ManualLookup(AC2345,BoxVal(ROW(AC2345),4,COLUMN(AP2343)),INDIRECT(DP$3))</f>
        <v>00</v>
      </c>
      <c r="AQ2345" s="36" t="str">
        <f t="shared" ref="AQ2345:AQ2356" ca="1" si="2078">ManualLookup(AD2345,BoxVal(ROW(AD2345),4,COLUMN(AQ2343)),INDIRECT(DQ$3))</f>
        <v>00</v>
      </c>
      <c r="AR2345" s="36" t="str">
        <f t="shared" ref="AR2345:AR2356" ca="1" si="2079">ManualLookup(AE2345,BoxVal(ROW(AE2345),4,COLUMN(AR2343)),INDIRECT(DR$3))</f>
        <v>00</v>
      </c>
      <c r="AS2345" s="33"/>
    </row>
    <row r="2346" spans="19:45" ht="30" customHeight="1" x14ac:dyDescent="0.25">
      <c r="S2346" s="7" t="s">
        <v>13</v>
      </c>
      <c r="T2346" s="15" t="s">
        <v>367</v>
      </c>
      <c r="U2346" s="71" t="str">
        <f t="shared" ca="1" si="2067"/>
        <v>0x23=-40.60,-40.10;</v>
      </c>
      <c r="V2346" s="37"/>
      <c r="W2346" s="37"/>
      <c r="X2346" s="68"/>
      <c r="Y2346" s="68"/>
      <c r="Z2346" s="55">
        <f t="shared" ca="1" si="2068"/>
        <v>-1.7000000000000002</v>
      </c>
      <c r="AA2346" s="39" t="s">
        <v>584</v>
      </c>
      <c r="AB2346" s="40">
        <v>0.5</v>
      </c>
      <c r="AC2346" s="40" t="s">
        <v>996</v>
      </c>
      <c r="AD2346" s="40">
        <v>1</v>
      </c>
      <c r="AE2346" s="41">
        <v>0</v>
      </c>
      <c r="AF2346" s="42">
        <v>-40.6</v>
      </c>
      <c r="AG2346" s="47">
        <f t="shared" ref="AG2346:AG2356" si="2080">AF2345</f>
        <v>-40.1</v>
      </c>
      <c r="AH2346" s="43">
        <f t="shared" ca="1" si="2069"/>
        <v>-42.300000000000004</v>
      </c>
      <c r="AI2346" s="43">
        <f t="shared" ca="1" si="2070"/>
        <v>-41.800000000000004</v>
      </c>
      <c r="AJ2346" s="44">
        <f t="shared" ca="1" si="2071"/>
        <v>-40.6</v>
      </c>
      <c r="AK2346" s="44">
        <f t="shared" ca="1" si="2072"/>
        <v>-40.1</v>
      </c>
      <c r="AL2346" s="44">
        <f t="shared" ca="1" si="2073"/>
        <v>-42.800000000000004</v>
      </c>
      <c r="AM2346" s="44">
        <f t="shared" ca="1" si="2074"/>
        <v>-42.300000000000004</v>
      </c>
      <c r="AN2346" s="36" t="str">
        <f t="shared" ca="1" si="2075"/>
        <v>20</v>
      </c>
      <c r="AO2346" s="36" t="str">
        <f t="shared" ca="1" si="2076"/>
        <v>03</v>
      </c>
      <c r="AP2346" s="36" t="str">
        <f t="shared" ca="1" si="2077"/>
        <v>00</v>
      </c>
      <c r="AQ2346" s="36" t="str">
        <f t="shared" ca="1" si="2078"/>
        <v>00</v>
      </c>
      <c r="AR2346" s="36" t="str">
        <f t="shared" ca="1" si="2079"/>
        <v>00</v>
      </c>
      <c r="AS2346" s="36"/>
    </row>
    <row r="2347" spans="19:45" ht="30" customHeight="1" x14ac:dyDescent="0.25">
      <c r="S2347" s="26"/>
      <c r="T2347" s="17"/>
      <c r="U2347" s="71" t="str">
        <f t="shared" ca="1" si="2067"/>
        <v>0x24=-41.10,-40.60;</v>
      </c>
      <c r="V2347" s="37"/>
      <c r="W2347" s="37"/>
      <c r="X2347" s="68"/>
      <c r="Y2347" s="68"/>
      <c r="Z2347" s="55">
        <f t="shared" ca="1" si="2068"/>
        <v>-1.2000000000000002</v>
      </c>
      <c r="AA2347" s="39" t="s">
        <v>584</v>
      </c>
      <c r="AB2347" s="40">
        <v>1</v>
      </c>
      <c r="AC2347" s="40" t="s">
        <v>995</v>
      </c>
      <c r="AD2347" s="40">
        <v>1</v>
      </c>
      <c r="AE2347" s="41">
        <v>0</v>
      </c>
      <c r="AF2347" s="42">
        <v>-41.1</v>
      </c>
      <c r="AG2347" s="47">
        <f t="shared" si="2080"/>
        <v>-40.6</v>
      </c>
      <c r="AH2347" s="43">
        <f t="shared" ca="1" si="2069"/>
        <v>-42.300000000000004</v>
      </c>
      <c r="AI2347" s="43">
        <f t="shared" ca="1" si="2070"/>
        <v>-41.800000000000004</v>
      </c>
      <c r="AJ2347" s="44">
        <f t="shared" ca="1" si="2071"/>
        <v>-41.1</v>
      </c>
      <c r="AK2347" s="44">
        <f t="shared" ca="1" si="2072"/>
        <v>-40.6</v>
      </c>
      <c r="AL2347" s="44">
        <f t="shared" ca="1" si="2073"/>
        <v>-43.300000000000004</v>
      </c>
      <c r="AM2347" s="44">
        <f t="shared" ca="1" si="2074"/>
        <v>-42.800000000000004</v>
      </c>
      <c r="AN2347" s="36" t="str">
        <f t="shared" ca="1" si="2075"/>
        <v>20</v>
      </c>
      <c r="AO2347" s="36" t="str">
        <f t="shared" ca="1" si="2076"/>
        <v>04</v>
      </c>
      <c r="AP2347" s="36" t="str">
        <f t="shared" ca="1" si="2077"/>
        <v>00</v>
      </c>
      <c r="AQ2347" s="36" t="str">
        <f t="shared" ca="1" si="2078"/>
        <v>00</v>
      </c>
      <c r="AR2347" s="36" t="str">
        <f t="shared" ca="1" si="2079"/>
        <v>00</v>
      </c>
      <c r="AS2347" s="36"/>
    </row>
    <row r="2348" spans="19:45" ht="30" customHeight="1" x14ac:dyDescent="0.25">
      <c r="S2348" s="7" t="s">
        <v>19</v>
      </c>
      <c r="T2348" s="15" t="s">
        <v>587</v>
      </c>
      <c r="U2348" s="71" t="str">
        <f t="shared" ca="1" si="2067"/>
        <v>0x33=-41.70,-41.10;</v>
      </c>
      <c r="V2348" s="37"/>
      <c r="W2348" s="37"/>
      <c r="X2348" s="68"/>
      <c r="Y2348" s="68"/>
      <c r="Z2348" s="55">
        <f t="shared" ca="1" si="2068"/>
        <v>-0.60000000000000009</v>
      </c>
      <c r="AA2348" s="39" t="s">
        <v>586</v>
      </c>
      <c r="AB2348" s="40">
        <v>0.5</v>
      </c>
      <c r="AC2348" s="40" t="s">
        <v>995</v>
      </c>
      <c r="AD2348" s="40">
        <v>1</v>
      </c>
      <c r="AE2348" s="41">
        <v>0</v>
      </c>
      <c r="AF2348" s="42">
        <v>-41.7</v>
      </c>
      <c r="AG2348" s="47">
        <f t="shared" si="2080"/>
        <v>-41.1</v>
      </c>
      <c r="AH2348" s="43">
        <f t="shared" ca="1" si="2069"/>
        <v>-42.300000000000004</v>
      </c>
      <c r="AI2348" s="43">
        <f t="shared" ca="1" si="2070"/>
        <v>-41.7</v>
      </c>
      <c r="AJ2348" s="44">
        <f t="shared" ca="1" si="2071"/>
        <v>-41.7</v>
      </c>
      <c r="AK2348" s="44">
        <f t="shared" ca="1" si="2072"/>
        <v>-41.1</v>
      </c>
      <c r="AL2348" s="44">
        <f t="shared" ca="1" si="2073"/>
        <v>-42.800000000000004</v>
      </c>
      <c r="AM2348" s="44">
        <f t="shared" ca="1" si="2074"/>
        <v>-42.2</v>
      </c>
      <c r="AN2348" s="36" t="str">
        <f t="shared" ca="1" si="2075"/>
        <v>30</v>
      </c>
      <c r="AO2348" s="36" t="str">
        <f t="shared" ca="1" si="2076"/>
        <v>03</v>
      </c>
      <c r="AP2348" s="36" t="str">
        <f t="shared" ca="1" si="2077"/>
        <v>00</v>
      </c>
      <c r="AQ2348" s="36" t="str">
        <f t="shared" ca="1" si="2078"/>
        <v>00</v>
      </c>
      <c r="AR2348" s="36" t="str">
        <f t="shared" ca="1" si="2079"/>
        <v>00</v>
      </c>
      <c r="AS2348" s="36"/>
    </row>
    <row r="2349" spans="19:45" ht="30" customHeight="1" x14ac:dyDescent="0.25">
      <c r="S2349" s="7" t="s">
        <v>15</v>
      </c>
      <c r="T2349" s="15" t="s">
        <v>801</v>
      </c>
      <c r="U2349" s="71" t="str">
        <f t="shared" ca="1" si="2067"/>
        <v>0x34=-42.20,-41.70;</v>
      </c>
      <c r="V2349" s="37"/>
      <c r="W2349" s="37"/>
      <c r="X2349" s="68"/>
      <c r="Y2349" s="68"/>
      <c r="Z2349" s="55">
        <f t="shared" ca="1" si="2068"/>
        <v>-0.10000000000000009</v>
      </c>
      <c r="AA2349" s="39" t="s">
        <v>586</v>
      </c>
      <c r="AB2349" s="40">
        <v>1</v>
      </c>
      <c r="AC2349" s="40" t="s">
        <v>995</v>
      </c>
      <c r="AD2349" s="40">
        <v>1</v>
      </c>
      <c r="AE2349" s="41">
        <v>0</v>
      </c>
      <c r="AF2349" s="42">
        <v>-42.2</v>
      </c>
      <c r="AG2349" s="47">
        <f t="shared" si="2080"/>
        <v>-41.7</v>
      </c>
      <c r="AH2349" s="43">
        <f t="shared" ca="1" si="2069"/>
        <v>-42.300000000000004</v>
      </c>
      <c r="AI2349" s="43">
        <f t="shared" ca="1" si="2070"/>
        <v>-41.800000000000004</v>
      </c>
      <c r="AJ2349" s="44">
        <f t="shared" ca="1" si="2071"/>
        <v>-42.2</v>
      </c>
      <c r="AK2349" s="44">
        <f t="shared" ca="1" si="2072"/>
        <v>-41.7</v>
      </c>
      <c r="AL2349" s="44">
        <f t="shared" ca="1" si="2073"/>
        <v>-43.300000000000004</v>
      </c>
      <c r="AM2349" s="44">
        <f t="shared" ca="1" si="2074"/>
        <v>-42.800000000000004</v>
      </c>
      <c r="AN2349" s="36" t="str">
        <f t="shared" ca="1" si="2075"/>
        <v>30</v>
      </c>
      <c r="AO2349" s="36" t="str">
        <f t="shared" ca="1" si="2076"/>
        <v>04</v>
      </c>
      <c r="AP2349" s="36" t="str">
        <f t="shared" ca="1" si="2077"/>
        <v>00</v>
      </c>
      <c r="AQ2349" s="36" t="str">
        <f t="shared" ca="1" si="2078"/>
        <v>00</v>
      </c>
      <c r="AR2349" s="36" t="str">
        <f t="shared" ca="1" si="2079"/>
        <v>00</v>
      </c>
      <c r="AS2349" s="36"/>
    </row>
    <row r="2350" spans="19:45" ht="30" customHeight="1" x14ac:dyDescent="0.25">
      <c r="S2350" s="7" t="s">
        <v>705</v>
      </c>
      <c r="T2350" s="15" t="s">
        <v>1152</v>
      </c>
      <c r="U2350" s="71" t="str">
        <f t="shared" ca="1" si="2067"/>
        <v>0x03=-42.80,-42.20;</v>
      </c>
      <c r="V2350" s="37"/>
      <c r="W2350" s="37"/>
      <c r="X2350" s="68"/>
      <c r="Y2350" s="68"/>
      <c r="Z2350" s="55">
        <f t="shared" ca="1" si="2068"/>
        <v>0.5</v>
      </c>
      <c r="AA2350" s="39" t="s">
        <v>587</v>
      </c>
      <c r="AB2350" s="40">
        <v>0.5</v>
      </c>
      <c r="AC2350" s="40" t="s">
        <v>995</v>
      </c>
      <c r="AD2350" s="40">
        <v>1</v>
      </c>
      <c r="AE2350" s="41">
        <v>0</v>
      </c>
      <c r="AF2350" s="42">
        <v>-42.8</v>
      </c>
      <c r="AG2350" s="47">
        <f t="shared" si="2080"/>
        <v>-42.2</v>
      </c>
      <c r="AH2350" s="43">
        <f t="shared" ca="1" si="2069"/>
        <v>-42.3</v>
      </c>
      <c r="AI2350" s="43">
        <f t="shared" ca="1" si="2070"/>
        <v>-41.7</v>
      </c>
      <c r="AJ2350" s="44">
        <f t="shared" ca="1" si="2071"/>
        <v>-42.8</v>
      </c>
      <c r="AK2350" s="44">
        <f t="shared" ca="1" si="2072"/>
        <v>-42.2</v>
      </c>
      <c r="AL2350" s="44">
        <f t="shared" ca="1" si="2073"/>
        <v>-42.8</v>
      </c>
      <c r="AM2350" s="44">
        <f t="shared" ca="1" si="2074"/>
        <v>-42.2</v>
      </c>
      <c r="AN2350" s="36" t="str">
        <f t="shared" ca="1" si="2075"/>
        <v>00</v>
      </c>
      <c r="AO2350" s="36" t="str">
        <f t="shared" ca="1" si="2076"/>
        <v>03</v>
      </c>
      <c r="AP2350" s="36" t="str">
        <f t="shared" ca="1" si="2077"/>
        <v>00</v>
      </c>
      <c r="AQ2350" s="36" t="str">
        <f t="shared" ca="1" si="2078"/>
        <v>00</v>
      </c>
      <c r="AR2350" s="36" t="str">
        <f t="shared" ca="1" si="2079"/>
        <v>00</v>
      </c>
      <c r="AS2350" s="36"/>
    </row>
    <row r="2351" spans="19:45" ht="30" customHeight="1" x14ac:dyDescent="0.25">
      <c r="S2351" s="7" t="s">
        <v>605</v>
      </c>
      <c r="T2351" s="15" t="s">
        <v>991</v>
      </c>
      <c r="U2351" s="71" t="str">
        <f t="shared" ca="1" si="2067"/>
        <v>0x04=-43.30,-42.80;</v>
      </c>
      <c r="V2351" s="37"/>
      <c r="W2351" s="37"/>
      <c r="X2351" s="68"/>
      <c r="Y2351" s="68"/>
      <c r="Z2351" s="55">
        <f t="shared" ca="1" si="2068"/>
        <v>1</v>
      </c>
      <c r="AA2351" s="39" t="s">
        <v>587</v>
      </c>
      <c r="AB2351" s="40">
        <v>1</v>
      </c>
      <c r="AC2351" s="40" t="s">
        <v>995</v>
      </c>
      <c r="AD2351" s="40">
        <v>1</v>
      </c>
      <c r="AE2351" s="41">
        <v>0</v>
      </c>
      <c r="AF2351" s="42">
        <v>-43.3</v>
      </c>
      <c r="AG2351" s="47">
        <f t="shared" si="2080"/>
        <v>-42.8</v>
      </c>
      <c r="AH2351" s="43">
        <f t="shared" ca="1" si="2069"/>
        <v>-42.3</v>
      </c>
      <c r="AI2351" s="43">
        <f t="shared" ca="1" si="2070"/>
        <v>-41.8</v>
      </c>
      <c r="AJ2351" s="44">
        <f t="shared" ca="1" si="2071"/>
        <v>-43.3</v>
      </c>
      <c r="AK2351" s="44">
        <f t="shared" ca="1" si="2072"/>
        <v>-42.8</v>
      </c>
      <c r="AL2351" s="44">
        <f t="shared" ca="1" si="2073"/>
        <v>-43.3</v>
      </c>
      <c r="AM2351" s="44">
        <f t="shared" ca="1" si="2074"/>
        <v>-42.8</v>
      </c>
      <c r="AN2351" s="36" t="str">
        <f t="shared" ca="1" si="2075"/>
        <v>00</v>
      </c>
      <c r="AO2351" s="36" t="str">
        <f t="shared" ca="1" si="2076"/>
        <v>04</v>
      </c>
      <c r="AP2351" s="36" t="str">
        <f t="shared" ca="1" si="2077"/>
        <v>00</v>
      </c>
      <c r="AQ2351" s="36" t="str">
        <f t="shared" ca="1" si="2078"/>
        <v>00</v>
      </c>
      <c r="AR2351" s="36" t="str">
        <f t="shared" ca="1" si="2079"/>
        <v>00</v>
      </c>
      <c r="AS2351" s="36"/>
    </row>
    <row r="2352" spans="19:45" ht="30" customHeight="1" x14ac:dyDescent="0.25">
      <c r="S2352" s="7" t="s">
        <v>721</v>
      </c>
      <c r="T2352" s="15" t="s">
        <v>26</v>
      </c>
      <c r="U2352" s="71" t="str">
        <f t="shared" ca="1" si="2067"/>
        <v>0x05=-43.80,-43.30;</v>
      </c>
      <c r="V2352" s="37"/>
      <c r="W2352" s="37"/>
      <c r="X2352" s="68"/>
      <c r="Y2352" s="68"/>
      <c r="Z2352" s="55">
        <f t="shared" ca="1" si="2068"/>
        <v>1.5</v>
      </c>
      <c r="AA2352" s="39" t="s">
        <v>587</v>
      </c>
      <c r="AB2352" s="40">
        <v>1.5</v>
      </c>
      <c r="AC2352" s="40" t="s">
        <v>995</v>
      </c>
      <c r="AD2352" s="40">
        <v>1</v>
      </c>
      <c r="AE2352" s="41">
        <v>0</v>
      </c>
      <c r="AF2352" s="42">
        <v>-43.8</v>
      </c>
      <c r="AG2352" s="47">
        <f t="shared" si="2080"/>
        <v>-43.3</v>
      </c>
      <c r="AH2352" s="43">
        <f t="shared" ca="1" si="2069"/>
        <v>-42.3</v>
      </c>
      <c r="AI2352" s="43">
        <f t="shared" ca="1" si="2070"/>
        <v>-41.8</v>
      </c>
      <c r="AJ2352" s="44">
        <f t="shared" ca="1" si="2071"/>
        <v>-43.8</v>
      </c>
      <c r="AK2352" s="44">
        <f t="shared" ca="1" si="2072"/>
        <v>-43.3</v>
      </c>
      <c r="AL2352" s="44">
        <f t="shared" ca="1" si="2073"/>
        <v>-43.8</v>
      </c>
      <c r="AM2352" s="44">
        <f t="shared" ca="1" si="2074"/>
        <v>-43.3</v>
      </c>
      <c r="AN2352" s="36" t="str">
        <f t="shared" ca="1" si="2075"/>
        <v>00</v>
      </c>
      <c r="AO2352" s="36" t="str">
        <f t="shared" ca="1" si="2076"/>
        <v>05</v>
      </c>
      <c r="AP2352" s="36" t="str">
        <f t="shared" ca="1" si="2077"/>
        <v>00</v>
      </c>
      <c r="AQ2352" s="36" t="str">
        <f t="shared" ca="1" si="2078"/>
        <v>00</v>
      </c>
      <c r="AR2352" s="36" t="str">
        <f t="shared" ca="1" si="2079"/>
        <v>00</v>
      </c>
      <c r="AS2352" s="36"/>
    </row>
    <row r="2353" spans="2:45" ht="30" customHeight="1" x14ac:dyDescent="0.25">
      <c r="S2353" s="7" t="s">
        <v>20</v>
      </c>
      <c r="T2353" s="15">
        <v>-41</v>
      </c>
      <c r="U2353" s="71" t="str">
        <f t="shared" ca="1" si="2067"/>
        <v>0x54=-44.40,-43.80;</v>
      </c>
      <c r="V2353" s="37"/>
      <c r="W2353" s="37"/>
      <c r="X2353" s="68"/>
      <c r="Y2353" s="68"/>
      <c r="Z2353" s="55">
        <f t="shared" ca="1" si="2068"/>
        <v>2.1</v>
      </c>
      <c r="AA2353" s="39" t="s">
        <v>580</v>
      </c>
      <c r="AB2353" s="40">
        <v>1</v>
      </c>
      <c r="AC2353" s="40" t="s">
        <v>995</v>
      </c>
      <c r="AD2353" s="40">
        <v>1</v>
      </c>
      <c r="AE2353" s="41">
        <v>0</v>
      </c>
      <c r="AF2353" s="42">
        <v>-44.4</v>
      </c>
      <c r="AG2353" s="47">
        <f t="shared" si="2080"/>
        <v>-43.8</v>
      </c>
      <c r="AH2353" s="43">
        <f t="shared" ca="1" si="2069"/>
        <v>-42.3</v>
      </c>
      <c r="AI2353" s="43">
        <f t="shared" ca="1" si="2070"/>
        <v>-41.699999999999996</v>
      </c>
      <c r="AJ2353" s="44">
        <f t="shared" ca="1" si="2071"/>
        <v>-44.4</v>
      </c>
      <c r="AK2353" s="44">
        <f t="shared" ca="1" si="2072"/>
        <v>-43.8</v>
      </c>
      <c r="AL2353" s="44">
        <f t="shared" ca="1" si="2073"/>
        <v>-43.3</v>
      </c>
      <c r="AM2353" s="44">
        <f t="shared" ca="1" si="2074"/>
        <v>-42.699999999999996</v>
      </c>
      <c r="AN2353" s="36" t="str">
        <f t="shared" ca="1" si="2075"/>
        <v>50</v>
      </c>
      <c r="AO2353" s="36" t="str">
        <f t="shared" ca="1" si="2076"/>
        <v>04</v>
      </c>
      <c r="AP2353" s="36" t="str">
        <f t="shared" ca="1" si="2077"/>
        <v>00</v>
      </c>
      <c r="AQ2353" s="36" t="str">
        <f t="shared" ca="1" si="2078"/>
        <v>00</v>
      </c>
      <c r="AR2353" s="36" t="str">
        <f t="shared" ca="1" si="2079"/>
        <v>00</v>
      </c>
      <c r="AS2353" s="36"/>
    </row>
    <row r="2354" spans="2:45" ht="30" customHeight="1" x14ac:dyDescent="0.25">
      <c r="S2354" s="7" t="s">
        <v>691</v>
      </c>
      <c r="T2354" s="15" t="s">
        <v>1098</v>
      </c>
      <c r="U2354" s="71" t="str">
        <f t="shared" ca="1" si="2067"/>
        <v>0x55=-44.90,-44.40;</v>
      </c>
      <c r="V2354" s="37"/>
      <c r="W2354" s="37"/>
      <c r="X2354" s="68"/>
      <c r="Y2354" s="68"/>
      <c r="Z2354" s="55">
        <f t="shared" ca="1" si="2068"/>
        <v>2.6</v>
      </c>
      <c r="AA2354" s="39" t="s">
        <v>580</v>
      </c>
      <c r="AB2354" s="40">
        <v>1.5</v>
      </c>
      <c r="AC2354" s="40" t="s">
        <v>995</v>
      </c>
      <c r="AD2354" s="40">
        <v>1</v>
      </c>
      <c r="AE2354" s="41">
        <v>0</v>
      </c>
      <c r="AF2354" s="42">
        <v>-44.9</v>
      </c>
      <c r="AG2354" s="47">
        <f t="shared" si="2080"/>
        <v>-44.4</v>
      </c>
      <c r="AH2354" s="43">
        <f t="shared" ca="1" si="2069"/>
        <v>-42.3</v>
      </c>
      <c r="AI2354" s="43">
        <f t="shared" ca="1" si="2070"/>
        <v>-41.8</v>
      </c>
      <c r="AJ2354" s="44">
        <f t="shared" ca="1" si="2071"/>
        <v>-44.9</v>
      </c>
      <c r="AK2354" s="44">
        <f t="shared" ca="1" si="2072"/>
        <v>-44.4</v>
      </c>
      <c r="AL2354" s="44">
        <f t="shared" ca="1" si="2073"/>
        <v>-43.8</v>
      </c>
      <c r="AM2354" s="44">
        <f t="shared" ca="1" si="2074"/>
        <v>-43.3</v>
      </c>
      <c r="AN2354" s="36" t="str">
        <f t="shared" ca="1" si="2075"/>
        <v>50</v>
      </c>
      <c r="AO2354" s="36" t="str">
        <f t="shared" ca="1" si="2076"/>
        <v>05</v>
      </c>
      <c r="AP2354" s="36" t="str">
        <f t="shared" ca="1" si="2077"/>
        <v>00</v>
      </c>
      <c r="AQ2354" s="36" t="str">
        <f t="shared" ca="1" si="2078"/>
        <v>00</v>
      </c>
      <c r="AR2354" s="36" t="str">
        <f t="shared" ca="1" si="2079"/>
        <v>00</v>
      </c>
      <c r="AS2354" s="36"/>
    </row>
    <row r="2355" spans="2:45" ht="30" customHeight="1" x14ac:dyDescent="0.25">
      <c r="S2355" s="7" t="s">
        <v>544</v>
      </c>
      <c r="T2355" s="15" t="s">
        <v>993</v>
      </c>
      <c r="U2355" s="71" t="str">
        <f t="shared" ca="1" si="2067"/>
        <v>0x56=-45.40,-44.90;</v>
      </c>
      <c r="V2355" s="37"/>
      <c r="W2355" s="37"/>
      <c r="X2355" s="68"/>
      <c r="Y2355" s="68"/>
      <c r="Z2355" s="55">
        <f t="shared" ca="1" si="2068"/>
        <v>3.1</v>
      </c>
      <c r="AA2355" s="39" t="s">
        <v>580</v>
      </c>
      <c r="AB2355" s="40">
        <v>2</v>
      </c>
      <c r="AC2355" s="40" t="s">
        <v>995</v>
      </c>
      <c r="AD2355" s="40">
        <v>1</v>
      </c>
      <c r="AE2355" s="41">
        <v>0</v>
      </c>
      <c r="AF2355" s="42">
        <v>-45.4</v>
      </c>
      <c r="AG2355" s="47">
        <f t="shared" si="2080"/>
        <v>-44.9</v>
      </c>
      <c r="AH2355" s="43">
        <f t="shared" ca="1" si="2069"/>
        <v>-42.3</v>
      </c>
      <c r="AI2355" s="43">
        <f t="shared" ca="1" si="2070"/>
        <v>-41.8</v>
      </c>
      <c r="AJ2355" s="44">
        <f t="shared" ca="1" si="2071"/>
        <v>-45.4</v>
      </c>
      <c r="AK2355" s="44">
        <f t="shared" ca="1" si="2072"/>
        <v>-44.9</v>
      </c>
      <c r="AL2355" s="44">
        <f t="shared" ca="1" si="2073"/>
        <v>-44.3</v>
      </c>
      <c r="AM2355" s="44">
        <f t="shared" ca="1" si="2074"/>
        <v>-43.8</v>
      </c>
      <c r="AN2355" s="36" t="str">
        <f t="shared" ca="1" si="2075"/>
        <v>50</v>
      </c>
      <c r="AO2355" s="36" t="str">
        <f t="shared" ca="1" si="2076"/>
        <v>06</v>
      </c>
      <c r="AP2355" s="36" t="str">
        <f t="shared" ca="1" si="2077"/>
        <v>00</v>
      </c>
      <c r="AQ2355" s="36" t="str">
        <f t="shared" ca="1" si="2078"/>
        <v>00</v>
      </c>
      <c r="AR2355" s="36" t="str">
        <f t="shared" ca="1" si="2079"/>
        <v>00</v>
      </c>
      <c r="AS2355" s="36"/>
    </row>
    <row r="2356" spans="2:45" ht="30" customHeight="1" x14ac:dyDescent="0.25">
      <c r="S2356" s="7" t="s">
        <v>12</v>
      </c>
      <c r="T2356" s="15" t="s">
        <v>548</v>
      </c>
      <c r="U2356" s="71" t="str">
        <f t="shared" ca="1" si="2067"/>
        <v>0x65=-46.00,-45.40;</v>
      </c>
      <c r="V2356" s="37"/>
      <c r="W2356" s="37"/>
      <c r="X2356" s="68"/>
      <c r="Y2356" s="68"/>
      <c r="Z2356" s="55">
        <f t="shared" ca="1" si="2068"/>
        <v>3.7</v>
      </c>
      <c r="AA2356" s="39" t="s">
        <v>581</v>
      </c>
      <c r="AB2356" s="40">
        <v>1.5</v>
      </c>
      <c r="AC2356" s="40" t="s">
        <v>995</v>
      </c>
      <c r="AD2356" s="40">
        <v>1</v>
      </c>
      <c r="AE2356" s="41">
        <v>0</v>
      </c>
      <c r="AF2356" s="42">
        <v>-46</v>
      </c>
      <c r="AG2356" s="47">
        <f t="shared" si="2080"/>
        <v>-45.4</v>
      </c>
      <c r="AH2356" s="43">
        <f t="shared" ca="1" si="2069"/>
        <v>-42.3</v>
      </c>
      <c r="AI2356" s="43">
        <f t="shared" ca="1" si="2070"/>
        <v>-41.699999999999996</v>
      </c>
      <c r="AJ2356" s="44">
        <f t="shared" ca="1" si="2071"/>
        <v>-46</v>
      </c>
      <c r="AK2356" s="44">
        <f t="shared" ca="1" si="2072"/>
        <v>-45.4</v>
      </c>
      <c r="AL2356" s="44">
        <f t="shared" ca="1" si="2073"/>
        <v>-43.8</v>
      </c>
      <c r="AM2356" s="44">
        <f t="shared" ca="1" si="2074"/>
        <v>-43.199999999999996</v>
      </c>
      <c r="AN2356" s="36" t="str">
        <f t="shared" ca="1" si="2075"/>
        <v>60</v>
      </c>
      <c r="AO2356" s="36" t="str">
        <f t="shared" ca="1" si="2076"/>
        <v>05</v>
      </c>
      <c r="AP2356" s="36" t="str">
        <f t="shared" ca="1" si="2077"/>
        <v>00</v>
      </c>
      <c r="AQ2356" s="36" t="str">
        <f t="shared" ca="1" si="2078"/>
        <v>00</v>
      </c>
      <c r="AR2356" s="36" t="str">
        <f t="shared" ca="1" si="2079"/>
        <v>00</v>
      </c>
      <c r="AS2356" s="36"/>
    </row>
    <row r="2357" spans="2:45" ht="30" customHeight="1" x14ac:dyDescent="0.25">
      <c r="S2357" s="26" t="s">
        <v>773</v>
      </c>
      <c r="T2357" s="15" t="s">
        <v>562</v>
      </c>
      <c r="U2357" s="71" t="str">
        <f t="shared" ca="1" si="2067"/>
        <v>0x66=-46.50,-46.00;</v>
      </c>
      <c r="V2357" s="37"/>
      <c r="W2357" s="37"/>
      <c r="X2357" s="68"/>
      <c r="Y2357" s="68"/>
      <c r="Z2357" s="55">
        <f t="shared" ref="Z2357" ca="1" si="2081" xml:space="preserve">
N("vbias,vlookup vbias range")+
VLOOKUP($AA2357,INDIRECT(BoxVal(ROW($AA2357),34,COLUMN(T2353))),2,FALSE)+
N("gain")+
$AB2357+
N("vcm")+
VLOOKUP($AC2357,$CT$1:$DC$31,7,FALSE)+
N("(vbias*vcp*vbg-vbias)*sensor ratio")+
VbiasCal($AA2357,$AD2357,$AE2357,BoxVal(ROW($AC2357),18,COLUMN($T$22)))+
N("vbias ref+gain ref")+
$V2357+$W2357</f>
        <v>4.2</v>
      </c>
      <c r="AA2357" s="39" t="s">
        <v>581</v>
      </c>
      <c r="AB2357" s="40">
        <v>2</v>
      </c>
      <c r="AC2357" s="40" t="s">
        <v>995</v>
      </c>
      <c r="AD2357" s="40">
        <v>1</v>
      </c>
      <c r="AE2357" s="41">
        <v>0</v>
      </c>
      <c r="AF2357" s="42">
        <v>-46.5</v>
      </c>
      <c r="AG2357" s="47">
        <f t="shared" ref="AG2357" si="2082">AF2356</f>
        <v>-46</v>
      </c>
      <c r="AH2357" s="43">
        <f t="shared" ca="1" si="2069"/>
        <v>-42.3</v>
      </c>
      <c r="AI2357" s="43">
        <f t="shared" ca="1" si="2070"/>
        <v>-41.8</v>
      </c>
      <c r="AJ2357" s="44">
        <f t="shared" ca="1" si="2071"/>
        <v>-46.5</v>
      </c>
      <c r="AK2357" s="44">
        <f t="shared" ref="AK2357" ca="1" si="2083">AJ2357+(AG2357-AF2357)</f>
        <v>-46</v>
      </c>
      <c r="AL2357" s="44">
        <f t="shared" ca="1" si="2073"/>
        <v>-44.3</v>
      </c>
      <c r="AM2357" s="44">
        <f t="shared" ref="AM2357" ca="1" si="2084">AL2357+(AG2357-AF2357)</f>
        <v>-43.8</v>
      </c>
      <c r="AN2357" s="36" t="str">
        <f t="shared" ref="AN2357" ca="1" si="2085">IF(BoxVal(ROW(AA2357),9,COLUMN(T2355))="FIX","00",ManualLookup(AA2357,BoxVal(ROW(AA2357),4,COLUMN(AN2355)),INDIRECT(DN$3)))</f>
        <v>60</v>
      </c>
      <c r="AO2357" s="36" t="str">
        <f t="shared" ref="AO2357" ca="1" si="2086">ManualLookup(AB2357,BoxVal(ROW(AB2357),4,COLUMN(AO2355)),INDIRECT(DO$3))</f>
        <v>06</v>
      </c>
      <c r="AP2357" s="36" t="str">
        <f t="shared" ref="AP2357" ca="1" si="2087">ManualLookup(AC2357,BoxVal(ROW(AC2357),4,COLUMN(AP2355)),INDIRECT(DP$3))</f>
        <v>00</v>
      </c>
      <c r="AQ2357" s="36" t="str">
        <f t="shared" ref="AQ2357" ca="1" si="2088">ManualLookup(AD2357,BoxVal(ROW(AD2357),4,COLUMN(AQ2355)),INDIRECT(DQ$3))</f>
        <v>00</v>
      </c>
      <c r="AR2357" s="36" t="str">
        <f t="shared" ref="AR2357" ca="1" si="2089">ManualLookup(AE2357,BoxVal(ROW(AE2357),4,COLUMN(AR2355)),INDIRECT(DR$3))</f>
        <v>00</v>
      </c>
      <c r="AS2357" s="36"/>
    </row>
    <row r="2358" spans="2:45" ht="30" customHeight="1" x14ac:dyDescent="0.25">
      <c r="S2358" s="7" t="s">
        <v>573</v>
      </c>
      <c r="T2358" s="15">
        <v>1.1000000000000001</v>
      </c>
      <c r="U2358" s="71"/>
      <c r="V2358" s="37"/>
      <c r="W2358" s="37"/>
      <c r="X2358" s="38"/>
      <c r="Y2358" s="38"/>
      <c r="Z2358" s="71"/>
      <c r="AA2358" s="39"/>
      <c r="AB2358" s="40"/>
      <c r="AC2358" s="40"/>
      <c r="AD2358" s="40"/>
      <c r="AE2358" s="41"/>
      <c r="AF2358" s="42"/>
      <c r="AG2358" s="49"/>
      <c r="AH2358" s="43"/>
      <c r="AI2358" s="43"/>
      <c r="AJ2358" s="44"/>
      <c r="AK2358" s="44"/>
      <c r="AL2358" s="44"/>
      <c r="AM2358" s="44"/>
      <c r="AN2358" s="36"/>
      <c r="AO2358" s="36"/>
      <c r="AP2358" s="36"/>
      <c r="AQ2358" s="36"/>
      <c r="AR2358" s="36"/>
      <c r="AS2358" s="36"/>
    </row>
    <row r="2359" spans="2:45" ht="30" customHeight="1" x14ac:dyDescent="0.25">
      <c r="S2359" s="7" t="s">
        <v>590</v>
      </c>
      <c r="T2359" s="15">
        <f>VLOOKUP(T2344,MPN!$A$1:$E$1000,4,FALSE)</f>
        <v>-42</v>
      </c>
      <c r="U2359" s="71"/>
      <c r="V2359" s="37"/>
      <c r="W2359" s="37"/>
      <c r="X2359" s="38"/>
      <c r="Y2359" s="38"/>
      <c r="Z2359" s="71"/>
      <c r="AA2359" s="39"/>
      <c r="AB2359" s="40"/>
      <c r="AC2359" s="40"/>
      <c r="AD2359" s="40"/>
      <c r="AE2359" s="41"/>
      <c r="AF2359" s="42"/>
      <c r="AG2359" s="49"/>
      <c r="AH2359" s="43"/>
      <c r="AI2359" s="43"/>
      <c r="AJ2359" s="44"/>
      <c r="AK2359" s="44"/>
      <c r="AL2359" s="44"/>
      <c r="AM2359" s="44"/>
      <c r="AN2359" s="36"/>
      <c r="AO2359" s="36"/>
      <c r="AP2359" s="36"/>
      <c r="AQ2359" s="36"/>
      <c r="AR2359" s="36"/>
      <c r="AS2359" s="36"/>
    </row>
    <row r="2360" spans="2:45" ht="30" customHeight="1" x14ac:dyDescent="0.25">
      <c r="S2360" s="7" t="s">
        <v>693</v>
      </c>
      <c r="T2360" s="15">
        <v>0.8</v>
      </c>
      <c r="U2360" s="71"/>
      <c r="V2360" s="37"/>
      <c r="W2360" s="37"/>
      <c r="X2360" s="38"/>
      <c r="Y2360" s="38"/>
      <c r="Z2360" s="71"/>
      <c r="AA2360" s="39"/>
      <c r="AB2360" s="40"/>
      <c r="AC2360" s="40"/>
      <c r="AD2360" s="40"/>
      <c r="AE2360" s="41"/>
      <c r="AF2360" s="42"/>
      <c r="AG2360" s="49"/>
      <c r="AH2360" s="43"/>
      <c r="AI2360" s="43"/>
      <c r="AJ2360" s="44"/>
      <c r="AK2360" s="44"/>
      <c r="AL2360" s="44"/>
      <c r="AM2360" s="44"/>
      <c r="AN2360" s="36"/>
      <c r="AO2360" s="36"/>
      <c r="AP2360" s="36"/>
      <c r="AQ2360" s="36"/>
      <c r="AR2360" s="36"/>
      <c r="AS2360" s="36"/>
    </row>
    <row r="2361" spans="2:45" ht="30" customHeight="1" x14ac:dyDescent="0.25">
      <c r="S2361" s="7" t="s">
        <v>604</v>
      </c>
      <c r="T2361" s="7" t="str">
        <f t="shared" ref="T2361" si="2090">VLOOKUP($T2348,$AU$1:$AZ$31,MATCH($T2342,$AU$1:$AZ$1,0),FALSE)&amp;"_"&amp;T2350</f>
        <v>default_NormalMode</v>
      </c>
      <c r="U2361" s="71"/>
      <c r="V2361" s="37"/>
      <c r="W2361" s="37"/>
      <c r="X2361" s="38"/>
      <c r="Y2361" s="38"/>
      <c r="Z2361" s="71"/>
      <c r="AA2361" s="39"/>
      <c r="AB2361" s="40"/>
      <c r="AC2361" s="40"/>
      <c r="AD2361" s="40"/>
      <c r="AE2361" s="41"/>
      <c r="AF2361" s="42"/>
      <c r="AG2361" s="49"/>
      <c r="AH2361" s="43"/>
      <c r="AI2361" s="43"/>
      <c r="AJ2361" s="44"/>
      <c r="AK2361" s="44"/>
      <c r="AL2361" s="44"/>
      <c r="AM2361" s="44"/>
      <c r="AN2361" s="36"/>
      <c r="AO2361" s="36"/>
      <c r="AP2361" s="36"/>
      <c r="AQ2361" s="36"/>
      <c r="AR2361" s="36"/>
      <c r="AS2361" s="36"/>
    </row>
    <row r="2362" spans="2:45" ht="30" customHeight="1" x14ac:dyDescent="0.25">
      <c r="S2362" s="7" t="s">
        <v>424</v>
      </c>
      <c r="T2362" s="7" t="str">
        <f>VLOOKUP($T2344,MPN!$A$1:$E$500,2,FALSE)</f>
        <v>AMIC</v>
      </c>
      <c r="U2362" s="71"/>
      <c r="V2362" s="37"/>
      <c r="W2362" s="37"/>
      <c r="X2362" s="38"/>
      <c r="Y2362" s="38"/>
      <c r="Z2362" s="71"/>
      <c r="AA2362" s="39"/>
      <c r="AB2362" s="40"/>
      <c r="AC2362" s="40"/>
      <c r="AD2362" s="40"/>
      <c r="AE2362" s="41"/>
      <c r="AF2362" s="42"/>
      <c r="AG2362" s="49"/>
      <c r="AH2362" s="43"/>
      <c r="AI2362" s="43"/>
      <c r="AJ2362" s="44"/>
      <c r="AK2362" s="44"/>
      <c r="AL2362" s="44"/>
      <c r="AM2362" s="44"/>
      <c r="AN2362" s="36"/>
      <c r="AO2362" s="36"/>
      <c r="AP2362" s="36"/>
      <c r="AQ2362" s="36"/>
      <c r="AR2362" s="36"/>
      <c r="AS2362" s="36"/>
    </row>
    <row r="2363" spans="2:45" ht="30" customHeight="1" x14ac:dyDescent="0.25">
      <c r="S2363" s="7" t="s">
        <v>16</v>
      </c>
      <c r="T2363" s="7" t="str">
        <f>VLOOKUP($T2345,ASIC!$A$1:$B$200,2,FALSE)</f>
        <v>M804WF</v>
      </c>
      <c r="U2363" s="71"/>
      <c r="V2363" s="37"/>
      <c r="W2363" s="37"/>
      <c r="X2363" s="38"/>
      <c r="Y2363" s="38"/>
      <c r="Z2363" s="71"/>
      <c r="AA2363" s="39"/>
      <c r="AB2363" s="40"/>
      <c r="AC2363" s="40"/>
      <c r="AD2363" s="40"/>
      <c r="AE2363" s="41"/>
      <c r="AF2363" s="42"/>
      <c r="AG2363" s="49"/>
      <c r="AH2363" s="43"/>
      <c r="AI2363" s="43"/>
      <c r="AJ2363" s="44"/>
      <c r="AK2363" s="44"/>
      <c r="AL2363" s="44"/>
      <c r="AM2363" s="44"/>
      <c r="AN2363" s="36"/>
      <c r="AO2363" s="36"/>
      <c r="AP2363" s="36"/>
      <c r="AQ2363" s="36"/>
      <c r="AR2363" s="36"/>
      <c r="AS2363" s="36"/>
    </row>
    <row r="2364" spans="2:45" ht="30" customHeight="1" x14ac:dyDescent="0.25">
      <c r="S2364" s="7" t="s">
        <v>17</v>
      </c>
      <c r="T2364" s="7" t="str">
        <f>VLOOKUP($T2346,Sensor!$A$1:$B$100,2,FALSE)</f>
        <v>2227F</v>
      </c>
      <c r="U2364" s="71"/>
      <c r="V2364" s="37"/>
      <c r="W2364" s="37"/>
      <c r="X2364" s="38"/>
      <c r="Y2364" s="38"/>
      <c r="Z2364" s="71"/>
      <c r="AA2364" s="39"/>
      <c r="AB2364" s="40"/>
      <c r="AC2364" s="40"/>
      <c r="AD2364" s="40"/>
      <c r="AE2364" s="41"/>
      <c r="AF2364" s="42"/>
      <c r="AG2364" s="49"/>
      <c r="AH2364" s="43"/>
      <c r="AI2364" s="43"/>
      <c r="AJ2364" s="44"/>
      <c r="AK2364" s="44"/>
      <c r="AL2364" s="44"/>
      <c r="AM2364" s="44"/>
      <c r="AN2364" s="36"/>
      <c r="AO2364" s="36"/>
      <c r="AP2364" s="36"/>
      <c r="AQ2364" s="36"/>
      <c r="AR2364" s="36"/>
      <c r="AS2364" s="36"/>
    </row>
    <row r="2365" spans="2:45" ht="30" customHeight="1" x14ac:dyDescent="0.25">
      <c r="S2365" s="7" t="s">
        <v>21</v>
      </c>
      <c r="T2365" s="7" t="str">
        <f>VLOOKUP($T2344,MPN!$A$1:$E$500,5,FALSE)</f>
        <v>Default</v>
      </c>
      <c r="U2365" s="71"/>
      <c r="V2365" s="37"/>
      <c r="W2365" s="37"/>
      <c r="X2365" s="38"/>
      <c r="Y2365" s="38"/>
      <c r="Z2365" s="71"/>
      <c r="AA2365" s="39"/>
      <c r="AB2365" s="40"/>
      <c r="AC2365" s="40"/>
      <c r="AD2365" s="40"/>
      <c r="AE2365" s="41"/>
      <c r="AF2365" s="42"/>
      <c r="AG2365" s="49"/>
      <c r="AH2365" s="43"/>
      <c r="AI2365" s="43"/>
      <c r="AJ2365" s="44"/>
      <c r="AK2365" s="44"/>
      <c r="AL2365" s="44"/>
      <c r="AM2365" s="44"/>
      <c r="AN2365" s="36"/>
      <c r="AO2365" s="36"/>
      <c r="AP2365" s="36"/>
      <c r="AQ2365" s="36"/>
      <c r="AR2365" s="36"/>
      <c r="AS2365" s="36"/>
    </row>
    <row r="2366" spans="2:45" ht="30" customHeight="1" x14ac:dyDescent="0.25">
      <c r="S2366" s="7" t="s">
        <v>545</v>
      </c>
      <c r="T2366" s="7">
        <f t="shared" ref="T2366" si="2091">VLOOKUP(T2355,$DT$1:$DV$31,3,FALSE)</f>
        <v>0</v>
      </c>
      <c r="U2366" s="71"/>
      <c r="V2366" s="37"/>
      <c r="W2366" s="37"/>
      <c r="X2366" s="38"/>
      <c r="Y2366" s="38"/>
      <c r="Z2366" s="71"/>
      <c r="AA2366" s="39"/>
      <c r="AB2366" s="40"/>
      <c r="AC2366" s="40"/>
      <c r="AD2366" s="40"/>
      <c r="AE2366" s="41"/>
      <c r="AF2366" s="42"/>
      <c r="AG2366" s="49"/>
      <c r="AH2366" s="43"/>
      <c r="AI2366" s="43"/>
      <c r="AJ2366" s="44"/>
      <c r="AK2366" s="44"/>
      <c r="AL2366" s="44"/>
      <c r="AM2366" s="44"/>
      <c r="AN2366" s="36"/>
      <c r="AO2366" s="36"/>
      <c r="AP2366" s="36"/>
      <c r="AQ2366" s="36"/>
      <c r="AR2366" s="36"/>
      <c r="AS2366" s="36"/>
    </row>
    <row r="2367" spans="2:45" ht="30" customHeight="1" x14ac:dyDescent="0.25">
      <c r="S2367" s="7" t="s">
        <v>22</v>
      </c>
      <c r="T2367" s="15">
        <v>0</v>
      </c>
      <c r="U2367" s="71"/>
      <c r="V2367" s="37"/>
      <c r="W2367" s="37"/>
      <c r="X2367" s="38"/>
      <c r="Y2367" s="38"/>
      <c r="Z2367" s="71"/>
      <c r="AA2367" s="39"/>
      <c r="AB2367" s="40"/>
      <c r="AC2367" s="40"/>
      <c r="AD2367" s="40"/>
      <c r="AE2367" s="41"/>
      <c r="AF2367" s="42"/>
      <c r="AG2367" s="49"/>
      <c r="AH2367" s="43"/>
      <c r="AI2367" s="43"/>
      <c r="AJ2367" s="44"/>
      <c r="AK2367" s="44"/>
      <c r="AL2367" s="44"/>
      <c r="AM2367" s="44"/>
      <c r="AN2367" s="36"/>
      <c r="AO2367" s="36"/>
      <c r="AP2367" s="36"/>
      <c r="AQ2367" s="36"/>
      <c r="AR2367" s="36"/>
      <c r="AS2367" s="36"/>
    </row>
    <row r="2368" spans="2:45" ht="30" customHeight="1" x14ac:dyDescent="0.25">
      <c r="B2368" s="70"/>
      <c r="S2368" s="7" t="s">
        <v>696</v>
      </c>
      <c r="T2368" s="28">
        <v>46006</v>
      </c>
      <c r="U2368" s="71"/>
      <c r="V2368" s="37"/>
      <c r="W2368" s="37"/>
      <c r="X2368" s="38"/>
      <c r="Y2368" s="38"/>
      <c r="Z2368" s="71"/>
      <c r="AA2368" s="39"/>
      <c r="AB2368" s="40"/>
      <c r="AC2368" s="40"/>
      <c r="AD2368" s="40"/>
      <c r="AE2368" s="41"/>
      <c r="AF2368" s="42"/>
      <c r="AG2368" s="49"/>
      <c r="AH2368" s="43"/>
      <c r="AI2368" s="43"/>
      <c r="AJ2368" s="44"/>
      <c r="AK2368" s="44"/>
      <c r="AL2368" s="44"/>
      <c r="AM2368" s="44"/>
      <c r="AN2368" s="36"/>
      <c r="AO2368" s="36"/>
      <c r="AP2368" s="36"/>
      <c r="AQ2368" s="36"/>
      <c r="AR2368" s="36"/>
      <c r="AS2368" s="36"/>
    </row>
    <row r="2369" spans="19:45" ht="30" customHeight="1" x14ac:dyDescent="0.25">
      <c r="S2369" s="7" t="s">
        <v>694</v>
      </c>
      <c r="T2369" s="15" t="s">
        <v>994</v>
      </c>
      <c r="U2369" s="71"/>
      <c r="V2369" s="37"/>
      <c r="W2369" s="37"/>
      <c r="X2369" s="38"/>
      <c r="Y2369" s="38"/>
      <c r="Z2369" s="71"/>
      <c r="AA2369" s="39"/>
      <c r="AB2369" s="40"/>
      <c r="AC2369" s="40"/>
      <c r="AD2369" s="40"/>
      <c r="AE2369" s="41"/>
      <c r="AF2369" s="42"/>
      <c r="AG2369" s="49"/>
      <c r="AH2369" s="43"/>
      <c r="AI2369" s="43"/>
      <c r="AJ2369" s="44"/>
      <c r="AK2369" s="44"/>
      <c r="AL2369" s="44"/>
      <c r="AM2369" s="44"/>
      <c r="AN2369" s="36"/>
      <c r="AO2369" s="36"/>
      <c r="AP2369" s="36"/>
      <c r="AQ2369" s="36"/>
      <c r="AR2369" s="36"/>
      <c r="AS2369" s="36"/>
    </row>
    <row r="2370" spans="19:45" ht="30" customHeight="1" x14ac:dyDescent="0.25">
      <c r="S2370" s="7" t="s">
        <v>697</v>
      </c>
      <c r="T2370" s="7">
        <f t="shared" ref="T2370" ca="1" si="2092">COUNTA(U2345:U2404)</f>
        <v>13</v>
      </c>
      <c r="U2370" s="71"/>
      <c r="V2370" s="37"/>
      <c r="W2370" s="37"/>
      <c r="X2370" s="38"/>
      <c r="Y2370" s="38"/>
      <c r="Z2370" s="71"/>
      <c r="AA2370" s="39"/>
      <c r="AB2370" s="40"/>
      <c r="AC2370" s="40"/>
      <c r="AD2370" s="40"/>
      <c r="AE2370" s="41"/>
      <c r="AF2370" s="42"/>
      <c r="AG2370" s="49"/>
      <c r="AH2370" s="43"/>
      <c r="AI2370" s="43"/>
      <c r="AJ2370" s="44"/>
      <c r="AK2370" s="44"/>
      <c r="AL2370" s="44"/>
      <c r="AM2370" s="44"/>
      <c r="AN2370" s="36"/>
      <c r="AO2370" s="36"/>
      <c r="AP2370" s="36"/>
      <c r="AQ2370" s="36"/>
      <c r="AR2370" s="36"/>
      <c r="AS2370" s="36"/>
    </row>
    <row r="2371" spans="19:45" ht="30" customHeight="1" x14ac:dyDescent="0.25">
      <c r="S2371" s="7" t="s">
        <v>715</v>
      </c>
      <c r="T2371" s="7" t="str">
        <f t="shared" ref="T2371" si="2093">T2359&amp;"+/-"&amp;T2360&amp;" "&amp;T2369</f>
        <v>-42+/-0.8 dBV</v>
      </c>
      <c r="U2371" s="71"/>
      <c r="V2371" s="37"/>
      <c r="W2371" s="37"/>
      <c r="X2371" s="38"/>
      <c r="Y2371" s="38"/>
      <c r="Z2371" s="71"/>
      <c r="AA2371" s="39"/>
      <c r="AB2371" s="40"/>
      <c r="AC2371" s="40"/>
      <c r="AD2371" s="40"/>
      <c r="AE2371" s="41"/>
      <c r="AF2371" s="42"/>
      <c r="AG2371" s="49"/>
      <c r="AH2371" s="43"/>
      <c r="AI2371" s="43"/>
      <c r="AJ2371" s="44"/>
      <c r="AK2371" s="44"/>
      <c r="AL2371" s="44"/>
      <c r="AM2371" s="44"/>
      <c r="AN2371" s="36"/>
      <c r="AO2371" s="36"/>
      <c r="AP2371" s="36"/>
      <c r="AQ2371" s="36"/>
      <c r="AR2371" s="36"/>
      <c r="AS2371" s="36"/>
    </row>
    <row r="2372" spans="19:45" ht="30" customHeight="1" x14ac:dyDescent="0.25">
      <c r="S2372" s="7" t="s">
        <v>719</v>
      </c>
      <c r="T2372" s="54" t="str">
        <f t="shared" ref="T2372" si="2094">T2351&amp;" : "&amp;T2354&amp;" "&amp;"(uA)"&amp;CHAR(10)&amp;"Vdc&amp;Remark: "&amp;T2357</f>
        <v>3.3V : 100~200 (uA)
Vdc&amp;Remark: -</v>
      </c>
      <c r="U2372" s="71"/>
      <c r="V2372" s="37"/>
      <c r="W2372" s="37"/>
      <c r="X2372" s="38"/>
      <c r="Y2372" s="38"/>
      <c r="Z2372" s="71"/>
      <c r="AA2372" s="39"/>
      <c r="AB2372" s="40"/>
      <c r="AC2372" s="40"/>
      <c r="AD2372" s="40"/>
      <c r="AE2372" s="41"/>
      <c r="AF2372" s="42"/>
      <c r="AG2372" s="49"/>
      <c r="AH2372" s="43"/>
      <c r="AI2372" s="43"/>
      <c r="AJ2372" s="44"/>
      <c r="AK2372" s="44"/>
      <c r="AL2372" s="44"/>
      <c r="AM2372" s="44"/>
      <c r="AN2372" s="36"/>
      <c r="AO2372" s="36"/>
      <c r="AP2372" s="36"/>
      <c r="AQ2372" s="36"/>
      <c r="AR2372" s="36"/>
      <c r="AS2372" s="36"/>
    </row>
    <row r="2373" spans="19:45" ht="30" customHeight="1" x14ac:dyDescent="0.25">
      <c r="U2373" s="71"/>
      <c r="V2373" s="37"/>
      <c r="W2373" s="37"/>
      <c r="X2373" s="38"/>
      <c r="Y2373" s="38"/>
      <c r="Z2373" s="71"/>
      <c r="AA2373" s="39"/>
      <c r="AB2373" s="40"/>
      <c r="AC2373" s="40"/>
      <c r="AD2373" s="40"/>
      <c r="AE2373" s="41"/>
      <c r="AF2373" s="42"/>
      <c r="AG2373" s="49"/>
      <c r="AH2373" s="43"/>
      <c r="AI2373" s="43"/>
      <c r="AJ2373" s="44"/>
      <c r="AK2373" s="44"/>
      <c r="AL2373" s="44"/>
      <c r="AM2373" s="44"/>
      <c r="AN2373" s="36"/>
      <c r="AO2373" s="36"/>
      <c r="AP2373" s="36"/>
      <c r="AQ2373" s="36"/>
      <c r="AR2373" s="36"/>
      <c r="AS2373" s="36"/>
    </row>
    <row r="2374" spans="19:45" ht="30" customHeight="1" x14ac:dyDescent="0.25">
      <c r="S2374" s="2" t="s">
        <v>14</v>
      </c>
      <c r="T2374" s="2" t="str">
        <f t="shared" ref="T2374" si="2095">ADDRESS(ROW(S2374),COLUMN($S$1))&amp;":"&amp;ADDRESS(ROW(S2404),COLUMN($T$1))</f>
        <v>$S$2374:$T$2404</v>
      </c>
      <c r="U2374" s="71"/>
      <c r="V2374" s="37"/>
      <c r="W2374" s="37"/>
      <c r="X2374" s="38"/>
      <c r="Y2374" s="38"/>
      <c r="Z2374" s="71"/>
      <c r="AA2374" s="39"/>
      <c r="AB2374" s="40"/>
      <c r="AC2374" s="40"/>
      <c r="AD2374" s="40"/>
      <c r="AE2374" s="41"/>
      <c r="AF2374" s="42"/>
      <c r="AG2374" s="49"/>
      <c r="AH2374" s="43"/>
      <c r="AI2374" s="43"/>
      <c r="AJ2374" s="44"/>
      <c r="AK2374" s="44"/>
      <c r="AL2374" s="44"/>
      <c r="AM2374" s="44"/>
      <c r="AN2374" s="36"/>
      <c r="AO2374" s="36"/>
      <c r="AP2374" s="36"/>
      <c r="AQ2374" s="36"/>
      <c r="AR2374" s="36"/>
      <c r="AS2374" s="36"/>
    </row>
    <row r="2375" spans="19:45" ht="30" customHeight="1" x14ac:dyDescent="0.25">
      <c r="S2375" s="4" t="str">
        <f t="shared" ref="S2375" si="2096">$BB$2</f>
        <v>15V</v>
      </c>
      <c r="T2375" s="3">
        <v>3.3</v>
      </c>
      <c r="U2375" s="71"/>
      <c r="V2375" s="37"/>
      <c r="W2375" s="37"/>
      <c r="X2375" s="38"/>
      <c r="Y2375" s="38"/>
      <c r="Z2375" s="71"/>
      <c r="AA2375" s="39"/>
      <c r="AB2375" s="40"/>
      <c r="AC2375" s="40"/>
      <c r="AD2375" s="40"/>
      <c r="AE2375" s="41"/>
      <c r="AF2375" s="42"/>
      <c r="AG2375" s="49"/>
      <c r="AH2375" s="43"/>
      <c r="AI2375" s="43"/>
      <c r="AJ2375" s="44"/>
      <c r="AK2375" s="44"/>
      <c r="AL2375" s="44"/>
      <c r="AM2375" s="44"/>
      <c r="AN2375" s="36"/>
      <c r="AO2375" s="36"/>
      <c r="AP2375" s="36"/>
      <c r="AQ2375" s="36"/>
      <c r="AR2375" s="36"/>
      <c r="AS2375" s="36"/>
    </row>
    <row r="2376" spans="19:45" ht="30" customHeight="1" x14ac:dyDescent="0.25">
      <c r="S2376" s="4" t="str">
        <f t="shared" ref="S2376" si="2097">$BB$3</f>
        <v>14V</v>
      </c>
      <c r="T2376" s="3">
        <v>2.2000000000000002</v>
      </c>
      <c r="U2376" s="71"/>
      <c r="V2376" s="37"/>
      <c r="W2376" s="37"/>
      <c r="X2376" s="38"/>
      <c r="Y2376" s="38"/>
      <c r="Z2376" s="71"/>
      <c r="AA2376" s="39"/>
      <c r="AB2376" s="40"/>
      <c r="AC2376" s="40"/>
      <c r="AD2376" s="40"/>
      <c r="AE2376" s="41"/>
      <c r="AF2376" s="42"/>
      <c r="AG2376" s="49"/>
      <c r="AH2376" s="43"/>
      <c r="AI2376" s="43"/>
      <c r="AJ2376" s="44"/>
      <c r="AK2376" s="44"/>
      <c r="AL2376" s="44"/>
      <c r="AM2376" s="44"/>
      <c r="AN2376" s="36"/>
      <c r="AO2376" s="36"/>
      <c r="AP2376" s="36"/>
      <c r="AQ2376" s="36"/>
      <c r="AR2376" s="36"/>
      <c r="AS2376" s="36"/>
    </row>
    <row r="2377" spans="19:45" ht="30" customHeight="1" x14ac:dyDescent="0.25">
      <c r="S2377" s="4" t="str">
        <f t="shared" ref="S2377" si="2098">$BB$4</f>
        <v>13V</v>
      </c>
      <c r="T2377" s="3">
        <v>1.1000000000000001</v>
      </c>
      <c r="U2377" s="71"/>
      <c r="V2377" s="37"/>
      <c r="W2377" s="37"/>
      <c r="X2377" s="38"/>
      <c r="Y2377" s="38"/>
      <c r="Z2377" s="71"/>
      <c r="AA2377" s="39"/>
      <c r="AB2377" s="40"/>
      <c r="AC2377" s="40"/>
      <c r="AD2377" s="40"/>
      <c r="AE2377" s="41"/>
      <c r="AF2377" s="42"/>
      <c r="AG2377" s="49"/>
      <c r="AH2377" s="43"/>
      <c r="AI2377" s="43"/>
      <c r="AJ2377" s="44"/>
      <c r="AK2377" s="44"/>
      <c r="AL2377" s="44"/>
      <c r="AM2377" s="44"/>
      <c r="AN2377" s="36"/>
      <c r="AO2377" s="36"/>
      <c r="AP2377" s="36"/>
      <c r="AQ2377" s="36"/>
      <c r="AR2377" s="36"/>
      <c r="AS2377" s="36"/>
    </row>
    <row r="2378" spans="19:45" ht="30" customHeight="1" x14ac:dyDescent="0.25">
      <c r="S2378" s="4" t="str">
        <f t="shared" ref="S2378" si="2099">$BB$5</f>
        <v>12V</v>
      </c>
      <c r="T2378" s="3">
        <v>0</v>
      </c>
      <c r="U2378" s="71"/>
      <c r="V2378" s="37"/>
      <c r="W2378" s="37"/>
      <c r="X2378" s="38"/>
      <c r="Y2378" s="38"/>
      <c r="Z2378" s="71"/>
      <c r="AA2378" s="39"/>
      <c r="AB2378" s="40"/>
      <c r="AC2378" s="40"/>
      <c r="AD2378" s="40"/>
      <c r="AE2378" s="41"/>
      <c r="AF2378" s="42"/>
      <c r="AG2378" s="49"/>
      <c r="AH2378" s="43"/>
      <c r="AI2378" s="43"/>
      <c r="AJ2378" s="44"/>
      <c r="AK2378" s="44"/>
      <c r="AL2378" s="44"/>
      <c r="AM2378" s="44"/>
      <c r="AN2378" s="36"/>
      <c r="AO2378" s="36"/>
      <c r="AP2378" s="36"/>
      <c r="AQ2378" s="36"/>
      <c r="AR2378" s="36"/>
      <c r="AS2378" s="36"/>
    </row>
    <row r="2379" spans="19:45" ht="30" customHeight="1" x14ac:dyDescent="0.25">
      <c r="S2379" s="4" t="str">
        <f t="shared" ref="S2379" si="2100">$BB$6</f>
        <v>11V</v>
      </c>
      <c r="T2379" s="3">
        <v>-1.1000000000000001</v>
      </c>
      <c r="U2379" s="71"/>
      <c r="V2379" s="37"/>
      <c r="W2379" s="37"/>
      <c r="X2379" s="38"/>
      <c r="Y2379" s="38"/>
      <c r="Z2379" s="71"/>
      <c r="AA2379" s="39"/>
      <c r="AB2379" s="40"/>
      <c r="AC2379" s="40"/>
      <c r="AD2379" s="40"/>
      <c r="AE2379" s="41"/>
      <c r="AF2379" s="42"/>
      <c r="AG2379" s="49"/>
      <c r="AH2379" s="43"/>
      <c r="AI2379" s="43"/>
      <c r="AJ2379" s="44"/>
      <c r="AK2379" s="44"/>
      <c r="AL2379" s="44"/>
      <c r="AM2379" s="44"/>
      <c r="AN2379" s="36"/>
      <c r="AO2379" s="36"/>
      <c r="AP2379" s="36"/>
      <c r="AQ2379" s="36"/>
      <c r="AR2379" s="36"/>
      <c r="AS2379" s="36"/>
    </row>
    <row r="2380" spans="19:45" ht="30" customHeight="1" x14ac:dyDescent="0.25">
      <c r="S2380" s="4" t="str">
        <f t="shared" ref="S2380" si="2101">$BB$7</f>
        <v>10V</v>
      </c>
      <c r="T2380" s="3">
        <v>-2.2000000000000002</v>
      </c>
      <c r="U2380" s="71"/>
      <c r="V2380" s="37"/>
      <c r="W2380" s="37"/>
      <c r="X2380" s="38"/>
      <c r="Y2380" s="38"/>
      <c r="Z2380" s="71"/>
      <c r="AA2380" s="39"/>
      <c r="AB2380" s="40"/>
      <c r="AC2380" s="40"/>
      <c r="AD2380" s="40"/>
      <c r="AE2380" s="41"/>
      <c r="AF2380" s="42"/>
      <c r="AG2380" s="49"/>
      <c r="AH2380" s="43"/>
      <c r="AI2380" s="43"/>
      <c r="AJ2380" s="44"/>
      <c r="AK2380" s="44"/>
      <c r="AL2380" s="44"/>
      <c r="AM2380" s="44"/>
      <c r="AN2380" s="36"/>
      <c r="AO2380" s="36"/>
      <c r="AP2380" s="36"/>
      <c r="AQ2380" s="36"/>
      <c r="AR2380" s="36"/>
      <c r="AS2380" s="36"/>
    </row>
    <row r="2381" spans="19:45" ht="30" customHeight="1" x14ac:dyDescent="0.25">
      <c r="S2381" s="4" t="str">
        <f t="shared" ref="S2381" si="2102">$BB$8</f>
        <v>9V</v>
      </c>
      <c r="T2381" s="3" t="s">
        <v>562</v>
      </c>
      <c r="U2381" s="71"/>
      <c r="V2381" s="37"/>
      <c r="W2381" s="37"/>
      <c r="X2381" s="38"/>
      <c r="Y2381" s="38"/>
      <c r="Z2381" s="71"/>
      <c r="AA2381" s="39"/>
      <c r="AB2381" s="40"/>
      <c r="AC2381" s="40"/>
      <c r="AD2381" s="40"/>
      <c r="AE2381" s="41"/>
      <c r="AF2381" s="42"/>
      <c r="AG2381" s="49"/>
      <c r="AH2381" s="43"/>
      <c r="AI2381" s="43"/>
      <c r="AJ2381" s="44"/>
      <c r="AK2381" s="44"/>
      <c r="AL2381" s="44"/>
      <c r="AM2381" s="44"/>
      <c r="AN2381" s="36"/>
      <c r="AO2381" s="36"/>
      <c r="AP2381" s="36"/>
      <c r="AQ2381" s="36"/>
      <c r="AR2381" s="36"/>
      <c r="AS2381" s="36"/>
    </row>
    <row r="2382" spans="19:45" ht="30" customHeight="1" x14ac:dyDescent="0.25">
      <c r="S2382" s="4" t="str">
        <f t="shared" ref="S2382" si="2103">$BB$9</f>
        <v>FIX</v>
      </c>
      <c r="T2382" s="3" t="s">
        <v>562</v>
      </c>
      <c r="U2382" s="71"/>
      <c r="V2382" s="37"/>
      <c r="W2382" s="37"/>
      <c r="X2382" s="38"/>
      <c r="Y2382" s="38"/>
      <c r="Z2382" s="71"/>
      <c r="AA2382" s="39"/>
      <c r="AB2382" s="40"/>
      <c r="AC2382" s="40"/>
      <c r="AD2382" s="40"/>
      <c r="AE2382" s="41"/>
      <c r="AF2382" s="42"/>
      <c r="AG2382" s="49"/>
      <c r="AH2382" s="43"/>
      <c r="AI2382" s="43"/>
      <c r="AJ2382" s="44"/>
      <c r="AK2382" s="44"/>
      <c r="AL2382" s="44"/>
      <c r="AM2382" s="44"/>
      <c r="AN2382" s="36"/>
      <c r="AO2382" s="36"/>
      <c r="AP2382" s="36"/>
      <c r="AQ2382" s="36"/>
      <c r="AR2382" s="36"/>
      <c r="AS2382" s="36"/>
    </row>
    <row r="2383" spans="19:45" ht="30" customHeight="1" x14ac:dyDescent="0.25">
      <c r="S2383" s="4" t="str">
        <f t="shared" ref="S2383" si="2104">$BB$10</f>
        <v>Space</v>
      </c>
      <c r="T2383" s="3"/>
      <c r="U2383" s="71"/>
      <c r="V2383" s="37"/>
      <c r="W2383" s="37"/>
      <c r="X2383" s="38"/>
      <c r="Y2383" s="38"/>
      <c r="Z2383" s="71"/>
      <c r="AA2383" s="39"/>
      <c r="AB2383" s="40"/>
      <c r="AC2383" s="40"/>
      <c r="AD2383" s="40"/>
      <c r="AE2383" s="41"/>
      <c r="AF2383" s="42"/>
      <c r="AG2383" s="49"/>
      <c r="AH2383" s="43"/>
      <c r="AI2383" s="43"/>
      <c r="AJ2383" s="44"/>
      <c r="AK2383" s="44"/>
      <c r="AL2383" s="44"/>
      <c r="AM2383" s="44"/>
      <c r="AN2383" s="36"/>
      <c r="AO2383" s="36"/>
      <c r="AP2383" s="36"/>
      <c r="AQ2383" s="36"/>
      <c r="AR2383" s="36"/>
      <c r="AS2383" s="36"/>
    </row>
    <row r="2384" spans="19:45" ht="30" customHeight="1" x14ac:dyDescent="0.25">
      <c r="S2384" s="4" t="str">
        <f t="shared" ref="S2384" si="2105">$BB$11</f>
        <v>Config2</v>
      </c>
      <c r="T2384" s="3"/>
      <c r="U2384" s="71"/>
      <c r="V2384" s="37"/>
      <c r="W2384" s="37"/>
      <c r="X2384" s="38"/>
      <c r="Y2384" s="38"/>
      <c r="Z2384" s="71"/>
      <c r="AA2384" s="39"/>
      <c r="AB2384" s="40"/>
      <c r="AC2384" s="40"/>
      <c r="AD2384" s="40"/>
      <c r="AE2384" s="41"/>
      <c r="AF2384" s="42"/>
      <c r="AG2384" s="49"/>
      <c r="AH2384" s="43"/>
      <c r="AI2384" s="43"/>
      <c r="AJ2384" s="44"/>
      <c r="AK2384" s="44"/>
      <c r="AL2384" s="44"/>
      <c r="AM2384" s="44"/>
      <c r="AN2384" s="36"/>
      <c r="AO2384" s="36"/>
      <c r="AP2384" s="36"/>
      <c r="AQ2384" s="36"/>
      <c r="AR2384" s="36"/>
      <c r="AS2384" s="36"/>
    </row>
    <row r="2385" spans="19:45" ht="30" customHeight="1" x14ac:dyDescent="0.25">
      <c r="S2385" s="4" t="str">
        <f t="shared" ref="S2385" si="2106">$BB$12</f>
        <v>-</v>
      </c>
      <c r="T2385" s="3"/>
      <c r="U2385" s="36"/>
      <c r="V2385" s="37"/>
      <c r="W2385" s="37"/>
      <c r="X2385" s="38"/>
      <c r="Y2385" s="38"/>
      <c r="Z2385" s="71"/>
      <c r="AA2385" s="39"/>
      <c r="AB2385" s="40"/>
      <c r="AC2385" s="40"/>
      <c r="AD2385" s="40"/>
      <c r="AE2385" s="41"/>
      <c r="AF2385" s="42"/>
      <c r="AG2385" s="49"/>
      <c r="AH2385" s="43"/>
      <c r="AI2385" s="43"/>
      <c r="AJ2385" s="44"/>
      <c r="AK2385" s="44"/>
      <c r="AL2385" s="44"/>
      <c r="AM2385" s="44"/>
      <c r="AN2385" s="36"/>
      <c r="AO2385" s="36"/>
      <c r="AP2385" s="36"/>
      <c r="AQ2385" s="36"/>
      <c r="AR2385" s="36"/>
      <c r="AS2385" s="36"/>
    </row>
    <row r="2386" spans="19:45" ht="30" customHeight="1" x14ac:dyDescent="0.25">
      <c r="S2386" s="4" t="str">
        <f t="shared" ref="S2386" si="2107">$BB$13</f>
        <v>-</v>
      </c>
      <c r="T2386" s="3"/>
      <c r="U2386" s="36"/>
      <c r="V2386" s="37"/>
      <c r="W2386" s="37"/>
      <c r="X2386" s="38"/>
      <c r="Y2386" s="38"/>
      <c r="Z2386" s="71"/>
      <c r="AA2386" s="39"/>
      <c r="AB2386" s="40"/>
      <c r="AC2386" s="40"/>
      <c r="AD2386" s="40"/>
      <c r="AE2386" s="41"/>
      <c r="AF2386" s="42"/>
      <c r="AG2386" s="49"/>
      <c r="AH2386" s="43"/>
      <c r="AI2386" s="43"/>
      <c r="AJ2386" s="44"/>
      <c r="AK2386" s="44"/>
      <c r="AL2386" s="44"/>
      <c r="AM2386" s="44"/>
      <c r="AN2386" s="36"/>
      <c r="AO2386" s="36"/>
      <c r="AP2386" s="36"/>
      <c r="AQ2386" s="36"/>
      <c r="AR2386" s="36"/>
      <c r="AS2386" s="36"/>
    </row>
    <row r="2387" spans="19:45" ht="30" customHeight="1" x14ac:dyDescent="0.25">
      <c r="S2387" s="4" t="str">
        <f t="shared" ref="S2387" si="2108">$BB$14</f>
        <v>-</v>
      </c>
      <c r="T2387" s="3"/>
      <c r="U2387" s="36"/>
      <c r="V2387" s="37"/>
      <c r="W2387" s="37"/>
      <c r="X2387" s="38"/>
      <c r="Y2387" s="38"/>
      <c r="Z2387" s="71"/>
      <c r="AA2387" s="39"/>
      <c r="AB2387" s="40"/>
      <c r="AC2387" s="40"/>
      <c r="AD2387" s="40"/>
      <c r="AE2387" s="41"/>
      <c r="AF2387" s="42"/>
      <c r="AG2387" s="49"/>
      <c r="AH2387" s="43"/>
      <c r="AI2387" s="43"/>
      <c r="AJ2387" s="44"/>
      <c r="AK2387" s="44"/>
      <c r="AL2387" s="44"/>
      <c r="AM2387" s="44"/>
      <c r="AN2387" s="36"/>
      <c r="AO2387" s="36"/>
      <c r="AP2387" s="36"/>
      <c r="AQ2387" s="36"/>
      <c r="AR2387" s="36"/>
      <c r="AS2387" s="36"/>
    </row>
    <row r="2388" spans="19:45" ht="30" customHeight="1" x14ac:dyDescent="0.25">
      <c r="S2388" s="4" t="str">
        <f t="shared" ref="S2388" si="2109">$BB$15</f>
        <v>-</v>
      </c>
      <c r="T2388" s="3"/>
      <c r="U2388" s="36"/>
      <c r="V2388" s="37"/>
      <c r="W2388" s="37"/>
      <c r="X2388" s="38"/>
      <c r="Y2388" s="38"/>
      <c r="Z2388" s="71"/>
      <c r="AA2388" s="39"/>
      <c r="AB2388" s="40"/>
      <c r="AC2388" s="40"/>
      <c r="AD2388" s="40"/>
      <c r="AE2388" s="41"/>
      <c r="AF2388" s="42"/>
      <c r="AG2388" s="49"/>
      <c r="AH2388" s="43"/>
      <c r="AI2388" s="43"/>
      <c r="AJ2388" s="44"/>
      <c r="AK2388" s="44"/>
      <c r="AL2388" s="44"/>
      <c r="AM2388" s="44"/>
      <c r="AN2388" s="36"/>
      <c r="AO2388" s="36"/>
      <c r="AP2388" s="36"/>
      <c r="AQ2388" s="36"/>
      <c r="AR2388" s="36"/>
      <c r="AS2388" s="36"/>
    </row>
    <row r="2389" spans="19:45" ht="30" customHeight="1" x14ac:dyDescent="0.25">
      <c r="S2389" s="4" t="str">
        <f t="shared" ref="S2389" si="2110">$BB$16</f>
        <v>-</v>
      </c>
      <c r="T2389" s="3"/>
      <c r="U2389" s="36"/>
      <c r="V2389" s="37"/>
      <c r="W2389" s="37"/>
      <c r="X2389" s="38"/>
      <c r="Y2389" s="38"/>
      <c r="Z2389" s="71"/>
      <c r="AA2389" s="39"/>
      <c r="AB2389" s="40"/>
      <c r="AC2389" s="40"/>
      <c r="AD2389" s="40"/>
      <c r="AE2389" s="41"/>
      <c r="AF2389" s="42"/>
      <c r="AG2389" s="49"/>
      <c r="AH2389" s="43"/>
      <c r="AI2389" s="43"/>
      <c r="AJ2389" s="44"/>
      <c r="AK2389" s="44"/>
      <c r="AL2389" s="44"/>
      <c r="AM2389" s="44"/>
      <c r="AN2389" s="36"/>
      <c r="AO2389" s="36"/>
      <c r="AP2389" s="36"/>
      <c r="AQ2389" s="36"/>
      <c r="AR2389" s="36"/>
      <c r="AS2389" s="36"/>
    </row>
    <row r="2390" spans="19:45" ht="30" customHeight="1" x14ac:dyDescent="0.25">
      <c r="S2390" s="4" t="str">
        <f t="shared" ref="S2390" si="2111">$BB$17</f>
        <v>-</v>
      </c>
      <c r="T2390" s="3"/>
      <c r="U2390" s="36"/>
      <c r="V2390" s="37"/>
      <c r="W2390" s="37"/>
      <c r="X2390" s="38"/>
      <c r="Y2390" s="38"/>
      <c r="Z2390" s="71"/>
      <c r="AA2390" s="39"/>
      <c r="AB2390" s="40"/>
      <c r="AC2390" s="40"/>
      <c r="AD2390" s="40"/>
      <c r="AE2390" s="41"/>
      <c r="AF2390" s="42"/>
      <c r="AG2390" s="49"/>
      <c r="AH2390" s="43"/>
      <c r="AI2390" s="43"/>
      <c r="AJ2390" s="44"/>
      <c r="AK2390" s="44"/>
      <c r="AL2390" s="44"/>
      <c r="AM2390" s="44"/>
      <c r="AN2390" s="36"/>
      <c r="AO2390" s="36"/>
      <c r="AP2390" s="36"/>
      <c r="AQ2390" s="36"/>
      <c r="AR2390" s="36"/>
      <c r="AS2390" s="36"/>
    </row>
    <row r="2391" spans="19:45" ht="30" customHeight="1" x14ac:dyDescent="0.25">
      <c r="S2391" s="4" t="str">
        <f t="shared" ref="S2391" si="2112">$BB$18</f>
        <v>-</v>
      </c>
      <c r="T2391" s="3"/>
      <c r="U2391" s="36"/>
      <c r="V2391" s="37"/>
      <c r="W2391" s="37"/>
      <c r="X2391" s="38"/>
      <c r="Y2391" s="38"/>
      <c r="Z2391" s="71"/>
      <c r="AA2391" s="39"/>
      <c r="AB2391" s="40"/>
      <c r="AC2391" s="40"/>
      <c r="AD2391" s="40"/>
      <c r="AE2391" s="41"/>
      <c r="AF2391" s="42"/>
      <c r="AG2391" s="49"/>
      <c r="AH2391" s="43"/>
      <c r="AI2391" s="43"/>
      <c r="AJ2391" s="44"/>
      <c r="AK2391" s="44"/>
      <c r="AL2391" s="44"/>
      <c r="AM2391" s="44"/>
      <c r="AN2391" s="36"/>
      <c r="AO2391" s="36"/>
      <c r="AP2391" s="36"/>
      <c r="AQ2391" s="36"/>
      <c r="AR2391" s="36"/>
      <c r="AS2391" s="36"/>
    </row>
    <row r="2392" spans="19:45" ht="30" customHeight="1" x14ac:dyDescent="0.25">
      <c r="S2392" s="4" t="str">
        <f t="shared" ref="S2392" si="2113">$BB$19</f>
        <v>-</v>
      </c>
      <c r="T2392" s="3"/>
      <c r="U2392" s="36"/>
      <c r="V2392" s="37"/>
      <c r="W2392" s="37"/>
      <c r="X2392" s="38"/>
      <c r="Y2392" s="38"/>
      <c r="Z2392" s="71"/>
      <c r="AA2392" s="39"/>
      <c r="AB2392" s="40"/>
      <c r="AC2392" s="40"/>
      <c r="AD2392" s="40"/>
      <c r="AE2392" s="41"/>
      <c r="AF2392" s="42"/>
      <c r="AG2392" s="49"/>
      <c r="AH2392" s="43"/>
      <c r="AI2392" s="43"/>
      <c r="AJ2392" s="44"/>
      <c r="AK2392" s="44"/>
      <c r="AL2392" s="44"/>
      <c r="AM2392" s="44"/>
      <c r="AN2392" s="36"/>
      <c r="AO2392" s="36"/>
      <c r="AP2392" s="36"/>
      <c r="AQ2392" s="36"/>
      <c r="AR2392" s="36"/>
      <c r="AS2392" s="36"/>
    </row>
    <row r="2393" spans="19:45" ht="30" customHeight="1" x14ac:dyDescent="0.25">
      <c r="S2393" s="4" t="str">
        <f t="shared" ref="S2393" si="2114">$BB$20</f>
        <v>-</v>
      </c>
      <c r="T2393" s="3"/>
      <c r="U2393" s="36"/>
      <c r="V2393" s="37"/>
      <c r="W2393" s="37"/>
      <c r="X2393" s="38"/>
      <c r="Y2393" s="38"/>
      <c r="Z2393" s="71"/>
      <c r="AA2393" s="39"/>
      <c r="AB2393" s="40"/>
      <c r="AC2393" s="40"/>
      <c r="AD2393" s="40"/>
      <c r="AE2393" s="41"/>
      <c r="AF2393" s="42"/>
      <c r="AG2393" s="49"/>
      <c r="AH2393" s="43"/>
      <c r="AI2393" s="43"/>
      <c r="AJ2393" s="44"/>
      <c r="AK2393" s="44"/>
      <c r="AL2393" s="44"/>
      <c r="AM2393" s="44"/>
      <c r="AN2393" s="36"/>
      <c r="AO2393" s="36"/>
      <c r="AP2393" s="36"/>
      <c r="AQ2393" s="36"/>
      <c r="AR2393" s="36"/>
      <c r="AS2393" s="36"/>
    </row>
    <row r="2394" spans="19:45" ht="30" customHeight="1" x14ac:dyDescent="0.25">
      <c r="S2394" s="4" t="str">
        <f t="shared" ref="S2394" si="2115">$BB$21</f>
        <v>-</v>
      </c>
      <c r="T2394" s="3"/>
      <c r="U2394" s="36"/>
      <c r="V2394" s="37"/>
      <c r="W2394" s="37"/>
      <c r="X2394" s="38"/>
      <c r="Y2394" s="38"/>
      <c r="Z2394" s="71"/>
      <c r="AA2394" s="39"/>
      <c r="AB2394" s="40"/>
      <c r="AC2394" s="40"/>
      <c r="AD2394" s="40"/>
      <c r="AE2394" s="41"/>
      <c r="AF2394" s="42"/>
      <c r="AG2394" s="49"/>
      <c r="AH2394" s="43"/>
      <c r="AI2394" s="43"/>
      <c r="AJ2394" s="44"/>
      <c r="AK2394" s="44"/>
      <c r="AL2394" s="44"/>
      <c r="AM2394" s="44"/>
      <c r="AN2394" s="36"/>
      <c r="AO2394" s="36"/>
      <c r="AP2394" s="36"/>
      <c r="AQ2394" s="36"/>
      <c r="AR2394" s="36"/>
      <c r="AS2394" s="36"/>
    </row>
    <row r="2395" spans="19:45" ht="30" customHeight="1" x14ac:dyDescent="0.25">
      <c r="S2395" s="4" t="str">
        <f t="shared" ref="S2395" si="2116">$BB$22</f>
        <v>-</v>
      </c>
      <c r="T2395" s="3"/>
      <c r="U2395" s="36"/>
      <c r="V2395" s="37"/>
      <c r="W2395" s="37"/>
      <c r="X2395" s="38"/>
      <c r="Y2395" s="38"/>
      <c r="Z2395" s="71"/>
      <c r="AA2395" s="39"/>
      <c r="AB2395" s="40"/>
      <c r="AC2395" s="40"/>
      <c r="AD2395" s="40"/>
      <c r="AE2395" s="41"/>
      <c r="AF2395" s="42"/>
      <c r="AG2395" s="49"/>
      <c r="AH2395" s="43"/>
      <c r="AI2395" s="43"/>
      <c r="AJ2395" s="44"/>
      <c r="AK2395" s="44"/>
      <c r="AL2395" s="44"/>
      <c r="AM2395" s="44"/>
      <c r="AN2395" s="36"/>
      <c r="AO2395" s="36"/>
      <c r="AP2395" s="36"/>
      <c r="AQ2395" s="36"/>
      <c r="AR2395" s="36"/>
      <c r="AS2395" s="36"/>
    </row>
    <row r="2396" spans="19:45" ht="30" customHeight="1" x14ac:dyDescent="0.25">
      <c r="S2396" s="4" t="str">
        <f t="shared" ref="S2396" si="2117">$BB$23</f>
        <v>-</v>
      </c>
      <c r="T2396" s="3"/>
      <c r="U2396" s="36"/>
      <c r="V2396" s="37"/>
      <c r="W2396" s="37"/>
      <c r="X2396" s="38"/>
      <c r="Y2396" s="38"/>
      <c r="Z2396" s="71"/>
      <c r="AA2396" s="39"/>
      <c r="AB2396" s="40"/>
      <c r="AC2396" s="40"/>
      <c r="AD2396" s="40"/>
      <c r="AE2396" s="41"/>
      <c r="AF2396" s="42"/>
      <c r="AG2396" s="49"/>
      <c r="AH2396" s="43"/>
      <c r="AI2396" s="43"/>
      <c r="AJ2396" s="44"/>
      <c r="AK2396" s="44"/>
      <c r="AL2396" s="44"/>
      <c r="AM2396" s="44"/>
      <c r="AN2396" s="36"/>
      <c r="AO2396" s="36"/>
      <c r="AP2396" s="36"/>
      <c r="AQ2396" s="36"/>
      <c r="AR2396" s="36"/>
      <c r="AS2396" s="36"/>
    </row>
    <row r="2397" spans="19:45" ht="30" customHeight="1" x14ac:dyDescent="0.25">
      <c r="S2397" s="4" t="str">
        <f t="shared" ref="S2397" si="2118">$BB$24</f>
        <v>-</v>
      </c>
      <c r="T2397" s="3"/>
      <c r="U2397" s="36"/>
      <c r="V2397" s="37"/>
      <c r="W2397" s="37"/>
      <c r="X2397" s="38"/>
      <c r="Y2397" s="38"/>
      <c r="Z2397" s="71"/>
      <c r="AA2397" s="39"/>
      <c r="AB2397" s="40"/>
      <c r="AC2397" s="40"/>
      <c r="AD2397" s="40"/>
      <c r="AE2397" s="41"/>
      <c r="AF2397" s="42"/>
      <c r="AG2397" s="49"/>
      <c r="AH2397" s="43"/>
      <c r="AI2397" s="43"/>
      <c r="AJ2397" s="44"/>
      <c r="AK2397" s="44"/>
      <c r="AL2397" s="44"/>
      <c r="AM2397" s="44"/>
      <c r="AN2397" s="36"/>
      <c r="AO2397" s="36"/>
      <c r="AP2397" s="36"/>
      <c r="AQ2397" s="36"/>
      <c r="AR2397" s="36"/>
      <c r="AS2397" s="36"/>
    </row>
    <row r="2398" spans="19:45" ht="30" customHeight="1" x14ac:dyDescent="0.25">
      <c r="S2398" s="4" t="str">
        <f t="shared" ref="S2398" si="2119">$BB$25</f>
        <v>-</v>
      </c>
      <c r="T2398" s="3"/>
      <c r="U2398" s="36"/>
      <c r="V2398" s="37"/>
      <c r="W2398" s="37"/>
      <c r="X2398" s="38"/>
      <c r="Y2398" s="38"/>
      <c r="Z2398" s="71"/>
      <c r="AA2398" s="39"/>
      <c r="AB2398" s="40"/>
      <c r="AC2398" s="40"/>
      <c r="AD2398" s="40"/>
      <c r="AE2398" s="41"/>
      <c r="AF2398" s="42"/>
      <c r="AG2398" s="49"/>
      <c r="AH2398" s="43"/>
      <c r="AI2398" s="43"/>
      <c r="AJ2398" s="44"/>
      <c r="AK2398" s="44"/>
      <c r="AL2398" s="44"/>
      <c r="AM2398" s="44"/>
      <c r="AN2398" s="36"/>
      <c r="AO2398" s="36"/>
      <c r="AP2398" s="36"/>
      <c r="AQ2398" s="36"/>
      <c r="AR2398" s="36"/>
      <c r="AS2398" s="36"/>
    </row>
    <row r="2399" spans="19:45" ht="30" customHeight="1" x14ac:dyDescent="0.25">
      <c r="S2399" s="4" t="str">
        <f t="shared" ref="S2399" si="2120">$BB$26</f>
        <v>-</v>
      </c>
      <c r="T2399" s="3"/>
      <c r="U2399" s="36"/>
      <c r="V2399" s="37"/>
      <c r="W2399" s="37"/>
      <c r="X2399" s="38"/>
      <c r="Y2399" s="38"/>
      <c r="Z2399" s="71"/>
      <c r="AA2399" s="39"/>
      <c r="AB2399" s="40"/>
      <c r="AC2399" s="40"/>
      <c r="AD2399" s="40"/>
      <c r="AE2399" s="41"/>
      <c r="AF2399" s="42"/>
      <c r="AG2399" s="49"/>
      <c r="AH2399" s="43"/>
      <c r="AI2399" s="43"/>
      <c r="AJ2399" s="44"/>
      <c r="AK2399" s="44"/>
      <c r="AL2399" s="44"/>
      <c r="AM2399" s="44"/>
      <c r="AN2399" s="36"/>
      <c r="AO2399" s="36"/>
      <c r="AP2399" s="36"/>
      <c r="AQ2399" s="36"/>
      <c r="AR2399" s="36"/>
      <c r="AS2399" s="36"/>
    </row>
    <row r="2400" spans="19:45" ht="30" customHeight="1" x14ac:dyDescent="0.25">
      <c r="S2400" s="4" t="str">
        <f t="shared" ref="S2400" si="2121">$BB$27</f>
        <v>-</v>
      </c>
      <c r="T2400" s="3"/>
      <c r="U2400" s="36"/>
      <c r="V2400" s="37"/>
      <c r="W2400" s="37"/>
      <c r="X2400" s="38"/>
      <c r="Y2400" s="38"/>
      <c r="Z2400" s="71"/>
      <c r="AA2400" s="39"/>
      <c r="AB2400" s="40"/>
      <c r="AC2400" s="40"/>
      <c r="AD2400" s="40"/>
      <c r="AE2400" s="41"/>
      <c r="AF2400" s="42"/>
      <c r="AG2400" s="49"/>
      <c r="AH2400" s="43"/>
      <c r="AI2400" s="43"/>
      <c r="AJ2400" s="44"/>
      <c r="AK2400" s="44"/>
      <c r="AL2400" s="44"/>
      <c r="AM2400" s="44"/>
      <c r="AN2400" s="36"/>
      <c r="AO2400" s="36"/>
      <c r="AP2400" s="36"/>
      <c r="AQ2400" s="36"/>
      <c r="AR2400" s="36"/>
      <c r="AS2400" s="36"/>
    </row>
    <row r="2401" spans="19:45" ht="30" customHeight="1" x14ac:dyDescent="0.25">
      <c r="S2401" s="4" t="str">
        <f t="shared" ref="S2401" si="2122">$BB$28</f>
        <v>-</v>
      </c>
      <c r="T2401" s="3"/>
      <c r="U2401" s="36"/>
      <c r="V2401" s="37"/>
      <c r="W2401" s="37"/>
      <c r="X2401" s="38"/>
      <c r="Y2401" s="38"/>
      <c r="Z2401" s="71"/>
      <c r="AA2401" s="39"/>
      <c r="AB2401" s="40"/>
      <c r="AC2401" s="40"/>
      <c r="AD2401" s="40"/>
      <c r="AE2401" s="41"/>
      <c r="AF2401" s="42"/>
      <c r="AG2401" s="49"/>
      <c r="AH2401" s="43"/>
      <c r="AI2401" s="43"/>
      <c r="AJ2401" s="44"/>
      <c r="AK2401" s="44"/>
      <c r="AL2401" s="44"/>
      <c r="AM2401" s="44"/>
      <c r="AN2401" s="36"/>
      <c r="AO2401" s="36"/>
      <c r="AP2401" s="36"/>
      <c r="AQ2401" s="36"/>
      <c r="AR2401" s="36"/>
      <c r="AS2401" s="36"/>
    </row>
    <row r="2402" spans="19:45" ht="30" customHeight="1" x14ac:dyDescent="0.25">
      <c r="S2402" s="4" t="str">
        <f t="shared" ref="S2402" si="2123">$BB$29</f>
        <v>-</v>
      </c>
      <c r="T2402" s="3"/>
      <c r="U2402" s="36"/>
      <c r="V2402" s="37"/>
      <c r="W2402" s="37"/>
      <c r="X2402" s="38"/>
      <c r="Y2402" s="38"/>
      <c r="Z2402" s="71"/>
      <c r="AA2402" s="39"/>
      <c r="AB2402" s="40"/>
      <c r="AC2402" s="40"/>
      <c r="AD2402" s="40"/>
      <c r="AE2402" s="41"/>
      <c r="AF2402" s="42"/>
      <c r="AG2402" s="49"/>
      <c r="AH2402" s="43"/>
      <c r="AI2402" s="43"/>
      <c r="AJ2402" s="44"/>
      <c r="AK2402" s="44"/>
      <c r="AL2402" s="44"/>
      <c r="AM2402" s="44"/>
      <c r="AN2402" s="36"/>
      <c r="AO2402" s="36"/>
      <c r="AP2402" s="36"/>
      <c r="AQ2402" s="36"/>
      <c r="AR2402" s="36"/>
      <c r="AS2402" s="36"/>
    </row>
    <row r="2403" spans="19:45" ht="30" customHeight="1" x14ac:dyDescent="0.25">
      <c r="S2403" s="4" t="str">
        <f t="shared" ref="S2403" si="2124">$BB$30</f>
        <v>-</v>
      </c>
      <c r="T2403" s="3"/>
      <c r="U2403" s="36"/>
      <c r="V2403" s="37"/>
      <c r="W2403" s="37"/>
      <c r="X2403" s="38"/>
      <c r="Y2403" s="38"/>
      <c r="Z2403" s="71"/>
      <c r="AA2403" s="39"/>
      <c r="AB2403" s="40"/>
      <c r="AC2403" s="40"/>
      <c r="AD2403" s="40"/>
      <c r="AE2403" s="41"/>
      <c r="AF2403" s="42"/>
      <c r="AG2403" s="49"/>
      <c r="AH2403" s="43"/>
      <c r="AI2403" s="43"/>
      <c r="AJ2403" s="44"/>
      <c r="AK2403" s="44"/>
      <c r="AL2403" s="44"/>
      <c r="AM2403" s="44"/>
      <c r="AN2403" s="36"/>
      <c r="AO2403" s="36"/>
      <c r="AP2403" s="36"/>
      <c r="AQ2403" s="36"/>
      <c r="AR2403" s="36"/>
      <c r="AS2403" s="36"/>
    </row>
    <row r="2404" spans="19:45" ht="30" customHeight="1" x14ac:dyDescent="0.25">
      <c r="S2404" s="4" t="str">
        <f t="shared" ref="S2404" si="2125">$BB$31</f>
        <v>-</v>
      </c>
      <c r="T2404" s="3"/>
      <c r="U2404" s="36"/>
      <c r="V2404" s="37"/>
      <c r="W2404" s="37"/>
      <c r="X2404" s="38"/>
      <c r="Y2404" s="38"/>
      <c r="Z2404" s="71"/>
      <c r="AA2404" s="39"/>
      <c r="AB2404" s="40"/>
      <c r="AC2404" s="40"/>
      <c r="AD2404" s="40"/>
      <c r="AE2404" s="41"/>
      <c r="AF2404" s="42"/>
      <c r="AG2404" s="49"/>
      <c r="AH2404" s="43"/>
      <c r="AI2404" s="43"/>
      <c r="AJ2404" s="44"/>
      <c r="AK2404" s="44"/>
      <c r="AL2404" s="44"/>
      <c r="AM2404" s="44"/>
      <c r="AN2404" s="36"/>
      <c r="AO2404" s="36"/>
      <c r="AP2404" s="36"/>
      <c r="AQ2404" s="36"/>
      <c r="AR2404" s="36"/>
      <c r="AS2404" s="36"/>
    </row>
    <row r="2405" spans="19:45" ht="30" customHeight="1" x14ac:dyDescent="0.25">
      <c r="S2405" s="34"/>
      <c r="T2405" s="34"/>
      <c r="U2405" s="34"/>
      <c r="V2405" s="34"/>
      <c r="W2405" s="34"/>
      <c r="X2405" s="34"/>
      <c r="Y2405" s="34"/>
      <c r="Z2405" s="34"/>
      <c r="AA2405" s="34"/>
      <c r="AB2405" s="34"/>
      <c r="AC2405" s="34"/>
      <c r="AD2405" s="34"/>
      <c r="AE2405" s="34"/>
      <c r="AF2405" s="34"/>
      <c r="AG2405" s="34"/>
      <c r="AH2405" s="34"/>
      <c r="AI2405" s="34"/>
      <c r="AJ2405" s="34"/>
      <c r="AK2405" s="34"/>
      <c r="AL2405" s="34"/>
      <c r="AM2405" s="34"/>
      <c r="AN2405" s="34"/>
      <c r="AO2405" s="34"/>
      <c r="AP2405" s="34"/>
      <c r="AQ2405" s="34"/>
      <c r="AR2405" s="6"/>
      <c r="AS2405" s="6"/>
    </row>
    <row r="2406" spans="19:45" ht="30" customHeight="1" x14ac:dyDescent="0.25">
      <c r="S2406" s="19"/>
      <c r="T2406" s="19"/>
      <c r="U2406" s="19"/>
      <c r="V2406" s="19"/>
      <c r="W2406" s="19"/>
      <c r="X2406" s="19"/>
      <c r="Y2406" s="19"/>
      <c r="Z2406" s="19"/>
      <c r="AA2406" s="19"/>
      <c r="AB2406" s="19"/>
      <c r="AC2406" s="19"/>
      <c r="AD2406" s="19"/>
      <c r="AE2406" s="19"/>
      <c r="AF2406" s="19"/>
      <c r="AG2406" s="19"/>
      <c r="AH2406" s="19"/>
      <c r="AI2406" s="19"/>
      <c r="AJ2406" s="19"/>
      <c r="AK2406" s="19"/>
      <c r="AL2406" s="19"/>
      <c r="AM2406" s="19"/>
      <c r="AN2406" s="19"/>
      <c r="AO2406" s="19"/>
      <c r="AP2406" s="19"/>
      <c r="AQ2406" s="19"/>
      <c r="AR2406" s="19"/>
      <c r="AS2406" s="19"/>
    </row>
    <row r="2407" spans="19:45" ht="30" customHeight="1" x14ac:dyDescent="0.25">
      <c r="S2407" s="19"/>
      <c r="T2407" s="19"/>
      <c r="U2407" s="19"/>
      <c r="V2407" s="19"/>
      <c r="W2407" s="19"/>
      <c r="X2407" s="19"/>
      <c r="Y2407" s="19"/>
      <c r="Z2407" s="19"/>
      <c r="AA2407" s="19"/>
      <c r="AB2407" s="19"/>
      <c r="AC2407" s="19"/>
      <c r="AD2407" s="19"/>
      <c r="AE2407" s="19"/>
      <c r="AF2407" s="19"/>
      <c r="AG2407" s="19"/>
      <c r="AH2407" s="19"/>
      <c r="AI2407" s="19"/>
      <c r="AJ2407" s="19"/>
      <c r="AK2407" s="19"/>
      <c r="AL2407" s="19"/>
      <c r="AM2407" s="19"/>
      <c r="AN2407" s="19"/>
      <c r="AO2407" s="19"/>
      <c r="AP2407" s="19"/>
      <c r="AQ2407" s="19"/>
      <c r="AR2407" s="19"/>
      <c r="AS2407" s="19"/>
    </row>
    <row r="2408" spans="19:45" ht="30" customHeight="1" x14ac:dyDescent="0.25">
      <c r="S2408" s="19"/>
      <c r="T2408" s="19"/>
      <c r="U2408" s="19"/>
      <c r="V2408" s="19"/>
      <c r="W2408" s="19"/>
      <c r="X2408" s="19"/>
      <c r="Y2408" s="19"/>
      <c r="Z2408" s="19"/>
      <c r="AA2408" s="19"/>
      <c r="AB2408" s="19"/>
      <c r="AC2408" s="19"/>
      <c r="AD2408" s="19"/>
      <c r="AE2408" s="19"/>
      <c r="AF2408" s="19"/>
      <c r="AG2408" s="19"/>
      <c r="AH2408" s="19"/>
      <c r="AI2408" s="19"/>
      <c r="AJ2408" s="19"/>
      <c r="AK2408" s="19"/>
      <c r="AL2408" s="19"/>
      <c r="AM2408" s="19"/>
      <c r="AN2408" s="19"/>
      <c r="AO2408" s="19"/>
      <c r="AP2408" s="19"/>
      <c r="AQ2408" s="19"/>
      <c r="AR2408" s="19"/>
      <c r="AS2408" s="19"/>
    </row>
    <row r="2409" spans="19:45" ht="30" customHeight="1" x14ac:dyDescent="0.25">
      <c r="S2409" s="19"/>
      <c r="T2409" s="19"/>
      <c r="U2409" s="19"/>
      <c r="V2409" s="19"/>
      <c r="W2409" s="19"/>
      <c r="X2409" s="19"/>
      <c r="Y2409" s="19"/>
      <c r="Z2409" s="19"/>
      <c r="AA2409" s="19"/>
      <c r="AB2409" s="19"/>
      <c r="AC2409" s="19"/>
      <c r="AD2409" s="19"/>
      <c r="AE2409" s="19"/>
      <c r="AF2409" s="19"/>
      <c r="AG2409" s="19"/>
      <c r="AH2409" s="19"/>
      <c r="AI2409" s="19"/>
      <c r="AJ2409" s="19"/>
      <c r="AK2409" s="19"/>
      <c r="AL2409" s="19"/>
      <c r="AM2409" s="19"/>
      <c r="AN2409" s="19"/>
      <c r="AO2409" s="19"/>
      <c r="AP2409" s="19"/>
      <c r="AQ2409" s="19"/>
      <c r="AR2409" s="19"/>
      <c r="AS2409" s="19"/>
    </row>
    <row r="2410" spans="19:45" ht="30" customHeight="1" x14ac:dyDescent="0.25">
      <c r="S2410" s="19"/>
      <c r="T2410" s="19"/>
      <c r="U2410" s="19"/>
      <c r="V2410" s="19"/>
      <c r="W2410" s="19"/>
      <c r="X2410" s="19"/>
      <c r="Y2410" s="19"/>
      <c r="Z2410" s="19"/>
      <c r="AA2410" s="19"/>
      <c r="AB2410" s="19"/>
      <c r="AC2410" s="19"/>
      <c r="AD2410" s="19"/>
      <c r="AE2410" s="19"/>
      <c r="AF2410" s="19"/>
      <c r="AG2410" s="19"/>
      <c r="AH2410" s="19"/>
      <c r="AI2410" s="19"/>
      <c r="AJ2410" s="19"/>
      <c r="AK2410" s="19"/>
      <c r="AL2410" s="19"/>
      <c r="AM2410" s="19"/>
      <c r="AN2410" s="19"/>
      <c r="AO2410" s="19"/>
      <c r="AP2410" s="19"/>
      <c r="AQ2410" s="19"/>
      <c r="AR2410" s="19"/>
      <c r="AS2410" s="19"/>
    </row>
    <row r="2411" spans="19:45" ht="30" customHeight="1" x14ac:dyDescent="0.25">
      <c r="S2411" s="19"/>
      <c r="T2411" s="19"/>
      <c r="U2411" s="19"/>
      <c r="V2411" s="19"/>
      <c r="W2411" s="19"/>
      <c r="X2411" s="19"/>
      <c r="Y2411" s="19"/>
      <c r="Z2411" s="19"/>
      <c r="AA2411" s="19"/>
      <c r="AB2411" s="19"/>
      <c r="AC2411" s="19"/>
      <c r="AD2411" s="19"/>
      <c r="AE2411" s="19"/>
      <c r="AF2411" s="19"/>
      <c r="AG2411" s="19"/>
      <c r="AH2411" s="19"/>
      <c r="AI2411" s="19"/>
      <c r="AJ2411" s="19"/>
      <c r="AK2411" s="19"/>
      <c r="AL2411" s="19"/>
      <c r="AM2411" s="19"/>
      <c r="AN2411" s="19"/>
      <c r="AO2411" s="19"/>
      <c r="AP2411" s="19"/>
      <c r="AQ2411" s="19"/>
      <c r="AR2411" s="19"/>
      <c r="AS2411" s="19"/>
    </row>
    <row r="2412" spans="19:45" ht="30" customHeight="1" x14ac:dyDescent="0.25">
      <c r="S2412" s="19"/>
      <c r="T2412" s="19"/>
      <c r="U2412" s="19"/>
      <c r="V2412" s="19"/>
      <c r="W2412" s="19"/>
      <c r="X2412" s="19"/>
      <c r="Y2412" s="19"/>
      <c r="Z2412" s="19"/>
      <c r="AA2412" s="19"/>
      <c r="AB2412" s="19"/>
      <c r="AC2412" s="19"/>
      <c r="AD2412" s="19"/>
      <c r="AE2412" s="19"/>
      <c r="AF2412" s="19"/>
      <c r="AG2412" s="19"/>
      <c r="AH2412" s="19"/>
      <c r="AI2412" s="19"/>
      <c r="AJ2412" s="19"/>
      <c r="AK2412" s="19"/>
      <c r="AL2412" s="19"/>
      <c r="AM2412" s="19"/>
      <c r="AN2412" s="19"/>
      <c r="AO2412" s="19"/>
      <c r="AP2412" s="19"/>
      <c r="AQ2412" s="19"/>
      <c r="AR2412" s="19"/>
      <c r="AS2412" s="19"/>
    </row>
    <row r="2413" spans="19:45" ht="30" customHeight="1" x14ac:dyDescent="0.25">
      <c r="S2413" s="19"/>
      <c r="T2413" s="19"/>
      <c r="U2413" s="19"/>
      <c r="V2413" s="19"/>
      <c r="W2413" s="19"/>
      <c r="X2413" s="19"/>
      <c r="Y2413" s="19"/>
      <c r="Z2413" s="19"/>
      <c r="AA2413" s="19"/>
      <c r="AB2413" s="19"/>
      <c r="AC2413" s="19"/>
      <c r="AD2413" s="19"/>
      <c r="AE2413" s="19"/>
      <c r="AF2413" s="19"/>
      <c r="AG2413" s="19"/>
      <c r="AH2413" s="19"/>
      <c r="AI2413" s="19"/>
      <c r="AJ2413" s="19"/>
      <c r="AK2413" s="19"/>
      <c r="AL2413" s="19"/>
      <c r="AM2413" s="19"/>
      <c r="AN2413" s="19"/>
      <c r="AO2413" s="19"/>
      <c r="AP2413" s="19"/>
      <c r="AQ2413" s="19"/>
      <c r="AR2413" s="19"/>
      <c r="AS2413" s="19"/>
    </row>
    <row r="2414" spans="19:45" ht="30" customHeight="1" x14ac:dyDescent="0.25">
      <c r="S2414" s="19"/>
      <c r="T2414" s="19"/>
      <c r="U2414" s="19"/>
      <c r="V2414" s="19"/>
      <c r="W2414" s="19"/>
      <c r="X2414" s="19"/>
      <c r="Y2414" s="19"/>
      <c r="Z2414" s="19"/>
      <c r="AA2414" s="19"/>
      <c r="AB2414" s="19"/>
      <c r="AC2414" s="19"/>
      <c r="AD2414" s="19"/>
      <c r="AE2414" s="19"/>
      <c r="AF2414" s="19"/>
      <c r="AG2414" s="19"/>
      <c r="AH2414" s="19"/>
      <c r="AI2414" s="19"/>
      <c r="AJ2414" s="19"/>
      <c r="AK2414" s="19"/>
      <c r="AL2414" s="19"/>
      <c r="AM2414" s="19"/>
      <c r="AN2414" s="19"/>
      <c r="AO2414" s="19"/>
      <c r="AP2414" s="19"/>
      <c r="AQ2414" s="19"/>
      <c r="AR2414" s="19"/>
      <c r="AS2414" s="19"/>
    </row>
    <row r="2415" spans="19:45" ht="30" customHeight="1" x14ac:dyDescent="0.25">
      <c r="S2415" s="19"/>
      <c r="T2415" s="19"/>
      <c r="U2415" s="19"/>
      <c r="V2415" s="19"/>
      <c r="W2415" s="19"/>
      <c r="X2415" s="19"/>
      <c r="Y2415" s="19"/>
      <c r="Z2415" s="19"/>
      <c r="AA2415" s="19"/>
      <c r="AB2415" s="19"/>
      <c r="AC2415" s="19"/>
      <c r="AD2415" s="19"/>
      <c r="AE2415" s="19"/>
      <c r="AF2415" s="19"/>
      <c r="AG2415" s="19"/>
      <c r="AH2415" s="19"/>
      <c r="AI2415" s="19"/>
      <c r="AJ2415" s="19"/>
      <c r="AK2415" s="19"/>
      <c r="AL2415" s="19"/>
      <c r="AM2415" s="19"/>
      <c r="AN2415" s="19"/>
      <c r="AO2415" s="19"/>
      <c r="AP2415" s="19"/>
      <c r="AQ2415" s="19"/>
      <c r="AR2415" s="19"/>
      <c r="AS2415" s="19"/>
    </row>
    <row r="2416" spans="19:45" ht="30" customHeight="1" x14ac:dyDescent="0.25">
      <c r="S2416" s="19"/>
      <c r="T2416" s="19"/>
      <c r="U2416" s="19"/>
      <c r="V2416" s="19"/>
      <c r="W2416" s="19"/>
      <c r="X2416" s="19"/>
      <c r="Y2416" s="19"/>
      <c r="Z2416" s="19"/>
      <c r="AA2416" s="19"/>
      <c r="AB2416" s="19"/>
      <c r="AC2416" s="19"/>
      <c r="AD2416" s="19"/>
      <c r="AE2416" s="19"/>
      <c r="AF2416" s="19"/>
      <c r="AG2416" s="19"/>
      <c r="AH2416" s="19"/>
      <c r="AI2416" s="19"/>
      <c r="AJ2416" s="19"/>
      <c r="AK2416" s="19"/>
      <c r="AL2416" s="19"/>
      <c r="AM2416" s="19"/>
      <c r="AN2416" s="19"/>
      <c r="AO2416" s="19"/>
      <c r="AP2416" s="19"/>
      <c r="AQ2416" s="19"/>
      <c r="AR2416" s="19"/>
      <c r="AS2416" s="19"/>
    </row>
    <row r="2417" spans="19:45" ht="30" customHeight="1" x14ac:dyDescent="0.25">
      <c r="S2417" s="19"/>
      <c r="T2417" s="19"/>
      <c r="U2417" s="19"/>
      <c r="V2417" s="19"/>
      <c r="W2417" s="19"/>
      <c r="X2417" s="19"/>
      <c r="Y2417" s="19"/>
      <c r="Z2417" s="19"/>
      <c r="AA2417" s="19"/>
      <c r="AB2417" s="19"/>
      <c r="AC2417" s="19"/>
      <c r="AD2417" s="19"/>
      <c r="AE2417" s="19"/>
      <c r="AF2417" s="19"/>
      <c r="AG2417" s="19"/>
      <c r="AH2417" s="19"/>
      <c r="AI2417" s="19"/>
      <c r="AJ2417" s="19"/>
      <c r="AK2417" s="19"/>
      <c r="AL2417" s="19"/>
      <c r="AM2417" s="19"/>
      <c r="AN2417" s="19"/>
      <c r="AO2417" s="19"/>
      <c r="AP2417" s="19"/>
      <c r="AQ2417" s="19"/>
      <c r="AR2417" s="19"/>
      <c r="AS2417" s="19"/>
    </row>
    <row r="2418" spans="19:45" ht="30" customHeight="1" x14ac:dyDescent="0.25">
      <c r="S2418" s="19"/>
      <c r="T2418" s="19"/>
      <c r="U2418" s="19"/>
      <c r="V2418" s="19"/>
      <c r="W2418" s="19"/>
      <c r="X2418" s="19"/>
      <c r="Y2418" s="19"/>
      <c r="Z2418" s="19"/>
      <c r="AA2418" s="19"/>
      <c r="AB2418" s="19"/>
      <c r="AC2418" s="19"/>
      <c r="AD2418" s="19"/>
      <c r="AE2418" s="19"/>
      <c r="AF2418" s="19"/>
      <c r="AG2418" s="19"/>
      <c r="AH2418" s="19"/>
      <c r="AI2418" s="19"/>
      <c r="AJ2418" s="19"/>
      <c r="AK2418" s="19"/>
      <c r="AL2418" s="19"/>
      <c r="AM2418" s="19"/>
      <c r="AN2418" s="19"/>
      <c r="AO2418" s="19"/>
      <c r="AP2418" s="19"/>
      <c r="AQ2418" s="19"/>
      <c r="AR2418" s="19"/>
      <c r="AS2418" s="19"/>
    </row>
    <row r="2419" spans="19:45" ht="30" customHeight="1" x14ac:dyDescent="0.25">
      <c r="S2419" s="19"/>
      <c r="T2419" s="19"/>
      <c r="U2419" s="19"/>
      <c r="V2419" s="19"/>
      <c r="W2419" s="19"/>
      <c r="X2419" s="19"/>
      <c r="Y2419" s="19"/>
      <c r="Z2419" s="19"/>
      <c r="AA2419" s="19"/>
      <c r="AB2419" s="19"/>
      <c r="AC2419" s="19"/>
      <c r="AD2419" s="19"/>
      <c r="AE2419" s="19"/>
      <c r="AF2419" s="19"/>
      <c r="AG2419" s="19"/>
      <c r="AH2419" s="19"/>
      <c r="AI2419" s="19"/>
      <c r="AJ2419" s="19"/>
      <c r="AK2419" s="19"/>
      <c r="AL2419" s="19"/>
      <c r="AM2419" s="19"/>
      <c r="AN2419" s="19"/>
      <c r="AO2419" s="19"/>
      <c r="AP2419" s="19"/>
      <c r="AQ2419" s="19"/>
      <c r="AR2419" s="19"/>
      <c r="AS2419" s="19"/>
    </row>
    <row r="2420" spans="19:45" ht="30" customHeight="1" x14ac:dyDescent="0.25">
      <c r="S2420" s="19"/>
      <c r="T2420" s="19"/>
      <c r="U2420" s="19"/>
      <c r="V2420" s="19"/>
      <c r="W2420" s="19"/>
      <c r="X2420" s="19"/>
      <c r="Y2420" s="19"/>
      <c r="Z2420" s="19"/>
      <c r="AA2420" s="19"/>
      <c r="AB2420" s="19"/>
      <c r="AC2420" s="19"/>
      <c r="AD2420" s="19"/>
      <c r="AE2420" s="19"/>
      <c r="AF2420" s="19"/>
      <c r="AG2420" s="19"/>
      <c r="AH2420" s="19"/>
      <c r="AI2420" s="19"/>
      <c r="AJ2420" s="19"/>
      <c r="AK2420" s="19"/>
      <c r="AL2420" s="19"/>
      <c r="AM2420" s="19"/>
      <c r="AN2420" s="19"/>
      <c r="AO2420" s="19"/>
      <c r="AP2420" s="19"/>
      <c r="AQ2420" s="19"/>
      <c r="AR2420" s="19"/>
      <c r="AS2420" s="19"/>
    </row>
    <row r="2421" spans="19:45" ht="30" customHeight="1" x14ac:dyDescent="0.25">
      <c r="S2421" s="19"/>
      <c r="T2421" s="19"/>
      <c r="U2421" s="19"/>
      <c r="V2421" s="19"/>
      <c r="W2421" s="19"/>
      <c r="X2421" s="19"/>
      <c r="Y2421" s="19"/>
      <c r="Z2421" s="19"/>
      <c r="AA2421" s="19"/>
      <c r="AB2421" s="19"/>
      <c r="AC2421" s="19"/>
      <c r="AD2421" s="19"/>
      <c r="AE2421" s="19"/>
      <c r="AF2421" s="19"/>
      <c r="AG2421" s="19"/>
      <c r="AH2421" s="19"/>
      <c r="AI2421" s="19"/>
      <c r="AJ2421" s="19"/>
      <c r="AK2421" s="19"/>
      <c r="AL2421" s="19"/>
      <c r="AM2421" s="19"/>
      <c r="AN2421" s="19"/>
      <c r="AO2421" s="19"/>
      <c r="AP2421" s="19"/>
      <c r="AQ2421" s="19"/>
      <c r="AR2421" s="19"/>
      <c r="AS2421" s="19"/>
    </row>
    <row r="2422" spans="19:45" ht="30" customHeight="1" x14ac:dyDescent="0.25">
      <c r="S2422" s="19"/>
      <c r="T2422" s="19"/>
      <c r="U2422" s="19"/>
      <c r="V2422" s="19"/>
      <c r="W2422" s="19"/>
      <c r="X2422" s="19"/>
      <c r="Y2422" s="19"/>
      <c r="Z2422" s="19"/>
      <c r="AA2422" s="19"/>
      <c r="AB2422" s="19"/>
      <c r="AC2422" s="19"/>
      <c r="AD2422" s="19"/>
      <c r="AE2422" s="19"/>
      <c r="AF2422" s="19"/>
      <c r="AG2422" s="19"/>
      <c r="AH2422" s="19"/>
      <c r="AI2422" s="19"/>
      <c r="AJ2422" s="19"/>
      <c r="AK2422" s="19"/>
      <c r="AL2422" s="19"/>
      <c r="AM2422" s="19"/>
      <c r="AN2422" s="19"/>
      <c r="AO2422" s="19"/>
      <c r="AP2422" s="19"/>
      <c r="AQ2422" s="19"/>
      <c r="AR2422" s="19"/>
      <c r="AS2422" s="19"/>
    </row>
    <row r="2423" spans="19:45" ht="30" customHeight="1" x14ac:dyDescent="0.25">
      <c r="S2423" s="19"/>
      <c r="T2423" s="19"/>
      <c r="U2423" s="19"/>
      <c r="V2423" s="19"/>
      <c r="W2423" s="19"/>
      <c r="X2423" s="19"/>
      <c r="Y2423" s="19"/>
      <c r="Z2423" s="19"/>
      <c r="AA2423" s="19"/>
      <c r="AB2423" s="19"/>
      <c r="AC2423" s="19"/>
      <c r="AD2423" s="19"/>
      <c r="AE2423" s="19"/>
      <c r="AF2423" s="19"/>
      <c r="AG2423" s="19"/>
      <c r="AH2423" s="19"/>
      <c r="AI2423" s="19"/>
      <c r="AJ2423" s="19"/>
      <c r="AK2423" s="19"/>
      <c r="AL2423" s="19"/>
      <c r="AM2423" s="19"/>
      <c r="AN2423" s="19"/>
      <c r="AO2423" s="19"/>
      <c r="AP2423" s="19"/>
      <c r="AQ2423" s="19"/>
      <c r="AR2423" s="19"/>
      <c r="AS2423" s="19"/>
    </row>
    <row r="2424" spans="19:45" ht="30" customHeight="1" x14ac:dyDescent="0.25">
      <c r="S2424" s="19"/>
      <c r="T2424" s="19"/>
      <c r="U2424" s="19"/>
      <c r="V2424" s="19"/>
      <c r="W2424" s="19"/>
      <c r="X2424" s="19"/>
      <c r="Y2424" s="19"/>
      <c r="Z2424" s="19"/>
      <c r="AA2424" s="19"/>
      <c r="AB2424" s="19"/>
      <c r="AC2424" s="19"/>
      <c r="AD2424" s="19"/>
      <c r="AE2424" s="19"/>
      <c r="AF2424" s="19"/>
      <c r="AG2424" s="19"/>
      <c r="AH2424" s="19"/>
      <c r="AI2424" s="19"/>
      <c r="AJ2424" s="19"/>
      <c r="AK2424" s="19"/>
      <c r="AL2424" s="19"/>
      <c r="AM2424" s="19"/>
      <c r="AN2424" s="19"/>
      <c r="AO2424" s="19"/>
      <c r="AP2424" s="19"/>
      <c r="AQ2424" s="19"/>
      <c r="AR2424" s="19"/>
      <c r="AS2424" s="19"/>
    </row>
    <row r="2425" spans="19:45" ht="30" customHeight="1" x14ac:dyDescent="0.25">
      <c r="S2425" s="19"/>
      <c r="T2425" s="19"/>
      <c r="U2425" s="19"/>
      <c r="V2425" s="19"/>
      <c r="W2425" s="19"/>
      <c r="X2425" s="19"/>
      <c r="Y2425" s="19"/>
      <c r="Z2425" s="19"/>
      <c r="AA2425" s="19"/>
      <c r="AB2425" s="19"/>
      <c r="AC2425" s="19"/>
      <c r="AD2425" s="19"/>
      <c r="AE2425" s="19"/>
      <c r="AF2425" s="19"/>
      <c r="AG2425" s="19"/>
      <c r="AH2425" s="19"/>
      <c r="AI2425" s="19"/>
      <c r="AJ2425" s="19"/>
      <c r="AK2425" s="19"/>
      <c r="AL2425" s="19"/>
      <c r="AM2425" s="19"/>
      <c r="AN2425" s="19"/>
      <c r="AO2425" s="19"/>
      <c r="AP2425" s="19"/>
      <c r="AQ2425" s="19"/>
      <c r="AR2425" s="19"/>
      <c r="AS2425" s="19"/>
    </row>
    <row r="2426" spans="19:45" ht="30" customHeight="1" x14ac:dyDescent="0.25">
      <c r="S2426" s="19"/>
      <c r="T2426" s="19"/>
      <c r="U2426" s="19"/>
      <c r="V2426" s="19"/>
      <c r="W2426" s="19"/>
      <c r="X2426" s="19"/>
      <c r="Y2426" s="19"/>
      <c r="Z2426" s="19"/>
      <c r="AA2426" s="19"/>
      <c r="AB2426" s="19"/>
      <c r="AC2426" s="19"/>
      <c r="AD2426" s="19"/>
      <c r="AE2426" s="19"/>
      <c r="AF2426" s="19"/>
      <c r="AG2426" s="19"/>
      <c r="AH2426" s="19"/>
      <c r="AI2426" s="19"/>
      <c r="AJ2426" s="19"/>
      <c r="AK2426" s="19"/>
      <c r="AL2426" s="19"/>
      <c r="AM2426" s="19"/>
      <c r="AN2426" s="19"/>
      <c r="AO2426" s="19"/>
      <c r="AP2426" s="19"/>
      <c r="AQ2426" s="19"/>
      <c r="AR2426" s="19"/>
      <c r="AS2426" s="19"/>
    </row>
    <row r="2427" spans="19:45" ht="30" customHeight="1" x14ac:dyDescent="0.25">
      <c r="S2427" s="19"/>
      <c r="T2427" s="19"/>
      <c r="U2427" s="19"/>
      <c r="V2427" s="19"/>
      <c r="W2427" s="19"/>
      <c r="X2427" s="19"/>
      <c r="Y2427" s="19"/>
      <c r="Z2427" s="19"/>
      <c r="AA2427" s="19"/>
      <c r="AB2427" s="19"/>
      <c r="AC2427" s="19"/>
      <c r="AD2427" s="19"/>
      <c r="AE2427" s="19"/>
      <c r="AF2427" s="19"/>
      <c r="AG2427" s="19"/>
      <c r="AH2427" s="19"/>
      <c r="AI2427" s="19"/>
      <c r="AJ2427" s="19"/>
      <c r="AK2427" s="19"/>
      <c r="AL2427" s="19"/>
      <c r="AM2427" s="19"/>
      <c r="AN2427" s="19"/>
      <c r="AO2427" s="19"/>
      <c r="AP2427" s="19"/>
      <c r="AQ2427" s="19"/>
      <c r="AR2427" s="19"/>
      <c r="AS2427" s="19"/>
    </row>
    <row r="2428" spans="19:45" ht="30" customHeight="1" x14ac:dyDescent="0.25">
      <c r="S2428" s="19"/>
      <c r="T2428" s="19"/>
      <c r="U2428" s="19"/>
      <c r="V2428" s="19"/>
      <c r="W2428" s="19"/>
      <c r="X2428" s="19"/>
      <c r="Y2428" s="19"/>
      <c r="Z2428" s="19"/>
      <c r="AA2428" s="19"/>
      <c r="AB2428" s="19"/>
      <c r="AC2428" s="19"/>
      <c r="AD2428" s="19"/>
      <c r="AE2428" s="19"/>
      <c r="AF2428" s="19"/>
      <c r="AG2428" s="19"/>
      <c r="AH2428" s="19"/>
      <c r="AI2428" s="19"/>
      <c r="AJ2428" s="19"/>
      <c r="AK2428" s="19"/>
      <c r="AL2428" s="19"/>
      <c r="AM2428" s="19"/>
      <c r="AN2428" s="19"/>
      <c r="AO2428" s="19"/>
      <c r="AP2428" s="19"/>
      <c r="AQ2428" s="19"/>
      <c r="AR2428" s="19"/>
      <c r="AS2428" s="19"/>
    </row>
    <row r="2429" spans="19:45" ht="30" customHeight="1" x14ac:dyDescent="0.25">
      <c r="S2429" s="19"/>
      <c r="T2429" s="19"/>
      <c r="U2429" s="19"/>
      <c r="V2429" s="19"/>
      <c r="W2429" s="19"/>
      <c r="X2429" s="19"/>
      <c r="Y2429" s="19"/>
      <c r="Z2429" s="19"/>
      <c r="AA2429" s="19"/>
      <c r="AB2429" s="19"/>
      <c r="AC2429" s="19"/>
      <c r="AD2429" s="19"/>
      <c r="AE2429" s="19"/>
      <c r="AF2429" s="19"/>
      <c r="AG2429" s="19"/>
      <c r="AH2429" s="19"/>
      <c r="AI2429" s="19"/>
      <c r="AJ2429" s="19"/>
      <c r="AK2429" s="19"/>
      <c r="AL2429" s="19"/>
      <c r="AM2429" s="19"/>
      <c r="AN2429" s="19"/>
      <c r="AO2429" s="19"/>
      <c r="AP2429" s="19"/>
      <c r="AQ2429" s="19"/>
      <c r="AR2429" s="19"/>
      <c r="AS2429" s="19"/>
    </row>
    <row r="2430" spans="19:45" ht="30" customHeight="1" x14ac:dyDescent="0.25">
      <c r="S2430" s="19"/>
      <c r="T2430" s="19"/>
      <c r="U2430" s="19"/>
      <c r="V2430" s="19"/>
      <c r="W2430" s="19"/>
      <c r="X2430" s="19"/>
      <c r="Y2430" s="19"/>
      <c r="Z2430" s="19"/>
      <c r="AA2430" s="19"/>
      <c r="AB2430" s="19"/>
      <c r="AC2430" s="19"/>
      <c r="AD2430" s="19"/>
      <c r="AE2430" s="19"/>
      <c r="AF2430" s="19"/>
      <c r="AG2430" s="19"/>
      <c r="AH2430" s="19"/>
      <c r="AI2430" s="19"/>
      <c r="AJ2430" s="19"/>
      <c r="AK2430" s="19"/>
      <c r="AL2430" s="19"/>
      <c r="AM2430" s="19"/>
      <c r="AN2430" s="19"/>
      <c r="AO2430" s="19"/>
      <c r="AP2430" s="19"/>
      <c r="AQ2430" s="19"/>
      <c r="AR2430" s="19"/>
      <c r="AS2430" s="19"/>
    </row>
    <row r="2431" spans="19:45" ht="30" customHeight="1" x14ac:dyDescent="0.25">
      <c r="S2431" s="19"/>
      <c r="T2431" s="19"/>
      <c r="U2431" s="19"/>
      <c r="V2431" s="19"/>
      <c r="W2431" s="19"/>
      <c r="X2431" s="19"/>
      <c r="Y2431" s="19"/>
      <c r="Z2431" s="19"/>
      <c r="AA2431" s="19"/>
      <c r="AB2431" s="19"/>
      <c r="AC2431" s="19"/>
      <c r="AD2431" s="19"/>
      <c r="AE2431" s="19"/>
      <c r="AF2431" s="19"/>
      <c r="AG2431" s="19"/>
      <c r="AH2431" s="19"/>
      <c r="AI2431" s="19"/>
      <c r="AJ2431" s="19"/>
      <c r="AK2431" s="19"/>
      <c r="AL2431" s="19"/>
      <c r="AM2431" s="19"/>
      <c r="AN2431" s="19"/>
      <c r="AO2431" s="19"/>
      <c r="AP2431" s="19"/>
      <c r="AQ2431" s="19"/>
      <c r="AR2431" s="19"/>
      <c r="AS2431" s="19"/>
    </row>
    <row r="2432" spans="19:45" ht="30" customHeight="1" x14ac:dyDescent="0.25">
      <c r="S2432" s="19"/>
      <c r="T2432" s="19"/>
      <c r="U2432" s="19"/>
      <c r="V2432" s="19"/>
      <c r="W2432" s="19"/>
      <c r="X2432" s="19"/>
      <c r="Y2432" s="19"/>
      <c r="Z2432" s="19"/>
      <c r="AA2432" s="19"/>
      <c r="AB2432" s="19"/>
      <c r="AC2432" s="19"/>
      <c r="AD2432" s="19"/>
      <c r="AE2432" s="19"/>
      <c r="AF2432" s="19"/>
      <c r="AG2432" s="19"/>
      <c r="AH2432" s="19"/>
      <c r="AI2432" s="19"/>
      <c r="AJ2432" s="19"/>
      <c r="AK2432" s="19"/>
      <c r="AL2432" s="19"/>
      <c r="AM2432" s="19"/>
      <c r="AN2432" s="19"/>
      <c r="AO2432" s="19"/>
      <c r="AP2432" s="19"/>
      <c r="AQ2432" s="19"/>
      <c r="AR2432" s="19"/>
      <c r="AS2432" s="19"/>
    </row>
    <row r="2433" spans="2:45" ht="30" customHeight="1" x14ac:dyDescent="0.25">
      <c r="B2433" s="70"/>
      <c r="S2433" s="19"/>
      <c r="T2433" s="19"/>
      <c r="U2433" s="19"/>
      <c r="V2433" s="19"/>
      <c r="W2433" s="19"/>
      <c r="X2433" s="19"/>
      <c r="Y2433" s="19"/>
      <c r="Z2433" s="19"/>
      <c r="AA2433" s="19"/>
      <c r="AB2433" s="19"/>
      <c r="AC2433" s="19"/>
      <c r="AD2433" s="19"/>
      <c r="AE2433" s="19"/>
      <c r="AF2433" s="19"/>
      <c r="AG2433" s="19"/>
      <c r="AH2433" s="19"/>
      <c r="AI2433" s="19"/>
      <c r="AJ2433" s="19"/>
      <c r="AK2433" s="19"/>
      <c r="AL2433" s="19"/>
      <c r="AM2433" s="19"/>
      <c r="AN2433" s="19"/>
      <c r="AO2433" s="19"/>
      <c r="AP2433" s="19"/>
      <c r="AQ2433" s="19"/>
      <c r="AR2433" s="19"/>
      <c r="AS2433" s="19"/>
    </row>
    <row r="2434" spans="2:45" ht="30" customHeight="1" x14ac:dyDescent="0.25">
      <c r="S2434" s="19"/>
      <c r="T2434" s="19"/>
      <c r="U2434" s="19"/>
      <c r="V2434" s="19"/>
      <c r="W2434" s="19"/>
      <c r="X2434" s="19"/>
      <c r="Y2434" s="19"/>
      <c r="Z2434" s="19"/>
      <c r="AA2434" s="19"/>
      <c r="AB2434" s="19"/>
      <c r="AC2434" s="19"/>
      <c r="AD2434" s="19"/>
      <c r="AE2434" s="19"/>
      <c r="AF2434" s="19"/>
      <c r="AG2434" s="19"/>
      <c r="AH2434" s="19"/>
      <c r="AI2434" s="19"/>
      <c r="AJ2434" s="19"/>
      <c r="AK2434" s="19"/>
      <c r="AL2434" s="19"/>
      <c r="AM2434" s="19"/>
      <c r="AN2434" s="19"/>
      <c r="AO2434" s="19"/>
      <c r="AP2434" s="19"/>
      <c r="AQ2434" s="19"/>
      <c r="AR2434" s="19"/>
      <c r="AS2434" s="19"/>
    </row>
    <row r="2435" spans="2:45" ht="30" customHeight="1" x14ac:dyDescent="0.25">
      <c r="S2435" s="19"/>
      <c r="T2435" s="19"/>
      <c r="U2435" s="19"/>
      <c r="V2435" s="19"/>
      <c r="W2435" s="19"/>
      <c r="X2435" s="19"/>
      <c r="Y2435" s="19"/>
      <c r="Z2435" s="19"/>
      <c r="AA2435" s="19"/>
      <c r="AB2435" s="19"/>
      <c r="AC2435" s="19"/>
      <c r="AD2435" s="19"/>
      <c r="AE2435" s="19"/>
      <c r="AF2435" s="19"/>
      <c r="AG2435" s="19"/>
      <c r="AH2435" s="19"/>
      <c r="AI2435" s="19"/>
      <c r="AJ2435" s="19"/>
      <c r="AK2435" s="19"/>
      <c r="AL2435" s="19"/>
      <c r="AM2435" s="19"/>
      <c r="AN2435" s="19"/>
      <c r="AO2435" s="19"/>
      <c r="AP2435" s="19"/>
      <c r="AQ2435" s="19"/>
      <c r="AR2435" s="19"/>
      <c r="AS2435" s="19"/>
    </row>
    <row r="2436" spans="2:45" ht="30" customHeight="1" x14ac:dyDescent="0.25">
      <c r="S2436" s="19"/>
      <c r="T2436" s="19"/>
      <c r="U2436" s="19"/>
      <c r="V2436" s="19"/>
      <c r="W2436" s="19"/>
      <c r="X2436" s="19"/>
      <c r="Y2436" s="19"/>
      <c r="Z2436" s="19"/>
      <c r="AA2436" s="19"/>
      <c r="AB2436" s="19"/>
      <c r="AC2436" s="19"/>
      <c r="AD2436" s="19"/>
      <c r="AE2436" s="19"/>
      <c r="AF2436" s="19"/>
      <c r="AG2436" s="19"/>
      <c r="AH2436" s="19"/>
      <c r="AI2436" s="19"/>
      <c r="AJ2436" s="19"/>
      <c r="AK2436" s="19"/>
      <c r="AL2436" s="19"/>
      <c r="AM2436" s="19"/>
      <c r="AN2436" s="19"/>
      <c r="AO2436" s="19"/>
      <c r="AP2436" s="19"/>
      <c r="AQ2436" s="19"/>
      <c r="AR2436" s="19"/>
      <c r="AS2436" s="19"/>
    </row>
    <row r="2437" spans="2:45" ht="30" customHeight="1" x14ac:dyDescent="0.25">
      <c r="S2437" s="19"/>
      <c r="T2437" s="19"/>
      <c r="U2437" s="19"/>
      <c r="V2437" s="19"/>
      <c r="W2437" s="19"/>
      <c r="X2437" s="19"/>
      <c r="Y2437" s="19"/>
      <c r="Z2437" s="19"/>
      <c r="AA2437" s="19"/>
      <c r="AB2437" s="19"/>
      <c r="AC2437" s="19"/>
      <c r="AD2437" s="19"/>
      <c r="AE2437" s="19"/>
      <c r="AF2437" s="19"/>
      <c r="AG2437" s="19"/>
      <c r="AH2437" s="19"/>
      <c r="AI2437" s="19"/>
      <c r="AJ2437" s="19"/>
      <c r="AK2437" s="19"/>
      <c r="AL2437" s="19"/>
      <c r="AM2437" s="19"/>
      <c r="AN2437" s="19"/>
      <c r="AO2437" s="19"/>
      <c r="AP2437" s="19"/>
      <c r="AQ2437" s="19"/>
      <c r="AR2437" s="19"/>
      <c r="AS2437" s="19"/>
    </row>
    <row r="2438" spans="2:45" ht="30" customHeight="1" x14ac:dyDescent="0.25">
      <c r="S2438" s="19"/>
      <c r="T2438" s="19"/>
      <c r="U2438" s="19"/>
      <c r="V2438" s="19"/>
      <c r="W2438" s="19"/>
      <c r="X2438" s="19"/>
      <c r="Y2438" s="19"/>
      <c r="Z2438" s="19"/>
      <c r="AA2438" s="19"/>
      <c r="AB2438" s="19"/>
      <c r="AC2438" s="19"/>
      <c r="AD2438" s="19"/>
      <c r="AE2438" s="19"/>
      <c r="AF2438" s="19"/>
      <c r="AG2438" s="19"/>
      <c r="AH2438" s="19"/>
      <c r="AI2438" s="19"/>
      <c r="AJ2438" s="19"/>
      <c r="AK2438" s="19"/>
      <c r="AL2438" s="19"/>
      <c r="AM2438" s="19"/>
      <c r="AN2438" s="19"/>
      <c r="AO2438" s="19"/>
      <c r="AP2438" s="19"/>
      <c r="AQ2438" s="19"/>
      <c r="AR2438" s="19"/>
      <c r="AS2438" s="19"/>
    </row>
    <row r="2439" spans="2:45" ht="30" customHeight="1" x14ac:dyDescent="0.25">
      <c r="S2439" s="19"/>
      <c r="T2439" s="19"/>
      <c r="U2439" s="19"/>
      <c r="V2439" s="19"/>
      <c r="W2439" s="19"/>
      <c r="X2439" s="19"/>
      <c r="Y2439" s="19"/>
      <c r="Z2439" s="19"/>
      <c r="AA2439" s="19"/>
      <c r="AB2439" s="19"/>
      <c r="AC2439" s="19"/>
      <c r="AD2439" s="19"/>
      <c r="AE2439" s="19"/>
      <c r="AF2439" s="19"/>
      <c r="AG2439" s="19"/>
      <c r="AH2439" s="19"/>
      <c r="AI2439" s="19"/>
      <c r="AJ2439" s="19"/>
      <c r="AK2439" s="19"/>
      <c r="AL2439" s="19"/>
      <c r="AM2439" s="19"/>
      <c r="AN2439" s="19"/>
      <c r="AO2439" s="19"/>
      <c r="AP2439" s="19"/>
      <c r="AQ2439" s="19"/>
      <c r="AR2439" s="19"/>
      <c r="AS2439" s="19"/>
    </row>
    <row r="2440" spans="2:45" ht="30" customHeight="1" x14ac:dyDescent="0.25">
      <c r="S2440" s="19"/>
      <c r="T2440" s="19"/>
      <c r="U2440" s="19"/>
      <c r="V2440" s="19"/>
      <c r="W2440" s="19"/>
      <c r="X2440" s="19"/>
      <c r="Y2440" s="19"/>
      <c r="Z2440" s="19"/>
      <c r="AA2440" s="19"/>
      <c r="AB2440" s="19"/>
      <c r="AC2440" s="19"/>
      <c r="AD2440" s="19"/>
      <c r="AE2440" s="19"/>
      <c r="AF2440" s="19"/>
      <c r="AG2440" s="19"/>
      <c r="AH2440" s="19"/>
      <c r="AI2440" s="19"/>
      <c r="AJ2440" s="19"/>
      <c r="AK2440" s="19"/>
      <c r="AL2440" s="19"/>
      <c r="AM2440" s="19"/>
      <c r="AN2440" s="19"/>
      <c r="AO2440" s="19"/>
      <c r="AP2440" s="19"/>
      <c r="AQ2440" s="19"/>
      <c r="AR2440" s="19"/>
      <c r="AS2440" s="19"/>
    </row>
    <row r="2441" spans="2:45" ht="30" customHeight="1" x14ac:dyDescent="0.25">
      <c r="S2441" s="19"/>
      <c r="T2441" s="19"/>
      <c r="U2441" s="19"/>
      <c r="V2441" s="19"/>
      <c r="W2441" s="19"/>
      <c r="X2441" s="19"/>
      <c r="Y2441" s="19"/>
      <c r="Z2441" s="19"/>
      <c r="AA2441" s="19"/>
      <c r="AB2441" s="19"/>
      <c r="AC2441" s="19"/>
      <c r="AD2441" s="19"/>
      <c r="AE2441" s="19"/>
      <c r="AF2441" s="19"/>
      <c r="AG2441" s="19"/>
      <c r="AH2441" s="19"/>
      <c r="AI2441" s="19"/>
      <c r="AJ2441" s="19"/>
      <c r="AK2441" s="19"/>
      <c r="AL2441" s="19"/>
      <c r="AM2441" s="19"/>
      <c r="AN2441" s="19"/>
      <c r="AO2441" s="19"/>
      <c r="AP2441" s="19"/>
      <c r="AQ2441" s="19"/>
      <c r="AR2441" s="19"/>
      <c r="AS2441" s="19"/>
    </row>
    <row r="2442" spans="2:45" ht="30" customHeight="1" x14ac:dyDescent="0.25">
      <c r="S2442" s="19"/>
      <c r="T2442" s="19"/>
      <c r="U2442" s="19"/>
      <c r="V2442" s="19"/>
      <c r="W2442" s="19"/>
      <c r="X2442" s="19"/>
      <c r="Y2442" s="19"/>
      <c r="Z2442" s="19"/>
      <c r="AA2442" s="19"/>
      <c r="AB2442" s="19"/>
      <c r="AC2442" s="19"/>
      <c r="AD2442" s="19"/>
      <c r="AE2442" s="19"/>
      <c r="AF2442" s="19"/>
      <c r="AG2442" s="19"/>
      <c r="AH2442" s="19"/>
      <c r="AI2442" s="19"/>
      <c r="AJ2442" s="19"/>
      <c r="AK2442" s="19"/>
      <c r="AL2442" s="19"/>
      <c r="AM2442" s="19"/>
      <c r="AN2442" s="19"/>
      <c r="AO2442" s="19"/>
      <c r="AP2442" s="19"/>
      <c r="AQ2442" s="19"/>
      <c r="AR2442" s="19"/>
      <c r="AS2442" s="19"/>
    </row>
    <row r="2443" spans="2:45" ht="30" customHeight="1" x14ac:dyDescent="0.25">
      <c r="S2443" s="19"/>
      <c r="T2443" s="19"/>
      <c r="U2443" s="19"/>
      <c r="V2443" s="19"/>
      <c r="W2443" s="19"/>
      <c r="X2443" s="19"/>
      <c r="Y2443" s="19"/>
      <c r="Z2443" s="19"/>
      <c r="AA2443" s="19"/>
      <c r="AB2443" s="19"/>
      <c r="AC2443" s="19"/>
      <c r="AD2443" s="19"/>
      <c r="AE2443" s="19"/>
      <c r="AF2443" s="19"/>
      <c r="AG2443" s="19"/>
      <c r="AH2443" s="19"/>
      <c r="AI2443" s="19"/>
      <c r="AJ2443" s="19"/>
      <c r="AK2443" s="19"/>
      <c r="AL2443" s="19"/>
      <c r="AM2443" s="19"/>
      <c r="AN2443" s="19"/>
      <c r="AO2443" s="19"/>
      <c r="AP2443" s="19"/>
      <c r="AQ2443" s="19"/>
      <c r="AR2443" s="19"/>
      <c r="AS2443" s="19"/>
    </row>
    <row r="2444" spans="2:45" ht="30" customHeight="1" x14ac:dyDescent="0.25">
      <c r="S2444" s="19"/>
      <c r="T2444" s="19"/>
      <c r="U2444" s="19"/>
      <c r="V2444" s="19"/>
      <c r="W2444" s="19"/>
      <c r="X2444" s="19"/>
      <c r="Y2444" s="19"/>
      <c r="Z2444" s="19"/>
      <c r="AA2444" s="19"/>
      <c r="AB2444" s="19"/>
      <c r="AC2444" s="19"/>
      <c r="AD2444" s="19"/>
      <c r="AE2444" s="19"/>
      <c r="AF2444" s="19"/>
      <c r="AG2444" s="19"/>
      <c r="AH2444" s="19"/>
      <c r="AI2444" s="19"/>
      <c r="AJ2444" s="19"/>
      <c r="AK2444" s="19"/>
      <c r="AL2444" s="19"/>
      <c r="AM2444" s="19"/>
      <c r="AN2444" s="19"/>
      <c r="AO2444" s="19"/>
      <c r="AP2444" s="19"/>
      <c r="AQ2444" s="19"/>
      <c r="AR2444" s="19"/>
      <c r="AS2444" s="19"/>
    </row>
    <row r="2445" spans="2:45" ht="30" customHeight="1" x14ac:dyDescent="0.25">
      <c r="S2445" s="19"/>
      <c r="T2445" s="19"/>
      <c r="U2445" s="19"/>
      <c r="V2445" s="19"/>
      <c r="W2445" s="19"/>
      <c r="X2445" s="19"/>
      <c r="Y2445" s="19"/>
      <c r="Z2445" s="19"/>
      <c r="AA2445" s="19"/>
      <c r="AB2445" s="19"/>
      <c r="AC2445" s="19"/>
      <c r="AD2445" s="19"/>
      <c r="AE2445" s="19"/>
      <c r="AF2445" s="19"/>
      <c r="AG2445" s="19"/>
      <c r="AH2445" s="19"/>
      <c r="AI2445" s="19"/>
      <c r="AJ2445" s="19"/>
      <c r="AK2445" s="19"/>
      <c r="AL2445" s="19"/>
      <c r="AM2445" s="19"/>
      <c r="AN2445" s="19"/>
      <c r="AO2445" s="19"/>
      <c r="AP2445" s="19"/>
      <c r="AQ2445" s="19"/>
      <c r="AR2445" s="19"/>
      <c r="AS2445" s="19"/>
    </row>
    <row r="2446" spans="2:45" ht="30" customHeight="1" x14ac:dyDescent="0.25">
      <c r="S2446" s="19"/>
      <c r="T2446" s="19"/>
      <c r="U2446" s="19"/>
      <c r="V2446" s="19"/>
      <c r="W2446" s="19"/>
      <c r="X2446" s="19"/>
      <c r="Y2446" s="19"/>
      <c r="Z2446" s="19"/>
      <c r="AA2446" s="19"/>
      <c r="AB2446" s="19"/>
      <c r="AC2446" s="19"/>
      <c r="AD2446" s="19"/>
      <c r="AE2446" s="19"/>
      <c r="AF2446" s="19"/>
      <c r="AG2446" s="19"/>
      <c r="AH2446" s="19"/>
      <c r="AI2446" s="19"/>
      <c r="AJ2446" s="19"/>
      <c r="AK2446" s="19"/>
      <c r="AL2446" s="19"/>
      <c r="AM2446" s="19"/>
      <c r="AN2446" s="19"/>
      <c r="AO2446" s="19"/>
      <c r="AP2446" s="19"/>
      <c r="AQ2446" s="19"/>
      <c r="AR2446" s="19"/>
      <c r="AS2446" s="19"/>
    </row>
    <row r="2447" spans="2:45" ht="30" customHeight="1" x14ac:dyDescent="0.25">
      <c r="S2447" s="19"/>
      <c r="T2447" s="19"/>
      <c r="U2447" s="19"/>
      <c r="V2447" s="19"/>
      <c r="W2447" s="19"/>
      <c r="X2447" s="19"/>
      <c r="Y2447" s="19"/>
      <c r="Z2447" s="19"/>
      <c r="AA2447" s="19"/>
      <c r="AB2447" s="19"/>
      <c r="AC2447" s="19"/>
      <c r="AD2447" s="19"/>
      <c r="AE2447" s="19"/>
      <c r="AF2447" s="19"/>
      <c r="AG2447" s="19"/>
      <c r="AH2447" s="19"/>
      <c r="AI2447" s="19"/>
      <c r="AJ2447" s="19"/>
      <c r="AK2447" s="19"/>
      <c r="AL2447" s="19"/>
      <c r="AM2447" s="19"/>
      <c r="AN2447" s="19"/>
      <c r="AO2447" s="19"/>
      <c r="AP2447" s="19"/>
      <c r="AQ2447" s="19"/>
      <c r="AR2447" s="19"/>
      <c r="AS2447" s="19"/>
    </row>
    <row r="2448" spans="2:45" ht="30" customHeight="1" x14ac:dyDescent="0.25">
      <c r="S2448" s="19"/>
      <c r="T2448" s="19"/>
      <c r="U2448" s="19"/>
      <c r="V2448" s="19"/>
      <c r="W2448" s="19"/>
      <c r="X2448" s="19"/>
      <c r="Y2448" s="19"/>
      <c r="Z2448" s="19"/>
      <c r="AA2448" s="19"/>
      <c r="AB2448" s="19"/>
      <c r="AC2448" s="19"/>
      <c r="AD2448" s="19"/>
      <c r="AE2448" s="19"/>
      <c r="AF2448" s="19"/>
      <c r="AG2448" s="19"/>
      <c r="AH2448" s="19"/>
      <c r="AI2448" s="19"/>
      <c r="AJ2448" s="19"/>
      <c r="AK2448" s="19"/>
      <c r="AL2448" s="19"/>
      <c r="AM2448" s="19"/>
      <c r="AN2448" s="19"/>
      <c r="AO2448" s="19"/>
      <c r="AP2448" s="19"/>
      <c r="AQ2448" s="19"/>
      <c r="AR2448" s="19"/>
      <c r="AS2448" s="19"/>
    </row>
    <row r="2449" spans="19:45" ht="30" customHeight="1" x14ac:dyDescent="0.25">
      <c r="S2449" s="19"/>
      <c r="T2449" s="19"/>
      <c r="U2449" s="19"/>
      <c r="V2449" s="19"/>
      <c r="W2449" s="19"/>
      <c r="X2449" s="19"/>
      <c r="Y2449" s="19"/>
      <c r="Z2449" s="19"/>
      <c r="AA2449" s="19"/>
      <c r="AB2449" s="19"/>
      <c r="AC2449" s="19"/>
      <c r="AD2449" s="19"/>
      <c r="AE2449" s="19"/>
      <c r="AF2449" s="19"/>
      <c r="AG2449" s="19"/>
      <c r="AH2449" s="19"/>
      <c r="AI2449" s="19"/>
      <c r="AJ2449" s="19"/>
      <c r="AK2449" s="19"/>
      <c r="AL2449" s="19"/>
      <c r="AM2449" s="19"/>
      <c r="AN2449" s="19"/>
      <c r="AO2449" s="19"/>
      <c r="AP2449" s="19"/>
      <c r="AQ2449" s="19"/>
      <c r="AR2449" s="19"/>
      <c r="AS2449" s="19"/>
    </row>
    <row r="2450" spans="19:45" ht="30" customHeight="1" x14ac:dyDescent="0.25">
      <c r="S2450" s="19"/>
      <c r="T2450" s="19"/>
      <c r="U2450" s="19"/>
      <c r="V2450" s="19"/>
      <c r="W2450" s="19"/>
      <c r="X2450" s="19"/>
      <c r="Y2450" s="19"/>
      <c r="Z2450" s="19"/>
      <c r="AA2450" s="19"/>
      <c r="AB2450" s="19"/>
      <c r="AC2450" s="19"/>
      <c r="AD2450" s="19"/>
      <c r="AE2450" s="19"/>
      <c r="AF2450" s="19"/>
      <c r="AG2450" s="19"/>
      <c r="AH2450" s="19"/>
      <c r="AI2450" s="19"/>
      <c r="AJ2450" s="19"/>
      <c r="AK2450" s="19"/>
      <c r="AL2450" s="19"/>
      <c r="AM2450" s="19"/>
      <c r="AN2450" s="19"/>
      <c r="AO2450" s="19"/>
      <c r="AP2450" s="19"/>
      <c r="AQ2450" s="19"/>
      <c r="AR2450" s="19"/>
      <c r="AS2450" s="19"/>
    </row>
    <row r="2451" spans="19:45" ht="30" customHeight="1" x14ac:dyDescent="0.25">
      <c r="S2451" s="19"/>
      <c r="T2451" s="19"/>
      <c r="U2451" s="19"/>
      <c r="V2451" s="19"/>
      <c r="W2451" s="19"/>
      <c r="X2451" s="19"/>
      <c r="Y2451" s="19"/>
      <c r="Z2451" s="19"/>
      <c r="AA2451" s="19"/>
      <c r="AB2451" s="19"/>
      <c r="AC2451" s="19"/>
      <c r="AD2451" s="19"/>
      <c r="AE2451" s="19"/>
      <c r="AF2451" s="19"/>
      <c r="AG2451" s="19"/>
      <c r="AH2451" s="19"/>
      <c r="AI2451" s="19"/>
      <c r="AJ2451" s="19"/>
      <c r="AK2451" s="19"/>
      <c r="AL2451" s="19"/>
      <c r="AM2451" s="19"/>
      <c r="AN2451" s="19"/>
      <c r="AO2451" s="19"/>
      <c r="AP2451" s="19"/>
      <c r="AQ2451" s="19"/>
      <c r="AR2451" s="19"/>
      <c r="AS2451" s="19"/>
    </row>
    <row r="2452" spans="19:45" ht="30" customHeight="1" x14ac:dyDescent="0.25">
      <c r="S2452" s="19"/>
      <c r="T2452" s="19"/>
      <c r="U2452" s="19"/>
      <c r="V2452" s="19"/>
      <c r="W2452" s="19"/>
      <c r="X2452" s="19"/>
      <c r="Y2452" s="19"/>
      <c r="Z2452" s="19"/>
      <c r="AA2452" s="19"/>
      <c r="AB2452" s="19"/>
      <c r="AC2452" s="19"/>
      <c r="AD2452" s="19"/>
      <c r="AE2452" s="19"/>
      <c r="AF2452" s="19"/>
      <c r="AG2452" s="19"/>
      <c r="AH2452" s="19"/>
      <c r="AI2452" s="19"/>
      <c r="AJ2452" s="19"/>
      <c r="AK2452" s="19"/>
      <c r="AL2452" s="19"/>
      <c r="AM2452" s="19"/>
      <c r="AN2452" s="19"/>
      <c r="AO2452" s="19"/>
      <c r="AP2452" s="19"/>
      <c r="AQ2452" s="19"/>
      <c r="AR2452" s="19"/>
      <c r="AS2452" s="19"/>
    </row>
    <row r="2453" spans="19:45" ht="30" customHeight="1" x14ac:dyDescent="0.25">
      <c r="S2453" s="19"/>
      <c r="T2453" s="19"/>
      <c r="U2453" s="19"/>
      <c r="V2453" s="19"/>
      <c r="W2453" s="19"/>
      <c r="X2453" s="19"/>
      <c r="Y2453" s="19"/>
      <c r="Z2453" s="19"/>
      <c r="AA2453" s="19"/>
      <c r="AB2453" s="19"/>
      <c r="AC2453" s="19"/>
      <c r="AD2453" s="19"/>
      <c r="AE2453" s="19"/>
      <c r="AF2453" s="19"/>
      <c r="AG2453" s="19"/>
      <c r="AH2453" s="19"/>
      <c r="AI2453" s="19"/>
      <c r="AJ2453" s="19"/>
      <c r="AK2453" s="19"/>
      <c r="AL2453" s="19"/>
      <c r="AM2453" s="19"/>
      <c r="AN2453" s="19"/>
      <c r="AO2453" s="19"/>
      <c r="AP2453" s="19"/>
      <c r="AQ2453" s="19"/>
      <c r="AR2453" s="19"/>
      <c r="AS2453" s="19"/>
    </row>
    <row r="2454" spans="19:45" ht="30" customHeight="1" x14ac:dyDescent="0.25">
      <c r="S2454" s="19"/>
      <c r="T2454" s="19"/>
      <c r="U2454" s="19"/>
      <c r="V2454" s="19"/>
      <c r="W2454" s="19"/>
      <c r="X2454" s="19"/>
      <c r="Y2454" s="19"/>
      <c r="Z2454" s="19"/>
      <c r="AA2454" s="19"/>
      <c r="AB2454" s="19"/>
      <c r="AC2454" s="19"/>
      <c r="AD2454" s="19"/>
      <c r="AE2454" s="19"/>
      <c r="AF2454" s="19"/>
      <c r="AG2454" s="19"/>
      <c r="AH2454" s="19"/>
      <c r="AI2454" s="19"/>
      <c r="AJ2454" s="19"/>
      <c r="AK2454" s="19"/>
      <c r="AL2454" s="19"/>
      <c r="AM2454" s="19"/>
      <c r="AN2454" s="19"/>
      <c r="AO2454" s="19"/>
      <c r="AP2454" s="19"/>
      <c r="AQ2454" s="19"/>
      <c r="AR2454" s="19"/>
      <c r="AS2454" s="19"/>
    </row>
    <row r="2455" spans="19:45" ht="30" customHeight="1" x14ac:dyDescent="0.25">
      <c r="S2455" s="19"/>
      <c r="T2455" s="19"/>
      <c r="U2455" s="19"/>
      <c r="V2455" s="19"/>
      <c r="W2455" s="19"/>
      <c r="X2455" s="19"/>
      <c r="Y2455" s="19"/>
      <c r="Z2455" s="19"/>
      <c r="AA2455" s="19"/>
      <c r="AB2455" s="19"/>
      <c r="AC2455" s="19"/>
      <c r="AD2455" s="19"/>
      <c r="AE2455" s="19"/>
      <c r="AF2455" s="19"/>
      <c r="AG2455" s="19"/>
      <c r="AH2455" s="19"/>
      <c r="AI2455" s="19"/>
      <c r="AJ2455" s="19"/>
      <c r="AK2455" s="19"/>
      <c r="AL2455" s="19"/>
      <c r="AM2455" s="19"/>
      <c r="AN2455" s="19"/>
      <c r="AO2455" s="19"/>
      <c r="AP2455" s="19"/>
      <c r="AQ2455" s="19"/>
      <c r="AR2455" s="19"/>
      <c r="AS2455" s="19"/>
    </row>
    <row r="2456" spans="19:45" ht="30" customHeight="1" x14ac:dyDescent="0.25">
      <c r="S2456" s="19"/>
      <c r="T2456" s="19"/>
      <c r="U2456" s="19"/>
      <c r="V2456" s="19"/>
      <c r="W2456" s="19"/>
      <c r="X2456" s="19"/>
      <c r="Y2456" s="19"/>
      <c r="Z2456" s="19"/>
      <c r="AA2456" s="19"/>
      <c r="AB2456" s="19"/>
      <c r="AC2456" s="19"/>
      <c r="AD2456" s="19"/>
      <c r="AE2456" s="19"/>
      <c r="AF2456" s="19"/>
      <c r="AG2456" s="19"/>
      <c r="AH2456" s="19"/>
      <c r="AI2456" s="19"/>
      <c r="AJ2456" s="19"/>
      <c r="AK2456" s="19"/>
      <c r="AL2456" s="19"/>
      <c r="AM2456" s="19"/>
      <c r="AN2456" s="19"/>
      <c r="AO2456" s="19"/>
      <c r="AP2456" s="19"/>
      <c r="AQ2456" s="19"/>
      <c r="AR2456" s="19"/>
      <c r="AS2456" s="19"/>
    </row>
    <row r="2457" spans="19:45" ht="30" customHeight="1" x14ac:dyDescent="0.25">
      <c r="S2457" s="19"/>
      <c r="T2457" s="19"/>
      <c r="U2457" s="19"/>
      <c r="V2457" s="19"/>
      <c r="W2457" s="19"/>
      <c r="X2457" s="19"/>
      <c r="Y2457" s="19"/>
      <c r="Z2457" s="19"/>
      <c r="AA2457" s="19"/>
      <c r="AB2457" s="19"/>
      <c r="AC2457" s="19"/>
      <c r="AD2457" s="19"/>
      <c r="AE2457" s="19"/>
      <c r="AF2457" s="19"/>
      <c r="AG2457" s="19"/>
      <c r="AH2457" s="19"/>
      <c r="AI2457" s="19"/>
      <c r="AJ2457" s="19"/>
      <c r="AK2457" s="19"/>
      <c r="AL2457" s="19"/>
      <c r="AM2457" s="19"/>
      <c r="AN2457" s="19"/>
      <c r="AO2457" s="19"/>
      <c r="AP2457" s="19"/>
      <c r="AQ2457" s="19"/>
      <c r="AR2457" s="19"/>
      <c r="AS2457" s="19"/>
    </row>
    <row r="2458" spans="19:45" ht="30" customHeight="1" x14ac:dyDescent="0.25">
      <c r="S2458" s="19"/>
      <c r="T2458" s="19"/>
      <c r="U2458" s="19"/>
      <c r="V2458" s="19"/>
      <c r="W2458" s="19"/>
      <c r="X2458" s="19"/>
      <c r="Y2458" s="19"/>
      <c r="Z2458" s="19"/>
      <c r="AA2458" s="19"/>
      <c r="AB2458" s="19"/>
      <c r="AC2458" s="19"/>
      <c r="AD2458" s="19"/>
      <c r="AE2458" s="19"/>
      <c r="AF2458" s="19"/>
      <c r="AG2458" s="19"/>
      <c r="AH2458" s="19"/>
      <c r="AI2458" s="19"/>
      <c r="AJ2458" s="19"/>
      <c r="AK2458" s="19"/>
      <c r="AL2458" s="19"/>
      <c r="AM2458" s="19"/>
      <c r="AN2458" s="19"/>
      <c r="AO2458" s="19"/>
      <c r="AP2458" s="19"/>
      <c r="AQ2458" s="19"/>
      <c r="AR2458" s="19"/>
      <c r="AS2458" s="19"/>
    </row>
    <row r="2459" spans="19:45" ht="30" customHeight="1" x14ac:dyDescent="0.25">
      <c r="S2459" s="19"/>
      <c r="T2459" s="19"/>
      <c r="U2459" s="19"/>
      <c r="V2459" s="19"/>
      <c r="W2459" s="19"/>
      <c r="X2459" s="19"/>
      <c r="Y2459" s="19"/>
      <c r="Z2459" s="19"/>
      <c r="AA2459" s="19"/>
      <c r="AB2459" s="19"/>
      <c r="AC2459" s="19"/>
      <c r="AD2459" s="19"/>
      <c r="AE2459" s="19"/>
      <c r="AF2459" s="19"/>
      <c r="AG2459" s="19"/>
      <c r="AH2459" s="19"/>
      <c r="AI2459" s="19"/>
      <c r="AJ2459" s="19"/>
      <c r="AK2459" s="19"/>
      <c r="AL2459" s="19"/>
      <c r="AM2459" s="19"/>
      <c r="AN2459" s="19"/>
      <c r="AO2459" s="19"/>
      <c r="AP2459" s="19"/>
      <c r="AQ2459" s="19"/>
      <c r="AR2459" s="19"/>
      <c r="AS2459" s="19"/>
    </row>
    <row r="2460" spans="19:45" ht="30" customHeight="1" x14ac:dyDescent="0.25">
      <c r="S2460" s="19"/>
      <c r="T2460" s="19"/>
      <c r="U2460" s="19"/>
      <c r="V2460" s="19"/>
      <c r="W2460" s="19"/>
      <c r="X2460" s="19"/>
      <c r="Y2460" s="19"/>
      <c r="Z2460" s="19"/>
      <c r="AA2460" s="19"/>
      <c r="AB2460" s="19"/>
      <c r="AC2460" s="19"/>
      <c r="AD2460" s="19"/>
      <c r="AE2460" s="19"/>
      <c r="AF2460" s="19"/>
      <c r="AG2460" s="19"/>
      <c r="AH2460" s="19"/>
      <c r="AI2460" s="19"/>
      <c r="AJ2460" s="19"/>
      <c r="AK2460" s="19"/>
      <c r="AL2460" s="19"/>
      <c r="AM2460" s="19"/>
      <c r="AN2460" s="19"/>
      <c r="AO2460" s="19"/>
      <c r="AP2460" s="19"/>
      <c r="AQ2460" s="19"/>
      <c r="AR2460" s="19"/>
      <c r="AS2460" s="19"/>
    </row>
    <row r="2461" spans="19:45" ht="30" customHeight="1" x14ac:dyDescent="0.25">
      <c r="S2461" s="19"/>
      <c r="T2461" s="19"/>
      <c r="U2461" s="19"/>
      <c r="V2461" s="19"/>
      <c r="W2461" s="19"/>
      <c r="X2461" s="19"/>
      <c r="Y2461" s="19"/>
      <c r="Z2461" s="19"/>
      <c r="AA2461" s="19"/>
      <c r="AB2461" s="19"/>
      <c r="AC2461" s="19"/>
      <c r="AD2461" s="19"/>
      <c r="AE2461" s="19"/>
      <c r="AF2461" s="19"/>
      <c r="AG2461" s="19"/>
      <c r="AH2461" s="19"/>
      <c r="AI2461" s="19"/>
      <c r="AJ2461" s="19"/>
      <c r="AK2461" s="19"/>
      <c r="AL2461" s="19"/>
      <c r="AM2461" s="19"/>
      <c r="AN2461" s="19"/>
      <c r="AO2461" s="19"/>
      <c r="AP2461" s="19"/>
      <c r="AQ2461" s="19"/>
      <c r="AR2461" s="19"/>
      <c r="AS2461" s="19"/>
    </row>
    <row r="2462" spans="19:45" ht="30" customHeight="1" x14ac:dyDescent="0.25">
      <c r="S2462" s="19"/>
      <c r="T2462" s="19"/>
      <c r="U2462" s="19"/>
      <c r="V2462" s="19"/>
      <c r="W2462" s="19"/>
      <c r="X2462" s="19"/>
      <c r="Y2462" s="19"/>
      <c r="Z2462" s="19"/>
      <c r="AA2462" s="19"/>
      <c r="AB2462" s="19"/>
      <c r="AC2462" s="19"/>
      <c r="AD2462" s="19"/>
      <c r="AE2462" s="19"/>
      <c r="AF2462" s="19"/>
      <c r="AG2462" s="19"/>
      <c r="AH2462" s="19"/>
      <c r="AI2462" s="19"/>
      <c r="AJ2462" s="19"/>
      <c r="AK2462" s="19"/>
      <c r="AL2462" s="19"/>
      <c r="AM2462" s="19"/>
      <c r="AN2462" s="19"/>
      <c r="AO2462" s="19"/>
      <c r="AP2462" s="19"/>
      <c r="AQ2462" s="19"/>
      <c r="AR2462" s="19"/>
      <c r="AS2462" s="19"/>
    </row>
    <row r="2463" spans="19:45" ht="30" customHeight="1" x14ac:dyDescent="0.25">
      <c r="S2463" s="19"/>
      <c r="T2463" s="19"/>
      <c r="U2463" s="19"/>
      <c r="V2463" s="19"/>
      <c r="W2463" s="19"/>
      <c r="X2463" s="19"/>
      <c r="Y2463" s="19"/>
      <c r="Z2463" s="19"/>
      <c r="AA2463" s="19"/>
      <c r="AB2463" s="19"/>
      <c r="AC2463" s="19"/>
      <c r="AD2463" s="19"/>
      <c r="AE2463" s="19"/>
      <c r="AF2463" s="19"/>
      <c r="AG2463" s="19"/>
      <c r="AH2463" s="19"/>
      <c r="AI2463" s="19"/>
      <c r="AJ2463" s="19"/>
      <c r="AK2463" s="19"/>
      <c r="AL2463" s="19"/>
      <c r="AM2463" s="19"/>
      <c r="AN2463" s="19"/>
      <c r="AO2463" s="19"/>
      <c r="AP2463" s="19"/>
      <c r="AQ2463" s="19"/>
      <c r="AR2463" s="19"/>
      <c r="AS2463" s="19"/>
    </row>
    <row r="2464" spans="19:45" ht="30" customHeight="1" x14ac:dyDescent="0.25">
      <c r="S2464" s="19"/>
      <c r="T2464" s="19"/>
      <c r="U2464" s="19"/>
      <c r="V2464" s="19"/>
      <c r="W2464" s="19"/>
      <c r="X2464" s="19"/>
      <c r="Y2464" s="19"/>
      <c r="Z2464" s="19"/>
      <c r="AA2464" s="19"/>
      <c r="AB2464" s="19"/>
      <c r="AC2464" s="19"/>
      <c r="AD2464" s="19"/>
      <c r="AE2464" s="19"/>
      <c r="AF2464" s="19"/>
      <c r="AG2464" s="19"/>
      <c r="AH2464" s="19"/>
      <c r="AI2464" s="19"/>
      <c r="AJ2464" s="19"/>
      <c r="AK2464" s="19"/>
      <c r="AL2464" s="19"/>
      <c r="AM2464" s="19"/>
      <c r="AN2464" s="19"/>
      <c r="AO2464" s="19"/>
      <c r="AP2464" s="19"/>
      <c r="AQ2464" s="19"/>
      <c r="AR2464" s="19"/>
      <c r="AS2464" s="19"/>
    </row>
    <row r="2465" spans="19:45" ht="30" customHeight="1" x14ac:dyDescent="0.25">
      <c r="S2465" s="19"/>
      <c r="T2465" s="19"/>
      <c r="U2465" s="19"/>
      <c r="V2465" s="19"/>
      <c r="W2465" s="19"/>
      <c r="X2465" s="19"/>
      <c r="Y2465" s="19"/>
      <c r="Z2465" s="19"/>
      <c r="AA2465" s="19"/>
      <c r="AB2465" s="19"/>
      <c r="AC2465" s="19"/>
      <c r="AD2465" s="19"/>
      <c r="AE2465" s="19"/>
      <c r="AF2465" s="19"/>
      <c r="AG2465" s="19"/>
      <c r="AH2465" s="19"/>
      <c r="AI2465" s="19"/>
      <c r="AJ2465" s="19"/>
      <c r="AK2465" s="19"/>
      <c r="AL2465" s="19"/>
      <c r="AM2465" s="19"/>
      <c r="AN2465" s="19"/>
      <c r="AO2465" s="19"/>
      <c r="AP2465" s="19"/>
      <c r="AQ2465" s="19"/>
      <c r="AR2465" s="19"/>
      <c r="AS2465" s="19"/>
    </row>
    <row r="2466" spans="19:45" ht="30" customHeight="1" x14ac:dyDescent="0.25">
      <c r="S2466" s="19"/>
      <c r="T2466" s="19"/>
      <c r="U2466" s="19"/>
      <c r="V2466" s="19"/>
      <c r="W2466" s="19"/>
      <c r="X2466" s="19"/>
      <c r="Y2466" s="19"/>
      <c r="Z2466" s="19"/>
      <c r="AA2466" s="19"/>
      <c r="AB2466" s="19"/>
      <c r="AC2466" s="19"/>
      <c r="AD2466" s="19"/>
      <c r="AE2466" s="19"/>
      <c r="AF2466" s="19"/>
      <c r="AG2466" s="19"/>
      <c r="AH2466" s="19"/>
      <c r="AI2466" s="19"/>
      <c r="AJ2466" s="19"/>
      <c r="AK2466" s="19"/>
      <c r="AL2466" s="19"/>
      <c r="AM2466" s="19"/>
      <c r="AN2466" s="19"/>
      <c r="AO2466" s="19"/>
      <c r="AP2466" s="19"/>
      <c r="AQ2466" s="19"/>
      <c r="AR2466" s="19"/>
      <c r="AS2466" s="19"/>
    </row>
    <row r="2467" spans="19:45" ht="30" customHeight="1" x14ac:dyDescent="0.25">
      <c r="S2467" s="19"/>
      <c r="T2467" s="19"/>
      <c r="U2467" s="19"/>
      <c r="V2467" s="19"/>
      <c r="W2467" s="19"/>
      <c r="X2467" s="19"/>
      <c r="Y2467" s="19"/>
      <c r="Z2467" s="19"/>
      <c r="AA2467" s="19"/>
      <c r="AB2467" s="19"/>
      <c r="AC2467" s="19"/>
      <c r="AD2467" s="19"/>
      <c r="AE2467" s="19"/>
      <c r="AF2467" s="19"/>
      <c r="AG2467" s="19"/>
      <c r="AH2467" s="19"/>
      <c r="AI2467" s="19"/>
      <c r="AJ2467" s="19"/>
      <c r="AK2467" s="19"/>
      <c r="AL2467" s="19"/>
      <c r="AM2467" s="19"/>
      <c r="AN2467" s="19"/>
      <c r="AO2467" s="19"/>
      <c r="AP2467" s="19"/>
      <c r="AQ2467" s="19"/>
      <c r="AR2467" s="19"/>
      <c r="AS2467" s="19"/>
    </row>
    <row r="2468" spans="19:45" ht="30" customHeight="1" x14ac:dyDescent="0.25">
      <c r="S2468" s="19"/>
      <c r="T2468" s="19"/>
      <c r="U2468" s="19"/>
      <c r="V2468" s="19"/>
      <c r="W2468" s="19"/>
      <c r="X2468" s="19"/>
      <c r="Y2468" s="19"/>
      <c r="Z2468" s="19"/>
      <c r="AA2468" s="19"/>
      <c r="AB2468" s="19"/>
      <c r="AC2468" s="19"/>
      <c r="AD2468" s="19"/>
      <c r="AE2468" s="19"/>
      <c r="AF2468" s="19"/>
      <c r="AG2468" s="19"/>
      <c r="AH2468" s="19"/>
      <c r="AI2468" s="19"/>
      <c r="AJ2468" s="19"/>
      <c r="AK2468" s="19"/>
      <c r="AL2468" s="19"/>
      <c r="AM2468" s="19"/>
      <c r="AN2468" s="19"/>
      <c r="AO2468" s="19"/>
      <c r="AP2468" s="19"/>
      <c r="AQ2468" s="19"/>
      <c r="AR2468" s="19"/>
      <c r="AS2468" s="19"/>
    </row>
    <row r="2469" spans="19:45" ht="30" customHeight="1" x14ac:dyDescent="0.25">
      <c r="S2469" s="19"/>
      <c r="T2469" s="19"/>
      <c r="U2469" s="19"/>
      <c r="V2469" s="19"/>
      <c r="W2469" s="19"/>
      <c r="X2469" s="19"/>
      <c r="Y2469" s="19"/>
      <c r="Z2469" s="19"/>
      <c r="AA2469" s="19"/>
      <c r="AB2469" s="19"/>
      <c r="AC2469" s="19"/>
      <c r="AD2469" s="19"/>
      <c r="AE2469" s="19"/>
      <c r="AF2469" s="19"/>
      <c r="AG2469" s="19"/>
      <c r="AH2469" s="19"/>
      <c r="AI2469" s="19"/>
      <c r="AJ2469" s="19"/>
      <c r="AK2469" s="19"/>
      <c r="AL2469" s="19"/>
      <c r="AM2469" s="19"/>
      <c r="AN2469" s="19"/>
      <c r="AO2469" s="19"/>
      <c r="AP2469" s="19"/>
      <c r="AQ2469" s="19"/>
      <c r="AR2469" s="19"/>
      <c r="AS2469" s="19"/>
    </row>
    <row r="2470" spans="19:45" ht="30" customHeight="1" x14ac:dyDescent="0.25">
      <c r="S2470" s="19"/>
      <c r="T2470" s="19"/>
      <c r="U2470" s="19"/>
      <c r="V2470" s="19"/>
      <c r="W2470" s="19"/>
      <c r="X2470" s="19"/>
      <c r="Y2470" s="19"/>
      <c r="Z2470" s="19"/>
      <c r="AA2470" s="19"/>
      <c r="AB2470" s="19"/>
      <c r="AC2470" s="19"/>
      <c r="AD2470" s="19"/>
      <c r="AE2470" s="19"/>
      <c r="AF2470" s="19"/>
      <c r="AG2470" s="19"/>
      <c r="AH2470" s="19"/>
      <c r="AI2470" s="19"/>
      <c r="AJ2470" s="19"/>
      <c r="AK2470" s="19"/>
      <c r="AL2470" s="19"/>
      <c r="AM2470" s="19"/>
      <c r="AN2470" s="19"/>
      <c r="AO2470" s="19"/>
      <c r="AP2470" s="19"/>
      <c r="AQ2470" s="19"/>
      <c r="AR2470" s="19"/>
      <c r="AS2470" s="19"/>
    </row>
    <row r="2471" spans="19:45" ht="30" customHeight="1" x14ac:dyDescent="0.25">
      <c r="S2471" s="19"/>
      <c r="T2471" s="19"/>
      <c r="U2471" s="19"/>
      <c r="V2471" s="19"/>
      <c r="W2471" s="19"/>
      <c r="X2471" s="19"/>
      <c r="Y2471" s="19"/>
      <c r="Z2471" s="19"/>
      <c r="AA2471" s="19"/>
      <c r="AB2471" s="19"/>
      <c r="AC2471" s="19"/>
      <c r="AD2471" s="19"/>
      <c r="AE2471" s="19"/>
      <c r="AF2471" s="19"/>
      <c r="AG2471" s="19"/>
      <c r="AH2471" s="19"/>
      <c r="AI2471" s="19"/>
      <c r="AJ2471" s="19"/>
      <c r="AK2471" s="19"/>
      <c r="AL2471" s="19"/>
      <c r="AM2471" s="19"/>
      <c r="AN2471" s="19"/>
      <c r="AO2471" s="19"/>
      <c r="AP2471" s="19"/>
      <c r="AQ2471" s="19"/>
      <c r="AR2471" s="19"/>
      <c r="AS2471" s="19"/>
    </row>
    <row r="2472" spans="19:45" ht="30" customHeight="1" x14ac:dyDescent="0.25">
      <c r="S2472" s="19"/>
      <c r="T2472" s="19"/>
      <c r="U2472" s="19"/>
      <c r="V2472" s="19"/>
      <c r="W2472" s="19"/>
      <c r="X2472" s="19"/>
      <c r="Y2472" s="19"/>
      <c r="Z2472" s="19"/>
      <c r="AA2472" s="19"/>
      <c r="AB2472" s="19"/>
      <c r="AC2472" s="19"/>
      <c r="AD2472" s="19"/>
      <c r="AE2472" s="19"/>
      <c r="AF2472" s="19"/>
      <c r="AG2472" s="19"/>
      <c r="AH2472" s="19"/>
      <c r="AI2472" s="19"/>
      <c r="AJ2472" s="19"/>
      <c r="AK2472" s="19"/>
      <c r="AL2472" s="19"/>
      <c r="AM2472" s="19"/>
      <c r="AN2472" s="19"/>
      <c r="AO2472" s="19"/>
      <c r="AP2472" s="19"/>
      <c r="AQ2472" s="19"/>
      <c r="AR2472" s="19"/>
      <c r="AS2472" s="19"/>
    </row>
    <row r="2473" spans="19:45" ht="30" customHeight="1" x14ac:dyDescent="0.25">
      <c r="S2473" s="19"/>
      <c r="T2473" s="19"/>
      <c r="U2473" s="19"/>
      <c r="V2473" s="19"/>
      <c r="W2473" s="19"/>
      <c r="X2473" s="19"/>
      <c r="Y2473" s="19"/>
      <c r="Z2473" s="19"/>
      <c r="AA2473" s="19"/>
      <c r="AB2473" s="19"/>
      <c r="AC2473" s="19"/>
      <c r="AD2473" s="19"/>
      <c r="AE2473" s="19"/>
      <c r="AF2473" s="19"/>
      <c r="AG2473" s="19"/>
      <c r="AH2473" s="19"/>
      <c r="AI2473" s="19"/>
      <c r="AJ2473" s="19"/>
      <c r="AK2473" s="19"/>
      <c r="AL2473" s="19"/>
      <c r="AM2473" s="19"/>
      <c r="AN2473" s="19"/>
      <c r="AO2473" s="19"/>
      <c r="AP2473" s="19"/>
      <c r="AQ2473" s="19"/>
      <c r="AR2473" s="19"/>
      <c r="AS2473" s="19"/>
    </row>
    <row r="2474" spans="19:45" ht="30" customHeight="1" x14ac:dyDescent="0.25">
      <c r="S2474" s="19"/>
      <c r="T2474" s="19"/>
      <c r="U2474" s="19"/>
      <c r="V2474" s="19"/>
      <c r="W2474" s="19"/>
      <c r="X2474" s="19"/>
      <c r="Y2474" s="19"/>
      <c r="Z2474" s="19"/>
      <c r="AA2474" s="19"/>
      <c r="AB2474" s="19"/>
      <c r="AC2474" s="19"/>
      <c r="AD2474" s="19"/>
      <c r="AE2474" s="19"/>
      <c r="AF2474" s="19"/>
      <c r="AG2474" s="19"/>
      <c r="AH2474" s="19"/>
      <c r="AI2474" s="19"/>
      <c r="AJ2474" s="19"/>
      <c r="AK2474" s="19"/>
      <c r="AL2474" s="19"/>
      <c r="AM2474" s="19"/>
      <c r="AN2474" s="19"/>
      <c r="AO2474" s="19"/>
      <c r="AP2474" s="19"/>
      <c r="AQ2474" s="19"/>
      <c r="AR2474" s="19"/>
      <c r="AS2474" s="19"/>
    </row>
    <row r="2475" spans="19:45" ht="30" customHeight="1" x14ac:dyDescent="0.25">
      <c r="S2475" s="19"/>
      <c r="T2475" s="19"/>
      <c r="U2475" s="19"/>
      <c r="V2475" s="19"/>
      <c r="W2475" s="19"/>
      <c r="X2475" s="19"/>
      <c r="Y2475" s="19"/>
      <c r="Z2475" s="19"/>
      <c r="AA2475" s="19"/>
      <c r="AB2475" s="19"/>
      <c r="AC2475" s="19"/>
      <c r="AD2475" s="19"/>
      <c r="AE2475" s="19"/>
      <c r="AF2475" s="19"/>
      <c r="AG2475" s="19"/>
      <c r="AH2475" s="19"/>
      <c r="AI2475" s="19"/>
      <c r="AJ2475" s="19"/>
      <c r="AK2475" s="19"/>
      <c r="AL2475" s="19"/>
      <c r="AM2475" s="19"/>
      <c r="AN2475" s="19"/>
      <c r="AO2475" s="19"/>
      <c r="AP2475" s="19"/>
      <c r="AQ2475" s="19"/>
      <c r="AR2475" s="19"/>
      <c r="AS2475" s="19"/>
    </row>
    <row r="2476" spans="19:45" ht="30" customHeight="1" x14ac:dyDescent="0.25">
      <c r="S2476" s="19"/>
      <c r="T2476" s="19"/>
      <c r="U2476" s="19"/>
      <c r="V2476" s="19"/>
      <c r="W2476" s="19"/>
      <c r="X2476" s="19"/>
      <c r="Y2476" s="19"/>
      <c r="Z2476" s="19"/>
      <c r="AA2476" s="19"/>
      <c r="AB2476" s="19"/>
      <c r="AC2476" s="19"/>
      <c r="AD2476" s="19"/>
      <c r="AE2476" s="19"/>
      <c r="AF2476" s="19"/>
      <c r="AG2476" s="19"/>
      <c r="AH2476" s="19"/>
      <c r="AI2476" s="19"/>
      <c r="AJ2476" s="19"/>
      <c r="AK2476" s="19"/>
      <c r="AL2476" s="19"/>
      <c r="AM2476" s="19"/>
      <c r="AN2476" s="19"/>
      <c r="AO2476" s="19"/>
      <c r="AP2476" s="19"/>
      <c r="AQ2476" s="19"/>
      <c r="AR2476" s="19"/>
      <c r="AS2476" s="19"/>
    </row>
    <row r="2477" spans="19:45" ht="30" customHeight="1" x14ac:dyDescent="0.25">
      <c r="S2477" s="19"/>
      <c r="T2477" s="19"/>
      <c r="U2477" s="19"/>
      <c r="V2477" s="19"/>
      <c r="W2477" s="19"/>
      <c r="X2477" s="19"/>
      <c r="Y2477" s="19"/>
      <c r="Z2477" s="19"/>
      <c r="AA2477" s="19"/>
      <c r="AB2477" s="19"/>
      <c r="AC2477" s="19"/>
      <c r="AD2477" s="19"/>
      <c r="AE2477" s="19"/>
      <c r="AF2477" s="19"/>
      <c r="AG2477" s="19"/>
      <c r="AH2477" s="19"/>
      <c r="AI2477" s="19"/>
      <c r="AJ2477" s="19"/>
      <c r="AK2477" s="19"/>
      <c r="AL2477" s="19"/>
      <c r="AM2477" s="19"/>
      <c r="AN2477" s="19"/>
      <c r="AO2477" s="19"/>
      <c r="AP2477" s="19"/>
      <c r="AQ2477" s="19"/>
      <c r="AR2477" s="19"/>
      <c r="AS2477" s="19"/>
    </row>
    <row r="2478" spans="19:45" ht="30" customHeight="1" x14ac:dyDescent="0.25">
      <c r="S2478" s="19"/>
      <c r="T2478" s="19"/>
      <c r="U2478" s="19"/>
      <c r="V2478" s="19"/>
      <c r="W2478" s="19"/>
      <c r="X2478" s="19"/>
      <c r="Y2478" s="19"/>
      <c r="Z2478" s="19"/>
      <c r="AA2478" s="19"/>
      <c r="AB2478" s="19"/>
      <c r="AC2478" s="19"/>
      <c r="AD2478" s="19"/>
      <c r="AE2478" s="19"/>
      <c r="AF2478" s="19"/>
      <c r="AG2478" s="19"/>
      <c r="AH2478" s="19"/>
      <c r="AI2478" s="19"/>
      <c r="AJ2478" s="19"/>
      <c r="AK2478" s="19"/>
      <c r="AL2478" s="19"/>
      <c r="AM2478" s="19"/>
      <c r="AN2478" s="19"/>
      <c r="AO2478" s="19"/>
      <c r="AP2478" s="19"/>
      <c r="AQ2478" s="19"/>
      <c r="AR2478" s="19"/>
      <c r="AS2478" s="19"/>
    </row>
    <row r="2479" spans="19:45" ht="30" customHeight="1" x14ac:dyDescent="0.25">
      <c r="S2479" s="19"/>
      <c r="T2479" s="19"/>
      <c r="U2479" s="19"/>
      <c r="V2479" s="19"/>
      <c r="W2479" s="19"/>
      <c r="X2479" s="19"/>
      <c r="Y2479" s="19"/>
      <c r="Z2479" s="19"/>
      <c r="AA2479" s="19"/>
      <c r="AB2479" s="19"/>
      <c r="AC2479" s="19"/>
      <c r="AD2479" s="19"/>
      <c r="AE2479" s="19"/>
      <c r="AF2479" s="19"/>
      <c r="AG2479" s="19"/>
      <c r="AH2479" s="19"/>
      <c r="AI2479" s="19"/>
      <c r="AJ2479" s="19"/>
      <c r="AK2479" s="19"/>
      <c r="AL2479" s="19"/>
      <c r="AM2479" s="19"/>
      <c r="AN2479" s="19"/>
      <c r="AO2479" s="19"/>
      <c r="AP2479" s="19"/>
      <c r="AQ2479" s="19"/>
      <c r="AR2479" s="19"/>
      <c r="AS2479" s="19"/>
    </row>
    <row r="2480" spans="19:45" ht="30" customHeight="1" x14ac:dyDescent="0.25">
      <c r="S2480" s="19"/>
      <c r="T2480" s="19"/>
      <c r="U2480" s="19"/>
      <c r="V2480" s="19"/>
      <c r="W2480" s="19"/>
      <c r="X2480" s="19"/>
      <c r="Y2480" s="19"/>
      <c r="Z2480" s="19"/>
      <c r="AA2480" s="19"/>
      <c r="AB2480" s="19"/>
      <c r="AC2480" s="19"/>
      <c r="AD2480" s="19"/>
      <c r="AE2480" s="19"/>
      <c r="AF2480" s="19"/>
      <c r="AG2480" s="19"/>
      <c r="AH2480" s="19"/>
      <c r="AI2480" s="19"/>
      <c r="AJ2480" s="19"/>
      <c r="AK2480" s="19"/>
      <c r="AL2480" s="19"/>
      <c r="AM2480" s="19"/>
      <c r="AN2480" s="19"/>
      <c r="AO2480" s="19"/>
      <c r="AP2480" s="19"/>
      <c r="AQ2480" s="19"/>
      <c r="AR2480" s="19"/>
      <c r="AS2480" s="19"/>
    </row>
    <row r="2481" spans="19:45" ht="30" customHeight="1" x14ac:dyDescent="0.25">
      <c r="S2481" s="19"/>
      <c r="T2481" s="19"/>
      <c r="U2481" s="19"/>
      <c r="V2481" s="19"/>
      <c r="W2481" s="19"/>
      <c r="X2481" s="19"/>
      <c r="Y2481" s="19"/>
      <c r="Z2481" s="19"/>
      <c r="AA2481" s="19"/>
      <c r="AB2481" s="19"/>
      <c r="AC2481" s="19"/>
      <c r="AD2481" s="19"/>
      <c r="AE2481" s="19"/>
      <c r="AF2481" s="19"/>
      <c r="AG2481" s="19"/>
      <c r="AH2481" s="19"/>
      <c r="AI2481" s="19"/>
      <c r="AJ2481" s="19"/>
      <c r="AK2481" s="19"/>
      <c r="AL2481" s="19"/>
      <c r="AM2481" s="19"/>
      <c r="AN2481" s="19"/>
      <c r="AO2481" s="19"/>
      <c r="AP2481" s="19"/>
      <c r="AQ2481" s="19"/>
      <c r="AR2481" s="19"/>
      <c r="AS2481" s="19"/>
    </row>
    <row r="2482" spans="19:45" ht="30" customHeight="1" x14ac:dyDescent="0.25">
      <c r="S2482" s="19"/>
      <c r="T2482" s="19"/>
      <c r="U2482" s="19"/>
      <c r="V2482" s="19"/>
      <c r="W2482" s="19"/>
      <c r="X2482" s="19"/>
      <c r="Y2482" s="19"/>
      <c r="Z2482" s="19"/>
      <c r="AA2482" s="19"/>
      <c r="AB2482" s="19"/>
      <c r="AC2482" s="19"/>
      <c r="AD2482" s="19"/>
      <c r="AE2482" s="19"/>
      <c r="AF2482" s="19"/>
      <c r="AG2482" s="19"/>
      <c r="AH2482" s="19"/>
      <c r="AI2482" s="19"/>
      <c r="AJ2482" s="19"/>
      <c r="AK2482" s="19"/>
      <c r="AL2482" s="19"/>
      <c r="AM2482" s="19"/>
      <c r="AN2482" s="19"/>
      <c r="AO2482" s="19"/>
      <c r="AP2482" s="19"/>
      <c r="AQ2482" s="19"/>
      <c r="AR2482" s="19"/>
      <c r="AS2482" s="19"/>
    </row>
    <row r="2483" spans="19:45" ht="30" customHeight="1" x14ac:dyDescent="0.25">
      <c r="S2483" s="19"/>
      <c r="T2483" s="19"/>
      <c r="U2483" s="19"/>
      <c r="V2483" s="19"/>
      <c r="W2483" s="19"/>
      <c r="X2483" s="19"/>
      <c r="Y2483" s="19"/>
      <c r="Z2483" s="19"/>
      <c r="AA2483" s="19"/>
      <c r="AB2483" s="19"/>
      <c r="AC2483" s="19"/>
      <c r="AD2483" s="19"/>
      <c r="AE2483" s="19"/>
      <c r="AF2483" s="19"/>
      <c r="AG2483" s="19"/>
      <c r="AH2483" s="19"/>
      <c r="AI2483" s="19"/>
      <c r="AJ2483" s="19"/>
      <c r="AK2483" s="19"/>
      <c r="AL2483" s="19"/>
      <c r="AM2483" s="19"/>
      <c r="AN2483" s="19"/>
      <c r="AO2483" s="19"/>
      <c r="AP2483" s="19"/>
      <c r="AQ2483" s="19"/>
      <c r="AR2483" s="19"/>
      <c r="AS2483" s="19"/>
    </row>
    <row r="2484" spans="19:45" ht="30" customHeight="1" x14ac:dyDescent="0.25">
      <c r="S2484" s="19"/>
      <c r="T2484" s="19"/>
      <c r="U2484" s="19"/>
      <c r="V2484" s="19"/>
      <c r="W2484" s="19"/>
      <c r="X2484" s="19"/>
      <c r="Y2484" s="19"/>
      <c r="Z2484" s="19"/>
      <c r="AA2484" s="19"/>
      <c r="AB2484" s="19"/>
      <c r="AC2484" s="19"/>
      <c r="AD2484" s="19"/>
      <c r="AE2484" s="19"/>
      <c r="AF2484" s="19"/>
      <c r="AG2484" s="19"/>
      <c r="AH2484" s="19"/>
      <c r="AI2484" s="19"/>
      <c r="AJ2484" s="19"/>
      <c r="AK2484" s="19"/>
      <c r="AL2484" s="19"/>
      <c r="AM2484" s="19"/>
      <c r="AN2484" s="19"/>
      <c r="AO2484" s="19"/>
      <c r="AP2484" s="19"/>
      <c r="AQ2484" s="19"/>
      <c r="AR2484" s="19"/>
      <c r="AS2484" s="19"/>
    </row>
    <row r="2485" spans="19:45" ht="30" customHeight="1" x14ac:dyDescent="0.25">
      <c r="S2485" s="19"/>
      <c r="T2485" s="19"/>
      <c r="U2485" s="19"/>
      <c r="V2485" s="19"/>
      <c r="W2485" s="19"/>
      <c r="X2485" s="19"/>
      <c r="Y2485" s="19"/>
      <c r="Z2485" s="19"/>
      <c r="AA2485" s="19"/>
      <c r="AB2485" s="19"/>
      <c r="AC2485" s="19"/>
      <c r="AD2485" s="19"/>
      <c r="AE2485" s="19"/>
      <c r="AF2485" s="19"/>
      <c r="AG2485" s="19"/>
      <c r="AH2485" s="19"/>
      <c r="AI2485" s="19"/>
      <c r="AJ2485" s="19"/>
      <c r="AK2485" s="19"/>
      <c r="AL2485" s="19"/>
      <c r="AM2485" s="19"/>
      <c r="AN2485" s="19"/>
      <c r="AO2485" s="19"/>
      <c r="AP2485" s="19"/>
      <c r="AQ2485" s="19"/>
      <c r="AR2485" s="19"/>
      <c r="AS2485" s="19"/>
    </row>
    <row r="2486" spans="19:45" ht="30" customHeight="1" x14ac:dyDescent="0.25">
      <c r="S2486" s="19"/>
      <c r="T2486" s="19"/>
      <c r="U2486" s="19"/>
      <c r="V2486" s="19"/>
      <c r="W2486" s="19"/>
      <c r="X2486" s="19"/>
      <c r="Y2486" s="19"/>
      <c r="Z2486" s="19"/>
      <c r="AA2486" s="19"/>
      <c r="AB2486" s="19"/>
      <c r="AC2486" s="19"/>
      <c r="AD2486" s="19"/>
      <c r="AE2486" s="19"/>
      <c r="AF2486" s="19"/>
      <c r="AG2486" s="19"/>
      <c r="AH2486" s="19"/>
      <c r="AI2486" s="19"/>
      <c r="AJ2486" s="19"/>
      <c r="AK2486" s="19"/>
      <c r="AL2486" s="19"/>
      <c r="AM2486" s="19"/>
      <c r="AN2486" s="19"/>
      <c r="AO2486" s="19"/>
      <c r="AP2486" s="19"/>
      <c r="AQ2486" s="19"/>
      <c r="AR2486" s="19"/>
      <c r="AS2486" s="19"/>
    </row>
    <row r="2487" spans="19:45" ht="30" customHeight="1" x14ac:dyDescent="0.25">
      <c r="S2487" s="19"/>
      <c r="T2487" s="19"/>
      <c r="U2487" s="19"/>
      <c r="V2487" s="19"/>
      <c r="W2487" s="19"/>
      <c r="X2487" s="19"/>
      <c r="Y2487" s="19"/>
      <c r="Z2487" s="19"/>
      <c r="AA2487" s="19"/>
      <c r="AB2487" s="19"/>
      <c r="AC2487" s="19"/>
      <c r="AD2487" s="19"/>
      <c r="AE2487" s="19"/>
      <c r="AF2487" s="19"/>
      <c r="AG2487" s="19"/>
      <c r="AH2487" s="19"/>
      <c r="AI2487" s="19"/>
      <c r="AJ2487" s="19"/>
      <c r="AK2487" s="19"/>
      <c r="AL2487" s="19"/>
      <c r="AM2487" s="19"/>
      <c r="AN2487" s="19"/>
      <c r="AO2487" s="19"/>
      <c r="AP2487" s="19"/>
      <c r="AQ2487" s="19"/>
      <c r="AR2487" s="19"/>
      <c r="AS2487" s="19"/>
    </row>
    <row r="2488" spans="19:45" ht="30" customHeight="1" x14ac:dyDescent="0.25">
      <c r="S2488" s="19"/>
      <c r="T2488" s="19"/>
      <c r="U2488" s="19"/>
      <c r="V2488" s="19"/>
      <c r="W2488" s="19"/>
      <c r="X2488" s="19"/>
      <c r="Y2488" s="19"/>
      <c r="Z2488" s="19"/>
      <c r="AA2488" s="19"/>
      <c r="AB2488" s="19"/>
      <c r="AC2488" s="19"/>
      <c r="AD2488" s="19"/>
      <c r="AE2488" s="19"/>
      <c r="AF2488" s="19"/>
      <c r="AG2488" s="19"/>
      <c r="AH2488" s="19"/>
      <c r="AI2488" s="19"/>
      <c r="AJ2488" s="19"/>
      <c r="AK2488" s="19"/>
      <c r="AL2488" s="19"/>
      <c r="AM2488" s="19"/>
      <c r="AN2488" s="19"/>
      <c r="AO2488" s="19"/>
      <c r="AP2488" s="19"/>
      <c r="AQ2488" s="19"/>
      <c r="AR2488" s="19"/>
      <c r="AS2488" s="19"/>
    </row>
    <row r="2489" spans="19:45" ht="30" customHeight="1" x14ac:dyDescent="0.25">
      <c r="S2489" s="19"/>
      <c r="T2489" s="19"/>
      <c r="U2489" s="19"/>
      <c r="V2489" s="19"/>
      <c r="W2489" s="19"/>
      <c r="X2489" s="19"/>
      <c r="Y2489" s="19"/>
      <c r="Z2489" s="19"/>
      <c r="AA2489" s="19"/>
      <c r="AB2489" s="19"/>
      <c r="AC2489" s="19"/>
      <c r="AD2489" s="19"/>
      <c r="AE2489" s="19"/>
      <c r="AF2489" s="19"/>
      <c r="AG2489" s="19"/>
      <c r="AH2489" s="19"/>
      <c r="AI2489" s="19"/>
      <c r="AJ2489" s="19"/>
      <c r="AK2489" s="19"/>
      <c r="AL2489" s="19"/>
      <c r="AM2489" s="19"/>
      <c r="AN2489" s="19"/>
      <c r="AO2489" s="19"/>
      <c r="AP2489" s="19"/>
      <c r="AQ2489" s="19"/>
      <c r="AR2489" s="19"/>
      <c r="AS2489" s="19"/>
    </row>
    <row r="2490" spans="19:45" ht="30" customHeight="1" x14ac:dyDescent="0.25">
      <c r="S2490" s="19"/>
      <c r="T2490" s="19"/>
      <c r="U2490" s="19"/>
      <c r="V2490" s="19"/>
      <c r="W2490" s="19"/>
      <c r="X2490" s="19"/>
      <c r="Y2490" s="19"/>
      <c r="Z2490" s="19"/>
      <c r="AA2490" s="19"/>
      <c r="AB2490" s="19"/>
      <c r="AC2490" s="19"/>
      <c r="AD2490" s="19"/>
      <c r="AE2490" s="19"/>
      <c r="AF2490" s="19"/>
      <c r="AG2490" s="19"/>
      <c r="AH2490" s="19"/>
      <c r="AI2490" s="19"/>
      <c r="AJ2490" s="19"/>
      <c r="AK2490" s="19"/>
      <c r="AL2490" s="19"/>
      <c r="AM2490" s="19"/>
      <c r="AN2490" s="19"/>
      <c r="AO2490" s="19"/>
      <c r="AP2490" s="19"/>
      <c r="AQ2490" s="19"/>
      <c r="AR2490" s="19"/>
      <c r="AS2490" s="19"/>
    </row>
    <row r="2491" spans="19:45" ht="30" customHeight="1" x14ac:dyDescent="0.25">
      <c r="S2491" s="19"/>
      <c r="T2491" s="19"/>
      <c r="U2491" s="19"/>
      <c r="V2491" s="19"/>
      <c r="W2491" s="19"/>
      <c r="X2491" s="19"/>
      <c r="Y2491" s="19"/>
      <c r="Z2491" s="19"/>
      <c r="AA2491" s="19"/>
      <c r="AB2491" s="19"/>
      <c r="AC2491" s="19"/>
      <c r="AD2491" s="19"/>
      <c r="AE2491" s="19"/>
      <c r="AF2491" s="19"/>
      <c r="AG2491" s="19"/>
      <c r="AH2491" s="19"/>
      <c r="AI2491" s="19"/>
      <c r="AJ2491" s="19"/>
      <c r="AK2491" s="19"/>
      <c r="AL2491" s="19"/>
      <c r="AM2491" s="19"/>
      <c r="AN2491" s="19"/>
      <c r="AO2491" s="19"/>
      <c r="AP2491" s="19"/>
      <c r="AQ2491" s="19"/>
      <c r="AR2491" s="19"/>
      <c r="AS2491" s="19"/>
    </row>
    <row r="2492" spans="19:45" ht="30" customHeight="1" x14ac:dyDescent="0.25">
      <c r="S2492" s="19"/>
      <c r="T2492" s="19"/>
      <c r="U2492" s="19"/>
      <c r="V2492" s="19"/>
      <c r="W2492" s="19"/>
      <c r="X2492" s="19"/>
      <c r="Y2492" s="19"/>
      <c r="Z2492" s="19"/>
      <c r="AA2492" s="19"/>
      <c r="AB2492" s="19"/>
      <c r="AC2492" s="19"/>
      <c r="AD2492" s="19"/>
      <c r="AE2492" s="19"/>
      <c r="AF2492" s="19"/>
      <c r="AG2492" s="19"/>
      <c r="AH2492" s="19"/>
      <c r="AI2492" s="19"/>
      <c r="AJ2492" s="19"/>
      <c r="AK2492" s="19"/>
      <c r="AL2492" s="19"/>
      <c r="AM2492" s="19"/>
      <c r="AN2492" s="19"/>
      <c r="AO2492" s="19"/>
      <c r="AP2492" s="19"/>
      <c r="AQ2492" s="19"/>
      <c r="AR2492" s="19"/>
      <c r="AS2492" s="19"/>
    </row>
    <row r="2493" spans="19:45" ht="30" customHeight="1" x14ac:dyDescent="0.25">
      <c r="S2493" s="19"/>
      <c r="T2493" s="19"/>
      <c r="U2493" s="19"/>
      <c r="V2493" s="19"/>
      <c r="W2493" s="19"/>
      <c r="X2493" s="19"/>
      <c r="Y2493" s="19"/>
      <c r="Z2493" s="19"/>
      <c r="AA2493" s="19"/>
      <c r="AB2493" s="19"/>
      <c r="AC2493" s="19"/>
      <c r="AD2493" s="19"/>
      <c r="AE2493" s="19"/>
      <c r="AF2493" s="19"/>
      <c r="AG2493" s="19"/>
      <c r="AH2493" s="19"/>
      <c r="AI2493" s="19"/>
      <c r="AJ2493" s="19"/>
      <c r="AK2493" s="19"/>
      <c r="AL2493" s="19"/>
      <c r="AM2493" s="19"/>
      <c r="AN2493" s="19"/>
      <c r="AO2493" s="19"/>
      <c r="AP2493" s="19"/>
      <c r="AQ2493" s="19"/>
      <c r="AR2493" s="19"/>
      <c r="AS2493" s="19"/>
    </row>
    <row r="2494" spans="19:45" ht="30" customHeight="1" x14ac:dyDescent="0.25">
      <c r="S2494" s="19"/>
      <c r="T2494" s="19"/>
      <c r="U2494" s="19"/>
      <c r="V2494" s="19"/>
      <c r="W2494" s="19"/>
      <c r="X2494" s="19"/>
      <c r="Y2494" s="19"/>
      <c r="Z2494" s="19"/>
      <c r="AA2494" s="19"/>
      <c r="AB2494" s="19"/>
      <c r="AC2494" s="19"/>
      <c r="AD2494" s="19"/>
      <c r="AE2494" s="19"/>
      <c r="AF2494" s="19"/>
      <c r="AG2494" s="19"/>
      <c r="AH2494" s="19"/>
      <c r="AI2494" s="19"/>
      <c r="AJ2494" s="19"/>
      <c r="AK2494" s="19"/>
      <c r="AL2494" s="19"/>
      <c r="AM2494" s="19"/>
      <c r="AN2494" s="19"/>
      <c r="AO2494" s="19"/>
      <c r="AP2494" s="19"/>
      <c r="AQ2494" s="19"/>
      <c r="AR2494" s="19"/>
      <c r="AS2494" s="19"/>
    </row>
    <row r="2495" spans="19:45" ht="30" customHeight="1" x14ac:dyDescent="0.25">
      <c r="S2495" s="19"/>
      <c r="T2495" s="19"/>
      <c r="U2495" s="19"/>
      <c r="V2495" s="19"/>
      <c r="W2495" s="19"/>
      <c r="X2495" s="19"/>
      <c r="Y2495" s="19"/>
      <c r="Z2495" s="19"/>
      <c r="AA2495" s="19"/>
      <c r="AB2495" s="19"/>
      <c r="AC2495" s="19"/>
      <c r="AD2495" s="19"/>
      <c r="AE2495" s="19"/>
      <c r="AF2495" s="19"/>
      <c r="AG2495" s="19"/>
      <c r="AH2495" s="19"/>
      <c r="AI2495" s="19"/>
      <c r="AJ2495" s="19"/>
      <c r="AK2495" s="19"/>
      <c r="AL2495" s="19"/>
      <c r="AM2495" s="19"/>
      <c r="AN2495" s="19"/>
      <c r="AO2495" s="19"/>
      <c r="AP2495" s="19"/>
      <c r="AQ2495" s="19"/>
      <c r="AR2495" s="19"/>
      <c r="AS2495" s="19"/>
    </row>
    <row r="2496" spans="19:45" ht="30" customHeight="1" x14ac:dyDescent="0.25">
      <c r="S2496" s="19"/>
      <c r="T2496" s="19"/>
      <c r="U2496" s="19"/>
      <c r="V2496" s="19"/>
      <c r="W2496" s="19"/>
      <c r="X2496" s="19"/>
      <c r="Y2496" s="19"/>
      <c r="Z2496" s="19"/>
      <c r="AA2496" s="19"/>
      <c r="AB2496" s="19"/>
      <c r="AC2496" s="19"/>
      <c r="AD2496" s="19"/>
      <c r="AE2496" s="19"/>
      <c r="AF2496" s="19"/>
      <c r="AG2496" s="19"/>
      <c r="AH2496" s="19"/>
      <c r="AI2496" s="19"/>
      <c r="AJ2496" s="19"/>
      <c r="AK2496" s="19"/>
      <c r="AL2496" s="19"/>
      <c r="AM2496" s="19"/>
      <c r="AN2496" s="19"/>
      <c r="AO2496" s="19"/>
      <c r="AP2496" s="19"/>
      <c r="AQ2496" s="19"/>
      <c r="AR2496" s="19"/>
      <c r="AS2496" s="19"/>
    </row>
    <row r="2497" spans="19:45" ht="30" customHeight="1" x14ac:dyDescent="0.25">
      <c r="S2497" s="19"/>
      <c r="T2497" s="19"/>
      <c r="U2497" s="19"/>
      <c r="V2497" s="19"/>
      <c r="W2497" s="19"/>
      <c r="X2497" s="19"/>
      <c r="Y2497" s="19"/>
      <c r="Z2497" s="19"/>
      <c r="AA2497" s="19"/>
      <c r="AB2497" s="19"/>
      <c r="AC2497" s="19"/>
      <c r="AD2497" s="19"/>
      <c r="AE2497" s="19"/>
      <c r="AF2497" s="19"/>
      <c r="AG2497" s="19"/>
      <c r="AH2497" s="19"/>
      <c r="AI2497" s="19"/>
      <c r="AJ2497" s="19"/>
      <c r="AK2497" s="19"/>
      <c r="AL2497" s="19"/>
      <c r="AM2497" s="19"/>
      <c r="AN2497" s="19"/>
      <c r="AO2497" s="19"/>
      <c r="AP2497" s="19"/>
      <c r="AQ2497" s="19"/>
      <c r="AR2497" s="19"/>
      <c r="AS2497" s="19"/>
    </row>
    <row r="2498" spans="19:45" ht="30" customHeight="1" x14ac:dyDescent="0.25">
      <c r="S2498" s="19"/>
      <c r="T2498" s="19"/>
      <c r="U2498" s="19"/>
      <c r="V2498" s="19"/>
      <c r="W2498" s="19"/>
      <c r="X2498" s="19"/>
      <c r="Y2498" s="19"/>
      <c r="Z2498" s="19"/>
      <c r="AA2498" s="19"/>
      <c r="AB2498" s="19"/>
      <c r="AC2498" s="19"/>
      <c r="AD2498" s="19"/>
      <c r="AE2498" s="19"/>
      <c r="AF2498" s="19"/>
      <c r="AG2498" s="19"/>
      <c r="AH2498" s="19"/>
      <c r="AI2498" s="19"/>
      <c r="AJ2498" s="19"/>
      <c r="AK2498" s="19"/>
      <c r="AL2498" s="19"/>
      <c r="AM2498" s="19"/>
      <c r="AN2498" s="19"/>
      <c r="AO2498" s="19"/>
      <c r="AP2498" s="19"/>
      <c r="AQ2498" s="19"/>
      <c r="AR2498" s="19"/>
      <c r="AS2498" s="19"/>
    </row>
    <row r="2499" spans="19:45" ht="30" customHeight="1" x14ac:dyDescent="0.25">
      <c r="S2499" s="19"/>
      <c r="T2499" s="19"/>
      <c r="U2499" s="19"/>
      <c r="V2499" s="19"/>
      <c r="W2499" s="19"/>
      <c r="X2499" s="19"/>
      <c r="Y2499" s="19"/>
      <c r="Z2499" s="19"/>
      <c r="AA2499" s="19"/>
      <c r="AB2499" s="19"/>
      <c r="AC2499" s="19"/>
      <c r="AD2499" s="19"/>
      <c r="AE2499" s="19"/>
      <c r="AF2499" s="19"/>
      <c r="AG2499" s="19"/>
      <c r="AH2499" s="19"/>
      <c r="AI2499" s="19"/>
      <c r="AJ2499" s="19"/>
      <c r="AK2499" s="19"/>
      <c r="AL2499" s="19"/>
      <c r="AM2499" s="19"/>
      <c r="AN2499" s="19"/>
      <c r="AO2499" s="19"/>
      <c r="AP2499" s="19"/>
      <c r="AQ2499" s="19"/>
      <c r="AR2499" s="19"/>
      <c r="AS2499" s="19"/>
    </row>
    <row r="2500" spans="19:45" ht="30" customHeight="1" x14ac:dyDescent="0.25">
      <c r="S2500" s="19"/>
      <c r="T2500" s="19"/>
      <c r="U2500" s="19"/>
      <c r="V2500" s="19"/>
      <c r="W2500" s="19"/>
      <c r="X2500" s="19"/>
      <c r="Y2500" s="19"/>
      <c r="Z2500" s="19"/>
      <c r="AA2500" s="19"/>
      <c r="AB2500" s="19"/>
      <c r="AC2500" s="19"/>
      <c r="AD2500" s="19"/>
      <c r="AE2500" s="19"/>
      <c r="AF2500" s="19"/>
      <c r="AG2500" s="19"/>
      <c r="AH2500" s="19"/>
      <c r="AI2500" s="19"/>
      <c r="AJ2500" s="19"/>
      <c r="AK2500" s="19"/>
      <c r="AL2500" s="19"/>
      <c r="AM2500" s="19"/>
      <c r="AN2500" s="19"/>
      <c r="AO2500" s="19"/>
      <c r="AP2500" s="19"/>
      <c r="AQ2500" s="19"/>
      <c r="AR2500" s="19"/>
      <c r="AS2500" s="19"/>
    </row>
    <row r="2501" spans="19:45" ht="30" customHeight="1" x14ac:dyDescent="0.25">
      <c r="S2501" s="19"/>
      <c r="T2501" s="19"/>
      <c r="U2501" s="19"/>
      <c r="V2501" s="19"/>
      <c r="W2501" s="19"/>
      <c r="X2501" s="19"/>
      <c r="Y2501" s="19"/>
      <c r="Z2501" s="19"/>
      <c r="AA2501" s="19"/>
      <c r="AB2501" s="19"/>
      <c r="AC2501" s="19"/>
      <c r="AD2501" s="19"/>
      <c r="AE2501" s="19"/>
      <c r="AF2501" s="19"/>
      <c r="AG2501" s="19"/>
      <c r="AH2501" s="19"/>
      <c r="AI2501" s="19"/>
      <c r="AJ2501" s="19"/>
      <c r="AK2501" s="19"/>
      <c r="AL2501" s="19"/>
      <c r="AM2501" s="19"/>
      <c r="AN2501" s="19"/>
      <c r="AO2501" s="19"/>
      <c r="AP2501" s="19"/>
      <c r="AQ2501" s="19"/>
      <c r="AR2501" s="19"/>
      <c r="AS2501" s="19"/>
    </row>
    <row r="2502" spans="19:45" ht="30" customHeight="1" x14ac:dyDescent="0.25">
      <c r="S2502" s="19"/>
      <c r="T2502" s="19"/>
      <c r="U2502" s="19"/>
      <c r="V2502" s="19"/>
      <c r="W2502" s="19"/>
      <c r="X2502" s="19"/>
      <c r="Y2502" s="19"/>
      <c r="Z2502" s="19"/>
      <c r="AA2502" s="19"/>
      <c r="AB2502" s="19"/>
      <c r="AC2502" s="19"/>
      <c r="AD2502" s="19"/>
      <c r="AE2502" s="19"/>
      <c r="AF2502" s="19"/>
      <c r="AG2502" s="19"/>
      <c r="AH2502" s="19"/>
      <c r="AI2502" s="19"/>
      <c r="AJ2502" s="19"/>
      <c r="AK2502" s="19"/>
      <c r="AL2502" s="19"/>
      <c r="AM2502" s="19"/>
      <c r="AN2502" s="19"/>
      <c r="AO2502" s="19"/>
      <c r="AP2502" s="19"/>
      <c r="AQ2502" s="19"/>
      <c r="AR2502" s="19"/>
      <c r="AS2502" s="19"/>
    </row>
    <row r="2503" spans="19:45" ht="30" customHeight="1" x14ac:dyDescent="0.25">
      <c r="S2503" s="19"/>
      <c r="T2503" s="19"/>
      <c r="U2503" s="19"/>
      <c r="V2503" s="19"/>
      <c r="W2503" s="19"/>
      <c r="X2503" s="19"/>
      <c r="Y2503" s="19"/>
      <c r="Z2503" s="19"/>
      <c r="AA2503" s="19"/>
      <c r="AB2503" s="19"/>
      <c r="AC2503" s="19"/>
      <c r="AD2503" s="19"/>
      <c r="AE2503" s="19"/>
      <c r="AF2503" s="19"/>
      <c r="AG2503" s="19"/>
      <c r="AH2503" s="19"/>
      <c r="AI2503" s="19"/>
      <c r="AJ2503" s="19"/>
      <c r="AK2503" s="19"/>
      <c r="AL2503" s="19"/>
      <c r="AM2503" s="19"/>
      <c r="AN2503" s="19"/>
      <c r="AO2503" s="19"/>
      <c r="AP2503" s="19"/>
      <c r="AQ2503" s="19"/>
      <c r="AR2503" s="19"/>
      <c r="AS2503" s="19"/>
    </row>
    <row r="2504" spans="19:45" ht="30" customHeight="1" x14ac:dyDescent="0.25">
      <c r="S2504" s="19"/>
      <c r="T2504" s="19"/>
      <c r="U2504" s="19"/>
      <c r="V2504" s="19"/>
      <c r="W2504" s="19"/>
      <c r="X2504" s="19"/>
      <c r="Y2504" s="19"/>
      <c r="Z2504" s="19"/>
      <c r="AA2504" s="19"/>
      <c r="AB2504" s="19"/>
      <c r="AC2504" s="19"/>
      <c r="AD2504" s="19"/>
      <c r="AE2504" s="19"/>
      <c r="AF2504" s="19"/>
      <c r="AG2504" s="19"/>
      <c r="AH2504" s="19"/>
      <c r="AI2504" s="19"/>
      <c r="AJ2504" s="19"/>
      <c r="AK2504" s="19"/>
      <c r="AL2504" s="19"/>
      <c r="AM2504" s="19"/>
      <c r="AN2504" s="19"/>
      <c r="AO2504" s="19"/>
      <c r="AP2504" s="19"/>
      <c r="AQ2504" s="19"/>
      <c r="AR2504" s="19"/>
      <c r="AS2504" s="19"/>
    </row>
    <row r="2505" spans="19:45" ht="30" customHeight="1" x14ac:dyDescent="0.25">
      <c r="S2505" s="19"/>
      <c r="T2505" s="19"/>
      <c r="U2505" s="19"/>
      <c r="V2505" s="19"/>
      <c r="W2505" s="19"/>
      <c r="X2505" s="19"/>
      <c r="Y2505" s="19"/>
      <c r="Z2505" s="19"/>
      <c r="AA2505" s="19"/>
      <c r="AB2505" s="19"/>
      <c r="AC2505" s="19"/>
      <c r="AD2505" s="19"/>
      <c r="AE2505" s="19"/>
      <c r="AF2505" s="19"/>
      <c r="AG2505" s="19"/>
      <c r="AH2505" s="19"/>
      <c r="AI2505" s="19"/>
      <c r="AJ2505" s="19"/>
      <c r="AK2505" s="19"/>
      <c r="AL2505" s="19"/>
      <c r="AM2505" s="19"/>
      <c r="AN2505" s="19"/>
      <c r="AO2505" s="19"/>
      <c r="AP2505" s="19"/>
      <c r="AQ2505" s="19"/>
      <c r="AR2505" s="19"/>
      <c r="AS2505" s="19"/>
    </row>
    <row r="2506" spans="19:45" ht="30" customHeight="1" x14ac:dyDescent="0.25">
      <c r="S2506" s="19"/>
      <c r="T2506" s="19"/>
      <c r="U2506" s="19"/>
      <c r="V2506" s="19"/>
      <c r="W2506" s="19"/>
      <c r="X2506" s="19"/>
      <c r="Y2506" s="19"/>
      <c r="Z2506" s="19"/>
      <c r="AA2506" s="19"/>
      <c r="AB2506" s="19"/>
      <c r="AC2506" s="19"/>
      <c r="AD2506" s="19"/>
      <c r="AE2506" s="19"/>
      <c r="AF2506" s="19"/>
      <c r="AG2506" s="19"/>
      <c r="AH2506" s="19"/>
      <c r="AI2506" s="19"/>
      <c r="AJ2506" s="19"/>
      <c r="AK2506" s="19"/>
      <c r="AL2506" s="19"/>
      <c r="AM2506" s="19"/>
      <c r="AN2506" s="19"/>
      <c r="AO2506" s="19"/>
      <c r="AP2506" s="19"/>
      <c r="AQ2506" s="19"/>
      <c r="AR2506" s="19"/>
      <c r="AS2506" s="19"/>
    </row>
    <row r="2507" spans="19:45" ht="30" customHeight="1" x14ac:dyDescent="0.25">
      <c r="S2507" s="19"/>
      <c r="T2507" s="19"/>
      <c r="U2507" s="19"/>
      <c r="V2507" s="19"/>
      <c r="W2507" s="19"/>
      <c r="X2507" s="19"/>
      <c r="Y2507" s="19"/>
      <c r="Z2507" s="19"/>
      <c r="AA2507" s="19"/>
      <c r="AB2507" s="19"/>
      <c r="AC2507" s="19"/>
      <c r="AD2507" s="19"/>
      <c r="AE2507" s="19"/>
      <c r="AF2507" s="19"/>
      <c r="AG2507" s="19"/>
      <c r="AH2507" s="19"/>
      <c r="AI2507" s="19"/>
      <c r="AJ2507" s="19"/>
      <c r="AK2507" s="19"/>
      <c r="AL2507" s="19"/>
      <c r="AM2507" s="19"/>
      <c r="AN2507" s="19"/>
      <c r="AO2507" s="19"/>
      <c r="AP2507" s="19"/>
      <c r="AQ2507" s="19"/>
      <c r="AR2507" s="19"/>
      <c r="AS2507" s="19"/>
    </row>
    <row r="2508" spans="19:45" ht="30" customHeight="1" x14ac:dyDescent="0.25">
      <c r="S2508" s="19"/>
      <c r="T2508" s="19"/>
      <c r="U2508" s="19"/>
      <c r="V2508" s="19"/>
      <c r="W2508" s="19"/>
      <c r="X2508" s="19"/>
      <c r="Y2508" s="19"/>
      <c r="Z2508" s="19"/>
      <c r="AA2508" s="19"/>
      <c r="AB2508" s="19"/>
      <c r="AC2508" s="19"/>
      <c r="AD2508" s="19"/>
      <c r="AE2508" s="19"/>
      <c r="AF2508" s="19"/>
      <c r="AG2508" s="19"/>
      <c r="AH2508" s="19"/>
      <c r="AI2508" s="19"/>
      <c r="AJ2508" s="19"/>
      <c r="AK2508" s="19"/>
      <c r="AL2508" s="19"/>
      <c r="AM2508" s="19"/>
      <c r="AN2508" s="19"/>
      <c r="AO2508" s="19"/>
      <c r="AP2508" s="19"/>
      <c r="AQ2508" s="19"/>
      <c r="AR2508" s="19"/>
      <c r="AS2508" s="19"/>
    </row>
    <row r="2509" spans="19:45" ht="30" customHeight="1" x14ac:dyDescent="0.25">
      <c r="S2509" s="19"/>
      <c r="T2509" s="19"/>
      <c r="U2509" s="19"/>
      <c r="V2509" s="19"/>
      <c r="W2509" s="19"/>
      <c r="X2509" s="19"/>
      <c r="Y2509" s="19"/>
      <c r="Z2509" s="19"/>
      <c r="AA2509" s="19"/>
      <c r="AB2509" s="19"/>
      <c r="AC2509" s="19"/>
      <c r="AD2509" s="19"/>
      <c r="AE2509" s="19"/>
      <c r="AF2509" s="19"/>
      <c r="AG2509" s="19"/>
      <c r="AH2509" s="19"/>
      <c r="AI2509" s="19"/>
      <c r="AJ2509" s="19"/>
      <c r="AK2509" s="19"/>
      <c r="AL2509" s="19"/>
      <c r="AM2509" s="19"/>
      <c r="AN2509" s="19"/>
      <c r="AO2509" s="19"/>
      <c r="AP2509" s="19"/>
      <c r="AQ2509" s="19"/>
      <c r="AR2509" s="19"/>
      <c r="AS2509" s="19"/>
    </row>
    <row r="2510" spans="19:45" ht="30" customHeight="1" x14ac:dyDescent="0.25">
      <c r="S2510" s="19"/>
      <c r="T2510" s="19"/>
      <c r="U2510" s="19"/>
      <c r="V2510" s="19"/>
      <c r="W2510" s="19"/>
      <c r="X2510" s="19"/>
      <c r="Y2510" s="19"/>
      <c r="Z2510" s="19"/>
      <c r="AA2510" s="19"/>
      <c r="AB2510" s="19"/>
      <c r="AC2510" s="19"/>
      <c r="AD2510" s="19"/>
      <c r="AE2510" s="19"/>
      <c r="AF2510" s="19"/>
      <c r="AG2510" s="19"/>
      <c r="AH2510" s="19"/>
      <c r="AI2510" s="19"/>
      <c r="AJ2510" s="19"/>
      <c r="AK2510" s="19"/>
      <c r="AL2510" s="19"/>
      <c r="AM2510" s="19"/>
      <c r="AN2510" s="19"/>
      <c r="AO2510" s="19"/>
      <c r="AP2510" s="19"/>
      <c r="AQ2510" s="19"/>
      <c r="AR2510" s="19"/>
      <c r="AS2510" s="19"/>
    </row>
    <row r="2511" spans="19:45" ht="30" customHeight="1" x14ac:dyDescent="0.25">
      <c r="S2511" s="19"/>
      <c r="T2511" s="19"/>
      <c r="U2511" s="19"/>
      <c r="V2511" s="19"/>
      <c r="W2511" s="19"/>
      <c r="X2511" s="19"/>
      <c r="Y2511" s="19"/>
      <c r="Z2511" s="19"/>
      <c r="AA2511" s="19"/>
      <c r="AB2511" s="19"/>
      <c r="AC2511" s="19"/>
      <c r="AD2511" s="19"/>
      <c r="AE2511" s="19"/>
      <c r="AF2511" s="19"/>
      <c r="AG2511" s="19"/>
      <c r="AH2511" s="19"/>
      <c r="AI2511" s="19"/>
      <c r="AJ2511" s="19"/>
      <c r="AK2511" s="19"/>
      <c r="AL2511" s="19"/>
      <c r="AM2511" s="19"/>
      <c r="AN2511" s="19"/>
      <c r="AO2511" s="19"/>
      <c r="AP2511" s="19"/>
      <c r="AQ2511" s="19"/>
      <c r="AR2511" s="19"/>
      <c r="AS2511" s="19"/>
    </row>
    <row r="2512" spans="19:45" ht="30" customHeight="1" x14ac:dyDescent="0.25">
      <c r="S2512" s="19"/>
      <c r="T2512" s="19"/>
      <c r="U2512" s="19"/>
      <c r="V2512" s="19"/>
      <c r="W2512" s="19"/>
      <c r="X2512" s="19"/>
      <c r="Y2512" s="19"/>
      <c r="Z2512" s="19"/>
      <c r="AA2512" s="19"/>
      <c r="AB2512" s="19"/>
      <c r="AC2512" s="19"/>
      <c r="AD2512" s="19"/>
      <c r="AE2512" s="19"/>
      <c r="AF2512" s="19"/>
      <c r="AG2512" s="19"/>
      <c r="AH2512" s="19"/>
      <c r="AI2512" s="19"/>
      <c r="AJ2512" s="19"/>
      <c r="AK2512" s="19"/>
      <c r="AL2512" s="19"/>
      <c r="AM2512" s="19"/>
      <c r="AN2512" s="19"/>
      <c r="AO2512" s="19"/>
      <c r="AP2512" s="19"/>
      <c r="AQ2512" s="19"/>
      <c r="AR2512" s="19"/>
      <c r="AS2512" s="19"/>
    </row>
    <row r="2513" spans="19:45" ht="30" customHeight="1" x14ac:dyDescent="0.25">
      <c r="S2513" s="19"/>
      <c r="T2513" s="19"/>
      <c r="U2513" s="19"/>
      <c r="V2513" s="19"/>
      <c r="W2513" s="19"/>
      <c r="X2513" s="19"/>
      <c r="Y2513" s="19"/>
      <c r="Z2513" s="19"/>
      <c r="AA2513" s="19"/>
      <c r="AB2513" s="19"/>
      <c r="AC2513" s="19"/>
      <c r="AD2513" s="19"/>
      <c r="AE2513" s="19"/>
      <c r="AF2513" s="19"/>
      <c r="AG2513" s="19"/>
      <c r="AH2513" s="19"/>
      <c r="AI2513" s="19"/>
      <c r="AJ2513" s="19"/>
      <c r="AK2513" s="19"/>
      <c r="AL2513" s="19"/>
      <c r="AM2513" s="19"/>
      <c r="AN2513" s="19"/>
      <c r="AO2513" s="19"/>
      <c r="AP2513" s="19"/>
      <c r="AQ2513" s="19"/>
      <c r="AR2513" s="19"/>
      <c r="AS2513" s="19"/>
    </row>
    <row r="2514" spans="19:45" ht="30" customHeight="1" x14ac:dyDescent="0.25">
      <c r="S2514" s="19"/>
      <c r="T2514" s="19"/>
      <c r="U2514" s="19"/>
      <c r="V2514" s="19"/>
      <c r="W2514" s="19"/>
      <c r="X2514" s="19"/>
      <c r="Y2514" s="19"/>
      <c r="Z2514" s="19"/>
      <c r="AA2514" s="19"/>
      <c r="AB2514" s="19"/>
      <c r="AC2514" s="19"/>
      <c r="AD2514" s="19"/>
      <c r="AE2514" s="19"/>
      <c r="AF2514" s="19"/>
      <c r="AG2514" s="19"/>
      <c r="AH2514" s="19"/>
      <c r="AI2514" s="19"/>
      <c r="AJ2514" s="19"/>
      <c r="AK2514" s="19"/>
      <c r="AL2514" s="19"/>
      <c r="AM2514" s="19"/>
      <c r="AN2514" s="19"/>
      <c r="AO2514" s="19"/>
      <c r="AP2514" s="19"/>
      <c r="AQ2514" s="19"/>
      <c r="AR2514" s="19"/>
      <c r="AS2514" s="19"/>
    </row>
    <row r="2515" spans="19:45" ht="30" customHeight="1" x14ac:dyDescent="0.25">
      <c r="S2515" s="19"/>
      <c r="T2515" s="19"/>
      <c r="U2515" s="19"/>
      <c r="V2515" s="19"/>
      <c r="W2515" s="19"/>
      <c r="X2515" s="19"/>
      <c r="Y2515" s="19"/>
      <c r="Z2515" s="19"/>
      <c r="AA2515" s="19"/>
      <c r="AB2515" s="19"/>
      <c r="AC2515" s="19"/>
      <c r="AD2515" s="19"/>
      <c r="AE2515" s="19"/>
      <c r="AF2515" s="19"/>
      <c r="AG2515" s="19"/>
      <c r="AH2515" s="19"/>
      <c r="AI2515" s="19"/>
      <c r="AJ2515" s="19"/>
      <c r="AK2515" s="19"/>
      <c r="AL2515" s="19"/>
      <c r="AM2515" s="19"/>
      <c r="AN2515" s="19"/>
      <c r="AO2515" s="19"/>
      <c r="AP2515" s="19"/>
      <c r="AQ2515" s="19"/>
      <c r="AR2515" s="19"/>
      <c r="AS2515" s="19"/>
    </row>
    <row r="2516" spans="19:45" ht="30" customHeight="1" x14ac:dyDescent="0.25">
      <c r="S2516" s="19"/>
      <c r="T2516" s="19"/>
      <c r="U2516" s="19"/>
      <c r="V2516" s="19"/>
      <c r="W2516" s="19"/>
      <c r="X2516" s="19"/>
      <c r="Y2516" s="19"/>
      <c r="Z2516" s="19"/>
      <c r="AA2516" s="19"/>
      <c r="AB2516" s="19"/>
      <c r="AC2516" s="19"/>
      <c r="AD2516" s="19"/>
      <c r="AE2516" s="19"/>
      <c r="AF2516" s="19"/>
      <c r="AG2516" s="19"/>
      <c r="AH2516" s="19"/>
      <c r="AI2516" s="19"/>
      <c r="AJ2516" s="19"/>
      <c r="AK2516" s="19"/>
      <c r="AL2516" s="19"/>
      <c r="AM2516" s="19"/>
      <c r="AN2516" s="19"/>
      <c r="AO2516" s="19"/>
      <c r="AP2516" s="19"/>
      <c r="AQ2516" s="19"/>
      <c r="AR2516" s="19"/>
      <c r="AS2516" s="19"/>
    </row>
    <row r="2517" spans="19:45" ht="30" customHeight="1" x14ac:dyDescent="0.25">
      <c r="S2517" s="19"/>
      <c r="T2517" s="19"/>
      <c r="U2517" s="19"/>
      <c r="V2517" s="19"/>
      <c r="W2517" s="19"/>
      <c r="X2517" s="19"/>
      <c r="Y2517" s="19"/>
      <c r="Z2517" s="19"/>
      <c r="AA2517" s="19"/>
      <c r="AB2517" s="19"/>
      <c r="AC2517" s="19"/>
      <c r="AD2517" s="19"/>
      <c r="AE2517" s="19"/>
      <c r="AF2517" s="19"/>
      <c r="AG2517" s="19"/>
      <c r="AH2517" s="19"/>
      <c r="AI2517" s="19"/>
      <c r="AJ2517" s="19"/>
      <c r="AK2517" s="19"/>
      <c r="AL2517" s="19"/>
      <c r="AM2517" s="19"/>
      <c r="AN2517" s="19"/>
      <c r="AO2517" s="19"/>
      <c r="AP2517" s="19"/>
      <c r="AQ2517" s="19"/>
      <c r="AR2517" s="19"/>
      <c r="AS2517" s="19"/>
    </row>
    <row r="2518" spans="19:45" ht="30" customHeight="1" x14ac:dyDescent="0.25">
      <c r="S2518" s="19"/>
      <c r="T2518" s="19"/>
      <c r="U2518" s="19"/>
      <c r="V2518" s="19"/>
      <c r="W2518" s="19"/>
      <c r="X2518" s="19"/>
      <c r="Y2518" s="19"/>
      <c r="Z2518" s="19"/>
      <c r="AA2518" s="19"/>
      <c r="AB2518" s="19"/>
      <c r="AC2518" s="19"/>
      <c r="AD2518" s="19"/>
      <c r="AE2518" s="19"/>
      <c r="AF2518" s="19"/>
      <c r="AG2518" s="19"/>
      <c r="AH2518" s="19"/>
      <c r="AI2518" s="19"/>
      <c r="AJ2518" s="19"/>
      <c r="AK2518" s="19"/>
      <c r="AL2518" s="19"/>
      <c r="AM2518" s="19"/>
      <c r="AN2518" s="19"/>
      <c r="AO2518" s="19"/>
      <c r="AP2518" s="19"/>
      <c r="AQ2518" s="19"/>
      <c r="AR2518" s="19"/>
      <c r="AS2518" s="19"/>
    </row>
    <row r="2519" spans="19:45" ht="30" customHeight="1" x14ac:dyDescent="0.25">
      <c r="S2519" s="19"/>
      <c r="T2519" s="19"/>
      <c r="U2519" s="19"/>
      <c r="V2519" s="19"/>
      <c r="W2519" s="19"/>
      <c r="X2519" s="19"/>
      <c r="Y2519" s="19"/>
      <c r="Z2519" s="19"/>
      <c r="AA2519" s="19"/>
      <c r="AB2519" s="19"/>
      <c r="AC2519" s="19"/>
      <c r="AD2519" s="19"/>
      <c r="AE2519" s="19"/>
      <c r="AF2519" s="19"/>
      <c r="AG2519" s="19"/>
      <c r="AH2519" s="19"/>
      <c r="AI2519" s="19"/>
      <c r="AJ2519" s="19"/>
      <c r="AK2519" s="19"/>
      <c r="AL2519" s="19"/>
      <c r="AM2519" s="19"/>
      <c r="AN2519" s="19"/>
      <c r="AO2519" s="19"/>
      <c r="AP2519" s="19"/>
      <c r="AQ2519" s="19"/>
      <c r="AR2519" s="19"/>
      <c r="AS2519" s="19"/>
    </row>
    <row r="2520" spans="19:45" ht="30" customHeight="1" x14ac:dyDescent="0.25">
      <c r="S2520" s="19"/>
      <c r="T2520" s="19"/>
      <c r="U2520" s="19"/>
      <c r="V2520" s="19"/>
      <c r="W2520" s="19"/>
      <c r="X2520" s="19"/>
      <c r="Y2520" s="19"/>
      <c r="Z2520" s="19"/>
      <c r="AA2520" s="19"/>
      <c r="AB2520" s="19"/>
      <c r="AC2520" s="19"/>
      <c r="AD2520" s="19"/>
      <c r="AE2520" s="19"/>
      <c r="AF2520" s="19"/>
      <c r="AG2520" s="19"/>
      <c r="AH2520" s="19"/>
      <c r="AI2520" s="19"/>
      <c r="AJ2520" s="19"/>
      <c r="AK2520" s="19"/>
      <c r="AL2520" s="19"/>
      <c r="AM2520" s="19"/>
      <c r="AN2520" s="19"/>
      <c r="AO2520" s="19"/>
      <c r="AP2520" s="19"/>
      <c r="AQ2520" s="19"/>
      <c r="AR2520" s="19"/>
      <c r="AS2520" s="19"/>
    </row>
    <row r="2521" spans="19:45" ht="30" customHeight="1" x14ac:dyDescent="0.25">
      <c r="S2521" s="19"/>
      <c r="T2521" s="19"/>
      <c r="U2521" s="19"/>
      <c r="V2521" s="19"/>
      <c r="W2521" s="19"/>
      <c r="X2521" s="19"/>
      <c r="Y2521" s="19"/>
      <c r="Z2521" s="19"/>
      <c r="AA2521" s="19"/>
      <c r="AB2521" s="19"/>
      <c r="AC2521" s="19"/>
      <c r="AD2521" s="19"/>
      <c r="AE2521" s="19"/>
      <c r="AF2521" s="19"/>
      <c r="AG2521" s="19"/>
      <c r="AH2521" s="19"/>
      <c r="AI2521" s="19"/>
      <c r="AJ2521" s="19"/>
      <c r="AK2521" s="19"/>
      <c r="AL2521" s="19"/>
      <c r="AM2521" s="19"/>
      <c r="AN2521" s="19"/>
      <c r="AO2521" s="19"/>
      <c r="AP2521" s="19"/>
      <c r="AQ2521" s="19"/>
      <c r="AR2521" s="19"/>
      <c r="AS2521" s="19"/>
    </row>
    <row r="2522" spans="19:45" ht="30" customHeight="1" x14ac:dyDescent="0.25">
      <c r="S2522" s="19"/>
      <c r="T2522" s="19"/>
      <c r="U2522" s="19"/>
      <c r="V2522" s="19"/>
      <c r="W2522" s="19"/>
      <c r="X2522" s="19"/>
      <c r="Y2522" s="19"/>
      <c r="Z2522" s="19"/>
      <c r="AA2522" s="19"/>
      <c r="AB2522" s="19"/>
      <c r="AC2522" s="19"/>
      <c r="AD2522" s="19"/>
      <c r="AE2522" s="19"/>
      <c r="AF2522" s="19"/>
      <c r="AG2522" s="19"/>
      <c r="AH2522" s="19"/>
      <c r="AI2522" s="19"/>
      <c r="AJ2522" s="19"/>
      <c r="AK2522" s="19"/>
      <c r="AL2522" s="19"/>
      <c r="AM2522" s="19"/>
      <c r="AN2522" s="19"/>
      <c r="AO2522" s="19"/>
      <c r="AP2522" s="19"/>
      <c r="AQ2522" s="19"/>
      <c r="AR2522" s="19"/>
      <c r="AS2522" s="19"/>
    </row>
    <row r="2523" spans="19:45" ht="30" customHeight="1" x14ac:dyDescent="0.25">
      <c r="S2523" s="19"/>
      <c r="T2523" s="19"/>
      <c r="U2523" s="19"/>
      <c r="V2523" s="19"/>
      <c r="W2523" s="19"/>
      <c r="X2523" s="19"/>
      <c r="Y2523" s="19"/>
      <c r="Z2523" s="19"/>
      <c r="AA2523" s="19"/>
      <c r="AB2523" s="19"/>
      <c r="AC2523" s="19"/>
      <c r="AD2523" s="19"/>
      <c r="AE2523" s="19"/>
      <c r="AF2523" s="19"/>
      <c r="AG2523" s="19"/>
      <c r="AH2523" s="19"/>
      <c r="AI2523" s="19"/>
      <c r="AJ2523" s="19"/>
      <c r="AK2523" s="19"/>
      <c r="AL2523" s="19"/>
      <c r="AM2523" s="19"/>
      <c r="AN2523" s="19"/>
      <c r="AO2523" s="19"/>
      <c r="AP2523" s="19"/>
      <c r="AQ2523" s="19"/>
      <c r="AR2523" s="19"/>
      <c r="AS2523" s="19"/>
    </row>
    <row r="2524" spans="19:45" ht="30" customHeight="1" x14ac:dyDescent="0.25">
      <c r="S2524" s="19"/>
      <c r="T2524" s="19"/>
      <c r="U2524" s="19"/>
      <c r="V2524" s="19"/>
      <c r="W2524" s="19"/>
      <c r="X2524" s="19"/>
      <c r="Y2524" s="19"/>
      <c r="Z2524" s="19"/>
      <c r="AA2524" s="19"/>
      <c r="AB2524" s="19"/>
      <c r="AC2524" s="19"/>
      <c r="AD2524" s="19"/>
      <c r="AE2524" s="19"/>
      <c r="AF2524" s="19"/>
      <c r="AG2524" s="19"/>
      <c r="AH2524" s="19"/>
      <c r="AI2524" s="19"/>
      <c r="AJ2524" s="19"/>
      <c r="AK2524" s="19"/>
      <c r="AL2524" s="19"/>
      <c r="AM2524" s="19"/>
      <c r="AN2524" s="19"/>
      <c r="AO2524" s="19"/>
      <c r="AP2524" s="19"/>
      <c r="AQ2524" s="19"/>
      <c r="AR2524" s="19"/>
      <c r="AS2524" s="19"/>
    </row>
    <row r="2525" spans="19:45" ht="30" customHeight="1" x14ac:dyDescent="0.25">
      <c r="S2525" s="19"/>
      <c r="T2525" s="19"/>
      <c r="U2525" s="19"/>
      <c r="V2525" s="19"/>
      <c r="W2525" s="19"/>
      <c r="X2525" s="19"/>
      <c r="Y2525" s="19"/>
      <c r="Z2525" s="19"/>
      <c r="AA2525" s="19"/>
      <c r="AB2525" s="19"/>
      <c r="AC2525" s="19"/>
      <c r="AD2525" s="19"/>
      <c r="AE2525" s="19"/>
      <c r="AF2525" s="19"/>
      <c r="AG2525" s="19"/>
      <c r="AH2525" s="19"/>
      <c r="AI2525" s="19"/>
      <c r="AJ2525" s="19"/>
      <c r="AK2525" s="19"/>
      <c r="AL2525" s="19"/>
      <c r="AM2525" s="19"/>
      <c r="AN2525" s="19"/>
      <c r="AO2525" s="19"/>
      <c r="AP2525" s="19"/>
      <c r="AQ2525" s="19"/>
      <c r="AR2525" s="19"/>
      <c r="AS2525" s="19"/>
    </row>
    <row r="2526" spans="19:45" ht="30" customHeight="1" x14ac:dyDescent="0.25">
      <c r="S2526" s="19"/>
      <c r="T2526" s="19"/>
      <c r="U2526" s="19"/>
      <c r="V2526" s="19"/>
      <c r="W2526" s="19"/>
      <c r="X2526" s="19"/>
      <c r="Y2526" s="19"/>
      <c r="Z2526" s="19"/>
      <c r="AA2526" s="19"/>
      <c r="AB2526" s="19"/>
      <c r="AC2526" s="19"/>
      <c r="AD2526" s="19"/>
      <c r="AE2526" s="19"/>
      <c r="AF2526" s="19"/>
      <c r="AG2526" s="19"/>
      <c r="AH2526" s="19"/>
      <c r="AI2526" s="19"/>
      <c r="AJ2526" s="19"/>
      <c r="AK2526" s="19"/>
      <c r="AL2526" s="19"/>
      <c r="AM2526" s="19"/>
      <c r="AN2526" s="19"/>
      <c r="AO2526" s="19"/>
      <c r="AP2526" s="19"/>
      <c r="AQ2526" s="19"/>
      <c r="AR2526" s="19"/>
      <c r="AS2526" s="19"/>
    </row>
    <row r="2527" spans="19:45" ht="30" customHeight="1" x14ac:dyDescent="0.25">
      <c r="S2527" s="19"/>
      <c r="T2527" s="19"/>
      <c r="U2527" s="19"/>
      <c r="V2527" s="19"/>
      <c r="W2527" s="19"/>
      <c r="X2527" s="19"/>
      <c r="Y2527" s="19"/>
      <c r="Z2527" s="19"/>
      <c r="AA2527" s="19"/>
      <c r="AB2527" s="19"/>
      <c r="AC2527" s="19"/>
      <c r="AD2527" s="19"/>
      <c r="AE2527" s="19"/>
      <c r="AF2527" s="19"/>
      <c r="AG2527" s="19"/>
      <c r="AH2527" s="19"/>
      <c r="AI2527" s="19"/>
      <c r="AJ2527" s="19"/>
      <c r="AK2527" s="19"/>
      <c r="AL2527" s="19"/>
      <c r="AM2527" s="19"/>
      <c r="AN2527" s="19"/>
      <c r="AO2527" s="19"/>
      <c r="AP2527" s="19"/>
      <c r="AQ2527" s="19"/>
      <c r="AR2527" s="19"/>
      <c r="AS2527" s="19"/>
    </row>
    <row r="2528" spans="19:45" ht="30" customHeight="1" x14ac:dyDescent="0.25">
      <c r="S2528" s="19"/>
      <c r="T2528" s="19"/>
      <c r="U2528" s="19"/>
      <c r="V2528" s="19"/>
      <c r="W2528" s="19"/>
      <c r="X2528" s="19"/>
      <c r="Y2528" s="19"/>
      <c r="Z2528" s="19"/>
      <c r="AA2528" s="19"/>
      <c r="AB2528" s="19"/>
      <c r="AC2528" s="19"/>
      <c r="AD2528" s="19"/>
      <c r="AE2528" s="19"/>
      <c r="AF2528" s="19"/>
      <c r="AG2528" s="19"/>
      <c r="AH2528" s="19"/>
      <c r="AI2528" s="19"/>
      <c r="AJ2528" s="19"/>
      <c r="AK2528" s="19"/>
      <c r="AL2528" s="19"/>
      <c r="AM2528" s="19"/>
      <c r="AN2528" s="19"/>
      <c r="AO2528" s="19"/>
      <c r="AP2528" s="19"/>
      <c r="AQ2528" s="19"/>
      <c r="AR2528" s="19"/>
      <c r="AS2528" s="19"/>
    </row>
    <row r="2529" spans="19:45" ht="30" customHeight="1" x14ac:dyDescent="0.25">
      <c r="S2529" s="19"/>
      <c r="T2529" s="19"/>
      <c r="U2529" s="19"/>
      <c r="V2529" s="19"/>
      <c r="W2529" s="19"/>
      <c r="X2529" s="19"/>
      <c r="Y2529" s="19"/>
      <c r="Z2529" s="19"/>
      <c r="AA2529" s="19"/>
      <c r="AB2529" s="19"/>
      <c r="AC2529" s="19"/>
      <c r="AD2529" s="19"/>
      <c r="AE2529" s="19"/>
      <c r="AF2529" s="19"/>
      <c r="AG2529" s="19"/>
      <c r="AH2529" s="19"/>
      <c r="AI2529" s="19"/>
      <c r="AJ2529" s="19"/>
      <c r="AK2529" s="19"/>
      <c r="AL2529" s="19"/>
      <c r="AM2529" s="19"/>
      <c r="AN2529" s="19"/>
      <c r="AO2529" s="19"/>
      <c r="AP2529" s="19"/>
      <c r="AQ2529" s="19"/>
      <c r="AR2529" s="19"/>
      <c r="AS2529" s="19"/>
    </row>
    <row r="2530" spans="19:45" ht="30" customHeight="1" x14ac:dyDescent="0.25">
      <c r="S2530" s="19"/>
      <c r="T2530" s="19"/>
      <c r="U2530" s="19"/>
      <c r="V2530" s="19"/>
      <c r="W2530" s="19"/>
      <c r="X2530" s="19"/>
      <c r="Y2530" s="19"/>
      <c r="Z2530" s="19"/>
      <c r="AA2530" s="19"/>
      <c r="AB2530" s="19"/>
      <c r="AC2530" s="19"/>
      <c r="AD2530" s="19"/>
      <c r="AE2530" s="19"/>
      <c r="AF2530" s="19"/>
      <c r="AG2530" s="19"/>
      <c r="AH2530" s="19"/>
      <c r="AI2530" s="19"/>
      <c r="AJ2530" s="19"/>
      <c r="AK2530" s="19"/>
      <c r="AL2530" s="19"/>
      <c r="AM2530" s="19"/>
      <c r="AN2530" s="19"/>
      <c r="AO2530" s="19"/>
      <c r="AP2530" s="19"/>
      <c r="AQ2530" s="19"/>
      <c r="AR2530" s="19"/>
      <c r="AS2530" s="19"/>
    </row>
    <row r="2531" spans="19:45" ht="30" customHeight="1" x14ac:dyDescent="0.25">
      <c r="S2531" s="19"/>
      <c r="T2531" s="19"/>
      <c r="U2531" s="19"/>
      <c r="V2531" s="19"/>
      <c r="W2531" s="19"/>
      <c r="X2531" s="19"/>
      <c r="Y2531" s="19"/>
      <c r="Z2531" s="19"/>
      <c r="AA2531" s="19"/>
      <c r="AB2531" s="19"/>
      <c r="AC2531" s="19"/>
      <c r="AD2531" s="19"/>
      <c r="AE2531" s="19"/>
      <c r="AF2531" s="19"/>
      <c r="AG2531" s="19"/>
      <c r="AH2531" s="19"/>
      <c r="AI2531" s="19"/>
      <c r="AJ2531" s="19"/>
      <c r="AK2531" s="19"/>
      <c r="AL2531" s="19"/>
      <c r="AM2531" s="19"/>
      <c r="AN2531" s="19"/>
      <c r="AO2531" s="19"/>
      <c r="AP2531" s="19"/>
      <c r="AQ2531" s="19"/>
      <c r="AR2531" s="19"/>
      <c r="AS2531" s="19"/>
    </row>
    <row r="2532" spans="19:45" ht="30" customHeight="1" x14ac:dyDescent="0.25">
      <c r="S2532" s="19"/>
      <c r="T2532" s="19"/>
      <c r="U2532" s="19"/>
      <c r="V2532" s="19"/>
      <c r="W2532" s="19"/>
      <c r="X2532" s="19"/>
      <c r="Y2532" s="19"/>
      <c r="Z2532" s="19"/>
      <c r="AA2532" s="19"/>
      <c r="AB2532" s="19"/>
      <c r="AC2532" s="19"/>
      <c r="AD2532" s="19"/>
      <c r="AE2532" s="19"/>
      <c r="AF2532" s="19"/>
      <c r="AG2532" s="19"/>
      <c r="AH2532" s="19"/>
      <c r="AI2532" s="19"/>
      <c r="AJ2532" s="19"/>
      <c r="AK2532" s="19"/>
      <c r="AL2532" s="19"/>
      <c r="AM2532" s="19"/>
      <c r="AN2532" s="19"/>
      <c r="AO2532" s="19"/>
      <c r="AP2532" s="19"/>
      <c r="AQ2532" s="19"/>
      <c r="AR2532" s="19"/>
      <c r="AS2532" s="19"/>
    </row>
    <row r="2533" spans="19:45" ht="30" customHeight="1" x14ac:dyDescent="0.25">
      <c r="S2533" s="19"/>
      <c r="T2533" s="19"/>
      <c r="U2533" s="19"/>
      <c r="V2533" s="19"/>
      <c r="W2533" s="19"/>
      <c r="X2533" s="19"/>
      <c r="Y2533" s="19"/>
      <c r="Z2533" s="19"/>
      <c r="AA2533" s="19"/>
      <c r="AB2533" s="19"/>
      <c r="AC2533" s="19"/>
      <c r="AD2533" s="19"/>
      <c r="AE2533" s="19"/>
      <c r="AF2533" s="19"/>
      <c r="AG2533" s="19"/>
      <c r="AH2533" s="19"/>
      <c r="AI2533" s="19"/>
      <c r="AJ2533" s="19"/>
      <c r="AK2533" s="19"/>
      <c r="AL2533" s="19"/>
      <c r="AM2533" s="19"/>
      <c r="AN2533" s="19"/>
      <c r="AO2533" s="19"/>
      <c r="AP2533" s="19"/>
      <c r="AQ2533" s="19"/>
      <c r="AR2533" s="19"/>
      <c r="AS2533" s="19"/>
    </row>
    <row r="2534" spans="19:45" ht="30" customHeight="1" x14ac:dyDescent="0.25">
      <c r="S2534" s="19"/>
      <c r="T2534" s="19"/>
      <c r="U2534" s="19"/>
      <c r="V2534" s="19"/>
      <c r="W2534" s="19"/>
      <c r="X2534" s="19"/>
      <c r="Y2534" s="19"/>
      <c r="Z2534" s="19"/>
      <c r="AA2534" s="19"/>
      <c r="AB2534" s="19"/>
      <c r="AC2534" s="19"/>
      <c r="AD2534" s="19"/>
      <c r="AE2534" s="19"/>
      <c r="AF2534" s="19"/>
      <c r="AG2534" s="19"/>
      <c r="AH2534" s="19"/>
      <c r="AI2534" s="19"/>
      <c r="AJ2534" s="19"/>
      <c r="AK2534" s="19"/>
      <c r="AL2534" s="19"/>
      <c r="AM2534" s="19"/>
      <c r="AN2534" s="19"/>
      <c r="AO2534" s="19"/>
      <c r="AP2534" s="19"/>
      <c r="AQ2534" s="19"/>
      <c r="AR2534" s="19"/>
      <c r="AS2534" s="19"/>
    </row>
    <row r="2535" spans="19:45" ht="30" customHeight="1" x14ac:dyDescent="0.25">
      <c r="S2535" s="19"/>
      <c r="T2535" s="19"/>
      <c r="U2535" s="19"/>
      <c r="V2535" s="19"/>
      <c r="W2535" s="19"/>
      <c r="X2535" s="19"/>
      <c r="Y2535" s="19"/>
      <c r="Z2535" s="19"/>
      <c r="AA2535" s="19"/>
      <c r="AB2535" s="19"/>
      <c r="AC2535" s="19"/>
      <c r="AD2535" s="19"/>
      <c r="AE2535" s="19"/>
      <c r="AF2535" s="19"/>
      <c r="AG2535" s="19"/>
      <c r="AH2535" s="19"/>
      <c r="AI2535" s="19"/>
      <c r="AJ2535" s="19"/>
      <c r="AK2535" s="19"/>
      <c r="AL2535" s="19"/>
      <c r="AM2535" s="19"/>
      <c r="AN2535" s="19"/>
      <c r="AO2535" s="19"/>
      <c r="AP2535" s="19"/>
      <c r="AQ2535" s="19"/>
      <c r="AR2535" s="19"/>
      <c r="AS2535" s="19"/>
    </row>
    <row r="2536" spans="19:45" ht="30" customHeight="1" x14ac:dyDescent="0.25">
      <c r="S2536" s="19"/>
      <c r="T2536" s="19"/>
      <c r="U2536" s="19"/>
      <c r="V2536" s="19"/>
      <c r="W2536" s="19"/>
      <c r="X2536" s="19"/>
      <c r="Y2536" s="19"/>
      <c r="Z2536" s="19"/>
      <c r="AA2536" s="19"/>
      <c r="AB2536" s="19"/>
      <c r="AC2536" s="19"/>
      <c r="AD2536" s="19"/>
      <c r="AE2536" s="19"/>
      <c r="AF2536" s="19"/>
      <c r="AG2536" s="19"/>
      <c r="AH2536" s="19"/>
      <c r="AI2536" s="19"/>
      <c r="AJ2536" s="19"/>
      <c r="AK2536" s="19"/>
      <c r="AL2536" s="19"/>
      <c r="AM2536" s="19"/>
      <c r="AN2536" s="19"/>
      <c r="AO2536" s="19"/>
      <c r="AP2536" s="19"/>
      <c r="AQ2536" s="19"/>
      <c r="AR2536" s="19"/>
      <c r="AS2536" s="19"/>
    </row>
    <row r="2537" spans="19:45" ht="30" customHeight="1" x14ac:dyDescent="0.25">
      <c r="S2537" s="19"/>
      <c r="T2537" s="19"/>
      <c r="U2537" s="19"/>
      <c r="V2537" s="19"/>
      <c r="W2537" s="19"/>
      <c r="X2537" s="19"/>
      <c r="Y2537" s="19"/>
      <c r="Z2537" s="19"/>
      <c r="AA2537" s="19"/>
      <c r="AB2537" s="19"/>
      <c r="AC2537" s="19"/>
      <c r="AD2537" s="19"/>
      <c r="AE2537" s="19"/>
      <c r="AF2537" s="19"/>
      <c r="AG2537" s="19"/>
      <c r="AH2537" s="19"/>
      <c r="AI2537" s="19"/>
      <c r="AJ2537" s="19"/>
      <c r="AK2537" s="19"/>
      <c r="AL2537" s="19"/>
      <c r="AM2537" s="19"/>
      <c r="AN2537" s="19"/>
      <c r="AO2537" s="19"/>
      <c r="AP2537" s="19"/>
      <c r="AQ2537" s="19"/>
      <c r="AR2537" s="19"/>
      <c r="AS2537" s="19"/>
    </row>
    <row r="2538" spans="19:45" ht="30" customHeight="1" x14ac:dyDescent="0.25">
      <c r="S2538" s="19"/>
      <c r="T2538" s="19"/>
      <c r="U2538" s="19"/>
      <c r="V2538" s="19"/>
      <c r="W2538" s="19"/>
      <c r="X2538" s="19"/>
      <c r="Y2538" s="19"/>
      <c r="Z2538" s="19"/>
      <c r="AA2538" s="19"/>
      <c r="AB2538" s="19"/>
      <c r="AC2538" s="19"/>
      <c r="AD2538" s="19"/>
      <c r="AE2538" s="19"/>
      <c r="AF2538" s="19"/>
      <c r="AG2538" s="19"/>
      <c r="AH2538" s="19"/>
      <c r="AI2538" s="19"/>
      <c r="AJ2538" s="19"/>
      <c r="AK2538" s="19"/>
      <c r="AL2538" s="19"/>
      <c r="AM2538" s="19"/>
      <c r="AN2538" s="19"/>
      <c r="AO2538" s="19"/>
      <c r="AP2538" s="19"/>
      <c r="AQ2538" s="19"/>
      <c r="AR2538" s="19"/>
      <c r="AS2538" s="19"/>
    </row>
    <row r="2539" spans="19:45" ht="30" customHeight="1" x14ac:dyDescent="0.25">
      <c r="S2539" s="19"/>
      <c r="T2539" s="19"/>
      <c r="U2539" s="19"/>
      <c r="V2539" s="19"/>
      <c r="W2539" s="19"/>
      <c r="X2539" s="19"/>
      <c r="Y2539" s="19"/>
      <c r="Z2539" s="19"/>
      <c r="AA2539" s="19"/>
      <c r="AB2539" s="19"/>
      <c r="AC2539" s="19"/>
      <c r="AD2539" s="19"/>
      <c r="AE2539" s="19"/>
      <c r="AF2539" s="19"/>
      <c r="AG2539" s="19"/>
      <c r="AH2539" s="19"/>
      <c r="AI2539" s="19"/>
      <c r="AJ2539" s="19"/>
      <c r="AK2539" s="19"/>
      <c r="AL2539" s="19"/>
      <c r="AM2539" s="19"/>
      <c r="AN2539" s="19"/>
      <c r="AO2539" s="19"/>
      <c r="AP2539" s="19"/>
      <c r="AQ2539" s="19"/>
      <c r="AR2539" s="19"/>
      <c r="AS2539" s="19"/>
    </row>
    <row r="2540" spans="19:45" ht="30" customHeight="1" x14ac:dyDescent="0.25">
      <c r="S2540" s="19"/>
      <c r="T2540" s="19"/>
      <c r="U2540" s="19"/>
      <c r="V2540" s="19"/>
      <c r="W2540" s="19"/>
      <c r="X2540" s="19"/>
      <c r="Y2540" s="19"/>
      <c r="Z2540" s="19"/>
      <c r="AA2540" s="19"/>
      <c r="AB2540" s="19"/>
      <c r="AC2540" s="19"/>
      <c r="AD2540" s="19"/>
      <c r="AE2540" s="19"/>
      <c r="AF2540" s="19"/>
      <c r="AG2540" s="19"/>
      <c r="AH2540" s="19"/>
      <c r="AI2540" s="19"/>
      <c r="AJ2540" s="19"/>
      <c r="AK2540" s="19"/>
      <c r="AL2540" s="19"/>
      <c r="AM2540" s="19"/>
      <c r="AN2540" s="19"/>
      <c r="AO2540" s="19"/>
      <c r="AP2540" s="19"/>
      <c r="AQ2540" s="19"/>
      <c r="AR2540" s="19"/>
      <c r="AS2540" s="19"/>
    </row>
    <row r="2541" spans="19:45" ht="30" customHeight="1" x14ac:dyDescent="0.25">
      <c r="S2541" s="19"/>
      <c r="T2541" s="19"/>
      <c r="U2541" s="19"/>
      <c r="V2541" s="19"/>
      <c r="W2541" s="19"/>
      <c r="X2541" s="19"/>
      <c r="Y2541" s="19"/>
      <c r="Z2541" s="19"/>
      <c r="AA2541" s="19"/>
      <c r="AB2541" s="19"/>
      <c r="AC2541" s="19"/>
      <c r="AD2541" s="19"/>
      <c r="AE2541" s="19"/>
      <c r="AF2541" s="19"/>
      <c r="AG2541" s="19"/>
      <c r="AH2541" s="19"/>
      <c r="AI2541" s="19"/>
      <c r="AJ2541" s="19"/>
      <c r="AK2541" s="19"/>
      <c r="AL2541" s="19"/>
      <c r="AM2541" s="19"/>
      <c r="AN2541" s="19"/>
      <c r="AO2541" s="19"/>
      <c r="AP2541" s="19"/>
      <c r="AQ2541" s="19"/>
      <c r="AR2541" s="19"/>
      <c r="AS2541" s="19"/>
    </row>
    <row r="2542" spans="19:45" ht="30" customHeight="1" x14ac:dyDescent="0.25">
      <c r="S2542" s="19"/>
      <c r="T2542" s="19"/>
      <c r="U2542" s="19"/>
      <c r="V2542" s="19"/>
      <c r="W2542" s="19"/>
      <c r="X2542" s="19"/>
      <c r="Y2542" s="19"/>
      <c r="Z2542" s="19"/>
      <c r="AA2542" s="19"/>
      <c r="AB2542" s="19"/>
      <c r="AC2542" s="19"/>
      <c r="AD2542" s="19"/>
      <c r="AE2542" s="19"/>
      <c r="AF2542" s="19"/>
      <c r="AG2542" s="19"/>
      <c r="AH2542" s="19"/>
      <c r="AI2542" s="19"/>
      <c r="AJ2542" s="19"/>
      <c r="AK2542" s="19"/>
      <c r="AL2542" s="19"/>
      <c r="AM2542" s="19"/>
      <c r="AN2542" s="19"/>
      <c r="AO2542" s="19"/>
      <c r="AP2542" s="19"/>
      <c r="AQ2542" s="19"/>
      <c r="AR2542" s="19"/>
      <c r="AS2542" s="19"/>
    </row>
    <row r="2543" spans="19:45" ht="30" customHeight="1" x14ac:dyDescent="0.25">
      <c r="S2543" s="19"/>
      <c r="T2543" s="19"/>
      <c r="U2543" s="19"/>
      <c r="V2543" s="19"/>
      <c r="W2543" s="19"/>
      <c r="X2543" s="19"/>
      <c r="Y2543" s="19"/>
      <c r="Z2543" s="19"/>
      <c r="AA2543" s="19"/>
      <c r="AB2543" s="19"/>
      <c r="AC2543" s="19"/>
      <c r="AD2543" s="19"/>
      <c r="AE2543" s="19"/>
      <c r="AF2543" s="19"/>
      <c r="AG2543" s="19"/>
      <c r="AH2543" s="19"/>
      <c r="AI2543" s="19"/>
      <c r="AJ2543" s="19"/>
      <c r="AK2543" s="19"/>
      <c r="AL2543" s="19"/>
      <c r="AM2543" s="19"/>
      <c r="AN2543" s="19"/>
      <c r="AO2543" s="19"/>
      <c r="AP2543" s="19"/>
      <c r="AQ2543" s="19"/>
      <c r="AR2543" s="19"/>
      <c r="AS2543" s="19"/>
    </row>
    <row r="2544" spans="19:45" ht="30" customHeight="1" x14ac:dyDescent="0.25">
      <c r="S2544" s="19"/>
      <c r="T2544" s="19"/>
      <c r="U2544" s="19"/>
      <c r="V2544" s="19"/>
      <c r="W2544" s="19"/>
      <c r="X2544" s="19"/>
      <c r="Y2544" s="19"/>
      <c r="Z2544" s="19"/>
      <c r="AA2544" s="19"/>
      <c r="AB2544" s="19"/>
      <c r="AC2544" s="19"/>
      <c r="AD2544" s="19"/>
      <c r="AE2544" s="19"/>
      <c r="AF2544" s="19"/>
      <c r="AG2544" s="19"/>
      <c r="AH2544" s="19"/>
      <c r="AI2544" s="19"/>
      <c r="AJ2544" s="19"/>
      <c r="AK2544" s="19"/>
      <c r="AL2544" s="19"/>
      <c r="AM2544" s="19"/>
      <c r="AN2544" s="19"/>
      <c r="AO2544" s="19"/>
      <c r="AP2544" s="19"/>
      <c r="AQ2544" s="19"/>
      <c r="AR2544" s="19"/>
      <c r="AS2544" s="19"/>
    </row>
    <row r="2545" spans="19:45" ht="30" customHeight="1" x14ac:dyDescent="0.25">
      <c r="S2545" s="19"/>
      <c r="T2545" s="19"/>
      <c r="U2545" s="19"/>
      <c r="V2545" s="19"/>
      <c r="W2545" s="19"/>
      <c r="X2545" s="19"/>
      <c r="Y2545" s="19"/>
      <c r="Z2545" s="19"/>
      <c r="AA2545" s="19"/>
      <c r="AB2545" s="19"/>
      <c r="AC2545" s="19"/>
      <c r="AD2545" s="19"/>
      <c r="AE2545" s="19"/>
      <c r="AF2545" s="19"/>
      <c r="AG2545" s="19"/>
      <c r="AH2545" s="19"/>
      <c r="AI2545" s="19"/>
      <c r="AJ2545" s="19"/>
      <c r="AK2545" s="19"/>
      <c r="AL2545" s="19"/>
      <c r="AM2545" s="19"/>
      <c r="AN2545" s="19"/>
      <c r="AO2545" s="19"/>
      <c r="AP2545" s="19"/>
      <c r="AQ2545" s="19"/>
      <c r="AR2545" s="19"/>
      <c r="AS2545" s="19"/>
    </row>
    <row r="2546" spans="19:45" ht="30" customHeight="1" x14ac:dyDescent="0.25">
      <c r="S2546" s="19"/>
      <c r="T2546" s="19"/>
      <c r="U2546" s="19"/>
      <c r="V2546" s="19"/>
      <c r="W2546" s="19"/>
      <c r="X2546" s="19"/>
      <c r="Y2546" s="19"/>
      <c r="Z2546" s="19"/>
      <c r="AA2546" s="19"/>
      <c r="AB2546" s="19"/>
      <c r="AC2546" s="19"/>
      <c r="AD2546" s="19"/>
      <c r="AE2546" s="19"/>
      <c r="AF2546" s="19"/>
      <c r="AG2546" s="19"/>
      <c r="AH2546" s="19"/>
      <c r="AI2546" s="19"/>
      <c r="AJ2546" s="19"/>
      <c r="AK2546" s="19"/>
      <c r="AL2546" s="19"/>
      <c r="AM2546" s="19"/>
      <c r="AN2546" s="19"/>
      <c r="AO2546" s="19"/>
      <c r="AP2546" s="19"/>
      <c r="AQ2546" s="19"/>
      <c r="AR2546" s="19"/>
      <c r="AS2546" s="19"/>
    </row>
    <row r="2547" spans="19:45" ht="30" customHeight="1" x14ac:dyDescent="0.25">
      <c r="S2547" s="19"/>
      <c r="T2547" s="19"/>
      <c r="U2547" s="19"/>
      <c r="V2547" s="19"/>
      <c r="W2547" s="19"/>
      <c r="X2547" s="19"/>
      <c r="Y2547" s="19"/>
      <c r="Z2547" s="19"/>
      <c r="AA2547" s="19"/>
      <c r="AB2547" s="19"/>
      <c r="AC2547" s="19"/>
      <c r="AD2547" s="19"/>
      <c r="AE2547" s="19"/>
      <c r="AF2547" s="19"/>
      <c r="AG2547" s="19"/>
      <c r="AH2547" s="19"/>
      <c r="AI2547" s="19"/>
      <c r="AJ2547" s="19"/>
      <c r="AK2547" s="19"/>
      <c r="AL2547" s="19"/>
      <c r="AM2547" s="19"/>
      <c r="AN2547" s="19"/>
      <c r="AO2547" s="19"/>
      <c r="AP2547" s="19"/>
      <c r="AQ2547" s="19"/>
      <c r="AR2547" s="19"/>
      <c r="AS2547" s="19"/>
    </row>
    <row r="2548" spans="19:45" ht="30" customHeight="1" x14ac:dyDescent="0.25">
      <c r="S2548" s="19"/>
      <c r="T2548" s="19"/>
      <c r="U2548" s="19"/>
      <c r="V2548" s="19"/>
      <c r="W2548" s="19"/>
      <c r="X2548" s="19"/>
      <c r="Y2548" s="19"/>
      <c r="Z2548" s="19"/>
      <c r="AA2548" s="19"/>
      <c r="AB2548" s="19"/>
      <c r="AC2548" s="19"/>
      <c r="AD2548" s="19"/>
      <c r="AE2548" s="19"/>
      <c r="AF2548" s="19"/>
      <c r="AG2548" s="19"/>
      <c r="AH2548" s="19"/>
      <c r="AI2548" s="19"/>
      <c r="AJ2548" s="19"/>
      <c r="AK2548" s="19"/>
      <c r="AL2548" s="19"/>
      <c r="AM2548" s="19"/>
      <c r="AN2548" s="19"/>
      <c r="AO2548" s="19"/>
      <c r="AP2548" s="19"/>
      <c r="AQ2548" s="19"/>
      <c r="AR2548" s="19"/>
      <c r="AS2548" s="19"/>
    </row>
    <row r="2549" spans="19:45" ht="30" customHeight="1" x14ac:dyDescent="0.25">
      <c r="S2549" s="19"/>
      <c r="T2549" s="19"/>
      <c r="U2549" s="19"/>
      <c r="V2549" s="19"/>
      <c r="W2549" s="19"/>
      <c r="X2549" s="19"/>
      <c r="Y2549" s="19"/>
      <c r="Z2549" s="19"/>
      <c r="AA2549" s="19"/>
      <c r="AB2549" s="19"/>
      <c r="AC2549" s="19"/>
      <c r="AD2549" s="19"/>
      <c r="AE2549" s="19"/>
      <c r="AF2549" s="19"/>
      <c r="AG2549" s="19"/>
      <c r="AH2549" s="19"/>
      <c r="AI2549" s="19"/>
      <c r="AJ2549" s="19"/>
      <c r="AK2549" s="19"/>
      <c r="AL2549" s="19"/>
      <c r="AM2549" s="19"/>
      <c r="AN2549" s="19"/>
      <c r="AO2549" s="19"/>
      <c r="AP2549" s="19"/>
      <c r="AQ2549" s="19"/>
      <c r="AR2549" s="19"/>
      <c r="AS2549" s="19"/>
    </row>
    <row r="2550" spans="19:45" ht="30" customHeight="1" x14ac:dyDescent="0.25">
      <c r="S2550" s="19"/>
      <c r="T2550" s="19"/>
      <c r="U2550" s="19"/>
      <c r="V2550" s="19"/>
      <c r="W2550" s="19"/>
      <c r="X2550" s="19"/>
      <c r="Y2550" s="19"/>
      <c r="Z2550" s="19"/>
      <c r="AA2550" s="19"/>
      <c r="AB2550" s="19"/>
      <c r="AC2550" s="19"/>
      <c r="AD2550" s="19"/>
      <c r="AE2550" s="19"/>
      <c r="AF2550" s="19"/>
      <c r="AG2550" s="19"/>
      <c r="AH2550" s="19"/>
      <c r="AI2550" s="19"/>
      <c r="AJ2550" s="19"/>
      <c r="AK2550" s="19"/>
      <c r="AL2550" s="19"/>
      <c r="AM2550" s="19"/>
      <c r="AN2550" s="19"/>
      <c r="AO2550" s="19"/>
      <c r="AP2550" s="19"/>
      <c r="AQ2550" s="19"/>
      <c r="AR2550" s="19"/>
      <c r="AS2550" s="19"/>
    </row>
    <row r="2551" spans="19:45" ht="30" customHeight="1" x14ac:dyDescent="0.25">
      <c r="S2551" s="19"/>
      <c r="T2551" s="19"/>
      <c r="U2551" s="19"/>
      <c r="V2551" s="19"/>
      <c r="W2551" s="19"/>
      <c r="X2551" s="19"/>
      <c r="Y2551" s="19"/>
      <c r="Z2551" s="19"/>
      <c r="AA2551" s="19"/>
      <c r="AB2551" s="19"/>
      <c r="AC2551" s="19"/>
      <c r="AD2551" s="19"/>
      <c r="AE2551" s="19"/>
      <c r="AF2551" s="19"/>
      <c r="AG2551" s="19"/>
      <c r="AH2551" s="19"/>
      <c r="AI2551" s="19"/>
      <c r="AJ2551" s="19"/>
      <c r="AK2551" s="19"/>
      <c r="AL2551" s="19"/>
      <c r="AM2551" s="19"/>
      <c r="AN2551" s="19"/>
      <c r="AO2551" s="19"/>
      <c r="AP2551" s="19"/>
      <c r="AQ2551" s="19"/>
      <c r="AR2551" s="19"/>
      <c r="AS2551" s="19"/>
    </row>
    <row r="2552" spans="19:45" ht="30" customHeight="1" x14ac:dyDescent="0.25">
      <c r="S2552" s="19"/>
      <c r="T2552" s="19"/>
      <c r="U2552" s="19"/>
      <c r="V2552" s="19"/>
      <c r="W2552" s="19"/>
      <c r="X2552" s="19"/>
      <c r="Y2552" s="19"/>
      <c r="Z2552" s="19"/>
      <c r="AA2552" s="19"/>
      <c r="AB2552" s="19"/>
      <c r="AC2552" s="19"/>
      <c r="AD2552" s="19"/>
      <c r="AE2552" s="19"/>
      <c r="AF2552" s="19"/>
      <c r="AG2552" s="19"/>
      <c r="AH2552" s="19"/>
      <c r="AI2552" s="19"/>
      <c r="AJ2552" s="19"/>
      <c r="AK2552" s="19"/>
      <c r="AL2552" s="19"/>
      <c r="AM2552" s="19"/>
      <c r="AN2552" s="19"/>
      <c r="AO2552" s="19"/>
      <c r="AP2552" s="19"/>
      <c r="AQ2552" s="19"/>
      <c r="AR2552" s="19"/>
      <c r="AS2552" s="19"/>
    </row>
    <row r="2553" spans="19:45" ht="30" customHeight="1" x14ac:dyDescent="0.25">
      <c r="S2553" s="19"/>
      <c r="T2553" s="19"/>
      <c r="U2553" s="19"/>
      <c r="V2553" s="19"/>
      <c r="W2553" s="19"/>
      <c r="X2553" s="19"/>
      <c r="Y2553" s="19"/>
      <c r="Z2553" s="19"/>
      <c r="AA2553" s="19"/>
      <c r="AB2553" s="19"/>
      <c r="AC2553" s="19"/>
      <c r="AD2553" s="19"/>
      <c r="AE2553" s="19"/>
      <c r="AF2553" s="19"/>
      <c r="AG2553" s="19"/>
      <c r="AH2553" s="19"/>
      <c r="AI2553" s="19"/>
      <c r="AJ2553" s="19"/>
      <c r="AK2553" s="19"/>
      <c r="AL2553" s="19"/>
      <c r="AM2553" s="19"/>
      <c r="AN2553" s="19"/>
      <c r="AO2553" s="19"/>
      <c r="AP2553" s="19"/>
      <c r="AQ2553" s="19"/>
      <c r="AR2553" s="19"/>
      <c r="AS2553" s="19"/>
    </row>
    <row r="2554" spans="19:45" ht="30" customHeight="1" x14ac:dyDescent="0.25">
      <c r="S2554" s="19"/>
      <c r="T2554" s="19"/>
      <c r="U2554" s="19"/>
      <c r="V2554" s="19"/>
      <c r="W2554" s="19"/>
      <c r="X2554" s="19"/>
      <c r="Y2554" s="19"/>
      <c r="Z2554" s="19"/>
      <c r="AA2554" s="19"/>
      <c r="AB2554" s="19"/>
      <c r="AC2554" s="19"/>
      <c r="AD2554" s="19"/>
      <c r="AE2554" s="19"/>
      <c r="AF2554" s="19"/>
      <c r="AG2554" s="19"/>
      <c r="AH2554" s="19"/>
      <c r="AI2554" s="19"/>
      <c r="AJ2554" s="19"/>
      <c r="AK2554" s="19"/>
      <c r="AL2554" s="19"/>
      <c r="AM2554" s="19"/>
      <c r="AN2554" s="19"/>
      <c r="AO2554" s="19"/>
      <c r="AP2554" s="19"/>
      <c r="AQ2554" s="19"/>
      <c r="AR2554" s="19"/>
      <c r="AS2554" s="19"/>
    </row>
    <row r="2555" spans="19:45" ht="30" customHeight="1" x14ac:dyDescent="0.25">
      <c r="S2555" s="19"/>
      <c r="T2555" s="19"/>
      <c r="U2555" s="19"/>
      <c r="V2555" s="19"/>
      <c r="W2555" s="19"/>
      <c r="X2555" s="19"/>
      <c r="Y2555" s="19"/>
      <c r="Z2555" s="19"/>
      <c r="AA2555" s="19"/>
      <c r="AB2555" s="19"/>
      <c r="AC2555" s="19"/>
      <c r="AD2555" s="19"/>
      <c r="AE2555" s="19"/>
      <c r="AF2555" s="19"/>
      <c r="AG2555" s="19"/>
      <c r="AH2555" s="19"/>
      <c r="AI2555" s="19"/>
      <c r="AJ2555" s="19"/>
      <c r="AK2555" s="19"/>
      <c r="AL2555" s="19"/>
      <c r="AM2555" s="19"/>
      <c r="AN2555" s="19"/>
      <c r="AO2555" s="19"/>
      <c r="AP2555" s="19"/>
      <c r="AQ2555" s="19"/>
      <c r="AR2555" s="19"/>
      <c r="AS2555" s="19"/>
    </row>
    <row r="2556" spans="19:45" ht="30" customHeight="1" x14ac:dyDescent="0.25">
      <c r="S2556" s="19"/>
      <c r="T2556" s="19"/>
      <c r="U2556" s="19"/>
      <c r="V2556" s="19"/>
      <c r="W2556" s="19"/>
      <c r="X2556" s="19"/>
      <c r="Y2556" s="19"/>
      <c r="Z2556" s="19"/>
      <c r="AA2556" s="19"/>
      <c r="AB2556" s="19"/>
      <c r="AC2556" s="19"/>
      <c r="AD2556" s="19"/>
      <c r="AE2556" s="19"/>
      <c r="AF2556" s="19"/>
      <c r="AG2556" s="19"/>
      <c r="AH2556" s="19"/>
      <c r="AI2556" s="19"/>
      <c r="AJ2556" s="19"/>
      <c r="AK2556" s="19"/>
      <c r="AL2556" s="19"/>
      <c r="AM2556" s="19"/>
      <c r="AN2556" s="19"/>
      <c r="AO2556" s="19"/>
      <c r="AP2556" s="19"/>
      <c r="AQ2556" s="19"/>
      <c r="AR2556" s="19"/>
      <c r="AS2556" s="19"/>
    </row>
    <row r="2557" spans="19:45" ht="30" customHeight="1" x14ac:dyDescent="0.25">
      <c r="S2557" s="19"/>
      <c r="T2557" s="19"/>
      <c r="U2557" s="19"/>
      <c r="V2557" s="19"/>
      <c r="W2557" s="19"/>
      <c r="X2557" s="19"/>
      <c r="Y2557" s="19"/>
      <c r="Z2557" s="19"/>
      <c r="AA2557" s="19"/>
      <c r="AB2557" s="19"/>
      <c r="AC2557" s="19"/>
      <c r="AD2557" s="19"/>
      <c r="AE2557" s="19"/>
      <c r="AF2557" s="19"/>
      <c r="AG2557" s="19"/>
      <c r="AH2557" s="19"/>
      <c r="AI2557" s="19"/>
      <c r="AJ2557" s="19"/>
      <c r="AK2557" s="19"/>
      <c r="AL2557" s="19"/>
      <c r="AM2557" s="19"/>
      <c r="AN2557" s="19"/>
      <c r="AO2557" s="19"/>
      <c r="AP2557" s="19"/>
      <c r="AQ2557" s="19"/>
      <c r="AR2557" s="19"/>
      <c r="AS2557" s="19"/>
    </row>
    <row r="2558" spans="19:45" ht="30" customHeight="1" x14ac:dyDescent="0.25">
      <c r="S2558" s="19"/>
      <c r="T2558" s="19"/>
      <c r="U2558" s="19"/>
      <c r="V2558" s="19"/>
      <c r="W2558" s="19"/>
      <c r="X2558" s="19"/>
      <c r="Y2558" s="19"/>
      <c r="Z2558" s="19"/>
      <c r="AA2558" s="19"/>
      <c r="AB2558" s="19"/>
      <c r="AC2558" s="19"/>
      <c r="AD2558" s="19"/>
      <c r="AE2558" s="19"/>
      <c r="AF2558" s="19"/>
      <c r="AG2558" s="19"/>
      <c r="AH2558" s="19"/>
      <c r="AI2558" s="19"/>
      <c r="AJ2558" s="19"/>
      <c r="AK2558" s="19"/>
      <c r="AL2558" s="19"/>
      <c r="AM2558" s="19"/>
      <c r="AN2558" s="19"/>
      <c r="AO2558" s="19"/>
      <c r="AP2558" s="19"/>
      <c r="AQ2558" s="19"/>
      <c r="AR2558" s="19"/>
      <c r="AS2558" s="19"/>
    </row>
    <row r="2559" spans="19:45" ht="30" customHeight="1" x14ac:dyDescent="0.25">
      <c r="S2559" s="19"/>
      <c r="T2559" s="19"/>
      <c r="U2559" s="19"/>
      <c r="V2559" s="19"/>
      <c r="W2559" s="19"/>
      <c r="X2559" s="19"/>
      <c r="Y2559" s="19"/>
      <c r="Z2559" s="19"/>
      <c r="AA2559" s="19"/>
      <c r="AB2559" s="19"/>
      <c r="AC2559" s="19"/>
      <c r="AD2559" s="19"/>
      <c r="AE2559" s="19"/>
      <c r="AF2559" s="19"/>
      <c r="AG2559" s="19"/>
      <c r="AH2559" s="19"/>
      <c r="AI2559" s="19"/>
      <c r="AJ2559" s="19"/>
      <c r="AK2559" s="19"/>
      <c r="AL2559" s="19"/>
      <c r="AM2559" s="19"/>
      <c r="AN2559" s="19"/>
      <c r="AO2559" s="19"/>
      <c r="AP2559" s="19"/>
      <c r="AQ2559" s="19"/>
      <c r="AR2559" s="19"/>
      <c r="AS2559" s="19"/>
    </row>
    <row r="2560" spans="19:45" ht="30" customHeight="1" x14ac:dyDescent="0.25">
      <c r="S2560" s="19"/>
      <c r="T2560" s="19"/>
      <c r="U2560" s="19"/>
      <c r="V2560" s="19"/>
      <c r="W2560" s="19"/>
      <c r="X2560" s="19"/>
      <c r="Y2560" s="19"/>
      <c r="Z2560" s="19"/>
      <c r="AA2560" s="19"/>
      <c r="AB2560" s="19"/>
      <c r="AC2560" s="19"/>
      <c r="AD2560" s="19"/>
      <c r="AE2560" s="19"/>
      <c r="AF2560" s="19"/>
      <c r="AG2560" s="19"/>
      <c r="AH2560" s="19"/>
      <c r="AI2560" s="19"/>
      <c r="AJ2560" s="19"/>
      <c r="AK2560" s="19"/>
      <c r="AL2560" s="19"/>
      <c r="AM2560" s="19"/>
      <c r="AN2560" s="19"/>
      <c r="AO2560" s="19"/>
      <c r="AP2560" s="19"/>
      <c r="AQ2560" s="19"/>
      <c r="AR2560" s="19"/>
      <c r="AS2560" s="19"/>
    </row>
    <row r="2561" spans="19:45" ht="30" customHeight="1" x14ac:dyDescent="0.25">
      <c r="S2561" s="19"/>
      <c r="T2561" s="19"/>
      <c r="U2561" s="19"/>
      <c r="V2561" s="19"/>
      <c r="W2561" s="19"/>
      <c r="X2561" s="19"/>
      <c r="Y2561" s="19"/>
      <c r="Z2561" s="19"/>
      <c r="AA2561" s="19"/>
      <c r="AB2561" s="19"/>
      <c r="AC2561" s="19"/>
      <c r="AD2561" s="19"/>
      <c r="AE2561" s="19"/>
      <c r="AF2561" s="19"/>
      <c r="AG2561" s="19"/>
      <c r="AH2561" s="19"/>
      <c r="AI2561" s="19"/>
      <c r="AJ2561" s="19"/>
      <c r="AK2561" s="19"/>
      <c r="AL2561" s="19"/>
      <c r="AM2561" s="19"/>
      <c r="AN2561" s="19"/>
      <c r="AO2561" s="19"/>
      <c r="AP2561" s="19"/>
      <c r="AQ2561" s="19"/>
      <c r="AR2561" s="19"/>
      <c r="AS2561" s="19"/>
    </row>
    <row r="2562" spans="19:45" ht="30" customHeight="1" x14ac:dyDescent="0.25">
      <c r="S2562" s="19"/>
      <c r="T2562" s="19"/>
      <c r="U2562" s="19"/>
      <c r="V2562" s="19"/>
      <c r="W2562" s="19"/>
      <c r="X2562" s="19"/>
      <c r="Y2562" s="19"/>
      <c r="Z2562" s="19"/>
      <c r="AA2562" s="19"/>
      <c r="AB2562" s="19"/>
      <c r="AC2562" s="19"/>
      <c r="AD2562" s="19"/>
      <c r="AE2562" s="19"/>
      <c r="AF2562" s="19"/>
      <c r="AG2562" s="19"/>
      <c r="AH2562" s="19"/>
      <c r="AI2562" s="19"/>
      <c r="AJ2562" s="19"/>
      <c r="AK2562" s="19"/>
      <c r="AL2562" s="19"/>
      <c r="AM2562" s="19"/>
      <c r="AN2562" s="19"/>
      <c r="AO2562" s="19"/>
      <c r="AP2562" s="19"/>
      <c r="AQ2562" s="19"/>
      <c r="AR2562" s="19"/>
      <c r="AS2562" s="19"/>
    </row>
    <row r="2563" spans="19:45" ht="30" customHeight="1" x14ac:dyDescent="0.25">
      <c r="S2563" s="19"/>
      <c r="T2563" s="19"/>
      <c r="U2563" s="19"/>
      <c r="V2563" s="19"/>
      <c r="W2563" s="19"/>
      <c r="X2563" s="19"/>
      <c r="Y2563" s="19"/>
      <c r="Z2563" s="19"/>
      <c r="AA2563" s="19"/>
      <c r="AB2563" s="19"/>
      <c r="AC2563" s="19"/>
      <c r="AD2563" s="19"/>
      <c r="AE2563" s="19"/>
      <c r="AF2563" s="19"/>
      <c r="AG2563" s="19"/>
      <c r="AH2563" s="19"/>
      <c r="AI2563" s="19"/>
      <c r="AJ2563" s="19"/>
      <c r="AK2563" s="19"/>
      <c r="AL2563" s="19"/>
      <c r="AM2563" s="19"/>
      <c r="AN2563" s="19"/>
      <c r="AO2563" s="19"/>
      <c r="AP2563" s="19"/>
      <c r="AQ2563" s="19"/>
      <c r="AR2563" s="19"/>
      <c r="AS2563" s="19"/>
    </row>
    <row r="2564" spans="19:45" ht="30" customHeight="1" x14ac:dyDescent="0.25">
      <c r="S2564" s="19"/>
      <c r="T2564" s="19"/>
      <c r="U2564" s="19"/>
      <c r="V2564" s="19"/>
      <c r="W2564" s="19"/>
      <c r="X2564" s="19"/>
      <c r="Y2564" s="19"/>
      <c r="Z2564" s="19"/>
      <c r="AA2564" s="19"/>
      <c r="AB2564" s="19"/>
      <c r="AC2564" s="19"/>
      <c r="AD2564" s="19"/>
      <c r="AE2564" s="19"/>
      <c r="AF2564" s="19"/>
      <c r="AG2564" s="19"/>
      <c r="AH2564" s="19"/>
      <c r="AI2564" s="19"/>
      <c r="AJ2564" s="19"/>
      <c r="AK2564" s="19"/>
      <c r="AL2564" s="19"/>
      <c r="AM2564" s="19"/>
      <c r="AN2564" s="19"/>
      <c r="AO2564" s="19"/>
      <c r="AP2564" s="19"/>
      <c r="AQ2564" s="19"/>
      <c r="AR2564" s="19"/>
      <c r="AS2564" s="19"/>
    </row>
    <row r="2565" spans="19:45" ht="30" customHeight="1" x14ac:dyDescent="0.25">
      <c r="S2565" s="19"/>
      <c r="T2565" s="19"/>
      <c r="U2565" s="19"/>
      <c r="V2565" s="19"/>
      <c r="W2565" s="19"/>
      <c r="X2565" s="19"/>
      <c r="Y2565" s="19"/>
      <c r="Z2565" s="19"/>
      <c r="AA2565" s="19"/>
      <c r="AB2565" s="19"/>
      <c r="AC2565" s="19"/>
      <c r="AD2565" s="19"/>
      <c r="AE2565" s="19"/>
      <c r="AF2565" s="19"/>
      <c r="AG2565" s="19"/>
      <c r="AH2565" s="19"/>
      <c r="AI2565" s="19"/>
      <c r="AJ2565" s="19"/>
      <c r="AK2565" s="19"/>
      <c r="AL2565" s="19"/>
      <c r="AM2565" s="19"/>
      <c r="AN2565" s="19"/>
      <c r="AO2565" s="19"/>
      <c r="AP2565" s="19"/>
      <c r="AQ2565" s="19"/>
      <c r="AR2565" s="19"/>
      <c r="AS2565" s="19"/>
    </row>
    <row r="2566" spans="19:45" ht="30" customHeight="1" x14ac:dyDescent="0.25">
      <c r="S2566" s="19"/>
      <c r="T2566" s="19"/>
      <c r="U2566" s="19"/>
      <c r="V2566" s="19"/>
      <c r="W2566" s="19"/>
      <c r="X2566" s="19"/>
      <c r="Y2566" s="19"/>
      <c r="Z2566" s="19"/>
      <c r="AA2566" s="19"/>
      <c r="AB2566" s="19"/>
      <c r="AC2566" s="19"/>
      <c r="AD2566" s="19"/>
      <c r="AE2566" s="19"/>
      <c r="AF2566" s="19"/>
      <c r="AG2566" s="19"/>
      <c r="AH2566" s="19"/>
      <c r="AI2566" s="19"/>
      <c r="AJ2566" s="19"/>
      <c r="AK2566" s="19"/>
      <c r="AL2566" s="19"/>
      <c r="AM2566" s="19"/>
      <c r="AN2566" s="19"/>
      <c r="AO2566" s="19"/>
      <c r="AP2566" s="19"/>
      <c r="AQ2566" s="19"/>
      <c r="AR2566" s="19"/>
      <c r="AS2566" s="19"/>
    </row>
    <row r="2567" spans="19:45" ht="30" customHeight="1" x14ac:dyDescent="0.25">
      <c r="S2567" s="19"/>
      <c r="T2567" s="19"/>
      <c r="U2567" s="19"/>
      <c r="V2567" s="19"/>
      <c r="W2567" s="19"/>
      <c r="X2567" s="19"/>
      <c r="Y2567" s="19"/>
      <c r="Z2567" s="19"/>
      <c r="AA2567" s="19"/>
      <c r="AB2567" s="19"/>
      <c r="AC2567" s="19"/>
      <c r="AD2567" s="19"/>
      <c r="AE2567" s="19"/>
      <c r="AF2567" s="19"/>
      <c r="AG2567" s="19"/>
      <c r="AH2567" s="19"/>
      <c r="AI2567" s="19"/>
      <c r="AJ2567" s="19"/>
      <c r="AK2567" s="19"/>
      <c r="AL2567" s="19"/>
      <c r="AM2567" s="19"/>
      <c r="AN2567" s="19"/>
      <c r="AO2567" s="19"/>
      <c r="AP2567" s="19"/>
      <c r="AQ2567" s="19"/>
      <c r="AR2567" s="19"/>
      <c r="AS2567" s="19"/>
    </row>
    <row r="2568" spans="19:45" ht="30" customHeight="1" x14ac:dyDescent="0.25">
      <c r="S2568" s="19"/>
      <c r="T2568" s="19"/>
      <c r="U2568" s="19"/>
      <c r="V2568" s="19"/>
      <c r="W2568" s="19"/>
      <c r="X2568" s="19"/>
      <c r="Y2568" s="19"/>
      <c r="Z2568" s="19"/>
      <c r="AA2568" s="19"/>
      <c r="AB2568" s="19"/>
      <c r="AC2568" s="19"/>
      <c r="AD2568" s="19"/>
      <c r="AE2568" s="19"/>
      <c r="AF2568" s="19"/>
      <c r="AG2568" s="19"/>
      <c r="AH2568" s="19"/>
      <c r="AI2568" s="19"/>
      <c r="AJ2568" s="19"/>
      <c r="AK2568" s="19"/>
      <c r="AL2568" s="19"/>
      <c r="AM2568" s="19"/>
      <c r="AN2568" s="19"/>
      <c r="AO2568" s="19"/>
      <c r="AP2568" s="19"/>
      <c r="AQ2568" s="19"/>
      <c r="AR2568" s="19"/>
      <c r="AS2568" s="19"/>
    </row>
    <row r="2569" spans="19:45" ht="30" customHeight="1" x14ac:dyDescent="0.25">
      <c r="S2569" s="19"/>
      <c r="T2569" s="19"/>
      <c r="U2569" s="19"/>
      <c r="V2569" s="19"/>
      <c r="W2569" s="19"/>
      <c r="X2569" s="19"/>
      <c r="Y2569" s="19"/>
      <c r="Z2569" s="19"/>
      <c r="AA2569" s="19"/>
      <c r="AB2569" s="19"/>
      <c r="AC2569" s="19"/>
      <c r="AD2569" s="19"/>
      <c r="AE2569" s="19"/>
      <c r="AF2569" s="19"/>
      <c r="AG2569" s="19"/>
      <c r="AH2569" s="19"/>
      <c r="AI2569" s="19"/>
      <c r="AJ2569" s="19"/>
      <c r="AK2569" s="19"/>
      <c r="AL2569" s="19"/>
      <c r="AM2569" s="19"/>
      <c r="AN2569" s="19"/>
      <c r="AO2569" s="19"/>
      <c r="AP2569" s="19"/>
      <c r="AQ2569" s="19"/>
      <c r="AR2569" s="19"/>
      <c r="AS2569" s="19"/>
    </row>
    <row r="2570" spans="19:45" ht="30" customHeight="1" x14ac:dyDescent="0.25">
      <c r="S2570" s="19"/>
      <c r="T2570" s="19"/>
      <c r="U2570" s="19"/>
      <c r="V2570" s="19"/>
      <c r="W2570" s="19"/>
      <c r="X2570" s="19"/>
      <c r="Y2570" s="19"/>
      <c r="Z2570" s="19"/>
      <c r="AA2570" s="19"/>
      <c r="AB2570" s="19"/>
      <c r="AC2570" s="19"/>
      <c r="AD2570" s="19"/>
      <c r="AE2570" s="19"/>
      <c r="AF2570" s="19"/>
      <c r="AG2570" s="19"/>
      <c r="AH2570" s="19"/>
      <c r="AI2570" s="19"/>
      <c r="AJ2570" s="19"/>
      <c r="AK2570" s="19"/>
      <c r="AL2570" s="19"/>
      <c r="AM2570" s="19"/>
      <c r="AN2570" s="19"/>
      <c r="AO2570" s="19"/>
      <c r="AP2570" s="19"/>
      <c r="AQ2570" s="19"/>
      <c r="AR2570" s="19"/>
      <c r="AS2570" s="19"/>
    </row>
    <row r="2571" spans="19:45" ht="30" customHeight="1" x14ac:dyDescent="0.25">
      <c r="S2571" s="19"/>
      <c r="T2571" s="19"/>
      <c r="U2571" s="19"/>
      <c r="V2571" s="19"/>
      <c r="W2571" s="19"/>
      <c r="X2571" s="19"/>
      <c r="Y2571" s="19"/>
      <c r="Z2571" s="19"/>
      <c r="AA2571" s="19"/>
      <c r="AB2571" s="19"/>
      <c r="AC2571" s="19"/>
      <c r="AD2571" s="19"/>
      <c r="AE2571" s="19"/>
      <c r="AF2571" s="19"/>
      <c r="AG2571" s="19"/>
      <c r="AH2571" s="19"/>
      <c r="AI2571" s="19"/>
      <c r="AJ2571" s="19"/>
      <c r="AK2571" s="19"/>
      <c r="AL2571" s="19"/>
      <c r="AM2571" s="19"/>
      <c r="AN2571" s="19"/>
      <c r="AO2571" s="19"/>
      <c r="AP2571" s="19"/>
      <c r="AQ2571" s="19"/>
      <c r="AR2571" s="19"/>
      <c r="AS2571" s="19"/>
    </row>
    <row r="2572" spans="19:45" ht="30" customHeight="1" x14ac:dyDescent="0.25">
      <c r="S2572" s="19"/>
      <c r="T2572" s="19"/>
      <c r="U2572" s="19"/>
      <c r="V2572" s="19"/>
      <c r="W2572" s="19"/>
      <c r="X2572" s="19"/>
      <c r="Y2572" s="19"/>
      <c r="Z2572" s="19"/>
      <c r="AA2572" s="19"/>
      <c r="AB2572" s="19"/>
      <c r="AC2572" s="19"/>
      <c r="AD2572" s="19"/>
      <c r="AE2572" s="19"/>
      <c r="AF2572" s="19"/>
      <c r="AG2572" s="19"/>
      <c r="AH2572" s="19"/>
      <c r="AI2572" s="19"/>
      <c r="AJ2572" s="19"/>
      <c r="AK2572" s="19"/>
      <c r="AL2572" s="19"/>
      <c r="AM2572" s="19"/>
      <c r="AN2572" s="19"/>
      <c r="AO2572" s="19"/>
      <c r="AP2572" s="19"/>
      <c r="AQ2572" s="19"/>
      <c r="AR2572" s="19"/>
      <c r="AS2572" s="19"/>
    </row>
    <row r="2573" spans="19:45" ht="30" customHeight="1" x14ac:dyDescent="0.25">
      <c r="S2573" s="19"/>
      <c r="T2573" s="19"/>
      <c r="U2573" s="19"/>
      <c r="V2573" s="19"/>
      <c r="W2573" s="19"/>
      <c r="X2573" s="19"/>
      <c r="Y2573" s="19"/>
      <c r="Z2573" s="19"/>
      <c r="AA2573" s="19"/>
      <c r="AB2573" s="19"/>
      <c r="AC2573" s="19"/>
      <c r="AD2573" s="19"/>
      <c r="AE2573" s="19"/>
      <c r="AF2573" s="19"/>
      <c r="AG2573" s="19"/>
      <c r="AH2573" s="19"/>
      <c r="AI2573" s="19"/>
      <c r="AJ2573" s="19"/>
      <c r="AK2573" s="19"/>
      <c r="AL2573" s="19"/>
      <c r="AM2573" s="19"/>
      <c r="AN2573" s="19"/>
      <c r="AO2573" s="19"/>
      <c r="AP2573" s="19"/>
      <c r="AQ2573" s="19"/>
      <c r="AR2573" s="19"/>
      <c r="AS2573" s="19"/>
    </row>
    <row r="2574" spans="19:45" ht="30" customHeight="1" x14ac:dyDescent="0.25">
      <c r="S2574" s="19"/>
      <c r="T2574" s="19"/>
      <c r="U2574" s="19"/>
      <c r="V2574" s="19"/>
      <c r="W2574" s="19"/>
      <c r="X2574" s="19"/>
      <c r="Y2574" s="19"/>
      <c r="Z2574" s="19"/>
      <c r="AA2574" s="19"/>
      <c r="AB2574" s="19"/>
      <c r="AC2574" s="19"/>
      <c r="AD2574" s="19"/>
      <c r="AE2574" s="19"/>
      <c r="AF2574" s="19"/>
      <c r="AG2574" s="19"/>
      <c r="AH2574" s="19"/>
      <c r="AI2574" s="19"/>
      <c r="AJ2574" s="19"/>
      <c r="AK2574" s="19"/>
      <c r="AL2574" s="19"/>
      <c r="AM2574" s="19"/>
      <c r="AN2574" s="19"/>
      <c r="AO2574" s="19"/>
      <c r="AP2574" s="19"/>
      <c r="AQ2574" s="19"/>
      <c r="AR2574" s="19"/>
      <c r="AS2574" s="19"/>
    </row>
    <row r="2575" spans="19:45" ht="30" customHeight="1" x14ac:dyDescent="0.25">
      <c r="S2575" s="19"/>
      <c r="T2575" s="19"/>
      <c r="U2575" s="19"/>
      <c r="V2575" s="19"/>
      <c r="W2575" s="19"/>
      <c r="X2575" s="19"/>
      <c r="Y2575" s="19"/>
      <c r="Z2575" s="19"/>
      <c r="AA2575" s="19"/>
      <c r="AB2575" s="19"/>
      <c r="AC2575" s="19"/>
      <c r="AD2575" s="19"/>
      <c r="AE2575" s="19"/>
      <c r="AF2575" s="19"/>
      <c r="AG2575" s="19"/>
      <c r="AH2575" s="19"/>
      <c r="AI2575" s="19"/>
      <c r="AJ2575" s="19"/>
      <c r="AK2575" s="19"/>
      <c r="AL2575" s="19"/>
      <c r="AM2575" s="19"/>
      <c r="AN2575" s="19"/>
      <c r="AO2575" s="19"/>
      <c r="AP2575" s="19"/>
      <c r="AQ2575" s="19"/>
      <c r="AR2575" s="19"/>
      <c r="AS2575" s="19"/>
    </row>
    <row r="2576" spans="19:45" ht="30" customHeight="1" x14ac:dyDescent="0.25">
      <c r="S2576" s="19"/>
      <c r="T2576" s="19"/>
      <c r="U2576" s="19"/>
      <c r="V2576" s="19"/>
      <c r="W2576" s="19"/>
      <c r="X2576" s="19"/>
      <c r="Y2576" s="19"/>
      <c r="Z2576" s="19"/>
      <c r="AA2576" s="19"/>
      <c r="AB2576" s="19"/>
      <c r="AC2576" s="19"/>
      <c r="AD2576" s="19"/>
      <c r="AE2576" s="19"/>
      <c r="AF2576" s="19"/>
      <c r="AG2576" s="19"/>
      <c r="AH2576" s="19"/>
      <c r="AI2576" s="19"/>
      <c r="AJ2576" s="19"/>
      <c r="AK2576" s="19"/>
      <c r="AL2576" s="19"/>
      <c r="AM2576" s="19"/>
      <c r="AN2576" s="19"/>
      <c r="AO2576" s="19"/>
      <c r="AP2576" s="19"/>
      <c r="AQ2576" s="19"/>
      <c r="AR2576" s="19"/>
      <c r="AS2576" s="19"/>
    </row>
    <row r="2577" spans="19:45" ht="30" customHeight="1" x14ac:dyDescent="0.25">
      <c r="S2577" s="19"/>
      <c r="T2577" s="19"/>
      <c r="U2577" s="19"/>
      <c r="V2577" s="19"/>
      <c r="W2577" s="19"/>
      <c r="X2577" s="19"/>
      <c r="Y2577" s="19"/>
      <c r="Z2577" s="19"/>
      <c r="AA2577" s="19"/>
      <c r="AB2577" s="19"/>
      <c r="AC2577" s="19"/>
      <c r="AD2577" s="19"/>
      <c r="AE2577" s="19"/>
      <c r="AF2577" s="19"/>
      <c r="AG2577" s="19"/>
      <c r="AH2577" s="19"/>
      <c r="AI2577" s="19"/>
      <c r="AJ2577" s="19"/>
      <c r="AK2577" s="19"/>
      <c r="AL2577" s="19"/>
      <c r="AM2577" s="19"/>
      <c r="AN2577" s="19"/>
      <c r="AO2577" s="19"/>
      <c r="AP2577" s="19"/>
      <c r="AQ2577" s="19"/>
      <c r="AR2577" s="19"/>
      <c r="AS2577" s="19"/>
    </row>
    <row r="2578" spans="19:45" ht="30" customHeight="1" x14ac:dyDescent="0.25">
      <c r="S2578" s="19"/>
      <c r="T2578" s="19"/>
      <c r="U2578" s="19"/>
      <c r="V2578" s="19"/>
      <c r="W2578" s="19"/>
      <c r="X2578" s="19"/>
      <c r="Y2578" s="19"/>
      <c r="Z2578" s="19"/>
      <c r="AA2578" s="19"/>
      <c r="AB2578" s="19"/>
      <c r="AC2578" s="19"/>
      <c r="AD2578" s="19"/>
      <c r="AE2578" s="19"/>
      <c r="AF2578" s="19"/>
      <c r="AG2578" s="19"/>
      <c r="AH2578" s="19"/>
      <c r="AI2578" s="19"/>
      <c r="AJ2578" s="19"/>
      <c r="AK2578" s="19"/>
      <c r="AL2578" s="19"/>
      <c r="AM2578" s="19"/>
      <c r="AN2578" s="19"/>
      <c r="AO2578" s="19"/>
      <c r="AP2578" s="19"/>
      <c r="AQ2578" s="19"/>
      <c r="AR2578" s="19"/>
      <c r="AS2578" s="19"/>
    </row>
    <row r="2579" spans="19:45" ht="30" customHeight="1" x14ac:dyDescent="0.25">
      <c r="S2579" s="19"/>
      <c r="T2579" s="19"/>
      <c r="U2579" s="19"/>
      <c r="V2579" s="19"/>
      <c r="W2579" s="19"/>
      <c r="X2579" s="19"/>
      <c r="Y2579" s="19"/>
      <c r="Z2579" s="19"/>
      <c r="AA2579" s="19"/>
      <c r="AB2579" s="19"/>
      <c r="AC2579" s="19"/>
      <c r="AD2579" s="19"/>
      <c r="AE2579" s="19"/>
      <c r="AF2579" s="19"/>
      <c r="AG2579" s="19"/>
      <c r="AH2579" s="19"/>
      <c r="AI2579" s="19"/>
      <c r="AJ2579" s="19"/>
      <c r="AK2579" s="19"/>
      <c r="AL2579" s="19"/>
      <c r="AM2579" s="19"/>
      <c r="AN2579" s="19"/>
      <c r="AO2579" s="19"/>
      <c r="AP2579" s="19"/>
      <c r="AQ2579" s="19"/>
      <c r="AR2579" s="19"/>
      <c r="AS2579" s="19"/>
    </row>
    <row r="2580" spans="19:45" ht="30" customHeight="1" x14ac:dyDescent="0.25">
      <c r="S2580" s="19"/>
      <c r="T2580" s="19"/>
      <c r="U2580" s="19"/>
      <c r="V2580" s="19"/>
      <c r="W2580" s="19"/>
      <c r="X2580" s="19"/>
      <c r="Y2580" s="19"/>
      <c r="Z2580" s="19"/>
      <c r="AA2580" s="19"/>
      <c r="AB2580" s="19"/>
      <c r="AC2580" s="19"/>
      <c r="AD2580" s="19"/>
      <c r="AE2580" s="19"/>
      <c r="AF2580" s="19"/>
      <c r="AG2580" s="19"/>
      <c r="AH2580" s="19"/>
      <c r="AI2580" s="19"/>
      <c r="AJ2580" s="19"/>
      <c r="AK2580" s="19"/>
      <c r="AL2580" s="19"/>
      <c r="AM2580" s="19"/>
      <c r="AN2580" s="19"/>
      <c r="AO2580" s="19"/>
      <c r="AP2580" s="19"/>
      <c r="AQ2580" s="19"/>
      <c r="AR2580" s="19"/>
      <c r="AS2580" s="19"/>
    </row>
    <row r="2581" spans="19:45" ht="30" customHeight="1" x14ac:dyDescent="0.25">
      <c r="S2581" s="19"/>
      <c r="T2581" s="19"/>
      <c r="U2581" s="19"/>
      <c r="V2581" s="19"/>
      <c r="W2581" s="19"/>
      <c r="X2581" s="19"/>
      <c r="Y2581" s="19"/>
      <c r="Z2581" s="19"/>
      <c r="AA2581" s="19"/>
      <c r="AB2581" s="19"/>
      <c r="AC2581" s="19"/>
      <c r="AD2581" s="19"/>
      <c r="AE2581" s="19"/>
      <c r="AF2581" s="19"/>
      <c r="AG2581" s="19"/>
      <c r="AH2581" s="19"/>
      <c r="AI2581" s="19"/>
      <c r="AJ2581" s="19"/>
      <c r="AK2581" s="19"/>
      <c r="AL2581" s="19"/>
      <c r="AM2581" s="19"/>
      <c r="AN2581" s="19"/>
      <c r="AO2581" s="19"/>
      <c r="AP2581" s="19"/>
      <c r="AQ2581" s="19"/>
      <c r="AR2581" s="19"/>
      <c r="AS2581" s="19"/>
    </row>
    <row r="2582" spans="19:45" ht="30" customHeight="1" x14ac:dyDescent="0.25">
      <c r="S2582" s="19"/>
      <c r="T2582" s="19"/>
      <c r="U2582" s="19"/>
      <c r="V2582" s="19"/>
      <c r="W2582" s="19"/>
      <c r="X2582" s="19"/>
      <c r="Y2582" s="19"/>
      <c r="Z2582" s="19"/>
      <c r="AA2582" s="19"/>
      <c r="AB2582" s="19"/>
      <c r="AC2582" s="19"/>
      <c r="AD2582" s="19"/>
      <c r="AE2582" s="19"/>
      <c r="AF2582" s="19"/>
      <c r="AG2582" s="19"/>
      <c r="AH2582" s="19"/>
      <c r="AI2582" s="19"/>
      <c r="AJ2582" s="19"/>
      <c r="AK2582" s="19"/>
      <c r="AL2582" s="19"/>
      <c r="AM2582" s="19"/>
      <c r="AN2582" s="19"/>
      <c r="AO2582" s="19"/>
      <c r="AP2582" s="19"/>
      <c r="AQ2582" s="19"/>
      <c r="AR2582" s="19"/>
      <c r="AS2582" s="19"/>
    </row>
    <row r="2583" spans="19:45" ht="30" customHeight="1" x14ac:dyDescent="0.25">
      <c r="S2583" s="19"/>
      <c r="T2583" s="19"/>
      <c r="U2583" s="19"/>
      <c r="V2583" s="19"/>
      <c r="W2583" s="19"/>
      <c r="X2583" s="19"/>
      <c r="Y2583" s="19"/>
      <c r="Z2583" s="19"/>
      <c r="AA2583" s="19"/>
      <c r="AB2583" s="19"/>
      <c r="AC2583" s="19"/>
      <c r="AD2583" s="19"/>
      <c r="AE2583" s="19"/>
      <c r="AF2583" s="19"/>
      <c r="AG2583" s="19"/>
      <c r="AH2583" s="19"/>
      <c r="AI2583" s="19"/>
      <c r="AJ2583" s="19"/>
      <c r="AK2583" s="19"/>
      <c r="AL2583" s="19"/>
      <c r="AM2583" s="19"/>
      <c r="AN2583" s="19"/>
      <c r="AO2583" s="19"/>
      <c r="AP2583" s="19"/>
      <c r="AQ2583" s="19"/>
      <c r="AR2583" s="19"/>
      <c r="AS2583" s="19"/>
    </row>
    <row r="2584" spans="19:45" ht="30" customHeight="1" x14ac:dyDescent="0.25">
      <c r="S2584" s="19"/>
      <c r="T2584" s="19"/>
      <c r="U2584" s="19"/>
      <c r="V2584" s="19"/>
      <c r="W2584" s="19"/>
      <c r="X2584" s="19"/>
      <c r="Y2584" s="19"/>
      <c r="Z2584" s="19"/>
      <c r="AA2584" s="19"/>
      <c r="AB2584" s="19"/>
      <c r="AC2584" s="19"/>
      <c r="AD2584" s="19"/>
      <c r="AE2584" s="19"/>
      <c r="AF2584" s="19"/>
      <c r="AG2584" s="19"/>
      <c r="AH2584" s="19"/>
      <c r="AI2584" s="19"/>
      <c r="AJ2584" s="19"/>
      <c r="AK2584" s="19"/>
      <c r="AL2584" s="19"/>
      <c r="AM2584" s="19"/>
      <c r="AN2584" s="19"/>
      <c r="AO2584" s="19"/>
      <c r="AP2584" s="19"/>
      <c r="AQ2584" s="19"/>
      <c r="AR2584" s="19"/>
      <c r="AS2584" s="19"/>
    </row>
    <row r="2585" spans="19:45" ht="30" customHeight="1" x14ac:dyDescent="0.25">
      <c r="S2585" s="19"/>
      <c r="T2585" s="19"/>
      <c r="U2585" s="19"/>
      <c r="V2585" s="19"/>
      <c r="W2585" s="19"/>
      <c r="X2585" s="19"/>
      <c r="Y2585" s="19"/>
      <c r="Z2585" s="19"/>
      <c r="AA2585" s="19"/>
      <c r="AB2585" s="19"/>
      <c r="AC2585" s="19"/>
      <c r="AD2585" s="19"/>
      <c r="AE2585" s="19"/>
      <c r="AF2585" s="19"/>
      <c r="AG2585" s="19"/>
      <c r="AH2585" s="19"/>
      <c r="AI2585" s="19"/>
      <c r="AJ2585" s="19"/>
      <c r="AK2585" s="19"/>
      <c r="AL2585" s="19"/>
      <c r="AM2585" s="19"/>
      <c r="AN2585" s="19"/>
      <c r="AO2585" s="19"/>
      <c r="AP2585" s="19"/>
      <c r="AQ2585" s="19"/>
      <c r="AR2585" s="19"/>
      <c r="AS2585" s="19"/>
    </row>
    <row r="2586" spans="19:45" ht="30" customHeight="1" x14ac:dyDescent="0.25">
      <c r="S2586" s="19"/>
      <c r="T2586" s="19"/>
      <c r="U2586" s="19"/>
      <c r="V2586" s="19"/>
      <c r="W2586" s="19"/>
      <c r="X2586" s="19"/>
      <c r="Y2586" s="19"/>
      <c r="Z2586" s="19"/>
      <c r="AA2586" s="19"/>
      <c r="AB2586" s="19"/>
      <c r="AC2586" s="19"/>
      <c r="AD2586" s="19"/>
      <c r="AE2586" s="19"/>
      <c r="AF2586" s="19"/>
      <c r="AG2586" s="19"/>
      <c r="AH2586" s="19"/>
      <c r="AI2586" s="19"/>
      <c r="AJ2586" s="19"/>
      <c r="AK2586" s="19"/>
      <c r="AL2586" s="19"/>
      <c r="AM2586" s="19"/>
      <c r="AN2586" s="19"/>
      <c r="AO2586" s="19"/>
      <c r="AP2586" s="19"/>
      <c r="AQ2586" s="19"/>
      <c r="AR2586" s="19"/>
      <c r="AS2586" s="19"/>
    </row>
    <row r="2587" spans="19:45" ht="30" customHeight="1" x14ac:dyDescent="0.25">
      <c r="S2587" s="19"/>
      <c r="T2587" s="19"/>
      <c r="U2587" s="19"/>
      <c r="V2587" s="19"/>
      <c r="W2587" s="19"/>
      <c r="X2587" s="19"/>
      <c r="Y2587" s="19"/>
      <c r="Z2587" s="19"/>
      <c r="AA2587" s="19"/>
      <c r="AB2587" s="19"/>
      <c r="AC2587" s="19"/>
      <c r="AD2587" s="19"/>
      <c r="AE2587" s="19"/>
      <c r="AF2587" s="19"/>
      <c r="AG2587" s="19"/>
      <c r="AH2587" s="19"/>
      <c r="AI2587" s="19"/>
      <c r="AJ2587" s="19"/>
      <c r="AK2587" s="19"/>
      <c r="AL2587" s="19"/>
      <c r="AM2587" s="19"/>
      <c r="AN2587" s="19"/>
      <c r="AO2587" s="19"/>
      <c r="AP2587" s="19"/>
      <c r="AQ2587" s="19"/>
      <c r="AR2587" s="19"/>
      <c r="AS2587" s="19"/>
    </row>
    <row r="2588" spans="19:45" ht="30" customHeight="1" x14ac:dyDescent="0.25">
      <c r="S2588" s="19"/>
      <c r="T2588" s="19"/>
      <c r="U2588" s="19"/>
      <c r="V2588" s="19"/>
      <c r="W2588" s="19"/>
      <c r="X2588" s="19"/>
      <c r="Y2588" s="19"/>
      <c r="Z2588" s="19"/>
      <c r="AA2588" s="19"/>
      <c r="AB2588" s="19"/>
      <c r="AC2588" s="19"/>
      <c r="AD2588" s="19"/>
      <c r="AE2588" s="19"/>
      <c r="AF2588" s="19"/>
      <c r="AG2588" s="19"/>
      <c r="AH2588" s="19"/>
      <c r="AI2588" s="19"/>
      <c r="AJ2588" s="19"/>
      <c r="AK2588" s="19"/>
      <c r="AL2588" s="19"/>
      <c r="AM2588" s="19"/>
      <c r="AN2588" s="19"/>
      <c r="AO2588" s="19"/>
      <c r="AP2588" s="19"/>
      <c r="AQ2588" s="19"/>
      <c r="AR2588" s="19"/>
      <c r="AS2588" s="19"/>
    </row>
    <row r="2589" spans="19:45" ht="30" customHeight="1" x14ac:dyDescent="0.25">
      <c r="S2589" s="19"/>
      <c r="T2589" s="19"/>
      <c r="U2589" s="19"/>
      <c r="V2589" s="19"/>
      <c r="W2589" s="19"/>
      <c r="X2589" s="19"/>
      <c r="Y2589" s="19"/>
      <c r="Z2589" s="19"/>
      <c r="AA2589" s="19"/>
      <c r="AB2589" s="19"/>
      <c r="AC2589" s="19"/>
      <c r="AD2589" s="19"/>
      <c r="AE2589" s="19"/>
      <c r="AF2589" s="19"/>
      <c r="AG2589" s="19"/>
      <c r="AH2589" s="19"/>
      <c r="AI2589" s="19"/>
      <c r="AJ2589" s="19"/>
      <c r="AK2589" s="19"/>
      <c r="AL2589" s="19"/>
      <c r="AM2589" s="19"/>
      <c r="AN2589" s="19"/>
      <c r="AO2589" s="19"/>
      <c r="AP2589" s="19"/>
      <c r="AQ2589" s="19"/>
      <c r="AR2589" s="19"/>
      <c r="AS2589" s="19"/>
    </row>
    <row r="2590" spans="19:45" ht="30" customHeight="1" x14ac:dyDescent="0.25">
      <c r="S2590" s="19"/>
      <c r="T2590" s="19"/>
      <c r="U2590" s="19"/>
      <c r="V2590" s="19"/>
      <c r="W2590" s="19"/>
      <c r="X2590" s="19"/>
      <c r="Y2590" s="19"/>
      <c r="Z2590" s="19"/>
      <c r="AA2590" s="19"/>
      <c r="AB2590" s="19"/>
      <c r="AC2590" s="19"/>
      <c r="AD2590" s="19"/>
      <c r="AE2590" s="19"/>
      <c r="AF2590" s="19"/>
      <c r="AG2590" s="19"/>
      <c r="AH2590" s="19"/>
      <c r="AI2590" s="19"/>
      <c r="AJ2590" s="19"/>
      <c r="AK2590" s="19"/>
      <c r="AL2590" s="19"/>
      <c r="AM2590" s="19"/>
      <c r="AN2590" s="19"/>
      <c r="AO2590" s="19"/>
      <c r="AP2590" s="19"/>
      <c r="AQ2590" s="19"/>
      <c r="AR2590" s="19"/>
      <c r="AS2590" s="19"/>
    </row>
    <row r="2591" spans="19:45" ht="30" customHeight="1" x14ac:dyDescent="0.25">
      <c r="S2591" s="19"/>
      <c r="T2591" s="19"/>
      <c r="U2591" s="19"/>
      <c r="V2591" s="19"/>
      <c r="W2591" s="19"/>
      <c r="X2591" s="19"/>
      <c r="Y2591" s="19"/>
      <c r="Z2591" s="19"/>
      <c r="AA2591" s="19"/>
      <c r="AB2591" s="19"/>
      <c r="AC2591" s="19"/>
      <c r="AD2591" s="19"/>
      <c r="AE2591" s="19"/>
      <c r="AF2591" s="19"/>
      <c r="AG2591" s="19"/>
      <c r="AH2591" s="19"/>
      <c r="AI2591" s="19"/>
      <c r="AJ2591" s="19"/>
      <c r="AK2591" s="19"/>
      <c r="AL2591" s="19"/>
      <c r="AM2591" s="19"/>
      <c r="AN2591" s="19"/>
      <c r="AO2591" s="19"/>
      <c r="AP2591" s="19"/>
      <c r="AQ2591" s="19"/>
      <c r="AR2591" s="19"/>
      <c r="AS2591" s="19"/>
    </row>
    <row r="2592" spans="19:45" ht="30" customHeight="1" x14ac:dyDescent="0.25">
      <c r="S2592" s="19"/>
      <c r="T2592" s="19"/>
      <c r="U2592" s="19"/>
      <c r="V2592" s="19"/>
      <c r="W2592" s="19"/>
      <c r="X2592" s="19"/>
      <c r="Y2592" s="19"/>
      <c r="Z2592" s="19"/>
      <c r="AA2592" s="19"/>
      <c r="AB2592" s="19"/>
      <c r="AC2592" s="19"/>
      <c r="AD2592" s="19"/>
      <c r="AE2592" s="19"/>
      <c r="AF2592" s="19"/>
      <c r="AG2592" s="19"/>
      <c r="AH2592" s="19"/>
      <c r="AI2592" s="19"/>
      <c r="AJ2592" s="19"/>
      <c r="AK2592" s="19"/>
      <c r="AL2592" s="19"/>
      <c r="AM2592" s="19"/>
      <c r="AN2592" s="19"/>
      <c r="AO2592" s="19"/>
      <c r="AP2592" s="19"/>
      <c r="AQ2592" s="19"/>
      <c r="AR2592" s="19"/>
      <c r="AS2592" s="19"/>
    </row>
    <row r="2593" spans="19:45" ht="30" customHeight="1" x14ac:dyDescent="0.25">
      <c r="S2593" s="19"/>
      <c r="T2593" s="19"/>
      <c r="U2593" s="19"/>
      <c r="V2593" s="19"/>
      <c r="W2593" s="19"/>
      <c r="X2593" s="19"/>
      <c r="Y2593" s="19"/>
      <c r="Z2593" s="19"/>
      <c r="AA2593" s="19"/>
      <c r="AB2593" s="19"/>
      <c r="AC2593" s="19"/>
      <c r="AD2593" s="19"/>
      <c r="AE2593" s="19"/>
      <c r="AF2593" s="19"/>
      <c r="AG2593" s="19"/>
      <c r="AH2593" s="19"/>
      <c r="AI2593" s="19"/>
      <c r="AJ2593" s="19"/>
      <c r="AK2593" s="19"/>
      <c r="AL2593" s="19"/>
      <c r="AM2593" s="19"/>
      <c r="AN2593" s="19"/>
      <c r="AO2593" s="19"/>
      <c r="AP2593" s="19"/>
      <c r="AQ2593" s="19"/>
      <c r="AR2593" s="19"/>
      <c r="AS2593" s="19"/>
    </row>
    <row r="2594" spans="19:45" ht="30" customHeight="1" x14ac:dyDescent="0.25">
      <c r="S2594" s="19"/>
      <c r="T2594" s="19"/>
      <c r="U2594" s="19"/>
      <c r="V2594" s="19"/>
      <c r="W2594" s="19"/>
      <c r="X2594" s="19"/>
      <c r="Y2594" s="19"/>
      <c r="Z2594" s="19"/>
      <c r="AA2594" s="19"/>
      <c r="AB2594" s="19"/>
      <c r="AC2594" s="19"/>
      <c r="AD2594" s="19"/>
      <c r="AE2594" s="19"/>
      <c r="AF2594" s="19"/>
      <c r="AG2594" s="19"/>
      <c r="AH2594" s="19"/>
      <c r="AI2594" s="19"/>
      <c r="AJ2594" s="19"/>
      <c r="AK2594" s="19"/>
      <c r="AL2594" s="19"/>
      <c r="AM2594" s="19"/>
      <c r="AN2594" s="19"/>
      <c r="AO2594" s="19"/>
      <c r="AP2594" s="19"/>
      <c r="AQ2594" s="19"/>
      <c r="AR2594" s="19"/>
      <c r="AS2594" s="19"/>
    </row>
    <row r="2595" spans="19:45" ht="30" customHeight="1" x14ac:dyDescent="0.25">
      <c r="S2595" s="19"/>
      <c r="T2595" s="19"/>
      <c r="U2595" s="19"/>
      <c r="V2595" s="19"/>
      <c r="W2595" s="19"/>
      <c r="X2595" s="19"/>
      <c r="Y2595" s="19"/>
      <c r="Z2595" s="19"/>
      <c r="AA2595" s="19"/>
      <c r="AB2595" s="19"/>
      <c r="AC2595" s="19"/>
      <c r="AD2595" s="19"/>
      <c r="AE2595" s="19"/>
      <c r="AF2595" s="19"/>
      <c r="AG2595" s="19"/>
      <c r="AH2595" s="19"/>
      <c r="AI2595" s="19"/>
      <c r="AJ2595" s="19"/>
      <c r="AK2595" s="19"/>
      <c r="AL2595" s="19"/>
      <c r="AM2595" s="19"/>
      <c r="AN2595" s="19"/>
      <c r="AO2595" s="19"/>
      <c r="AP2595" s="19"/>
      <c r="AQ2595" s="19"/>
      <c r="AR2595" s="19"/>
      <c r="AS2595" s="19"/>
    </row>
    <row r="2596" spans="19:45" ht="30" customHeight="1" x14ac:dyDescent="0.25">
      <c r="S2596" s="19"/>
      <c r="T2596" s="19"/>
      <c r="U2596" s="19"/>
      <c r="V2596" s="19"/>
      <c r="W2596" s="19"/>
      <c r="X2596" s="19"/>
      <c r="Y2596" s="19"/>
      <c r="Z2596" s="19"/>
      <c r="AA2596" s="19"/>
      <c r="AB2596" s="19"/>
      <c r="AC2596" s="19"/>
      <c r="AD2596" s="19"/>
      <c r="AE2596" s="19"/>
      <c r="AF2596" s="19"/>
      <c r="AG2596" s="19"/>
      <c r="AH2596" s="19"/>
      <c r="AI2596" s="19"/>
      <c r="AJ2596" s="19"/>
      <c r="AK2596" s="19"/>
      <c r="AL2596" s="19"/>
      <c r="AM2596" s="19"/>
      <c r="AN2596" s="19"/>
      <c r="AO2596" s="19"/>
      <c r="AP2596" s="19"/>
      <c r="AQ2596" s="19"/>
      <c r="AR2596" s="19"/>
      <c r="AS2596" s="19"/>
    </row>
    <row r="2597" spans="19:45" ht="30" customHeight="1" x14ac:dyDescent="0.25">
      <c r="S2597" s="19"/>
      <c r="T2597" s="19"/>
      <c r="U2597" s="19"/>
      <c r="V2597" s="19"/>
      <c r="W2597" s="19"/>
      <c r="X2597" s="19"/>
      <c r="Y2597" s="19"/>
      <c r="Z2597" s="19"/>
      <c r="AA2597" s="19"/>
      <c r="AB2597" s="19"/>
      <c r="AC2597" s="19"/>
      <c r="AD2597" s="19"/>
      <c r="AE2597" s="19"/>
      <c r="AF2597" s="19"/>
      <c r="AG2597" s="19"/>
      <c r="AH2597" s="19"/>
      <c r="AI2597" s="19"/>
      <c r="AJ2597" s="19"/>
      <c r="AK2597" s="19"/>
      <c r="AL2597" s="19"/>
      <c r="AM2597" s="19"/>
      <c r="AN2597" s="19"/>
      <c r="AO2597" s="19"/>
      <c r="AP2597" s="19"/>
      <c r="AQ2597" s="19"/>
      <c r="AR2597" s="19"/>
      <c r="AS2597" s="19"/>
    </row>
    <row r="2598" spans="19:45" ht="30" customHeight="1" x14ac:dyDescent="0.25">
      <c r="S2598" s="19"/>
      <c r="T2598" s="19"/>
      <c r="U2598" s="19"/>
      <c r="V2598" s="19"/>
      <c r="W2598" s="19"/>
      <c r="X2598" s="19"/>
      <c r="Y2598" s="19"/>
      <c r="Z2598" s="19"/>
      <c r="AA2598" s="19"/>
      <c r="AB2598" s="19"/>
      <c r="AC2598" s="19"/>
      <c r="AD2598" s="19"/>
      <c r="AE2598" s="19"/>
      <c r="AF2598" s="19"/>
      <c r="AG2598" s="19"/>
      <c r="AH2598" s="19"/>
      <c r="AI2598" s="19"/>
      <c r="AJ2598" s="19"/>
      <c r="AK2598" s="19"/>
      <c r="AL2598" s="19"/>
      <c r="AM2598" s="19"/>
      <c r="AN2598" s="19"/>
      <c r="AO2598" s="19"/>
      <c r="AP2598" s="19"/>
      <c r="AQ2598" s="19"/>
      <c r="AR2598" s="19"/>
      <c r="AS2598" s="19"/>
    </row>
    <row r="2599" spans="19:45" ht="30" customHeight="1" x14ac:dyDescent="0.25">
      <c r="S2599" s="19"/>
      <c r="T2599" s="19"/>
      <c r="U2599" s="19"/>
      <c r="V2599" s="19"/>
      <c r="W2599" s="19"/>
      <c r="X2599" s="19"/>
      <c r="Y2599" s="19"/>
      <c r="Z2599" s="19"/>
      <c r="AA2599" s="19"/>
      <c r="AB2599" s="19"/>
      <c r="AC2599" s="19"/>
      <c r="AD2599" s="19"/>
      <c r="AE2599" s="19"/>
      <c r="AF2599" s="19"/>
      <c r="AG2599" s="19"/>
      <c r="AH2599" s="19"/>
      <c r="AI2599" s="19"/>
      <c r="AJ2599" s="19"/>
      <c r="AK2599" s="19"/>
      <c r="AL2599" s="19"/>
      <c r="AM2599" s="19"/>
      <c r="AN2599" s="19"/>
      <c r="AO2599" s="19"/>
      <c r="AP2599" s="19"/>
      <c r="AQ2599" s="19"/>
      <c r="AR2599" s="19"/>
      <c r="AS2599" s="19"/>
    </row>
    <row r="2600" spans="19:45" ht="30" customHeight="1" x14ac:dyDescent="0.25">
      <c r="S2600" s="19"/>
      <c r="T2600" s="19"/>
      <c r="U2600" s="19"/>
      <c r="V2600" s="19"/>
      <c r="W2600" s="19"/>
      <c r="X2600" s="19"/>
      <c r="Y2600" s="19"/>
      <c r="Z2600" s="19"/>
      <c r="AA2600" s="19"/>
      <c r="AB2600" s="19"/>
      <c r="AC2600" s="19"/>
      <c r="AD2600" s="19"/>
      <c r="AE2600" s="19"/>
      <c r="AF2600" s="19"/>
      <c r="AG2600" s="19"/>
      <c r="AH2600" s="19"/>
      <c r="AI2600" s="19"/>
      <c r="AJ2600" s="19"/>
      <c r="AK2600" s="19"/>
      <c r="AL2600" s="19"/>
      <c r="AM2600" s="19"/>
      <c r="AN2600" s="19"/>
      <c r="AO2600" s="19"/>
      <c r="AP2600" s="19"/>
      <c r="AQ2600" s="19"/>
      <c r="AR2600" s="19"/>
      <c r="AS2600" s="19"/>
    </row>
    <row r="2601" spans="19:45" ht="30" customHeight="1" x14ac:dyDescent="0.25">
      <c r="S2601" s="19"/>
      <c r="T2601" s="19"/>
      <c r="U2601" s="19"/>
      <c r="V2601" s="19"/>
      <c r="W2601" s="19"/>
      <c r="X2601" s="19"/>
      <c r="Y2601" s="19"/>
      <c r="Z2601" s="19"/>
      <c r="AA2601" s="19"/>
      <c r="AB2601" s="19"/>
      <c r="AC2601" s="19"/>
      <c r="AD2601" s="19"/>
      <c r="AE2601" s="19"/>
      <c r="AF2601" s="19"/>
      <c r="AG2601" s="19"/>
      <c r="AH2601" s="19"/>
      <c r="AI2601" s="19"/>
      <c r="AJ2601" s="19"/>
      <c r="AK2601" s="19"/>
      <c r="AL2601" s="19"/>
      <c r="AM2601" s="19"/>
      <c r="AN2601" s="19"/>
      <c r="AO2601" s="19"/>
      <c r="AP2601" s="19"/>
      <c r="AQ2601" s="19"/>
      <c r="AR2601" s="19"/>
      <c r="AS2601" s="19"/>
    </row>
    <row r="2602" spans="19:45" ht="30" customHeight="1" x14ac:dyDescent="0.25">
      <c r="S2602" s="19"/>
      <c r="T2602" s="19"/>
      <c r="U2602" s="19"/>
      <c r="V2602" s="19"/>
      <c r="W2602" s="19"/>
      <c r="X2602" s="19"/>
      <c r="Y2602" s="19"/>
      <c r="Z2602" s="19"/>
      <c r="AA2602" s="19"/>
      <c r="AB2602" s="19"/>
      <c r="AC2602" s="19"/>
      <c r="AD2602" s="19"/>
      <c r="AE2602" s="19"/>
      <c r="AF2602" s="19"/>
      <c r="AG2602" s="19"/>
      <c r="AH2602" s="19"/>
      <c r="AI2602" s="19"/>
      <c r="AJ2602" s="19"/>
      <c r="AK2602" s="19"/>
      <c r="AL2602" s="19"/>
      <c r="AM2602" s="19"/>
      <c r="AN2602" s="19"/>
      <c r="AO2602" s="19"/>
      <c r="AP2602" s="19"/>
      <c r="AQ2602" s="19"/>
      <c r="AR2602" s="19"/>
      <c r="AS2602" s="19"/>
    </row>
    <row r="2603" spans="19:45" ht="30" customHeight="1" x14ac:dyDescent="0.25">
      <c r="S2603" s="19"/>
      <c r="T2603" s="19"/>
      <c r="U2603" s="19"/>
      <c r="V2603" s="19"/>
      <c r="W2603" s="19"/>
      <c r="X2603" s="19"/>
      <c r="Y2603" s="19"/>
      <c r="Z2603" s="19"/>
      <c r="AA2603" s="19"/>
      <c r="AB2603" s="19"/>
      <c r="AC2603" s="19"/>
      <c r="AD2603" s="19"/>
      <c r="AE2603" s="19"/>
      <c r="AF2603" s="19"/>
      <c r="AG2603" s="19"/>
      <c r="AH2603" s="19"/>
      <c r="AI2603" s="19"/>
      <c r="AJ2603" s="19"/>
      <c r="AK2603" s="19"/>
      <c r="AL2603" s="19"/>
      <c r="AM2603" s="19"/>
      <c r="AN2603" s="19"/>
      <c r="AO2603" s="19"/>
      <c r="AP2603" s="19"/>
      <c r="AQ2603" s="19"/>
      <c r="AR2603" s="19"/>
      <c r="AS2603" s="19"/>
    </row>
    <row r="2604" spans="19:45" ht="30" customHeight="1" x14ac:dyDescent="0.25">
      <c r="S2604" s="19"/>
      <c r="T2604" s="19"/>
      <c r="U2604" s="19"/>
      <c r="V2604" s="19"/>
      <c r="W2604" s="19"/>
      <c r="X2604" s="19"/>
      <c r="Y2604" s="19"/>
      <c r="Z2604" s="19"/>
      <c r="AA2604" s="19"/>
      <c r="AB2604" s="19"/>
      <c r="AC2604" s="19"/>
      <c r="AD2604" s="19"/>
      <c r="AE2604" s="19"/>
      <c r="AF2604" s="19"/>
      <c r="AG2604" s="19"/>
      <c r="AH2604" s="19"/>
      <c r="AI2604" s="19"/>
      <c r="AJ2604" s="19"/>
      <c r="AK2604" s="19"/>
      <c r="AL2604" s="19"/>
      <c r="AM2604" s="19"/>
      <c r="AN2604" s="19"/>
      <c r="AO2604" s="19"/>
      <c r="AP2604" s="19"/>
      <c r="AQ2604" s="19"/>
      <c r="AR2604" s="19"/>
      <c r="AS2604" s="19"/>
    </row>
    <row r="2605" spans="19:45" ht="30" customHeight="1" x14ac:dyDescent="0.25">
      <c r="S2605" s="19"/>
      <c r="T2605" s="19"/>
      <c r="U2605" s="19"/>
      <c r="V2605" s="19"/>
      <c r="W2605" s="19"/>
      <c r="X2605" s="19"/>
      <c r="Y2605" s="19"/>
      <c r="Z2605" s="19"/>
      <c r="AA2605" s="19"/>
      <c r="AB2605" s="19"/>
      <c r="AC2605" s="19"/>
      <c r="AD2605" s="19"/>
      <c r="AE2605" s="19"/>
      <c r="AF2605" s="19"/>
      <c r="AG2605" s="19"/>
      <c r="AH2605" s="19"/>
      <c r="AI2605" s="19"/>
      <c r="AJ2605" s="19"/>
      <c r="AK2605" s="19"/>
      <c r="AL2605" s="19"/>
      <c r="AM2605" s="19"/>
      <c r="AN2605" s="19"/>
      <c r="AO2605" s="19"/>
      <c r="AP2605" s="19"/>
      <c r="AQ2605" s="19"/>
      <c r="AR2605" s="19"/>
      <c r="AS2605" s="19"/>
    </row>
    <row r="2606" spans="19:45" ht="30" customHeight="1" x14ac:dyDescent="0.25">
      <c r="S2606" s="19"/>
      <c r="T2606" s="19"/>
      <c r="U2606" s="19"/>
      <c r="V2606" s="19"/>
      <c r="W2606" s="19"/>
      <c r="X2606" s="19"/>
      <c r="Y2606" s="19"/>
      <c r="Z2606" s="19"/>
      <c r="AA2606" s="19"/>
      <c r="AB2606" s="19"/>
      <c r="AC2606" s="19"/>
      <c r="AD2606" s="19"/>
      <c r="AE2606" s="19"/>
      <c r="AF2606" s="19"/>
      <c r="AG2606" s="19"/>
      <c r="AH2606" s="19"/>
      <c r="AI2606" s="19"/>
      <c r="AJ2606" s="19"/>
      <c r="AK2606" s="19"/>
      <c r="AL2606" s="19"/>
      <c r="AM2606" s="19"/>
      <c r="AN2606" s="19"/>
      <c r="AO2606" s="19"/>
      <c r="AP2606" s="19"/>
      <c r="AQ2606" s="19"/>
      <c r="AR2606" s="19"/>
      <c r="AS2606" s="19"/>
    </row>
    <row r="2607" spans="19:45" ht="30" customHeight="1" x14ac:dyDescent="0.25">
      <c r="S2607" s="19"/>
      <c r="T2607" s="19"/>
      <c r="U2607" s="19"/>
      <c r="V2607" s="19"/>
      <c r="W2607" s="19"/>
      <c r="X2607" s="19"/>
      <c r="Y2607" s="19"/>
      <c r="Z2607" s="19"/>
      <c r="AA2607" s="19"/>
      <c r="AB2607" s="19"/>
      <c r="AC2607" s="19"/>
      <c r="AD2607" s="19"/>
      <c r="AE2607" s="19"/>
      <c r="AF2607" s="19"/>
      <c r="AG2607" s="19"/>
      <c r="AH2607" s="19"/>
      <c r="AI2607" s="19"/>
      <c r="AJ2607" s="19"/>
      <c r="AK2607" s="19"/>
      <c r="AL2607" s="19"/>
      <c r="AM2607" s="19"/>
      <c r="AN2607" s="19"/>
      <c r="AO2607" s="19"/>
      <c r="AP2607" s="19"/>
      <c r="AQ2607" s="19"/>
      <c r="AR2607" s="19"/>
      <c r="AS2607" s="19"/>
    </row>
    <row r="2608" spans="19:45" ht="30" customHeight="1" x14ac:dyDescent="0.25">
      <c r="S2608" s="19"/>
      <c r="T2608" s="19"/>
      <c r="U2608" s="19"/>
      <c r="V2608" s="19"/>
      <c r="W2608" s="19"/>
      <c r="X2608" s="19"/>
      <c r="Y2608" s="19"/>
      <c r="Z2608" s="19"/>
      <c r="AA2608" s="19"/>
      <c r="AB2608" s="19"/>
      <c r="AC2608" s="19"/>
      <c r="AD2608" s="19"/>
      <c r="AE2608" s="19"/>
      <c r="AF2608" s="19"/>
      <c r="AG2608" s="19"/>
      <c r="AH2608" s="19"/>
      <c r="AI2608" s="19"/>
      <c r="AJ2608" s="19"/>
      <c r="AK2608" s="19"/>
      <c r="AL2608" s="19"/>
      <c r="AM2608" s="19"/>
      <c r="AN2608" s="19"/>
      <c r="AO2608" s="19"/>
      <c r="AP2608" s="19"/>
      <c r="AQ2608" s="19"/>
      <c r="AR2608" s="19"/>
      <c r="AS2608" s="19"/>
    </row>
    <row r="2609" spans="19:45" ht="30" customHeight="1" x14ac:dyDescent="0.25">
      <c r="S2609" s="19"/>
      <c r="T2609" s="19"/>
      <c r="U2609" s="19"/>
      <c r="V2609" s="19"/>
      <c r="W2609" s="19"/>
      <c r="X2609" s="19"/>
      <c r="Y2609" s="19"/>
      <c r="Z2609" s="19"/>
      <c r="AA2609" s="19"/>
      <c r="AB2609" s="19"/>
      <c r="AC2609" s="19"/>
      <c r="AD2609" s="19"/>
      <c r="AE2609" s="19"/>
      <c r="AF2609" s="19"/>
      <c r="AG2609" s="19"/>
      <c r="AH2609" s="19"/>
      <c r="AI2609" s="19"/>
      <c r="AJ2609" s="19"/>
      <c r="AK2609" s="19"/>
      <c r="AL2609" s="19"/>
      <c r="AM2609" s="19"/>
      <c r="AN2609" s="19"/>
      <c r="AO2609" s="19"/>
      <c r="AP2609" s="19"/>
      <c r="AQ2609" s="19"/>
      <c r="AR2609" s="19"/>
      <c r="AS2609" s="19"/>
    </row>
    <row r="2610" spans="19:45" ht="30" customHeight="1" x14ac:dyDescent="0.25">
      <c r="S2610" s="19"/>
      <c r="T2610" s="19"/>
      <c r="U2610" s="19"/>
      <c r="V2610" s="19"/>
      <c r="W2610" s="19"/>
      <c r="X2610" s="19"/>
      <c r="Y2610" s="19"/>
      <c r="Z2610" s="19"/>
      <c r="AA2610" s="19"/>
      <c r="AB2610" s="19"/>
      <c r="AC2610" s="19"/>
      <c r="AD2610" s="19"/>
      <c r="AE2610" s="19"/>
      <c r="AF2610" s="19"/>
      <c r="AG2610" s="19"/>
      <c r="AH2610" s="19"/>
      <c r="AI2610" s="19"/>
      <c r="AJ2610" s="19"/>
      <c r="AK2610" s="19"/>
      <c r="AL2610" s="19"/>
      <c r="AM2610" s="19"/>
      <c r="AN2610" s="19"/>
      <c r="AO2610" s="19"/>
      <c r="AP2610" s="19"/>
      <c r="AQ2610" s="19"/>
      <c r="AR2610" s="19"/>
      <c r="AS2610" s="19"/>
    </row>
    <row r="2611" spans="19:45" ht="30" customHeight="1" x14ac:dyDescent="0.25">
      <c r="S2611" s="19"/>
      <c r="T2611" s="19"/>
      <c r="U2611" s="19"/>
      <c r="V2611" s="19"/>
      <c r="W2611" s="19"/>
      <c r="X2611" s="19"/>
      <c r="Y2611" s="19"/>
      <c r="Z2611" s="19"/>
      <c r="AA2611" s="19"/>
      <c r="AB2611" s="19"/>
      <c r="AC2611" s="19"/>
      <c r="AD2611" s="19"/>
      <c r="AE2611" s="19"/>
      <c r="AF2611" s="19"/>
      <c r="AG2611" s="19"/>
      <c r="AH2611" s="19"/>
      <c r="AI2611" s="19"/>
      <c r="AJ2611" s="19"/>
      <c r="AK2611" s="19"/>
      <c r="AL2611" s="19"/>
      <c r="AM2611" s="19"/>
      <c r="AN2611" s="19"/>
      <c r="AO2611" s="19"/>
      <c r="AP2611" s="19"/>
      <c r="AQ2611" s="19"/>
      <c r="AR2611" s="19"/>
      <c r="AS2611" s="19"/>
    </row>
    <row r="2612" spans="19:45" ht="30" customHeight="1" x14ac:dyDescent="0.25">
      <c r="S2612" s="19"/>
      <c r="T2612" s="19"/>
      <c r="U2612" s="19"/>
      <c r="V2612" s="19"/>
      <c r="W2612" s="19"/>
      <c r="X2612" s="19"/>
      <c r="Y2612" s="19"/>
      <c r="Z2612" s="19"/>
      <c r="AA2612" s="19"/>
      <c r="AB2612" s="19"/>
      <c r="AC2612" s="19"/>
      <c r="AD2612" s="19"/>
      <c r="AE2612" s="19"/>
      <c r="AF2612" s="19"/>
      <c r="AG2612" s="19"/>
      <c r="AH2612" s="19"/>
      <c r="AI2612" s="19"/>
      <c r="AJ2612" s="19"/>
      <c r="AK2612" s="19"/>
      <c r="AL2612" s="19"/>
      <c r="AM2612" s="19"/>
      <c r="AN2612" s="19"/>
      <c r="AO2612" s="19"/>
      <c r="AP2612" s="19"/>
      <c r="AQ2612" s="19"/>
      <c r="AR2612" s="19"/>
      <c r="AS2612" s="19"/>
    </row>
    <row r="2613" spans="19:45" ht="30" customHeight="1" x14ac:dyDescent="0.25">
      <c r="S2613" s="19"/>
      <c r="T2613" s="19"/>
      <c r="U2613" s="19"/>
      <c r="V2613" s="19"/>
      <c r="W2613" s="19"/>
      <c r="X2613" s="19"/>
      <c r="Y2613" s="19"/>
      <c r="Z2613" s="19"/>
      <c r="AA2613" s="19"/>
      <c r="AB2613" s="19"/>
      <c r="AC2613" s="19"/>
      <c r="AD2613" s="19"/>
      <c r="AE2613" s="19"/>
      <c r="AF2613" s="19"/>
      <c r="AG2613" s="19"/>
      <c r="AH2613" s="19"/>
      <c r="AI2613" s="19"/>
      <c r="AJ2613" s="19"/>
      <c r="AK2613" s="19"/>
      <c r="AL2613" s="19"/>
      <c r="AM2613" s="19"/>
      <c r="AN2613" s="19"/>
      <c r="AO2613" s="19"/>
      <c r="AP2613" s="19"/>
      <c r="AQ2613" s="19"/>
      <c r="AR2613" s="19"/>
      <c r="AS2613" s="19"/>
    </row>
    <row r="2614" spans="19:45" ht="30" customHeight="1" x14ac:dyDescent="0.25">
      <c r="S2614" s="19"/>
      <c r="T2614" s="19"/>
      <c r="U2614" s="19"/>
      <c r="V2614" s="19"/>
      <c r="W2614" s="19"/>
      <c r="X2614" s="19"/>
      <c r="Y2614" s="19"/>
      <c r="Z2614" s="19"/>
      <c r="AA2614" s="19"/>
      <c r="AB2614" s="19"/>
      <c r="AC2614" s="19"/>
      <c r="AD2614" s="19"/>
      <c r="AE2614" s="19"/>
      <c r="AF2614" s="19"/>
      <c r="AG2614" s="19"/>
      <c r="AH2614" s="19"/>
      <c r="AI2614" s="19"/>
      <c r="AJ2614" s="19"/>
      <c r="AK2614" s="19"/>
      <c r="AL2614" s="19"/>
      <c r="AM2614" s="19"/>
      <c r="AN2614" s="19"/>
      <c r="AO2614" s="19"/>
      <c r="AP2614" s="19"/>
      <c r="AQ2614" s="19"/>
      <c r="AR2614" s="19"/>
      <c r="AS2614" s="19"/>
    </row>
    <row r="2615" spans="19:45" ht="30" customHeight="1" x14ac:dyDescent="0.25">
      <c r="S2615" s="19"/>
      <c r="T2615" s="19"/>
      <c r="U2615" s="19"/>
      <c r="V2615" s="19"/>
      <c r="W2615" s="19"/>
      <c r="X2615" s="19"/>
      <c r="Y2615" s="19"/>
      <c r="Z2615" s="19"/>
      <c r="AA2615" s="19"/>
      <c r="AB2615" s="19"/>
      <c r="AC2615" s="19"/>
      <c r="AD2615" s="19"/>
      <c r="AE2615" s="19"/>
      <c r="AF2615" s="19"/>
      <c r="AG2615" s="19"/>
      <c r="AH2615" s="19"/>
      <c r="AI2615" s="19"/>
      <c r="AJ2615" s="19"/>
      <c r="AK2615" s="19"/>
      <c r="AL2615" s="19"/>
      <c r="AM2615" s="19"/>
      <c r="AN2615" s="19"/>
      <c r="AO2615" s="19"/>
      <c r="AP2615" s="19"/>
      <c r="AQ2615" s="19"/>
      <c r="AR2615" s="19"/>
      <c r="AS2615" s="19"/>
    </row>
    <row r="2616" spans="19:45" ht="30" customHeight="1" x14ac:dyDescent="0.25">
      <c r="S2616" s="19"/>
      <c r="T2616" s="19"/>
      <c r="U2616" s="19"/>
      <c r="V2616" s="19"/>
      <c r="W2616" s="19"/>
      <c r="X2616" s="19"/>
      <c r="Y2616" s="19"/>
      <c r="Z2616" s="19"/>
      <c r="AA2616" s="19"/>
      <c r="AB2616" s="19"/>
      <c r="AC2616" s="19"/>
      <c r="AD2616" s="19"/>
      <c r="AE2616" s="19"/>
      <c r="AF2616" s="19"/>
      <c r="AG2616" s="19"/>
      <c r="AH2616" s="19"/>
      <c r="AI2616" s="19"/>
      <c r="AJ2616" s="19"/>
      <c r="AK2616" s="19"/>
      <c r="AL2616" s="19"/>
      <c r="AM2616" s="19"/>
      <c r="AN2616" s="19"/>
      <c r="AO2616" s="19"/>
      <c r="AP2616" s="19"/>
      <c r="AQ2616" s="19"/>
      <c r="AR2616" s="19"/>
      <c r="AS2616" s="19"/>
    </row>
    <row r="2617" spans="19:45" ht="30" customHeight="1" x14ac:dyDescent="0.25">
      <c r="S2617" s="19"/>
      <c r="T2617" s="19"/>
      <c r="U2617" s="19"/>
      <c r="V2617" s="19"/>
      <c r="W2617" s="19"/>
      <c r="X2617" s="19"/>
      <c r="Y2617" s="19"/>
      <c r="Z2617" s="19"/>
      <c r="AA2617" s="19"/>
      <c r="AB2617" s="19"/>
      <c r="AC2617" s="19"/>
      <c r="AD2617" s="19"/>
      <c r="AE2617" s="19"/>
      <c r="AF2617" s="19"/>
      <c r="AG2617" s="19"/>
      <c r="AH2617" s="19"/>
      <c r="AI2617" s="19"/>
      <c r="AJ2617" s="19"/>
      <c r="AK2617" s="19"/>
      <c r="AL2617" s="19"/>
      <c r="AM2617" s="19"/>
      <c r="AN2617" s="19"/>
      <c r="AO2617" s="19"/>
      <c r="AP2617" s="19"/>
      <c r="AQ2617" s="19"/>
      <c r="AR2617" s="19"/>
      <c r="AS2617" s="19"/>
    </row>
    <row r="2618" spans="19:45" ht="30" customHeight="1" x14ac:dyDescent="0.25">
      <c r="S2618" s="19"/>
      <c r="T2618" s="19"/>
      <c r="U2618" s="19"/>
      <c r="V2618" s="19"/>
      <c r="W2618" s="19"/>
      <c r="X2618" s="19"/>
      <c r="Y2618" s="19"/>
      <c r="Z2618" s="19"/>
      <c r="AA2618" s="19"/>
      <c r="AB2618" s="19"/>
      <c r="AC2618" s="19"/>
      <c r="AD2618" s="19"/>
      <c r="AE2618" s="19"/>
      <c r="AF2618" s="19"/>
      <c r="AG2618" s="19"/>
      <c r="AH2618" s="19"/>
      <c r="AI2618" s="19"/>
      <c r="AJ2618" s="19"/>
      <c r="AK2618" s="19"/>
      <c r="AL2618" s="19"/>
      <c r="AM2618" s="19"/>
      <c r="AN2618" s="19"/>
      <c r="AO2618" s="19"/>
      <c r="AP2618" s="19"/>
      <c r="AQ2618" s="19"/>
      <c r="AR2618" s="19"/>
      <c r="AS2618" s="19"/>
    </row>
  </sheetData>
  <sheetProtection sheet="1" objects="1" scenarios="1"/>
  <phoneticPr fontId="1" type="noConversion"/>
  <dataValidations count="16">
    <dataValidation type="list" allowBlank="1" showInputMessage="1" showErrorMessage="1" sqref="T12 T77 T142 T207 T272 T337 T402 T467 T532 T597 T662 T727 T792 T857 T922 T987 T1052 T1117 T1182 T1247 T1312 T1377 T1442 T1507 T1572 T1637 T1702 T1767 T1832 T1897 T1962 T2027 T2092 T2157 T2222 T2287 T2352" xr:uid="{5B22BC07-352E-4759-B47C-38832018A464}">
      <formula1>$DE$2:$DE$31</formula1>
    </dataValidation>
    <dataValidation type="list" allowBlank="1" showInputMessage="1" showErrorMessage="1" sqref="AA5:AA64 AA70:AA129 AA135:AA194 AA200:AA259 AA265:AA324 AA330:AA389 AA395:AA454 AA460:AA519 AA525:AA584 AA590:AA649 AA655:AA714 AA720:AA779 AA785:AA844 AA850:AA909 AA915:AA974 AA980:AA1039 AA1045:AA1104 AA1110:AA1169 AA1175:AA1234 AA1240:AA1299 AA1305:AA1364 AA1370:AA1429 AA1435:AA1494 AA1500:AA1559 AA1565:AA1624 AA1630:AA1689 AA1695:AA1754 AA1760:AA1819 AA1825:AA1884 AA1890:AA1949 AA1955:AA2014 AA2020:AA2079 AA2085:AA2144 AA2150:AA2209 AA2215:AA2274 AA2280:AA2339 AA2345:AA2404" xr:uid="{7D4BA3D3-EC6F-4868-BC66-3DFC1E73EF72}">
      <formula1>$BB$2:$BB$31</formula1>
    </dataValidation>
    <dataValidation type="list" allowBlank="1" showInputMessage="1" showErrorMessage="1" sqref="AB5:AB64 AB70:AB129 AB135:AB194 AB200:AB259 AB265:AB324 AB330:AB389 AB395:AB454 AB460:AB519 AB525:AB584 AB590:AB649 AB655:AB714 AB720:AB779 AB785:AB844 AB850:AB909 AB915:AB974 AB980:AB1039 AB1045:AB1104 AB1110:AB1169 AB1175:AB1234 AB1240:AB1299 AB1305:AB1364 AB1370:AB1429 AB1435:AB1494 AB1500:AB1559 AB1565:AB1624 AB1630:AB1689 AB1695:AB1754 AB1760:AB1819 AB1825:AB1884 AB1890:AB1949 AB1955:AB2014 AB2020:AB2079 AB2085:AB2144 AB2150:AB2209 AB2215:AB2274 AB2280:AB2339 AB2345:AB2404" xr:uid="{EC84B8CB-653F-4FA1-B52F-77D4C57CDEB5}">
      <formula1>$BM$2:$BM$31</formula1>
    </dataValidation>
    <dataValidation type="list" allowBlank="1" showInputMessage="1" showErrorMessage="1" sqref="AC5:AC64 AC70:AC129 AC135:AC194 AC200:AC259 AC265:AC324 AC330:AC389 AC395:AC454 AC460:AC519 AC525:AC584 AC590:AC649 AC655:AC714 AC720:AC779 AC785:AC844 AC850:AC909 AC915:AC974 AC980:AC1039 AC1045:AC1104 AC1110:AC1169 AC1175:AC1234 AC1240:AC1299 AC1305:AC1364 AC1370:AC1429 AC1435:AC1494 AC1500:AC1559 AC1565:AC1624 AC1630:AC1689 AC1695:AC1754 AC1760:AC1819 AC1825:AC1884 AC1890:AC1949 AC1955:AC2014 AC2020:AC2079 AC2085:AC2144 AC2150:AC2209 AC2215:AC2274 AC2280:AC2339 AC2345:AC2404" xr:uid="{41E762C6-C86B-48D7-89F4-B21AAFC4E9E5}">
      <formula1>$CT$2:$CT$31</formula1>
    </dataValidation>
    <dataValidation type="list" allowBlank="1" showInputMessage="1" showErrorMessage="1" sqref="AD5:AD64 AD70:AD129 AD135:AD194 AD200:AD259 AD265:AD324 AD330:AD389 AD395:AD454 AD460:AD519 AD525:AD584 AD590:AD649 AD655:AD714 AD720:AD779 AD785:AD844 AD850:AD909 AD915:AD974 AD980:AD1039 AD1045:AD1104 AD1110:AD1169 AD1175:AD1234 AD1240:AD1299 AD1305:AD1364 AD1370:AD1429 AD1435:AD1494 AD1500:AD1559 AD1565:AD1624 AD1630:AD1689 AD1695:AD1754 AD1760:AD1819 AD1825:AD1884 AD1890:AD1949 AD1955:AD2014 AD2020:AD2079 AD2085:AD2144 AD2150:AD2209 AD2215:AD2274 AD2280:AD2339 AD2345:AD2404" xr:uid="{05D13DC6-230D-420B-9B82-D95A328BD13A}">
      <formula1>$CJ$2:$CJ$31</formula1>
    </dataValidation>
    <dataValidation type="list" allowBlank="1" showInputMessage="1" showErrorMessage="1" sqref="AE5:AE64 AE70:AE129 AE135:AE194 AE200:AE259 AE265:AE324 AE330:AE389 AE395:AE454 AE460:AE519 AE525:AE584 AE590:AE649 AE655:AE714 AE720:AE779 AE785:AE844 AE850:AE909 AE915:AE974 AE980:AE1039 AE1045:AE1104 AE1110:AE1169 AE1175:AE1234 AE1240:AE1299 AE1305:AE1364 AE1370:AE1429 AE1435:AE1494 AE1500:AE1559 AE1565:AE1624 AE1630:AE1689 AE1695:AE1754 AE1760:AE1819 AE1825:AE1884 AE1890:AE1949 AE1955:AE2014 AE2020:AE2079 AE2085:AE2144 AE2150:AE2209 AE2215:AE2274 AE2280:AE2339 AE2345:AE2404" xr:uid="{28EC3C99-6D7F-48F5-BE79-6D55BB00A420}">
      <formula1>$BY$2:$BY$31</formula1>
    </dataValidation>
    <dataValidation type="list" allowBlank="1" showInputMessage="1" showErrorMessage="1" sqref="T8 T73 T138 T203 T268 T333 T398 T463 T528 T593 T658 T723 T788 T853 T918 T983 T1048 T1113 T1178 T1243 T1308 T1373 T1438 T1503 T1568 T1633 T1698 T1763 T1828 T1893 T1958 T2023 T2088 T2153 T2218 T2283 T2348" xr:uid="{FA434FD2-6A0C-4A76-B6AC-05DD10F5697E}">
      <formula1>$AU$2:$AU$31</formula1>
    </dataValidation>
    <dataValidation type="list" allowBlank="1" showInputMessage="1" showErrorMessage="1" sqref="BI1:BK1" xr:uid="{AE7230FE-63B9-4E45-B60C-9694C95E7FF4}">
      <formula1>$DF$2:$DF$31</formula1>
    </dataValidation>
    <dataValidation type="list" allowBlank="1" showInputMessage="1" showErrorMessage="1" sqref="BV1:BW1" xr:uid="{E52BBBAC-AFE0-4330-B865-9DB4337E7B55}">
      <formula1>$DG$2:$DG$31</formula1>
    </dataValidation>
    <dataValidation type="list" allowBlank="1" showInputMessage="1" showErrorMessage="1" sqref="CF1:CH1 BU1 CP1 DA1" xr:uid="{8742C6C8-A918-4C35-ABF4-E7182100B547}">
      <formula1>$DJ$2:$DJ$31</formula1>
    </dataValidation>
    <dataValidation type="list" allowBlank="1" showInputMessage="1" showErrorMessage="1" sqref="CQ1:CR1" xr:uid="{02B7EF3F-B4E4-42BE-81B2-02D9F19B4EEC}">
      <formula1>$DI$2:$DI$31</formula1>
    </dataValidation>
    <dataValidation type="list" allowBlank="1" showInputMessage="1" showErrorMessage="1" sqref="DB1:DC1" xr:uid="{67364F48-761C-47BD-8B07-AD7B42331683}">
      <formula1>$DH$2:$DH$31</formula1>
    </dataValidation>
    <dataValidation type="list" allowBlank="1" showInputMessage="1" showErrorMessage="1" sqref="U1 U66 U131 U196 U261 U326 U391 U456 U521 U586 U651 U716 U781 U846 U911 U976 U1041 U1106 U1171 U1236 U1301 U1366 U1431 U1496 U1561 U1626 U1691 U1756 U1821 U1886 U1951 U2016 U2081 U2146 U2211 U2276 U2341" xr:uid="{B4AFDEBF-181E-4F35-8C7C-925A5A90411E}">
      <formula1>$DX$2:$DX$21</formula1>
    </dataValidation>
    <dataValidation type="list" allowBlank="1" showInputMessage="1" showErrorMessage="1" sqref="T15 T80 T145 T210 T275 T340 T405 T470 T535 T600 T665 T730 T795 T860 T925 T990 T1055 T1120 T1185 T1250 T1315 T1380 T1445 T1510 T1575 T1640 T1705 T1770 T1835 T1900 T1965 T2030 T2095 T2160 T2225 T2290 T2355" xr:uid="{63F0981F-3D70-4009-8706-57844F5CEC2D}">
      <formula1>$DT$1:$DT$31</formula1>
    </dataValidation>
    <dataValidation type="list" allowBlank="1" showInputMessage="1" showErrorMessage="1" sqref="T10 T75 T140 T205 T270 T335 T400 T465 T530 T595 T660 T725 T790 T855 T920 T985 T1050 T1115 T1180 T1245 T1310 T1375 T1440 T1505 T1570 T1635 T1700 T1765 T1830 T1895 T1960 T2025 T2090 T2155 T2220 T2285 T2350" xr:uid="{2362B966-79AF-44FE-A1DF-ABD6C44B5AF8}">
      <formula1>"NormalMode,TestMode,VBMode,VBTMode,ClockMode"</formula1>
    </dataValidation>
    <dataValidation type="list" allowBlank="1" showInputMessage="1" showErrorMessage="1" sqref="T9 T74 T139 T204 T269 T334 T399 T464 T529 T594 T659 T724 T789 T854 T919 T984 T1049 T1114 T1179 T1244 T1309 T1374 T1439 T1504 T1569 T1634 T1699 T1764 T1829 T1894 T1959 T2024 T2089 T2154 T2219 T2284 T2349" xr:uid="{57F18158-7899-4C75-B6AE-ECF53B4CF42C}">
      <formula1>"Auto,FIX"</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2C0CC231-2AB5-4C06-8F00-26C3D757F557}">
          <x14:formula1>
            <xm:f>'Check'!$D$2:$D$15</xm:f>
          </x14:formula1>
          <xm:sqref>T2 T67 T132 T197 T262 T327 T392 T457 T522 T587 T652 T717 T782 T847 T912 T977 T1042 T1107 T1172 T1237 T1302 T1367 T1432 T1497 T1562 T1627 T1692 T1757 T1822 T1887 T1952 T2017 T2082 T2147 T2212 T2277 T2342</xm:sqref>
        </x14:dataValidation>
        <x14:dataValidation type="list" allowBlank="1" showInputMessage="1" showErrorMessage="1" xr:uid="{4A9C7C7C-8BB9-4C29-BA83-6E031C59C6ED}">
          <x14:formula1>
            <xm:f>Sensor!$A$1:$A$200</xm:f>
          </x14:formula1>
          <xm:sqref>T6 T71 T136 T201 T266 T331 T396 T461 T526 T591 T656 T721 T786 T851 T916 T981 T1046 T1111 T1176 T1241 T1306 T1371 T1436 T1501 T1566 T1631 T1696 T1761 T1826 T1891 T1956 T2021 T2086 T2151 T2216 T2281 T2346</xm:sqref>
        </x14:dataValidation>
        <x14:dataValidation type="list" allowBlank="1" showInputMessage="1" showErrorMessage="1" xr:uid="{F880FF82-9E44-44CE-BF3A-57117057252A}">
          <x14:formula1>
            <xm:f>'Check'!$A$2:$A$15</xm:f>
          </x14:formula1>
          <xm:sqref>T3 T68 T133 T198 T263 T328 T393 T458 T523 T588 T653 T718 T783 T848 T913 T978 T1043 T1108 T1173 T1238 T1303 T1368 T1433 T1498 T1563 T1628 T1693 T1758 T1823 T1888 T1953 T2018 T2083 T2148 T2213 T2278 T2343</xm:sqref>
        </x14:dataValidation>
        <x14:dataValidation type="list" allowBlank="1" showInputMessage="1" showErrorMessage="1" xr:uid="{0BE6F754-AE50-42CB-89CB-A99E819C8002}">
          <x14:formula1>
            <xm:f>MPN!$A$1:$A$500</xm:f>
          </x14:formula1>
          <xm:sqref>T4 T2344 T2279 T69 T134 T199 T264 T329 T394 T459 T524 T589 T654 T719 T784 T849 T914 T979 T1044 T1109 T1174 T1239 T1304 T1369 T1434 T1499 T1564 T1629 T1694 T1759 T1824 T1889 T1954 T2019 T2084 T2149 T2214</xm:sqref>
        </x14:dataValidation>
        <x14:dataValidation type="list" allowBlank="1" showInputMessage="1" showErrorMessage="1" xr:uid="{51B73F12-DE2C-49CD-954D-50130D499F88}">
          <x14:formula1>
            <xm:f>ASIC!$A$2:$A$200</xm:f>
          </x14:formula1>
          <xm:sqref>T5 T70 T135 T200 T265 T330 T395 T460 T525 T590 T655 T720 T785 T850 T915 T980 T1045 T1110 T1175 T1240 T1305 T1370 T1435 T1500 T1565 T1630 T1695 T1760 T1825 T1890 T1955 T2020 T2085 T2150 T2215 T2280 T2345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9A497-6D87-4383-932A-06FC85016848}">
  <sheetPr codeName="工作表19"/>
  <dimension ref="A1:EE986"/>
  <sheetViews>
    <sheetView topLeftCell="J1" zoomScale="70" zoomScaleNormal="70" workbookViewId="0">
      <selection activeCell="O2" sqref="O2:P2"/>
    </sheetView>
  </sheetViews>
  <sheetFormatPr defaultColWidth="8.875" defaultRowHeight="30" customHeight="1" x14ac:dyDescent="0.25"/>
  <cols>
    <col min="1" max="1" width="14.625" style="88" customWidth="1"/>
    <col min="2" max="2" width="21" style="88" bestFit="1" customWidth="1"/>
    <col min="3" max="3" width="19" style="88" customWidth="1"/>
    <col min="4" max="4" width="15.625" style="88" customWidth="1"/>
    <col min="5" max="5" width="22.625" style="88" customWidth="1"/>
    <col min="6" max="6" width="23.25" style="88" customWidth="1"/>
    <col min="7" max="7" width="19.875" style="88" customWidth="1"/>
    <col min="8" max="9" width="15.625" style="88" customWidth="1"/>
    <col min="10" max="10" width="22.25" style="88" customWidth="1"/>
    <col min="11" max="11" width="15.625" style="88" customWidth="1"/>
    <col min="12" max="12" width="35.875" style="88" customWidth="1"/>
    <col min="13" max="13" width="22.375" style="88" customWidth="1"/>
    <col min="14" max="14" width="15.625" style="88" customWidth="1"/>
    <col min="15" max="15" width="48.625" style="86" customWidth="1"/>
    <col min="16" max="16" width="70.625" style="86" customWidth="1"/>
    <col min="17" max="17" width="56.875" style="86" customWidth="1"/>
    <col min="18" max="18" width="2.625" style="109" customWidth="1"/>
    <col min="19" max="19" width="23.375" style="86" customWidth="1"/>
    <col min="20" max="20" width="32.75" style="88" bestFit="1" customWidth="1"/>
    <col min="21" max="21" width="24.125" style="88" customWidth="1"/>
    <col min="22" max="22" width="13.125" style="88" customWidth="1"/>
    <col min="23" max="23" width="19.375" style="88" customWidth="1"/>
    <col min="24" max="24" width="14.375" style="88" customWidth="1"/>
    <col min="25" max="26" width="13.125" style="88" customWidth="1"/>
    <col min="27" max="27" width="19.625" style="88" customWidth="1"/>
    <col min="28" max="39" width="12.625" style="88" customWidth="1"/>
    <col min="40" max="40" width="11.5" style="88" customWidth="1"/>
    <col min="41" max="43" width="11.375" style="88" customWidth="1"/>
    <col min="44" max="44" width="11.5" style="88" customWidth="1"/>
    <col min="45" max="45" width="22.875" style="88" customWidth="1"/>
    <col min="46" max="46" width="2.625" style="109" customWidth="1"/>
    <col min="47" max="47" width="19.5" style="88" customWidth="1"/>
    <col min="48" max="49" width="10.625" style="88" customWidth="1"/>
    <col min="50" max="52" width="8.875" style="88"/>
    <col min="53" max="53" width="0.875" style="94" customWidth="1"/>
    <col min="54" max="54" width="16.75" style="88" bestFit="1" customWidth="1"/>
    <col min="55" max="57" width="8" style="88" customWidth="1"/>
    <col min="58" max="60" width="3.375" style="88" bestFit="1" customWidth="1"/>
    <col min="61" max="63" width="20.125" style="88" customWidth="1"/>
    <col min="64" max="64" width="0.875" style="94" customWidth="1"/>
    <col min="65" max="65" width="6.375" style="88" bestFit="1" customWidth="1"/>
    <col min="66" max="69" width="6.75" style="88" bestFit="1" customWidth="1"/>
    <col min="70" max="72" width="3" style="88" bestFit="1" customWidth="1"/>
    <col min="73" max="75" width="20.125" style="88" customWidth="1"/>
    <col min="76" max="76" width="0.875" style="94" customWidth="1"/>
    <col min="77" max="77" width="12.625" style="88" customWidth="1"/>
    <col min="78" max="78" width="7.125" style="88" bestFit="1" customWidth="1"/>
    <col min="79" max="79" width="5.875" style="88" bestFit="1" customWidth="1"/>
    <col min="80" max="80" width="7.125" style="88" bestFit="1" customWidth="1"/>
    <col min="81" max="81" width="5.875" style="88" bestFit="1" customWidth="1"/>
    <col min="82" max="82" width="3" style="88" bestFit="1" customWidth="1"/>
    <col min="83" max="83" width="3.5" style="88" customWidth="1"/>
    <col min="84" max="86" width="20.125" style="88" customWidth="1"/>
    <col min="87" max="87" width="0.875" style="94" customWidth="1"/>
    <col min="88" max="88" width="8.875" style="88"/>
    <col min="89" max="93" width="3" style="88" bestFit="1" customWidth="1"/>
    <col min="94" max="96" width="20.125" style="88" customWidth="1"/>
    <col min="97" max="97" width="0.875" style="94" customWidth="1"/>
    <col min="98" max="98" width="9.625" style="88" customWidth="1"/>
    <col min="99" max="99" width="5.625" style="88" bestFit="1" customWidth="1"/>
    <col min="100" max="103" width="3" style="88" bestFit="1" customWidth="1"/>
    <col min="104" max="104" width="11" style="88" bestFit="1" customWidth="1"/>
    <col min="105" max="107" width="20.125" style="88" customWidth="1"/>
    <col min="108" max="108" width="0.875" style="94" customWidth="1"/>
    <col min="109" max="109" width="13.5" style="88" bestFit="1" customWidth="1"/>
    <col min="110" max="114" width="18.75" style="88" customWidth="1"/>
    <col min="115" max="115" width="0.875" style="94" customWidth="1"/>
    <col min="116" max="116" width="24" style="88" customWidth="1"/>
    <col min="117" max="117" width="18.125" style="88" bestFit="1" customWidth="1"/>
    <col min="118" max="118" width="18" style="88" bestFit="1" customWidth="1"/>
    <col min="119" max="119" width="19.25" style="88" bestFit="1" customWidth="1"/>
    <col min="120" max="121" width="17.625" style="88" bestFit="1" customWidth="1"/>
    <col min="122" max="122" width="18" style="88" bestFit="1" customWidth="1"/>
    <col min="123" max="123" width="0.875" style="94" customWidth="1"/>
    <col min="124" max="124" width="21.375" style="92" bestFit="1" customWidth="1"/>
    <col min="125" max="126" width="18" style="92" customWidth="1"/>
    <col min="127" max="127" width="0.875" style="94" customWidth="1"/>
    <col min="128" max="128" width="56.25" style="88" customWidth="1"/>
    <col min="129" max="129" width="25.875" style="86" customWidth="1"/>
    <col min="130" max="130" width="37.75" style="86" customWidth="1"/>
    <col min="131" max="131" width="0.875" style="94" customWidth="1"/>
    <col min="132" max="132" width="12.5" style="88" customWidth="1"/>
    <col min="133" max="133" width="77" style="86" customWidth="1"/>
    <col min="134" max="134" width="118.5" style="86" customWidth="1"/>
    <col min="135" max="135" width="0.875" style="94" customWidth="1"/>
    <col min="136" max="141" width="10.75" style="88" customWidth="1"/>
    <col min="142" max="150" width="8.75" style="88" customWidth="1"/>
    <col min="151" max="16384" width="8.875" style="88"/>
  </cols>
  <sheetData>
    <row r="1" spans="1:134" ht="33" x14ac:dyDescent="0.25">
      <c r="A1" s="83" t="s">
        <v>692</v>
      </c>
      <c r="B1" s="84" t="s">
        <v>1251</v>
      </c>
      <c r="C1" s="83" t="s">
        <v>9</v>
      </c>
      <c r="D1" s="83" t="s">
        <v>4</v>
      </c>
      <c r="E1" s="83" t="s">
        <v>5</v>
      </c>
      <c r="F1" s="83" t="s">
        <v>12</v>
      </c>
      <c r="G1" s="83" t="s">
        <v>10</v>
      </c>
      <c r="H1" s="83" t="s">
        <v>0</v>
      </c>
      <c r="I1" s="83" t="s">
        <v>6</v>
      </c>
      <c r="J1" s="83" t="s">
        <v>7</v>
      </c>
      <c r="K1" s="83" t="s">
        <v>1</v>
      </c>
      <c r="L1" s="83" t="s">
        <v>722</v>
      </c>
      <c r="M1" s="83" t="s">
        <v>3</v>
      </c>
      <c r="N1" s="83" t="s">
        <v>720</v>
      </c>
      <c r="O1" s="83" t="s">
        <v>11</v>
      </c>
      <c r="P1" s="83" t="s">
        <v>8</v>
      </c>
      <c r="Q1" s="83" t="s">
        <v>2</v>
      </c>
      <c r="R1" s="85"/>
      <c r="S1" s="31" cm="1">
        <f t="array" ref="S1">BoxNum(ROW($S1))</f>
        <v>1</v>
      </c>
      <c r="T1" s="7" t="s">
        <v>698</v>
      </c>
      <c r="U1" s="15" t="s">
        <v>1224</v>
      </c>
      <c r="V1" s="12"/>
      <c r="W1" s="65"/>
      <c r="X1" s="12"/>
      <c r="Y1" s="7">
        <f>VLOOKUP(U1,$DX$1:$DZ$21,3,FALSE)</f>
        <v>0</v>
      </c>
      <c r="Z1" s="5"/>
      <c r="AA1" s="5"/>
      <c r="AB1" s="5"/>
      <c r="AC1" s="5"/>
      <c r="AD1" s="8"/>
      <c r="AE1" s="5"/>
      <c r="AF1" s="5"/>
      <c r="AG1" s="5"/>
      <c r="AH1" s="5"/>
      <c r="AI1" s="5"/>
      <c r="AJ1" s="5"/>
      <c r="AK1" s="5"/>
      <c r="AL1" s="5"/>
      <c r="AM1" s="5"/>
      <c r="AN1" s="5"/>
      <c r="AO1" s="5"/>
      <c r="AP1" s="5"/>
      <c r="AQ1" s="5"/>
      <c r="AR1" s="5"/>
      <c r="AS1" s="5"/>
      <c r="AT1" s="85"/>
      <c r="AU1" s="88" t="s">
        <v>588</v>
      </c>
      <c r="AV1" s="88" t="s">
        <v>433</v>
      </c>
      <c r="AW1" s="88" t="s">
        <v>437</v>
      </c>
      <c r="AX1" s="88" t="s">
        <v>450</v>
      </c>
      <c r="AY1" s="88" t="s">
        <v>255</v>
      </c>
      <c r="AZ1" s="88" t="s">
        <v>255</v>
      </c>
      <c r="BA1" s="89"/>
      <c r="BB1" s="88" t="s">
        <v>7</v>
      </c>
      <c r="BC1" s="88" t="s">
        <v>814</v>
      </c>
      <c r="BD1" s="88" t="s">
        <v>972</v>
      </c>
      <c r="BE1" s="88" t="s">
        <v>973</v>
      </c>
      <c r="BF1" s="88" t="s">
        <v>255</v>
      </c>
      <c r="BG1" s="88" t="s">
        <v>255</v>
      </c>
      <c r="BH1" s="88" t="s">
        <v>255</v>
      </c>
      <c r="BI1" s="90" t="s">
        <v>576</v>
      </c>
      <c r="BJ1" s="90" t="s">
        <v>255</v>
      </c>
      <c r="BK1" s="90" t="s">
        <v>255</v>
      </c>
      <c r="BL1" s="89"/>
      <c r="BM1" s="91" t="s">
        <v>563</v>
      </c>
      <c r="BN1" s="91" t="s">
        <v>565</v>
      </c>
      <c r="BO1" s="91" t="s">
        <v>974</v>
      </c>
      <c r="BP1" s="91" t="s">
        <v>1082</v>
      </c>
      <c r="BQ1" s="91" t="s">
        <v>1083</v>
      </c>
      <c r="BR1" s="91" t="s">
        <v>255</v>
      </c>
      <c r="BS1" s="91" t="s">
        <v>255</v>
      </c>
      <c r="BT1" s="91" t="s">
        <v>255</v>
      </c>
      <c r="BU1" s="87" t="s">
        <v>576</v>
      </c>
      <c r="BV1" s="90" t="s">
        <v>255</v>
      </c>
      <c r="BW1" s="90" t="s">
        <v>255</v>
      </c>
      <c r="BX1" s="89"/>
      <c r="BY1" s="91" t="s">
        <v>608</v>
      </c>
      <c r="BZ1" s="91" t="s">
        <v>812</v>
      </c>
      <c r="CA1" s="91" t="s">
        <v>564</v>
      </c>
      <c r="CB1" s="88" t="s">
        <v>255</v>
      </c>
      <c r="CC1" s="88" t="s">
        <v>255</v>
      </c>
      <c r="CD1" s="88" t="s">
        <v>562</v>
      </c>
      <c r="CE1" s="88" t="s">
        <v>255</v>
      </c>
      <c r="CF1" s="87" t="s">
        <v>576</v>
      </c>
      <c r="CG1" s="87" t="s">
        <v>255</v>
      </c>
      <c r="CH1" s="87" t="s">
        <v>255</v>
      </c>
      <c r="CI1" s="89"/>
      <c r="CJ1" s="88" t="s">
        <v>607</v>
      </c>
      <c r="CK1" s="88" t="s">
        <v>255</v>
      </c>
      <c r="CL1" s="88" t="s">
        <v>255</v>
      </c>
      <c r="CM1" s="88" t="s">
        <v>255</v>
      </c>
      <c r="CN1" s="88" t="s">
        <v>255</v>
      </c>
      <c r="CO1" s="88" t="s">
        <v>255</v>
      </c>
      <c r="CP1" s="87" t="s">
        <v>610</v>
      </c>
      <c r="CQ1" s="87" t="s">
        <v>255</v>
      </c>
      <c r="CR1" s="87" t="s">
        <v>255</v>
      </c>
      <c r="CS1" s="89"/>
      <c r="CT1" s="88" t="s">
        <v>577</v>
      </c>
      <c r="CU1" s="88" t="s">
        <v>812</v>
      </c>
      <c r="CV1" s="88" t="s">
        <v>255</v>
      </c>
      <c r="CW1" s="88" t="s">
        <v>255</v>
      </c>
      <c r="CX1" s="88" t="s">
        <v>255</v>
      </c>
      <c r="CY1" s="88" t="s">
        <v>255</v>
      </c>
      <c r="CZ1" s="88" t="s">
        <v>609</v>
      </c>
      <c r="DA1" s="87" t="s">
        <v>610</v>
      </c>
      <c r="DB1" s="87" t="s">
        <v>255</v>
      </c>
      <c r="DC1" s="87" t="s">
        <v>255</v>
      </c>
      <c r="DD1" s="89"/>
      <c r="DE1" s="88" t="s">
        <v>574</v>
      </c>
      <c r="DF1" s="88" t="s">
        <v>553</v>
      </c>
      <c r="DG1" s="88" t="s">
        <v>568</v>
      </c>
      <c r="DH1" s="88" t="s">
        <v>575</v>
      </c>
      <c r="DI1" s="88" t="s">
        <v>572</v>
      </c>
      <c r="DJ1" s="88" t="s">
        <v>570</v>
      </c>
      <c r="DK1" s="89"/>
      <c r="DL1" s="88" t="s">
        <v>718</v>
      </c>
      <c r="DM1" s="88" t="s">
        <v>708</v>
      </c>
      <c r="DN1" s="88" t="s">
        <v>707</v>
      </c>
      <c r="DO1" s="88" t="s">
        <v>709</v>
      </c>
      <c r="DP1" s="88" t="s">
        <v>710</v>
      </c>
      <c r="DQ1" s="88" t="s">
        <v>611</v>
      </c>
      <c r="DR1" s="88" t="s">
        <v>711</v>
      </c>
      <c r="DS1" s="89"/>
      <c r="DT1" s="92" t="s">
        <v>25</v>
      </c>
      <c r="DU1" s="92" t="s">
        <v>724</v>
      </c>
      <c r="DV1" s="92" t="s">
        <v>725</v>
      </c>
      <c r="DW1" s="89"/>
      <c r="DX1" s="93" t="s">
        <v>699</v>
      </c>
      <c r="DY1" s="93" t="s">
        <v>700</v>
      </c>
      <c r="DZ1" s="93" t="s">
        <v>701</v>
      </c>
      <c r="EA1" s="89"/>
      <c r="EB1" s="93" t="s">
        <v>612</v>
      </c>
      <c r="EC1" s="93" t="s">
        <v>613</v>
      </c>
      <c r="ED1" s="93" t="s">
        <v>614</v>
      </c>
    </row>
    <row r="2" spans="1:134" ht="30" customHeight="1" x14ac:dyDescent="0.25">
      <c r="A2" s="95">
        <v>1</v>
      </c>
      <c r="B2" s="96" t="str">
        <f t="shared" ref="B2:B33" si="0">HYPERLINK("#AG" &amp; (($A2 - 1) * 65 + 10), "=Block" &amp; $A2 &amp;"==")</f>
        <v>=Block1==</v>
      </c>
      <c r="C2" s="59" t="str" cm="1">
        <f t="array" aca="1" ref="C2" ca="1">BoxVal($A2,8,COLUMN(INDIRECT("T"&amp;($A2-1)*65+2)),1)</f>
        <v>10V</v>
      </c>
      <c r="D2" s="59" t="str" cm="1">
        <f t="array" aca="1" ref="D2" ca="1">BoxVal($A2,2,COLUMN(INDIRECT("T"&amp;($A2-1)*65+2)),1)</f>
        <v>HELE</v>
      </c>
      <c r="E2" s="59" t="str" cm="1">
        <f t="array" aca="1" ref="E2" ca="1">BoxVal($A2,3,COLUMN(INDIRECT("T"&amp;($A2-1)*65+2)),1)</f>
        <v>MP</v>
      </c>
      <c r="F2" s="59" t="str" cm="1">
        <f t="array" aca="1" ref="F2" ca="1">BoxVal($A2,16,COLUMN(INDIRECT("T"&amp;($A2-1)*65+2)),1)</f>
        <v>non</v>
      </c>
      <c r="G2" s="59" t="str" cm="1">
        <f t="array" aca="1" ref="G2" ca="1">BoxVal($A2,4,COLUMN(INDIRECT("T"&amp;($A2-1)*65+2)),1)</f>
        <v>ZTS6216</v>
      </c>
      <c r="H2" s="59" t="str" cm="1">
        <f t="array" aca="1" ref="H2" ca="1">BoxVal($A2,5,COLUMN(INDIRECT("T"&amp;($A2-1)*65+2)),1)</f>
        <v>4804WG</v>
      </c>
      <c r="I2" s="59" t="str" cm="1">
        <f t="array" aca="1" ref="I2" ca="1">BoxVal($A2,6,COLUMN(INDIRECT("T"&amp;($A2-1)*65+2)),1)</f>
        <v>ZTS2100</v>
      </c>
      <c r="J2" s="59" t="str" cm="1">
        <f t="array" aca="1" ref="J2" ca="1">BoxVal($A2,21,COLUMN(INDIRECT("T"&amp;($A2-1)*65+2)),1)</f>
        <v>10V_NormalMode</v>
      </c>
      <c r="K2" s="59" t="str" cm="1">
        <f t="array" aca="1" ref="K2" ca="1">BoxVal($A2,25,COLUMN(INDIRECT("T"&amp;($A2-1)*65+2)),1)</f>
        <v>Default</v>
      </c>
      <c r="L2" s="60" t="str" cm="1">
        <f t="array" aca="1" ref="L2" ca="1">BoxVal($A2,32,COLUMN(INDIRECT("T"&amp;($A2-1)*65+2)),1)</f>
        <v>3.3V : 100~200 (uA)
Vdc&amp;Remark: 0.64V (1.8V), 0.638V (3.3V)</v>
      </c>
      <c r="M2" s="59" t="str" cm="1">
        <f t="array" aca="1" ref="M2" ca="1">BoxVal($A2,31,COLUMN(INDIRECT("T"&amp;($A2-1)*65+2)),1)</f>
        <v>-38+/-1 dBV</v>
      </c>
      <c r="N2" s="59" t="str" cm="1">
        <f t="array" aca="1" ref="N2" ca="1">BoxVal($A2,12,COLUMN(INDIRECT("T"&amp;($A2-1)*65+2)),1)</f>
        <v>Normal</v>
      </c>
      <c r="O2" s="64" t="str" cm="1">
        <f t="array" ref="O2">BoxVal($A2,2,COLUMN(V3),1)</f>
        <v/>
      </c>
      <c r="P2" s="64" t="str" cm="1">
        <f t="array" aca="1" ref="P2" ca="1">BoxVal($A2,2,COLUMN(INDIRECT("AB"&amp;($A2-1)*65+2)),1)</f>
        <v>10V_NormalMode_38dB_M804WG_N002A_400_467_ZTS6216_MP1.10</v>
      </c>
      <c r="Q2" s="60" t="str" cm="1">
        <f t="array" aca="1" ref="Q2" ca="1">BoxVal($A2,2,COLUMN(INDIRECT("AJ"&amp;($A2-1)*65+2)),1)</f>
        <v>(power delay test sensitivity)取五張大工單數據調整每階增益</v>
      </c>
      <c r="R2" s="85"/>
      <c r="S2" s="7" t="s">
        <v>24</v>
      </c>
      <c r="T2" s="15" t="s">
        <v>433</v>
      </c>
      <c r="U2" s="5" t="s">
        <v>23</v>
      </c>
      <c r="V2" s="7">
        <f>VLOOKUP(U1,$DX$1:$DZ$21,2,FALSE)</f>
        <v>0</v>
      </c>
      <c r="W2" s="19"/>
      <c r="X2" s="19"/>
      <c r="Y2" s="19"/>
      <c r="Z2" s="19"/>
      <c r="AA2" s="5" t="s">
        <v>592</v>
      </c>
      <c r="AB2" s="26" t="str">
        <f>T21&amp;"_"&amp;ABS(T19)&amp;"dB_"&amp;T23&amp;"_"&amp;T24&amp;"_"&amp;GetAbsMaxMinText(AF5:AG64)&amp;"_"&amp;T4&amp;"_"&amp;T3&amp;S1&amp;"."&amp;T27</f>
        <v>10V_NormalMode_38dB_M804WG_N002A_400_467_ZTS6216_MP1.10</v>
      </c>
      <c r="AC2" s="18"/>
      <c r="AD2" s="18"/>
      <c r="AE2" s="18"/>
      <c r="AF2" s="18"/>
      <c r="AG2" s="18"/>
      <c r="AH2" s="19"/>
      <c r="AI2" s="19" t="s">
        <v>2</v>
      </c>
      <c r="AJ2" s="16" t="s">
        <v>1225</v>
      </c>
      <c r="AK2" s="16"/>
      <c r="AL2" s="16"/>
      <c r="AM2" s="16"/>
      <c r="AN2" s="16"/>
      <c r="AO2" s="16"/>
      <c r="AP2" s="16"/>
      <c r="AQ2" s="16"/>
      <c r="AR2" s="16"/>
      <c r="AS2" s="16"/>
      <c r="AT2" s="85"/>
      <c r="AU2" s="100" t="s">
        <v>581</v>
      </c>
      <c r="AV2" s="88" t="s">
        <v>581</v>
      </c>
      <c r="AW2" s="88" t="s">
        <v>581</v>
      </c>
      <c r="AX2" s="88" t="s">
        <v>581</v>
      </c>
      <c r="AY2" s="88" t="s">
        <v>255</v>
      </c>
      <c r="AZ2" s="88" t="s">
        <v>255</v>
      </c>
      <c r="BB2" s="100" t="s">
        <v>581</v>
      </c>
      <c r="BC2" s="88">
        <v>0</v>
      </c>
      <c r="BD2" s="88">
        <v>1</v>
      </c>
      <c r="BE2" s="88">
        <v>1</v>
      </c>
      <c r="BF2" s="100"/>
      <c r="BG2" s="100"/>
      <c r="BH2" s="100"/>
      <c r="BI2" s="100" t="s">
        <v>810</v>
      </c>
      <c r="BJ2" s="100" t="s">
        <v>562</v>
      </c>
      <c r="BK2" s="100" t="s">
        <v>562</v>
      </c>
      <c r="BM2" s="88">
        <v>-4</v>
      </c>
      <c r="BN2" s="88">
        <v>0</v>
      </c>
      <c r="BO2" s="88">
        <v>0</v>
      </c>
      <c r="BP2" s="88">
        <v>0</v>
      </c>
      <c r="BQ2" s="88">
        <v>1</v>
      </c>
      <c r="BU2" s="100" t="s">
        <v>784</v>
      </c>
      <c r="BV2" s="100" t="s">
        <v>562</v>
      </c>
      <c r="BW2" s="100" t="s">
        <v>562</v>
      </c>
      <c r="BY2" s="101">
        <v>0</v>
      </c>
      <c r="BZ2" s="88">
        <v>0</v>
      </c>
      <c r="CA2" s="88">
        <v>0</v>
      </c>
      <c r="CF2" s="100" t="s">
        <v>783</v>
      </c>
      <c r="CG2" s="100" t="s">
        <v>562</v>
      </c>
      <c r="CH2" s="100" t="s">
        <v>562</v>
      </c>
      <c r="CJ2" s="88">
        <v>1</v>
      </c>
      <c r="CP2" s="100">
        <v>0</v>
      </c>
      <c r="CQ2" s="100" t="s">
        <v>562</v>
      </c>
      <c r="CR2" s="100" t="s">
        <v>562</v>
      </c>
      <c r="CT2" s="100" t="s">
        <v>996</v>
      </c>
      <c r="CU2" s="100" t="s">
        <v>562</v>
      </c>
      <c r="CZ2" s="88">
        <v>0</v>
      </c>
      <c r="DA2" s="100">
        <v>0</v>
      </c>
      <c r="DB2" s="100" t="s">
        <v>562</v>
      </c>
      <c r="DC2" s="100" t="s">
        <v>562</v>
      </c>
      <c r="DE2" s="88" t="s">
        <v>26</v>
      </c>
      <c r="DF2" s="88" t="s">
        <v>576</v>
      </c>
      <c r="DG2" s="88" t="s">
        <v>576</v>
      </c>
      <c r="DH2" s="88" t="s">
        <v>610</v>
      </c>
      <c r="DI2" s="88" t="s">
        <v>610</v>
      </c>
      <c r="DJ2" s="88" t="s">
        <v>576</v>
      </c>
      <c r="DL2" s="88" t="s">
        <v>716</v>
      </c>
      <c r="DM2" s="88" t="str">
        <f>ADDRESS(1,COLUMN($AU$1))&amp;":"&amp;ADDRESS(31,COLUMN($AZ$1))</f>
        <v>$AU$1:$AZ$31</v>
      </c>
      <c r="DN2" s="88" t="str">
        <f>ADDRESS(1,COLUMN($BB$1))&amp;":"&amp;ADDRESS(31,COLUMN($BH$1))</f>
        <v>$BB$1:$BH$31</v>
      </c>
      <c r="DO2" s="88" t="str">
        <f>ADDRESS(1,COLUMN($BM$1))&amp;":"&amp;ADDRESS(31,COLUMN($BT$1))</f>
        <v>$BM$1:$BT$31</v>
      </c>
      <c r="DP2" s="88" t="str">
        <f>ADDRESS(1,COLUMN($CT$1))&amp;":"&amp;ADDRESS(31,COLUMN($CY$1))</f>
        <v>$CT$1:$CY$31</v>
      </c>
      <c r="DQ2" s="88" t="str">
        <f>ADDRESS(1,COLUMN($CJ$1))&amp;":"&amp;ADDRESS(31,COLUMN($CO$1))</f>
        <v>$CJ$1:$CO$31</v>
      </c>
      <c r="DR2" s="88" t="str">
        <f>ADDRESS(1,COLUMN($BY$1))&amp;":"&amp;ADDRESS(31,COLUMN($CE$1))</f>
        <v>$BY$1:$CE$31</v>
      </c>
      <c r="DT2" s="92" t="str">
        <f>DU2&amp;" : "&amp;DV2</f>
        <v>Normal : 2</v>
      </c>
      <c r="DU2" s="92" t="s">
        <v>26</v>
      </c>
      <c r="DV2" s="92">
        <v>2</v>
      </c>
      <c r="DX2" s="102" t="s">
        <v>1224</v>
      </c>
      <c r="DY2" s="102"/>
      <c r="DZ2" s="102"/>
      <c r="EB2" s="103" t="s">
        <v>1226</v>
      </c>
      <c r="EC2" s="103" t="s">
        <v>1227</v>
      </c>
      <c r="ED2" s="103" t="s">
        <v>981</v>
      </c>
    </row>
    <row r="3" spans="1:134" ht="30" customHeight="1" x14ac:dyDescent="0.25">
      <c r="A3" s="95">
        <v>2</v>
      </c>
      <c r="B3" s="96" t="str">
        <f t="shared" si="0"/>
        <v>=Block2==</v>
      </c>
      <c r="C3" s="59" t="str" cm="1">
        <f t="array" aca="1" ref="C3" ca="1">BoxVal($A3,8,COLUMN(INDIRECT("T"&amp;($A3-1)*65+2)),1)</f>
        <v>10V</v>
      </c>
      <c r="D3" s="59" t="str" cm="1">
        <f t="array" aca="1" ref="D3" ca="1">BoxVal($A3,2,COLUMN(INDIRECT("T"&amp;($A3-1)*65+2)),1)</f>
        <v>HELE</v>
      </c>
      <c r="E3" s="59" t="str" cm="1">
        <f t="array" aca="1" ref="E3" ca="1">BoxVal($A3,3,COLUMN(INDIRECT("T"&amp;($A3-1)*65+2)),1)</f>
        <v>MP</v>
      </c>
      <c r="F3" s="59" t="str" cm="1">
        <f t="array" aca="1" ref="F3" ca="1">BoxVal($A3,16,COLUMN(INDIRECT("T"&amp;($A3-1)*65+2)),1)</f>
        <v>non</v>
      </c>
      <c r="G3" s="59" t="str" cm="1">
        <f t="array" aca="1" ref="G3" ca="1">BoxVal($A3,4,COLUMN(INDIRECT("T"&amp;($A3-1)*65+2)),1)</f>
        <v>ZTS6856SE</v>
      </c>
      <c r="H3" s="59" t="str" cm="1">
        <f t="array" aca="1" ref="H3" ca="1">BoxVal($A3,5,COLUMN(INDIRECT("T"&amp;($A3-1)*65+2)),1)</f>
        <v>4804WG</v>
      </c>
      <c r="I3" s="59" t="str" cm="1">
        <f t="array" aca="1" ref="I3" ca="1">BoxVal($A3,6,COLUMN(INDIRECT("T"&amp;($A3-1)*65+2)),1)</f>
        <v>ZTS2100</v>
      </c>
      <c r="J3" s="59" t="str" cm="1">
        <f t="array" aca="1" ref="J3" ca="1">BoxVal($A3,21,COLUMN(INDIRECT("T"&amp;($A3-1)*65+2)),1)</f>
        <v>10V_NormalMode</v>
      </c>
      <c r="K3" s="59" t="str" cm="1">
        <f t="array" aca="1" ref="K3" ca="1">BoxVal($A3,25,COLUMN(INDIRECT("T"&amp;($A3-1)*65+2)),1)</f>
        <v>Default</v>
      </c>
      <c r="L3" s="60" t="str" cm="1">
        <f t="array" aca="1" ref="L3" ca="1">BoxVal($A3,32,COLUMN(INDIRECT("T"&amp;($A3-1)*65+2)),1)</f>
        <v>3.3V : 100~200 (uA)
Vdc&amp;Remark: 0.623V (1.3V), 0.622V (3.3V)</v>
      </c>
      <c r="M3" s="59" t="str" cm="1">
        <f t="array" aca="1" ref="M3" ca="1">BoxVal($A3,31,COLUMN(INDIRECT("T"&amp;($A3-1)*65+2)),1)</f>
        <v>-38+/-0.8 dBV</v>
      </c>
      <c r="N3" s="59" t="str" cm="1">
        <f t="array" aca="1" ref="N3" ca="1">BoxVal($A3,12,COLUMN(INDIRECT("T"&amp;($A3-1)*65+2)),1)</f>
        <v>Normal</v>
      </c>
      <c r="O3" s="64" t="str" cm="1">
        <f t="array" ref="O3">BoxVal($A3,2,COLUMN(V4),1)</f>
        <v/>
      </c>
      <c r="P3" s="64" t="str" cm="1">
        <f t="array" aca="1" ref="P3" ca="1">BoxVal($A3,2,COLUMN(INDIRECT("AB"&amp;($A3-1)*65+2)),1)</f>
        <v>10V_NormalMode_38dB_M804WG_N005A_367_405_ZTS6856SE_MP2.0</v>
      </c>
      <c r="Q3" s="60" t="str" cm="1">
        <f t="array" aca="1" ref="Q3" ca="1">BoxVal($A3,2,COLUMN(INDIRECT("AJ"&amp;($A3-1)*65+2)),1)</f>
        <v/>
      </c>
      <c r="R3" s="85"/>
      <c r="S3" s="7" t="s">
        <v>5</v>
      </c>
      <c r="T3" s="15" t="s">
        <v>1148</v>
      </c>
      <c r="U3" s="104"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85"/>
      <c r="AU3" s="100" t="s">
        <v>580</v>
      </c>
      <c r="AV3" s="88" t="s">
        <v>580</v>
      </c>
      <c r="AW3" s="88" t="s">
        <v>580</v>
      </c>
      <c r="AX3" s="88" t="s">
        <v>580</v>
      </c>
      <c r="AY3" s="88" t="s">
        <v>255</v>
      </c>
      <c r="AZ3" s="88" t="s">
        <v>255</v>
      </c>
      <c r="BB3" s="100" t="s">
        <v>580</v>
      </c>
      <c r="BC3" s="88">
        <v>0</v>
      </c>
      <c r="BD3" s="88">
        <v>1</v>
      </c>
      <c r="BE3" s="88">
        <v>0</v>
      </c>
      <c r="BF3" s="100"/>
      <c r="BG3" s="100"/>
      <c r="BH3" s="100"/>
      <c r="BI3" s="100" t="s">
        <v>809</v>
      </c>
      <c r="BJ3" s="100" t="s">
        <v>562</v>
      </c>
      <c r="BK3" s="100" t="s">
        <v>562</v>
      </c>
      <c r="BM3" s="88">
        <v>-3</v>
      </c>
      <c r="BN3" s="88">
        <v>0</v>
      </c>
      <c r="BO3" s="88">
        <v>0</v>
      </c>
      <c r="BP3" s="88">
        <v>1</v>
      </c>
      <c r="BQ3" s="88">
        <v>0</v>
      </c>
      <c r="BU3" s="100" t="s">
        <v>785</v>
      </c>
      <c r="BV3" s="100" t="s">
        <v>562</v>
      </c>
      <c r="BW3" s="100" t="s">
        <v>562</v>
      </c>
      <c r="BY3" s="101">
        <v>-6.6000000000000003E-2</v>
      </c>
      <c r="BZ3" s="88">
        <v>1</v>
      </c>
      <c r="CA3" s="88">
        <v>0</v>
      </c>
      <c r="CF3" s="100" t="s">
        <v>817</v>
      </c>
      <c r="CG3" s="100" t="s">
        <v>562</v>
      </c>
      <c r="CH3" s="100" t="s">
        <v>562</v>
      </c>
      <c r="CJ3" s="100" t="s">
        <v>562</v>
      </c>
      <c r="CP3" s="100" t="s">
        <v>562</v>
      </c>
      <c r="CQ3" s="100" t="s">
        <v>562</v>
      </c>
      <c r="CR3" s="100" t="s">
        <v>562</v>
      </c>
      <c r="CT3" s="100" t="s">
        <v>562</v>
      </c>
      <c r="CU3" s="100" t="s">
        <v>562</v>
      </c>
      <c r="DA3" s="100" t="s">
        <v>562</v>
      </c>
      <c r="DB3" s="100" t="s">
        <v>562</v>
      </c>
      <c r="DC3" s="100" t="s">
        <v>562</v>
      </c>
      <c r="DE3" s="88" t="s">
        <v>255</v>
      </c>
      <c r="DF3" s="88" t="s">
        <v>255</v>
      </c>
      <c r="DG3" s="88" t="s">
        <v>255</v>
      </c>
      <c r="DH3" s="88" t="s">
        <v>255</v>
      </c>
      <c r="DI3" s="88" t="s">
        <v>255</v>
      </c>
      <c r="DJ3" s="88" t="s">
        <v>255</v>
      </c>
      <c r="DL3" s="88" t="s">
        <v>717</v>
      </c>
      <c r="DM3" s="88" t="s">
        <v>255</v>
      </c>
      <c r="DN3" s="88" t="str">
        <f>ADDRESS(1,COLUMN($BB$1))&amp;":"&amp;ADDRESS(31,COLUMN($BK$1))</f>
        <v>$BB$1:$BK$31</v>
      </c>
      <c r="DO3" s="88" t="str">
        <f>ADDRESS(1,COLUMN($BM$1))&amp;":"&amp;ADDRESS(31,COLUMN($BW$1))</f>
        <v>$BM$1:$BW$31</v>
      </c>
      <c r="DP3" s="88" t="str">
        <f>ADDRESS(1,COLUMN($CT$1))&amp;":"&amp;ADDRESS(31,COLUMN($DC$1))</f>
        <v>$CT$1:$DC$31</v>
      </c>
      <c r="DQ3" s="88" t="str">
        <f>ADDRESS(1,COLUMN($CJ$1))&amp;":"&amp;ADDRESS(31,COLUMN($CR$1))</f>
        <v>$CJ$1:$CR$31</v>
      </c>
      <c r="DR3" s="88" t="str">
        <f>ADDRESS(1,COLUMN($BY$1))&amp;":"&amp;ADDRESS(31,COLUMN($CH$1))</f>
        <v>$BY$1:$CH$31</v>
      </c>
      <c r="DX3" s="102" t="s">
        <v>585</v>
      </c>
      <c r="DY3" s="102" t="s">
        <v>1228</v>
      </c>
      <c r="DZ3" s="102" t="s">
        <v>562</v>
      </c>
      <c r="EB3" s="103"/>
      <c r="EC3" s="103"/>
      <c r="ED3" s="103"/>
    </row>
    <row r="4" spans="1:134" ht="30" customHeight="1" x14ac:dyDescent="0.25">
      <c r="A4" s="95">
        <v>3</v>
      </c>
      <c r="B4" s="96" t="str">
        <f t="shared" si="0"/>
        <v>=Block3==</v>
      </c>
      <c r="C4" s="59" t="str" cm="1">
        <f t="array" aca="1" ref="C4" ca="1">BoxVal($A4,8,COLUMN(INDIRECT("T"&amp;($A4-1)*65+2)),1)</f>
        <v>10V</v>
      </c>
      <c r="D4" s="59" t="str" cm="1">
        <f t="array" aca="1" ref="D4" ca="1">BoxVal($A4,2,COLUMN(INDIRECT("T"&amp;($A4-1)*65+2)),1)</f>
        <v>CPC</v>
      </c>
      <c r="E4" s="59" t="str" cm="1">
        <f t="array" aca="1" ref="E4" ca="1">BoxVal($A4,3,COLUMN(INDIRECT("T"&amp;($A4-1)*65+2)),1)</f>
        <v>MP</v>
      </c>
      <c r="F4" s="59" t="str" cm="1">
        <f t="array" aca="1" ref="F4" ca="1">BoxVal($A4,16,COLUMN(INDIRECT("T"&amp;($A4-1)*65+2)),1)</f>
        <v>non</v>
      </c>
      <c r="G4" s="59" t="str" cm="1">
        <f t="array" aca="1" ref="G4" ca="1">BoxVal($A4,4,COLUMN(INDIRECT("T"&amp;($A4-1)*65+2)),1)</f>
        <v>ZTS6853</v>
      </c>
      <c r="H4" s="59" t="str" cm="1">
        <f t="array" aca="1" ref="H4" ca="1">BoxVal($A4,5,COLUMN(INDIRECT("T"&amp;($A4-1)*65+2)),1)</f>
        <v>4804WG</v>
      </c>
      <c r="I4" s="59" t="str" cm="1">
        <f t="array" aca="1" ref="I4" ca="1">BoxVal($A4,6,COLUMN(INDIRECT("T"&amp;($A4-1)*65+2)),1)</f>
        <v>3004G</v>
      </c>
      <c r="J4" s="59" t="str" cm="1">
        <f t="array" aca="1" ref="J4" ca="1">BoxVal($A4,21,COLUMN(INDIRECT("T"&amp;($A4-1)*65+2)),1)</f>
        <v>default_NormalMode</v>
      </c>
      <c r="K4" s="59" t="str" cm="1">
        <f t="array" aca="1" ref="K4" ca="1">BoxVal($A4,25,COLUMN(INDIRECT("T"&amp;($A4-1)*65+2)),1)</f>
        <v>Default</v>
      </c>
      <c r="L4" s="60" t="str" cm="1">
        <f t="array" aca="1" ref="L4" ca="1">BoxVal($A4,32,COLUMN(INDIRECT("T"&amp;($A4-1)*65+2)),1)</f>
        <v>3.3V : 100~200 (uA)
Vdc&amp;Remark: -</v>
      </c>
      <c r="M4" s="59" t="str" cm="1">
        <f t="array" aca="1" ref="M4" ca="1">BoxVal($A4,31,COLUMN(INDIRECT("T"&amp;($A4-1)*65+2)),1)</f>
        <v>-38+/-0.8 dBV</v>
      </c>
      <c r="N4" s="59" t="str" cm="1">
        <f t="array" aca="1" ref="N4" ca="1">BoxVal($A4,12,COLUMN(INDIRECT("T"&amp;($A4-1)*65+2)),1)</f>
        <v>Normal</v>
      </c>
      <c r="O4" s="64" t="str" cm="1">
        <f t="array" ref="O4">BoxVal($A4,2,COLUMN(V5),1)</f>
        <v/>
      </c>
      <c r="P4" s="64" t="str" cm="1">
        <f t="array" aca="1" ref="P4" ca="1">BoxVal($A4,2,COLUMN(INDIRECT("AB"&amp;($A4-1)*65+2)),1)</f>
        <v>default_NormalMode_38dB_010ZB_2227G_360_427_ZTS6853_MP3.0</v>
      </c>
      <c r="Q4" s="60" t="str" cm="1">
        <f t="array" aca="1" ref="Q4" ca="1">BoxVal($A4,2,COLUMN(INDIRECT("AJ"&amp;($A4-1)*65+2)),1)</f>
        <v/>
      </c>
      <c r="R4" s="85"/>
      <c r="S4" s="7" t="s">
        <v>10</v>
      </c>
      <c r="T4" s="15" t="s">
        <v>292</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110"/>
      <c r="AT4" s="85"/>
      <c r="AU4" s="100" t="s">
        <v>587</v>
      </c>
      <c r="AV4" s="88" t="s">
        <v>587</v>
      </c>
      <c r="AW4" s="88" t="s">
        <v>587</v>
      </c>
      <c r="AX4" s="88" t="s">
        <v>587</v>
      </c>
      <c r="AY4" s="88" t="s">
        <v>255</v>
      </c>
      <c r="AZ4" s="88" t="s">
        <v>255</v>
      </c>
      <c r="BB4" s="100" t="s">
        <v>587</v>
      </c>
      <c r="BC4" s="88">
        <v>1</v>
      </c>
      <c r="BD4" s="88">
        <v>0</v>
      </c>
      <c r="BE4" s="88">
        <v>1</v>
      </c>
      <c r="BF4" s="100"/>
      <c r="BG4" s="100"/>
      <c r="BH4" s="100"/>
      <c r="BI4" s="100" t="s">
        <v>808</v>
      </c>
      <c r="BJ4" s="100" t="s">
        <v>562</v>
      </c>
      <c r="BK4" s="100" t="s">
        <v>562</v>
      </c>
      <c r="BM4" s="88">
        <v>-2</v>
      </c>
      <c r="BN4" s="88">
        <v>0</v>
      </c>
      <c r="BO4" s="88">
        <v>1</v>
      </c>
      <c r="BP4" s="88">
        <v>1</v>
      </c>
      <c r="BQ4" s="88">
        <v>0</v>
      </c>
      <c r="BU4" s="100" t="s">
        <v>786</v>
      </c>
      <c r="BV4" s="100" t="s">
        <v>562</v>
      </c>
      <c r="BW4" s="100" t="s">
        <v>562</v>
      </c>
      <c r="BY4" s="101">
        <v>-0.115</v>
      </c>
      <c r="BZ4" s="88">
        <v>0</v>
      </c>
      <c r="CA4" s="88">
        <v>1</v>
      </c>
      <c r="CF4" s="100" t="s">
        <v>805</v>
      </c>
      <c r="CG4" s="100" t="s">
        <v>562</v>
      </c>
      <c r="CH4" s="100" t="s">
        <v>562</v>
      </c>
      <c r="CJ4" s="100" t="s">
        <v>562</v>
      </c>
      <c r="CP4" s="100" t="s">
        <v>562</v>
      </c>
      <c r="CQ4" s="100" t="s">
        <v>562</v>
      </c>
      <c r="CR4" s="100" t="s">
        <v>562</v>
      </c>
      <c r="CT4" s="100" t="s">
        <v>562</v>
      </c>
      <c r="DA4" s="100" t="s">
        <v>562</v>
      </c>
      <c r="DB4" s="100" t="s">
        <v>562</v>
      </c>
      <c r="DC4" s="100" t="s">
        <v>562</v>
      </c>
      <c r="DE4" s="88" t="s">
        <v>255</v>
      </c>
      <c r="DF4" s="88" t="s">
        <v>255</v>
      </c>
      <c r="DG4" s="88" t="s">
        <v>255</v>
      </c>
      <c r="DH4" s="88" t="s">
        <v>255</v>
      </c>
      <c r="DI4" s="88" t="s">
        <v>255</v>
      </c>
      <c r="DJ4" s="88" t="s">
        <v>255</v>
      </c>
      <c r="DL4" s="88" t="s">
        <v>255</v>
      </c>
      <c r="DM4" s="88" t="s">
        <v>255</v>
      </c>
      <c r="DN4" s="88" t="s">
        <v>255</v>
      </c>
      <c r="DX4" s="102"/>
      <c r="DY4" s="102"/>
      <c r="DZ4" s="102"/>
      <c r="EB4" s="103"/>
      <c r="EC4" s="103"/>
      <c r="ED4" s="103"/>
    </row>
    <row r="5" spans="1:134" ht="30" customHeight="1" x14ac:dyDescent="0.25">
      <c r="A5" s="95">
        <v>4</v>
      </c>
      <c r="B5" s="96" t="str">
        <f t="shared" si="0"/>
        <v>=Block4==</v>
      </c>
      <c r="C5" s="59" t="str" cm="1">
        <f t="array" aca="1" ref="C5" ca="1">BoxVal($A5,8,COLUMN(INDIRECT("T"&amp;($A5-1)*65+2)),1)</f>
        <v>10V</v>
      </c>
      <c r="D5" s="59" t="str" cm="1">
        <f t="array" aca="1" ref="D5" ca="1">BoxVal($A5,2,COLUMN(INDIRECT("T"&amp;($A5-1)*65+2)),1)</f>
        <v>HELE</v>
      </c>
      <c r="E5" s="59" t="str" cm="1">
        <f t="array" aca="1" ref="E5" ca="1">BoxVal($A5,3,COLUMN(INDIRECT("T"&amp;($A5-1)*65+2)),1)</f>
        <v>MP</v>
      </c>
      <c r="F5" s="59" t="str" cm="1">
        <f t="array" aca="1" ref="F5" ca="1">BoxVal($A5,16,COLUMN(INDIRECT("T"&amp;($A5-1)*65+2)),1)</f>
        <v>non</v>
      </c>
      <c r="G5" s="59" t="str" cm="1">
        <f t="array" aca="1" ref="G5" ca="1">BoxVal($A5,4,COLUMN(INDIRECT("T"&amp;($A5-1)*65+2)),1)</f>
        <v>ZTS6213S</v>
      </c>
      <c r="H5" s="59" t="str" cm="1">
        <f t="array" aca="1" ref="H5" ca="1">BoxVal($A5,5,COLUMN(INDIRECT("T"&amp;($A5-1)*65+2)),1)</f>
        <v>4804WG</v>
      </c>
      <c r="I5" s="59" t="str" cm="1">
        <f t="array" aca="1" ref="I5" ca="1">BoxVal($A5,6,COLUMN(INDIRECT("T"&amp;($A5-1)*65+2)),1)</f>
        <v>ZTS2110</v>
      </c>
      <c r="J5" s="59" t="str" cm="1">
        <f t="array" aca="1" ref="J5" ca="1">BoxVal($A5,21,COLUMN(INDIRECT("T"&amp;($A5-1)*65+2)),1)</f>
        <v>10V_NormalMode</v>
      </c>
      <c r="K5" s="59" t="str" cm="1">
        <f t="array" aca="1" ref="K5" ca="1">BoxVal($A5,25,COLUMN(INDIRECT("T"&amp;($A5-1)*65+2)),1)</f>
        <v>Default</v>
      </c>
      <c r="L5" s="60" t="str" cm="1">
        <f t="array" aca="1" ref="L5" ca="1">BoxVal($A5,32,COLUMN(INDIRECT("T"&amp;($A5-1)*65+2)),1)</f>
        <v>3.3V : 100~200 (uA)
Vdc&amp;Remark: 0.65V (1.3V), 0.647V (3.3V)</v>
      </c>
      <c r="M5" s="59" t="str" cm="1">
        <f t="array" aca="1" ref="M5" ca="1">BoxVal($A5,31,COLUMN(INDIRECT("T"&amp;($A5-1)*65+2)),1)</f>
        <v>-38+/-0.8 dBV</v>
      </c>
      <c r="N5" s="59" t="str" cm="1">
        <f t="array" aca="1" ref="N5" ca="1">BoxVal($A5,12,COLUMN(INDIRECT("T"&amp;($A5-1)*65+2)),1)</f>
        <v>Normal</v>
      </c>
      <c r="O5" s="64" t="str" cm="1">
        <f t="array" ref="O5">BoxVal($A5,2,COLUMN(V6),1)</f>
        <v/>
      </c>
      <c r="P5" s="64" t="str" cm="1">
        <f t="array" aca="1" ref="P5" ca="1">BoxVal($A5,2,COLUMN(INDIRECT("AB"&amp;($A5-1)*65+2)),1)</f>
        <v>10V_NormalMode_38dB_M804WG_N002A_305_410_ZTS6213S_MP4.1</v>
      </c>
      <c r="Q5" s="60" t="str" cm="1">
        <f t="array" aca="1" ref="Q5" ca="1">BoxVal($A5,2,COLUMN(INDIRECT("AJ"&amp;($A5-1)*65+2)),1)</f>
        <v>2021/02/02 : 同批次有pullin10 &amp; 11V。調整混合增益</v>
      </c>
      <c r="R5" s="85"/>
      <c r="S5" s="7" t="s">
        <v>18</v>
      </c>
      <c r="T5" s="15" t="s">
        <v>41</v>
      </c>
      <c r="U5" s="36" t="str">
        <f t="shared" ref="U5:U12" ca="1" si="1">ConfigCode($AA5,$AN5,$AO5,$AP5,$AQ5,$AR5,$AF5,$AG5,2)</f>
        <v>0x09=-41.00,-40.00;</v>
      </c>
      <c r="V5" s="37"/>
      <c r="W5" s="37"/>
      <c r="X5" s="68"/>
      <c r="Y5" s="68"/>
      <c r="Z5" s="55">
        <f t="shared" ref="Z5:Z12" ca="1" si="2" xml:space="preserve">
N("vbias,vlookup vbias range")+
VLOOKUP($AA5,INDIRECT(BoxVal(ROW($AA5),34,COLUMN(T1))),2,FALSE)+
N("gain")+
$AB5+
N("vcm")+
VLOOKUP($AC5,$CT$1:$DC$31,7,FALSE)+
N("(vbias*vcp*vbg-vbias)*sensor ratio")+
VbiasCal($AA5,$AD5,$AE5,BoxVal(ROW($AC5),18,COLUMN($T$22)))+
N("vbias ref+gain ref")+
$V5+$W5</f>
        <v>2.5</v>
      </c>
      <c r="AA5" s="39" t="s">
        <v>584</v>
      </c>
      <c r="AB5" s="40">
        <v>2.5</v>
      </c>
      <c r="AC5" s="40" t="s">
        <v>995</v>
      </c>
      <c r="AD5" s="40">
        <v>1</v>
      </c>
      <c r="AE5" s="41">
        <v>0</v>
      </c>
      <c r="AF5" s="42">
        <v>-41</v>
      </c>
      <c r="AG5" s="42">
        <v>-40</v>
      </c>
      <c r="AH5" s="43">
        <f t="shared" ref="AH5:AH12" ca="1" si="3">$AF5+$Z5</f>
        <v>-38.5</v>
      </c>
      <c r="AI5" s="43">
        <f t="shared" ref="AI5:AI12" ca="1" si="4">$AG5+$Z5</f>
        <v>-37.5</v>
      </c>
      <c r="AJ5" s="44" cm="1">
        <f t="array" aca="1" ref="AJ5" ca="1" xml:space="preserve">
N("initial sens-loopgain")+
$AF5-BoxVal(ROW($AA5),26,COLUMN(INDIRECT("T"&amp;(INT(ROW($AA22)/65))*65+2)))</f>
        <v>-43</v>
      </c>
      <c r="AK5" s="44">
        <f t="shared" ref="AK5:AK12" ca="1" si="5">AJ5+(AG5-AF5)</f>
        <v>-42</v>
      </c>
      <c r="AL5" s="44" cm="1">
        <f t="array" aca="1" ref="AL5" ca="1" xml:space="preserve">
N("initial sens-loopgain-gain-gain ref-vcm")+
$AH5-
BoxVal(ROW($AA5),26,COLUMN(INDIRECT("T"&amp;(INT(ROW($AA22)/65))*65+2)))-
$AB5-
$W5-
IFERROR(VLOOKUP($AC5,$CT$1:$DC$31,7,FALSE),0)</f>
        <v>-43</v>
      </c>
      <c r="AM5" s="44">
        <f t="shared" ref="AM5:AM12" ca="1" si="6">AL5+(AG5-AF5)</f>
        <v>-42</v>
      </c>
      <c r="AN5" s="36" t="str">
        <f t="shared" ref="AN5:AN12" ca="1" si="7">IF(BoxVal(ROW(AA5),9,COLUMN(T3))="FIX","00",ManualLookup(AA5,BoxVal(ROW(AA5),4,COLUMN(AN3)),INDIRECT(DN$3)))</f>
        <v>00</v>
      </c>
      <c r="AO5" s="36" t="str" cm="1">
        <f t="array" aca="1" ref="AO5" ca="1">ManualLookup(AB5,BoxVal(ROW(AB5),4,COLUMN(AO3)),INDIRECT(DO$3))</f>
        <v>09</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6"/>
      <c r="AT5" s="85"/>
      <c r="AU5" s="100" t="s">
        <v>586</v>
      </c>
      <c r="AV5" s="88" t="s">
        <v>586</v>
      </c>
      <c r="AW5" s="88" t="s">
        <v>586</v>
      </c>
      <c r="AX5" s="88" t="s">
        <v>586</v>
      </c>
      <c r="AY5" s="88" t="s">
        <v>255</v>
      </c>
      <c r="AZ5" s="88" t="s">
        <v>255</v>
      </c>
      <c r="BB5" s="100" t="s">
        <v>586</v>
      </c>
      <c r="BC5" s="88">
        <v>1</v>
      </c>
      <c r="BD5" s="88">
        <v>0</v>
      </c>
      <c r="BE5" s="88">
        <v>0</v>
      </c>
      <c r="BF5" s="100"/>
      <c r="BG5" s="100"/>
      <c r="BH5" s="100"/>
      <c r="BI5" s="100" t="s">
        <v>807</v>
      </c>
      <c r="BJ5" s="100" t="s">
        <v>562</v>
      </c>
      <c r="BK5" s="100" t="s">
        <v>562</v>
      </c>
      <c r="BM5" s="88">
        <v>-1.5</v>
      </c>
      <c r="BN5" s="88">
        <v>0</v>
      </c>
      <c r="BO5" s="88">
        <v>0</v>
      </c>
      <c r="BP5" s="88">
        <v>1</v>
      </c>
      <c r="BQ5" s="88">
        <v>1</v>
      </c>
      <c r="BU5" s="100" t="s">
        <v>787</v>
      </c>
      <c r="BV5" s="100" t="s">
        <v>562</v>
      </c>
      <c r="BW5" s="100" t="s">
        <v>562</v>
      </c>
      <c r="BY5" s="101">
        <v>4.9000000000000002E-2</v>
      </c>
      <c r="BZ5" s="88">
        <v>1</v>
      </c>
      <c r="CA5" s="88">
        <v>1</v>
      </c>
      <c r="CF5" s="100" t="s">
        <v>1084</v>
      </c>
      <c r="CG5" s="100" t="s">
        <v>562</v>
      </c>
      <c r="CH5" s="100" t="s">
        <v>562</v>
      </c>
      <c r="CJ5" s="100" t="s">
        <v>562</v>
      </c>
      <c r="CP5" s="100" t="s">
        <v>562</v>
      </c>
      <c r="CQ5" s="100" t="s">
        <v>562</v>
      </c>
      <c r="CR5" s="100" t="s">
        <v>562</v>
      </c>
      <c r="CT5" s="100" t="s">
        <v>562</v>
      </c>
      <c r="DA5" s="100" t="s">
        <v>562</v>
      </c>
      <c r="DB5" s="100" t="s">
        <v>562</v>
      </c>
      <c r="DC5" s="100" t="s">
        <v>562</v>
      </c>
      <c r="DE5" s="88" t="s">
        <v>255</v>
      </c>
      <c r="DF5" s="88" t="s">
        <v>255</v>
      </c>
      <c r="DG5" s="88" t="s">
        <v>255</v>
      </c>
      <c r="DH5" s="88" t="s">
        <v>255</v>
      </c>
      <c r="DI5" s="88" t="s">
        <v>255</v>
      </c>
      <c r="DJ5" s="88" t="s">
        <v>255</v>
      </c>
      <c r="DL5" s="88" t="s">
        <v>255</v>
      </c>
      <c r="DM5" s="88" t="s">
        <v>255</v>
      </c>
      <c r="DN5" s="88" t="s">
        <v>255</v>
      </c>
      <c r="DX5" s="102"/>
      <c r="DY5" s="102"/>
      <c r="DZ5" s="102"/>
      <c r="EB5" s="103"/>
      <c r="EC5" s="103"/>
      <c r="ED5" s="103"/>
    </row>
    <row r="6" spans="1:134" ht="30" customHeight="1" x14ac:dyDescent="0.25">
      <c r="A6" s="95">
        <v>5</v>
      </c>
      <c r="B6" s="96" t="str">
        <f t="shared" si="0"/>
        <v>=Block5==</v>
      </c>
      <c r="C6" s="59" t="str" cm="1">
        <f t="array" aca="1" ref="C6" ca="1">BoxVal($A6,8,COLUMN(INDIRECT("T"&amp;($A6-1)*65+2)),1)</f>
        <v>9V</v>
      </c>
      <c r="D6" s="59" t="str" cm="1">
        <f t="array" aca="1" ref="D6" ca="1">BoxVal($A6,2,COLUMN(INDIRECT("T"&amp;($A6-1)*65+2)),1)</f>
        <v>HELE</v>
      </c>
      <c r="E6" s="59" t="str" cm="1">
        <f t="array" aca="1" ref="E6" ca="1">BoxVal($A6,3,COLUMN(INDIRECT("T"&amp;($A6-1)*65+2)),1)</f>
        <v>MP</v>
      </c>
      <c r="F6" s="59" t="str" cm="1">
        <f t="array" aca="1" ref="F6" ca="1">BoxVal($A6,16,COLUMN(INDIRECT("T"&amp;($A6-1)*65+2)),1)</f>
        <v>non</v>
      </c>
      <c r="G6" s="59" t="str" cm="1">
        <f t="array" aca="1" ref="G6" ca="1">BoxVal($A6,4,COLUMN(INDIRECT("T"&amp;($A6-1)*65+2)),1)</f>
        <v>ZTS6851</v>
      </c>
      <c r="H6" s="59" t="str" cm="1">
        <f t="array" aca="1" ref="H6" ca="1">BoxVal($A6,5,COLUMN(INDIRECT("T"&amp;($A6-1)*65+2)),1)</f>
        <v>4804WG</v>
      </c>
      <c r="I6" s="59" t="str" cm="1">
        <f t="array" aca="1" ref="I6" ca="1">BoxVal($A6,6,COLUMN(INDIRECT("T"&amp;($A6-1)*65+2)),1)</f>
        <v>ZTS2180</v>
      </c>
      <c r="J6" s="59" t="str" cm="1">
        <f t="array" aca="1" ref="J6" ca="1">BoxVal($A6,21,COLUMN(INDIRECT("T"&amp;($A6-1)*65+2)),1)</f>
        <v>15V_NormalMode</v>
      </c>
      <c r="K6" s="59" t="str" cm="1">
        <f t="array" aca="1" ref="K6" ca="1">BoxVal($A6,25,COLUMN(INDIRECT("T"&amp;($A6-1)*65+2)),1)</f>
        <v>Default</v>
      </c>
      <c r="L6" s="60" t="str" cm="1">
        <f t="array" aca="1" ref="L6" ca="1">BoxVal($A6,32,COLUMN(INDIRECT("T"&amp;($A6-1)*65+2)),1)</f>
        <v>3.3V : 100~200 (uA)
Vdc&amp;Remark: 0.648V (1.8V), 0.647V (3.3V)</v>
      </c>
      <c r="M6" s="59" t="str" cm="1">
        <f t="array" aca="1" ref="M6" ca="1">BoxVal($A6,31,COLUMN(INDIRECT("T"&amp;($A6-1)*65+2)),1)</f>
        <v>-38+/-0.7 dBV</v>
      </c>
      <c r="N6" s="59" t="str" cm="1">
        <f t="array" aca="1" ref="N6" ca="1">BoxVal($A6,12,COLUMN(INDIRECT("T"&amp;($A6-1)*65+2)),1)</f>
        <v>Normal</v>
      </c>
      <c r="O6" s="64" t="str" cm="1">
        <f t="array" ref="O6">BoxVal($A6,2,COLUMN(V7),1)</f>
        <v/>
      </c>
      <c r="P6" s="64" t="str" cm="1">
        <f t="array" aca="1" ref="P6" ca="1">BoxVal($A6,2,COLUMN(INDIRECT("AB"&amp;($A6-1)*65+2)),1)</f>
        <v>15V_NormalMode_38dB_M804WG_N002A_340_392_ZTS6851_MP5.1</v>
      </c>
      <c r="Q6" s="60" t="str" cm="1">
        <f t="array" aca="1" ref="Q6" ca="1">BoxVal($A6,2,COLUMN(INDIRECT("AJ"&amp;($A6-1)*65+2)),1)</f>
        <v>for Low pullin</v>
      </c>
      <c r="R6" s="85"/>
      <c r="S6" s="7" t="s">
        <v>13</v>
      </c>
      <c r="T6" s="15" t="s">
        <v>1164</v>
      </c>
      <c r="U6" s="36" t="str">
        <f t="shared" ca="1" si="1"/>
        <v>0x0A=-42.00,-41.00;</v>
      </c>
      <c r="V6" s="37"/>
      <c r="W6" s="37"/>
      <c r="X6" s="68"/>
      <c r="Y6" s="68"/>
      <c r="Z6" s="55">
        <f t="shared" ca="1" si="2"/>
        <v>3.5</v>
      </c>
      <c r="AA6" s="39" t="s">
        <v>584</v>
      </c>
      <c r="AB6" s="40">
        <v>3.5</v>
      </c>
      <c r="AC6" s="40" t="s">
        <v>995</v>
      </c>
      <c r="AD6" s="40">
        <v>1</v>
      </c>
      <c r="AE6" s="41">
        <v>0</v>
      </c>
      <c r="AF6" s="42">
        <v>-42</v>
      </c>
      <c r="AG6" s="47">
        <f t="shared" ref="AG6:AG12" si="8">AF5</f>
        <v>-41</v>
      </c>
      <c r="AH6" s="43">
        <f t="shared" ca="1" si="3"/>
        <v>-38.5</v>
      </c>
      <c r="AI6" s="43">
        <f t="shared" ca="1" si="4"/>
        <v>-37.5</v>
      </c>
      <c r="AJ6" s="44" cm="1">
        <f t="array" aca="1" ref="AJ6" ca="1" xml:space="preserve">
N("initial sens-loopgain")+
$AF6-BoxVal(ROW($AA6),26,COLUMN(INDIRECT("T"&amp;(INT(ROW($AA23)/65))*65+2)))</f>
        <v>-44</v>
      </c>
      <c r="AK6" s="44">
        <f t="shared" ca="1" si="5"/>
        <v>-43</v>
      </c>
      <c r="AL6" s="44" cm="1">
        <f t="array" aca="1" ref="AL6" ca="1" xml:space="preserve">
N("initial sens-loopgain-gain-gain ref-vcm")+
$AH6-
BoxVal(ROW($AA6),26,COLUMN(INDIRECT("T"&amp;(INT(ROW($AA23)/65))*65+2)))-
$AB6-
$W6-
IFERROR(VLOOKUP($AC6,$CT$1:$DC$31,7,FALSE),0)</f>
        <v>-44</v>
      </c>
      <c r="AM6" s="44">
        <f t="shared" ca="1" si="6"/>
        <v>-43</v>
      </c>
      <c r="AN6" s="36" t="str">
        <f t="shared" ca="1" si="7"/>
        <v>00</v>
      </c>
      <c r="AO6" s="36" t="str" cm="1">
        <f t="array" aca="1" ref="AO6" ca="1">ManualLookup(AB6,BoxVal(ROW(AB6),4,COLUMN(AO4)),INDIRECT(DO$3))</f>
        <v>0A</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85"/>
      <c r="AU6" s="100" t="s">
        <v>584</v>
      </c>
      <c r="AV6" s="88" t="s">
        <v>584</v>
      </c>
      <c r="AW6" s="88" t="s">
        <v>585</v>
      </c>
      <c r="AX6" s="88" t="s">
        <v>585</v>
      </c>
      <c r="AY6" s="88" t="s">
        <v>255</v>
      </c>
      <c r="AZ6" s="88" t="s">
        <v>255</v>
      </c>
      <c r="BB6" s="100" t="s">
        <v>584</v>
      </c>
      <c r="BC6" s="88">
        <v>0</v>
      </c>
      <c r="BD6" s="88">
        <v>0</v>
      </c>
      <c r="BE6" s="88">
        <v>0</v>
      </c>
      <c r="BF6" s="100"/>
      <c r="BG6" s="100"/>
      <c r="BH6" s="100"/>
      <c r="BI6" s="100" t="s">
        <v>783</v>
      </c>
      <c r="BJ6" s="100" t="s">
        <v>562</v>
      </c>
      <c r="BK6" s="100" t="s">
        <v>562</v>
      </c>
      <c r="BM6" s="88">
        <v>-1</v>
      </c>
      <c r="BN6" s="88">
        <v>0</v>
      </c>
      <c r="BO6" s="88">
        <v>1</v>
      </c>
      <c r="BP6" s="88">
        <v>0</v>
      </c>
      <c r="BQ6" s="88">
        <v>0</v>
      </c>
      <c r="BU6" s="100" t="s">
        <v>788</v>
      </c>
      <c r="BV6" s="100" t="s">
        <v>562</v>
      </c>
      <c r="BW6" s="100" t="s">
        <v>562</v>
      </c>
      <c r="BY6" s="101" t="s">
        <v>436</v>
      </c>
      <c r="BZ6" s="88">
        <v>0</v>
      </c>
      <c r="CA6" s="88">
        <v>0</v>
      </c>
      <c r="CF6" s="100">
        <v>0</v>
      </c>
      <c r="CG6" s="100" t="s">
        <v>562</v>
      </c>
      <c r="CH6" s="100" t="s">
        <v>562</v>
      </c>
      <c r="CJ6" s="100" t="s">
        <v>562</v>
      </c>
      <c r="CP6" s="100" t="s">
        <v>562</v>
      </c>
      <c r="CQ6" s="100" t="s">
        <v>562</v>
      </c>
      <c r="CR6" s="100" t="s">
        <v>562</v>
      </c>
      <c r="CT6" s="100" t="s">
        <v>562</v>
      </c>
      <c r="DA6" s="100" t="s">
        <v>562</v>
      </c>
      <c r="DB6" s="100" t="s">
        <v>562</v>
      </c>
      <c r="DC6" s="100" t="s">
        <v>562</v>
      </c>
      <c r="DE6" s="88" t="s">
        <v>255</v>
      </c>
      <c r="DF6" s="88" t="s">
        <v>255</v>
      </c>
      <c r="DG6" s="88" t="s">
        <v>255</v>
      </c>
      <c r="DH6" s="88" t="s">
        <v>255</v>
      </c>
      <c r="DI6" s="88" t="s">
        <v>255</v>
      </c>
      <c r="DJ6" s="88" t="s">
        <v>255</v>
      </c>
      <c r="DL6" s="88" t="s">
        <v>255</v>
      </c>
      <c r="DM6" s="88" t="s">
        <v>255</v>
      </c>
      <c r="DN6" s="88" t="s">
        <v>255</v>
      </c>
      <c r="DX6" s="102"/>
      <c r="DY6" s="102"/>
      <c r="DZ6" s="102"/>
      <c r="EB6" s="103"/>
      <c r="EC6" s="103"/>
      <c r="ED6" s="103"/>
    </row>
    <row r="7" spans="1:134" ht="30" customHeight="1" x14ac:dyDescent="0.25">
      <c r="A7" s="95">
        <v>6</v>
      </c>
      <c r="B7" s="96" t="str">
        <f t="shared" si="0"/>
        <v>=Block6==</v>
      </c>
      <c r="C7" s="59" t="str" cm="1">
        <f t="array" aca="1" ref="C7" ca="1">BoxVal($A7,8,COLUMN(INDIRECT("T"&amp;($A7-1)*65+2)),1)</f>
        <v>10V</v>
      </c>
      <c r="D7" s="59" t="str" cm="1">
        <f t="array" aca="1" ref="D7" ca="1">BoxVal($A7,2,COLUMN(INDIRECT("T"&amp;($A7-1)*65+2)),1)</f>
        <v>SMC</v>
      </c>
      <c r="E7" s="59" t="str" cm="1">
        <f t="array" aca="1" ref="E7" ca="1">BoxVal($A7,3,COLUMN(INDIRECT("T"&amp;($A7-1)*65+2)),1)</f>
        <v>MP</v>
      </c>
      <c r="F7" s="59" t="str" cm="1">
        <f t="array" aca="1" ref="F7" ca="1">BoxVal($A7,16,COLUMN(INDIRECT("T"&amp;($A7-1)*65+2)),1)</f>
        <v>non</v>
      </c>
      <c r="G7" s="59" t="str" cm="1">
        <f t="array" aca="1" ref="G7" ca="1">BoxVal($A7,4,COLUMN(INDIRECT("T"&amp;($A7-1)*65+2)),1)</f>
        <v>ZTS6853</v>
      </c>
      <c r="H7" s="59" t="str" cm="1">
        <f t="array" aca="1" ref="H7" ca="1">BoxVal($A7,5,COLUMN(INDIRECT("T"&amp;($A7-1)*65+2)),1)</f>
        <v>4804WG</v>
      </c>
      <c r="I7" s="59" t="str" cm="1">
        <f t="array" aca="1" ref="I7" ca="1">BoxVal($A7,6,COLUMN(INDIRECT("T"&amp;($A7-1)*65+2)),1)</f>
        <v>ZTS2180</v>
      </c>
      <c r="J7" s="59" t="str" cm="1">
        <f t="array" aca="1" ref="J7" ca="1">BoxVal($A7,21,COLUMN(INDIRECT("T"&amp;($A7-1)*65+2)),1)</f>
        <v>default_NormalMode</v>
      </c>
      <c r="K7" s="59" t="str" cm="1">
        <f t="array" aca="1" ref="K7" ca="1">BoxVal($A7,25,COLUMN(INDIRECT("T"&amp;($A7-1)*65+2)),1)</f>
        <v>Default</v>
      </c>
      <c r="L7" s="60" t="str" cm="1">
        <f t="array" aca="1" ref="L7" ca="1">BoxVal($A7,32,COLUMN(INDIRECT("T"&amp;($A7-1)*65+2)),1)</f>
        <v>3.3V : 100~200 (uA)
Vdc&amp;Remark: 0.653V (1.8V), 0.652V (3.3V)</v>
      </c>
      <c r="M7" s="59" t="str" cm="1">
        <f t="array" aca="1" ref="M7" ca="1">BoxVal($A7,31,COLUMN(INDIRECT("T"&amp;($A7-1)*65+2)),1)</f>
        <v>-38+/-0.8 dBV</v>
      </c>
      <c r="N7" s="59" t="str" cm="1">
        <f t="array" aca="1" ref="N7" ca="1">BoxVal($A7,12,COLUMN(INDIRECT("T"&amp;($A7-1)*65+2)),1)</f>
        <v>Normal</v>
      </c>
      <c r="O7" s="64" t="str" cm="1">
        <f t="array" ref="O7">BoxVal($A7,2,COLUMN(V8),1)</f>
        <v>bit12</v>
      </c>
      <c r="P7" s="64" t="str" cm="1">
        <f t="array" aca="1" ref="P7" ca="1">BoxVal($A7,2,COLUMN(INDIRECT("AB"&amp;($A7-1)*65+2)),1)</f>
        <v>default_NormalMode_38dB_M804WG_N005A_327_411_ZTS6853_MP6.1</v>
      </c>
      <c r="Q7" s="60" t="str" cm="1">
        <f t="array" aca="1" ref="Q7" ca="1">BoxVal($A7,2,COLUMN(INDIRECT("AJ"&amp;($A7-1)*65+2)),1)</f>
        <v>因2180pullin常落在10V，故必須燒錄vbg降低vbias再測試，增益內不可寫其他vbg選項</v>
      </c>
      <c r="R7" s="85"/>
      <c r="S7" s="26"/>
      <c r="T7" s="17"/>
      <c r="U7" s="36" t="str">
        <f t="shared" ca="1" si="1"/>
        <v>0x39=-42.80,-42.00;</v>
      </c>
      <c r="V7" s="37">
        <v>-0.1</v>
      </c>
      <c r="W7" s="37"/>
      <c r="X7" s="68"/>
      <c r="Y7" s="68">
        <v>4.2100000000000053</v>
      </c>
      <c r="Z7" s="55">
        <f t="shared" ca="1" si="2"/>
        <v>4.2</v>
      </c>
      <c r="AA7" s="39" t="s">
        <v>586</v>
      </c>
      <c r="AB7" s="40">
        <v>2.5</v>
      </c>
      <c r="AC7" s="40" t="s">
        <v>995</v>
      </c>
      <c r="AD7" s="40">
        <v>1</v>
      </c>
      <c r="AE7" s="41">
        <v>0</v>
      </c>
      <c r="AF7" s="42">
        <v>-42.8</v>
      </c>
      <c r="AG7" s="47">
        <f t="shared" si="8"/>
        <v>-42</v>
      </c>
      <c r="AH7" s="43">
        <f t="shared" ca="1" si="3"/>
        <v>-38.599999999999994</v>
      </c>
      <c r="AI7" s="43">
        <f t="shared" ca="1" si="4"/>
        <v>-37.799999999999997</v>
      </c>
      <c r="AJ7" s="44" cm="1">
        <f t="array" aca="1" ref="AJ7" ca="1" xml:space="preserve">
N("initial sens-loopgain")+
$AF7-BoxVal(ROW($AA7),26,COLUMN(INDIRECT("T"&amp;(INT(ROW($AA24)/65))*65+2)))</f>
        <v>-44.8</v>
      </c>
      <c r="AK7" s="44">
        <f t="shared" ca="1" si="5"/>
        <v>-44</v>
      </c>
      <c r="AL7" s="44" cm="1">
        <f t="array" aca="1" ref="AL7" ca="1" xml:space="preserve">
N("initial sens-loopgain-gain-gain ref-vcm")+
$AH7-
BoxVal(ROW($AA7),26,COLUMN(INDIRECT("T"&amp;(INT(ROW($AA24)/65))*65+2)))-
$AB7-
$W7-
IFERROR(VLOOKUP($AC7,$CT$1:$DC$31,7,FALSE),0)</f>
        <v>-43.099999999999994</v>
      </c>
      <c r="AM7" s="44">
        <f t="shared" ca="1" si="6"/>
        <v>-42.3</v>
      </c>
      <c r="AN7" s="36" t="str">
        <f t="shared" ca="1" si="7"/>
        <v>30</v>
      </c>
      <c r="AO7" s="36" t="str" cm="1">
        <f t="array" aca="1" ref="AO7" ca="1">ManualLookup(AB7,BoxVal(ROW(AB7),4,COLUMN(AO5)),INDIRECT(DO$3))</f>
        <v>09</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85"/>
      <c r="AU7" s="100" t="s">
        <v>965</v>
      </c>
      <c r="AV7" s="88" t="s">
        <v>582</v>
      </c>
      <c r="AW7" s="88" t="s">
        <v>582</v>
      </c>
      <c r="AX7" s="88" t="s">
        <v>582</v>
      </c>
      <c r="AY7" s="88" t="s">
        <v>255</v>
      </c>
      <c r="AZ7" s="88" t="s">
        <v>255</v>
      </c>
      <c r="BB7" s="100" t="s">
        <v>965</v>
      </c>
      <c r="BC7" s="88">
        <v>1</v>
      </c>
      <c r="BD7" s="88">
        <v>1</v>
      </c>
      <c r="BE7" s="88">
        <v>0</v>
      </c>
      <c r="BF7" s="100"/>
      <c r="BG7" s="100"/>
      <c r="BH7" s="100"/>
      <c r="BI7" s="100" t="s">
        <v>811</v>
      </c>
      <c r="BJ7" s="100" t="s">
        <v>562</v>
      </c>
      <c r="BK7" s="100" t="s">
        <v>562</v>
      </c>
      <c r="BM7" s="88">
        <v>-0.5</v>
      </c>
      <c r="BN7" s="88">
        <v>0</v>
      </c>
      <c r="BO7" s="88">
        <v>1</v>
      </c>
      <c r="BP7" s="88">
        <v>0</v>
      </c>
      <c r="BQ7" s="88">
        <v>1</v>
      </c>
      <c r="BU7" s="100" t="s">
        <v>789</v>
      </c>
      <c r="BV7" s="100" t="s">
        <v>562</v>
      </c>
      <c r="BW7" s="100" t="s">
        <v>562</v>
      </c>
      <c r="BY7" s="101" t="s">
        <v>562</v>
      </c>
      <c r="CF7" s="88" t="s">
        <v>562</v>
      </c>
      <c r="CG7" s="88" t="s">
        <v>562</v>
      </c>
      <c r="CH7" s="88" t="s">
        <v>562</v>
      </c>
      <c r="CJ7" s="100" t="s">
        <v>562</v>
      </c>
      <c r="CP7" s="100" t="s">
        <v>562</v>
      </c>
      <c r="CQ7" s="100" t="s">
        <v>562</v>
      </c>
      <c r="CR7" s="100" t="s">
        <v>562</v>
      </c>
      <c r="CT7" s="100" t="s">
        <v>562</v>
      </c>
      <c r="DA7" s="100" t="s">
        <v>562</v>
      </c>
      <c r="DB7" s="100" t="s">
        <v>562</v>
      </c>
      <c r="DC7" s="100" t="s">
        <v>562</v>
      </c>
      <c r="DE7" s="88" t="s">
        <v>255</v>
      </c>
      <c r="DF7" s="88" t="s">
        <v>255</v>
      </c>
      <c r="DG7" s="88" t="s">
        <v>255</v>
      </c>
      <c r="DH7" s="88" t="s">
        <v>255</v>
      </c>
      <c r="DI7" s="88" t="s">
        <v>255</v>
      </c>
      <c r="DJ7" s="88" t="s">
        <v>255</v>
      </c>
      <c r="DL7" s="88" t="s">
        <v>255</v>
      </c>
      <c r="DM7" s="88" t="s">
        <v>255</v>
      </c>
      <c r="DN7" s="88" t="s">
        <v>255</v>
      </c>
      <c r="DX7" s="102"/>
      <c r="DY7" s="102"/>
      <c r="DZ7" s="102"/>
      <c r="EB7" s="103"/>
      <c r="EC7" s="103"/>
      <c r="ED7" s="103"/>
    </row>
    <row r="8" spans="1:134" ht="30" customHeight="1" x14ac:dyDescent="0.25">
      <c r="A8" s="95">
        <v>7</v>
      </c>
      <c r="B8" s="96" t="str">
        <f t="shared" si="0"/>
        <v>=Block7==</v>
      </c>
      <c r="C8" s="59" t="str" cm="1">
        <f t="array" aca="1" ref="C8" ca="1">BoxVal($A8,8,COLUMN(INDIRECT("T"&amp;($A8-1)*65+2)),1)</f>
        <v>10V</v>
      </c>
      <c r="D8" s="59" t="str" cm="1">
        <f t="array" aca="1" ref="D8" ca="1">BoxVal($A8,2,COLUMN(INDIRECT("T"&amp;($A8-1)*65+2)),1)</f>
        <v>HELE</v>
      </c>
      <c r="E8" s="59" t="str" cm="1">
        <f t="array" aca="1" ref="E8" ca="1">BoxVal($A8,3,COLUMN(INDIRECT("T"&amp;($A8-1)*65+2)),1)</f>
        <v>MP</v>
      </c>
      <c r="F8" s="59" t="str" cm="1">
        <f t="array" aca="1" ref="F8" ca="1">BoxVal($A8,16,COLUMN(INDIRECT("T"&amp;($A8-1)*65+2)),1)</f>
        <v>non</v>
      </c>
      <c r="G8" s="59" t="str" cm="1">
        <f t="array" aca="1" ref="G8" ca="1">BoxVal($A8,4,COLUMN(INDIRECT("T"&amp;($A8-1)*65+2)),1)</f>
        <v>ZTSQ6813</v>
      </c>
      <c r="H8" s="59" t="str" cm="1">
        <f t="array" aca="1" ref="H8" ca="1">BoxVal($A8,5,COLUMN(INDIRECT("T"&amp;($A8-1)*65+2)),1)</f>
        <v>4804WG</v>
      </c>
      <c r="I8" s="59" t="str" cm="1">
        <f t="array" aca="1" ref="I8" ca="1">BoxVal($A8,6,COLUMN(INDIRECT("T"&amp;($A8-1)*65+2)),1)</f>
        <v>ZTS2100</v>
      </c>
      <c r="J8" s="59" t="str" cm="1">
        <f t="array" aca="1" ref="J8" ca="1">BoxVal($A8,21,COLUMN(INDIRECT("T"&amp;($A8-1)*65+2)),1)</f>
        <v>10V_NormalMode</v>
      </c>
      <c r="K8" s="59" t="str" cm="1">
        <f t="array" aca="1" ref="K8" ca="1">BoxVal($A8,25,COLUMN(INDIRECT("T"&amp;($A8-1)*65+2)),1)</f>
        <v>Default</v>
      </c>
      <c r="L8" s="60" t="str" cm="1">
        <f t="array" aca="1" ref="L8" ca="1">BoxVal($A8,32,COLUMN(INDIRECT("T"&amp;($A8-1)*65+2)),1)</f>
        <v>3.3V : 100~200 (uA)
Vdc&amp;Remark: -</v>
      </c>
      <c r="M8" s="59" t="str" cm="1">
        <f t="array" aca="1" ref="M8" ca="1">BoxVal($A8,31,COLUMN(INDIRECT("T"&amp;($A8-1)*65+2)),1)</f>
        <v>-38+/-0.8 dBV</v>
      </c>
      <c r="N8" s="59" t="str" cm="1">
        <f t="array" aca="1" ref="N8" ca="1">BoxVal($A8,12,COLUMN(INDIRECT("T"&amp;($A8-1)*65+2)),1)</f>
        <v>Normal</v>
      </c>
      <c r="O8" s="64" t="str" cm="1">
        <f t="array" ref="O8">BoxVal($A8,2,COLUMN(V9),1)</f>
        <v/>
      </c>
      <c r="P8" s="64" t="str" cm="1">
        <f t="array" aca="1" ref="P8" ca="1">BoxVal($A8,2,COLUMN(INDIRECT("AB"&amp;($A8-1)*65+2)),1)</f>
        <v>10V_NormalMode_38dB_M804WG_N005A_392_452_ZTSQ6813_MP7.0</v>
      </c>
      <c r="Q8" s="60" t="str" cm="1">
        <f t="array" aca="1" ref="Q8" ca="1">BoxVal($A8,2,COLUMN(INDIRECT("AJ"&amp;($A8-1)*65+2)),1)</f>
        <v/>
      </c>
      <c r="R8" s="85"/>
      <c r="S8" s="7" t="s">
        <v>19</v>
      </c>
      <c r="T8" s="15" t="s">
        <v>584</v>
      </c>
      <c r="U8" s="36" t="str">
        <f t="shared" ca="1" si="1"/>
        <v>0x3A=-43.60,-42.80;</v>
      </c>
      <c r="V8" s="37">
        <v>0</v>
      </c>
      <c r="W8" s="37"/>
      <c r="X8" s="68"/>
      <c r="Y8" s="68">
        <v>5.304999999999982</v>
      </c>
      <c r="Z8" s="55">
        <f t="shared" ca="1" si="2"/>
        <v>5.3</v>
      </c>
      <c r="AA8" s="39" t="s">
        <v>586</v>
      </c>
      <c r="AB8" s="40">
        <v>3.5</v>
      </c>
      <c r="AC8" s="40" t="s">
        <v>995</v>
      </c>
      <c r="AD8" s="40">
        <v>1</v>
      </c>
      <c r="AE8" s="41">
        <v>0</v>
      </c>
      <c r="AF8" s="42">
        <v>-43.6</v>
      </c>
      <c r="AG8" s="47">
        <f t="shared" si="8"/>
        <v>-42.8</v>
      </c>
      <c r="AH8" s="43">
        <f t="shared" ca="1" si="3"/>
        <v>-38.300000000000004</v>
      </c>
      <c r="AI8" s="43">
        <f t="shared" ca="1" si="4"/>
        <v>-37.5</v>
      </c>
      <c r="AJ8" s="44" cm="1">
        <f t="array" aca="1" ref="AJ8" ca="1" xml:space="preserve">
N("initial sens-loopgain")+
$AF8-BoxVal(ROW($AA8),26,COLUMN(INDIRECT("T"&amp;(INT(ROW($AA25)/65))*65+2)))</f>
        <v>-45.6</v>
      </c>
      <c r="AK8" s="44">
        <f t="shared" ca="1" si="5"/>
        <v>-44.8</v>
      </c>
      <c r="AL8" s="44" cm="1">
        <f t="array" aca="1" ref="AL8" ca="1" xml:space="preserve">
N("initial sens-loopgain-gain-gain ref-vcm")+
$AH8-
BoxVal(ROW($AA8),26,COLUMN(INDIRECT("T"&amp;(INT(ROW($AA25)/65))*65+2)))-
$AB8-
$W8-
IFERROR(VLOOKUP($AC8,$CT$1:$DC$31,7,FALSE),0)</f>
        <v>-43.800000000000004</v>
      </c>
      <c r="AM8" s="44">
        <f t="shared" ca="1" si="6"/>
        <v>-43</v>
      </c>
      <c r="AN8" s="36" t="str">
        <f t="shared" ca="1" si="7"/>
        <v>30</v>
      </c>
      <c r="AO8" s="36" t="str" cm="1">
        <f t="array" aca="1" ref="AO8" ca="1">ManualLookup(AB8,BoxVal(ROW(AB8),4,COLUMN(AO6)),INDIRECT(DO$3))</f>
        <v>0A</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85"/>
      <c r="AU8" s="100" t="s">
        <v>436</v>
      </c>
      <c r="AV8" s="88" t="s">
        <v>255</v>
      </c>
      <c r="AW8" s="88" t="s">
        <v>255</v>
      </c>
      <c r="AX8" s="88" t="s">
        <v>255</v>
      </c>
      <c r="AY8" s="88" t="s">
        <v>255</v>
      </c>
      <c r="AZ8" s="88" t="s">
        <v>255</v>
      </c>
      <c r="BB8" s="100" t="s">
        <v>436</v>
      </c>
      <c r="BC8" s="88">
        <v>0</v>
      </c>
      <c r="BD8" s="88">
        <v>0</v>
      </c>
      <c r="BE8" s="88">
        <v>0</v>
      </c>
      <c r="BF8" s="100"/>
      <c r="BG8" s="100"/>
      <c r="BH8" s="100"/>
      <c r="BI8" s="100" t="s">
        <v>783</v>
      </c>
      <c r="BJ8" s="100" t="s">
        <v>562</v>
      </c>
      <c r="BK8" s="100" t="s">
        <v>562</v>
      </c>
      <c r="BM8" s="88">
        <v>0</v>
      </c>
      <c r="BN8" s="88">
        <v>0</v>
      </c>
      <c r="BO8" s="88">
        <v>0</v>
      </c>
      <c r="BP8" s="88">
        <v>0</v>
      </c>
      <c r="BQ8" s="88">
        <v>0</v>
      </c>
      <c r="BU8" s="100" t="s">
        <v>783</v>
      </c>
      <c r="BV8" s="100" t="s">
        <v>562</v>
      </c>
      <c r="BW8" s="100" t="s">
        <v>562</v>
      </c>
      <c r="BY8" s="101" t="s">
        <v>562</v>
      </c>
      <c r="CF8" s="88" t="s">
        <v>562</v>
      </c>
      <c r="CG8" s="88" t="s">
        <v>562</v>
      </c>
      <c r="CH8" s="88" t="s">
        <v>562</v>
      </c>
      <c r="CJ8" s="100" t="s">
        <v>562</v>
      </c>
      <c r="CP8" s="100" t="s">
        <v>562</v>
      </c>
      <c r="CQ8" s="100" t="s">
        <v>562</v>
      </c>
      <c r="CR8" s="100" t="s">
        <v>562</v>
      </c>
      <c r="CT8" s="100" t="s">
        <v>562</v>
      </c>
      <c r="DA8" s="100" t="s">
        <v>562</v>
      </c>
      <c r="DB8" s="100" t="s">
        <v>562</v>
      </c>
      <c r="DC8" s="100" t="s">
        <v>562</v>
      </c>
      <c r="DE8" s="88" t="s">
        <v>255</v>
      </c>
      <c r="DF8" s="88" t="s">
        <v>255</v>
      </c>
      <c r="DG8" s="88" t="s">
        <v>255</v>
      </c>
      <c r="DH8" s="88" t="s">
        <v>255</v>
      </c>
      <c r="DI8" s="88" t="s">
        <v>255</v>
      </c>
      <c r="DJ8" s="88" t="s">
        <v>255</v>
      </c>
      <c r="DL8" s="88" t="s">
        <v>255</v>
      </c>
      <c r="DM8" s="88" t="s">
        <v>255</v>
      </c>
      <c r="DN8" s="88" t="s">
        <v>255</v>
      </c>
      <c r="DX8" s="102"/>
      <c r="DY8" s="102"/>
      <c r="DZ8" s="102"/>
      <c r="EB8" s="102"/>
      <c r="EC8" s="102"/>
      <c r="ED8" s="102"/>
    </row>
    <row r="9" spans="1:134" ht="30" customHeight="1" x14ac:dyDescent="0.25">
      <c r="A9" s="95">
        <v>8</v>
      </c>
      <c r="B9" s="96" t="str">
        <f t="shared" si="0"/>
        <v>=Block8==</v>
      </c>
      <c r="C9" s="59" t="str" cm="1">
        <f t="array" aca="1" ref="C9" ca="1">BoxVal($A9,8,COLUMN(INDIRECT("T"&amp;($A9-1)*65+2)),1)</f>
        <v>10V</v>
      </c>
      <c r="D9" s="59" t="str" cm="1">
        <f t="array" aca="1" ref="D9" ca="1">BoxVal($A9,2,COLUMN(INDIRECT("T"&amp;($A9-1)*65+2)),1)</f>
        <v>CPC</v>
      </c>
      <c r="E9" s="59" t="str" cm="1">
        <f t="array" aca="1" ref="E9" ca="1">BoxVal($A9,3,COLUMN(INDIRECT("T"&amp;($A9-1)*65+2)),1)</f>
        <v>MP</v>
      </c>
      <c r="F9" s="59" t="str" cm="1">
        <f t="array" aca="1" ref="F9" ca="1">BoxVal($A9,16,COLUMN(INDIRECT("T"&amp;($A9-1)*65+2)),1)</f>
        <v>non</v>
      </c>
      <c r="G9" s="59" t="str" cm="1">
        <f t="array" aca="1" ref="G9" ca="1">BoxVal($A9,4,COLUMN(INDIRECT("T"&amp;($A9-1)*65+2)),1)</f>
        <v>ZTS6853</v>
      </c>
      <c r="H9" s="59" t="str" cm="1">
        <f t="array" aca="1" ref="H9" ca="1">BoxVal($A9,5,COLUMN(INDIRECT("T"&amp;($A9-1)*65+2)),1)</f>
        <v>4804WG</v>
      </c>
      <c r="I9" s="59" t="str" cm="1">
        <f t="array" aca="1" ref="I9" ca="1">BoxVal($A9,6,COLUMN(INDIRECT("T"&amp;($A9-1)*65+2)),1)</f>
        <v>ZTS2180</v>
      </c>
      <c r="J9" s="59" t="str" cm="1">
        <f t="array" aca="1" ref="J9" ca="1">BoxVal($A9,21,COLUMN(INDIRECT("T"&amp;($A9-1)*65+2)),1)</f>
        <v>default_NormalMode</v>
      </c>
      <c r="K9" s="59" t="str" cm="1">
        <f t="array" aca="1" ref="K9" ca="1">BoxVal($A9,25,COLUMN(INDIRECT("T"&amp;($A9-1)*65+2)),1)</f>
        <v>Default</v>
      </c>
      <c r="L9" s="60" t="str" cm="1">
        <f t="array" aca="1" ref="L9" ca="1">BoxVal($A9,32,COLUMN(INDIRECT("T"&amp;($A9-1)*65+2)),1)</f>
        <v>3.3V : 100~200 (uA)
Vdc&amp;Remark: 0.649V (1.8V), 0.648V (3.3V)</v>
      </c>
      <c r="M9" s="59" t="str" cm="1">
        <f t="array" aca="1" ref="M9" ca="1">BoxVal($A9,31,COLUMN(INDIRECT("T"&amp;($A9-1)*65+2)),1)</f>
        <v>-38+/-0.8 dBV</v>
      </c>
      <c r="N9" s="59" t="str" cm="1">
        <f t="array" aca="1" ref="N9" ca="1">BoxVal($A9,12,COLUMN(INDIRECT("T"&amp;($A9-1)*65+2)),1)</f>
        <v>Normal</v>
      </c>
      <c r="O9" s="64" t="str" cm="1">
        <f t="array" ref="O9">BoxVal($A9,2,COLUMN(V10),1)</f>
        <v/>
      </c>
      <c r="P9" s="64" t="str" cm="1">
        <f t="array" aca="1" ref="P9" ca="1">BoxVal($A9,2,COLUMN(INDIRECT("AB"&amp;($A9-1)*65+2)),1)</f>
        <v>default_NormalMode_38dB_M804WG_N005A_327_406_ZTS6853_MP8.0</v>
      </c>
      <c r="Q9" s="60" t="str" cm="1">
        <f t="array" aca="1" ref="Q9" ca="1">BoxVal($A9,2,COLUMN(INDIRECT("AJ"&amp;($A9-1)*65+2)),1)</f>
        <v>因2180pullin常落在10V，故必須燒錄vbg降低vbias再測試，增益內不可寫其他vbg選項</v>
      </c>
      <c r="R9" s="85"/>
      <c r="S9" s="7" t="s">
        <v>15</v>
      </c>
      <c r="T9" s="15" t="s">
        <v>801</v>
      </c>
      <c r="U9" s="36" t="str">
        <f t="shared" ca="1" si="1"/>
        <v>0x49=-44.00,-43.60;</v>
      </c>
      <c r="V9" s="37"/>
      <c r="W9" s="37"/>
      <c r="X9" s="68"/>
      <c r="Y9" s="68">
        <v>5.6</v>
      </c>
      <c r="Z9" s="55">
        <f t="shared" ca="1" si="2"/>
        <v>5.5</v>
      </c>
      <c r="AA9" s="39" t="s">
        <v>587</v>
      </c>
      <c r="AB9" s="40">
        <v>2.5</v>
      </c>
      <c r="AC9" s="40" t="s">
        <v>995</v>
      </c>
      <c r="AD9" s="40">
        <v>1</v>
      </c>
      <c r="AE9" s="41">
        <v>0</v>
      </c>
      <c r="AF9" s="42">
        <v>-44</v>
      </c>
      <c r="AG9" s="47">
        <f t="shared" si="8"/>
        <v>-43.6</v>
      </c>
      <c r="AH9" s="43">
        <f t="shared" ca="1" si="3"/>
        <v>-38.5</v>
      </c>
      <c r="AI9" s="43">
        <f t="shared" ca="1" si="4"/>
        <v>-38.1</v>
      </c>
      <c r="AJ9" s="44" cm="1">
        <f t="array" aca="1" ref="AJ9" ca="1" xml:space="preserve">
N("initial sens-loopgain")+
$AF9-BoxVal(ROW($AA9),26,COLUMN(INDIRECT("T"&amp;(INT(ROW($AA26)/65))*65+2)))</f>
        <v>-46</v>
      </c>
      <c r="AK9" s="44">
        <f t="shared" ca="1" si="5"/>
        <v>-45.6</v>
      </c>
      <c r="AL9" s="44" cm="1">
        <f t="array" aca="1" ref="AL9" ca="1" xml:space="preserve">
N("initial sens-loopgain-gain-gain ref-vcm")+
$AH9-
BoxVal(ROW($AA9),26,COLUMN(INDIRECT("T"&amp;(INT(ROW($AA26)/65))*65+2)))-
$AB9-
$W9-
IFERROR(VLOOKUP($AC9,$CT$1:$DC$31,7,FALSE),0)</f>
        <v>-43</v>
      </c>
      <c r="AM9" s="44">
        <f t="shared" ca="1" si="6"/>
        <v>-42.6</v>
      </c>
      <c r="AN9" s="36" t="str">
        <f t="shared" ca="1" si="7"/>
        <v>40</v>
      </c>
      <c r="AO9" s="36" t="str" cm="1">
        <f t="array" aca="1" ref="AO9" ca="1">ManualLookup(AB9,BoxVal(ROW(AB9),4,COLUMN(AO7)),INDIRECT(DO$3))</f>
        <v>09</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85"/>
      <c r="AU9" s="100" t="s">
        <v>562</v>
      </c>
      <c r="AV9" s="100" t="s">
        <v>562</v>
      </c>
      <c r="AW9" s="88" t="s">
        <v>255</v>
      </c>
      <c r="AX9" s="88" t="s">
        <v>255</v>
      </c>
      <c r="AY9" s="88" t="s">
        <v>255</v>
      </c>
      <c r="AZ9" s="88" t="s">
        <v>255</v>
      </c>
      <c r="BB9" s="100" t="s">
        <v>1201</v>
      </c>
      <c r="BC9" s="100"/>
      <c r="BD9" s="100"/>
      <c r="BE9" s="100"/>
      <c r="BF9" s="100"/>
      <c r="BG9" s="100"/>
      <c r="BH9" s="100"/>
      <c r="BI9" s="100" t="s">
        <v>783</v>
      </c>
      <c r="BJ9" s="100" t="s">
        <v>562</v>
      </c>
      <c r="BK9" s="100" t="s">
        <v>562</v>
      </c>
      <c r="BM9" s="88">
        <v>0.5</v>
      </c>
      <c r="BN9" s="88">
        <v>0</v>
      </c>
      <c r="BO9" s="88">
        <v>1</v>
      </c>
      <c r="BP9" s="88">
        <v>1</v>
      </c>
      <c r="BQ9" s="88">
        <v>1</v>
      </c>
      <c r="BU9" s="100" t="s">
        <v>790</v>
      </c>
      <c r="BV9" s="100" t="s">
        <v>562</v>
      </c>
      <c r="BW9" s="100" t="s">
        <v>562</v>
      </c>
      <c r="BY9" s="101" t="s">
        <v>562</v>
      </c>
      <c r="CF9" s="88" t="s">
        <v>562</v>
      </c>
      <c r="CG9" s="88" t="s">
        <v>562</v>
      </c>
      <c r="CH9" s="88" t="s">
        <v>562</v>
      </c>
      <c r="CJ9" s="100" t="s">
        <v>562</v>
      </c>
      <c r="CP9" s="100" t="s">
        <v>562</v>
      </c>
      <c r="CQ9" s="100" t="s">
        <v>562</v>
      </c>
      <c r="CR9" s="100" t="s">
        <v>562</v>
      </c>
      <c r="CT9" s="100" t="s">
        <v>562</v>
      </c>
      <c r="DA9" s="100" t="s">
        <v>562</v>
      </c>
      <c r="DB9" s="100" t="s">
        <v>562</v>
      </c>
      <c r="DC9" s="100" t="s">
        <v>562</v>
      </c>
      <c r="DE9" s="88" t="s">
        <v>255</v>
      </c>
      <c r="DF9" s="88" t="s">
        <v>255</v>
      </c>
      <c r="DG9" s="88" t="s">
        <v>255</v>
      </c>
      <c r="DH9" s="88" t="s">
        <v>255</v>
      </c>
      <c r="DI9" s="88" t="s">
        <v>255</v>
      </c>
      <c r="DJ9" s="88" t="s">
        <v>255</v>
      </c>
      <c r="DL9" s="88" t="s">
        <v>255</v>
      </c>
      <c r="DM9" s="88" t="s">
        <v>255</v>
      </c>
      <c r="DN9" s="88" t="s">
        <v>255</v>
      </c>
      <c r="DX9" s="102"/>
      <c r="DY9" s="102"/>
      <c r="DZ9" s="102"/>
      <c r="EB9" s="102"/>
      <c r="EC9" s="102"/>
      <c r="ED9" s="102"/>
    </row>
    <row r="10" spans="1:134" ht="30" customHeight="1" x14ac:dyDescent="0.25">
      <c r="A10" s="95">
        <v>9</v>
      </c>
      <c r="B10" s="96" t="str">
        <f t="shared" si="0"/>
        <v>=Block9==</v>
      </c>
      <c r="C10" s="59" t="str" cm="1">
        <f t="array" aca="1" ref="C10" ca="1">BoxVal($A10,8,COLUMN(INDIRECT("T"&amp;($A10-1)*65+2)),1)</f>
        <v>10V</v>
      </c>
      <c r="D10" s="59" t="str" cm="1">
        <f t="array" aca="1" ref="D10" ca="1">BoxVal($A10,2,COLUMN(INDIRECT("T"&amp;($A10-1)*65+2)),1)</f>
        <v>HELE</v>
      </c>
      <c r="E10" s="59" t="str" cm="1">
        <f t="array" aca="1" ref="E10" ca="1">BoxVal($A10,3,COLUMN(INDIRECT("T"&amp;($A10-1)*65+2)),1)</f>
        <v>MP</v>
      </c>
      <c r="F10" s="59" t="str" cm="1">
        <f t="array" aca="1" ref="F10" ca="1">BoxVal($A10,16,COLUMN(INDIRECT("T"&amp;($A10-1)*65+2)),1)</f>
        <v>non</v>
      </c>
      <c r="G10" s="59" t="str" cm="1">
        <f t="array" aca="1" ref="G10" ca="1">BoxVal($A10,4,COLUMN(INDIRECT("T"&amp;($A10-1)*65+2)),1)</f>
        <v>ZTS6056S</v>
      </c>
      <c r="H10" s="59" t="str" cm="1">
        <f t="array" aca="1" ref="H10" ca="1">BoxVal($A10,5,COLUMN(INDIRECT("T"&amp;($A10-1)*65+2)),1)</f>
        <v>4804WG</v>
      </c>
      <c r="I10" s="59" t="str" cm="1">
        <f t="array" aca="1" ref="I10" ca="1">BoxVal($A10,6,COLUMN(INDIRECT("T"&amp;($A10-1)*65+2)),1)</f>
        <v>3004_V11</v>
      </c>
      <c r="J10" s="59" t="str" cm="1">
        <f t="array" aca="1" ref="J10" ca="1">BoxVal($A10,21,COLUMN(INDIRECT("T"&amp;($A10-1)*65+2)),1)</f>
        <v>10V_NormalMode</v>
      </c>
      <c r="K10" s="59" t="str" cm="1">
        <f t="array" aca="1" ref="K10" ca="1">BoxVal($A10,25,COLUMN(INDIRECT("T"&amp;($A10-1)*65+2)),1)</f>
        <v>Default</v>
      </c>
      <c r="L10" s="60" t="str" cm="1">
        <f t="array" aca="1" ref="L10" ca="1">BoxVal($A10,32,COLUMN(INDIRECT("T"&amp;($A10-1)*65+2)),1)</f>
        <v>3.3V : 100~200 (uA)
Vdc&amp;Remark: -</v>
      </c>
      <c r="M10" s="59" t="str" cm="1">
        <f t="array" aca="1" ref="M10" ca="1">BoxVal($A10,31,COLUMN(INDIRECT("T"&amp;($A10-1)*65+2)),1)</f>
        <v>-38+/-0.8 dBV</v>
      </c>
      <c r="N10" s="59" t="str" cm="1">
        <f t="array" aca="1" ref="N10" ca="1">BoxVal($A10,12,COLUMN(INDIRECT("T"&amp;($A10-1)*65+2)),1)</f>
        <v>Normal</v>
      </c>
      <c r="O10" s="64" t="str" cm="1">
        <f t="array" ref="O10">BoxVal($A10,2,COLUMN(V11),1)</f>
        <v/>
      </c>
      <c r="P10" s="64" t="str" cm="1">
        <f t="array" aca="1" ref="P10" ca="1">BoxVal($A10,2,COLUMN(INDIRECT("AB"&amp;($A10-1)*65+2)),1)</f>
        <v>10V_NormalMode_38dB_M804WG_N005A_360_427_ZTS6056S_MP9.2</v>
      </c>
      <c r="Q10" s="60" t="str" cm="1">
        <f t="array" aca="1" ref="Q10" ca="1">BoxVal($A10,2,COLUMN(INDIRECT("AJ"&amp;($A10-1)*65+2)),1)</f>
        <v/>
      </c>
      <c r="R10" s="85"/>
      <c r="S10" s="7" t="s">
        <v>705</v>
      </c>
      <c r="T10" s="15" t="s">
        <v>990</v>
      </c>
      <c r="U10" s="36" t="str">
        <f t="shared" ca="1" si="1"/>
        <v>0x4A=-45.00,-44.00;</v>
      </c>
      <c r="V10" s="37"/>
      <c r="W10" s="37"/>
      <c r="X10" s="68"/>
      <c r="Y10" s="68">
        <v>6.7</v>
      </c>
      <c r="Z10" s="55">
        <f t="shared" ca="1" si="2"/>
        <v>6.5</v>
      </c>
      <c r="AA10" s="39" t="s">
        <v>587</v>
      </c>
      <c r="AB10" s="40">
        <v>3.5</v>
      </c>
      <c r="AC10" s="40" t="s">
        <v>995</v>
      </c>
      <c r="AD10" s="40">
        <v>1</v>
      </c>
      <c r="AE10" s="41">
        <v>0</v>
      </c>
      <c r="AF10" s="42">
        <v>-45</v>
      </c>
      <c r="AG10" s="47">
        <f t="shared" si="8"/>
        <v>-44</v>
      </c>
      <c r="AH10" s="43">
        <f t="shared" ca="1" si="3"/>
        <v>-38.5</v>
      </c>
      <c r="AI10" s="43">
        <f t="shared" ca="1" si="4"/>
        <v>-37.5</v>
      </c>
      <c r="AJ10" s="44" cm="1">
        <f t="array" aca="1" ref="AJ10" ca="1" xml:space="preserve">
N("initial sens-loopgain")+
$AF10-BoxVal(ROW($AA10),26,COLUMN(INDIRECT("T"&amp;(INT(ROW($AA27)/65))*65+2)))</f>
        <v>-47</v>
      </c>
      <c r="AK10" s="44">
        <f t="shared" ca="1" si="5"/>
        <v>-46</v>
      </c>
      <c r="AL10" s="44" cm="1">
        <f t="array" aca="1" ref="AL10" ca="1" xml:space="preserve">
N("initial sens-loopgain-gain-gain ref-vcm")+
$AH10-
BoxVal(ROW($AA10),26,COLUMN(INDIRECT("T"&amp;(INT(ROW($AA27)/65))*65+2)))-
$AB10-
$W10-
IFERROR(VLOOKUP($AC10,$CT$1:$DC$31,7,FALSE),0)</f>
        <v>-44</v>
      </c>
      <c r="AM10" s="44">
        <f t="shared" ca="1" si="6"/>
        <v>-43</v>
      </c>
      <c r="AN10" s="36" t="str">
        <f t="shared" ca="1" si="7"/>
        <v>40</v>
      </c>
      <c r="AO10" s="36" t="str" cm="1">
        <f t="array" aca="1" ref="AO10" ca="1">ManualLookup(AB10,BoxVal(ROW(AB10),4,COLUMN(AO8)),INDIRECT(DO$3))</f>
        <v>0A</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85"/>
      <c r="AU10" s="100" t="s">
        <v>562</v>
      </c>
      <c r="AV10" s="100" t="s">
        <v>562</v>
      </c>
      <c r="AW10" s="88" t="s">
        <v>255</v>
      </c>
      <c r="AX10" s="88" t="s">
        <v>255</v>
      </c>
      <c r="AY10" s="88" t="s">
        <v>255</v>
      </c>
      <c r="AZ10" s="88" t="s">
        <v>255</v>
      </c>
      <c r="BB10" s="100" t="s">
        <v>1202</v>
      </c>
      <c r="BC10" s="100"/>
      <c r="BD10" s="100"/>
      <c r="BE10" s="100"/>
      <c r="BF10" s="100"/>
      <c r="BG10" s="100"/>
      <c r="BH10" s="100"/>
      <c r="BI10" s="100" t="s">
        <v>562</v>
      </c>
      <c r="BJ10" s="100" t="s">
        <v>562</v>
      </c>
      <c r="BK10" s="100" t="s">
        <v>562</v>
      </c>
      <c r="BM10" s="88">
        <v>1.5</v>
      </c>
      <c r="BN10" s="88">
        <v>1</v>
      </c>
      <c r="BO10" s="88">
        <v>0</v>
      </c>
      <c r="BP10" s="88">
        <v>0</v>
      </c>
      <c r="BQ10" s="88">
        <v>0</v>
      </c>
      <c r="BU10" s="100" t="s">
        <v>813</v>
      </c>
      <c r="BV10" s="100" t="s">
        <v>562</v>
      </c>
      <c r="BW10" s="100" t="s">
        <v>562</v>
      </c>
      <c r="BY10" s="101" t="s">
        <v>562</v>
      </c>
      <c r="CF10" s="88" t="s">
        <v>562</v>
      </c>
      <c r="CG10" s="88" t="s">
        <v>562</v>
      </c>
      <c r="CH10" s="88" t="s">
        <v>562</v>
      </c>
      <c r="CJ10" s="100" t="s">
        <v>562</v>
      </c>
      <c r="CP10" s="100" t="s">
        <v>562</v>
      </c>
      <c r="CQ10" s="100" t="s">
        <v>562</v>
      </c>
      <c r="CR10" s="100" t="s">
        <v>562</v>
      </c>
      <c r="CT10" s="100" t="s">
        <v>562</v>
      </c>
      <c r="DA10" s="100" t="s">
        <v>562</v>
      </c>
      <c r="DB10" s="100" t="s">
        <v>562</v>
      </c>
      <c r="DC10" s="100" t="s">
        <v>562</v>
      </c>
      <c r="DE10" s="88" t="s">
        <v>255</v>
      </c>
      <c r="DF10" s="88" t="s">
        <v>255</v>
      </c>
      <c r="DG10" s="88" t="s">
        <v>255</v>
      </c>
      <c r="DH10" s="88" t="s">
        <v>255</v>
      </c>
      <c r="DI10" s="88" t="s">
        <v>255</v>
      </c>
      <c r="DJ10" s="88" t="s">
        <v>255</v>
      </c>
      <c r="DL10" s="88" t="s">
        <v>255</v>
      </c>
      <c r="DM10" s="88" t="s">
        <v>255</v>
      </c>
      <c r="DN10" s="88" t="s">
        <v>255</v>
      </c>
      <c r="DX10" s="102"/>
      <c r="DY10" s="102"/>
      <c r="DZ10" s="102"/>
      <c r="EB10" s="102"/>
      <c r="EC10" s="102"/>
      <c r="ED10" s="102"/>
    </row>
    <row r="11" spans="1:134" ht="30" customHeight="1" x14ac:dyDescent="0.25">
      <c r="A11" s="95">
        <v>10</v>
      </c>
      <c r="B11" s="96" t="str">
        <f t="shared" si="0"/>
        <v>=Block10==</v>
      </c>
      <c r="C11" s="59" t="str" cm="1">
        <f t="array" aca="1" ref="C11" ca="1">BoxVal($A11,8,COLUMN(INDIRECT("T"&amp;($A11-1)*65+2)),1)</f>
        <v>10V</v>
      </c>
      <c r="D11" s="59" t="str" cm="1">
        <f t="array" aca="1" ref="D11" ca="1">BoxVal($A11,2,COLUMN(INDIRECT("T"&amp;($A11-1)*65+2)),1)</f>
        <v>CPC</v>
      </c>
      <c r="E11" s="59" t="str" cm="1">
        <f t="array" aca="1" ref="E11" ca="1">BoxVal($A11,3,COLUMN(INDIRECT("T"&amp;($A11-1)*65+2)),1)</f>
        <v>MP</v>
      </c>
      <c r="F11" s="59" t="str" cm="1">
        <f t="array" aca="1" ref="F11" ca="1">BoxVal($A11,16,COLUMN(INDIRECT("T"&amp;($A11-1)*65+2)),1)</f>
        <v>non</v>
      </c>
      <c r="G11" s="59" t="str" cm="1">
        <f t="array" aca="1" ref="G11" ca="1">BoxVal($A11,4,COLUMN(INDIRECT("T"&amp;($A11-1)*65+2)),1)</f>
        <v>ZTS6856S</v>
      </c>
      <c r="H11" s="59" t="str" cm="1">
        <f t="array" aca="1" ref="H11" ca="1">BoxVal($A11,5,COLUMN(INDIRECT("T"&amp;($A11-1)*65+2)),1)</f>
        <v>4804WG</v>
      </c>
      <c r="I11" s="59" t="str" cm="1">
        <f t="array" aca="1" ref="I11" ca="1">BoxVal($A11,6,COLUMN(INDIRECT("T"&amp;($A11-1)*65+2)),1)</f>
        <v>3004_V11</v>
      </c>
      <c r="J11" s="59" t="str" cm="1">
        <f t="array" aca="1" ref="J11" ca="1">BoxVal($A11,21,COLUMN(INDIRECT("T"&amp;($A11-1)*65+2)),1)</f>
        <v>default_NormalMode</v>
      </c>
      <c r="K11" s="59" t="str" cm="1">
        <f t="array" aca="1" ref="K11" ca="1">BoxVal($A11,25,COLUMN(INDIRECT("T"&amp;($A11-1)*65+2)),1)</f>
        <v>Default</v>
      </c>
      <c r="L11" s="60" t="str" cm="1">
        <f t="array" aca="1" ref="L11" ca="1">BoxVal($A11,32,COLUMN(INDIRECT("T"&amp;($A11-1)*65+2)),1)</f>
        <v>3.3V : 100~200 (uA)
Vdc&amp;Remark: -</v>
      </c>
      <c r="M11" s="59" t="str" cm="1">
        <f t="array" aca="1" ref="M11" ca="1">BoxVal($A11,31,COLUMN(INDIRECT("T"&amp;($A11-1)*65+2)),1)</f>
        <v>-38+/-0.8 dBV</v>
      </c>
      <c r="N11" s="59" t="str" cm="1">
        <f t="array" aca="1" ref="N11" ca="1">BoxVal($A11,12,COLUMN(INDIRECT("T"&amp;($A11-1)*65+2)),1)</f>
        <v>Normal</v>
      </c>
      <c r="O11" s="64" t="str" cm="1">
        <f t="array" ref="O11">BoxVal($A11,2,COLUMN(V12),1)</f>
        <v/>
      </c>
      <c r="P11" s="64" t="str" cm="1">
        <f t="array" aca="1" ref="P11" ca="1">BoxVal($A11,2,COLUMN(INDIRECT("AB"&amp;($A11-1)*65+2)),1)</f>
        <v>default_NormalMode_38dB_M804WG_N005A_360_427_ZTS6856S_MP10.4</v>
      </c>
      <c r="Q11" s="60" t="str" cm="1">
        <f t="array" aca="1" ref="Q11" ca="1">BoxVal($A11,2,COLUMN(INDIRECT("AJ"&amp;($A11-1)*65+2)),1)</f>
        <v/>
      </c>
      <c r="R11" s="85"/>
      <c r="S11" s="7" t="s">
        <v>605</v>
      </c>
      <c r="T11" s="15" t="s">
        <v>991</v>
      </c>
      <c r="U11" s="36" t="str">
        <f t="shared" ca="1" si="1"/>
        <v>0x4B=-45.50,-45.00;</v>
      </c>
      <c r="V11" s="37">
        <v>-0.3</v>
      </c>
      <c r="W11" s="37"/>
      <c r="X11" s="68"/>
      <c r="Y11" s="68">
        <v>7.3749999999999378</v>
      </c>
      <c r="Z11" s="55">
        <f t="shared" ca="1" si="2"/>
        <v>7.2</v>
      </c>
      <c r="AA11" s="39" t="s">
        <v>587</v>
      </c>
      <c r="AB11" s="40">
        <v>4.5</v>
      </c>
      <c r="AC11" s="40" t="s">
        <v>995</v>
      </c>
      <c r="AD11" s="40">
        <v>1</v>
      </c>
      <c r="AE11" s="41">
        <v>0</v>
      </c>
      <c r="AF11" s="42">
        <v>-45.5</v>
      </c>
      <c r="AG11" s="47">
        <f t="shared" si="8"/>
        <v>-45</v>
      </c>
      <c r="AH11" s="43">
        <f t="shared" ca="1" si="3"/>
        <v>-38.299999999999997</v>
      </c>
      <c r="AI11" s="43">
        <f t="shared" ca="1" si="4"/>
        <v>-37.799999999999997</v>
      </c>
      <c r="AJ11" s="44" cm="1">
        <f t="array" aca="1" ref="AJ11" ca="1" xml:space="preserve">
N("initial sens-loopgain")+
$AF11-BoxVal(ROW($AA11),26,COLUMN(INDIRECT("T"&amp;(INT(ROW($AA28)/65))*65+2)))</f>
        <v>-47.5</v>
      </c>
      <c r="AK11" s="44">
        <f t="shared" ca="1" si="5"/>
        <v>-47</v>
      </c>
      <c r="AL11" s="44" cm="1">
        <f t="array" aca="1" ref="AL11" ca="1" xml:space="preserve">
N("initial sens-loopgain-gain-gain ref-vcm")+
$AH11-
BoxVal(ROW($AA11),26,COLUMN(INDIRECT("T"&amp;(INT(ROW($AA28)/65))*65+2)))-
$AB11-
$W11-
IFERROR(VLOOKUP($AC11,$CT$1:$DC$31,7,FALSE),0)</f>
        <v>-44.8</v>
      </c>
      <c r="AM11" s="44">
        <f t="shared" ca="1" si="6"/>
        <v>-44.3</v>
      </c>
      <c r="AN11" s="36" t="str">
        <f t="shared" ca="1" si="7"/>
        <v>40</v>
      </c>
      <c r="AO11" s="36" t="str" cm="1">
        <f t="array" aca="1" ref="AO11" ca="1">ManualLookup(AB11,BoxVal(ROW(AB11),4,COLUMN(AO9)),INDIRECT(DO$3))</f>
        <v>0B</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85"/>
      <c r="AU11" s="100" t="s">
        <v>562</v>
      </c>
      <c r="AV11" s="100" t="s">
        <v>562</v>
      </c>
      <c r="AW11" s="100" t="s">
        <v>562</v>
      </c>
      <c r="AX11" s="88" t="s">
        <v>255</v>
      </c>
      <c r="AY11" s="88" t="s">
        <v>255</v>
      </c>
      <c r="AZ11" s="88" t="s">
        <v>255</v>
      </c>
      <c r="BB11" s="100" t="s">
        <v>562</v>
      </c>
      <c r="BC11" s="100"/>
      <c r="BD11" s="100"/>
      <c r="BE11" s="100"/>
      <c r="BF11" s="100"/>
      <c r="BG11" s="100"/>
      <c r="BH11" s="100"/>
      <c r="BI11" s="100" t="s">
        <v>562</v>
      </c>
      <c r="BJ11" s="100" t="s">
        <v>562</v>
      </c>
      <c r="BK11" s="100" t="s">
        <v>562</v>
      </c>
      <c r="BM11" s="88">
        <v>2.5</v>
      </c>
      <c r="BN11" s="88">
        <v>1</v>
      </c>
      <c r="BO11" s="88">
        <v>0</v>
      </c>
      <c r="BP11" s="88">
        <v>0</v>
      </c>
      <c r="BQ11" s="88">
        <v>1</v>
      </c>
      <c r="BU11" s="100" t="s">
        <v>975</v>
      </c>
      <c r="BV11" s="100" t="s">
        <v>562</v>
      </c>
      <c r="BW11" s="100" t="s">
        <v>562</v>
      </c>
      <c r="BY11" s="101" t="s">
        <v>562</v>
      </c>
      <c r="CF11" s="88" t="s">
        <v>562</v>
      </c>
      <c r="CG11" s="88" t="s">
        <v>562</v>
      </c>
      <c r="CH11" s="88" t="s">
        <v>562</v>
      </c>
      <c r="CJ11" s="100" t="s">
        <v>562</v>
      </c>
      <c r="CP11" s="100" t="s">
        <v>562</v>
      </c>
      <c r="CQ11" s="100" t="s">
        <v>562</v>
      </c>
      <c r="CR11" s="100" t="s">
        <v>562</v>
      </c>
      <c r="CT11" s="100" t="s">
        <v>562</v>
      </c>
      <c r="DA11" s="100" t="s">
        <v>562</v>
      </c>
      <c r="DB11" s="100" t="s">
        <v>562</v>
      </c>
      <c r="DC11" s="100" t="s">
        <v>562</v>
      </c>
      <c r="DE11" s="88" t="s">
        <v>255</v>
      </c>
      <c r="DF11" s="88" t="s">
        <v>255</v>
      </c>
      <c r="DG11" s="88" t="s">
        <v>255</v>
      </c>
      <c r="DH11" s="88" t="s">
        <v>255</v>
      </c>
      <c r="DI11" s="88" t="s">
        <v>255</v>
      </c>
      <c r="DJ11" s="88" t="s">
        <v>255</v>
      </c>
      <c r="DL11" s="88" t="s">
        <v>255</v>
      </c>
      <c r="DM11" s="88" t="s">
        <v>255</v>
      </c>
      <c r="DN11" s="88" t="s">
        <v>255</v>
      </c>
      <c r="DX11" s="102"/>
      <c r="DY11" s="102"/>
      <c r="DZ11" s="102"/>
      <c r="EB11" s="102"/>
      <c r="EC11" s="102"/>
      <c r="ED11" s="102"/>
    </row>
    <row r="12" spans="1:134" ht="30" customHeight="1" x14ac:dyDescent="0.25">
      <c r="A12" s="95">
        <v>11</v>
      </c>
      <c r="B12" s="96"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e" cm="1">
        <f t="array" aca="1" ref="J12" ca="1">BoxVal($A12,21,COLUMN(INDIRECT("T"&amp;($A12-1)*65+2)),1)</f>
        <v>#VALUE!</v>
      </c>
      <c r="K12" s="59" t="str" cm="1">
        <f t="array" aca="1" ref="K12" ca="1">BoxVal($A12,25,COLUMN(INDIRECT("T"&amp;($A12-1)*65+2)),1)</f>
        <v>Default</v>
      </c>
      <c r="L12" s="60" t="str" cm="1">
        <f t="array" aca="1" ref="L12" ca="1">BoxVal($A12,32,COLUMN(INDIRECT("T"&amp;($A12-1)*65+2)),1)</f>
        <v xml:space="preserve"> :  (uA)
Vdc&amp;Remark: </v>
      </c>
      <c r="M12" s="59" t="str" cm="1">
        <f t="array" aca="1" ref="M12" ca="1">BoxVal($A12,31,COLUMN(INDIRECT("T"&amp;($A12-1)*65+2)),1)</f>
        <v xml:space="preserve">+/- </v>
      </c>
      <c r="N12" s="59" t="str" cm="1">
        <f t="array" aca="1" ref="N12" ca="1">BoxVal($A12,12,COLUMN(INDIRECT("T"&amp;($A12-1)*65+2)),1)</f>
        <v/>
      </c>
      <c r="O12" s="64" t="str" cm="1">
        <f t="array" ref="O12">BoxVal($A12,2,COLUMN(V13),1)</f>
        <v/>
      </c>
      <c r="P12" s="64" t="e" cm="1">
        <f t="array" aca="1" ref="P12" ca="1">BoxVal($A12,2,COLUMN(INDIRECT("AB"&amp;($A12-1)*65+2)),1)</f>
        <v>#VALUE!</v>
      </c>
      <c r="Q12" s="60" t="str" cm="1">
        <f t="array" aca="1" ref="Q12" ca="1">BoxVal($A12,2,COLUMN(INDIRECT("AJ"&amp;($A12-1)*65+2)),1)</f>
        <v/>
      </c>
      <c r="R12" s="85"/>
      <c r="S12" s="73" t="s">
        <v>721</v>
      </c>
      <c r="T12" s="15" t="s">
        <v>26</v>
      </c>
      <c r="U12" s="36" t="str">
        <f t="shared" ca="1" si="1"/>
        <v>0x4C=-46.70,-45.50;</v>
      </c>
      <c r="V12" s="37">
        <v>-0.3</v>
      </c>
      <c r="W12" s="37"/>
      <c r="X12" s="68"/>
      <c r="Y12" s="68">
        <v>8.1</v>
      </c>
      <c r="Z12" s="55">
        <f t="shared" ca="1" si="2"/>
        <v>8.1999999999999993</v>
      </c>
      <c r="AA12" s="39" t="s">
        <v>587</v>
      </c>
      <c r="AB12" s="40">
        <v>5.5</v>
      </c>
      <c r="AC12" s="40" t="s">
        <v>995</v>
      </c>
      <c r="AD12" s="40">
        <v>1</v>
      </c>
      <c r="AE12" s="41">
        <v>0</v>
      </c>
      <c r="AF12" s="42">
        <v>-46.7</v>
      </c>
      <c r="AG12" s="47">
        <f t="shared" si="8"/>
        <v>-45.5</v>
      </c>
      <c r="AH12" s="43">
        <f t="shared" ca="1" si="3"/>
        <v>-38.5</v>
      </c>
      <c r="AI12" s="43">
        <f t="shared" ca="1" si="4"/>
        <v>-37.299999999999997</v>
      </c>
      <c r="AJ12" s="44" cm="1">
        <f t="array" aca="1" ref="AJ12" ca="1" xml:space="preserve">
N("initial sens-loopgain")+
$AF12-BoxVal(ROW($AA12),26,COLUMN(INDIRECT("T"&amp;(INT(ROW($AA29)/65))*65+2)))</f>
        <v>-48.7</v>
      </c>
      <c r="AK12" s="44">
        <f t="shared" ca="1" si="5"/>
        <v>-47.5</v>
      </c>
      <c r="AL12" s="44" cm="1">
        <f t="array" aca="1" ref="AL12" ca="1" xml:space="preserve">
N("initial sens-loopgain-gain-gain ref-vcm")+
$AH12-
BoxVal(ROW($AA12),26,COLUMN(INDIRECT("T"&amp;(INT(ROW($AA29)/65))*65+2)))-
$AB12-
$W12-
IFERROR(VLOOKUP($AC12,$CT$1:$DC$31,7,FALSE),0)</f>
        <v>-46</v>
      </c>
      <c r="AM12" s="44">
        <f t="shared" ca="1" si="6"/>
        <v>-44.8</v>
      </c>
      <c r="AN12" s="36" t="str">
        <f t="shared" ca="1" si="7"/>
        <v>40</v>
      </c>
      <c r="AO12" s="36" t="str" cm="1">
        <f t="array" aca="1" ref="AO12" ca="1">ManualLookup(AB12,BoxVal(ROW(AB12),4,COLUMN(AO10)),INDIRECT(DO$3))</f>
        <v>0C</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6"/>
      <c r="AT12" s="85"/>
      <c r="AU12" s="100" t="s">
        <v>562</v>
      </c>
      <c r="AV12" s="100" t="s">
        <v>562</v>
      </c>
      <c r="AW12" s="100" t="s">
        <v>562</v>
      </c>
      <c r="AX12" s="88" t="s">
        <v>255</v>
      </c>
      <c r="AY12" s="88" t="s">
        <v>255</v>
      </c>
      <c r="AZ12" s="88" t="s">
        <v>255</v>
      </c>
      <c r="BB12" s="100" t="s">
        <v>562</v>
      </c>
      <c r="BC12" s="100"/>
      <c r="BD12" s="100"/>
      <c r="BE12" s="100"/>
      <c r="BF12" s="100"/>
      <c r="BG12" s="100"/>
      <c r="BH12" s="100"/>
      <c r="BI12" s="100" t="s">
        <v>562</v>
      </c>
      <c r="BJ12" s="100" t="s">
        <v>562</v>
      </c>
      <c r="BK12" s="100" t="s">
        <v>562</v>
      </c>
      <c r="BM12" s="88">
        <v>3.5</v>
      </c>
      <c r="BN12" s="88">
        <v>1</v>
      </c>
      <c r="BO12" s="88">
        <v>0</v>
      </c>
      <c r="BP12" s="88">
        <v>1</v>
      </c>
      <c r="BQ12" s="88">
        <v>0</v>
      </c>
      <c r="BU12" s="100" t="s">
        <v>791</v>
      </c>
      <c r="BV12" s="100" t="s">
        <v>562</v>
      </c>
      <c r="BW12" s="100" t="s">
        <v>562</v>
      </c>
      <c r="BY12" s="101" t="s">
        <v>562</v>
      </c>
      <c r="CF12" s="88" t="s">
        <v>562</v>
      </c>
      <c r="CG12" s="88" t="s">
        <v>562</v>
      </c>
      <c r="CH12" s="88" t="s">
        <v>562</v>
      </c>
      <c r="CJ12" s="100" t="s">
        <v>562</v>
      </c>
      <c r="CP12" s="100" t="s">
        <v>562</v>
      </c>
      <c r="CQ12" s="100" t="s">
        <v>562</v>
      </c>
      <c r="CR12" s="100" t="s">
        <v>562</v>
      </c>
      <c r="CT12" s="100" t="s">
        <v>562</v>
      </c>
      <c r="DA12" s="100" t="s">
        <v>562</v>
      </c>
      <c r="DB12" s="100" t="s">
        <v>562</v>
      </c>
      <c r="DC12" s="100" t="s">
        <v>562</v>
      </c>
      <c r="DE12" s="88" t="s">
        <v>255</v>
      </c>
      <c r="DF12" s="88" t="s">
        <v>255</v>
      </c>
      <c r="DG12" s="88" t="s">
        <v>255</v>
      </c>
      <c r="DH12" s="88" t="s">
        <v>255</v>
      </c>
      <c r="DI12" s="88" t="s">
        <v>255</v>
      </c>
      <c r="DJ12" s="88" t="s">
        <v>255</v>
      </c>
      <c r="DL12" s="88" t="s">
        <v>255</v>
      </c>
      <c r="DM12" s="88" t="s">
        <v>255</v>
      </c>
      <c r="DN12" s="88" t="s">
        <v>255</v>
      </c>
      <c r="DX12" s="102"/>
      <c r="DY12" s="102"/>
      <c r="DZ12" s="102"/>
      <c r="EB12" s="102"/>
      <c r="EC12" s="102"/>
      <c r="ED12" s="102"/>
    </row>
    <row r="13" spans="1:134" ht="51.75" customHeight="1" x14ac:dyDescent="0.25">
      <c r="A13" s="95">
        <v>12</v>
      </c>
      <c r="B13" s="96" t="str">
        <f t="shared" si="0"/>
        <v>=Block12==</v>
      </c>
      <c r="C13" s="59" t="str" cm="1">
        <f t="array" aca="1" ref="C13" ca="1">BoxVal($A13,8,COLUMN(INDIRECT("T"&amp;($A13-1)*65+2)),1)</f>
        <v>10V</v>
      </c>
      <c r="D13" s="59" t="str" cm="1">
        <f t="array" aca="1" ref="D13" ca="1">BoxVal($A13,2,COLUMN(INDIRECT("T"&amp;($A13-1)*65+2)),1)</f>
        <v>HELE</v>
      </c>
      <c r="E13" s="59" t="str" cm="1">
        <f t="array" aca="1" ref="E13" ca="1">BoxVal($A13,3,COLUMN(INDIRECT("T"&amp;($A13-1)*65+2)),1)</f>
        <v>Sample</v>
      </c>
      <c r="F13" s="59" t="str" cm="1">
        <f t="array" aca="1" ref="F13" ca="1">BoxVal($A13,16,COLUMN(INDIRECT("T"&amp;($A13-1)*65+2)),1)</f>
        <v>non</v>
      </c>
      <c r="G13" s="59" t="str" cm="1">
        <f t="array" aca="1" ref="G13" ca="1">BoxVal($A13,4,COLUMN(INDIRECT("T"&amp;($A13-1)*65+2)),1)</f>
        <v>ZTS6216</v>
      </c>
      <c r="H13" s="59" t="str" cm="1">
        <f t="array" aca="1" ref="H13" ca="1">BoxVal($A13,5,COLUMN(INDIRECT("T"&amp;($A13-1)*65+2)),1)</f>
        <v>4804WG</v>
      </c>
      <c r="I13" s="59" t="str" cm="1">
        <f t="array" aca="1" ref="I13" ca="1">BoxVal($A13,6,COLUMN(INDIRECT("T"&amp;($A13-1)*65+2)),1)</f>
        <v>2101L</v>
      </c>
      <c r="J13" s="59" t="str" cm="1">
        <f t="array" aca="1" ref="J13" ca="1">BoxVal($A13,21,COLUMN(INDIRECT("T"&amp;($A13-1)*65+2)),1)</f>
        <v>10V_NormalMode</v>
      </c>
      <c r="K13" s="59" t="str" cm="1">
        <f t="array" aca="1" ref="K13" ca="1">BoxVal($A13,25,COLUMN(INDIRECT("T"&amp;($A13-1)*65+2)),1)</f>
        <v>Default</v>
      </c>
      <c r="L13" s="60" t="str" cm="1">
        <f t="array" aca="1" ref="L13" ca="1">BoxVal($A13,32,COLUMN(INDIRECT("T"&amp;($A13-1)*65+2)),1)</f>
        <v>3.3V : 100~200 (uA)
Vdc&amp;Remark: 0.634V (1.8V), 0.626V (3.3V)</v>
      </c>
      <c r="M13" s="59" t="str" cm="1">
        <f t="array" aca="1" ref="M13" ca="1">BoxVal($A13,31,COLUMN(INDIRECT("T"&amp;($A13-1)*65+2)),1)</f>
        <v>-38+/-0.6 dBV</v>
      </c>
      <c r="N13" s="59" t="str" cm="1">
        <f t="array" aca="1" ref="N13" ca="1">BoxVal($A13,12,COLUMN(INDIRECT("T"&amp;($A13-1)*65+2)),1)</f>
        <v>Normal</v>
      </c>
      <c r="O13" s="64" t="str" cm="1">
        <f t="array" ref="O13">BoxVal($A13,2,COLUMN(V14),1)</f>
        <v/>
      </c>
      <c r="P13" s="64" t="str" cm="1">
        <f t="array" aca="1" ref="P13" ca="1">BoxVal($A13,2,COLUMN(INDIRECT("AB"&amp;($A13-1)*65+2)),1)</f>
        <v>10V_NormalMode_38dB_M804WG_N005A_390_415_ZTS6216_Sample12.0</v>
      </c>
      <c r="Q13" s="60" t="str" cm="1">
        <f t="array" aca="1" ref="Q13" ca="1">BoxVal($A13,2,COLUMN(INDIRECT("AJ"&amp;($A13-1)*65+2)),1)</f>
        <v>驗證OSP封裝簡易配置</v>
      </c>
      <c r="R13" s="85"/>
      <c r="S13" s="7" t="s">
        <v>20</v>
      </c>
      <c r="T13" s="15">
        <v>-37</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85"/>
      <c r="AU13" s="100" t="s">
        <v>562</v>
      </c>
      <c r="AV13" s="100" t="s">
        <v>562</v>
      </c>
      <c r="AW13" s="100" t="s">
        <v>562</v>
      </c>
      <c r="AX13" s="88" t="s">
        <v>255</v>
      </c>
      <c r="AY13" s="88" t="s">
        <v>255</v>
      </c>
      <c r="AZ13" s="88" t="s">
        <v>255</v>
      </c>
      <c r="BB13" s="100" t="s">
        <v>562</v>
      </c>
      <c r="BC13" s="100"/>
      <c r="BD13" s="100"/>
      <c r="BE13" s="100"/>
      <c r="BF13" s="100"/>
      <c r="BG13" s="100"/>
      <c r="BH13" s="100"/>
      <c r="BI13" s="100" t="s">
        <v>562</v>
      </c>
      <c r="BJ13" s="100" t="s">
        <v>562</v>
      </c>
      <c r="BK13" s="100" t="s">
        <v>562</v>
      </c>
      <c r="BM13" s="88">
        <v>4.5</v>
      </c>
      <c r="BN13" s="88">
        <v>1</v>
      </c>
      <c r="BO13" s="88">
        <v>0</v>
      </c>
      <c r="BP13" s="88">
        <v>1</v>
      </c>
      <c r="BQ13" s="88">
        <v>1</v>
      </c>
      <c r="BU13" s="100" t="s">
        <v>792</v>
      </c>
      <c r="BV13" s="100" t="s">
        <v>562</v>
      </c>
      <c r="BW13" s="100" t="s">
        <v>562</v>
      </c>
      <c r="BY13" s="101" t="s">
        <v>562</v>
      </c>
      <c r="CF13" s="88" t="s">
        <v>562</v>
      </c>
      <c r="CG13" s="88" t="s">
        <v>562</v>
      </c>
      <c r="CH13" s="88" t="s">
        <v>562</v>
      </c>
      <c r="CJ13" s="100" t="s">
        <v>562</v>
      </c>
      <c r="CP13" s="100" t="s">
        <v>562</v>
      </c>
      <c r="CQ13" s="100" t="s">
        <v>562</v>
      </c>
      <c r="CR13" s="100" t="s">
        <v>562</v>
      </c>
      <c r="CT13" s="100" t="s">
        <v>562</v>
      </c>
      <c r="DA13" s="100" t="s">
        <v>562</v>
      </c>
      <c r="DB13" s="100" t="s">
        <v>562</v>
      </c>
      <c r="DC13" s="100" t="s">
        <v>562</v>
      </c>
      <c r="DE13" s="88" t="s">
        <v>255</v>
      </c>
      <c r="DF13" s="88" t="s">
        <v>255</v>
      </c>
      <c r="DG13" s="88" t="s">
        <v>255</v>
      </c>
      <c r="DH13" s="88" t="s">
        <v>255</v>
      </c>
      <c r="DI13" s="88" t="s">
        <v>255</v>
      </c>
      <c r="DJ13" s="88" t="s">
        <v>255</v>
      </c>
      <c r="DL13" s="88" t="s">
        <v>255</v>
      </c>
      <c r="DM13" s="88" t="s">
        <v>255</v>
      </c>
      <c r="DN13" s="88" t="s">
        <v>255</v>
      </c>
      <c r="DX13" s="102"/>
      <c r="DY13" s="102"/>
      <c r="DZ13" s="102"/>
      <c r="EB13" s="105"/>
    </row>
    <row r="14" spans="1:134" ht="30" customHeight="1" x14ac:dyDescent="0.25">
      <c r="A14" s="95">
        <v>13</v>
      </c>
      <c r="B14" s="96" t="str">
        <f t="shared" si="0"/>
        <v>=Block13==</v>
      </c>
      <c r="C14" s="59" t="str" cm="1">
        <f t="array" aca="1" ref="C14" ca="1">BoxVal($A14,8,COLUMN(INDIRECT("T"&amp;($A14-1)*65+2)),1)</f>
        <v>10V</v>
      </c>
      <c r="D14" s="59" t="str" cm="1">
        <f t="array" aca="1" ref="D14" ca="1">BoxVal($A14,2,COLUMN(INDIRECT("T"&amp;($A14-1)*65+2)),1)</f>
        <v>CPC</v>
      </c>
      <c r="E14" s="59" t="str" cm="1">
        <f t="array" aca="1" ref="E14" ca="1">BoxVal($A14,3,COLUMN(INDIRECT("T"&amp;($A14-1)*65+2)),1)</f>
        <v>MP</v>
      </c>
      <c r="F14" s="59" t="str" cm="1">
        <f t="array" aca="1" ref="F14" ca="1">BoxVal($A14,16,COLUMN(INDIRECT("T"&amp;($A14-1)*65+2)),1)</f>
        <v>non</v>
      </c>
      <c r="G14" s="59" t="str" cm="1">
        <f t="array" aca="1" ref="G14" ca="1">BoxVal($A14,4,COLUMN(INDIRECT("T"&amp;($A14-1)*65+2)),1)</f>
        <v>ZTS6851</v>
      </c>
      <c r="H14" s="59" t="str" cm="1">
        <f t="array" aca="1" ref="H14" ca="1">BoxVal($A14,5,COLUMN(INDIRECT("T"&amp;($A14-1)*65+2)),1)</f>
        <v>4804WG</v>
      </c>
      <c r="I14" s="59" t="str" cm="1">
        <f t="array" aca="1" ref="I14" ca="1">BoxVal($A14,6,COLUMN(INDIRECT("T"&amp;($A14-1)*65+2)),1)</f>
        <v>ZTS2180</v>
      </c>
      <c r="J14" s="59" t="str" cm="1">
        <f t="array" aca="1" ref="J14" ca="1">BoxVal($A14,21,COLUMN(INDIRECT("T"&amp;($A14-1)*65+2)),1)</f>
        <v>default_NormalMode</v>
      </c>
      <c r="K14" s="59" t="str" cm="1">
        <f t="array" aca="1" ref="K14" ca="1">BoxVal($A14,25,COLUMN(INDIRECT("T"&amp;($A14-1)*65+2)),1)</f>
        <v>Default</v>
      </c>
      <c r="L14" s="60" t="str" cm="1">
        <f t="array" aca="1" ref="L14" ca="1">BoxVal($A14,32,COLUMN(INDIRECT("T"&amp;($A14-1)*65+2)),1)</f>
        <v>3.3V : 100~200 (uA)
Vdc&amp;Remark: 0.656V (1.8V), 0.655V (3.3V)</v>
      </c>
      <c r="M14" s="59" t="str" cm="1">
        <f t="array" aca="1" ref="M14" ca="1">BoxVal($A14,31,COLUMN(INDIRECT("T"&amp;($A14-1)*65+2)),1)</f>
        <v>-38+/-0.8 dBV</v>
      </c>
      <c r="N14" s="59" t="str" cm="1">
        <f t="array" aca="1" ref="N14" ca="1">BoxVal($A14,12,COLUMN(INDIRECT("T"&amp;($A14-1)*65+2)),1)</f>
        <v>Normal</v>
      </c>
      <c r="O14" s="64" t="str" cm="1">
        <f t="array" ref="O14">BoxVal($A14,2,COLUMN(V15),1)</f>
        <v/>
      </c>
      <c r="P14" s="64" t="str" cm="1">
        <f t="array" aca="1" ref="P14" ca="1">BoxVal($A14,2,COLUMN(INDIRECT("AB"&amp;($A14-1)*65+2)),1)</f>
        <v>default_NormalMode_38dB_M804WG_N005A_303_405_ZTS6851_MP13.5</v>
      </c>
      <c r="Q14" s="60" t="str" cm="1">
        <f t="array" aca="1" ref="Q14" ca="1">BoxVal($A14,2,COLUMN(INDIRECT("AJ"&amp;($A14-1)*65+2)),1)</f>
        <v/>
      </c>
      <c r="R14" s="85"/>
      <c r="S14" s="7" t="s">
        <v>691</v>
      </c>
      <c r="T14" s="15" t="s">
        <v>1098</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85"/>
      <c r="AU14" s="100" t="s">
        <v>562</v>
      </c>
      <c r="AV14" s="100" t="s">
        <v>562</v>
      </c>
      <c r="AW14" s="100" t="s">
        <v>562</v>
      </c>
      <c r="AX14" s="88" t="s">
        <v>255</v>
      </c>
      <c r="AY14" s="88" t="s">
        <v>255</v>
      </c>
      <c r="AZ14" s="88" t="s">
        <v>255</v>
      </c>
      <c r="BB14" s="100" t="s">
        <v>562</v>
      </c>
      <c r="BC14" s="100"/>
      <c r="BD14" s="100"/>
      <c r="BE14" s="100"/>
      <c r="BF14" s="100"/>
      <c r="BG14" s="100"/>
      <c r="BH14" s="100"/>
      <c r="BI14" s="100" t="s">
        <v>562</v>
      </c>
      <c r="BJ14" s="100" t="s">
        <v>562</v>
      </c>
      <c r="BK14" s="100" t="s">
        <v>562</v>
      </c>
      <c r="BM14" s="88">
        <v>5.5</v>
      </c>
      <c r="BN14" s="88">
        <v>1</v>
      </c>
      <c r="BO14" s="88">
        <v>1</v>
      </c>
      <c r="BP14" s="88">
        <v>0</v>
      </c>
      <c r="BQ14" s="88">
        <v>0</v>
      </c>
      <c r="BU14" s="100" t="s">
        <v>793</v>
      </c>
      <c r="BV14" s="100" t="s">
        <v>562</v>
      </c>
      <c r="BW14" s="100" t="s">
        <v>562</v>
      </c>
      <c r="BY14" s="101" t="s">
        <v>562</v>
      </c>
      <c r="CF14" s="88" t="s">
        <v>562</v>
      </c>
      <c r="CG14" s="88" t="s">
        <v>562</v>
      </c>
      <c r="CH14" s="88" t="s">
        <v>562</v>
      </c>
      <c r="CJ14" s="100" t="s">
        <v>562</v>
      </c>
      <c r="CP14" s="100" t="s">
        <v>562</v>
      </c>
      <c r="CQ14" s="100" t="s">
        <v>562</v>
      </c>
      <c r="CR14" s="100" t="s">
        <v>562</v>
      </c>
      <c r="CT14" s="100" t="s">
        <v>562</v>
      </c>
      <c r="DA14" s="100" t="s">
        <v>562</v>
      </c>
      <c r="DB14" s="100" t="s">
        <v>562</v>
      </c>
      <c r="DC14" s="100" t="s">
        <v>562</v>
      </c>
      <c r="DE14" s="88" t="s">
        <v>255</v>
      </c>
      <c r="DF14" s="88" t="s">
        <v>255</v>
      </c>
      <c r="DG14" s="88" t="s">
        <v>255</v>
      </c>
      <c r="DH14" s="88" t="s">
        <v>255</v>
      </c>
      <c r="DI14" s="88" t="s">
        <v>255</v>
      </c>
      <c r="DJ14" s="88" t="s">
        <v>255</v>
      </c>
      <c r="DL14" s="88" t="s">
        <v>255</v>
      </c>
      <c r="DM14" s="88" t="s">
        <v>255</v>
      </c>
      <c r="DN14" s="88" t="s">
        <v>255</v>
      </c>
      <c r="DX14" s="102"/>
      <c r="DY14" s="102"/>
      <c r="DZ14" s="102"/>
      <c r="EB14" s="105"/>
    </row>
    <row r="15" spans="1:134" ht="30" customHeight="1" x14ac:dyDescent="0.25">
      <c r="A15" s="95">
        <v>14</v>
      </c>
      <c r="B15" s="96" t="str">
        <f t="shared" si="0"/>
        <v>=Block14==</v>
      </c>
      <c r="C15" s="59" t="str" cm="1">
        <f t="array" aca="1" ref="C15" ca="1">BoxVal($A15,8,COLUMN(INDIRECT("T"&amp;($A15-1)*65+2)),1)</f>
        <v>12V</v>
      </c>
      <c r="D15" s="59" t="str" cm="1">
        <f t="array" aca="1" ref="D15" ca="1">BoxVal($A15,2,COLUMN(INDIRECT("T"&amp;($A15-1)*65+2)),1)</f>
        <v>CPC</v>
      </c>
      <c r="E15" s="59" t="str" cm="1">
        <f t="array" aca="1" ref="E15" ca="1">BoxVal($A15,3,COLUMN(INDIRECT("T"&amp;($A15-1)*65+2)),1)</f>
        <v>MP</v>
      </c>
      <c r="F15" s="59" t="str" cm="1">
        <f t="array" aca="1" ref="F15" ca="1">BoxVal($A15,16,COLUMN(INDIRECT("T"&amp;($A15-1)*65+2)),1)</f>
        <v>non</v>
      </c>
      <c r="G15" s="59" t="str" cm="1">
        <f t="array" aca="1" ref="G15" ca="1">BoxVal($A15,4,COLUMN(INDIRECT("T"&amp;($A15-1)*65+2)),1)</f>
        <v>ZTS6216</v>
      </c>
      <c r="H15" s="59" t="str" cm="1">
        <f t="array" aca="1" ref="H15" ca="1">BoxVal($A15,5,COLUMN(INDIRECT("T"&amp;($A15-1)*65+2)),1)</f>
        <v>4804WG</v>
      </c>
      <c r="I15" s="59" t="str" cm="1">
        <f t="array" aca="1" ref="I15" ca="1">BoxVal($A15,6,COLUMN(INDIRECT("T"&amp;($A15-1)*65+2)),1)</f>
        <v>ZTS2100</v>
      </c>
      <c r="J15" s="59" t="str" cm="1">
        <f t="array" aca="1" ref="J15" ca="1">BoxVal($A15,21,COLUMN(INDIRECT("T"&amp;($A15-1)*65+2)),1)</f>
        <v>12V_NormalMode</v>
      </c>
      <c r="K15" s="59" t="str" cm="1">
        <f t="array" aca="1" ref="K15" ca="1">BoxVal($A15,25,COLUMN(INDIRECT("T"&amp;($A15-1)*65+2)),1)</f>
        <v>Default</v>
      </c>
      <c r="L15" s="60" t="str" cm="1">
        <f t="array" aca="1" ref="L15" ca="1">BoxVal($A15,32,COLUMN(INDIRECT("T"&amp;($A15-1)*65+2)),1)</f>
        <v>3.3V : 100~200 (uA)
Vdc&amp;Remark: 0.64V (1.8V), 0.638V (3.3V)</v>
      </c>
      <c r="M15" s="59" t="str" cm="1">
        <f t="array" aca="1" ref="M15" ca="1">BoxVal($A15,31,COLUMN(INDIRECT("T"&amp;($A15-1)*65+2)),1)</f>
        <v>-38+/-0.8 dBV</v>
      </c>
      <c r="N15" s="59" t="str" cm="1">
        <f t="array" aca="1" ref="N15" ca="1">BoxVal($A15,12,COLUMN(INDIRECT("T"&amp;($A15-1)*65+2)),1)</f>
        <v>Normal</v>
      </c>
      <c r="O15" s="64" t="str" cm="1">
        <f t="array" ref="O15">BoxVal($A15,2,COLUMN(V16),1)</f>
        <v/>
      </c>
      <c r="P15" s="64" t="str" cm="1">
        <f t="array" aca="1" ref="P15" ca="1">BoxVal($A15,2,COLUMN(INDIRECT("AB"&amp;($A15-1)*65+2)),1)</f>
        <v>12V_NormalMode_38dB_M804WG_N005A_390_440_ZTS6216_MP14.1</v>
      </c>
      <c r="Q15" s="60" t="str" cm="1">
        <f t="array" aca="1" ref="Q15" ca="1">BoxVal($A15,2,COLUMN(INDIRECT("AJ"&amp;($A15-1)*65+2)),1)</f>
        <v/>
      </c>
      <c r="R15" s="85"/>
      <c r="S15" s="82" t="s">
        <v>544</v>
      </c>
      <c r="T15" s="15" t="s">
        <v>1229</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85"/>
      <c r="AU15" s="100" t="s">
        <v>562</v>
      </c>
      <c r="AV15" s="100" t="s">
        <v>562</v>
      </c>
      <c r="AW15" s="100" t="s">
        <v>562</v>
      </c>
      <c r="AX15" s="88" t="s">
        <v>255</v>
      </c>
      <c r="AY15" s="88" t="s">
        <v>255</v>
      </c>
      <c r="AZ15" s="88" t="s">
        <v>255</v>
      </c>
      <c r="BB15" s="100" t="s">
        <v>562</v>
      </c>
      <c r="BC15" s="100"/>
      <c r="BD15" s="100"/>
      <c r="BE15" s="100"/>
      <c r="BF15" s="100"/>
      <c r="BG15" s="100"/>
      <c r="BH15" s="100"/>
      <c r="BI15" s="100" t="s">
        <v>562</v>
      </c>
      <c r="BJ15" s="100" t="s">
        <v>562</v>
      </c>
      <c r="BK15" s="100" t="s">
        <v>562</v>
      </c>
      <c r="BM15" s="88">
        <v>8.5</v>
      </c>
      <c r="BN15" s="88">
        <v>1</v>
      </c>
      <c r="BO15" s="88">
        <v>1</v>
      </c>
      <c r="BP15" s="88">
        <v>0</v>
      </c>
      <c r="BQ15" s="88">
        <v>1</v>
      </c>
      <c r="BU15" s="100" t="s">
        <v>794</v>
      </c>
      <c r="BV15" s="100" t="s">
        <v>562</v>
      </c>
      <c r="BW15" s="100" t="s">
        <v>562</v>
      </c>
      <c r="BY15" s="101" t="s">
        <v>562</v>
      </c>
      <c r="CF15" s="88" t="s">
        <v>562</v>
      </c>
      <c r="CG15" s="88" t="s">
        <v>562</v>
      </c>
      <c r="CH15" s="88" t="s">
        <v>562</v>
      </c>
      <c r="CJ15" s="100" t="s">
        <v>562</v>
      </c>
      <c r="CP15" s="100" t="s">
        <v>562</v>
      </c>
      <c r="CQ15" s="100" t="s">
        <v>562</v>
      </c>
      <c r="CR15" s="100" t="s">
        <v>562</v>
      </c>
      <c r="CT15" s="100" t="s">
        <v>562</v>
      </c>
      <c r="DA15" s="100" t="s">
        <v>562</v>
      </c>
      <c r="DB15" s="100" t="s">
        <v>562</v>
      </c>
      <c r="DC15" s="100" t="s">
        <v>562</v>
      </c>
      <c r="DE15" s="88" t="s">
        <v>255</v>
      </c>
      <c r="DF15" s="88" t="s">
        <v>255</v>
      </c>
      <c r="DG15" s="88" t="s">
        <v>255</v>
      </c>
      <c r="DH15" s="88" t="s">
        <v>255</v>
      </c>
      <c r="DI15" s="88" t="s">
        <v>255</v>
      </c>
      <c r="DJ15" s="88" t="s">
        <v>255</v>
      </c>
      <c r="DL15" s="88" t="s">
        <v>255</v>
      </c>
      <c r="DM15" s="88" t="s">
        <v>255</v>
      </c>
      <c r="DX15" s="102"/>
      <c r="DY15" s="102"/>
      <c r="DZ15" s="102"/>
      <c r="EB15" s="105"/>
    </row>
    <row r="16" spans="1:134" ht="30" customHeight="1" x14ac:dyDescent="0.25">
      <c r="A16" s="95">
        <v>15</v>
      </c>
      <c r="B16" s="96" t="str">
        <f t="shared" si="0"/>
        <v>=Block15==</v>
      </c>
      <c r="C16" s="97" t="str" cm="1">
        <f t="array" aca="1" ref="C16" ca="1">BoxVal($A16,8,COLUMN(INDIRECT("T"&amp;($A16-1)*65+2)),1)</f>
        <v/>
      </c>
      <c r="D16" s="97" t="str" cm="1">
        <f t="array" aca="1" ref="D16" ca="1">BoxVal($A16,2,COLUMN(INDIRECT("T"&amp;($A16-1)*65+2)),1)</f>
        <v/>
      </c>
      <c r="E16" s="97" t="str" cm="1">
        <f t="array" aca="1" ref="E16" ca="1">BoxVal($A16,3,COLUMN(INDIRECT("T"&amp;($A16-1)*65+2)),1)</f>
        <v/>
      </c>
      <c r="F16" s="97" t="str" cm="1">
        <f t="array" aca="1" ref="F16" ca="1">BoxVal($A16,16,COLUMN(INDIRECT("T"&amp;($A16-1)*65+2)),1)</f>
        <v/>
      </c>
      <c r="G16" s="97" t="str" cm="1">
        <f t="array" aca="1" ref="G16" ca="1">BoxVal($A16,4,COLUMN(INDIRECT("T"&amp;($A16-1)*65+2)),1)</f>
        <v/>
      </c>
      <c r="H16" s="97" t="str" cm="1">
        <f t="array" aca="1" ref="H16" ca="1">BoxVal($A16,5,COLUMN(INDIRECT("T"&amp;($A16-1)*65+2)),1)</f>
        <v/>
      </c>
      <c r="I16" s="97" t="str" cm="1">
        <f t="array" aca="1" ref="I16" ca="1">BoxVal($A16,6,COLUMN(INDIRECT("T"&amp;($A16-1)*65+2)),1)</f>
        <v/>
      </c>
      <c r="J16" s="97" t="str" cm="1">
        <f t="array" aca="1" ref="J16" ca="1">BoxVal($A16,21,COLUMN(INDIRECT("T"&amp;($A16-1)*65+2)),1)</f>
        <v/>
      </c>
      <c r="K16" s="97" t="str" cm="1">
        <f t="array" aca="1" ref="K16" ca="1">BoxVal($A16,25,COLUMN(INDIRECT("T"&amp;($A16-1)*65+2)),1)</f>
        <v/>
      </c>
      <c r="L16" s="98" t="str" cm="1">
        <f t="array" aca="1" ref="L16" ca="1">BoxVal($A16,32,COLUMN(INDIRECT("T"&amp;($A16-1)*65+2)),1)</f>
        <v/>
      </c>
      <c r="M16" s="97" t="str" cm="1">
        <f t="array" aca="1" ref="M16" ca="1">BoxVal($A16,31,COLUMN(INDIRECT("T"&amp;($A16-1)*65+2)),1)</f>
        <v/>
      </c>
      <c r="N16" s="97" t="str" cm="1">
        <f t="array" aca="1" ref="N16" ca="1">BoxVal($A16,12,COLUMN(INDIRECT("T"&amp;($A16-1)*65+2)),1)</f>
        <v/>
      </c>
      <c r="O16" s="99" t="str" cm="1">
        <f t="array" ref="O16">BoxVal($A16,2,COLUMN(V17),1)</f>
        <v/>
      </c>
      <c r="P16" s="99" t="str" cm="1">
        <f t="array" aca="1" ref="P16" ca="1">BoxVal($A16,2,COLUMN(INDIRECT("AB"&amp;($A16-1)*65+2)),1)</f>
        <v/>
      </c>
      <c r="Q16" s="99" t="str" cm="1">
        <f t="array" aca="1" ref="Q16" ca="1">BoxVal($A16,2,COLUMN(INDIRECT("AJ"&amp;($A16-1)*65+2)),1)</f>
        <v/>
      </c>
      <c r="R16" s="85"/>
      <c r="S16" s="73"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85"/>
      <c r="AU16" s="100" t="s">
        <v>562</v>
      </c>
      <c r="AV16" s="100" t="s">
        <v>562</v>
      </c>
      <c r="AW16" s="100" t="s">
        <v>562</v>
      </c>
      <c r="AX16" s="88" t="s">
        <v>255</v>
      </c>
      <c r="AY16" s="88" t="s">
        <v>255</v>
      </c>
      <c r="AZ16" s="88" t="s">
        <v>255</v>
      </c>
      <c r="BB16" s="100" t="s">
        <v>562</v>
      </c>
      <c r="BI16" s="100" t="s">
        <v>562</v>
      </c>
      <c r="BJ16" s="100" t="s">
        <v>562</v>
      </c>
      <c r="BK16" s="100" t="s">
        <v>562</v>
      </c>
      <c r="BM16" s="88">
        <v>13</v>
      </c>
      <c r="BN16" s="88">
        <v>1</v>
      </c>
      <c r="BO16" s="88">
        <v>1</v>
      </c>
      <c r="BP16" s="88">
        <v>1</v>
      </c>
      <c r="BQ16" s="88">
        <v>0</v>
      </c>
      <c r="BU16" s="88" t="s">
        <v>795</v>
      </c>
      <c r="BV16" s="100" t="s">
        <v>562</v>
      </c>
      <c r="BW16" s="88" t="s">
        <v>562</v>
      </c>
      <c r="BY16" s="101" t="s">
        <v>562</v>
      </c>
      <c r="CF16" s="88" t="s">
        <v>562</v>
      </c>
      <c r="CG16" s="88" t="s">
        <v>562</v>
      </c>
      <c r="CH16" s="88" t="s">
        <v>562</v>
      </c>
      <c r="CJ16" s="100" t="s">
        <v>562</v>
      </c>
      <c r="CP16" s="100" t="s">
        <v>562</v>
      </c>
      <c r="CQ16" s="100" t="s">
        <v>562</v>
      </c>
      <c r="CR16" s="100" t="s">
        <v>562</v>
      </c>
      <c r="CT16" s="100" t="s">
        <v>562</v>
      </c>
      <c r="DA16" s="100" t="s">
        <v>562</v>
      </c>
      <c r="DB16" s="100" t="s">
        <v>562</v>
      </c>
      <c r="DC16" s="100" t="s">
        <v>562</v>
      </c>
      <c r="DE16" s="88" t="s">
        <v>255</v>
      </c>
      <c r="DF16" s="88" t="s">
        <v>255</v>
      </c>
      <c r="DG16" s="88" t="s">
        <v>255</v>
      </c>
      <c r="DH16" s="88" t="s">
        <v>255</v>
      </c>
      <c r="DI16" s="88" t="s">
        <v>255</v>
      </c>
      <c r="DJ16" s="88" t="s">
        <v>255</v>
      </c>
      <c r="DL16" s="88" t="s">
        <v>255</v>
      </c>
      <c r="DM16" s="88" t="s">
        <v>255</v>
      </c>
      <c r="DX16" s="102"/>
      <c r="DY16" s="102"/>
      <c r="DZ16" s="102"/>
      <c r="EB16" s="105"/>
    </row>
    <row r="17" spans="1:133" ht="30" customHeight="1" x14ac:dyDescent="0.25">
      <c r="A17" s="95">
        <v>16</v>
      </c>
      <c r="B17" s="96" t="str">
        <f t="shared" si="0"/>
        <v>=Block16==</v>
      </c>
      <c r="C17" s="97" t="str" cm="1">
        <f t="array" aca="1" ref="C17" ca="1">BoxVal($A17,8,COLUMN(INDIRECT("T"&amp;($A17-1)*65+2)),1)</f>
        <v/>
      </c>
      <c r="D17" s="97" t="str" cm="1">
        <f t="array" aca="1" ref="D17" ca="1">BoxVal($A17,2,COLUMN(INDIRECT("T"&amp;($A17-1)*65+2)),1)</f>
        <v/>
      </c>
      <c r="E17" s="97" t="str" cm="1">
        <f t="array" aca="1" ref="E17" ca="1">BoxVal($A17,3,COLUMN(INDIRECT("T"&amp;($A17-1)*65+2)),1)</f>
        <v/>
      </c>
      <c r="F17" s="97" t="str" cm="1">
        <f t="array" aca="1" ref="F17" ca="1">BoxVal($A17,16,COLUMN(INDIRECT("T"&amp;($A17-1)*65+2)),1)</f>
        <v/>
      </c>
      <c r="G17" s="97" t="str" cm="1">
        <f t="array" aca="1" ref="G17" ca="1">BoxVal($A17,4,COLUMN(INDIRECT("T"&amp;($A17-1)*65+2)),1)</f>
        <v/>
      </c>
      <c r="H17" s="97" t="str" cm="1">
        <f t="array" aca="1" ref="H17" ca="1">BoxVal($A17,5,COLUMN(INDIRECT("T"&amp;($A17-1)*65+2)),1)</f>
        <v/>
      </c>
      <c r="I17" s="97" t="str" cm="1">
        <f t="array" aca="1" ref="I17" ca="1">BoxVal($A17,6,COLUMN(INDIRECT("T"&amp;($A17-1)*65+2)),1)</f>
        <v/>
      </c>
      <c r="J17" s="97" t="str" cm="1">
        <f t="array" aca="1" ref="J17" ca="1">BoxVal($A17,21,COLUMN(INDIRECT("T"&amp;($A17-1)*65+2)),1)</f>
        <v/>
      </c>
      <c r="K17" s="97" t="str" cm="1">
        <f t="array" aca="1" ref="K17" ca="1">BoxVal($A17,25,COLUMN(INDIRECT("T"&amp;($A17-1)*65+2)),1)</f>
        <v/>
      </c>
      <c r="L17" s="98" t="str" cm="1">
        <f t="array" aca="1" ref="L17" ca="1">BoxVal($A17,32,COLUMN(INDIRECT("T"&amp;($A17-1)*65+2)),1)</f>
        <v/>
      </c>
      <c r="M17" s="97" t="str" cm="1">
        <f t="array" aca="1" ref="M17" ca="1">BoxVal($A17,31,COLUMN(INDIRECT("T"&amp;($A17-1)*65+2)),1)</f>
        <v/>
      </c>
      <c r="N17" s="97" t="str" cm="1">
        <f t="array" aca="1" ref="N17" ca="1">BoxVal($A17,12,COLUMN(INDIRECT("T"&amp;($A17-1)*65+2)),1)</f>
        <v/>
      </c>
      <c r="O17" s="99" t="str" cm="1">
        <f t="array" ref="O17">BoxVal($A17,2,COLUMN(V18),1)</f>
        <v/>
      </c>
      <c r="P17" s="99" t="str" cm="1">
        <f t="array" aca="1" ref="P17" ca="1">BoxVal($A17,2,COLUMN(INDIRECT("AB"&amp;($A17-1)*65+2)),1)</f>
        <v/>
      </c>
      <c r="Q17" s="99" t="str" cm="1">
        <f t="array" aca="1" ref="Q17" ca="1">BoxVal($A17,2,COLUMN(INDIRECT("AJ"&amp;($A17-1)*65+2)),1)</f>
        <v/>
      </c>
      <c r="R17" s="85"/>
      <c r="S17" s="73" t="s">
        <v>773</v>
      </c>
      <c r="T17" s="15" t="s">
        <v>1257</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85"/>
      <c r="AU17" s="100" t="s">
        <v>562</v>
      </c>
      <c r="AV17" s="100" t="s">
        <v>562</v>
      </c>
      <c r="AW17" s="100" t="s">
        <v>562</v>
      </c>
      <c r="AX17" s="88" t="s">
        <v>255</v>
      </c>
      <c r="AY17" s="88" t="s">
        <v>255</v>
      </c>
      <c r="AZ17" s="88" t="s">
        <v>255</v>
      </c>
      <c r="BB17" s="100" t="s">
        <v>562</v>
      </c>
      <c r="BI17" s="100" t="s">
        <v>562</v>
      </c>
      <c r="BJ17" s="100" t="s">
        <v>562</v>
      </c>
      <c r="BK17" s="100" t="s">
        <v>562</v>
      </c>
      <c r="BM17" s="88">
        <v>18</v>
      </c>
      <c r="BN17" s="88">
        <v>1</v>
      </c>
      <c r="BO17" s="88">
        <v>1</v>
      </c>
      <c r="BP17" s="88">
        <v>1</v>
      </c>
      <c r="BQ17" s="88">
        <v>1</v>
      </c>
      <c r="BU17" s="88" t="s">
        <v>796</v>
      </c>
      <c r="BV17" s="100" t="s">
        <v>562</v>
      </c>
      <c r="BW17" s="88" t="s">
        <v>562</v>
      </c>
      <c r="BY17" s="101" t="s">
        <v>562</v>
      </c>
      <c r="CF17" s="88" t="s">
        <v>562</v>
      </c>
      <c r="CG17" s="88" t="s">
        <v>562</v>
      </c>
      <c r="CH17" s="88" t="s">
        <v>562</v>
      </c>
      <c r="CJ17" s="100" t="s">
        <v>562</v>
      </c>
      <c r="CP17" s="100" t="s">
        <v>562</v>
      </c>
      <c r="CQ17" s="100" t="s">
        <v>562</v>
      </c>
      <c r="CR17" s="100" t="s">
        <v>562</v>
      </c>
      <c r="CT17" s="100" t="s">
        <v>562</v>
      </c>
      <c r="DA17" s="100" t="s">
        <v>562</v>
      </c>
      <c r="DB17" s="100" t="s">
        <v>562</v>
      </c>
      <c r="DC17" s="100" t="s">
        <v>562</v>
      </c>
      <c r="DE17" s="88" t="s">
        <v>255</v>
      </c>
      <c r="DF17" s="88" t="s">
        <v>255</v>
      </c>
      <c r="DG17" s="88" t="s">
        <v>255</v>
      </c>
      <c r="DH17" s="88" t="s">
        <v>255</v>
      </c>
      <c r="DI17" s="88" t="s">
        <v>255</v>
      </c>
      <c r="DJ17" s="88" t="s">
        <v>255</v>
      </c>
      <c r="DL17" s="88" t="s">
        <v>255</v>
      </c>
      <c r="DM17" s="88" t="s">
        <v>255</v>
      </c>
    </row>
    <row r="18" spans="1:133" ht="30" customHeight="1" x14ac:dyDescent="0.25">
      <c r="A18" s="95">
        <v>17</v>
      </c>
      <c r="B18" s="96" t="str">
        <f t="shared" si="0"/>
        <v>=Block17==</v>
      </c>
      <c r="C18" s="97" t="str" cm="1">
        <f t="array" aca="1" ref="C18" ca="1">BoxVal($A18,8,COLUMN(INDIRECT("T"&amp;($A18-1)*65+2)),1)</f>
        <v/>
      </c>
      <c r="D18" s="97" t="str" cm="1">
        <f t="array" aca="1" ref="D18" ca="1">BoxVal($A18,2,COLUMN(INDIRECT("T"&amp;($A18-1)*65+2)),1)</f>
        <v/>
      </c>
      <c r="E18" s="97" t="str" cm="1">
        <f t="array" aca="1" ref="E18" ca="1">BoxVal($A18,3,COLUMN(INDIRECT("T"&amp;($A18-1)*65+2)),1)</f>
        <v/>
      </c>
      <c r="F18" s="97" t="str" cm="1">
        <f t="array" aca="1" ref="F18" ca="1">BoxVal($A18,16,COLUMN(INDIRECT("T"&amp;($A18-1)*65+2)),1)</f>
        <v/>
      </c>
      <c r="G18" s="97" t="str" cm="1">
        <f t="array" aca="1" ref="G18" ca="1">BoxVal($A18,4,COLUMN(INDIRECT("T"&amp;($A18-1)*65+2)),1)</f>
        <v/>
      </c>
      <c r="H18" s="97" t="str" cm="1">
        <f t="array" aca="1" ref="H18" ca="1">BoxVal($A18,5,COLUMN(INDIRECT("T"&amp;($A18-1)*65+2)),1)</f>
        <v/>
      </c>
      <c r="I18" s="97" t="str" cm="1">
        <f t="array" aca="1" ref="I18" ca="1">BoxVal($A18,6,COLUMN(INDIRECT("T"&amp;($A18-1)*65+2)),1)</f>
        <v/>
      </c>
      <c r="J18" s="97" t="str" cm="1">
        <f t="array" aca="1" ref="J18" ca="1">BoxVal($A18,21,COLUMN(INDIRECT("T"&amp;($A18-1)*65+2)),1)</f>
        <v/>
      </c>
      <c r="K18" s="97" t="str" cm="1">
        <f t="array" aca="1" ref="K18" ca="1">BoxVal($A18,25,COLUMN(INDIRECT("T"&amp;($A18-1)*65+2)),1)</f>
        <v/>
      </c>
      <c r="L18" s="98" t="str" cm="1">
        <f t="array" aca="1" ref="L18" ca="1">BoxVal($A18,32,COLUMN(INDIRECT("T"&amp;($A18-1)*65+2)),1)</f>
        <v/>
      </c>
      <c r="M18" s="97" t="str" cm="1">
        <f t="array" aca="1" ref="M18" ca="1">BoxVal($A18,31,COLUMN(INDIRECT("T"&amp;($A18-1)*65+2)),1)</f>
        <v/>
      </c>
      <c r="N18" s="97" t="str" cm="1">
        <f t="array" aca="1" ref="N18" ca="1">BoxVal($A18,12,COLUMN(INDIRECT("T"&amp;($A18-1)*65+2)),1)</f>
        <v/>
      </c>
      <c r="O18" s="99" t="str" cm="1">
        <f t="array" ref="O18">BoxVal($A18,2,COLUMN(V19),1)</f>
        <v/>
      </c>
      <c r="P18" s="99" t="str" cm="1">
        <f t="array" aca="1" ref="P18" ca="1">BoxVal($A18,2,COLUMN(INDIRECT("AB"&amp;($A18-1)*65+2)),1)</f>
        <v/>
      </c>
      <c r="Q18" s="99" t="str" cm="1">
        <f t="array" aca="1" ref="Q18" ca="1">BoxVal($A18,2,COLUMN(INDIRECT("AJ"&amp;($A18-1)*65+2)),1)</f>
        <v/>
      </c>
      <c r="R18" s="85"/>
      <c r="S18" s="73" t="s">
        <v>573</v>
      </c>
      <c r="T18" s="15">
        <v>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85"/>
      <c r="AU18" s="100" t="s">
        <v>562</v>
      </c>
      <c r="AV18" s="100" t="s">
        <v>562</v>
      </c>
      <c r="AW18" s="100" t="s">
        <v>562</v>
      </c>
      <c r="AX18" s="88" t="s">
        <v>255</v>
      </c>
      <c r="AY18" s="88" t="s">
        <v>255</v>
      </c>
      <c r="AZ18" s="88" t="s">
        <v>255</v>
      </c>
      <c r="BB18" s="100" t="s">
        <v>562</v>
      </c>
      <c r="BI18" s="100" t="s">
        <v>562</v>
      </c>
      <c r="BJ18" s="100" t="s">
        <v>562</v>
      </c>
      <c r="BK18" s="100" t="s">
        <v>562</v>
      </c>
      <c r="BM18" s="88" t="s">
        <v>562</v>
      </c>
      <c r="BU18" s="88" t="s">
        <v>562</v>
      </c>
      <c r="BV18" s="100" t="s">
        <v>562</v>
      </c>
      <c r="BW18" s="88" t="s">
        <v>562</v>
      </c>
      <c r="BY18" s="101" t="s">
        <v>562</v>
      </c>
      <c r="CF18" s="88" t="s">
        <v>562</v>
      </c>
      <c r="CG18" s="88" t="s">
        <v>562</v>
      </c>
      <c r="CH18" s="88" t="s">
        <v>562</v>
      </c>
      <c r="CJ18" s="100" t="s">
        <v>562</v>
      </c>
      <c r="CP18" s="100" t="s">
        <v>562</v>
      </c>
      <c r="CQ18" s="100" t="s">
        <v>562</v>
      </c>
      <c r="CR18" s="100" t="s">
        <v>562</v>
      </c>
      <c r="CT18" s="100" t="s">
        <v>562</v>
      </c>
      <c r="DA18" s="100" t="s">
        <v>562</v>
      </c>
      <c r="DB18" s="100" t="s">
        <v>562</v>
      </c>
      <c r="DC18" s="100" t="s">
        <v>562</v>
      </c>
      <c r="DE18" s="88" t="s">
        <v>255</v>
      </c>
      <c r="DF18" s="88" t="s">
        <v>255</v>
      </c>
      <c r="DG18" s="88" t="s">
        <v>255</v>
      </c>
      <c r="DH18" s="88" t="s">
        <v>255</v>
      </c>
      <c r="DI18" s="88" t="s">
        <v>255</v>
      </c>
      <c r="DJ18" s="88" t="s">
        <v>255</v>
      </c>
      <c r="DL18" s="88" t="s">
        <v>255</v>
      </c>
      <c r="DM18" s="88" t="s">
        <v>255</v>
      </c>
      <c r="EC18" s="106"/>
    </row>
    <row r="19" spans="1:133" ht="30" customHeight="1" x14ac:dyDescent="0.25">
      <c r="A19" s="95">
        <v>18</v>
      </c>
      <c r="B19" s="96" t="str">
        <f t="shared" si="0"/>
        <v>=Block18==</v>
      </c>
      <c r="C19" s="97" t="str" cm="1">
        <f t="array" aca="1" ref="C19" ca="1">BoxVal($A19,8,COLUMN(INDIRECT("T"&amp;($A19-1)*65+2)),1)</f>
        <v/>
      </c>
      <c r="D19" s="97" t="str" cm="1">
        <f t="array" aca="1" ref="D19" ca="1">BoxVal($A19,2,COLUMN(INDIRECT("T"&amp;($A19-1)*65+2)),1)</f>
        <v/>
      </c>
      <c r="E19" s="97" t="str" cm="1">
        <f t="array" aca="1" ref="E19" ca="1">BoxVal($A19,3,COLUMN(INDIRECT("T"&amp;($A19-1)*65+2)),1)</f>
        <v/>
      </c>
      <c r="F19" s="97" t="str" cm="1">
        <f t="array" aca="1" ref="F19" ca="1">BoxVal($A19,16,COLUMN(INDIRECT("T"&amp;($A19-1)*65+2)),1)</f>
        <v/>
      </c>
      <c r="G19" s="97" t="str" cm="1">
        <f t="array" aca="1" ref="G19" ca="1">BoxVal($A19,4,COLUMN(INDIRECT("T"&amp;($A19-1)*65+2)),1)</f>
        <v/>
      </c>
      <c r="H19" s="97" t="str" cm="1">
        <f t="array" aca="1" ref="H19" ca="1">BoxVal($A19,5,COLUMN(INDIRECT("T"&amp;($A19-1)*65+2)),1)</f>
        <v/>
      </c>
      <c r="I19" s="97" t="str" cm="1">
        <f t="array" aca="1" ref="I19" ca="1">BoxVal($A19,6,COLUMN(INDIRECT("T"&amp;($A19-1)*65+2)),1)</f>
        <v/>
      </c>
      <c r="J19" s="97" t="str" cm="1">
        <f t="array" aca="1" ref="J19" ca="1">BoxVal($A19,21,COLUMN(INDIRECT("T"&amp;($A19-1)*65+2)),1)</f>
        <v/>
      </c>
      <c r="K19" s="97" t="str" cm="1">
        <f t="array" aca="1" ref="K19" ca="1">BoxVal($A19,25,COLUMN(INDIRECT("T"&amp;($A19-1)*65+2)),1)</f>
        <v/>
      </c>
      <c r="L19" s="98" t="str" cm="1">
        <f t="array" aca="1" ref="L19" ca="1">BoxVal($A19,32,COLUMN(INDIRECT("T"&amp;($A19-1)*65+2)),1)</f>
        <v/>
      </c>
      <c r="M19" s="97" t="str" cm="1">
        <f t="array" aca="1" ref="M19" ca="1">BoxVal($A19,31,COLUMN(INDIRECT("T"&amp;($A19-1)*65+2)),1)</f>
        <v/>
      </c>
      <c r="N19" s="97" t="str" cm="1">
        <f t="array" aca="1" ref="N19" ca="1">BoxVal($A19,12,COLUMN(INDIRECT("T"&amp;($A19-1)*65+2)),1)</f>
        <v/>
      </c>
      <c r="O19" s="99" t="str" cm="1">
        <f t="array" ref="O19">BoxVal($A19,2,COLUMN(V20),1)</f>
        <v/>
      </c>
      <c r="P19" s="99" t="str" cm="1">
        <f t="array" aca="1" ref="P19" ca="1">BoxVal($A19,2,COLUMN(INDIRECT("AB"&amp;($A19-1)*65+2)),1)</f>
        <v/>
      </c>
      <c r="Q19" s="99" t="str" cm="1">
        <f t="array" aca="1" ref="Q19" ca="1">BoxVal($A19,2,COLUMN(INDIRECT("AJ"&amp;($A19-1)*65+2)),1)</f>
        <v/>
      </c>
      <c r="R19" s="85"/>
      <c r="S19" s="7" t="s">
        <v>590</v>
      </c>
      <c r="T19" s="15">
        <v>-38</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85"/>
      <c r="AU19" s="100" t="s">
        <v>562</v>
      </c>
      <c r="AV19" s="100" t="s">
        <v>562</v>
      </c>
      <c r="AW19" s="100" t="s">
        <v>562</v>
      </c>
      <c r="AX19" s="88" t="s">
        <v>255</v>
      </c>
      <c r="AY19" s="88" t="s">
        <v>255</v>
      </c>
      <c r="AZ19" s="88" t="s">
        <v>255</v>
      </c>
      <c r="BB19" s="100" t="s">
        <v>562</v>
      </c>
      <c r="BI19" s="100" t="s">
        <v>562</v>
      </c>
      <c r="BJ19" s="100" t="s">
        <v>562</v>
      </c>
      <c r="BK19" s="100" t="s">
        <v>562</v>
      </c>
      <c r="BM19" s="88" t="s">
        <v>562</v>
      </c>
      <c r="BU19" s="88" t="s">
        <v>562</v>
      </c>
      <c r="BV19" s="88" t="s">
        <v>562</v>
      </c>
      <c r="BW19" s="88" t="s">
        <v>562</v>
      </c>
      <c r="BY19" s="101" t="s">
        <v>562</v>
      </c>
      <c r="CF19" s="88" t="s">
        <v>562</v>
      </c>
      <c r="CG19" s="88" t="s">
        <v>562</v>
      </c>
      <c r="CH19" s="88" t="s">
        <v>562</v>
      </c>
      <c r="CJ19" s="100" t="s">
        <v>562</v>
      </c>
      <c r="CP19" s="100" t="s">
        <v>562</v>
      </c>
      <c r="CQ19" s="100" t="s">
        <v>562</v>
      </c>
      <c r="CR19" s="100" t="s">
        <v>562</v>
      </c>
      <c r="CT19" s="100" t="s">
        <v>562</v>
      </c>
      <c r="DA19" s="100" t="s">
        <v>562</v>
      </c>
      <c r="DB19" s="100" t="s">
        <v>562</v>
      </c>
      <c r="DC19" s="100" t="s">
        <v>562</v>
      </c>
      <c r="DE19" s="88" t="s">
        <v>255</v>
      </c>
      <c r="DF19" s="88" t="s">
        <v>255</v>
      </c>
      <c r="DG19" s="88" t="s">
        <v>255</v>
      </c>
      <c r="DH19" s="88" t="s">
        <v>255</v>
      </c>
      <c r="DI19" s="88" t="s">
        <v>255</v>
      </c>
      <c r="DJ19" s="88" t="s">
        <v>255</v>
      </c>
      <c r="DL19" s="88" t="s">
        <v>255</v>
      </c>
      <c r="DM19" s="88" t="s">
        <v>255</v>
      </c>
    </row>
    <row r="20" spans="1:133" ht="30" customHeight="1" x14ac:dyDescent="0.25">
      <c r="A20" s="95">
        <v>19</v>
      </c>
      <c r="B20" s="96" t="str">
        <f t="shared" si="0"/>
        <v>=Block19==</v>
      </c>
      <c r="C20" s="97" t="str" cm="1">
        <f t="array" aca="1" ref="C20" ca="1">BoxVal($A20,8,COLUMN(INDIRECT("T"&amp;($A20-1)*65+2)),1)</f>
        <v/>
      </c>
      <c r="D20" s="97" t="str" cm="1">
        <f t="array" aca="1" ref="D20" ca="1">BoxVal($A20,2,COLUMN(INDIRECT("T"&amp;($A20-1)*65+2)),1)</f>
        <v/>
      </c>
      <c r="E20" s="97" t="str" cm="1">
        <f t="array" aca="1" ref="E20" ca="1">BoxVal($A20,3,COLUMN(INDIRECT("T"&amp;($A20-1)*65+2)),1)</f>
        <v/>
      </c>
      <c r="F20" s="97" t="str" cm="1">
        <f t="array" aca="1" ref="F20" ca="1">BoxVal($A20,16,COLUMN(INDIRECT("T"&amp;($A20-1)*65+2)),1)</f>
        <v/>
      </c>
      <c r="G20" s="97" t="str" cm="1">
        <f t="array" aca="1" ref="G20" ca="1">BoxVal($A20,4,COLUMN(INDIRECT("T"&amp;($A20-1)*65+2)),1)</f>
        <v/>
      </c>
      <c r="H20" s="97" t="str" cm="1">
        <f t="array" aca="1" ref="H20" ca="1">BoxVal($A20,5,COLUMN(INDIRECT("T"&amp;($A20-1)*65+2)),1)</f>
        <v/>
      </c>
      <c r="I20" s="97" t="str" cm="1">
        <f t="array" aca="1" ref="I20" ca="1">BoxVal($A20,6,COLUMN(INDIRECT("T"&amp;($A20-1)*65+2)),1)</f>
        <v/>
      </c>
      <c r="J20" s="97" t="str" cm="1">
        <f t="array" aca="1" ref="J20" ca="1">BoxVal($A20,21,COLUMN(INDIRECT("T"&amp;($A20-1)*65+2)),1)</f>
        <v/>
      </c>
      <c r="K20" s="97" t="str" cm="1">
        <f t="array" aca="1" ref="K20" ca="1">BoxVal($A20,25,COLUMN(INDIRECT("T"&amp;($A20-1)*65+2)),1)</f>
        <v/>
      </c>
      <c r="L20" s="98" t="str" cm="1">
        <f t="array" aca="1" ref="L20" ca="1">BoxVal($A20,32,COLUMN(INDIRECT("T"&amp;($A20-1)*65+2)),1)</f>
        <v/>
      </c>
      <c r="M20" s="97" t="str" cm="1">
        <f t="array" aca="1" ref="M20" ca="1">BoxVal($A20,31,COLUMN(INDIRECT("T"&amp;($A20-1)*65+2)),1)</f>
        <v/>
      </c>
      <c r="N20" s="97" t="str" cm="1">
        <f t="array" aca="1" ref="N20" ca="1">BoxVal($A20,12,COLUMN(INDIRECT("T"&amp;($A20-1)*65+2)),1)</f>
        <v/>
      </c>
      <c r="O20" s="99" t="str" cm="1">
        <f t="array" ref="O20">BoxVal($A20,2,COLUMN(V21),1)</f>
        <v/>
      </c>
      <c r="P20" s="99" t="str" cm="1">
        <f t="array" aca="1" ref="P20" ca="1">BoxVal($A20,2,COLUMN(INDIRECT("AB"&amp;($A20-1)*65+2)),1)</f>
        <v/>
      </c>
      <c r="Q20" s="99" t="str" cm="1">
        <f t="array" aca="1" ref="Q20" ca="1">BoxVal($A20,2,COLUMN(INDIRECT("AJ"&amp;($A20-1)*65+2)),1)</f>
        <v/>
      </c>
      <c r="R20" s="85"/>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85"/>
      <c r="AU20" s="100" t="s">
        <v>562</v>
      </c>
      <c r="AV20" s="100" t="s">
        <v>562</v>
      </c>
      <c r="AW20" s="100" t="s">
        <v>562</v>
      </c>
      <c r="AX20" s="88" t="s">
        <v>255</v>
      </c>
      <c r="AY20" s="88" t="s">
        <v>255</v>
      </c>
      <c r="AZ20" s="88" t="s">
        <v>255</v>
      </c>
      <c r="BB20" s="100" t="s">
        <v>562</v>
      </c>
      <c r="BI20" s="100" t="s">
        <v>562</v>
      </c>
      <c r="BJ20" s="100" t="s">
        <v>562</v>
      </c>
      <c r="BK20" s="100" t="s">
        <v>562</v>
      </c>
      <c r="BM20" s="88" t="s">
        <v>562</v>
      </c>
      <c r="BU20" s="88" t="s">
        <v>562</v>
      </c>
      <c r="BV20" s="88" t="s">
        <v>562</v>
      </c>
      <c r="BW20" s="88" t="s">
        <v>562</v>
      </c>
      <c r="BY20" s="101" t="s">
        <v>562</v>
      </c>
      <c r="CF20" s="88" t="s">
        <v>562</v>
      </c>
      <c r="CG20" s="88" t="s">
        <v>562</v>
      </c>
      <c r="CH20" s="88" t="s">
        <v>562</v>
      </c>
      <c r="CJ20" s="100" t="s">
        <v>562</v>
      </c>
      <c r="CP20" s="100" t="s">
        <v>562</v>
      </c>
      <c r="CQ20" s="100" t="s">
        <v>562</v>
      </c>
      <c r="CR20" s="100" t="s">
        <v>562</v>
      </c>
      <c r="CT20" s="100" t="s">
        <v>562</v>
      </c>
      <c r="DA20" s="100" t="s">
        <v>562</v>
      </c>
      <c r="DB20" s="100" t="s">
        <v>562</v>
      </c>
      <c r="DC20" s="100" t="s">
        <v>562</v>
      </c>
      <c r="DE20" s="88" t="s">
        <v>255</v>
      </c>
      <c r="DF20" s="88" t="s">
        <v>255</v>
      </c>
      <c r="DG20" s="88" t="s">
        <v>255</v>
      </c>
      <c r="DH20" s="88" t="s">
        <v>255</v>
      </c>
      <c r="DI20" s="88" t="s">
        <v>255</v>
      </c>
      <c r="DJ20" s="88" t="s">
        <v>255</v>
      </c>
      <c r="DL20" s="88" t="s">
        <v>255</v>
      </c>
      <c r="DM20" s="88" t="s">
        <v>255</v>
      </c>
    </row>
    <row r="21" spans="1:133" ht="30" customHeight="1" x14ac:dyDescent="0.25">
      <c r="A21" s="95">
        <v>20</v>
      </c>
      <c r="B21" s="96" t="str">
        <f t="shared" si="0"/>
        <v>=Block20==</v>
      </c>
      <c r="C21" s="97" t="str" cm="1">
        <f t="array" aca="1" ref="C21" ca="1">BoxVal($A21,8,COLUMN(INDIRECT("T"&amp;($A21-1)*65+2)),1)</f>
        <v/>
      </c>
      <c r="D21" s="97" t="str" cm="1">
        <f t="array" aca="1" ref="D21" ca="1">BoxVal($A21,2,COLUMN(INDIRECT("T"&amp;($A21-1)*65+2)),1)</f>
        <v/>
      </c>
      <c r="E21" s="97" t="str" cm="1">
        <f t="array" aca="1" ref="E21" ca="1">BoxVal($A21,3,COLUMN(INDIRECT("T"&amp;($A21-1)*65+2)),1)</f>
        <v/>
      </c>
      <c r="F21" s="97" t="str" cm="1">
        <f t="array" aca="1" ref="F21" ca="1">BoxVal($A21,16,COLUMN(INDIRECT("T"&amp;($A21-1)*65+2)),1)</f>
        <v/>
      </c>
      <c r="G21" s="97" t="str" cm="1">
        <f t="array" aca="1" ref="G21" ca="1">BoxVal($A21,4,COLUMN(INDIRECT("T"&amp;($A21-1)*65+2)),1)</f>
        <v/>
      </c>
      <c r="H21" s="97" t="str" cm="1">
        <f t="array" aca="1" ref="H21" ca="1">BoxVal($A21,5,COLUMN(INDIRECT("T"&amp;($A21-1)*65+2)),1)</f>
        <v/>
      </c>
      <c r="I21" s="97" t="str" cm="1">
        <f t="array" aca="1" ref="I21" ca="1">BoxVal($A21,6,COLUMN(INDIRECT("T"&amp;($A21-1)*65+2)),1)</f>
        <v/>
      </c>
      <c r="J21" s="97" t="str" cm="1">
        <f t="array" aca="1" ref="J21" ca="1">BoxVal($A21,21,COLUMN(INDIRECT("T"&amp;($A21-1)*65+2)),1)</f>
        <v/>
      </c>
      <c r="K21" s="97" t="str" cm="1">
        <f t="array" aca="1" ref="K21" ca="1">BoxVal($A21,25,COLUMN(INDIRECT("T"&amp;($A21-1)*65+2)),1)</f>
        <v/>
      </c>
      <c r="L21" s="98" t="str" cm="1">
        <f t="array" aca="1" ref="L21" ca="1">BoxVal($A21,32,COLUMN(INDIRECT("T"&amp;($A21-1)*65+2)),1)</f>
        <v/>
      </c>
      <c r="M21" s="97" t="str" cm="1">
        <f t="array" aca="1" ref="M21" ca="1">BoxVal($A21,31,COLUMN(INDIRECT("T"&amp;($A21-1)*65+2)),1)</f>
        <v/>
      </c>
      <c r="N21" s="97" t="str" cm="1">
        <f t="array" aca="1" ref="N21" ca="1">BoxVal($A21,12,COLUMN(INDIRECT("T"&amp;($A21-1)*65+2)),1)</f>
        <v/>
      </c>
      <c r="O21" s="99" t="str" cm="1">
        <f t="array" ref="O21">BoxVal($A21,2,COLUMN(V22),1)</f>
        <v/>
      </c>
      <c r="P21" s="99" t="str" cm="1">
        <f t="array" aca="1" ref="P21" ca="1">BoxVal($A21,2,COLUMN(INDIRECT("AB"&amp;($A21-1)*65+2)),1)</f>
        <v/>
      </c>
      <c r="Q21" s="99" t="str" cm="1">
        <f t="array" aca="1" ref="Q21" ca="1">BoxVal($A21,2,COLUMN(INDIRECT("AJ"&amp;($A21-1)*65+2)),1)</f>
        <v/>
      </c>
      <c r="R21" s="85"/>
      <c r="S21" s="7" t="s">
        <v>604</v>
      </c>
      <c r="T21" s="7" t="str">
        <f>VLOOKUP($T8,$AU$1:$AZ$31,MATCH($T2,$AU$1:$AZ$1,0),FALSE)&amp;"_"&amp;T10</f>
        <v>10V_NormalMode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85"/>
      <c r="AU21" s="100" t="s">
        <v>562</v>
      </c>
      <c r="AV21" s="100" t="s">
        <v>562</v>
      </c>
      <c r="AW21" s="100" t="s">
        <v>562</v>
      </c>
      <c r="AX21" s="88" t="s">
        <v>255</v>
      </c>
      <c r="AY21" s="88" t="s">
        <v>255</v>
      </c>
      <c r="AZ21" s="88" t="s">
        <v>255</v>
      </c>
      <c r="BB21" s="100" t="s">
        <v>562</v>
      </c>
      <c r="BI21" s="100" t="s">
        <v>562</v>
      </c>
      <c r="BJ21" s="100" t="s">
        <v>562</v>
      </c>
      <c r="BK21" s="100" t="s">
        <v>562</v>
      </c>
      <c r="BM21" s="88" t="s">
        <v>562</v>
      </c>
      <c r="BU21" s="88" t="s">
        <v>562</v>
      </c>
      <c r="BV21" s="88" t="s">
        <v>562</v>
      </c>
      <c r="BW21" s="88" t="s">
        <v>562</v>
      </c>
      <c r="BY21" s="101" t="s">
        <v>562</v>
      </c>
      <c r="CF21" s="88" t="s">
        <v>562</v>
      </c>
      <c r="CG21" s="88" t="s">
        <v>562</v>
      </c>
      <c r="CH21" s="88" t="s">
        <v>562</v>
      </c>
      <c r="CJ21" s="100" t="s">
        <v>562</v>
      </c>
      <c r="CP21" s="100" t="s">
        <v>562</v>
      </c>
      <c r="CQ21" s="100" t="s">
        <v>562</v>
      </c>
      <c r="CR21" s="100" t="s">
        <v>562</v>
      </c>
      <c r="CT21" s="100" t="s">
        <v>562</v>
      </c>
      <c r="DA21" s="100" t="s">
        <v>562</v>
      </c>
      <c r="DB21" s="100" t="s">
        <v>562</v>
      </c>
      <c r="DC21" s="100" t="s">
        <v>562</v>
      </c>
      <c r="DE21" s="88" t="s">
        <v>255</v>
      </c>
      <c r="DF21" s="88" t="s">
        <v>255</v>
      </c>
      <c r="DG21" s="88" t="s">
        <v>255</v>
      </c>
      <c r="DH21" s="88" t="s">
        <v>255</v>
      </c>
      <c r="DI21" s="88" t="s">
        <v>255</v>
      </c>
      <c r="DJ21" s="88" t="s">
        <v>255</v>
      </c>
      <c r="DL21" s="88" t="s">
        <v>255</v>
      </c>
      <c r="DM21" s="88" t="s">
        <v>255</v>
      </c>
    </row>
    <row r="22" spans="1:133" ht="30" customHeight="1" x14ac:dyDescent="0.25">
      <c r="A22" s="95">
        <v>21</v>
      </c>
      <c r="B22" s="96" t="str">
        <f t="shared" si="0"/>
        <v>=Block21==</v>
      </c>
      <c r="C22" s="97" t="str" cm="1">
        <f t="array" aca="1" ref="C22" ca="1">BoxVal($A22,8,COLUMN(INDIRECT("T"&amp;($A22-1)*65+2)),1)</f>
        <v/>
      </c>
      <c r="D22" s="97" t="str" cm="1">
        <f t="array" aca="1" ref="D22" ca="1">BoxVal($A22,2,COLUMN(INDIRECT("T"&amp;($A22-1)*65+2)),1)</f>
        <v/>
      </c>
      <c r="E22" s="97" t="str" cm="1">
        <f t="array" aca="1" ref="E22" ca="1">BoxVal($A22,3,COLUMN(INDIRECT("T"&amp;($A22-1)*65+2)),1)</f>
        <v/>
      </c>
      <c r="F22" s="97" t="str" cm="1">
        <f t="array" aca="1" ref="F22" ca="1">BoxVal($A22,16,COLUMN(INDIRECT("T"&amp;($A22-1)*65+2)),1)</f>
        <v/>
      </c>
      <c r="G22" s="97" t="str" cm="1">
        <f t="array" aca="1" ref="G22" ca="1">BoxVal($A22,4,COLUMN(INDIRECT("T"&amp;($A22-1)*65+2)),1)</f>
        <v/>
      </c>
      <c r="H22" s="97" t="str" cm="1">
        <f t="array" aca="1" ref="H22" ca="1">BoxVal($A22,5,COLUMN(INDIRECT("T"&amp;($A22-1)*65+2)),1)</f>
        <v/>
      </c>
      <c r="I22" s="97" t="str" cm="1">
        <f t="array" aca="1" ref="I22" ca="1">BoxVal($A22,6,COLUMN(INDIRECT("T"&amp;($A22-1)*65+2)),1)</f>
        <v/>
      </c>
      <c r="J22" s="97" t="str" cm="1">
        <f t="array" aca="1" ref="J22" ca="1">BoxVal($A22,21,COLUMN(INDIRECT("T"&amp;($A22-1)*65+2)),1)</f>
        <v/>
      </c>
      <c r="K22" s="97" t="str" cm="1">
        <f t="array" aca="1" ref="K22" ca="1">BoxVal($A22,25,COLUMN(INDIRECT("T"&amp;($A22-1)*65+2)),1)</f>
        <v/>
      </c>
      <c r="L22" s="98" t="str" cm="1">
        <f t="array" aca="1" ref="L22" ca="1">BoxVal($A22,32,COLUMN(INDIRECT("T"&amp;($A22-1)*65+2)),1)</f>
        <v/>
      </c>
      <c r="M22" s="97" t="str" cm="1">
        <f t="array" aca="1" ref="M22" ca="1">BoxVal($A22,31,COLUMN(INDIRECT("T"&amp;($A22-1)*65+2)),1)</f>
        <v/>
      </c>
      <c r="N22" s="97" t="str" cm="1">
        <f t="array" aca="1" ref="N22" ca="1">BoxVal($A22,12,COLUMN(INDIRECT("T"&amp;($A22-1)*65+2)),1)</f>
        <v/>
      </c>
      <c r="O22" s="99" t="str" cm="1">
        <f t="array" ref="O22">BoxVal($A22,2,COLUMN(V23),1)</f>
        <v/>
      </c>
      <c r="P22" s="99" t="str" cm="1">
        <f t="array" aca="1" ref="P22" ca="1">BoxVal($A22,2,COLUMN(INDIRECT("AB"&amp;($A22-1)*65+2)),1)</f>
        <v/>
      </c>
      <c r="Q22" s="99" t="str" cm="1">
        <f t="array" aca="1" ref="Q22" ca="1">BoxVal($A22,2,COLUMN(INDIRECT("AJ"&amp;($A22-1)*65+2)),1)</f>
        <v/>
      </c>
      <c r="R22" s="85"/>
      <c r="S22" s="7" t="s">
        <v>424</v>
      </c>
      <c r="T22" s="7" t="s">
        <v>188</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85"/>
      <c r="AU22" s="100" t="s">
        <v>562</v>
      </c>
      <c r="AV22" s="100" t="s">
        <v>562</v>
      </c>
      <c r="AW22" s="100" t="s">
        <v>562</v>
      </c>
      <c r="AX22" s="88" t="s">
        <v>255</v>
      </c>
      <c r="AY22" s="88" t="s">
        <v>255</v>
      </c>
      <c r="AZ22" s="88" t="s">
        <v>255</v>
      </c>
      <c r="BB22" s="100" t="s">
        <v>562</v>
      </c>
      <c r="BI22" s="100" t="s">
        <v>562</v>
      </c>
      <c r="BJ22" s="100" t="s">
        <v>562</v>
      </c>
      <c r="BK22" s="100" t="s">
        <v>562</v>
      </c>
      <c r="BM22" s="88" t="s">
        <v>562</v>
      </c>
      <c r="BU22" s="88" t="s">
        <v>562</v>
      </c>
      <c r="BV22" s="88" t="s">
        <v>562</v>
      </c>
      <c r="BW22" s="88" t="s">
        <v>562</v>
      </c>
      <c r="BY22" s="101" t="s">
        <v>562</v>
      </c>
      <c r="CF22" s="88" t="s">
        <v>562</v>
      </c>
      <c r="CG22" s="88" t="s">
        <v>562</v>
      </c>
      <c r="CH22" s="88" t="s">
        <v>562</v>
      </c>
      <c r="CJ22" s="100" t="s">
        <v>562</v>
      </c>
      <c r="CP22" s="100" t="s">
        <v>562</v>
      </c>
      <c r="CQ22" s="100" t="s">
        <v>562</v>
      </c>
      <c r="CR22" s="100" t="s">
        <v>562</v>
      </c>
      <c r="CT22" s="100" t="s">
        <v>562</v>
      </c>
      <c r="DA22" s="100" t="s">
        <v>562</v>
      </c>
      <c r="DB22" s="100" t="s">
        <v>562</v>
      </c>
      <c r="DC22" s="100" t="s">
        <v>562</v>
      </c>
      <c r="DE22" s="88" t="s">
        <v>255</v>
      </c>
      <c r="DF22" s="88" t="s">
        <v>255</v>
      </c>
      <c r="DG22" s="88" t="s">
        <v>255</v>
      </c>
      <c r="DH22" s="88" t="s">
        <v>255</v>
      </c>
      <c r="DI22" s="88" t="s">
        <v>255</v>
      </c>
      <c r="DJ22" s="88" t="s">
        <v>255</v>
      </c>
      <c r="DL22" s="88" t="s">
        <v>255</v>
      </c>
      <c r="DM22" s="88" t="s">
        <v>255</v>
      </c>
    </row>
    <row r="23" spans="1:133" ht="30" customHeight="1" x14ac:dyDescent="0.25">
      <c r="A23" s="95">
        <v>22</v>
      </c>
      <c r="B23" s="96" t="str">
        <f t="shared" si="0"/>
        <v>=Block22==</v>
      </c>
      <c r="C23" s="97" t="str" cm="1">
        <f t="array" aca="1" ref="C23" ca="1">BoxVal($A23,8,COLUMN(INDIRECT("T"&amp;($A23-1)*65+2)),1)</f>
        <v/>
      </c>
      <c r="D23" s="97" t="str" cm="1">
        <f t="array" aca="1" ref="D23" ca="1">BoxVal($A23,2,COLUMN(INDIRECT("T"&amp;($A23-1)*65+2)),1)</f>
        <v/>
      </c>
      <c r="E23" s="97" t="str" cm="1">
        <f t="array" aca="1" ref="E23" ca="1">BoxVal($A23,3,COLUMN(INDIRECT("T"&amp;($A23-1)*65+2)),1)</f>
        <v/>
      </c>
      <c r="F23" s="97" t="str" cm="1">
        <f t="array" aca="1" ref="F23" ca="1">BoxVal($A23,16,COLUMN(INDIRECT("T"&amp;($A23-1)*65+2)),1)</f>
        <v/>
      </c>
      <c r="G23" s="97" t="str" cm="1">
        <f t="array" aca="1" ref="G23" ca="1">BoxVal($A23,4,COLUMN(INDIRECT("T"&amp;($A23-1)*65+2)),1)</f>
        <v/>
      </c>
      <c r="H23" s="97" t="str" cm="1">
        <f t="array" aca="1" ref="H23" ca="1">BoxVal($A23,5,COLUMN(INDIRECT("T"&amp;($A23-1)*65+2)),1)</f>
        <v/>
      </c>
      <c r="I23" s="97" t="str" cm="1">
        <f t="array" aca="1" ref="I23" ca="1">BoxVal($A23,6,COLUMN(INDIRECT("T"&amp;($A23-1)*65+2)),1)</f>
        <v/>
      </c>
      <c r="J23" s="97" t="str" cm="1">
        <f t="array" aca="1" ref="J23" ca="1">BoxVal($A23,21,COLUMN(INDIRECT("T"&amp;($A23-1)*65+2)),1)</f>
        <v/>
      </c>
      <c r="K23" s="97" t="str" cm="1">
        <f t="array" aca="1" ref="K23" ca="1">BoxVal($A23,25,COLUMN(INDIRECT("T"&amp;($A23-1)*65+2)),1)</f>
        <v/>
      </c>
      <c r="L23" s="98" t="str" cm="1">
        <f t="array" aca="1" ref="L23" ca="1">BoxVal($A23,32,COLUMN(INDIRECT("T"&amp;($A23-1)*65+2)),1)</f>
        <v/>
      </c>
      <c r="M23" s="97" t="str" cm="1">
        <f t="array" aca="1" ref="M23" ca="1">BoxVal($A23,31,COLUMN(INDIRECT("T"&amp;($A23-1)*65+2)),1)</f>
        <v/>
      </c>
      <c r="N23" s="97" t="str" cm="1">
        <f t="array" aca="1" ref="N23" ca="1">BoxVal($A23,12,COLUMN(INDIRECT("T"&amp;($A23-1)*65+2)),1)</f>
        <v/>
      </c>
      <c r="O23" s="99" t="str" cm="1">
        <f t="array" ref="O23">BoxVal($A23,2,COLUMN(V24),1)</f>
        <v/>
      </c>
      <c r="P23" s="99" t="str" cm="1">
        <f t="array" aca="1" ref="P23" ca="1">BoxVal($A23,2,COLUMN(INDIRECT("AB"&amp;($A23-1)*65+2)),1)</f>
        <v/>
      </c>
      <c r="Q23" s="99" t="str" cm="1">
        <f t="array" aca="1" ref="Q23" ca="1">BoxVal($A23,2,COLUMN(INDIRECT("AJ"&amp;($A23-1)*65+2)),1)</f>
        <v/>
      </c>
      <c r="R23" s="85"/>
      <c r="S23" s="7" t="s">
        <v>16</v>
      </c>
      <c r="T23" s="7" t="s">
        <v>42</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85"/>
      <c r="AU23" s="100" t="s">
        <v>562</v>
      </c>
      <c r="AV23" s="100" t="s">
        <v>562</v>
      </c>
      <c r="AW23" s="100" t="s">
        <v>562</v>
      </c>
      <c r="AX23" s="88" t="s">
        <v>255</v>
      </c>
      <c r="AY23" s="88" t="s">
        <v>255</v>
      </c>
      <c r="AZ23" s="88" t="s">
        <v>255</v>
      </c>
      <c r="BB23" s="100" t="s">
        <v>562</v>
      </c>
      <c r="BI23" s="100" t="s">
        <v>562</v>
      </c>
      <c r="BJ23" s="100" t="s">
        <v>562</v>
      </c>
      <c r="BK23" s="100" t="s">
        <v>562</v>
      </c>
      <c r="BM23" s="88" t="s">
        <v>562</v>
      </c>
      <c r="BU23" s="88" t="s">
        <v>562</v>
      </c>
      <c r="BV23" s="88" t="s">
        <v>562</v>
      </c>
      <c r="BW23" s="88" t="s">
        <v>562</v>
      </c>
      <c r="BY23" s="101" t="s">
        <v>562</v>
      </c>
      <c r="CF23" s="88" t="s">
        <v>562</v>
      </c>
      <c r="CG23" s="88" t="s">
        <v>562</v>
      </c>
      <c r="CH23" s="88" t="s">
        <v>562</v>
      </c>
      <c r="CJ23" s="100" t="s">
        <v>562</v>
      </c>
      <c r="CP23" s="100" t="s">
        <v>562</v>
      </c>
      <c r="CQ23" s="100" t="s">
        <v>562</v>
      </c>
      <c r="CR23" s="100" t="s">
        <v>562</v>
      </c>
      <c r="CT23" s="100" t="s">
        <v>562</v>
      </c>
      <c r="DA23" s="100" t="s">
        <v>562</v>
      </c>
      <c r="DB23" s="100" t="s">
        <v>562</v>
      </c>
      <c r="DC23" s="100" t="s">
        <v>562</v>
      </c>
      <c r="DE23" s="88" t="s">
        <v>255</v>
      </c>
      <c r="DF23" s="88" t="s">
        <v>255</v>
      </c>
      <c r="DG23" s="88" t="s">
        <v>255</v>
      </c>
      <c r="DH23" s="88" t="s">
        <v>255</v>
      </c>
      <c r="DI23" s="88" t="s">
        <v>255</v>
      </c>
      <c r="DJ23" s="88" t="s">
        <v>255</v>
      </c>
      <c r="DL23" s="88" t="s">
        <v>255</v>
      </c>
      <c r="DM23" s="88" t="s">
        <v>255</v>
      </c>
    </row>
    <row r="24" spans="1:133" ht="30" customHeight="1" x14ac:dyDescent="0.25">
      <c r="A24" s="95">
        <v>23</v>
      </c>
      <c r="B24" s="96" t="str">
        <f t="shared" si="0"/>
        <v>=Block23==</v>
      </c>
      <c r="C24" s="97" t="str" cm="1">
        <f t="array" aca="1" ref="C24" ca="1">BoxVal($A24,8,COLUMN(INDIRECT("T"&amp;($A24-1)*65+2)),1)</f>
        <v/>
      </c>
      <c r="D24" s="97" t="str" cm="1">
        <f t="array" aca="1" ref="D24" ca="1">BoxVal($A24,2,COLUMN(INDIRECT("T"&amp;($A24-1)*65+2)),1)</f>
        <v/>
      </c>
      <c r="E24" s="97" t="str" cm="1">
        <f t="array" aca="1" ref="E24" ca="1">BoxVal($A24,3,COLUMN(INDIRECT("T"&amp;($A24-1)*65+2)),1)</f>
        <v/>
      </c>
      <c r="F24" s="97" t="str" cm="1">
        <f t="array" aca="1" ref="F24" ca="1">BoxVal($A24,16,COLUMN(INDIRECT("T"&amp;($A24-1)*65+2)),1)</f>
        <v/>
      </c>
      <c r="G24" s="97" t="str" cm="1">
        <f t="array" aca="1" ref="G24" ca="1">BoxVal($A24,4,COLUMN(INDIRECT("T"&amp;($A24-1)*65+2)),1)</f>
        <v/>
      </c>
      <c r="H24" s="97" t="str" cm="1">
        <f t="array" aca="1" ref="H24" ca="1">BoxVal($A24,5,COLUMN(INDIRECT("T"&amp;($A24-1)*65+2)),1)</f>
        <v/>
      </c>
      <c r="I24" s="97" t="str" cm="1">
        <f t="array" aca="1" ref="I24" ca="1">BoxVal($A24,6,COLUMN(INDIRECT("T"&amp;($A24-1)*65+2)),1)</f>
        <v/>
      </c>
      <c r="J24" s="97" t="str" cm="1">
        <f t="array" aca="1" ref="J24" ca="1">BoxVal($A24,21,COLUMN(INDIRECT("T"&amp;($A24-1)*65+2)),1)</f>
        <v/>
      </c>
      <c r="K24" s="97" t="str" cm="1">
        <f t="array" aca="1" ref="K24" ca="1">BoxVal($A24,25,COLUMN(INDIRECT("T"&amp;($A24-1)*65+2)),1)</f>
        <v/>
      </c>
      <c r="L24" s="98" t="str" cm="1">
        <f t="array" aca="1" ref="L24" ca="1">BoxVal($A24,32,COLUMN(INDIRECT("T"&amp;($A24-1)*65+2)),1)</f>
        <v/>
      </c>
      <c r="M24" s="97" t="str" cm="1">
        <f t="array" aca="1" ref="M24" ca="1">BoxVal($A24,31,COLUMN(INDIRECT("T"&amp;($A24-1)*65+2)),1)</f>
        <v/>
      </c>
      <c r="N24" s="97" t="str" cm="1">
        <f t="array" aca="1" ref="N24" ca="1">BoxVal($A24,12,COLUMN(INDIRECT("T"&amp;($A24-1)*65+2)),1)</f>
        <v/>
      </c>
      <c r="O24" s="99" t="str" cm="1">
        <f t="array" ref="O24">BoxVal($A24,2,COLUMN(V25),1)</f>
        <v/>
      </c>
      <c r="P24" s="99" t="str" cm="1">
        <f t="array" aca="1" ref="P24" ca="1">BoxVal($A24,2,COLUMN(INDIRECT("AB"&amp;($A24-1)*65+2)),1)</f>
        <v/>
      </c>
      <c r="Q24" s="99" t="str" cm="1">
        <f t="array" aca="1" ref="Q24" ca="1">BoxVal($A24,2,COLUMN(INDIRECT("AJ"&amp;($A24-1)*65+2)),1)</f>
        <v/>
      </c>
      <c r="R24" s="85"/>
      <c r="S24" s="7" t="s">
        <v>17</v>
      </c>
      <c r="T24" s="7" t="s">
        <v>365</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85"/>
      <c r="AU24" s="100" t="s">
        <v>562</v>
      </c>
      <c r="AV24" s="100" t="s">
        <v>562</v>
      </c>
      <c r="AW24" s="100" t="s">
        <v>562</v>
      </c>
      <c r="AX24" s="88" t="s">
        <v>255</v>
      </c>
      <c r="AY24" s="88" t="s">
        <v>255</v>
      </c>
      <c r="AZ24" s="88" t="s">
        <v>255</v>
      </c>
      <c r="BB24" s="100" t="s">
        <v>562</v>
      </c>
      <c r="BI24" s="100" t="s">
        <v>562</v>
      </c>
      <c r="BJ24" s="100" t="s">
        <v>562</v>
      </c>
      <c r="BK24" s="100" t="s">
        <v>562</v>
      </c>
      <c r="BM24" s="88" t="s">
        <v>562</v>
      </c>
      <c r="BU24" s="88" t="s">
        <v>562</v>
      </c>
      <c r="BV24" s="88" t="s">
        <v>562</v>
      </c>
      <c r="BW24" s="88" t="s">
        <v>562</v>
      </c>
      <c r="BY24" s="101" t="s">
        <v>562</v>
      </c>
      <c r="CF24" s="88" t="s">
        <v>562</v>
      </c>
      <c r="CG24" s="88" t="s">
        <v>562</v>
      </c>
      <c r="CH24" s="88" t="s">
        <v>562</v>
      </c>
      <c r="CJ24" s="100" t="s">
        <v>562</v>
      </c>
      <c r="CP24" s="100" t="s">
        <v>562</v>
      </c>
      <c r="CQ24" s="100" t="s">
        <v>562</v>
      </c>
      <c r="CR24" s="100" t="s">
        <v>562</v>
      </c>
      <c r="CT24" s="100" t="s">
        <v>562</v>
      </c>
      <c r="DA24" s="100" t="s">
        <v>562</v>
      </c>
      <c r="DB24" s="100" t="s">
        <v>562</v>
      </c>
      <c r="DC24" s="100" t="s">
        <v>562</v>
      </c>
      <c r="DE24" s="88" t="s">
        <v>255</v>
      </c>
      <c r="DF24" s="88" t="s">
        <v>255</v>
      </c>
      <c r="DG24" s="88" t="s">
        <v>255</v>
      </c>
      <c r="DH24" s="88" t="s">
        <v>255</v>
      </c>
      <c r="DI24" s="88" t="s">
        <v>255</v>
      </c>
      <c r="DJ24" s="88" t="s">
        <v>255</v>
      </c>
      <c r="DL24" s="88" t="s">
        <v>255</v>
      </c>
      <c r="DM24" s="88" t="s">
        <v>255</v>
      </c>
    </row>
    <row r="25" spans="1:133" ht="30" customHeight="1" x14ac:dyDescent="0.25">
      <c r="A25" s="95">
        <v>24</v>
      </c>
      <c r="B25" s="96" t="str">
        <f t="shared" si="0"/>
        <v>=Block24==</v>
      </c>
      <c r="C25" s="97" t="str" cm="1">
        <f t="array" aca="1" ref="C25" ca="1">BoxVal($A25,8,COLUMN(INDIRECT("T"&amp;($A25-1)*65+2)),1)</f>
        <v/>
      </c>
      <c r="D25" s="97" t="str" cm="1">
        <f t="array" aca="1" ref="D25" ca="1">BoxVal($A25,2,COLUMN(INDIRECT("T"&amp;($A25-1)*65+2)),1)</f>
        <v/>
      </c>
      <c r="E25" s="97" t="str" cm="1">
        <f t="array" aca="1" ref="E25" ca="1">BoxVal($A25,3,COLUMN(INDIRECT("T"&amp;($A25-1)*65+2)),1)</f>
        <v/>
      </c>
      <c r="F25" s="97" t="str" cm="1">
        <f t="array" aca="1" ref="F25" ca="1">BoxVal($A25,16,COLUMN(INDIRECT("T"&amp;($A25-1)*65+2)),1)</f>
        <v/>
      </c>
      <c r="G25" s="97" t="str" cm="1">
        <f t="array" aca="1" ref="G25" ca="1">BoxVal($A25,4,COLUMN(INDIRECT("T"&amp;($A25-1)*65+2)),1)</f>
        <v/>
      </c>
      <c r="H25" s="97" t="str" cm="1">
        <f t="array" aca="1" ref="H25" ca="1">BoxVal($A25,5,COLUMN(INDIRECT("T"&amp;($A25-1)*65+2)),1)</f>
        <v/>
      </c>
      <c r="I25" s="97" t="str" cm="1">
        <f t="array" aca="1" ref="I25" ca="1">BoxVal($A25,6,COLUMN(INDIRECT("T"&amp;($A25-1)*65+2)),1)</f>
        <v/>
      </c>
      <c r="J25" s="97" t="str" cm="1">
        <f t="array" aca="1" ref="J25" ca="1">BoxVal($A25,21,COLUMN(INDIRECT("T"&amp;($A25-1)*65+2)),1)</f>
        <v/>
      </c>
      <c r="K25" s="97" t="str" cm="1">
        <f t="array" aca="1" ref="K25" ca="1">BoxVal($A25,25,COLUMN(INDIRECT("T"&amp;($A25-1)*65+2)),1)</f>
        <v/>
      </c>
      <c r="L25" s="98" t="str" cm="1">
        <f t="array" aca="1" ref="L25" ca="1">BoxVal($A25,32,COLUMN(INDIRECT("T"&amp;($A25-1)*65+2)),1)</f>
        <v/>
      </c>
      <c r="M25" s="97" t="str" cm="1">
        <f t="array" aca="1" ref="M25" ca="1">BoxVal($A25,31,COLUMN(INDIRECT("T"&amp;($A25-1)*65+2)),1)</f>
        <v/>
      </c>
      <c r="N25" s="97" t="str" cm="1">
        <f t="array" aca="1" ref="N25" ca="1">BoxVal($A25,12,COLUMN(INDIRECT("T"&amp;($A25-1)*65+2)),1)</f>
        <v/>
      </c>
      <c r="O25" s="99" t="str" cm="1">
        <f t="array" ref="O25">BoxVal($A25,2,COLUMN(V26),1)</f>
        <v/>
      </c>
      <c r="P25" s="99" t="str" cm="1">
        <f t="array" aca="1" ref="P25" ca="1">BoxVal($A25,2,COLUMN(INDIRECT("AB"&amp;($A25-1)*65+2)),1)</f>
        <v/>
      </c>
      <c r="Q25" s="99" t="str" cm="1">
        <f t="array" aca="1" ref="Q25" ca="1">BoxVal($A25,2,COLUMN(INDIRECT("AJ"&amp;($A25-1)*65+2)),1)</f>
        <v/>
      </c>
      <c r="R25" s="85"/>
      <c r="S25" s="7" t="s">
        <v>21</v>
      </c>
      <c r="T25" s="7" t="s">
        <v>190</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85"/>
      <c r="AU25" s="100" t="s">
        <v>562</v>
      </c>
      <c r="AV25" s="100" t="s">
        <v>562</v>
      </c>
      <c r="AW25" s="100" t="s">
        <v>562</v>
      </c>
      <c r="AX25" s="88" t="s">
        <v>255</v>
      </c>
      <c r="AY25" s="88" t="s">
        <v>255</v>
      </c>
      <c r="AZ25" s="88" t="s">
        <v>255</v>
      </c>
      <c r="BB25" s="100" t="s">
        <v>562</v>
      </c>
      <c r="BI25" s="100" t="s">
        <v>562</v>
      </c>
      <c r="BJ25" s="100" t="s">
        <v>562</v>
      </c>
      <c r="BK25" s="100" t="s">
        <v>562</v>
      </c>
      <c r="BM25" s="88" t="s">
        <v>562</v>
      </c>
      <c r="BU25" s="88" t="s">
        <v>562</v>
      </c>
      <c r="BV25" s="88" t="s">
        <v>562</v>
      </c>
      <c r="BW25" s="88" t="s">
        <v>562</v>
      </c>
      <c r="BY25" s="101" t="s">
        <v>562</v>
      </c>
      <c r="CF25" s="88" t="s">
        <v>562</v>
      </c>
      <c r="CG25" s="88" t="s">
        <v>562</v>
      </c>
      <c r="CH25" s="88" t="s">
        <v>562</v>
      </c>
      <c r="CJ25" s="100" t="s">
        <v>562</v>
      </c>
      <c r="CP25" s="100" t="s">
        <v>562</v>
      </c>
      <c r="CQ25" s="100" t="s">
        <v>562</v>
      </c>
      <c r="CR25" s="100" t="s">
        <v>562</v>
      </c>
      <c r="CT25" s="100" t="s">
        <v>562</v>
      </c>
      <c r="DA25" s="100" t="s">
        <v>562</v>
      </c>
      <c r="DB25" s="100" t="s">
        <v>562</v>
      </c>
      <c r="DC25" s="100" t="s">
        <v>562</v>
      </c>
      <c r="DE25" s="88" t="s">
        <v>255</v>
      </c>
      <c r="DF25" s="88" t="s">
        <v>255</v>
      </c>
      <c r="DG25" s="88" t="s">
        <v>255</v>
      </c>
      <c r="DH25" s="88" t="s">
        <v>255</v>
      </c>
      <c r="DI25" s="88" t="s">
        <v>255</v>
      </c>
      <c r="DJ25" s="88" t="s">
        <v>255</v>
      </c>
      <c r="DL25" s="88" t="s">
        <v>255</v>
      </c>
      <c r="DM25" s="88" t="s">
        <v>255</v>
      </c>
    </row>
    <row r="26" spans="1:133" ht="30" customHeight="1" x14ac:dyDescent="0.25">
      <c r="A26" s="95">
        <v>25</v>
      </c>
      <c r="B26" s="96" t="str">
        <f t="shared" si="0"/>
        <v>=Block25==</v>
      </c>
      <c r="C26" s="97" t="str" cm="1">
        <f t="array" aca="1" ref="C26" ca="1">BoxVal($A26,8,COLUMN(INDIRECT("T"&amp;($A26-1)*65+2)),1)</f>
        <v/>
      </c>
      <c r="D26" s="97" t="str" cm="1">
        <f t="array" aca="1" ref="D26" ca="1">BoxVal($A26,2,COLUMN(INDIRECT("T"&amp;($A26-1)*65+2)),1)</f>
        <v/>
      </c>
      <c r="E26" s="97" t="str" cm="1">
        <f t="array" aca="1" ref="E26" ca="1">BoxVal($A26,3,COLUMN(INDIRECT("T"&amp;($A26-1)*65+2)),1)</f>
        <v/>
      </c>
      <c r="F26" s="97" t="str" cm="1">
        <f t="array" aca="1" ref="F26" ca="1">BoxVal($A26,16,COLUMN(INDIRECT("T"&amp;($A26-1)*65+2)),1)</f>
        <v/>
      </c>
      <c r="G26" s="97" t="str" cm="1">
        <f t="array" aca="1" ref="G26" ca="1">BoxVal($A26,4,COLUMN(INDIRECT("T"&amp;($A26-1)*65+2)),1)</f>
        <v/>
      </c>
      <c r="H26" s="97" t="str" cm="1">
        <f t="array" aca="1" ref="H26" ca="1">BoxVal($A26,5,COLUMN(INDIRECT("T"&amp;($A26-1)*65+2)),1)</f>
        <v/>
      </c>
      <c r="I26" s="97" t="str" cm="1">
        <f t="array" aca="1" ref="I26" ca="1">BoxVal($A26,6,COLUMN(INDIRECT("T"&amp;($A26-1)*65+2)),1)</f>
        <v/>
      </c>
      <c r="J26" s="97" t="str" cm="1">
        <f t="array" aca="1" ref="J26" ca="1">BoxVal($A26,21,COLUMN(INDIRECT("T"&amp;($A26-1)*65+2)),1)</f>
        <v/>
      </c>
      <c r="K26" s="97" t="str" cm="1">
        <f t="array" aca="1" ref="K26" ca="1">BoxVal($A26,25,COLUMN(INDIRECT("T"&amp;($A26-1)*65+2)),1)</f>
        <v/>
      </c>
      <c r="L26" s="98" t="str" cm="1">
        <f t="array" aca="1" ref="L26" ca="1">BoxVal($A26,32,COLUMN(INDIRECT("T"&amp;($A26-1)*65+2)),1)</f>
        <v/>
      </c>
      <c r="M26" s="97" t="str" cm="1">
        <f t="array" aca="1" ref="M26" ca="1">BoxVal($A26,31,COLUMN(INDIRECT("T"&amp;($A26-1)*65+2)),1)</f>
        <v/>
      </c>
      <c r="N26" s="97" t="str" cm="1">
        <f t="array" aca="1" ref="N26" ca="1">BoxVal($A26,12,COLUMN(INDIRECT("T"&amp;($A26-1)*65+2)),1)</f>
        <v/>
      </c>
      <c r="O26" s="99" t="str" cm="1">
        <f t="array" ref="O26">BoxVal($A26,2,COLUMN(V27),1)</f>
        <v/>
      </c>
      <c r="P26" s="99" t="str" cm="1">
        <f t="array" aca="1" ref="P26" ca="1">BoxVal($A26,2,COLUMN(INDIRECT("AB"&amp;($A26-1)*65+2)),1)</f>
        <v/>
      </c>
      <c r="Q26" s="99" t="str" cm="1">
        <f t="array" aca="1" ref="Q26" ca="1">BoxVal($A26,2,COLUMN(INDIRECT("AJ"&amp;($A26-1)*65+2)),1)</f>
        <v/>
      </c>
      <c r="R26" s="85"/>
      <c r="S26" s="7" t="s">
        <v>545</v>
      </c>
      <c r="T26" s="7">
        <f>VLOOKUP(T15,$DT$1:$DV$31,3,FALSE)</f>
        <v>2</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85"/>
      <c r="AU26" s="100" t="s">
        <v>562</v>
      </c>
      <c r="AV26" s="100" t="s">
        <v>562</v>
      </c>
      <c r="AW26" s="100" t="s">
        <v>562</v>
      </c>
      <c r="AX26" s="88" t="s">
        <v>255</v>
      </c>
      <c r="AY26" s="88" t="s">
        <v>255</v>
      </c>
      <c r="AZ26" s="88" t="s">
        <v>255</v>
      </c>
      <c r="BB26" s="100" t="s">
        <v>562</v>
      </c>
      <c r="BI26" s="100" t="s">
        <v>562</v>
      </c>
      <c r="BJ26" s="100" t="s">
        <v>562</v>
      </c>
      <c r="BK26" s="100" t="s">
        <v>562</v>
      </c>
      <c r="BM26" s="88" t="s">
        <v>562</v>
      </c>
      <c r="BU26" s="88" t="s">
        <v>562</v>
      </c>
      <c r="BV26" s="88" t="s">
        <v>562</v>
      </c>
      <c r="BW26" s="88" t="s">
        <v>562</v>
      </c>
      <c r="BY26" s="101" t="s">
        <v>562</v>
      </c>
      <c r="CF26" s="88" t="s">
        <v>562</v>
      </c>
      <c r="CG26" s="88" t="s">
        <v>562</v>
      </c>
      <c r="CH26" s="88" t="s">
        <v>562</v>
      </c>
      <c r="CJ26" s="100" t="s">
        <v>562</v>
      </c>
      <c r="CP26" s="100" t="s">
        <v>562</v>
      </c>
      <c r="CQ26" s="100" t="s">
        <v>562</v>
      </c>
      <c r="CR26" s="100" t="s">
        <v>562</v>
      </c>
      <c r="CT26" s="100" t="s">
        <v>562</v>
      </c>
      <c r="DA26" s="100" t="s">
        <v>562</v>
      </c>
      <c r="DB26" s="100" t="s">
        <v>562</v>
      </c>
      <c r="DC26" s="100" t="s">
        <v>562</v>
      </c>
      <c r="DE26" s="88" t="s">
        <v>255</v>
      </c>
      <c r="DF26" s="88" t="s">
        <v>255</v>
      </c>
      <c r="DG26" s="88" t="s">
        <v>255</v>
      </c>
      <c r="DH26" s="88" t="s">
        <v>255</v>
      </c>
      <c r="DI26" s="88" t="s">
        <v>255</v>
      </c>
      <c r="DJ26" s="88" t="s">
        <v>255</v>
      </c>
      <c r="DL26" s="88" t="s">
        <v>255</v>
      </c>
      <c r="DM26" s="88" t="s">
        <v>255</v>
      </c>
    </row>
    <row r="27" spans="1:133" ht="30" customHeight="1" x14ac:dyDescent="0.25">
      <c r="A27" s="95">
        <v>26</v>
      </c>
      <c r="B27" s="96" t="str">
        <f t="shared" si="0"/>
        <v>=Block26==</v>
      </c>
      <c r="C27" s="97" t="str" cm="1">
        <f t="array" aca="1" ref="C27" ca="1">BoxVal($A27,8,COLUMN(INDIRECT("T"&amp;($A27-1)*65+2)),1)</f>
        <v/>
      </c>
      <c r="D27" s="97" t="str" cm="1">
        <f t="array" aca="1" ref="D27" ca="1">BoxVal($A27,2,COLUMN(INDIRECT("T"&amp;($A27-1)*65+2)),1)</f>
        <v/>
      </c>
      <c r="E27" s="97" t="str" cm="1">
        <f t="array" aca="1" ref="E27" ca="1">BoxVal($A27,3,COLUMN(INDIRECT("T"&amp;($A27-1)*65+2)),1)</f>
        <v/>
      </c>
      <c r="F27" s="97" t="str" cm="1">
        <f t="array" aca="1" ref="F27" ca="1">BoxVal($A27,16,COLUMN(INDIRECT("T"&amp;($A27-1)*65+2)),1)</f>
        <v/>
      </c>
      <c r="G27" s="97" t="str" cm="1">
        <f t="array" aca="1" ref="G27" ca="1">BoxVal($A27,4,COLUMN(INDIRECT("T"&amp;($A27-1)*65+2)),1)</f>
        <v/>
      </c>
      <c r="H27" s="97" t="str" cm="1">
        <f t="array" aca="1" ref="H27" ca="1">BoxVal($A27,5,COLUMN(INDIRECT("T"&amp;($A27-1)*65+2)),1)</f>
        <v/>
      </c>
      <c r="I27" s="97" t="str" cm="1">
        <f t="array" aca="1" ref="I27" ca="1">BoxVal($A27,6,COLUMN(INDIRECT("T"&amp;($A27-1)*65+2)),1)</f>
        <v/>
      </c>
      <c r="J27" s="97" t="str" cm="1">
        <f t="array" aca="1" ref="J27" ca="1">BoxVal($A27,21,COLUMN(INDIRECT("T"&amp;($A27-1)*65+2)),1)</f>
        <v/>
      </c>
      <c r="K27" s="97" t="str" cm="1">
        <f t="array" aca="1" ref="K27" ca="1">BoxVal($A27,25,COLUMN(INDIRECT("T"&amp;($A27-1)*65+2)),1)</f>
        <v/>
      </c>
      <c r="L27" s="98" t="str" cm="1">
        <f t="array" aca="1" ref="L27" ca="1">BoxVal($A27,32,COLUMN(INDIRECT("T"&amp;($A27-1)*65+2)),1)</f>
        <v/>
      </c>
      <c r="M27" s="97" t="str" cm="1">
        <f t="array" aca="1" ref="M27" ca="1">BoxVal($A27,31,COLUMN(INDIRECT("T"&amp;($A27-1)*65+2)),1)</f>
        <v/>
      </c>
      <c r="N27" s="97" t="str" cm="1">
        <f t="array" aca="1" ref="N27" ca="1">BoxVal($A27,12,COLUMN(INDIRECT("T"&amp;($A27-1)*65+2)),1)</f>
        <v/>
      </c>
      <c r="O27" s="99" t="str" cm="1">
        <f t="array" ref="O27">BoxVal($A27,2,COLUMN(V28),1)</f>
        <v/>
      </c>
      <c r="P27" s="99" t="str" cm="1">
        <f t="array" aca="1" ref="P27" ca="1">BoxVal($A27,2,COLUMN(INDIRECT("AB"&amp;($A27-1)*65+2)),1)</f>
        <v/>
      </c>
      <c r="Q27" s="99" t="str" cm="1">
        <f t="array" aca="1" ref="Q27" ca="1">BoxVal($A27,2,COLUMN(INDIRECT("AJ"&amp;($A27-1)*65+2)),1)</f>
        <v/>
      </c>
      <c r="R27" s="85"/>
      <c r="S27" s="7" t="s">
        <v>22</v>
      </c>
      <c r="T27" s="15">
        <v>10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85"/>
      <c r="AU27" s="100" t="s">
        <v>562</v>
      </c>
      <c r="AV27" s="100" t="s">
        <v>562</v>
      </c>
      <c r="AW27" s="100" t="s">
        <v>562</v>
      </c>
      <c r="AX27" s="88" t="s">
        <v>255</v>
      </c>
      <c r="AY27" s="88" t="s">
        <v>255</v>
      </c>
      <c r="AZ27" s="88" t="s">
        <v>255</v>
      </c>
      <c r="BB27" s="100" t="s">
        <v>562</v>
      </c>
      <c r="BI27" s="100" t="s">
        <v>562</v>
      </c>
      <c r="BJ27" s="100" t="s">
        <v>562</v>
      </c>
      <c r="BK27" s="100" t="s">
        <v>562</v>
      </c>
      <c r="BM27" s="88" t="s">
        <v>562</v>
      </c>
      <c r="BU27" s="88" t="s">
        <v>562</v>
      </c>
      <c r="BV27" s="88" t="s">
        <v>562</v>
      </c>
      <c r="BW27" s="88" t="s">
        <v>562</v>
      </c>
      <c r="BY27" s="101" t="s">
        <v>562</v>
      </c>
      <c r="CF27" s="88" t="s">
        <v>562</v>
      </c>
      <c r="CG27" s="88" t="s">
        <v>562</v>
      </c>
      <c r="CH27" s="88" t="s">
        <v>562</v>
      </c>
      <c r="CJ27" s="100" t="s">
        <v>562</v>
      </c>
      <c r="CP27" s="100" t="s">
        <v>562</v>
      </c>
      <c r="CQ27" s="100" t="s">
        <v>562</v>
      </c>
      <c r="CR27" s="100" t="s">
        <v>562</v>
      </c>
      <c r="CT27" s="100" t="s">
        <v>562</v>
      </c>
      <c r="DA27" s="100" t="s">
        <v>562</v>
      </c>
      <c r="DB27" s="100" t="s">
        <v>562</v>
      </c>
      <c r="DC27" s="100" t="s">
        <v>562</v>
      </c>
      <c r="DE27" s="88" t="s">
        <v>255</v>
      </c>
      <c r="DF27" s="88" t="s">
        <v>255</v>
      </c>
      <c r="DG27" s="88" t="s">
        <v>255</v>
      </c>
      <c r="DH27" s="88" t="s">
        <v>255</v>
      </c>
      <c r="DI27" s="88" t="s">
        <v>255</v>
      </c>
      <c r="DJ27" s="88" t="s">
        <v>255</v>
      </c>
      <c r="DL27" s="88" t="s">
        <v>255</v>
      </c>
      <c r="DM27" s="88" t="s">
        <v>255</v>
      </c>
    </row>
    <row r="28" spans="1:133" ht="30" customHeight="1" x14ac:dyDescent="0.25">
      <c r="A28" s="95">
        <v>27</v>
      </c>
      <c r="B28" s="96" t="str">
        <f t="shared" si="0"/>
        <v>=Block27==</v>
      </c>
      <c r="C28" s="97" t="str" cm="1">
        <f t="array" aca="1" ref="C28" ca="1">BoxVal($A28,8,COLUMN(INDIRECT("T"&amp;($A28-1)*65+2)),1)</f>
        <v/>
      </c>
      <c r="D28" s="97" t="str" cm="1">
        <f t="array" aca="1" ref="D28" ca="1">BoxVal($A28,2,COLUMN(INDIRECT("T"&amp;($A28-1)*65+2)),1)</f>
        <v/>
      </c>
      <c r="E28" s="97" t="str" cm="1">
        <f t="array" aca="1" ref="E28" ca="1">BoxVal($A28,3,COLUMN(INDIRECT("T"&amp;($A28-1)*65+2)),1)</f>
        <v/>
      </c>
      <c r="F28" s="97" t="str" cm="1">
        <f t="array" aca="1" ref="F28" ca="1">BoxVal($A28,16,COLUMN(INDIRECT("T"&amp;($A28-1)*65+2)),1)</f>
        <v/>
      </c>
      <c r="G28" s="97" t="str" cm="1">
        <f t="array" aca="1" ref="G28" ca="1">BoxVal($A28,4,COLUMN(INDIRECT("T"&amp;($A28-1)*65+2)),1)</f>
        <v/>
      </c>
      <c r="H28" s="97" t="str" cm="1">
        <f t="array" aca="1" ref="H28" ca="1">BoxVal($A28,5,COLUMN(INDIRECT("T"&amp;($A28-1)*65+2)),1)</f>
        <v/>
      </c>
      <c r="I28" s="97" t="str" cm="1">
        <f t="array" aca="1" ref="I28" ca="1">BoxVal($A28,6,COLUMN(INDIRECT("T"&amp;($A28-1)*65+2)),1)</f>
        <v/>
      </c>
      <c r="J28" s="97" t="str" cm="1">
        <f t="array" aca="1" ref="J28" ca="1">BoxVal($A28,21,COLUMN(INDIRECT("T"&amp;($A28-1)*65+2)),1)</f>
        <v/>
      </c>
      <c r="K28" s="97" t="str" cm="1">
        <f t="array" aca="1" ref="K28" ca="1">BoxVal($A28,25,COLUMN(INDIRECT("T"&amp;($A28-1)*65+2)),1)</f>
        <v/>
      </c>
      <c r="L28" s="98" t="str" cm="1">
        <f t="array" aca="1" ref="L28" ca="1">BoxVal($A28,32,COLUMN(INDIRECT("T"&amp;($A28-1)*65+2)),1)</f>
        <v/>
      </c>
      <c r="M28" s="97" t="str" cm="1">
        <f t="array" aca="1" ref="M28" ca="1">BoxVal($A28,31,COLUMN(INDIRECT("T"&amp;($A28-1)*65+2)),1)</f>
        <v/>
      </c>
      <c r="N28" s="97" t="str" cm="1">
        <f t="array" aca="1" ref="N28" ca="1">BoxVal($A28,12,COLUMN(INDIRECT("T"&amp;($A28-1)*65+2)),1)</f>
        <v/>
      </c>
      <c r="O28" s="99" t="str" cm="1">
        <f t="array" ref="O28">BoxVal($A28,2,COLUMN(V29),1)</f>
        <v/>
      </c>
      <c r="P28" s="99" t="str" cm="1">
        <f t="array" aca="1" ref="P28" ca="1">BoxVal($A28,2,COLUMN(INDIRECT("AB"&amp;($A28-1)*65+2)),1)</f>
        <v/>
      </c>
      <c r="Q28" s="99" t="str" cm="1">
        <f t="array" aca="1" ref="Q28" ca="1">BoxVal($A28,2,COLUMN(INDIRECT("AJ"&amp;($A28-1)*65+2)),1)</f>
        <v/>
      </c>
      <c r="R28" s="85"/>
      <c r="S28" s="7" t="s">
        <v>696</v>
      </c>
      <c r="T28" s="28">
        <v>45860</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85"/>
      <c r="AU28" s="100" t="s">
        <v>562</v>
      </c>
      <c r="AV28" s="100" t="s">
        <v>562</v>
      </c>
      <c r="AW28" s="100" t="s">
        <v>562</v>
      </c>
      <c r="AX28" s="88" t="s">
        <v>255</v>
      </c>
      <c r="AY28" s="88" t="s">
        <v>255</v>
      </c>
      <c r="AZ28" s="88" t="s">
        <v>255</v>
      </c>
      <c r="BB28" s="100" t="s">
        <v>562</v>
      </c>
      <c r="BI28" s="100" t="s">
        <v>562</v>
      </c>
      <c r="BJ28" s="100" t="s">
        <v>562</v>
      </c>
      <c r="BK28" s="100" t="s">
        <v>562</v>
      </c>
      <c r="BM28" s="88" t="s">
        <v>562</v>
      </c>
      <c r="BU28" s="88" t="s">
        <v>562</v>
      </c>
      <c r="BV28" s="88" t="s">
        <v>562</v>
      </c>
      <c r="BW28" s="88" t="s">
        <v>562</v>
      </c>
      <c r="BY28" s="101" t="s">
        <v>562</v>
      </c>
      <c r="CF28" s="88" t="s">
        <v>562</v>
      </c>
      <c r="CG28" s="88" t="s">
        <v>562</v>
      </c>
      <c r="CH28" s="88" t="s">
        <v>562</v>
      </c>
      <c r="CJ28" s="100" t="s">
        <v>562</v>
      </c>
      <c r="CP28" s="100" t="s">
        <v>562</v>
      </c>
      <c r="CQ28" s="100" t="s">
        <v>562</v>
      </c>
      <c r="CR28" s="100" t="s">
        <v>562</v>
      </c>
      <c r="CT28" s="100" t="s">
        <v>562</v>
      </c>
      <c r="DA28" s="100" t="s">
        <v>562</v>
      </c>
      <c r="DB28" s="100" t="s">
        <v>562</v>
      </c>
      <c r="DC28" s="100" t="s">
        <v>562</v>
      </c>
      <c r="DE28" s="88" t="s">
        <v>255</v>
      </c>
      <c r="DF28" s="88" t="s">
        <v>255</v>
      </c>
      <c r="DG28" s="88" t="s">
        <v>255</v>
      </c>
      <c r="DH28" s="88" t="s">
        <v>255</v>
      </c>
      <c r="DI28" s="88" t="s">
        <v>255</v>
      </c>
      <c r="DJ28" s="88" t="s">
        <v>255</v>
      </c>
      <c r="DL28" s="88" t="s">
        <v>255</v>
      </c>
      <c r="DM28" s="88" t="s">
        <v>255</v>
      </c>
    </row>
    <row r="29" spans="1:133" ht="30" customHeight="1" x14ac:dyDescent="0.25">
      <c r="A29" s="95">
        <v>28</v>
      </c>
      <c r="B29" s="96" t="str">
        <f t="shared" si="0"/>
        <v>=Block28==</v>
      </c>
      <c r="C29" s="97" t="str" cm="1">
        <f t="array" aca="1" ref="C29" ca="1">BoxVal($A29,8,COLUMN(INDIRECT("T"&amp;($A29-1)*65+2)),1)</f>
        <v/>
      </c>
      <c r="D29" s="97" t="str" cm="1">
        <f t="array" aca="1" ref="D29" ca="1">BoxVal($A29,2,COLUMN(INDIRECT("T"&amp;($A29-1)*65+2)),1)</f>
        <v/>
      </c>
      <c r="E29" s="97" t="str" cm="1">
        <f t="array" aca="1" ref="E29" ca="1">BoxVal($A29,3,COLUMN(INDIRECT("T"&amp;($A29-1)*65+2)),1)</f>
        <v/>
      </c>
      <c r="F29" s="97" t="str" cm="1">
        <f t="array" aca="1" ref="F29" ca="1">BoxVal($A29,16,COLUMN(INDIRECT("T"&amp;($A29-1)*65+2)),1)</f>
        <v/>
      </c>
      <c r="G29" s="97" t="str" cm="1">
        <f t="array" aca="1" ref="G29" ca="1">BoxVal($A29,4,COLUMN(INDIRECT("T"&amp;($A29-1)*65+2)),1)</f>
        <v/>
      </c>
      <c r="H29" s="97" t="str" cm="1">
        <f t="array" aca="1" ref="H29" ca="1">BoxVal($A29,5,COLUMN(INDIRECT("T"&amp;($A29-1)*65+2)),1)</f>
        <v/>
      </c>
      <c r="I29" s="97" t="str" cm="1">
        <f t="array" aca="1" ref="I29" ca="1">BoxVal($A29,6,COLUMN(INDIRECT("T"&amp;($A29-1)*65+2)),1)</f>
        <v/>
      </c>
      <c r="J29" s="97" t="str" cm="1">
        <f t="array" aca="1" ref="J29" ca="1">BoxVal($A29,21,COLUMN(INDIRECT("T"&amp;($A29-1)*65+2)),1)</f>
        <v/>
      </c>
      <c r="K29" s="97" t="str" cm="1">
        <f t="array" aca="1" ref="K29" ca="1">BoxVal($A29,25,COLUMN(INDIRECT("T"&amp;($A29-1)*65+2)),1)</f>
        <v/>
      </c>
      <c r="L29" s="98" t="str" cm="1">
        <f t="array" aca="1" ref="L29" ca="1">BoxVal($A29,32,COLUMN(INDIRECT("T"&amp;($A29-1)*65+2)),1)</f>
        <v/>
      </c>
      <c r="M29" s="97" t="str" cm="1">
        <f t="array" aca="1" ref="M29" ca="1">BoxVal($A29,31,COLUMN(INDIRECT("T"&amp;($A29-1)*65+2)),1)</f>
        <v/>
      </c>
      <c r="N29" s="97" t="str" cm="1">
        <f t="array" aca="1" ref="N29" ca="1">BoxVal($A29,12,COLUMN(INDIRECT("T"&amp;($A29-1)*65+2)),1)</f>
        <v/>
      </c>
      <c r="O29" s="99" t="str" cm="1">
        <f t="array" ref="O29">BoxVal($A29,2,COLUMN(V30),1)</f>
        <v/>
      </c>
      <c r="P29" s="99" t="str" cm="1">
        <f t="array" aca="1" ref="P29" ca="1">BoxVal($A29,2,COLUMN(INDIRECT("AB"&amp;($A29-1)*65+2)),1)</f>
        <v/>
      </c>
      <c r="Q29" s="99" t="str" cm="1">
        <f t="array" aca="1" ref="Q29" ca="1">BoxVal($A29,2,COLUMN(INDIRECT("AJ"&amp;($A29-1)*65+2)),1)</f>
        <v/>
      </c>
      <c r="R29" s="85"/>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85"/>
      <c r="AU29" s="100" t="s">
        <v>562</v>
      </c>
      <c r="AV29" s="100" t="s">
        <v>562</v>
      </c>
      <c r="AW29" s="100" t="s">
        <v>562</v>
      </c>
      <c r="AX29" s="88" t="s">
        <v>255</v>
      </c>
      <c r="AY29" s="88" t="s">
        <v>255</v>
      </c>
      <c r="AZ29" s="88" t="s">
        <v>255</v>
      </c>
      <c r="BB29" s="100" t="s">
        <v>562</v>
      </c>
      <c r="BI29" s="100" t="s">
        <v>562</v>
      </c>
      <c r="BJ29" s="100" t="s">
        <v>562</v>
      </c>
      <c r="BK29" s="100" t="s">
        <v>562</v>
      </c>
      <c r="BM29" s="88" t="s">
        <v>562</v>
      </c>
      <c r="BU29" s="88" t="s">
        <v>562</v>
      </c>
      <c r="BV29" s="88" t="s">
        <v>562</v>
      </c>
      <c r="BW29" s="88" t="s">
        <v>562</v>
      </c>
      <c r="BY29" s="101" t="s">
        <v>562</v>
      </c>
      <c r="CF29" s="88" t="s">
        <v>562</v>
      </c>
      <c r="CG29" s="88" t="s">
        <v>562</v>
      </c>
      <c r="CH29" s="88" t="s">
        <v>562</v>
      </c>
      <c r="CJ29" s="100" t="s">
        <v>562</v>
      </c>
      <c r="CP29" s="100" t="s">
        <v>562</v>
      </c>
      <c r="CQ29" s="100" t="s">
        <v>562</v>
      </c>
      <c r="CR29" s="100" t="s">
        <v>562</v>
      </c>
      <c r="CT29" s="100" t="s">
        <v>562</v>
      </c>
      <c r="DA29" s="100" t="s">
        <v>562</v>
      </c>
      <c r="DB29" s="100" t="s">
        <v>562</v>
      </c>
      <c r="DC29" s="100" t="s">
        <v>562</v>
      </c>
      <c r="DE29" s="88" t="s">
        <v>255</v>
      </c>
      <c r="DF29" s="88" t="s">
        <v>255</v>
      </c>
      <c r="DG29" s="88" t="s">
        <v>255</v>
      </c>
      <c r="DH29" s="88" t="s">
        <v>255</v>
      </c>
      <c r="DI29" s="88" t="s">
        <v>255</v>
      </c>
      <c r="DJ29" s="88" t="s">
        <v>255</v>
      </c>
      <c r="DL29" s="88" t="s">
        <v>255</v>
      </c>
      <c r="DM29" s="88" t="s">
        <v>255</v>
      </c>
    </row>
    <row r="30" spans="1:133" ht="30" customHeight="1" x14ac:dyDescent="0.25">
      <c r="A30" s="95">
        <v>29</v>
      </c>
      <c r="B30" s="96" t="str">
        <f t="shared" si="0"/>
        <v>=Block29==</v>
      </c>
      <c r="C30" s="97" t="str" cm="1">
        <f t="array" aca="1" ref="C30" ca="1">BoxVal($A30,8,COLUMN(INDIRECT("T"&amp;($A30-1)*65+2)),1)</f>
        <v/>
      </c>
      <c r="D30" s="97" t="str" cm="1">
        <f t="array" aca="1" ref="D30" ca="1">BoxVal($A30,2,COLUMN(INDIRECT("T"&amp;($A30-1)*65+2)),1)</f>
        <v/>
      </c>
      <c r="E30" s="97" t="str" cm="1">
        <f t="array" aca="1" ref="E30" ca="1">BoxVal($A30,3,COLUMN(INDIRECT("T"&amp;($A30-1)*65+2)),1)</f>
        <v/>
      </c>
      <c r="F30" s="97" t="str" cm="1">
        <f t="array" aca="1" ref="F30" ca="1">BoxVal($A30,16,COLUMN(INDIRECT("T"&amp;($A30-1)*65+2)),1)</f>
        <v/>
      </c>
      <c r="G30" s="97" t="str" cm="1">
        <f t="array" aca="1" ref="G30" ca="1">BoxVal($A30,4,COLUMN(INDIRECT("T"&amp;($A30-1)*65+2)),1)</f>
        <v/>
      </c>
      <c r="H30" s="97" t="str" cm="1">
        <f t="array" aca="1" ref="H30" ca="1">BoxVal($A30,5,COLUMN(INDIRECT("T"&amp;($A30-1)*65+2)),1)</f>
        <v/>
      </c>
      <c r="I30" s="97" t="str" cm="1">
        <f t="array" aca="1" ref="I30" ca="1">BoxVal($A30,6,COLUMN(INDIRECT("T"&amp;($A30-1)*65+2)),1)</f>
        <v/>
      </c>
      <c r="J30" s="97" t="str" cm="1">
        <f t="array" aca="1" ref="J30" ca="1">BoxVal($A30,21,COLUMN(INDIRECT("T"&amp;($A30-1)*65+2)),1)</f>
        <v/>
      </c>
      <c r="K30" s="97" t="str" cm="1">
        <f t="array" aca="1" ref="K30" ca="1">BoxVal($A30,25,COLUMN(INDIRECT("T"&amp;($A30-1)*65+2)),1)</f>
        <v/>
      </c>
      <c r="L30" s="98" t="str" cm="1">
        <f t="array" aca="1" ref="L30" ca="1">BoxVal($A30,32,COLUMN(INDIRECT("T"&amp;($A30-1)*65+2)),1)</f>
        <v/>
      </c>
      <c r="M30" s="97" t="str" cm="1">
        <f t="array" aca="1" ref="M30" ca="1">BoxVal($A30,31,COLUMN(INDIRECT("T"&amp;($A30-1)*65+2)),1)</f>
        <v/>
      </c>
      <c r="N30" s="97" t="str" cm="1">
        <f t="array" aca="1" ref="N30" ca="1">BoxVal($A30,12,COLUMN(INDIRECT("T"&amp;($A30-1)*65+2)),1)</f>
        <v/>
      </c>
      <c r="O30" s="99" t="str" cm="1">
        <f t="array" ref="O30">BoxVal($A30,2,COLUMN(V31),1)</f>
        <v/>
      </c>
      <c r="P30" s="99" t="str" cm="1">
        <f t="array" aca="1" ref="P30" ca="1">BoxVal($A30,2,COLUMN(INDIRECT("AB"&amp;($A30-1)*65+2)),1)</f>
        <v/>
      </c>
      <c r="Q30" s="99" t="str" cm="1">
        <f t="array" aca="1" ref="Q30" ca="1">BoxVal($A30,2,COLUMN(INDIRECT("AJ"&amp;($A30-1)*65+2)),1)</f>
        <v/>
      </c>
      <c r="R30" s="85"/>
      <c r="S30" s="7" t="s">
        <v>697</v>
      </c>
      <c r="T30" s="7">
        <f ca="1">COUNTA(U5:U64)</f>
        <v>8</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85"/>
      <c r="AU30" s="100" t="s">
        <v>562</v>
      </c>
      <c r="AV30" s="100" t="s">
        <v>562</v>
      </c>
      <c r="AW30" s="100" t="s">
        <v>562</v>
      </c>
      <c r="AX30" s="88" t="s">
        <v>255</v>
      </c>
      <c r="AY30" s="88" t="s">
        <v>255</v>
      </c>
      <c r="AZ30" s="88" t="s">
        <v>255</v>
      </c>
      <c r="BB30" s="100" t="s">
        <v>562</v>
      </c>
      <c r="BI30" s="100" t="s">
        <v>562</v>
      </c>
      <c r="BJ30" s="100" t="s">
        <v>562</v>
      </c>
      <c r="BK30" s="100" t="s">
        <v>562</v>
      </c>
      <c r="BM30" s="88" t="s">
        <v>562</v>
      </c>
      <c r="BU30" s="88" t="s">
        <v>562</v>
      </c>
      <c r="BV30" s="88" t="s">
        <v>562</v>
      </c>
      <c r="BW30" s="88" t="s">
        <v>562</v>
      </c>
      <c r="BY30" s="101" t="s">
        <v>562</v>
      </c>
      <c r="CF30" s="88" t="s">
        <v>562</v>
      </c>
      <c r="CG30" s="88" t="s">
        <v>562</v>
      </c>
      <c r="CH30" s="88" t="s">
        <v>562</v>
      </c>
      <c r="CJ30" s="100" t="s">
        <v>562</v>
      </c>
      <c r="CP30" s="100" t="s">
        <v>562</v>
      </c>
      <c r="CQ30" s="100" t="s">
        <v>562</v>
      </c>
      <c r="CR30" s="100" t="s">
        <v>562</v>
      </c>
      <c r="CT30" s="100" t="s">
        <v>562</v>
      </c>
      <c r="DA30" s="100" t="s">
        <v>562</v>
      </c>
      <c r="DB30" s="100" t="s">
        <v>562</v>
      </c>
      <c r="DC30" s="100" t="s">
        <v>562</v>
      </c>
      <c r="DE30" s="88" t="s">
        <v>255</v>
      </c>
      <c r="DF30" s="88" t="s">
        <v>255</v>
      </c>
      <c r="DG30" s="88" t="s">
        <v>255</v>
      </c>
      <c r="DH30" s="88" t="s">
        <v>255</v>
      </c>
      <c r="DI30" s="88" t="s">
        <v>255</v>
      </c>
      <c r="DJ30" s="88" t="s">
        <v>255</v>
      </c>
      <c r="DL30" s="88" t="s">
        <v>255</v>
      </c>
      <c r="DM30" s="88" t="s">
        <v>255</v>
      </c>
    </row>
    <row r="31" spans="1:133" ht="30" customHeight="1" x14ac:dyDescent="0.25">
      <c r="A31" s="95">
        <v>30</v>
      </c>
      <c r="B31" s="96" t="str">
        <f t="shared" si="0"/>
        <v>=Block30==</v>
      </c>
      <c r="C31" s="97" t="str" cm="1">
        <f t="array" aca="1" ref="C31" ca="1">BoxVal($A31,8,COLUMN(INDIRECT("T"&amp;($A31-1)*65+2)),1)</f>
        <v/>
      </c>
      <c r="D31" s="97" t="str" cm="1">
        <f t="array" aca="1" ref="D31" ca="1">BoxVal($A31,2,COLUMN(INDIRECT("T"&amp;($A31-1)*65+2)),1)</f>
        <v/>
      </c>
      <c r="E31" s="97" t="str" cm="1">
        <f t="array" aca="1" ref="E31" ca="1">BoxVal($A31,3,COLUMN(INDIRECT("T"&amp;($A31-1)*65+2)),1)</f>
        <v/>
      </c>
      <c r="F31" s="97" t="str" cm="1">
        <f t="array" aca="1" ref="F31" ca="1">BoxVal($A31,16,COLUMN(INDIRECT("T"&amp;($A31-1)*65+2)),1)</f>
        <v/>
      </c>
      <c r="G31" s="97" t="str" cm="1">
        <f t="array" aca="1" ref="G31" ca="1">BoxVal($A31,4,COLUMN(INDIRECT("T"&amp;($A31-1)*65+2)),1)</f>
        <v/>
      </c>
      <c r="H31" s="97" t="str" cm="1">
        <f t="array" aca="1" ref="H31" ca="1">BoxVal($A31,5,COLUMN(INDIRECT("T"&amp;($A31-1)*65+2)),1)</f>
        <v/>
      </c>
      <c r="I31" s="97" t="str" cm="1">
        <f t="array" aca="1" ref="I31" ca="1">BoxVal($A31,6,COLUMN(INDIRECT("T"&amp;($A31-1)*65+2)),1)</f>
        <v/>
      </c>
      <c r="J31" s="97" t="str" cm="1">
        <f t="array" aca="1" ref="J31" ca="1">BoxVal($A31,21,COLUMN(INDIRECT("T"&amp;($A31-1)*65+2)),1)</f>
        <v/>
      </c>
      <c r="K31" s="97" t="str" cm="1">
        <f t="array" aca="1" ref="K31" ca="1">BoxVal($A31,25,COLUMN(INDIRECT("T"&amp;($A31-1)*65+2)),1)</f>
        <v/>
      </c>
      <c r="L31" s="98" t="str" cm="1">
        <f t="array" aca="1" ref="L31" ca="1">BoxVal($A31,32,COLUMN(INDIRECT("T"&amp;($A31-1)*65+2)),1)</f>
        <v/>
      </c>
      <c r="M31" s="97" t="str" cm="1">
        <f t="array" aca="1" ref="M31" ca="1">BoxVal($A31,31,COLUMN(INDIRECT("T"&amp;($A31-1)*65+2)),1)</f>
        <v/>
      </c>
      <c r="N31" s="97" t="str" cm="1">
        <f t="array" aca="1" ref="N31" ca="1">BoxVal($A31,12,COLUMN(INDIRECT("T"&amp;($A31-1)*65+2)),1)</f>
        <v/>
      </c>
      <c r="O31" s="99" t="str" cm="1">
        <f t="array" ref="O31">BoxVal($A31,2,COLUMN(V32),1)</f>
        <v/>
      </c>
      <c r="P31" s="99" t="str" cm="1">
        <f t="array" aca="1" ref="P31" ca="1">BoxVal($A31,2,COLUMN(INDIRECT("AB"&amp;($A31-1)*65+2)),1)</f>
        <v/>
      </c>
      <c r="Q31" s="99" t="str" cm="1">
        <f t="array" aca="1" ref="Q31" ca="1">BoxVal($A31,2,COLUMN(INDIRECT("AJ"&amp;($A31-1)*65+2)),1)</f>
        <v/>
      </c>
      <c r="R31" s="85"/>
      <c r="S31" s="7" t="s">
        <v>715</v>
      </c>
      <c r="T31" s="7" t="str">
        <f>T19&amp;"+/-"&amp;T20&amp;" "&amp;T29</f>
        <v>-38+/-1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85"/>
      <c r="AU31" s="100" t="s">
        <v>562</v>
      </c>
      <c r="AV31" s="100" t="s">
        <v>562</v>
      </c>
      <c r="AW31" s="100" t="s">
        <v>562</v>
      </c>
      <c r="AX31" s="88" t="s">
        <v>255</v>
      </c>
      <c r="AY31" s="88" t="s">
        <v>255</v>
      </c>
      <c r="AZ31" s="88" t="s">
        <v>255</v>
      </c>
      <c r="BB31" s="100" t="s">
        <v>562</v>
      </c>
      <c r="BI31" s="100" t="s">
        <v>562</v>
      </c>
      <c r="BJ31" s="100" t="s">
        <v>562</v>
      </c>
      <c r="BK31" s="100" t="s">
        <v>562</v>
      </c>
      <c r="BM31" s="88" t="s">
        <v>562</v>
      </c>
      <c r="BU31" s="88" t="s">
        <v>562</v>
      </c>
      <c r="BV31" s="88" t="s">
        <v>562</v>
      </c>
      <c r="BW31" s="88" t="s">
        <v>562</v>
      </c>
      <c r="BY31" s="101" t="s">
        <v>562</v>
      </c>
      <c r="CF31" s="88" t="s">
        <v>562</v>
      </c>
      <c r="CG31" s="88" t="s">
        <v>562</v>
      </c>
      <c r="CH31" s="88" t="s">
        <v>562</v>
      </c>
      <c r="CJ31" s="100" t="s">
        <v>562</v>
      </c>
      <c r="CP31" s="100" t="s">
        <v>562</v>
      </c>
      <c r="CQ31" s="100" t="s">
        <v>562</v>
      </c>
      <c r="CR31" s="100" t="s">
        <v>562</v>
      </c>
      <c r="CT31" s="100" t="s">
        <v>562</v>
      </c>
      <c r="DA31" s="100" t="s">
        <v>562</v>
      </c>
      <c r="DB31" s="100" t="s">
        <v>562</v>
      </c>
      <c r="DC31" s="100" t="s">
        <v>562</v>
      </c>
      <c r="DE31" s="88" t="s">
        <v>255</v>
      </c>
      <c r="DF31" s="88" t="s">
        <v>553</v>
      </c>
      <c r="DG31" s="88" t="s">
        <v>568</v>
      </c>
      <c r="DH31" s="88" t="s">
        <v>575</v>
      </c>
      <c r="DI31" s="88" t="s">
        <v>572</v>
      </c>
      <c r="DJ31" s="88" t="s">
        <v>570</v>
      </c>
      <c r="DL31" s="88" t="s">
        <v>255</v>
      </c>
      <c r="DM31" s="88" t="s">
        <v>255</v>
      </c>
    </row>
    <row r="32" spans="1:133" ht="30" customHeight="1" thickBot="1" x14ac:dyDescent="0.3">
      <c r="A32" s="95">
        <v>31</v>
      </c>
      <c r="B32" s="96" t="str">
        <f t="shared" si="0"/>
        <v>=Block31==</v>
      </c>
      <c r="C32" s="97" t="str" cm="1">
        <f t="array" aca="1" ref="C32" ca="1">BoxVal($A32,8,COLUMN(INDIRECT("T"&amp;($A32-1)*65+2)),1)</f>
        <v/>
      </c>
      <c r="D32" s="97" t="str" cm="1">
        <f t="array" aca="1" ref="D32" ca="1">BoxVal($A32,2,COLUMN(INDIRECT("T"&amp;($A32-1)*65+2)),1)</f>
        <v/>
      </c>
      <c r="E32" s="97" t="str" cm="1">
        <f t="array" aca="1" ref="E32" ca="1">BoxVal($A32,3,COLUMN(INDIRECT("T"&amp;($A32-1)*65+2)),1)</f>
        <v/>
      </c>
      <c r="F32" s="97" t="str" cm="1">
        <f t="array" aca="1" ref="F32" ca="1">BoxVal($A32,16,COLUMN(INDIRECT("T"&amp;($A32-1)*65+2)),1)</f>
        <v/>
      </c>
      <c r="G32" s="97" t="str" cm="1">
        <f t="array" aca="1" ref="G32" ca="1">BoxVal($A32,4,COLUMN(INDIRECT("T"&amp;($A32-1)*65+2)),1)</f>
        <v/>
      </c>
      <c r="H32" s="97" t="str" cm="1">
        <f t="array" aca="1" ref="H32" ca="1">BoxVal($A32,5,COLUMN(INDIRECT("T"&amp;($A32-1)*65+2)),1)</f>
        <v/>
      </c>
      <c r="I32" s="97" t="str" cm="1">
        <f t="array" aca="1" ref="I32" ca="1">BoxVal($A32,6,COLUMN(INDIRECT("T"&amp;($A32-1)*65+2)),1)</f>
        <v/>
      </c>
      <c r="J32" s="97" t="str" cm="1">
        <f t="array" aca="1" ref="J32" ca="1">BoxVal($A32,21,COLUMN(INDIRECT("T"&amp;($A32-1)*65+2)),1)</f>
        <v/>
      </c>
      <c r="K32" s="97" t="str" cm="1">
        <f t="array" aca="1" ref="K32" ca="1">BoxVal($A32,25,COLUMN(INDIRECT("T"&amp;($A32-1)*65+2)),1)</f>
        <v/>
      </c>
      <c r="L32" s="98" t="str" cm="1">
        <f t="array" aca="1" ref="L32" ca="1">BoxVal($A32,32,COLUMN(INDIRECT("T"&amp;($A32-1)*65+2)),1)</f>
        <v/>
      </c>
      <c r="M32" s="97" t="str" cm="1">
        <f t="array" aca="1" ref="M32" ca="1">BoxVal($A32,31,COLUMN(INDIRECT("T"&amp;($A32-1)*65+2)),1)</f>
        <v/>
      </c>
      <c r="N32" s="97" t="str" cm="1">
        <f t="array" aca="1" ref="N32" ca="1">BoxVal($A32,12,COLUMN(INDIRECT("T"&amp;($A32-1)*65+2)),1)</f>
        <v/>
      </c>
      <c r="O32" s="99" t="str" cm="1">
        <f t="array" ref="O32">BoxVal($A32,2,COLUMN(V33),1)</f>
        <v/>
      </c>
      <c r="P32" s="99" t="str" cm="1">
        <f t="array" aca="1" ref="P32" ca="1">BoxVal($A32,2,COLUMN(INDIRECT("AB"&amp;($A32-1)*65+2)),1)</f>
        <v/>
      </c>
      <c r="Q32" s="99" t="str" cm="1">
        <f t="array" aca="1" ref="Q32" ca="1">BoxVal($A32,2,COLUMN(INDIRECT("AJ"&amp;($A32-1)*65+2)),1)</f>
        <v/>
      </c>
      <c r="R32" s="85"/>
      <c r="S32" s="7" t="s">
        <v>719</v>
      </c>
      <c r="T32" s="54" t="str">
        <f>T11&amp;" : "&amp;T14&amp;" "&amp;"(uA)"&amp;CHAR(10)&amp;"Vdc&amp;Remark: "&amp;T17</f>
        <v>3.3V : 100~200 (uA)
Vdc&amp;Remark: 0.64V (1.8V), 0.638V (3.3V)</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85"/>
      <c r="AU32" s="107"/>
      <c r="AV32" s="107"/>
      <c r="AW32" s="107"/>
      <c r="AX32" s="107"/>
      <c r="AY32" s="107"/>
      <c r="AZ32" s="107"/>
      <c r="BA32" s="108"/>
      <c r="BB32" s="107"/>
      <c r="BC32" s="107"/>
      <c r="BD32" s="107"/>
      <c r="BE32" s="107"/>
      <c r="BF32" s="107"/>
      <c r="BG32" s="107"/>
      <c r="BH32" s="107"/>
      <c r="BI32" s="107"/>
      <c r="BJ32" s="107"/>
      <c r="BK32" s="107"/>
      <c r="BL32" s="108"/>
      <c r="BM32" s="107"/>
      <c r="BN32" s="107"/>
      <c r="BO32" s="107"/>
      <c r="BP32" s="107"/>
      <c r="BQ32" s="107"/>
      <c r="BR32" s="107"/>
      <c r="BS32" s="107"/>
      <c r="BT32" s="107"/>
      <c r="BU32" s="107"/>
      <c r="BV32" s="107"/>
      <c r="BW32" s="107"/>
      <c r="BX32" s="108"/>
      <c r="BY32" s="107"/>
      <c r="BZ32" s="107"/>
      <c r="CA32" s="107"/>
      <c r="CB32" s="107"/>
      <c r="CC32" s="107"/>
      <c r="CD32" s="107"/>
      <c r="CE32" s="107"/>
      <c r="CF32" s="107"/>
      <c r="CG32" s="107"/>
      <c r="CH32" s="107"/>
      <c r="CI32" s="108"/>
      <c r="CJ32" s="107"/>
      <c r="CK32" s="107"/>
      <c r="CL32" s="107"/>
      <c r="CM32" s="107"/>
      <c r="CN32" s="107"/>
      <c r="CO32" s="107"/>
      <c r="CP32" s="107"/>
      <c r="CQ32" s="107"/>
      <c r="CR32" s="107"/>
      <c r="CS32" s="108"/>
      <c r="CT32" s="107"/>
      <c r="CU32" s="107"/>
      <c r="CV32" s="107"/>
      <c r="CW32" s="107"/>
      <c r="CX32" s="107"/>
      <c r="CY32" s="107"/>
      <c r="CZ32" s="107"/>
      <c r="DA32" s="107"/>
      <c r="DB32" s="107"/>
      <c r="DC32" s="107"/>
      <c r="DD32" s="108"/>
      <c r="DE32" s="107"/>
      <c r="DF32" s="107"/>
      <c r="DG32" s="107"/>
      <c r="DH32" s="107"/>
      <c r="DI32" s="107"/>
      <c r="DJ32" s="107"/>
      <c r="DL32" s="107"/>
      <c r="DM32" s="107"/>
      <c r="DN32" s="107"/>
      <c r="DO32" s="107"/>
      <c r="DP32" s="107"/>
      <c r="DQ32" s="107"/>
      <c r="DR32" s="107"/>
    </row>
    <row r="33" spans="1:45" ht="30" customHeight="1" thickTop="1" x14ac:dyDescent="0.25">
      <c r="A33" s="95">
        <v>32</v>
      </c>
      <c r="B33" s="96" t="str">
        <f t="shared" si="0"/>
        <v>=Block32==</v>
      </c>
      <c r="C33" s="97" t="str" cm="1">
        <f t="array" aca="1" ref="C33" ca="1">BoxVal($A33,8,COLUMN(INDIRECT("T"&amp;($A33-1)*65+2)),1)</f>
        <v/>
      </c>
      <c r="D33" s="97" t="str" cm="1">
        <f t="array" aca="1" ref="D33" ca="1">BoxVal($A33,2,COLUMN(INDIRECT("T"&amp;($A33-1)*65+2)),1)</f>
        <v/>
      </c>
      <c r="E33" s="97" t="str" cm="1">
        <f t="array" aca="1" ref="E33" ca="1">BoxVal($A33,3,COLUMN(INDIRECT("T"&amp;($A33-1)*65+2)),1)</f>
        <v/>
      </c>
      <c r="F33" s="97" t="str" cm="1">
        <f t="array" aca="1" ref="F33" ca="1">BoxVal($A33,16,COLUMN(INDIRECT("T"&amp;($A33-1)*65+2)),1)</f>
        <v/>
      </c>
      <c r="G33" s="97" t="str" cm="1">
        <f t="array" aca="1" ref="G33" ca="1">BoxVal($A33,4,COLUMN(INDIRECT("T"&amp;($A33-1)*65+2)),1)</f>
        <v/>
      </c>
      <c r="H33" s="97" t="str" cm="1">
        <f t="array" aca="1" ref="H33" ca="1">BoxVal($A33,5,COLUMN(INDIRECT("T"&amp;($A33-1)*65+2)),1)</f>
        <v/>
      </c>
      <c r="I33" s="97" t="str" cm="1">
        <f t="array" aca="1" ref="I33" ca="1">BoxVal($A33,6,COLUMN(INDIRECT("T"&amp;($A33-1)*65+2)),1)</f>
        <v/>
      </c>
      <c r="J33" s="97" t="str" cm="1">
        <f t="array" aca="1" ref="J33" ca="1">BoxVal($A33,21,COLUMN(INDIRECT("T"&amp;($A33-1)*65+2)),1)</f>
        <v/>
      </c>
      <c r="K33" s="97" t="str" cm="1">
        <f t="array" aca="1" ref="K33" ca="1">BoxVal($A33,25,COLUMN(INDIRECT("T"&amp;($A33-1)*65+2)),1)</f>
        <v/>
      </c>
      <c r="L33" s="98" t="str" cm="1">
        <f t="array" aca="1" ref="L33" ca="1">BoxVal($A33,32,COLUMN(INDIRECT("T"&amp;($A33-1)*65+2)),1)</f>
        <v/>
      </c>
      <c r="M33" s="97" t="str" cm="1">
        <f t="array" aca="1" ref="M33" ca="1">BoxVal($A33,31,COLUMN(INDIRECT("T"&amp;($A33-1)*65+2)),1)</f>
        <v/>
      </c>
      <c r="N33" s="97" t="str" cm="1">
        <f t="array" aca="1" ref="N33" ca="1">BoxVal($A33,12,COLUMN(INDIRECT("T"&amp;($A33-1)*65+2)),1)</f>
        <v/>
      </c>
      <c r="O33" s="99" t="str" cm="1">
        <f t="array" ref="O33">BoxVal($A33,2,COLUMN(V34),1)</f>
        <v/>
      </c>
      <c r="P33" s="99" t="str" cm="1">
        <f t="array" aca="1" ref="P33" ca="1">BoxVal($A33,2,COLUMN(INDIRECT("AB"&amp;($A33-1)*65+2)),1)</f>
        <v/>
      </c>
      <c r="Q33" s="99" t="str" cm="1">
        <f t="array" aca="1" ref="Q33" ca="1">BoxVal($A33,2,COLUMN(INDIRECT("AJ"&amp;($A33-1)*65+2)),1)</f>
        <v/>
      </c>
      <c r="R33" s="85"/>
      <c r="S33" s="7"/>
      <c r="T33" s="5"/>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95">
        <v>33</v>
      </c>
      <c r="B34" s="96" t="str">
        <f t="shared" ref="B34:B51" si="9">HYPERLINK("#AG" &amp; (($A34 - 1) * 65 + 10), "=Block" &amp; $A34 &amp;"==")</f>
        <v>=Block33==</v>
      </c>
      <c r="C34" s="97" t="str" cm="1">
        <f t="array" aca="1" ref="C34" ca="1">BoxVal($A34,8,COLUMN(INDIRECT("T"&amp;($A34-1)*65+2)),1)</f>
        <v/>
      </c>
      <c r="D34" s="97" t="str" cm="1">
        <f t="array" aca="1" ref="D34" ca="1">BoxVal($A34,2,COLUMN(INDIRECT("T"&amp;($A34-1)*65+2)),1)</f>
        <v/>
      </c>
      <c r="E34" s="97" t="str" cm="1">
        <f t="array" aca="1" ref="E34" ca="1">BoxVal($A34,3,COLUMN(INDIRECT("T"&amp;($A34-1)*65+2)),1)</f>
        <v/>
      </c>
      <c r="F34" s="97" t="str" cm="1">
        <f t="array" aca="1" ref="F34" ca="1">BoxVal($A34,16,COLUMN(INDIRECT("T"&amp;($A34-1)*65+2)),1)</f>
        <v/>
      </c>
      <c r="G34" s="97" t="str" cm="1">
        <f t="array" aca="1" ref="G34" ca="1">BoxVal($A34,4,COLUMN(INDIRECT("T"&amp;($A34-1)*65+2)),1)</f>
        <v/>
      </c>
      <c r="H34" s="97" t="str" cm="1">
        <f t="array" aca="1" ref="H34" ca="1">BoxVal($A34,5,COLUMN(INDIRECT("T"&amp;($A34-1)*65+2)),1)</f>
        <v/>
      </c>
      <c r="I34" s="97" t="str" cm="1">
        <f t="array" aca="1" ref="I34" ca="1">BoxVal($A34,6,COLUMN(INDIRECT("T"&amp;($A34-1)*65+2)),1)</f>
        <v/>
      </c>
      <c r="J34" s="97" t="str" cm="1">
        <f t="array" aca="1" ref="J34" ca="1">BoxVal($A34,21,COLUMN(INDIRECT("T"&amp;($A34-1)*65+2)),1)</f>
        <v/>
      </c>
      <c r="K34" s="97" t="str" cm="1">
        <f t="array" aca="1" ref="K34" ca="1">BoxVal($A34,25,COLUMN(INDIRECT("T"&amp;($A34-1)*65+2)),1)</f>
        <v/>
      </c>
      <c r="L34" s="98" t="str" cm="1">
        <f t="array" aca="1" ref="L34" ca="1">BoxVal($A34,32,COLUMN(INDIRECT("T"&amp;($A34-1)*65+2)),1)</f>
        <v/>
      </c>
      <c r="M34" s="97" t="str" cm="1">
        <f t="array" aca="1" ref="M34" ca="1">BoxVal($A34,31,COLUMN(INDIRECT("T"&amp;($A34-1)*65+2)),1)</f>
        <v/>
      </c>
      <c r="N34" s="97" t="str" cm="1">
        <f t="array" aca="1" ref="N34" ca="1">BoxVal($A34,12,COLUMN(INDIRECT("T"&amp;($A34-1)*65+2)),1)</f>
        <v/>
      </c>
      <c r="O34" s="99" t="str" cm="1">
        <f t="array" ref="O34">BoxVal($A34,2,COLUMN(V35),1)</f>
        <v/>
      </c>
      <c r="P34" s="99" t="str" cm="1">
        <f t="array" aca="1" ref="P34" ca="1">BoxVal($A34,2,COLUMN(INDIRECT("AB"&amp;($A34-1)*65+2)),1)</f>
        <v/>
      </c>
      <c r="Q34" s="99" t="str" cm="1">
        <f t="array" aca="1" ref="Q34" ca="1">BoxVal($A34,2,COLUMN(INDIRECT("AJ"&amp;($A34-1)*65+2)),1)</f>
        <v/>
      </c>
      <c r="R34" s="85"/>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95">
        <v>34</v>
      </c>
      <c r="B35" s="96" t="str">
        <f t="shared" si="9"/>
        <v>=Block34==</v>
      </c>
      <c r="C35" s="97" t="str" cm="1">
        <f t="array" aca="1" ref="C35" ca="1">BoxVal($A35,8,COLUMN(INDIRECT("T"&amp;($A35-1)*65+2)),1)</f>
        <v/>
      </c>
      <c r="D35" s="97" t="str" cm="1">
        <f t="array" aca="1" ref="D35" ca="1">BoxVal($A35,2,COLUMN(INDIRECT("T"&amp;($A35-1)*65+2)),1)</f>
        <v/>
      </c>
      <c r="E35" s="97" t="str" cm="1">
        <f t="array" aca="1" ref="E35" ca="1">BoxVal($A35,3,COLUMN(INDIRECT("T"&amp;($A35-1)*65+2)),1)</f>
        <v/>
      </c>
      <c r="F35" s="97" t="str" cm="1">
        <f t="array" aca="1" ref="F35" ca="1">BoxVal($A35,16,COLUMN(INDIRECT("T"&amp;($A35-1)*65+2)),1)</f>
        <v/>
      </c>
      <c r="G35" s="97" t="str" cm="1">
        <f t="array" aca="1" ref="G35" ca="1">BoxVal($A35,4,COLUMN(INDIRECT("T"&amp;($A35-1)*65+2)),1)</f>
        <v/>
      </c>
      <c r="H35" s="97" t="str" cm="1">
        <f t="array" aca="1" ref="H35" ca="1">BoxVal($A35,5,COLUMN(INDIRECT("T"&amp;($A35-1)*65+2)),1)</f>
        <v/>
      </c>
      <c r="I35" s="97" t="str" cm="1">
        <f t="array" aca="1" ref="I35" ca="1">BoxVal($A35,6,COLUMN(INDIRECT("T"&amp;($A35-1)*65+2)),1)</f>
        <v/>
      </c>
      <c r="J35" s="97" t="str" cm="1">
        <f t="array" aca="1" ref="J35" ca="1">BoxVal($A35,21,COLUMN(INDIRECT("T"&amp;($A35-1)*65+2)),1)</f>
        <v/>
      </c>
      <c r="K35" s="97" t="str" cm="1">
        <f t="array" aca="1" ref="K35" ca="1">BoxVal($A35,25,COLUMN(INDIRECT("T"&amp;($A35-1)*65+2)),1)</f>
        <v/>
      </c>
      <c r="L35" s="98" t="str" cm="1">
        <f t="array" aca="1" ref="L35" ca="1">BoxVal($A35,32,COLUMN(INDIRECT("T"&amp;($A35-1)*65+2)),1)</f>
        <v/>
      </c>
      <c r="M35" s="97" t="str" cm="1">
        <f t="array" aca="1" ref="M35" ca="1">BoxVal($A35,31,COLUMN(INDIRECT("T"&amp;($A35-1)*65+2)),1)</f>
        <v/>
      </c>
      <c r="N35" s="97" t="str" cm="1">
        <f t="array" aca="1" ref="N35" ca="1">BoxVal($A35,12,COLUMN(INDIRECT("T"&amp;($A35-1)*65+2)),1)</f>
        <v/>
      </c>
      <c r="O35" s="99" t="str" cm="1">
        <f t="array" ref="O35">BoxVal($A35,2,COLUMN(V36),1)</f>
        <v/>
      </c>
      <c r="P35" s="99" t="str" cm="1">
        <f t="array" aca="1" ref="P35" ca="1">BoxVal($A35,2,COLUMN(INDIRECT("AB"&amp;($A35-1)*65+2)),1)</f>
        <v/>
      </c>
      <c r="Q35" s="99" t="str" cm="1">
        <f t="array" aca="1" ref="Q35" ca="1">BoxVal($A35,2,COLUMN(INDIRECT("AJ"&amp;($A35-1)*65+2)),1)</f>
        <v/>
      </c>
      <c r="R35" s="85"/>
      <c r="S35" s="4" t="s">
        <v>581</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95">
        <v>35</v>
      </c>
      <c r="B36" s="96" t="str">
        <f t="shared" si="9"/>
        <v>=Block35==</v>
      </c>
      <c r="C36" s="97" t="str" cm="1">
        <f t="array" aca="1" ref="C36" ca="1">BoxVal($A36,8,COLUMN(INDIRECT("T"&amp;($A36-1)*65+2)),1)</f>
        <v/>
      </c>
      <c r="D36" s="97" t="str" cm="1">
        <f t="array" aca="1" ref="D36" ca="1">BoxVal($A36,2,COLUMN(INDIRECT("T"&amp;($A36-1)*65+2)),1)</f>
        <v/>
      </c>
      <c r="E36" s="97" t="str" cm="1">
        <f t="array" aca="1" ref="E36" ca="1">BoxVal($A36,3,COLUMN(INDIRECT("T"&amp;($A36-1)*65+2)),1)</f>
        <v/>
      </c>
      <c r="F36" s="97" t="str" cm="1">
        <f t="array" aca="1" ref="F36" ca="1">BoxVal($A36,16,COLUMN(INDIRECT("T"&amp;($A36-1)*65+2)),1)</f>
        <v/>
      </c>
      <c r="G36" s="97" t="str" cm="1">
        <f t="array" aca="1" ref="G36" ca="1">BoxVal($A36,4,COLUMN(INDIRECT("T"&amp;($A36-1)*65+2)),1)</f>
        <v/>
      </c>
      <c r="H36" s="97" t="str" cm="1">
        <f t="array" aca="1" ref="H36" ca="1">BoxVal($A36,5,COLUMN(INDIRECT("T"&amp;($A36-1)*65+2)),1)</f>
        <v/>
      </c>
      <c r="I36" s="97" t="str" cm="1">
        <f t="array" aca="1" ref="I36" ca="1">BoxVal($A36,6,COLUMN(INDIRECT("T"&amp;($A36-1)*65+2)),1)</f>
        <v/>
      </c>
      <c r="J36" s="97" t="str" cm="1">
        <f t="array" aca="1" ref="J36" ca="1">BoxVal($A36,21,COLUMN(INDIRECT("T"&amp;($A36-1)*65+2)),1)</f>
        <v/>
      </c>
      <c r="K36" s="97" t="str" cm="1">
        <f t="array" aca="1" ref="K36" ca="1">BoxVal($A36,25,COLUMN(INDIRECT("T"&amp;($A36-1)*65+2)),1)</f>
        <v/>
      </c>
      <c r="L36" s="98" t="str" cm="1">
        <f t="array" aca="1" ref="L36" ca="1">BoxVal($A36,32,COLUMN(INDIRECT("T"&amp;($A36-1)*65+2)),1)</f>
        <v/>
      </c>
      <c r="M36" s="97" t="str" cm="1">
        <f t="array" aca="1" ref="M36" ca="1">BoxVal($A36,31,COLUMN(INDIRECT("T"&amp;($A36-1)*65+2)),1)</f>
        <v/>
      </c>
      <c r="N36" s="97" t="str" cm="1">
        <f t="array" aca="1" ref="N36" ca="1">BoxVal($A36,12,COLUMN(INDIRECT("T"&amp;($A36-1)*65+2)),1)</f>
        <v/>
      </c>
      <c r="O36" s="99" t="str" cm="1">
        <f t="array" ref="O36">BoxVal($A36,2,COLUMN(V37),1)</f>
        <v/>
      </c>
      <c r="P36" s="99" t="str" cm="1">
        <f t="array" aca="1" ref="P36" ca="1">BoxVal($A36,2,COLUMN(INDIRECT("AB"&amp;($A36-1)*65+2)),1)</f>
        <v/>
      </c>
      <c r="Q36" s="99" t="str" cm="1">
        <f t="array" aca="1" ref="Q36" ca="1">BoxVal($A36,2,COLUMN(INDIRECT("AJ"&amp;($A36-1)*65+2)),1)</f>
        <v/>
      </c>
      <c r="R36" s="85"/>
      <c r="S36" s="4" t="s">
        <v>580</v>
      </c>
      <c r="T36" s="3">
        <v>5.9</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95">
        <v>36</v>
      </c>
      <c r="B37" s="96" t="str">
        <f t="shared" si="9"/>
        <v>=Block36==</v>
      </c>
      <c r="C37" s="97" t="str" cm="1">
        <f t="array" aca="1" ref="C37" ca="1">BoxVal($A37,8,COLUMN(INDIRECT("T"&amp;($A37-1)*65+2)),1)</f>
        <v/>
      </c>
      <c r="D37" s="97" t="str" cm="1">
        <f t="array" aca="1" ref="D37" ca="1">BoxVal($A37,2,COLUMN(INDIRECT("T"&amp;($A37-1)*65+2)),1)</f>
        <v/>
      </c>
      <c r="E37" s="97" t="str" cm="1">
        <f t="array" aca="1" ref="E37" ca="1">BoxVal($A37,3,COLUMN(INDIRECT("T"&amp;($A37-1)*65+2)),1)</f>
        <v/>
      </c>
      <c r="F37" s="97" t="str" cm="1">
        <f t="array" aca="1" ref="F37" ca="1">BoxVal($A37,16,COLUMN(INDIRECT("T"&amp;($A37-1)*65+2)),1)</f>
        <v/>
      </c>
      <c r="G37" s="97" t="str" cm="1">
        <f t="array" aca="1" ref="G37" ca="1">BoxVal($A37,4,COLUMN(INDIRECT("T"&amp;($A37-1)*65+2)),1)</f>
        <v/>
      </c>
      <c r="H37" s="97" t="str" cm="1">
        <f t="array" aca="1" ref="H37" ca="1">BoxVal($A37,5,COLUMN(INDIRECT("T"&amp;($A37-1)*65+2)),1)</f>
        <v/>
      </c>
      <c r="I37" s="97" t="str" cm="1">
        <f t="array" aca="1" ref="I37" ca="1">BoxVal($A37,6,COLUMN(INDIRECT("T"&amp;($A37-1)*65+2)),1)</f>
        <v/>
      </c>
      <c r="J37" s="97" t="str" cm="1">
        <f t="array" aca="1" ref="J37" ca="1">BoxVal($A37,21,COLUMN(INDIRECT("T"&amp;($A37-1)*65+2)),1)</f>
        <v/>
      </c>
      <c r="K37" s="97" t="str" cm="1">
        <f t="array" aca="1" ref="K37" ca="1">BoxVal($A37,25,COLUMN(INDIRECT("T"&amp;($A37-1)*65+2)),1)</f>
        <v/>
      </c>
      <c r="L37" s="98" t="str" cm="1">
        <f t="array" aca="1" ref="L37" ca="1">BoxVal($A37,32,COLUMN(INDIRECT("T"&amp;($A37-1)*65+2)),1)</f>
        <v/>
      </c>
      <c r="M37" s="97" t="str" cm="1">
        <f t="array" aca="1" ref="M37" ca="1">BoxVal($A37,31,COLUMN(INDIRECT("T"&amp;($A37-1)*65+2)),1)</f>
        <v/>
      </c>
      <c r="N37" s="97" t="str" cm="1">
        <f t="array" aca="1" ref="N37" ca="1">BoxVal($A37,12,COLUMN(INDIRECT("T"&amp;($A37-1)*65+2)),1)</f>
        <v/>
      </c>
      <c r="O37" s="99" t="str" cm="1">
        <f t="array" ref="O37">BoxVal($A37,2,COLUMN(V38),1)</f>
        <v/>
      </c>
      <c r="P37" s="99" t="str" cm="1">
        <f t="array" aca="1" ref="P37" ca="1">BoxVal($A37,2,COLUMN(INDIRECT("AB"&amp;($A37-1)*65+2)),1)</f>
        <v/>
      </c>
      <c r="Q37" s="99" t="str" cm="1">
        <f t="array" aca="1" ref="Q37" ca="1">BoxVal($A37,2,COLUMN(INDIRECT("AJ"&amp;($A37-1)*65+2)),1)</f>
        <v/>
      </c>
      <c r="R37" s="85"/>
      <c r="S37" s="4" t="s">
        <v>587</v>
      </c>
      <c r="T37" s="3">
        <v>3</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95">
        <v>37</v>
      </c>
      <c r="B38" s="96" t="str">
        <f t="shared" si="9"/>
        <v>=Block37==</v>
      </c>
      <c r="C38" s="97" t="str" cm="1">
        <f t="array" aca="1" ref="C38" ca="1">BoxVal($A38,8,COLUMN(INDIRECT("T"&amp;($A38-1)*65+2)),1)</f>
        <v/>
      </c>
      <c r="D38" s="97" t="str" cm="1">
        <f t="array" aca="1" ref="D38" ca="1">BoxVal($A38,2,COLUMN(INDIRECT("T"&amp;($A38-1)*65+2)),1)</f>
        <v/>
      </c>
      <c r="E38" s="97" t="str" cm="1">
        <f t="array" aca="1" ref="E38" ca="1">BoxVal($A38,3,COLUMN(INDIRECT("T"&amp;($A38-1)*65+2)),1)</f>
        <v/>
      </c>
      <c r="F38" s="97" t="str" cm="1">
        <f t="array" aca="1" ref="F38" ca="1">BoxVal($A38,16,COLUMN(INDIRECT("T"&amp;($A38-1)*65+2)),1)</f>
        <v/>
      </c>
      <c r="G38" s="97" t="str" cm="1">
        <f t="array" aca="1" ref="G38" ca="1">BoxVal($A38,4,COLUMN(INDIRECT("T"&amp;($A38-1)*65+2)),1)</f>
        <v/>
      </c>
      <c r="H38" s="97" t="str" cm="1">
        <f t="array" aca="1" ref="H38" ca="1">BoxVal($A38,5,COLUMN(INDIRECT("T"&amp;($A38-1)*65+2)),1)</f>
        <v/>
      </c>
      <c r="I38" s="97" t="str" cm="1">
        <f t="array" aca="1" ref="I38" ca="1">BoxVal($A38,6,COLUMN(INDIRECT("T"&amp;($A38-1)*65+2)),1)</f>
        <v/>
      </c>
      <c r="J38" s="97" t="str" cm="1">
        <f t="array" aca="1" ref="J38" ca="1">BoxVal($A38,21,COLUMN(INDIRECT("T"&amp;($A38-1)*65+2)),1)</f>
        <v/>
      </c>
      <c r="K38" s="97" t="str" cm="1">
        <f t="array" aca="1" ref="K38" ca="1">BoxVal($A38,25,COLUMN(INDIRECT("T"&amp;($A38-1)*65+2)),1)</f>
        <v/>
      </c>
      <c r="L38" s="98" t="str" cm="1">
        <f t="array" aca="1" ref="L38" ca="1">BoxVal($A38,32,COLUMN(INDIRECT("T"&amp;($A38-1)*65+2)),1)</f>
        <v/>
      </c>
      <c r="M38" s="97" t="str" cm="1">
        <f t="array" aca="1" ref="M38" ca="1">BoxVal($A38,31,COLUMN(INDIRECT("T"&amp;($A38-1)*65+2)),1)</f>
        <v/>
      </c>
      <c r="N38" s="97" t="str" cm="1">
        <f t="array" aca="1" ref="N38" ca="1">BoxVal($A38,12,COLUMN(INDIRECT("T"&amp;($A38-1)*65+2)),1)</f>
        <v/>
      </c>
      <c r="O38" s="99" t="str" cm="1">
        <f t="array" ref="O38">BoxVal($A38,2,COLUMN(V39),1)</f>
        <v/>
      </c>
      <c r="P38" s="99" t="str" cm="1">
        <f t="array" aca="1" ref="P38" ca="1">BoxVal($A38,2,COLUMN(INDIRECT("AB"&amp;($A38-1)*65+2)),1)</f>
        <v/>
      </c>
      <c r="Q38" s="99" t="str" cm="1">
        <f t="array" aca="1" ref="Q38" ca="1">BoxVal($A38,2,COLUMN(INDIRECT("AJ"&amp;($A38-1)*65+2)),1)</f>
        <v/>
      </c>
      <c r="R38" s="85"/>
      <c r="S38" s="4" t="s">
        <v>586</v>
      </c>
      <c r="T38" s="3">
        <v>1.8</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95">
        <v>38</v>
      </c>
      <c r="B39" s="96" t="str">
        <f t="shared" si="9"/>
        <v>=Block38==</v>
      </c>
      <c r="C39" s="97" t="str" cm="1">
        <f t="array" aca="1" ref="C39" ca="1">BoxVal($A39,8,COLUMN(INDIRECT("T"&amp;($A39-1)*65+2)),1)</f>
        <v/>
      </c>
      <c r="D39" s="97" t="str" cm="1">
        <f t="array" aca="1" ref="D39" ca="1">BoxVal($A39,2,COLUMN(INDIRECT("T"&amp;($A39-1)*65+2)),1)</f>
        <v/>
      </c>
      <c r="E39" s="97" t="str" cm="1">
        <f t="array" aca="1" ref="E39" ca="1">BoxVal($A39,3,COLUMN(INDIRECT("T"&amp;($A39-1)*65+2)),1)</f>
        <v/>
      </c>
      <c r="F39" s="97" t="str" cm="1">
        <f t="array" aca="1" ref="F39" ca="1">BoxVal($A39,16,COLUMN(INDIRECT("T"&amp;($A39-1)*65+2)),1)</f>
        <v/>
      </c>
      <c r="G39" s="97" t="str" cm="1">
        <f t="array" aca="1" ref="G39" ca="1">BoxVal($A39,4,COLUMN(INDIRECT("T"&amp;($A39-1)*65+2)),1)</f>
        <v/>
      </c>
      <c r="H39" s="97" t="str" cm="1">
        <f t="array" aca="1" ref="H39" ca="1">BoxVal($A39,5,COLUMN(INDIRECT("T"&amp;($A39-1)*65+2)),1)</f>
        <v/>
      </c>
      <c r="I39" s="97" t="str" cm="1">
        <f t="array" aca="1" ref="I39" ca="1">BoxVal($A39,6,COLUMN(INDIRECT("T"&amp;($A39-1)*65+2)),1)</f>
        <v/>
      </c>
      <c r="J39" s="97" t="str" cm="1">
        <f t="array" aca="1" ref="J39" ca="1">BoxVal($A39,21,COLUMN(INDIRECT("T"&amp;($A39-1)*65+2)),1)</f>
        <v/>
      </c>
      <c r="K39" s="97" t="str" cm="1">
        <f t="array" aca="1" ref="K39" ca="1">BoxVal($A39,25,COLUMN(INDIRECT("T"&amp;($A39-1)*65+2)),1)</f>
        <v/>
      </c>
      <c r="L39" s="98" t="str" cm="1">
        <f t="array" aca="1" ref="L39" ca="1">BoxVal($A39,32,COLUMN(INDIRECT("T"&amp;($A39-1)*65+2)),1)</f>
        <v/>
      </c>
      <c r="M39" s="97" t="str" cm="1">
        <f t="array" aca="1" ref="M39" ca="1">BoxVal($A39,31,COLUMN(INDIRECT("T"&amp;($A39-1)*65+2)),1)</f>
        <v/>
      </c>
      <c r="N39" s="97" t="str" cm="1">
        <f t="array" aca="1" ref="N39" ca="1">BoxVal($A39,12,COLUMN(INDIRECT("T"&amp;($A39-1)*65+2)),1)</f>
        <v/>
      </c>
      <c r="O39" s="99" t="str" cm="1">
        <f t="array" ref="O39">BoxVal($A39,2,COLUMN(V40),1)</f>
        <v/>
      </c>
      <c r="P39" s="99" t="str" cm="1">
        <f t="array" aca="1" ref="P39" ca="1">BoxVal($A39,2,COLUMN(INDIRECT("AB"&amp;($A39-1)*65+2)),1)</f>
        <v/>
      </c>
      <c r="Q39" s="99" t="str" cm="1">
        <f t="array" aca="1" ref="Q39" ca="1">BoxVal($A39,2,COLUMN(INDIRECT("AJ"&amp;($A39-1)*65+2)),1)</f>
        <v/>
      </c>
      <c r="R39" s="85"/>
      <c r="S39" s="4" t="s">
        <v>584</v>
      </c>
      <c r="T39" s="3">
        <v>0</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95">
        <v>39</v>
      </c>
      <c r="B40" s="96" t="str">
        <f t="shared" si="9"/>
        <v>=Block39==</v>
      </c>
      <c r="C40" s="97" t="str" cm="1">
        <f t="array" aca="1" ref="C40" ca="1">BoxVal($A40,8,COLUMN(INDIRECT("T"&amp;($A40-1)*65+2)),1)</f>
        <v/>
      </c>
      <c r="D40" s="97" t="str" cm="1">
        <f t="array" aca="1" ref="D40" ca="1">BoxVal($A40,2,COLUMN(INDIRECT("T"&amp;($A40-1)*65+2)),1)</f>
        <v/>
      </c>
      <c r="E40" s="97" t="str" cm="1">
        <f t="array" aca="1" ref="E40" ca="1">BoxVal($A40,3,COLUMN(INDIRECT("T"&amp;($A40-1)*65+2)),1)</f>
        <v/>
      </c>
      <c r="F40" s="97" t="str" cm="1">
        <f t="array" aca="1" ref="F40" ca="1">BoxVal($A40,16,COLUMN(INDIRECT("T"&amp;($A40-1)*65+2)),1)</f>
        <v/>
      </c>
      <c r="G40" s="97" t="str" cm="1">
        <f t="array" aca="1" ref="G40" ca="1">BoxVal($A40,4,COLUMN(INDIRECT("T"&amp;($A40-1)*65+2)),1)</f>
        <v/>
      </c>
      <c r="H40" s="97" t="str" cm="1">
        <f t="array" aca="1" ref="H40" ca="1">BoxVal($A40,5,COLUMN(INDIRECT("T"&amp;($A40-1)*65+2)),1)</f>
        <v/>
      </c>
      <c r="I40" s="97" t="str" cm="1">
        <f t="array" aca="1" ref="I40" ca="1">BoxVal($A40,6,COLUMN(INDIRECT("T"&amp;($A40-1)*65+2)),1)</f>
        <v/>
      </c>
      <c r="J40" s="97" t="str" cm="1">
        <f t="array" aca="1" ref="J40" ca="1">BoxVal($A40,21,COLUMN(INDIRECT("T"&amp;($A40-1)*65+2)),1)</f>
        <v/>
      </c>
      <c r="K40" s="97" t="str" cm="1">
        <f t="array" aca="1" ref="K40" ca="1">BoxVal($A40,25,COLUMN(INDIRECT("T"&amp;($A40-1)*65+2)),1)</f>
        <v/>
      </c>
      <c r="L40" s="98" t="str" cm="1">
        <f t="array" aca="1" ref="L40" ca="1">BoxVal($A40,32,COLUMN(INDIRECT("T"&amp;($A40-1)*65+2)),1)</f>
        <v/>
      </c>
      <c r="M40" s="97" t="str" cm="1">
        <f t="array" aca="1" ref="M40" ca="1">BoxVal($A40,31,COLUMN(INDIRECT("T"&amp;($A40-1)*65+2)),1)</f>
        <v/>
      </c>
      <c r="N40" s="97" t="str" cm="1">
        <f t="array" aca="1" ref="N40" ca="1">BoxVal($A40,12,COLUMN(INDIRECT("T"&amp;($A40-1)*65+2)),1)</f>
        <v/>
      </c>
      <c r="O40" s="99" t="str" cm="1">
        <f t="array" ref="O40">BoxVal($A40,2,COLUMN(V41),1)</f>
        <v/>
      </c>
      <c r="P40" s="99" t="str" cm="1">
        <f t="array" aca="1" ref="P40" ca="1">BoxVal($A40,2,COLUMN(INDIRECT("AB"&amp;($A40-1)*65+2)),1)</f>
        <v/>
      </c>
      <c r="Q40" s="99" t="str" cm="1">
        <f t="array" aca="1" ref="Q40" ca="1">BoxVal($A40,2,COLUMN(INDIRECT("AJ"&amp;($A40-1)*65+2)),1)</f>
        <v/>
      </c>
      <c r="R40" s="85"/>
      <c r="S40" s="4" t="s">
        <v>965</v>
      </c>
      <c r="T40" s="3">
        <v>-2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95">
        <v>40</v>
      </c>
      <c r="B41" s="96" t="str">
        <f t="shared" si="9"/>
        <v>=Block40==</v>
      </c>
      <c r="C41" s="97" t="str" cm="1">
        <f t="array" aca="1" ref="C41" ca="1">BoxVal($A41,8,COLUMN(INDIRECT("T"&amp;($A41-1)*65+2)),1)</f>
        <v/>
      </c>
      <c r="D41" s="97" t="str" cm="1">
        <f t="array" aca="1" ref="D41" ca="1">BoxVal($A41,2,COLUMN(INDIRECT("T"&amp;($A41-1)*65+2)),1)</f>
        <v/>
      </c>
      <c r="E41" s="97" t="str" cm="1">
        <f t="array" aca="1" ref="E41" ca="1">BoxVal($A41,3,COLUMN(INDIRECT("T"&amp;($A41-1)*65+2)),1)</f>
        <v/>
      </c>
      <c r="F41" s="97" t="str" cm="1">
        <f t="array" aca="1" ref="F41" ca="1">BoxVal($A41,16,COLUMN(INDIRECT("T"&amp;($A41-1)*65+2)),1)</f>
        <v/>
      </c>
      <c r="G41" s="97" t="str" cm="1">
        <f t="array" aca="1" ref="G41" ca="1">BoxVal($A41,4,COLUMN(INDIRECT("T"&amp;($A41-1)*65+2)),1)</f>
        <v/>
      </c>
      <c r="H41" s="97" t="str" cm="1">
        <f t="array" aca="1" ref="H41" ca="1">BoxVal($A41,5,COLUMN(INDIRECT("T"&amp;($A41-1)*65+2)),1)</f>
        <v/>
      </c>
      <c r="I41" s="97" t="str" cm="1">
        <f t="array" aca="1" ref="I41" ca="1">BoxVal($A41,6,COLUMN(INDIRECT("T"&amp;($A41-1)*65+2)),1)</f>
        <v/>
      </c>
      <c r="J41" s="97" t="str" cm="1">
        <f t="array" aca="1" ref="J41" ca="1">BoxVal($A41,21,COLUMN(INDIRECT("T"&amp;($A41-1)*65+2)),1)</f>
        <v/>
      </c>
      <c r="K41" s="97" t="str" cm="1">
        <f t="array" aca="1" ref="K41" ca="1">BoxVal($A41,25,COLUMN(INDIRECT("T"&amp;($A41-1)*65+2)),1)</f>
        <v/>
      </c>
      <c r="L41" s="98" t="str" cm="1">
        <f t="array" aca="1" ref="L41" ca="1">BoxVal($A41,32,COLUMN(INDIRECT("T"&amp;($A41-1)*65+2)),1)</f>
        <v/>
      </c>
      <c r="M41" s="97" t="str" cm="1">
        <f t="array" aca="1" ref="M41" ca="1">BoxVal($A41,31,COLUMN(INDIRECT("T"&amp;($A41-1)*65+2)),1)</f>
        <v/>
      </c>
      <c r="N41" s="97" t="str" cm="1">
        <f t="array" aca="1" ref="N41" ca="1">BoxVal($A41,12,COLUMN(INDIRECT("T"&amp;($A41-1)*65+2)),1)</f>
        <v/>
      </c>
      <c r="O41" s="99" t="str" cm="1">
        <f t="array" ref="O41">BoxVal($A41,2,COLUMN(V42),1)</f>
        <v/>
      </c>
      <c r="P41" s="99" t="str" cm="1">
        <f t="array" aca="1" ref="P41" ca="1">BoxVal($A41,2,COLUMN(INDIRECT("AB"&amp;($A41-1)*65+2)),1)</f>
        <v/>
      </c>
      <c r="Q41" s="99" t="str" cm="1">
        <f t="array" aca="1" ref="Q41" ca="1">BoxVal($A41,2,COLUMN(INDIRECT("AJ"&amp;($A41-1)*65+2)),1)</f>
        <v/>
      </c>
      <c r="R41" s="85"/>
      <c r="S41" s="4" t="s">
        <v>436</v>
      </c>
      <c r="T41" s="3">
        <v>0</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95">
        <v>41</v>
      </c>
      <c r="B42" s="96" t="str">
        <f t="shared" si="9"/>
        <v>=Block41==</v>
      </c>
      <c r="C42" s="97" t="str" cm="1">
        <f t="array" aca="1" ref="C42" ca="1">BoxVal($A42,8,COLUMN(INDIRECT("T"&amp;($A42-1)*65+2)),1)</f>
        <v/>
      </c>
      <c r="D42" s="97" t="str" cm="1">
        <f t="array" aca="1" ref="D42" ca="1">BoxVal($A42,2,COLUMN(INDIRECT("T"&amp;($A42-1)*65+2)),1)</f>
        <v/>
      </c>
      <c r="E42" s="97" t="str" cm="1">
        <f t="array" aca="1" ref="E42" ca="1">BoxVal($A42,3,COLUMN(INDIRECT("T"&amp;($A42-1)*65+2)),1)</f>
        <v/>
      </c>
      <c r="F42" s="97" t="str" cm="1">
        <f t="array" aca="1" ref="F42" ca="1">BoxVal($A42,16,COLUMN(INDIRECT("T"&amp;($A42-1)*65+2)),1)</f>
        <v/>
      </c>
      <c r="G42" s="97" t="str" cm="1">
        <f t="array" aca="1" ref="G42" ca="1">BoxVal($A42,4,COLUMN(INDIRECT("T"&amp;($A42-1)*65+2)),1)</f>
        <v/>
      </c>
      <c r="H42" s="97" t="str" cm="1">
        <f t="array" aca="1" ref="H42" ca="1">BoxVal($A42,5,COLUMN(INDIRECT("T"&amp;($A42-1)*65+2)),1)</f>
        <v/>
      </c>
      <c r="I42" s="97" t="str" cm="1">
        <f t="array" aca="1" ref="I42" ca="1">BoxVal($A42,6,COLUMN(INDIRECT("T"&amp;($A42-1)*65+2)),1)</f>
        <v/>
      </c>
      <c r="J42" s="97" t="str" cm="1">
        <f t="array" aca="1" ref="J42" ca="1">BoxVal($A42,21,COLUMN(INDIRECT("T"&amp;($A42-1)*65+2)),1)</f>
        <v/>
      </c>
      <c r="K42" s="97" t="str" cm="1">
        <f t="array" aca="1" ref="K42" ca="1">BoxVal($A42,25,COLUMN(INDIRECT("T"&amp;($A42-1)*65+2)),1)</f>
        <v/>
      </c>
      <c r="L42" s="98" t="str" cm="1">
        <f t="array" aca="1" ref="L42" ca="1">BoxVal($A42,32,COLUMN(INDIRECT("T"&amp;($A42-1)*65+2)),1)</f>
        <v/>
      </c>
      <c r="M42" s="97" t="str" cm="1">
        <f t="array" aca="1" ref="M42" ca="1">BoxVal($A42,31,COLUMN(INDIRECT("T"&amp;($A42-1)*65+2)),1)</f>
        <v/>
      </c>
      <c r="N42" s="97" t="str" cm="1">
        <f t="array" aca="1" ref="N42" ca="1">BoxVal($A42,12,COLUMN(INDIRECT("T"&amp;($A42-1)*65+2)),1)</f>
        <v/>
      </c>
      <c r="O42" s="99" t="str" cm="1">
        <f t="array" ref="O42">BoxVal($A42,2,COLUMN(V43),1)</f>
        <v/>
      </c>
      <c r="P42" s="99" t="str" cm="1">
        <f t="array" aca="1" ref="P42" ca="1">BoxVal($A42,2,COLUMN(INDIRECT("AB"&amp;($A42-1)*65+2)),1)</f>
        <v/>
      </c>
      <c r="Q42" s="99" t="str" cm="1">
        <f t="array" aca="1" ref="Q42" ca="1">BoxVal($A42,2,COLUMN(INDIRECT("AJ"&amp;($A42-1)*65+2)),1)</f>
        <v/>
      </c>
      <c r="R42" s="85"/>
      <c r="S42" s="4" t="str">
        <f>$BB$9</f>
        <v>Space</v>
      </c>
      <c r="T42" s="3"/>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95">
        <v>42</v>
      </c>
      <c r="B43" s="96" t="str">
        <f t="shared" si="9"/>
        <v>=Block42==</v>
      </c>
      <c r="C43" s="97" t="str" cm="1">
        <f t="array" aca="1" ref="C43" ca="1">BoxVal($A43,8,COLUMN(INDIRECT("T"&amp;($A43-1)*65+2)),1)</f>
        <v/>
      </c>
      <c r="D43" s="97" t="str" cm="1">
        <f t="array" aca="1" ref="D43" ca="1">BoxVal($A43,2,COLUMN(INDIRECT("T"&amp;($A43-1)*65+2)),1)</f>
        <v/>
      </c>
      <c r="E43" s="97" t="str" cm="1">
        <f t="array" aca="1" ref="E43" ca="1">BoxVal($A43,3,COLUMN(INDIRECT("T"&amp;($A43-1)*65+2)),1)</f>
        <v/>
      </c>
      <c r="F43" s="97" t="str" cm="1">
        <f t="array" aca="1" ref="F43" ca="1">BoxVal($A43,16,COLUMN(INDIRECT("T"&amp;($A43-1)*65+2)),1)</f>
        <v/>
      </c>
      <c r="G43" s="97" t="str" cm="1">
        <f t="array" aca="1" ref="G43" ca="1">BoxVal($A43,4,COLUMN(INDIRECT("T"&amp;($A43-1)*65+2)),1)</f>
        <v/>
      </c>
      <c r="H43" s="97" t="str" cm="1">
        <f t="array" aca="1" ref="H43" ca="1">BoxVal($A43,5,COLUMN(INDIRECT("T"&amp;($A43-1)*65+2)),1)</f>
        <v/>
      </c>
      <c r="I43" s="97" t="str" cm="1">
        <f t="array" aca="1" ref="I43" ca="1">BoxVal($A43,6,COLUMN(INDIRECT("T"&amp;($A43-1)*65+2)),1)</f>
        <v/>
      </c>
      <c r="J43" s="97" t="str" cm="1">
        <f t="array" aca="1" ref="J43" ca="1">BoxVal($A43,21,COLUMN(INDIRECT("T"&amp;($A43-1)*65+2)),1)</f>
        <v/>
      </c>
      <c r="K43" s="97" t="str" cm="1">
        <f t="array" aca="1" ref="K43" ca="1">BoxVal($A43,25,COLUMN(INDIRECT("T"&amp;($A43-1)*65+2)),1)</f>
        <v/>
      </c>
      <c r="L43" s="98" t="str" cm="1">
        <f t="array" aca="1" ref="L43" ca="1">BoxVal($A43,32,COLUMN(INDIRECT("T"&amp;($A43-1)*65+2)),1)</f>
        <v/>
      </c>
      <c r="M43" s="97" t="str" cm="1">
        <f t="array" aca="1" ref="M43" ca="1">BoxVal($A43,31,COLUMN(INDIRECT("T"&amp;($A43-1)*65+2)),1)</f>
        <v/>
      </c>
      <c r="N43" s="97" t="str" cm="1">
        <f t="array" aca="1" ref="N43" ca="1">BoxVal($A43,12,COLUMN(INDIRECT("T"&amp;($A43-1)*65+2)),1)</f>
        <v/>
      </c>
      <c r="O43" s="99" t="str" cm="1">
        <f t="array" ref="O43">BoxVal($A43,2,COLUMN(V44),1)</f>
        <v/>
      </c>
      <c r="P43" s="99" t="str" cm="1">
        <f t="array" aca="1" ref="P43" ca="1">BoxVal($A43,2,COLUMN(INDIRECT("AB"&amp;($A43-1)*65+2)),1)</f>
        <v/>
      </c>
      <c r="Q43" s="99" t="str" cm="1">
        <f t="array" aca="1" ref="Q43" ca="1">BoxVal($A43,2,COLUMN(INDIRECT("AJ"&amp;($A43-1)*65+2)),1)</f>
        <v/>
      </c>
      <c r="R43" s="85"/>
      <c r="S43" s="4" t="str">
        <f>$BB$10</f>
        <v>Config2</v>
      </c>
      <c r="T43" s="3"/>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95">
        <v>43</v>
      </c>
      <c r="B44" s="96" t="str">
        <f t="shared" si="9"/>
        <v>=Block43==</v>
      </c>
      <c r="C44" s="97" t="str" cm="1">
        <f t="array" aca="1" ref="C44" ca="1">BoxVal($A44,8,COLUMN(INDIRECT("T"&amp;($A44-1)*65+2)),1)</f>
        <v/>
      </c>
      <c r="D44" s="97" t="str" cm="1">
        <f t="array" aca="1" ref="D44" ca="1">BoxVal($A44,2,COLUMN(INDIRECT("T"&amp;($A44-1)*65+2)),1)</f>
        <v/>
      </c>
      <c r="E44" s="97" t="str" cm="1">
        <f t="array" aca="1" ref="E44" ca="1">BoxVal($A44,3,COLUMN(INDIRECT("T"&amp;($A44-1)*65+2)),1)</f>
        <v/>
      </c>
      <c r="F44" s="97" t="str" cm="1">
        <f t="array" aca="1" ref="F44" ca="1">BoxVal($A44,16,COLUMN(INDIRECT("T"&amp;($A44-1)*65+2)),1)</f>
        <v/>
      </c>
      <c r="G44" s="97" t="str" cm="1">
        <f t="array" aca="1" ref="G44" ca="1">BoxVal($A44,4,COLUMN(INDIRECT("T"&amp;($A44-1)*65+2)),1)</f>
        <v/>
      </c>
      <c r="H44" s="97" t="str" cm="1">
        <f t="array" aca="1" ref="H44" ca="1">BoxVal($A44,5,COLUMN(INDIRECT("T"&amp;($A44-1)*65+2)),1)</f>
        <v/>
      </c>
      <c r="I44" s="97" t="str" cm="1">
        <f t="array" aca="1" ref="I44" ca="1">BoxVal($A44,6,COLUMN(INDIRECT("T"&amp;($A44-1)*65+2)),1)</f>
        <v/>
      </c>
      <c r="J44" s="97" t="str" cm="1">
        <f t="array" aca="1" ref="J44" ca="1">BoxVal($A44,21,COLUMN(INDIRECT("T"&amp;($A44-1)*65+2)),1)</f>
        <v/>
      </c>
      <c r="K44" s="97" t="str" cm="1">
        <f t="array" aca="1" ref="K44" ca="1">BoxVal($A44,25,COLUMN(INDIRECT("T"&amp;($A44-1)*65+2)),1)</f>
        <v/>
      </c>
      <c r="L44" s="98" t="str" cm="1">
        <f t="array" aca="1" ref="L44" ca="1">BoxVal($A44,32,COLUMN(INDIRECT("T"&amp;($A44-1)*65+2)),1)</f>
        <v/>
      </c>
      <c r="M44" s="97" t="str" cm="1">
        <f t="array" aca="1" ref="M44" ca="1">BoxVal($A44,31,COLUMN(INDIRECT("T"&amp;($A44-1)*65+2)),1)</f>
        <v/>
      </c>
      <c r="N44" s="97" t="str" cm="1">
        <f t="array" aca="1" ref="N44" ca="1">BoxVal($A44,12,COLUMN(INDIRECT("T"&amp;($A44-1)*65+2)),1)</f>
        <v/>
      </c>
      <c r="O44" s="99" t="str" cm="1">
        <f t="array" ref="O44">BoxVal($A44,2,COLUMN(V45),1)</f>
        <v/>
      </c>
      <c r="P44" s="99" t="str" cm="1">
        <f t="array" aca="1" ref="P44" ca="1">BoxVal($A44,2,COLUMN(INDIRECT("AB"&amp;($A44-1)*65+2)),1)</f>
        <v/>
      </c>
      <c r="Q44" s="99" t="str" cm="1">
        <f t="array" aca="1" ref="Q44" ca="1">BoxVal($A44,2,COLUMN(INDIRECT("AJ"&amp;($A44-1)*65+2)),1)</f>
        <v/>
      </c>
      <c r="R44" s="85"/>
      <c r="S44" s="4" t="str">
        <f>$BB$11</f>
        <v>-</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95">
        <v>44</v>
      </c>
      <c r="B45" s="96" t="str">
        <f t="shared" si="9"/>
        <v>=Block44==</v>
      </c>
      <c r="C45" s="97" t="str" cm="1">
        <f t="array" aca="1" ref="C45" ca="1">BoxVal($A45,8,COLUMN(INDIRECT("T"&amp;($A45-1)*65+2)),1)</f>
        <v/>
      </c>
      <c r="D45" s="97" t="str" cm="1">
        <f t="array" aca="1" ref="D45" ca="1">BoxVal($A45,2,COLUMN(INDIRECT("T"&amp;($A45-1)*65+2)),1)</f>
        <v/>
      </c>
      <c r="E45" s="97" t="str" cm="1">
        <f t="array" aca="1" ref="E45" ca="1">BoxVal($A45,3,COLUMN(INDIRECT("T"&amp;($A45-1)*65+2)),1)</f>
        <v/>
      </c>
      <c r="F45" s="97" t="str" cm="1">
        <f t="array" aca="1" ref="F45" ca="1">BoxVal($A45,16,COLUMN(INDIRECT("T"&amp;($A45-1)*65+2)),1)</f>
        <v/>
      </c>
      <c r="G45" s="97" t="str" cm="1">
        <f t="array" aca="1" ref="G45" ca="1">BoxVal($A45,4,COLUMN(INDIRECT("T"&amp;($A45-1)*65+2)),1)</f>
        <v/>
      </c>
      <c r="H45" s="97" t="str" cm="1">
        <f t="array" aca="1" ref="H45" ca="1">BoxVal($A45,5,COLUMN(INDIRECT("T"&amp;($A45-1)*65+2)),1)</f>
        <v/>
      </c>
      <c r="I45" s="97" t="str" cm="1">
        <f t="array" aca="1" ref="I45" ca="1">BoxVal($A45,6,COLUMN(INDIRECT("T"&amp;($A45-1)*65+2)),1)</f>
        <v/>
      </c>
      <c r="J45" s="97" t="str" cm="1">
        <f t="array" aca="1" ref="J45" ca="1">BoxVal($A45,21,COLUMN(INDIRECT("T"&amp;($A45-1)*65+2)),1)</f>
        <v/>
      </c>
      <c r="K45" s="97" t="str" cm="1">
        <f t="array" aca="1" ref="K45" ca="1">BoxVal($A45,25,COLUMN(INDIRECT("T"&amp;($A45-1)*65+2)),1)</f>
        <v/>
      </c>
      <c r="L45" s="98" t="str" cm="1">
        <f t="array" aca="1" ref="L45" ca="1">BoxVal($A45,32,COLUMN(INDIRECT("T"&amp;($A45-1)*65+2)),1)</f>
        <v/>
      </c>
      <c r="M45" s="97" t="str" cm="1">
        <f t="array" aca="1" ref="M45" ca="1">BoxVal($A45,31,COLUMN(INDIRECT("T"&amp;($A45-1)*65+2)),1)</f>
        <v/>
      </c>
      <c r="N45" s="97" t="str" cm="1">
        <f t="array" aca="1" ref="N45" ca="1">BoxVal($A45,12,COLUMN(INDIRECT("T"&amp;($A45-1)*65+2)),1)</f>
        <v/>
      </c>
      <c r="O45" s="99" t="str" cm="1">
        <f t="array" ref="O45">BoxVal($A45,2,COLUMN(V46),1)</f>
        <v/>
      </c>
      <c r="P45" s="99" t="str" cm="1">
        <f t="array" aca="1" ref="P45" ca="1">BoxVal($A45,2,COLUMN(INDIRECT("AB"&amp;($A45-1)*65+2)),1)</f>
        <v/>
      </c>
      <c r="Q45" s="99" t="str" cm="1">
        <f t="array" aca="1" ref="Q45" ca="1">BoxVal($A45,2,COLUMN(INDIRECT("AJ"&amp;($A45-1)*65+2)),1)</f>
        <v/>
      </c>
      <c r="R45" s="85"/>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95">
        <v>45</v>
      </c>
      <c r="B46" s="96" t="str">
        <f t="shared" si="9"/>
        <v>=Block45==</v>
      </c>
      <c r="C46" s="97" t="str" cm="1">
        <f t="array" aca="1" ref="C46" ca="1">BoxVal($A46,8,COLUMN(INDIRECT("T"&amp;($A46-1)*65+2)),1)</f>
        <v/>
      </c>
      <c r="D46" s="97" t="str" cm="1">
        <f t="array" aca="1" ref="D46" ca="1">BoxVal($A46,2,COLUMN(INDIRECT("T"&amp;($A46-1)*65+2)),1)</f>
        <v/>
      </c>
      <c r="E46" s="97" t="str" cm="1">
        <f t="array" aca="1" ref="E46" ca="1">BoxVal($A46,3,COLUMN(INDIRECT("T"&amp;($A46-1)*65+2)),1)</f>
        <v/>
      </c>
      <c r="F46" s="97" t="str" cm="1">
        <f t="array" aca="1" ref="F46" ca="1">BoxVal($A46,16,COLUMN(INDIRECT("T"&amp;($A46-1)*65+2)),1)</f>
        <v/>
      </c>
      <c r="G46" s="97" t="str" cm="1">
        <f t="array" aca="1" ref="G46" ca="1">BoxVal($A46,4,COLUMN(INDIRECT("T"&amp;($A46-1)*65+2)),1)</f>
        <v/>
      </c>
      <c r="H46" s="97" t="str" cm="1">
        <f t="array" aca="1" ref="H46" ca="1">BoxVal($A46,5,COLUMN(INDIRECT("T"&amp;($A46-1)*65+2)),1)</f>
        <v/>
      </c>
      <c r="I46" s="97" t="str" cm="1">
        <f t="array" aca="1" ref="I46" ca="1">BoxVal($A46,6,COLUMN(INDIRECT("T"&amp;($A46-1)*65+2)),1)</f>
        <v/>
      </c>
      <c r="J46" s="97" t="str" cm="1">
        <f t="array" aca="1" ref="J46" ca="1">BoxVal($A46,21,COLUMN(INDIRECT("T"&amp;($A46-1)*65+2)),1)</f>
        <v/>
      </c>
      <c r="K46" s="97" t="str" cm="1">
        <f t="array" aca="1" ref="K46" ca="1">BoxVal($A46,25,COLUMN(INDIRECT("T"&amp;($A46-1)*65+2)),1)</f>
        <v/>
      </c>
      <c r="L46" s="98" t="str" cm="1">
        <f t="array" aca="1" ref="L46" ca="1">BoxVal($A46,32,COLUMN(INDIRECT("T"&amp;($A46-1)*65+2)),1)</f>
        <v/>
      </c>
      <c r="M46" s="97" t="str" cm="1">
        <f t="array" aca="1" ref="M46" ca="1">BoxVal($A46,31,COLUMN(INDIRECT("T"&amp;($A46-1)*65+2)),1)</f>
        <v/>
      </c>
      <c r="N46" s="97" t="str" cm="1">
        <f t="array" aca="1" ref="N46" ca="1">BoxVal($A46,12,COLUMN(INDIRECT("T"&amp;($A46-1)*65+2)),1)</f>
        <v/>
      </c>
      <c r="O46" s="99" t="str" cm="1">
        <f t="array" ref="O46">BoxVal($A46,2,COLUMN(V47),1)</f>
        <v/>
      </c>
      <c r="P46" s="99" t="str" cm="1">
        <f t="array" aca="1" ref="P46" ca="1">BoxVal($A46,2,COLUMN(INDIRECT("AB"&amp;($A46-1)*65+2)),1)</f>
        <v/>
      </c>
      <c r="Q46" s="99" t="str" cm="1">
        <f t="array" aca="1" ref="Q46" ca="1">BoxVal($A46,2,COLUMN(INDIRECT("AJ"&amp;($A46-1)*65+2)),1)</f>
        <v/>
      </c>
      <c r="R46" s="85"/>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95">
        <v>46</v>
      </c>
      <c r="B47" s="96" t="str">
        <f t="shared" si="9"/>
        <v>=Block46==</v>
      </c>
      <c r="C47" s="97" t="str" cm="1">
        <f t="array" aca="1" ref="C47" ca="1">BoxVal($A47,8,COLUMN(INDIRECT("T"&amp;($A47-1)*65+2)),1)</f>
        <v/>
      </c>
      <c r="D47" s="97" t="str" cm="1">
        <f t="array" aca="1" ref="D47" ca="1">BoxVal($A47,2,COLUMN(INDIRECT("T"&amp;($A47-1)*65+2)),1)</f>
        <v/>
      </c>
      <c r="E47" s="97" t="str" cm="1">
        <f t="array" aca="1" ref="E47" ca="1">BoxVal($A47,3,COLUMN(INDIRECT("T"&amp;($A47-1)*65+2)),1)</f>
        <v/>
      </c>
      <c r="F47" s="97" t="str" cm="1">
        <f t="array" aca="1" ref="F47" ca="1">BoxVal($A47,16,COLUMN(INDIRECT("T"&amp;($A47-1)*65+2)),1)</f>
        <v/>
      </c>
      <c r="G47" s="97" t="str" cm="1">
        <f t="array" aca="1" ref="G47" ca="1">BoxVal($A47,4,COLUMN(INDIRECT("T"&amp;($A47-1)*65+2)),1)</f>
        <v/>
      </c>
      <c r="H47" s="97" t="str" cm="1">
        <f t="array" aca="1" ref="H47" ca="1">BoxVal($A47,5,COLUMN(INDIRECT("T"&amp;($A47-1)*65+2)),1)</f>
        <v/>
      </c>
      <c r="I47" s="97" t="str" cm="1">
        <f t="array" aca="1" ref="I47" ca="1">BoxVal($A47,6,COLUMN(INDIRECT("T"&amp;($A47-1)*65+2)),1)</f>
        <v/>
      </c>
      <c r="J47" s="97" t="str" cm="1">
        <f t="array" aca="1" ref="J47" ca="1">BoxVal($A47,21,COLUMN(INDIRECT("T"&amp;($A47-1)*65+2)),1)</f>
        <v/>
      </c>
      <c r="K47" s="97" t="str" cm="1">
        <f t="array" aca="1" ref="K47" ca="1">BoxVal($A47,25,COLUMN(INDIRECT("T"&amp;($A47-1)*65+2)),1)</f>
        <v/>
      </c>
      <c r="L47" s="98" t="str" cm="1">
        <f t="array" aca="1" ref="L47" ca="1">BoxVal($A47,32,COLUMN(INDIRECT("T"&amp;($A47-1)*65+2)),1)</f>
        <v/>
      </c>
      <c r="M47" s="97" t="str" cm="1">
        <f t="array" aca="1" ref="M47" ca="1">BoxVal($A47,31,COLUMN(INDIRECT("T"&amp;($A47-1)*65+2)),1)</f>
        <v/>
      </c>
      <c r="N47" s="97" t="str" cm="1">
        <f t="array" aca="1" ref="N47" ca="1">BoxVal($A47,12,COLUMN(INDIRECT("T"&amp;($A47-1)*65+2)),1)</f>
        <v/>
      </c>
      <c r="O47" s="99" t="str" cm="1">
        <f t="array" ref="O47">BoxVal($A47,2,COLUMN(V48),1)</f>
        <v/>
      </c>
      <c r="P47" s="99" t="str" cm="1">
        <f t="array" aca="1" ref="P47" ca="1">BoxVal($A47,2,COLUMN(INDIRECT("AB"&amp;($A47-1)*65+2)),1)</f>
        <v/>
      </c>
      <c r="Q47" s="99" t="str" cm="1">
        <f t="array" aca="1" ref="Q47" ca="1">BoxVal($A47,2,COLUMN(INDIRECT("AJ"&amp;($A47-1)*65+2)),1)</f>
        <v/>
      </c>
      <c r="R47" s="85"/>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95">
        <v>47</v>
      </c>
      <c r="B48" s="96" t="str">
        <f t="shared" si="9"/>
        <v>=Block47==</v>
      </c>
      <c r="C48" s="97" t="str" cm="1">
        <f t="array" aca="1" ref="C48" ca="1">BoxVal($A48,8,COLUMN(INDIRECT("T"&amp;($A48-1)*65+2)),1)</f>
        <v/>
      </c>
      <c r="D48" s="97" t="str" cm="1">
        <f t="array" aca="1" ref="D48" ca="1">BoxVal($A48,2,COLUMN(INDIRECT("T"&amp;($A48-1)*65+2)),1)</f>
        <v/>
      </c>
      <c r="E48" s="97" t="str" cm="1">
        <f t="array" aca="1" ref="E48" ca="1">BoxVal($A48,3,COLUMN(INDIRECT("T"&amp;($A48-1)*65+2)),1)</f>
        <v/>
      </c>
      <c r="F48" s="97" t="str" cm="1">
        <f t="array" aca="1" ref="F48" ca="1">BoxVal($A48,16,COLUMN(INDIRECT("T"&amp;($A48-1)*65+2)),1)</f>
        <v/>
      </c>
      <c r="G48" s="97" t="str" cm="1">
        <f t="array" aca="1" ref="G48" ca="1">BoxVal($A48,4,COLUMN(INDIRECT("T"&amp;($A48-1)*65+2)),1)</f>
        <v/>
      </c>
      <c r="H48" s="97" t="str" cm="1">
        <f t="array" aca="1" ref="H48" ca="1">BoxVal($A48,5,COLUMN(INDIRECT("T"&amp;($A48-1)*65+2)),1)</f>
        <v/>
      </c>
      <c r="I48" s="97" t="str" cm="1">
        <f t="array" aca="1" ref="I48" ca="1">BoxVal($A48,6,COLUMN(INDIRECT("T"&amp;($A48-1)*65+2)),1)</f>
        <v/>
      </c>
      <c r="J48" s="97" t="str" cm="1">
        <f t="array" aca="1" ref="J48" ca="1">BoxVal($A48,21,COLUMN(INDIRECT("T"&amp;($A48-1)*65+2)),1)</f>
        <v/>
      </c>
      <c r="K48" s="97" t="str" cm="1">
        <f t="array" aca="1" ref="K48" ca="1">BoxVal($A48,25,COLUMN(INDIRECT("T"&amp;($A48-1)*65+2)),1)</f>
        <v/>
      </c>
      <c r="L48" s="98" t="str" cm="1">
        <f t="array" aca="1" ref="L48" ca="1">BoxVal($A48,32,COLUMN(INDIRECT("T"&amp;($A48-1)*65+2)),1)</f>
        <v/>
      </c>
      <c r="M48" s="97" t="str" cm="1">
        <f t="array" aca="1" ref="M48" ca="1">BoxVal($A48,31,COLUMN(INDIRECT("T"&amp;($A48-1)*65+2)),1)</f>
        <v/>
      </c>
      <c r="N48" s="97" t="str" cm="1">
        <f t="array" aca="1" ref="N48" ca="1">BoxVal($A48,12,COLUMN(INDIRECT("T"&amp;($A48-1)*65+2)),1)</f>
        <v/>
      </c>
      <c r="O48" s="99" t="str" cm="1">
        <f t="array" ref="O48">BoxVal($A48,2,COLUMN(V49),1)</f>
        <v/>
      </c>
      <c r="P48" s="99" t="str" cm="1">
        <f t="array" aca="1" ref="P48" ca="1">BoxVal($A48,2,COLUMN(INDIRECT("AB"&amp;($A48-1)*65+2)),1)</f>
        <v/>
      </c>
      <c r="Q48" s="99" t="str" cm="1">
        <f t="array" aca="1" ref="Q48" ca="1">BoxVal($A48,2,COLUMN(INDIRECT("AJ"&amp;($A48-1)*65+2)),1)</f>
        <v/>
      </c>
      <c r="R48" s="85"/>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95">
        <v>48</v>
      </c>
      <c r="B49" s="96" t="str">
        <f t="shared" si="9"/>
        <v>=Block48==</v>
      </c>
      <c r="C49" s="97" t="str" cm="1">
        <f t="array" aca="1" ref="C49" ca="1">BoxVal($A49,8,COLUMN(INDIRECT("T"&amp;($A49-1)*65+2)),1)</f>
        <v/>
      </c>
      <c r="D49" s="97" t="str" cm="1">
        <f t="array" aca="1" ref="D49" ca="1">BoxVal($A49,2,COLUMN(INDIRECT("T"&amp;($A49-1)*65+2)),1)</f>
        <v/>
      </c>
      <c r="E49" s="97" t="str" cm="1">
        <f t="array" aca="1" ref="E49" ca="1">BoxVal($A49,3,COLUMN(INDIRECT("T"&amp;($A49-1)*65+2)),1)</f>
        <v/>
      </c>
      <c r="F49" s="97" t="str" cm="1">
        <f t="array" aca="1" ref="F49" ca="1">BoxVal($A49,16,COLUMN(INDIRECT("T"&amp;($A49-1)*65+2)),1)</f>
        <v/>
      </c>
      <c r="G49" s="97" t="str" cm="1">
        <f t="array" aca="1" ref="G49" ca="1">BoxVal($A49,4,COLUMN(INDIRECT("T"&amp;($A49-1)*65+2)),1)</f>
        <v/>
      </c>
      <c r="H49" s="97" t="str" cm="1">
        <f t="array" aca="1" ref="H49" ca="1">BoxVal($A49,5,COLUMN(INDIRECT("T"&amp;($A49-1)*65+2)),1)</f>
        <v/>
      </c>
      <c r="I49" s="97" t="str" cm="1">
        <f t="array" aca="1" ref="I49" ca="1">BoxVal($A49,6,COLUMN(INDIRECT("T"&amp;($A49-1)*65+2)),1)</f>
        <v/>
      </c>
      <c r="J49" s="97" t="str" cm="1">
        <f t="array" aca="1" ref="J49" ca="1">BoxVal($A49,21,COLUMN(INDIRECT("T"&amp;($A49-1)*65+2)),1)</f>
        <v/>
      </c>
      <c r="K49" s="97" t="str" cm="1">
        <f t="array" aca="1" ref="K49" ca="1">BoxVal($A49,25,COLUMN(INDIRECT("T"&amp;($A49-1)*65+2)),1)</f>
        <v/>
      </c>
      <c r="L49" s="98" t="str" cm="1">
        <f t="array" aca="1" ref="L49" ca="1">BoxVal($A49,32,COLUMN(INDIRECT("T"&amp;($A49-1)*65+2)),1)</f>
        <v/>
      </c>
      <c r="M49" s="97" t="str" cm="1">
        <f t="array" aca="1" ref="M49" ca="1">BoxVal($A49,31,COLUMN(INDIRECT("T"&amp;($A49-1)*65+2)),1)</f>
        <v/>
      </c>
      <c r="N49" s="97" t="str" cm="1">
        <f t="array" aca="1" ref="N49" ca="1">BoxVal($A49,12,COLUMN(INDIRECT("T"&amp;($A49-1)*65+2)),1)</f>
        <v/>
      </c>
      <c r="O49" s="99" t="str" cm="1">
        <f t="array" ref="O49">BoxVal($A49,2,COLUMN(V50),1)</f>
        <v/>
      </c>
      <c r="P49" s="99" t="str" cm="1">
        <f t="array" aca="1" ref="P49" ca="1">BoxVal($A49,2,COLUMN(INDIRECT("AB"&amp;($A49-1)*65+2)),1)</f>
        <v/>
      </c>
      <c r="Q49" s="99" t="str" cm="1">
        <f t="array" aca="1" ref="Q49" ca="1">BoxVal($A49,2,COLUMN(INDIRECT("AJ"&amp;($A49-1)*65+2)),1)</f>
        <v/>
      </c>
      <c r="R49" s="85"/>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95">
        <v>49</v>
      </c>
      <c r="B50" s="96" t="str">
        <f t="shared" si="9"/>
        <v>=Block49==</v>
      </c>
      <c r="C50" s="97" t="str" cm="1">
        <f t="array" aca="1" ref="C50" ca="1">BoxVal($A50,8,COLUMN(INDIRECT("T"&amp;($A50-1)*65+2)),1)</f>
        <v/>
      </c>
      <c r="D50" s="97" t="str" cm="1">
        <f t="array" aca="1" ref="D50" ca="1">BoxVal($A50,2,COLUMN(INDIRECT("T"&amp;($A50-1)*65+2)),1)</f>
        <v/>
      </c>
      <c r="E50" s="97" t="str" cm="1">
        <f t="array" aca="1" ref="E50" ca="1">BoxVal($A50,3,COLUMN(INDIRECT("T"&amp;($A50-1)*65+2)),1)</f>
        <v/>
      </c>
      <c r="F50" s="97" t="str" cm="1">
        <f t="array" aca="1" ref="F50" ca="1">BoxVal($A50,16,COLUMN(INDIRECT("T"&amp;($A50-1)*65+2)),1)</f>
        <v/>
      </c>
      <c r="G50" s="97" t="str" cm="1">
        <f t="array" aca="1" ref="G50" ca="1">BoxVal($A50,4,COLUMN(INDIRECT("T"&amp;($A50-1)*65+2)),1)</f>
        <v/>
      </c>
      <c r="H50" s="97" t="str" cm="1">
        <f t="array" aca="1" ref="H50" ca="1">BoxVal($A50,5,COLUMN(INDIRECT("T"&amp;($A50-1)*65+2)),1)</f>
        <v/>
      </c>
      <c r="I50" s="97" t="str" cm="1">
        <f t="array" aca="1" ref="I50" ca="1">BoxVal($A50,6,COLUMN(INDIRECT("T"&amp;($A50-1)*65+2)),1)</f>
        <v/>
      </c>
      <c r="J50" s="97" t="str" cm="1">
        <f t="array" aca="1" ref="J50" ca="1">BoxVal($A50,21,COLUMN(INDIRECT("T"&amp;($A50-1)*65+2)),1)</f>
        <v/>
      </c>
      <c r="K50" s="97" t="str" cm="1">
        <f t="array" aca="1" ref="K50" ca="1">BoxVal($A50,25,COLUMN(INDIRECT("T"&amp;($A50-1)*65+2)),1)</f>
        <v/>
      </c>
      <c r="L50" s="98" t="str" cm="1">
        <f t="array" aca="1" ref="L50" ca="1">BoxVal($A50,32,COLUMN(INDIRECT("T"&amp;($A50-1)*65+2)),1)</f>
        <v/>
      </c>
      <c r="M50" s="97" t="str" cm="1">
        <f t="array" aca="1" ref="M50" ca="1">BoxVal($A50,31,COLUMN(INDIRECT("T"&amp;($A50-1)*65+2)),1)</f>
        <v/>
      </c>
      <c r="N50" s="97" t="str" cm="1">
        <f t="array" aca="1" ref="N50" ca="1">BoxVal($A50,12,COLUMN(INDIRECT("T"&amp;($A50-1)*65+2)),1)</f>
        <v/>
      </c>
      <c r="O50" s="99" t="str" cm="1">
        <f t="array" ref="O50">BoxVal($A50,2,COLUMN(V51),1)</f>
        <v/>
      </c>
      <c r="P50" s="99" t="str" cm="1">
        <f t="array" aca="1" ref="P50" ca="1">BoxVal($A50,2,COLUMN(INDIRECT("AB"&amp;($A50-1)*65+2)),1)</f>
        <v/>
      </c>
      <c r="Q50" s="99" t="str" cm="1">
        <f t="array" aca="1" ref="Q50" ca="1">BoxVal($A50,2,COLUMN(INDIRECT("AJ"&amp;($A50-1)*65+2)),1)</f>
        <v/>
      </c>
      <c r="R50" s="85"/>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95">
        <v>50</v>
      </c>
      <c r="B51" s="96" t="str">
        <f t="shared" si="9"/>
        <v>=Block50==</v>
      </c>
      <c r="C51" s="97" t="str" cm="1">
        <f t="array" aca="1" ref="C51" ca="1">BoxVal($A51,8,COLUMN(INDIRECT("T"&amp;($A51-1)*65+2)),1)</f>
        <v/>
      </c>
      <c r="D51" s="97" t="str" cm="1">
        <f t="array" aca="1" ref="D51" ca="1">BoxVal($A51,2,COLUMN(INDIRECT("T"&amp;($A51-1)*65+2)),1)</f>
        <v/>
      </c>
      <c r="E51" s="97" t="str" cm="1">
        <f t="array" aca="1" ref="E51" ca="1">BoxVal($A51,3,COLUMN(INDIRECT("T"&amp;($A51-1)*65+2)),1)</f>
        <v/>
      </c>
      <c r="F51" s="97" t="str" cm="1">
        <f t="array" aca="1" ref="F51" ca="1">BoxVal($A51,16,COLUMN(INDIRECT("T"&amp;($A51-1)*65+2)),1)</f>
        <v/>
      </c>
      <c r="G51" s="97" t="str" cm="1">
        <f t="array" aca="1" ref="G51" ca="1">BoxVal($A51,4,COLUMN(INDIRECT("T"&amp;($A51-1)*65+2)),1)</f>
        <v/>
      </c>
      <c r="H51" s="97" t="str" cm="1">
        <f t="array" aca="1" ref="H51" ca="1">BoxVal($A51,5,COLUMN(INDIRECT("T"&amp;($A51-1)*65+2)),1)</f>
        <v/>
      </c>
      <c r="I51" s="97" t="str" cm="1">
        <f t="array" aca="1" ref="I51" ca="1">BoxVal($A51,6,COLUMN(INDIRECT("T"&amp;($A51-1)*65+2)),1)</f>
        <v/>
      </c>
      <c r="J51" s="97" t="str" cm="1">
        <f t="array" aca="1" ref="J51" ca="1">BoxVal($A51,21,COLUMN(INDIRECT("T"&amp;($A51-1)*65+2)),1)</f>
        <v/>
      </c>
      <c r="K51" s="97" t="str" cm="1">
        <f t="array" aca="1" ref="K51" ca="1">BoxVal($A51,25,COLUMN(INDIRECT("T"&amp;($A51-1)*65+2)),1)</f>
        <v/>
      </c>
      <c r="L51" s="98" t="str" cm="1">
        <f t="array" aca="1" ref="L51" ca="1">BoxVal($A51,32,COLUMN(INDIRECT("T"&amp;($A51-1)*65+2)),1)</f>
        <v/>
      </c>
      <c r="M51" s="97" t="str" cm="1">
        <f t="array" aca="1" ref="M51" ca="1">BoxVal($A51,31,COLUMN(INDIRECT("T"&amp;($A51-1)*65+2)),1)</f>
        <v/>
      </c>
      <c r="N51" s="97" t="str" cm="1">
        <f t="array" aca="1" ref="N51" ca="1">BoxVal($A51,12,COLUMN(INDIRECT("T"&amp;($A51-1)*65+2)),1)</f>
        <v/>
      </c>
      <c r="O51" s="99" t="str" cm="1">
        <f t="array" ref="O51">BoxVal($A51,2,COLUMN(V52),1)</f>
        <v/>
      </c>
      <c r="P51" s="99" t="str" cm="1">
        <f t="array" aca="1" ref="P51" ca="1">BoxVal($A51,2,COLUMN(INDIRECT("AB"&amp;($A51-1)*65+2)),1)</f>
        <v/>
      </c>
      <c r="Q51" s="99" t="str" cm="1">
        <f t="array" aca="1" ref="Q51" ca="1">BoxVal($A51,2,COLUMN(INDIRECT("AJ"&amp;($A51-1)*65+2)),1)</f>
        <v/>
      </c>
      <c r="R51" s="85"/>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85"/>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85"/>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85"/>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85"/>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85"/>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85"/>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85"/>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85"/>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85"/>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85"/>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85"/>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85"/>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85"/>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85"/>
      <c r="T65" s="85"/>
      <c r="U65" s="85"/>
      <c r="V65" s="85"/>
      <c r="W65" s="85"/>
      <c r="X65" s="85"/>
      <c r="Y65" s="85"/>
      <c r="Z65" s="85"/>
      <c r="AA65" s="85"/>
      <c r="AB65" s="85"/>
      <c r="AC65" s="85"/>
      <c r="AD65" s="85"/>
      <c r="AE65" s="85"/>
      <c r="AF65" s="85"/>
      <c r="AG65" s="85"/>
      <c r="AH65" s="85"/>
      <c r="AI65" s="85"/>
      <c r="AJ65" s="85"/>
      <c r="AK65" s="85"/>
      <c r="AL65" s="85"/>
      <c r="AM65" s="85"/>
      <c r="AN65" s="85"/>
      <c r="AO65" s="85"/>
      <c r="AP65" s="85"/>
      <c r="AQ65" s="85"/>
      <c r="AR65" s="109"/>
      <c r="AS65" s="109"/>
    </row>
    <row r="66" spans="19:45" ht="30" customHeight="1" x14ac:dyDescent="0.25">
      <c r="S66" s="31" cm="1">
        <f t="array" ref="S66">BoxNum(ROW($S66))</f>
        <v>2</v>
      </c>
      <c r="T66" s="7" t="s">
        <v>698</v>
      </c>
      <c r="U66" s="15" t="s">
        <v>1224</v>
      </c>
      <c r="V66" s="12"/>
      <c r="W66" s="65"/>
      <c r="X66" s="12"/>
      <c r="Y66" s="7">
        <f>VLOOKUP(U66,$DX$1:$DZ$21,3,FALSE)</f>
        <v>0</v>
      </c>
      <c r="Z66" s="5"/>
      <c r="AA66" s="5"/>
      <c r="AB66" s="5"/>
      <c r="AC66" s="5"/>
      <c r="AD66" s="8"/>
      <c r="AE66" s="5"/>
      <c r="AF66" s="5"/>
      <c r="AG66" s="5"/>
      <c r="AH66" s="5"/>
      <c r="AI66" s="5"/>
      <c r="AJ66" s="5"/>
      <c r="AK66" s="5"/>
      <c r="AL66" s="5"/>
      <c r="AM66" s="5"/>
      <c r="AN66" s="5"/>
      <c r="AO66" s="5"/>
      <c r="AP66" s="5"/>
      <c r="AQ66" s="5"/>
      <c r="AR66" s="5"/>
      <c r="AS66" s="5"/>
    </row>
    <row r="67" spans="19:45" ht="30" customHeight="1" x14ac:dyDescent="0.25">
      <c r="S67" s="7" t="s">
        <v>24</v>
      </c>
      <c r="T67" s="15" t="s">
        <v>433</v>
      </c>
      <c r="U67" s="5" t="s">
        <v>23</v>
      </c>
      <c r="V67" s="7">
        <f>VLOOKUP(U66,$DX$1:$DZ$21,2,FALSE)</f>
        <v>0</v>
      </c>
      <c r="W67" s="19"/>
      <c r="X67" s="19"/>
      <c r="Y67" s="19"/>
      <c r="Z67" s="19"/>
      <c r="AA67" s="5" t="s">
        <v>592</v>
      </c>
      <c r="AB67" s="26" t="str">
        <f>T86&amp;"_"&amp;ABS(T84)&amp;"dB_"&amp;T88&amp;"_"&amp;T89&amp;"_"&amp;GetAbsMaxMinText(AF70:AG129)&amp;"_"&amp;T69&amp;"_"&amp;T68&amp;S66&amp;"."&amp;T92</f>
        <v>10V_NormalMode_38dB_M804WG_N005A_367_405_ZTS6856SE_MP2.0</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1148</v>
      </c>
      <c r="U68" s="104"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333</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Full</v>
      </c>
      <c r="AS69" s="35"/>
    </row>
    <row r="70" spans="19:45" ht="30" customHeight="1" x14ac:dyDescent="0.25">
      <c r="S70" s="7" t="s">
        <v>18</v>
      </c>
      <c r="T70" s="15" t="s">
        <v>41</v>
      </c>
      <c r="U70" s="36" t="str">
        <f t="shared" ref="U70:U76" ca="1" si="10">ConfigCode($AA70,$AN70,$AO70,$AP70,$AQ70,$AR70,$AF70,$AG70,2)</f>
        <v>0x89=-37.20,-36.80;</v>
      </c>
      <c r="V70" s="37"/>
      <c r="W70" s="37"/>
      <c r="X70" s="68"/>
      <c r="Y70" s="68">
        <v>-0.16239999999999988</v>
      </c>
      <c r="Z70" s="55">
        <f t="shared" ref="Z70:Z76" ca="1" si="11" xml:space="preserve">
N("vbias,vlookup vbias range")+
VLOOKUP($AA70,INDIRECT(BoxVal(ROW($AA70),34,COLUMN(T66))),2,FALSE)+
N("gain")+
$AB70+
N("vcm")+
VLOOKUP($AC70,$CT$1:$DC$31,7,FALSE)+
N("(vbias*vcp*vbg-vbias)*sensor ratio")+
VbiasCal($AA70,$AD70,$AE70,BoxVal(ROW($AC70),18,COLUMN($T$22)))+
N("vbias ref+gain ref")+
$V70+$W70</f>
        <v>1.8399999999999999</v>
      </c>
      <c r="AA70" s="39" t="s">
        <v>584</v>
      </c>
      <c r="AB70" s="40">
        <v>2.5</v>
      </c>
      <c r="AC70" s="40" t="s">
        <v>995</v>
      </c>
      <c r="AD70" s="40">
        <v>1</v>
      </c>
      <c r="AE70" s="41">
        <v>-6.6000000000000003E-2</v>
      </c>
      <c r="AF70" s="42">
        <v>-37.200000000000003</v>
      </c>
      <c r="AG70" s="42">
        <v>-36.799999999999997</v>
      </c>
      <c r="AH70" s="43">
        <f t="shared" ref="AH70:AH76" ca="1" si="12">$AF70+$Z70</f>
        <v>-35.36</v>
      </c>
      <c r="AI70" s="43">
        <f t="shared" ref="AI70:AI76" ca="1" si="13">$AG70+$Z70</f>
        <v>-34.959999999999994</v>
      </c>
      <c r="AJ70" s="44" cm="1">
        <f t="array" aca="1" ref="AJ70" ca="1" xml:space="preserve">
N("initial sens-loopgain")+
$AF70-BoxVal(ROW($AA70),26,COLUMN(INDIRECT("T"&amp;(INT(ROW($AA87)/65))*65+2)))</f>
        <v>-39.200000000000003</v>
      </c>
      <c r="AK70" s="44">
        <f t="shared" ref="AK70:AK76" ca="1" si="14">AJ70+(AG70-AF70)</f>
        <v>-38.799999999999997</v>
      </c>
      <c r="AL70" s="44" cm="1">
        <f t="array" aca="1" ref="AL70" ca="1" xml:space="preserve">
N("initial sens-loopgain-gain-gain ref-vcm")+
$AH70-
BoxVal(ROW($AA70),26,COLUMN(INDIRECT("T"&amp;(INT(ROW($AA87)/65))*65+2)))-
$AB70-
$W70-
IFERROR(VLOOKUP($AC70,$CT$1:$DC$31,7,FALSE),0)</f>
        <v>-39.86</v>
      </c>
      <c r="AM70" s="44">
        <f t="shared" ref="AM70:AM76" ca="1" si="15">AL70+(AG70-AF70)</f>
        <v>-39.459999999999994</v>
      </c>
      <c r="AN70" s="36" t="str">
        <f t="shared" ref="AN70:AN76" ca="1" si="16">IF(BoxVal(ROW(AA70),9,COLUMN(T68))="FIX","00",ManualLookup(AA70,BoxVal(ROW(AA70),4,COLUMN(AN68)),INDIRECT(DN$3)))</f>
        <v>00</v>
      </c>
      <c r="AO70" s="36" t="str" cm="1">
        <f t="array" aca="1" ref="AO70" ca="1">ManualLookup(AB70,BoxVal(ROW(AB70),4,COLUMN(AO68)),INDIRECT(DO$3))</f>
        <v>09</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80</v>
      </c>
      <c r="AS70" s="33"/>
    </row>
    <row r="71" spans="19:45" ht="30" customHeight="1" x14ac:dyDescent="0.25">
      <c r="S71" s="7" t="s">
        <v>13</v>
      </c>
      <c r="T71" s="15" t="s">
        <v>1164</v>
      </c>
      <c r="U71" s="36" t="str">
        <f t="shared" ca="1" si="10"/>
        <v>0x09=-37.70,-37.20;</v>
      </c>
      <c r="V71" s="37"/>
      <c r="W71" s="37"/>
      <c r="X71" s="68"/>
      <c r="Y71" s="68">
        <v>0</v>
      </c>
      <c r="Z71" s="55">
        <f t="shared" ca="1" si="11"/>
        <v>2.5</v>
      </c>
      <c r="AA71" s="39" t="s">
        <v>584</v>
      </c>
      <c r="AB71" s="40">
        <v>2.5</v>
      </c>
      <c r="AC71" s="40" t="s">
        <v>995</v>
      </c>
      <c r="AD71" s="40">
        <v>1</v>
      </c>
      <c r="AE71" s="41">
        <v>0</v>
      </c>
      <c r="AF71" s="42">
        <v>-37.700000000000003</v>
      </c>
      <c r="AG71" s="47">
        <f t="shared" ref="AG71:AG76" si="17">AF70</f>
        <v>-37.200000000000003</v>
      </c>
      <c r="AH71" s="43">
        <f t="shared" ca="1" si="12"/>
        <v>-35.200000000000003</v>
      </c>
      <c r="AI71" s="43">
        <f t="shared" ca="1" si="13"/>
        <v>-34.700000000000003</v>
      </c>
      <c r="AJ71" s="44" cm="1">
        <f t="array" aca="1" ref="AJ71" ca="1" xml:space="preserve">
N("initial sens-loopgain")+
$AF71-BoxVal(ROW($AA71),26,COLUMN(INDIRECT("T"&amp;(INT(ROW($AA88)/65))*65+2)))</f>
        <v>-39.700000000000003</v>
      </c>
      <c r="AK71" s="44">
        <f t="shared" ca="1" si="14"/>
        <v>-39.200000000000003</v>
      </c>
      <c r="AL71" s="44" cm="1">
        <f t="array" aca="1" ref="AL71" ca="1" xml:space="preserve">
N("initial sens-loopgain-gain-gain ref-vcm")+
$AH71-
BoxVal(ROW($AA71),26,COLUMN(INDIRECT("T"&amp;(INT(ROW($AA88)/65))*65+2)))-
$AB71-
$W71-
IFERROR(VLOOKUP($AC71,$CT$1:$DC$31,7,FALSE),0)</f>
        <v>-39.700000000000003</v>
      </c>
      <c r="AM71" s="44">
        <f t="shared" ca="1" si="15"/>
        <v>-39.200000000000003</v>
      </c>
      <c r="AN71" s="36" t="str">
        <f t="shared" ca="1" si="16"/>
        <v>00</v>
      </c>
      <c r="AO71" s="36" t="str" cm="1">
        <f t="array" aca="1" ref="AO71" ca="1">ManualLookup(AB71,BoxVal(ROW(AB71),4,COLUMN(AO69)),INDIRECT(DO$3))</f>
        <v>09</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ca="1" si="10"/>
        <v>0xB9=-38.10,-37.70;</v>
      </c>
      <c r="V72" s="37"/>
      <c r="W72" s="37"/>
      <c r="X72" s="68"/>
      <c r="Y72" s="68">
        <v>-0.22460000000000013</v>
      </c>
      <c r="Z72" s="55">
        <f t="shared" ca="1" si="11"/>
        <v>3.3239999999999998</v>
      </c>
      <c r="AA72" s="39" t="s">
        <v>586</v>
      </c>
      <c r="AB72" s="40">
        <v>2.5</v>
      </c>
      <c r="AC72" s="40" t="s">
        <v>995</v>
      </c>
      <c r="AD72" s="40">
        <v>1</v>
      </c>
      <c r="AE72" s="41">
        <v>-6.6000000000000003E-2</v>
      </c>
      <c r="AF72" s="42">
        <v>-38.1</v>
      </c>
      <c r="AG72" s="47">
        <f t="shared" si="17"/>
        <v>-37.700000000000003</v>
      </c>
      <c r="AH72" s="43">
        <f t="shared" ca="1" si="12"/>
        <v>-34.776000000000003</v>
      </c>
      <c r="AI72" s="43">
        <f t="shared" ca="1" si="13"/>
        <v>-34.376000000000005</v>
      </c>
      <c r="AJ72" s="44" cm="1">
        <f t="array" aca="1" ref="AJ72" ca="1" xml:space="preserve">
N("initial sens-loopgain")+
$AF72-BoxVal(ROW($AA72),26,COLUMN(INDIRECT("T"&amp;(INT(ROW($AA89)/65))*65+2)))</f>
        <v>-40.1</v>
      </c>
      <c r="AK72" s="44">
        <f t="shared" ca="1" si="14"/>
        <v>-39.700000000000003</v>
      </c>
      <c r="AL72" s="44" cm="1">
        <f t="array" aca="1" ref="AL72" ca="1" xml:space="preserve">
N("initial sens-loopgain-gain-gain ref-vcm")+
$AH72-
BoxVal(ROW($AA72),26,COLUMN(INDIRECT("T"&amp;(INT(ROW($AA89)/65))*65+2)))-
$AB72-
$W72-
IFERROR(VLOOKUP($AC72,$CT$1:$DC$31,7,FALSE),0)</f>
        <v>-39.276000000000003</v>
      </c>
      <c r="AM72" s="44">
        <f t="shared" ca="1" si="15"/>
        <v>-38.876000000000005</v>
      </c>
      <c r="AN72" s="36" t="str">
        <f t="shared" ca="1" si="16"/>
        <v>30</v>
      </c>
      <c r="AO72" s="36" t="str" cm="1">
        <f t="array" aca="1" ref="AO72" ca="1">ManualLookup(AB72,BoxVal(ROW(AB72),4,COLUMN(AO70)),INDIRECT(DO$3))</f>
        <v>09</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80</v>
      </c>
      <c r="AS72" s="36"/>
    </row>
    <row r="73" spans="19:45" ht="30" customHeight="1" x14ac:dyDescent="0.25">
      <c r="S73" s="7" t="s">
        <v>19</v>
      </c>
      <c r="T73" s="15" t="s">
        <v>584</v>
      </c>
      <c r="U73" s="36" t="str">
        <f t="shared" ca="1" si="10"/>
        <v>0x39=-38.90,-38.10;</v>
      </c>
      <c r="V73" s="37"/>
      <c r="W73" s="37"/>
      <c r="X73" s="68"/>
      <c r="Y73" s="68">
        <v>0</v>
      </c>
      <c r="Z73" s="55">
        <f t="shared" ca="1" si="11"/>
        <v>4.05</v>
      </c>
      <c r="AA73" s="39" t="s">
        <v>586</v>
      </c>
      <c r="AB73" s="40">
        <v>2.5</v>
      </c>
      <c r="AC73" s="40" t="s">
        <v>995</v>
      </c>
      <c r="AD73" s="40">
        <v>1</v>
      </c>
      <c r="AE73" s="41">
        <v>0</v>
      </c>
      <c r="AF73" s="42">
        <v>-38.9</v>
      </c>
      <c r="AG73" s="47">
        <f t="shared" si="17"/>
        <v>-38.1</v>
      </c>
      <c r="AH73" s="43">
        <f t="shared" ca="1" si="12"/>
        <v>-34.85</v>
      </c>
      <c r="AI73" s="43">
        <f t="shared" ca="1" si="13"/>
        <v>-34.050000000000004</v>
      </c>
      <c r="AJ73" s="44" cm="1">
        <f t="array" aca="1" ref="AJ73" ca="1" xml:space="preserve">
N("initial sens-loopgain")+
$AF73-BoxVal(ROW($AA73),26,COLUMN(INDIRECT("T"&amp;(INT(ROW($AA90)/65))*65+2)))</f>
        <v>-40.9</v>
      </c>
      <c r="AK73" s="44">
        <f t="shared" ca="1" si="14"/>
        <v>-40.1</v>
      </c>
      <c r="AL73" s="44" cm="1">
        <f t="array" aca="1" ref="AL73" ca="1" xml:space="preserve">
N("initial sens-loopgain-gain-gain ref-vcm")+
$AH73-
BoxVal(ROW($AA73),26,COLUMN(INDIRECT("T"&amp;(INT(ROW($AA90)/65))*65+2)))-
$AB73-
$W73-
IFERROR(VLOOKUP($AC73,$CT$1:$DC$31,7,FALSE),0)</f>
        <v>-39.35</v>
      </c>
      <c r="AM73" s="44">
        <f t="shared" ca="1" si="15"/>
        <v>-38.550000000000004</v>
      </c>
      <c r="AN73" s="36" t="str">
        <f t="shared" ca="1" si="16"/>
        <v>30</v>
      </c>
      <c r="AO73" s="36" t="str" cm="1">
        <f t="array" aca="1" ref="AO73" ca="1">ManualLookup(AB73,BoxVal(ROW(AB73),4,COLUMN(AO71)),INDIRECT(DO$3))</f>
        <v>09</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 t="s">
        <v>15</v>
      </c>
      <c r="T74" s="15" t="s">
        <v>801</v>
      </c>
      <c r="U74" s="36" t="str">
        <f t="shared" ca="1" si="10"/>
        <v>0x3A=-39.60,-38.90;</v>
      </c>
      <c r="V74" s="37"/>
      <c r="W74" s="37"/>
      <c r="X74" s="68"/>
      <c r="Y74" s="68">
        <v>0</v>
      </c>
      <c r="Z74" s="55">
        <f ca="1" xml:space="preserve">
N("vbias,vlookup vbias range")+
VLOOKUP($AA74,INDIRECT(BoxVal(ROW($AA74),34,COLUMN(T70))),2,FALSE)+
N("gain")+
$AB74+
N("vcm")+
VLOOKUP($AC74,$CT$1:$DC$31,7,FALSE)+
N("(vbias*vcp*vbg-vbias)*sensor ratio")+
VbiasCal($AA74,$AD74,$AE74,BoxVal(ROW($AC74),18,COLUMN($T$22)))+
N("vbias ref+gain ref")+
$V74+$W74</f>
        <v>5.05</v>
      </c>
      <c r="AA74" s="39" t="s">
        <v>586</v>
      </c>
      <c r="AB74" s="40">
        <v>3.5</v>
      </c>
      <c r="AC74" s="40" t="s">
        <v>995</v>
      </c>
      <c r="AD74" s="40">
        <v>1</v>
      </c>
      <c r="AE74" s="41">
        <v>0</v>
      </c>
      <c r="AF74" s="42">
        <v>-39.6</v>
      </c>
      <c r="AG74" s="47">
        <f t="shared" si="17"/>
        <v>-38.9</v>
      </c>
      <c r="AH74" s="43">
        <f t="shared" ca="1" si="12"/>
        <v>-34.550000000000004</v>
      </c>
      <c r="AI74" s="43">
        <f t="shared" ca="1" si="13"/>
        <v>-33.85</v>
      </c>
      <c r="AJ74" s="44" cm="1">
        <f t="array" aca="1" ref="AJ74" ca="1" xml:space="preserve">
N("initial sens-loopgain")+
$AF74-BoxVal(ROW($AA74),26,COLUMN(INDIRECT("T"&amp;(INT(ROW($AA91)/65))*65+2)))</f>
        <v>-41.6</v>
      </c>
      <c r="AK74" s="44">
        <f t="shared" ca="1" si="14"/>
        <v>-40.9</v>
      </c>
      <c r="AL74" s="44" cm="1">
        <f t="array" aca="1" ref="AL74" ca="1" xml:space="preserve">
N("initial sens-loopgain-gain-gain ref-vcm")+
$AH74-
BoxVal(ROW($AA74),26,COLUMN(INDIRECT("T"&amp;(INT(ROW($AA91)/65))*65+2)))-
$AB74-
$W74-
IFERROR(VLOOKUP($AC74,$CT$1:$DC$31,7,FALSE),0)</f>
        <v>-40.050000000000004</v>
      </c>
      <c r="AM74" s="44">
        <f t="shared" ca="1" si="15"/>
        <v>-39.35</v>
      </c>
      <c r="AN74" s="36" t="str">
        <f t="shared" ca="1" si="16"/>
        <v>30</v>
      </c>
      <c r="AO74" s="36" t="str" cm="1">
        <f t="array" aca="1" ref="AO74" ca="1">ManualLookup(AB74,BoxVal(ROW(AB74),4,COLUMN(AO72)),INDIRECT(DO$3))</f>
        <v>0A</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row>
    <row r="75" spans="19:45" ht="30" customHeight="1" x14ac:dyDescent="0.25">
      <c r="S75" s="7" t="s">
        <v>705</v>
      </c>
      <c r="T75" s="15" t="s">
        <v>990</v>
      </c>
      <c r="U75" s="36" t="str">
        <f t="shared" ca="1" si="10"/>
        <v>0x49=-40.00,-39.60;</v>
      </c>
      <c r="V75" s="37"/>
      <c r="W75" s="37"/>
      <c r="X75" s="68"/>
      <c r="Y75" s="68">
        <v>0</v>
      </c>
      <c r="Z75" s="55">
        <f t="shared" ca="1" si="11"/>
        <v>5.6</v>
      </c>
      <c r="AA75" s="39" t="s">
        <v>587</v>
      </c>
      <c r="AB75" s="40">
        <v>2.5</v>
      </c>
      <c r="AC75" s="40" t="s">
        <v>995</v>
      </c>
      <c r="AD75" s="40">
        <v>1</v>
      </c>
      <c r="AE75" s="41">
        <v>0</v>
      </c>
      <c r="AF75" s="42">
        <v>-40</v>
      </c>
      <c r="AG75" s="47">
        <f t="shared" si="17"/>
        <v>-39.6</v>
      </c>
      <c r="AH75" s="43">
        <f t="shared" ca="1" si="12"/>
        <v>-34.4</v>
      </c>
      <c r="AI75" s="43">
        <f t="shared" ca="1" si="13"/>
        <v>-34</v>
      </c>
      <c r="AJ75" s="44" cm="1">
        <f t="array" aca="1" ref="AJ75" ca="1" xml:space="preserve">
N("initial sens-loopgain")+
$AF75-BoxVal(ROW($AA75),26,COLUMN(INDIRECT("T"&amp;(INT(ROW($AA92)/65))*65+2)))</f>
        <v>-42</v>
      </c>
      <c r="AK75" s="44">
        <f t="shared" ca="1" si="14"/>
        <v>-41.6</v>
      </c>
      <c r="AL75" s="44" cm="1">
        <f t="array" aca="1" ref="AL75" ca="1" xml:space="preserve">
N("initial sens-loopgain-gain-gain ref-vcm")+
$AH75-
BoxVal(ROW($AA75),26,COLUMN(INDIRECT("T"&amp;(INT(ROW($AA92)/65))*65+2)))-
$AB75-
$W75-
IFERROR(VLOOKUP($AC75,$CT$1:$DC$31,7,FALSE),0)</f>
        <v>-38.9</v>
      </c>
      <c r="AM75" s="44">
        <f t="shared" ca="1" si="15"/>
        <v>-38.5</v>
      </c>
      <c r="AN75" s="36" t="str">
        <f t="shared" ca="1" si="16"/>
        <v>40</v>
      </c>
      <c r="AO75" s="36" t="str" cm="1">
        <f t="array" aca="1" ref="AO75" ca="1">ManualLookup(AB75,BoxVal(ROW(AB75),4,COLUMN(AO73)),INDIRECT(DO$3))</f>
        <v>09</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00</v>
      </c>
      <c r="AS75" s="36"/>
    </row>
    <row r="76" spans="19:45" ht="30" customHeight="1" x14ac:dyDescent="0.25">
      <c r="S76" s="7" t="s">
        <v>605</v>
      </c>
      <c r="T76" s="15" t="s">
        <v>991</v>
      </c>
      <c r="U76" s="36" t="str">
        <f t="shared" ca="1" si="10"/>
        <v>0x4A=-40.50,-40.00;</v>
      </c>
      <c r="V76" s="37"/>
      <c r="W76" s="37"/>
      <c r="X76" s="68"/>
      <c r="Y76" s="68">
        <v>0</v>
      </c>
      <c r="Z76" s="55">
        <f t="shared" ca="1" si="11"/>
        <v>6.6</v>
      </c>
      <c r="AA76" s="39" t="s">
        <v>587</v>
      </c>
      <c r="AB76" s="40">
        <v>3.5</v>
      </c>
      <c r="AC76" s="40" t="s">
        <v>995</v>
      </c>
      <c r="AD76" s="40">
        <v>1</v>
      </c>
      <c r="AE76" s="41">
        <v>0</v>
      </c>
      <c r="AF76" s="42">
        <v>-40.5</v>
      </c>
      <c r="AG76" s="47">
        <f t="shared" si="17"/>
        <v>-40</v>
      </c>
      <c r="AH76" s="43">
        <f t="shared" ca="1" si="12"/>
        <v>-33.9</v>
      </c>
      <c r="AI76" s="43">
        <f t="shared" ca="1" si="13"/>
        <v>-33.4</v>
      </c>
      <c r="AJ76" s="44" cm="1">
        <f t="array" aca="1" ref="AJ76" ca="1" xml:space="preserve">
N("initial sens-loopgain")+
$AF76-BoxVal(ROW($AA76),26,COLUMN(INDIRECT("T"&amp;(INT(ROW($AA93)/65))*65+2)))</f>
        <v>-42.5</v>
      </c>
      <c r="AK76" s="44">
        <f t="shared" ca="1" si="14"/>
        <v>-42</v>
      </c>
      <c r="AL76" s="44" cm="1">
        <f t="array" aca="1" ref="AL76" ca="1" xml:space="preserve">
N("initial sens-loopgain-gain-gain ref-vcm")+
$AH76-
BoxVal(ROW($AA76),26,COLUMN(INDIRECT("T"&amp;(INT(ROW($AA93)/65))*65+2)))-
$AB76-
$W76-
IFERROR(VLOOKUP($AC76,$CT$1:$DC$31,7,FALSE),0)</f>
        <v>-39.4</v>
      </c>
      <c r="AM76" s="44">
        <f t="shared" ca="1" si="15"/>
        <v>-38.9</v>
      </c>
      <c r="AN76" s="36" t="str">
        <f t="shared" ca="1" si="16"/>
        <v>40</v>
      </c>
      <c r="AO76" s="36" t="str" cm="1">
        <f t="array" aca="1" ref="AO76" ca="1">ManualLookup(AB76,BoxVal(ROW(AB76),4,COLUMN(AO74)),INDIRECT(DO$3))</f>
        <v>0A</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row>
    <row r="77" spans="19:45" ht="30" customHeight="1" x14ac:dyDescent="0.25">
      <c r="S77" s="7" t="s">
        <v>721</v>
      </c>
      <c r="T77" s="15" t="s">
        <v>26</v>
      </c>
      <c r="U77" s="36"/>
      <c r="V77" s="37"/>
      <c r="W77" s="37"/>
      <c r="X77" s="68"/>
      <c r="Y77" s="68"/>
      <c r="Z77" s="55"/>
      <c r="AA77" s="39"/>
      <c r="AB77" s="40"/>
      <c r="AC77" s="40"/>
      <c r="AD77" s="40"/>
      <c r="AE77" s="41"/>
      <c r="AF77" s="42"/>
      <c r="AG77" s="47"/>
      <c r="AH77" s="43"/>
      <c r="AI77" s="43"/>
      <c r="AJ77" s="44"/>
      <c r="AK77" s="44"/>
      <c r="AL77" s="44"/>
      <c r="AM77" s="44"/>
      <c r="AN77" s="36"/>
      <c r="AO77" s="36"/>
      <c r="AP77" s="36"/>
      <c r="AQ77" s="36"/>
      <c r="AR77" s="36"/>
      <c r="AS77" s="36"/>
    </row>
    <row r="78" spans="19:45" ht="30" customHeight="1" x14ac:dyDescent="0.25">
      <c r="S78" s="7" t="s">
        <v>20</v>
      </c>
      <c r="T78" s="15">
        <v>-38</v>
      </c>
      <c r="U78" s="36"/>
      <c r="V78" s="37"/>
      <c r="W78" s="37"/>
      <c r="X78" s="38"/>
      <c r="Y78" s="38"/>
      <c r="Z78" s="48"/>
      <c r="AA78" s="39"/>
      <c r="AB78" s="40"/>
      <c r="AC78" s="40"/>
      <c r="AD78" s="40"/>
      <c r="AE78" s="41"/>
      <c r="AF78" s="42"/>
      <c r="AG78" s="49"/>
      <c r="AH78" s="43"/>
      <c r="AI78" s="43"/>
      <c r="AJ78" s="44"/>
      <c r="AK78" s="44"/>
      <c r="AL78" s="44"/>
      <c r="AM78" s="44"/>
      <c r="AN78" s="36"/>
      <c r="AO78" s="36"/>
      <c r="AP78" s="36"/>
      <c r="AQ78" s="36"/>
      <c r="AR78" s="36"/>
      <c r="AS78" s="36"/>
    </row>
    <row r="79" spans="19:45" ht="30" customHeight="1" x14ac:dyDescent="0.25">
      <c r="S79" s="7" t="s">
        <v>691</v>
      </c>
      <c r="T79" s="15" t="s">
        <v>1098</v>
      </c>
      <c r="U79" s="36"/>
      <c r="V79" s="37"/>
      <c r="W79" s="37"/>
      <c r="X79" s="38"/>
      <c r="Y79" s="38"/>
      <c r="Z79" s="48"/>
      <c r="AA79" s="39"/>
      <c r="AB79" s="40"/>
      <c r="AC79" s="40"/>
      <c r="AD79" s="40"/>
      <c r="AE79" s="41"/>
      <c r="AF79" s="42"/>
      <c r="AG79" s="49"/>
      <c r="AH79" s="43"/>
      <c r="AI79" s="43"/>
      <c r="AJ79" s="44"/>
      <c r="AK79" s="44"/>
      <c r="AL79" s="44"/>
      <c r="AM79" s="44"/>
      <c r="AN79" s="36"/>
      <c r="AO79" s="36"/>
      <c r="AP79" s="36"/>
      <c r="AQ79" s="36"/>
      <c r="AR79" s="36"/>
      <c r="AS79" s="36"/>
    </row>
    <row r="80" spans="19:45" ht="30" customHeight="1" x14ac:dyDescent="0.25">
      <c r="S80" s="7" t="s">
        <v>544</v>
      </c>
      <c r="T80" s="15" t="s">
        <v>1229</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3"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73" t="s">
        <v>773</v>
      </c>
      <c r="T82" s="15" t="s">
        <v>1255</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v>-38</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
        <v>188</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
        <v>42</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
        <v>364</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
        <v>190</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2</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0</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t="s">
        <v>562</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7</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-38+/-0.8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100~200 (uA)
Vdc&amp;Remark: 0.623V (1.3V), 0.622V (3.3V)</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S98" s="7"/>
      <c r="T98" s="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14V</v>
      </c>
      <c r="T100" s="3" t="s">
        <v>562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13V</v>
      </c>
      <c r="T101" s="3">
        <v>5.9</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12V</v>
      </c>
      <c r="T102" s="3">
        <v>3.1</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11V</v>
      </c>
      <c r="T103" s="3">
        <v>1.55</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10V</v>
      </c>
      <c r="T104" s="3">
        <v>0</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9V</v>
      </c>
      <c r="T105" s="3" t="s">
        <v>818</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FIX</v>
      </c>
      <c r="T106" s="3">
        <v>0</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Space</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Config2</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85"/>
      <c r="T130" s="85"/>
      <c r="U130" s="85"/>
      <c r="V130" s="85"/>
      <c r="W130" s="85"/>
      <c r="X130" s="85"/>
      <c r="Y130" s="85"/>
      <c r="Z130" s="85"/>
      <c r="AA130" s="85"/>
      <c r="AB130" s="85"/>
      <c r="AC130" s="85"/>
      <c r="AD130" s="85"/>
      <c r="AE130" s="85"/>
      <c r="AF130" s="85"/>
      <c r="AG130" s="85"/>
      <c r="AH130" s="85"/>
      <c r="AI130" s="85"/>
      <c r="AJ130" s="85"/>
      <c r="AK130" s="85"/>
      <c r="AL130" s="85"/>
      <c r="AM130" s="85"/>
      <c r="AN130" s="85"/>
      <c r="AO130" s="85"/>
      <c r="AP130" s="85"/>
      <c r="AQ130" s="85"/>
      <c r="AR130" s="109"/>
      <c r="AS130" s="109"/>
    </row>
    <row r="131" spans="19:45" ht="30" customHeight="1" x14ac:dyDescent="0.25">
      <c r="S131" s="31" cm="1">
        <f t="array" ref="S131">BoxNum(ROW($S131))</f>
        <v>3</v>
      </c>
      <c r="T131" s="7" t="s">
        <v>698</v>
      </c>
      <c r="U131" s="15" t="s">
        <v>1224</v>
      </c>
      <c r="V131" s="12"/>
      <c r="W131" s="65"/>
      <c r="X131" s="12"/>
      <c r="Y131" s="7">
        <f>VLOOKUP(U131,$DX$1:$DZ$21,3,FALSE)</f>
        <v>0</v>
      </c>
      <c r="Z131" s="5"/>
      <c r="AA131" s="5"/>
      <c r="AB131" s="5"/>
      <c r="AC131" s="5"/>
      <c r="AD131" s="8"/>
      <c r="AE131" s="5"/>
      <c r="AF131" s="5"/>
      <c r="AG131" s="5"/>
      <c r="AH131" s="5"/>
      <c r="AI131" s="5"/>
      <c r="AJ131" s="5"/>
      <c r="AK131" s="5"/>
      <c r="AL131" s="5"/>
      <c r="AM131" s="5"/>
      <c r="AN131" s="5"/>
      <c r="AO131" s="5"/>
      <c r="AP131" s="5"/>
      <c r="AQ131" s="5"/>
      <c r="AR131" s="5"/>
      <c r="AS131" s="5"/>
    </row>
    <row r="132" spans="19:45" ht="30" customHeight="1" x14ac:dyDescent="0.25">
      <c r="S132" s="7" t="s">
        <v>24</v>
      </c>
      <c r="T132" s="15" t="s">
        <v>450</v>
      </c>
      <c r="U132" s="5" t="s">
        <v>23</v>
      </c>
      <c r="V132" s="7">
        <f>VLOOKUP(U131,$DX$1:$DZ$21,2,FALSE)</f>
        <v>0</v>
      </c>
      <c r="W132" s="19"/>
      <c r="X132" s="19"/>
      <c r="Y132" s="19"/>
      <c r="Z132" s="19"/>
      <c r="AA132" s="5" t="s">
        <v>592</v>
      </c>
      <c r="AB132" s="26" t="str">
        <f>T151&amp;"_"&amp;ABS(T149)&amp;"dB_"&amp;T153&amp;"_"&amp;T154&amp;"_"&amp;GetAbsMaxMinText(AF135:AG194)&amp;"_"&amp;T134&amp;"_"&amp;T133&amp;S131&amp;"."&amp;T157</f>
        <v>default_NormalMode_38dB_010ZB_2227G_360_427_ZTS6853_MP3.0</v>
      </c>
      <c r="AC132" s="18"/>
      <c r="AD132" s="18"/>
      <c r="AE132" s="18"/>
      <c r="AF132" s="18"/>
      <c r="AG132" s="18"/>
      <c r="AH132" s="19"/>
      <c r="AI132" s="19" t="s">
        <v>2</v>
      </c>
      <c r="AJ132" s="16"/>
      <c r="AK132" s="16"/>
      <c r="AL132" s="16"/>
      <c r="AM132" s="16"/>
      <c r="AN132" s="16"/>
      <c r="AO132" s="16"/>
      <c r="AP132" s="16"/>
      <c r="AQ132" s="16"/>
      <c r="AR132" s="16"/>
      <c r="AS132" s="16"/>
    </row>
    <row r="133" spans="19:45" ht="30" customHeight="1" x14ac:dyDescent="0.25">
      <c r="S133" s="7" t="s">
        <v>5</v>
      </c>
      <c r="T133" s="15" t="s">
        <v>1148</v>
      </c>
      <c r="U133" s="104"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329</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Full</v>
      </c>
      <c r="AP134" s="56" t="str">
        <f>VLOOKUP($T142,$DE$1:$DJ$31,4,FALSE)</f>
        <v>non</v>
      </c>
      <c r="AQ134" s="56" t="str">
        <f>VLOOKUP($T142,$DE$1:$DJ$31,5,FALSE)</f>
        <v>non</v>
      </c>
      <c r="AR134" s="56" t="str">
        <f>VLOOKUP($T142,$DE$1:$DJ$31,6,FALSE)</f>
        <v>Full</v>
      </c>
      <c r="AS134" s="35"/>
    </row>
    <row r="135" spans="19:45" ht="30" customHeight="1" x14ac:dyDescent="0.25">
      <c r="S135" s="7" t="s">
        <v>18</v>
      </c>
      <c r="T135" s="15" t="s">
        <v>41</v>
      </c>
      <c r="U135" s="36" t="str">
        <f t="shared" ref="U135:U149" ca="1" si="18">ConfigCode($AA135,$AN135,$AO135,$AP135,$AQ135,$AR135,$AF135,$AG135,2)</f>
        <v>0x03=-36.40,-36.00;</v>
      </c>
      <c r="V135" s="37">
        <v>0.1</v>
      </c>
      <c r="W135" s="37"/>
      <c r="X135" s="68"/>
      <c r="Y135" s="68">
        <v>-1.9</v>
      </c>
      <c r="Z135" s="55">
        <f t="shared" ref="Z135:Z149" ca="1" si="19" xml:space="preserve">
N("vbias,vlookup vbias range")+
VLOOKUP($AA135,INDIRECT(BoxVal(ROW($AA135),34,COLUMN(T131))),2,FALSE)+
N("gain")+
$AB135+
N("vcm")+
VLOOKUP($AC135,$CT$1:$DC$31,7,FALSE)+
N("(vbias*vcp*vbg-vbias)*sensor ratio")+
VbiasCal($AA135,$AD135,$AE135,BoxVal(ROW($AC135),18,COLUMN($T$22)))+
N("vbias ref+gain ref")+
$V135+$W135</f>
        <v>-1.9</v>
      </c>
      <c r="AA135" s="39" t="s">
        <v>584</v>
      </c>
      <c r="AB135" s="40">
        <v>-2</v>
      </c>
      <c r="AC135" s="40" t="s">
        <v>995</v>
      </c>
      <c r="AD135" s="40">
        <v>1</v>
      </c>
      <c r="AE135" s="41">
        <v>0</v>
      </c>
      <c r="AF135" s="42">
        <v>-36.4</v>
      </c>
      <c r="AG135" s="42">
        <v>-36</v>
      </c>
      <c r="AH135" s="43">
        <f t="shared" ref="AH135:AH149" ca="1" si="20">$AF135+$Z135</f>
        <v>-38.299999999999997</v>
      </c>
      <c r="AI135" s="43">
        <f t="shared" ref="AI135:AI149" ca="1" si="21">$AG135+$Z135</f>
        <v>-37.9</v>
      </c>
      <c r="AJ135" s="44" cm="1">
        <f t="array" aca="1" ref="AJ135" ca="1" xml:space="preserve">
N("initial sens-loopgain")+
$AF135-BoxVal(ROW($AA135),26,COLUMN(INDIRECT("T"&amp;(INT(ROW($AA152)/65))*65+2)))</f>
        <v>-38.4</v>
      </c>
      <c r="AK135" s="44">
        <f t="shared" ref="AK135:AK149" ca="1" si="22">AJ135+(AG135-AF135)</f>
        <v>-38</v>
      </c>
      <c r="AL135" s="44" cm="1">
        <f t="array" aca="1" ref="AL135" ca="1" xml:space="preserve">
N("initial sens-loopgain-gain-gain ref-vcm")+
$AH135-
BoxVal(ROW($AA135),26,COLUMN(INDIRECT("T"&amp;(INT(ROW($AA152)/65))*65+2)))-
$AB135-
$W135-
IFERROR(VLOOKUP($AC135,$CT$1:$DC$31,7,FALSE),0)</f>
        <v>-38.299999999999997</v>
      </c>
      <c r="AM135" s="44">
        <f t="shared" ref="AM135:AM149" ca="1" si="23">AL135+(AG135-AF135)</f>
        <v>-37.9</v>
      </c>
      <c r="AN135" s="36" t="str">
        <f t="shared" ref="AN135:AN149" ca="1" si="24">IF(BoxVal(ROW(AA135),9,COLUMN(T133))="FIX","00",ManualLookup(AA135,BoxVal(ROW(AA135),4,COLUMN(AN133)),INDIRECT(DN$3)))</f>
        <v>00</v>
      </c>
      <c r="AO135" s="36" t="str" cm="1">
        <f t="array" aca="1" ref="AO135" ca="1">ManualLookup(AB135,BoxVal(ROW(AB135),4,COLUMN(AO133)),INDIRECT(DO$3))</f>
        <v>03</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row>
    <row r="136" spans="19:45" ht="30" customHeight="1" x14ac:dyDescent="0.25">
      <c r="S136" s="7" t="s">
        <v>13</v>
      </c>
      <c r="T136" s="15" t="s">
        <v>373</v>
      </c>
      <c r="U136" s="36" t="str">
        <f t="shared" ca="1" si="18"/>
        <v>0x04=-36.80,-36.40;</v>
      </c>
      <c r="V136" s="37">
        <v>0.1</v>
      </c>
      <c r="W136" s="37"/>
      <c r="X136" s="68"/>
      <c r="Y136" s="68">
        <v>-1.4</v>
      </c>
      <c r="Z136" s="55">
        <f t="shared" ca="1" si="19"/>
        <v>-1.4</v>
      </c>
      <c r="AA136" s="39" t="s">
        <v>584</v>
      </c>
      <c r="AB136" s="40">
        <v>-1.5</v>
      </c>
      <c r="AC136" s="40" t="s">
        <v>995</v>
      </c>
      <c r="AD136" s="40">
        <v>1</v>
      </c>
      <c r="AE136" s="41">
        <v>0</v>
      </c>
      <c r="AF136" s="42">
        <v>-36.799999999999997</v>
      </c>
      <c r="AG136" s="47">
        <f t="shared" ref="AG136:AG149" si="25">AF135</f>
        <v>-36.4</v>
      </c>
      <c r="AH136" s="43">
        <f t="shared" ca="1" si="20"/>
        <v>-38.199999999999996</v>
      </c>
      <c r="AI136" s="43">
        <f t="shared" ca="1" si="21"/>
        <v>-37.799999999999997</v>
      </c>
      <c r="AJ136" s="44" cm="1">
        <f t="array" aca="1" ref="AJ136" ca="1" xml:space="preserve">
N("initial sens-loopgain")+
$AF136-BoxVal(ROW($AA136),26,COLUMN(INDIRECT("T"&amp;(INT(ROW($AA153)/65))*65+2)))</f>
        <v>-38.799999999999997</v>
      </c>
      <c r="AK136" s="44">
        <f t="shared" ca="1" si="22"/>
        <v>-38.4</v>
      </c>
      <c r="AL136" s="44" cm="1">
        <f t="array" aca="1" ref="AL136" ca="1" xml:space="preserve">
N("initial sens-loopgain-gain-gain ref-vcm")+
$AH136-
BoxVal(ROW($AA136),26,COLUMN(INDIRECT("T"&amp;(INT(ROW($AA153)/65))*65+2)))-
$AB136-
$W136-
IFERROR(VLOOKUP($AC136,$CT$1:$DC$31,7,FALSE),0)</f>
        <v>-38.699999999999996</v>
      </c>
      <c r="AM136" s="44">
        <f t="shared" ca="1" si="23"/>
        <v>-38.299999999999997</v>
      </c>
      <c r="AN136" s="36" t="str">
        <f t="shared" ca="1" si="24"/>
        <v>00</v>
      </c>
      <c r="AO136" s="36" t="str" cm="1">
        <f t="array" aca="1" ref="AO136" ca="1">ManualLookup(AB136,BoxVal(ROW(AB136),4,COLUMN(AO134)),INDIRECT(DO$3))</f>
        <v>04</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row>
    <row r="137" spans="19:45" ht="30" customHeight="1" x14ac:dyDescent="0.25">
      <c r="S137" s="26"/>
      <c r="T137" s="17"/>
      <c r="U137" s="36" t="str">
        <f t="shared" ca="1" si="18"/>
        <v>0x05=-37.20,-36.80;</v>
      </c>
      <c r="V137" s="37"/>
      <c r="W137" s="37"/>
      <c r="X137" s="68"/>
      <c r="Y137" s="68">
        <v>-1</v>
      </c>
      <c r="Z137" s="55">
        <f t="shared" ca="1" si="19"/>
        <v>-1</v>
      </c>
      <c r="AA137" s="39" t="s">
        <v>584</v>
      </c>
      <c r="AB137" s="40">
        <v>-1</v>
      </c>
      <c r="AC137" s="40" t="s">
        <v>995</v>
      </c>
      <c r="AD137" s="40">
        <v>1</v>
      </c>
      <c r="AE137" s="41">
        <v>0</v>
      </c>
      <c r="AF137" s="42">
        <v>-37.200000000000003</v>
      </c>
      <c r="AG137" s="47">
        <f t="shared" si="25"/>
        <v>-36.799999999999997</v>
      </c>
      <c r="AH137" s="43">
        <f t="shared" ca="1" si="20"/>
        <v>-38.200000000000003</v>
      </c>
      <c r="AI137" s="43">
        <f t="shared" ca="1" si="21"/>
        <v>-37.799999999999997</v>
      </c>
      <c r="AJ137" s="44" cm="1">
        <f t="array" aca="1" ref="AJ137" ca="1" xml:space="preserve">
N("initial sens-loopgain")+
$AF137-BoxVal(ROW($AA137),26,COLUMN(INDIRECT("T"&amp;(INT(ROW($AA154)/65))*65+2)))</f>
        <v>-39.200000000000003</v>
      </c>
      <c r="AK137" s="44">
        <f t="shared" ca="1" si="22"/>
        <v>-38.799999999999997</v>
      </c>
      <c r="AL137" s="44" cm="1">
        <f t="array" aca="1" ref="AL137" ca="1" xml:space="preserve">
N("initial sens-loopgain-gain-gain ref-vcm")+
$AH137-
BoxVal(ROW($AA137),26,COLUMN(INDIRECT("T"&amp;(INT(ROW($AA154)/65))*65+2)))-
$AB137-
$W137-
IFERROR(VLOOKUP($AC137,$CT$1:$DC$31,7,FALSE),0)</f>
        <v>-39.200000000000003</v>
      </c>
      <c r="AM137" s="44">
        <f t="shared" ca="1" si="23"/>
        <v>-38.799999999999997</v>
      </c>
      <c r="AN137" s="36" t="str">
        <f t="shared" ca="1" si="24"/>
        <v>00</v>
      </c>
      <c r="AO137" s="36" t="str" cm="1">
        <f t="array" aca="1" ref="AO137" ca="1">ManualLookup(AB137,BoxVal(ROW(AB137),4,COLUMN(AO135)),INDIRECT(DO$3))</f>
        <v>05</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row>
    <row r="138" spans="19:45" ht="30" customHeight="1" x14ac:dyDescent="0.25">
      <c r="S138" s="7" t="s">
        <v>19</v>
      </c>
      <c r="T138" s="15" t="s">
        <v>584</v>
      </c>
      <c r="U138" s="36" t="str">
        <f t="shared" ca="1" si="18"/>
        <v>0x33=-37.65,-37.20;</v>
      </c>
      <c r="V138" s="37">
        <v>0.2</v>
      </c>
      <c r="W138" s="37"/>
      <c r="X138" s="68"/>
      <c r="Y138" s="68">
        <v>-0.6</v>
      </c>
      <c r="Z138" s="55">
        <f t="shared" ca="1" si="19"/>
        <v>-0.60000000000000009</v>
      </c>
      <c r="AA138" s="39" t="s">
        <v>586</v>
      </c>
      <c r="AB138" s="40">
        <v>-2</v>
      </c>
      <c r="AC138" s="40" t="s">
        <v>995</v>
      </c>
      <c r="AD138" s="40">
        <v>1</v>
      </c>
      <c r="AE138" s="41">
        <v>0</v>
      </c>
      <c r="AF138" s="42">
        <v>-37.65</v>
      </c>
      <c r="AG138" s="47">
        <f t="shared" si="25"/>
        <v>-37.200000000000003</v>
      </c>
      <c r="AH138" s="43">
        <f t="shared" ca="1" si="20"/>
        <v>-38.25</v>
      </c>
      <c r="AI138" s="43">
        <f t="shared" ca="1" si="21"/>
        <v>-37.800000000000004</v>
      </c>
      <c r="AJ138" s="44" cm="1">
        <f t="array" aca="1" ref="AJ138" ca="1" xml:space="preserve">
N("initial sens-loopgain")+
$AF138-BoxVal(ROW($AA138),26,COLUMN(INDIRECT("T"&amp;(INT(ROW($AA155)/65))*65+2)))</f>
        <v>-39.65</v>
      </c>
      <c r="AK138" s="44">
        <f t="shared" ca="1" si="22"/>
        <v>-39.200000000000003</v>
      </c>
      <c r="AL138" s="44" cm="1">
        <f t="array" aca="1" ref="AL138" ca="1" xml:space="preserve">
N("initial sens-loopgain-gain-gain ref-vcm")+
$AH138-
BoxVal(ROW($AA138),26,COLUMN(INDIRECT("T"&amp;(INT(ROW($AA155)/65))*65+2)))-
$AB138-
$W138-
IFERROR(VLOOKUP($AC138,$CT$1:$DC$31,7,FALSE),0)</f>
        <v>-38.25</v>
      </c>
      <c r="AM138" s="44">
        <f t="shared" ca="1" si="23"/>
        <v>-37.800000000000004</v>
      </c>
      <c r="AN138" s="36" t="str">
        <f t="shared" ca="1" si="24"/>
        <v>30</v>
      </c>
      <c r="AO138" s="36" t="str" cm="1">
        <f t="array" aca="1" ref="AO138" ca="1">ManualLookup(AB138,BoxVal(ROW(AB138),4,COLUMN(AO136)),INDIRECT(DO$3))</f>
        <v>03</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row>
    <row r="139" spans="19:45" ht="30" customHeight="1" x14ac:dyDescent="0.25">
      <c r="S139" s="7" t="s">
        <v>15</v>
      </c>
      <c r="T139" s="15" t="s">
        <v>801</v>
      </c>
      <c r="U139" s="36" t="str">
        <f t="shared" ca="1" si="18"/>
        <v>0x34=-38.10,-37.65;</v>
      </c>
      <c r="V139" s="37">
        <v>0.15</v>
      </c>
      <c r="W139" s="37"/>
      <c r="X139" s="38"/>
      <c r="Y139" s="38">
        <v>-0.15</v>
      </c>
      <c r="Z139" s="55">
        <f ca="1" xml:space="preserve">
N("vbias,vlookup vbias range")+
VLOOKUP($AA139,INDIRECT(BoxVal(ROW($AA139),34,COLUMN(T135))),2,FALSE)+
N("gain")+
$AB139+
N("vcm")+
VLOOKUP($AC139,$CT$1:$DC$31,7,FALSE)+
N("(vbias*vcp*vbg-vbias)*sensor ratio")+
VbiasCal($AA139,$AD139,$AE139,BoxVal(ROW($AC139),18,COLUMN($T$22)))+
N("vbias ref+gain ref")+
$V139+$W139</f>
        <v>-0.15000000000000005</v>
      </c>
      <c r="AA139" s="39" t="s">
        <v>586</v>
      </c>
      <c r="AB139" s="40">
        <v>-1.5</v>
      </c>
      <c r="AC139" s="40" t="s">
        <v>995</v>
      </c>
      <c r="AD139" s="40">
        <v>1</v>
      </c>
      <c r="AE139" s="41">
        <v>0</v>
      </c>
      <c r="AF139" s="42">
        <v>-38.1</v>
      </c>
      <c r="AG139" s="47">
        <f t="shared" si="25"/>
        <v>-37.65</v>
      </c>
      <c r="AH139" s="43">
        <f t="shared" ca="1" si="20"/>
        <v>-38.25</v>
      </c>
      <c r="AI139" s="43">
        <f t="shared" ca="1" si="21"/>
        <v>-37.799999999999997</v>
      </c>
      <c r="AJ139" s="44" cm="1">
        <f t="array" aca="1" ref="AJ139" ca="1" xml:space="preserve">
N("initial sens-loopgain")+
$AF139-BoxVal(ROW($AA139),26,COLUMN(INDIRECT("T"&amp;(INT(ROW($AA156)/65))*65+2)))</f>
        <v>-40.1</v>
      </c>
      <c r="AK139" s="44">
        <f t="shared" ca="1" si="22"/>
        <v>-39.65</v>
      </c>
      <c r="AL139" s="44" cm="1">
        <f t="array" aca="1" ref="AL139" ca="1" xml:space="preserve">
N("initial sens-loopgain-gain-gain ref-vcm")+
$AH139-
BoxVal(ROW($AA139),26,COLUMN(INDIRECT("T"&amp;(INT(ROW($AA156)/65))*65+2)))-
$AB139-
$W139-
IFERROR(VLOOKUP($AC139,$CT$1:$DC$31,7,FALSE),0)</f>
        <v>-38.75</v>
      </c>
      <c r="AM139" s="44">
        <f t="shared" ca="1" si="23"/>
        <v>-38.299999999999997</v>
      </c>
      <c r="AN139" s="36" t="str">
        <f t="shared" ca="1" si="24"/>
        <v>30</v>
      </c>
      <c r="AO139" s="36" t="str" cm="1">
        <f t="array" aca="1" ref="AO139" ca="1">ManualLookup(AB139,BoxVal(ROW(AB139),4,COLUMN(AO137)),INDIRECT(DO$3))</f>
        <v>04</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00</v>
      </c>
      <c r="AS139" s="36"/>
    </row>
    <row r="140" spans="19:45" ht="30" customHeight="1" x14ac:dyDescent="0.25">
      <c r="S140" s="7" t="s">
        <v>705</v>
      </c>
      <c r="T140" s="15" t="s">
        <v>990</v>
      </c>
      <c r="U140" s="36" t="str">
        <f t="shared" ca="1" si="18"/>
        <v>0x35=-38.60,-38.10;</v>
      </c>
      <c r="V140" s="37">
        <v>0.1</v>
      </c>
      <c r="W140" s="37"/>
      <c r="X140" s="38"/>
      <c r="Y140" s="38">
        <v>0.28000000000000003</v>
      </c>
      <c r="Z140" s="55">
        <f t="shared" ca="1" si="19"/>
        <v>0.29999999999999993</v>
      </c>
      <c r="AA140" s="39" t="s">
        <v>586</v>
      </c>
      <c r="AB140" s="40">
        <v>-1</v>
      </c>
      <c r="AC140" s="40" t="s">
        <v>995</v>
      </c>
      <c r="AD140" s="40">
        <v>1</v>
      </c>
      <c r="AE140" s="41">
        <v>0</v>
      </c>
      <c r="AF140" s="42">
        <v>-38.6</v>
      </c>
      <c r="AG140" s="47">
        <f t="shared" si="25"/>
        <v>-38.1</v>
      </c>
      <c r="AH140" s="43">
        <f t="shared" ca="1" si="20"/>
        <v>-38.300000000000004</v>
      </c>
      <c r="AI140" s="43">
        <f t="shared" ca="1" si="21"/>
        <v>-37.800000000000004</v>
      </c>
      <c r="AJ140" s="44" cm="1">
        <f t="array" aca="1" ref="AJ140" ca="1" xml:space="preserve">
N("initial sens-loopgain")+
$AF140-BoxVal(ROW($AA140),26,COLUMN(INDIRECT("T"&amp;(INT(ROW($AA157)/65))*65+2)))</f>
        <v>-40.6</v>
      </c>
      <c r="AK140" s="44">
        <f t="shared" ca="1" si="22"/>
        <v>-40.1</v>
      </c>
      <c r="AL140" s="44" cm="1">
        <f t="array" aca="1" ref="AL140" ca="1" xml:space="preserve">
N("initial sens-loopgain-gain-gain ref-vcm")+
$AH140-
BoxVal(ROW($AA140),26,COLUMN(INDIRECT("T"&amp;(INT(ROW($AA157)/65))*65+2)))-
$AB140-
$W140-
IFERROR(VLOOKUP($AC140,$CT$1:$DC$31,7,FALSE),0)</f>
        <v>-39.300000000000004</v>
      </c>
      <c r="AM140" s="44">
        <f t="shared" ca="1" si="23"/>
        <v>-38.800000000000004</v>
      </c>
      <c r="AN140" s="36" t="str">
        <f t="shared" ca="1" si="24"/>
        <v>30</v>
      </c>
      <c r="AO140" s="36" t="str" cm="1">
        <f t="array" aca="1" ref="AO140" ca="1">ManualLookup(AB140,BoxVal(ROW(AB140),4,COLUMN(AO138)),INDIRECT(DO$3))</f>
        <v>05</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row>
    <row r="141" spans="19:45" ht="30" customHeight="1" x14ac:dyDescent="0.25">
      <c r="S141" s="7" t="s">
        <v>605</v>
      </c>
      <c r="T141" s="15" t="s">
        <v>991</v>
      </c>
      <c r="U141" s="36" t="str">
        <f t="shared" ca="1" si="18"/>
        <v>0x43=-38.80,-38.60;</v>
      </c>
      <c r="V141" s="37">
        <v>0.2</v>
      </c>
      <c r="W141" s="37"/>
      <c r="X141" s="38"/>
      <c r="Y141" s="38">
        <v>0.61</v>
      </c>
      <c r="Z141" s="55">
        <f t="shared" ca="1" si="19"/>
        <v>0.59999999999999987</v>
      </c>
      <c r="AA141" s="39" t="s">
        <v>587</v>
      </c>
      <c r="AB141" s="40">
        <v>-2</v>
      </c>
      <c r="AC141" s="40" t="s">
        <v>995</v>
      </c>
      <c r="AD141" s="40">
        <v>1</v>
      </c>
      <c r="AE141" s="41">
        <v>0</v>
      </c>
      <c r="AF141" s="42">
        <v>-38.799999999999997</v>
      </c>
      <c r="AG141" s="47">
        <f t="shared" si="25"/>
        <v>-38.6</v>
      </c>
      <c r="AH141" s="43">
        <f t="shared" ca="1" si="20"/>
        <v>-38.199999999999996</v>
      </c>
      <c r="AI141" s="43">
        <f t="shared" ca="1" si="21"/>
        <v>-38</v>
      </c>
      <c r="AJ141" s="44" cm="1">
        <f t="array" aca="1" ref="AJ141" ca="1" xml:space="preserve">
N("initial sens-loopgain")+
$AF141-BoxVal(ROW($AA141),26,COLUMN(INDIRECT("T"&amp;(INT(ROW($AA158)/65))*65+2)))</f>
        <v>-40.799999999999997</v>
      </c>
      <c r="AK141" s="44">
        <f t="shared" ca="1" si="22"/>
        <v>-40.6</v>
      </c>
      <c r="AL141" s="44" cm="1">
        <f t="array" aca="1" ref="AL141" ca="1" xml:space="preserve">
N("initial sens-loopgain-gain-gain ref-vcm")+
$AH141-
BoxVal(ROW($AA141),26,COLUMN(INDIRECT("T"&amp;(INT(ROW($AA158)/65))*65+2)))-
$AB141-
$W141-
IFERROR(VLOOKUP($AC141,$CT$1:$DC$31,7,FALSE),0)</f>
        <v>-38.199999999999996</v>
      </c>
      <c r="AM141" s="44">
        <f t="shared" ca="1" si="23"/>
        <v>-38</v>
      </c>
      <c r="AN141" s="36" t="str">
        <f t="shared" ca="1" si="24"/>
        <v>40</v>
      </c>
      <c r="AO141" s="36" t="str" cm="1">
        <f t="array" aca="1" ref="AO141" ca="1">ManualLookup(AB141,BoxVal(ROW(AB141),4,COLUMN(AO139)),INDIRECT(DO$3))</f>
        <v>03</v>
      </c>
      <c r="AP141" s="36" t="str" cm="1">
        <f t="array" aca="1" ref="AP141" ca="1">ManualLookup(AC141,BoxVal(ROW(AC141),4,COLUMN(AP139)),INDIRECT(DP$3))</f>
        <v>00</v>
      </c>
      <c r="AQ141" s="36" t="str" cm="1">
        <f t="array" aca="1" ref="AQ141" ca="1">ManualLookup(AD141,BoxVal(ROW(AD141),4,COLUMN(AQ139)),INDIRECT(DQ$3))</f>
        <v>00</v>
      </c>
      <c r="AR141" s="36" t="str" cm="1">
        <f t="array" aca="1" ref="AR141" ca="1">ManualLookup(AE141,BoxVal(ROW(AE141),4,COLUMN(AR139)),INDIRECT(DR$3))</f>
        <v>00</v>
      </c>
      <c r="AS141" s="36"/>
    </row>
    <row r="142" spans="19:45" ht="30" customHeight="1" x14ac:dyDescent="0.25">
      <c r="S142" s="7" t="s">
        <v>721</v>
      </c>
      <c r="T142" s="15" t="s">
        <v>26</v>
      </c>
      <c r="U142" s="36" t="str">
        <f t="shared" ca="1" si="18"/>
        <v>0x44=-39.20,-38.80;</v>
      </c>
      <c r="V142" s="37">
        <v>0.1</v>
      </c>
      <c r="W142" s="37"/>
      <c r="X142" s="38">
        <v>0.9</v>
      </c>
      <c r="Y142" s="38">
        <v>1</v>
      </c>
      <c r="Z142" s="55">
        <f t="shared" ca="1" si="19"/>
        <v>0.99999999999999989</v>
      </c>
      <c r="AA142" s="39" t="s">
        <v>587</v>
      </c>
      <c r="AB142" s="40">
        <v>-1.5</v>
      </c>
      <c r="AC142" s="40" t="s">
        <v>995</v>
      </c>
      <c r="AD142" s="40">
        <v>1</v>
      </c>
      <c r="AE142" s="41">
        <v>0</v>
      </c>
      <c r="AF142" s="42">
        <v>-39.200000000000003</v>
      </c>
      <c r="AG142" s="47">
        <f t="shared" si="25"/>
        <v>-38.799999999999997</v>
      </c>
      <c r="AH142" s="43">
        <f t="shared" ca="1" si="20"/>
        <v>-38.200000000000003</v>
      </c>
      <c r="AI142" s="43">
        <f t="shared" ca="1" si="21"/>
        <v>-37.799999999999997</v>
      </c>
      <c r="AJ142" s="44" cm="1">
        <f t="array" aca="1" ref="AJ142" ca="1" xml:space="preserve">
N("initial sens-loopgain")+
$AF142-BoxVal(ROW($AA142),26,COLUMN(INDIRECT("T"&amp;(INT(ROW($AA159)/65))*65+2)))</f>
        <v>-41.2</v>
      </c>
      <c r="AK142" s="44">
        <f t="shared" ca="1" si="22"/>
        <v>-40.799999999999997</v>
      </c>
      <c r="AL142" s="44" cm="1">
        <f t="array" aca="1" ref="AL142" ca="1" xml:space="preserve">
N("initial sens-loopgain-gain-gain ref-vcm")+
$AH142-
BoxVal(ROW($AA142),26,COLUMN(INDIRECT("T"&amp;(INT(ROW($AA159)/65))*65+2)))-
$AB142-
$W142-
IFERROR(VLOOKUP($AC142,$CT$1:$DC$31,7,FALSE),0)</f>
        <v>-38.700000000000003</v>
      </c>
      <c r="AM142" s="44">
        <f t="shared" ca="1" si="23"/>
        <v>-38.299999999999997</v>
      </c>
      <c r="AN142" s="36" t="str">
        <f t="shared" ca="1" si="24"/>
        <v>40</v>
      </c>
      <c r="AO142" s="36" t="str" cm="1">
        <f t="array" aca="1" ref="AO142" ca="1">ManualLookup(AB142,BoxVal(ROW(AB142),4,COLUMN(AO140)),INDIRECT(DO$3))</f>
        <v>04</v>
      </c>
      <c r="AP142" s="36" t="str" cm="1">
        <f t="array" aca="1" ref="AP142" ca="1">ManualLookup(AC142,BoxVal(ROW(AC142),4,COLUMN(AP140)),INDIRECT(DP$3))</f>
        <v>00</v>
      </c>
      <c r="AQ142" s="36" t="str" cm="1">
        <f t="array" aca="1" ref="AQ142" ca="1">ManualLookup(AD142,BoxVal(ROW(AD142),4,COLUMN(AQ140)),INDIRECT(DQ$3))</f>
        <v>00</v>
      </c>
      <c r="AR142" s="36" t="str" cm="1">
        <f t="array" aca="1" ref="AR142" ca="1">ManualLookup(AE142,BoxVal(ROW(AE142),4,COLUMN(AR140)),INDIRECT(DR$3))</f>
        <v>00</v>
      </c>
      <c r="AS142" s="36"/>
    </row>
    <row r="143" spans="19:45" ht="30" customHeight="1" x14ac:dyDescent="0.25">
      <c r="S143" s="7" t="s">
        <v>20</v>
      </c>
      <c r="T143" s="15">
        <v>-38</v>
      </c>
      <c r="U143" s="36" t="str">
        <f t="shared" ca="1" si="18"/>
        <v>0x45=-39.75,-39.20;</v>
      </c>
      <c r="V143" s="37"/>
      <c r="W143" s="37"/>
      <c r="X143" s="38">
        <v>1.34</v>
      </c>
      <c r="Y143" s="38">
        <v>1.4</v>
      </c>
      <c r="Z143" s="55">
        <f t="shared" ca="1" si="19"/>
        <v>1.4</v>
      </c>
      <c r="AA143" s="39" t="s">
        <v>587</v>
      </c>
      <c r="AB143" s="40">
        <v>-1</v>
      </c>
      <c r="AC143" s="40" t="s">
        <v>995</v>
      </c>
      <c r="AD143" s="40">
        <v>1</v>
      </c>
      <c r="AE143" s="41">
        <v>0</v>
      </c>
      <c r="AF143" s="42">
        <v>-39.75</v>
      </c>
      <c r="AG143" s="47">
        <f t="shared" si="25"/>
        <v>-39.200000000000003</v>
      </c>
      <c r="AH143" s="43">
        <f t="shared" ca="1" si="20"/>
        <v>-38.35</v>
      </c>
      <c r="AI143" s="43">
        <f t="shared" ca="1" si="21"/>
        <v>-37.800000000000004</v>
      </c>
      <c r="AJ143" s="44" cm="1">
        <f t="array" aca="1" ref="AJ143" ca="1" xml:space="preserve">
N("initial sens-loopgain")+
$AF143-BoxVal(ROW($AA143),26,COLUMN(INDIRECT("T"&amp;(INT(ROW($AA160)/65))*65+2)))</f>
        <v>-41.75</v>
      </c>
      <c r="AK143" s="44">
        <f t="shared" ca="1" si="22"/>
        <v>-41.2</v>
      </c>
      <c r="AL143" s="44" cm="1">
        <f t="array" aca="1" ref="AL143" ca="1" xml:space="preserve">
N("initial sens-loopgain-gain-gain ref-vcm")+
$AH143-
BoxVal(ROW($AA143),26,COLUMN(INDIRECT("T"&amp;(INT(ROW($AA160)/65))*65+2)))-
$AB143-
$W143-
IFERROR(VLOOKUP($AC143,$CT$1:$DC$31,7,FALSE),0)</f>
        <v>-39.35</v>
      </c>
      <c r="AM143" s="44">
        <f t="shared" ca="1" si="23"/>
        <v>-38.800000000000004</v>
      </c>
      <c r="AN143" s="36" t="str">
        <f t="shared" ca="1" si="24"/>
        <v>40</v>
      </c>
      <c r="AO143" s="36" t="str" cm="1">
        <f t="array" aca="1" ref="AO143" ca="1">ManualLookup(AB143,BoxVal(ROW(AB143),4,COLUMN(AO141)),INDIRECT(DO$3))</f>
        <v>05</v>
      </c>
      <c r="AP143" s="36" t="str" cm="1">
        <f t="array" aca="1" ref="AP143" ca="1">ManualLookup(AC143,BoxVal(ROW(AC143),4,COLUMN(AP141)),INDIRECT(DP$3))</f>
        <v>00</v>
      </c>
      <c r="AQ143" s="36" t="str" cm="1">
        <f t="array" aca="1" ref="AQ143" ca="1">ManualLookup(AD143,BoxVal(ROW(AD143),4,COLUMN(AQ141)),INDIRECT(DQ$3))</f>
        <v>00</v>
      </c>
      <c r="AR143" s="36" t="str" cm="1">
        <f t="array" aca="1" ref="AR143" ca="1">ManualLookup(AE143,BoxVal(ROW(AE143),4,COLUMN(AR141)),INDIRECT(DR$3))</f>
        <v>00</v>
      </c>
      <c r="AS143" s="36"/>
    </row>
    <row r="144" spans="19:45" ht="30" customHeight="1" x14ac:dyDescent="0.25">
      <c r="S144" s="7" t="s">
        <v>691</v>
      </c>
      <c r="T144" s="15" t="s">
        <v>1098</v>
      </c>
      <c r="U144" s="36" t="str">
        <f t="shared" ca="1" si="18"/>
        <v>0x54=-40.30,-39.75;</v>
      </c>
      <c r="V144" s="37">
        <v>0.1</v>
      </c>
      <c r="W144" s="37"/>
      <c r="X144" s="38">
        <v>1.95</v>
      </c>
      <c r="Y144" s="38">
        <v>2.1</v>
      </c>
      <c r="Z144" s="55">
        <f t="shared" ca="1" si="19"/>
        <v>2</v>
      </c>
      <c r="AA144" s="39" t="s">
        <v>580</v>
      </c>
      <c r="AB144" s="40">
        <v>-1.5</v>
      </c>
      <c r="AC144" s="40" t="s">
        <v>995</v>
      </c>
      <c r="AD144" s="40">
        <v>1</v>
      </c>
      <c r="AE144" s="41">
        <v>0</v>
      </c>
      <c r="AF144" s="42">
        <v>-40.299999999999997</v>
      </c>
      <c r="AG144" s="47">
        <f t="shared" si="25"/>
        <v>-39.75</v>
      </c>
      <c r="AH144" s="43">
        <f t="shared" ca="1" si="20"/>
        <v>-38.299999999999997</v>
      </c>
      <c r="AI144" s="43">
        <f t="shared" ca="1" si="21"/>
        <v>-37.75</v>
      </c>
      <c r="AJ144" s="44" cm="1">
        <f t="array" aca="1" ref="AJ144" ca="1" xml:space="preserve">
N("initial sens-loopgain")+
$AF144-BoxVal(ROW($AA144),26,COLUMN(INDIRECT("T"&amp;(INT(ROW($AA161)/65))*65+2)))</f>
        <v>-42.3</v>
      </c>
      <c r="AK144" s="44">
        <f t="shared" ca="1" si="22"/>
        <v>-41.75</v>
      </c>
      <c r="AL144" s="44" cm="1">
        <f t="array" aca="1" ref="AL144" ca="1" xml:space="preserve">
N("initial sens-loopgain-gain-gain ref-vcm")+
$AH144-
BoxVal(ROW($AA144),26,COLUMN(INDIRECT("T"&amp;(INT(ROW($AA161)/65))*65+2)))-
$AB144-
$W144-
IFERROR(VLOOKUP($AC144,$CT$1:$DC$31,7,FALSE),0)</f>
        <v>-38.799999999999997</v>
      </c>
      <c r="AM144" s="44">
        <f t="shared" ca="1" si="23"/>
        <v>-38.25</v>
      </c>
      <c r="AN144" s="36" t="str">
        <f t="shared" ca="1" si="24"/>
        <v>50</v>
      </c>
      <c r="AO144" s="36" t="str" cm="1">
        <f t="array" aca="1" ref="AO144" ca="1">ManualLookup(AB144,BoxVal(ROW(AB144),4,COLUMN(AO142)),INDIRECT(DO$3))</f>
        <v>04</v>
      </c>
      <c r="AP144" s="36" t="str" cm="1">
        <f t="array" aca="1" ref="AP144" ca="1">ManualLookup(AC144,BoxVal(ROW(AC144),4,COLUMN(AP142)),INDIRECT(DP$3))</f>
        <v>00</v>
      </c>
      <c r="AQ144" s="36" t="str" cm="1">
        <f t="array" aca="1" ref="AQ144" ca="1">ManualLookup(AD144,BoxVal(ROW(AD144),4,COLUMN(AQ142)),INDIRECT(DQ$3))</f>
        <v>00</v>
      </c>
      <c r="AR144" s="36" t="str" cm="1">
        <f t="array" aca="1" ref="AR144" ca="1">ManualLookup(AE144,BoxVal(ROW(AE144),4,COLUMN(AR142)),INDIRECT(DR$3))</f>
        <v>00</v>
      </c>
      <c r="AS144" s="36"/>
    </row>
    <row r="145" spans="19:45" ht="30" customHeight="1" x14ac:dyDescent="0.25">
      <c r="S145" s="7" t="s">
        <v>544</v>
      </c>
      <c r="T145" s="15" t="s">
        <v>1229</v>
      </c>
      <c r="U145" s="36" t="str">
        <f t="shared" ca="1" si="18"/>
        <v>0x55=-40.75,-40.30;</v>
      </c>
      <c r="V145" s="37">
        <v>0.05</v>
      </c>
      <c r="W145" s="37"/>
      <c r="X145" s="38">
        <v>2.36</v>
      </c>
      <c r="Y145" s="38">
        <v>2.4500000000000002</v>
      </c>
      <c r="Z145" s="55">
        <f t="shared" ca="1" si="19"/>
        <v>2.4499999999999997</v>
      </c>
      <c r="AA145" s="39" t="s">
        <v>580</v>
      </c>
      <c r="AB145" s="40">
        <v>-1</v>
      </c>
      <c r="AC145" s="40" t="s">
        <v>995</v>
      </c>
      <c r="AD145" s="40">
        <v>1</v>
      </c>
      <c r="AE145" s="41">
        <v>0</v>
      </c>
      <c r="AF145" s="42">
        <v>-40.75</v>
      </c>
      <c r="AG145" s="47">
        <f t="shared" si="25"/>
        <v>-40.299999999999997</v>
      </c>
      <c r="AH145" s="43">
        <f t="shared" ca="1" si="20"/>
        <v>-38.299999999999997</v>
      </c>
      <c r="AI145" s="43">
        <f t="shared" ca="1" si="21"/>
        <v>-37.849999999999994</v>
      </c>
      <c r="AJ145" s="44" cm="1">
        <f t="array" aca="1" ref="AJ145" ca="1" xml:space="preserve">
N("initial sens-loopgain")+
$AF145-BoxVal(ROW($AA145),26,COLUMN(INDIRECT("T"&amp;(INT(ROW($AA162)/65))*65+2)))</f>
        <v>-42.75</v>
      </c>
      <c r="AK145" s="44">
        <f t="shared" ca="1" si="22"/>
        <v>-42.3</v>
      </c>
      <c r="AL145" s="44" cm="1">
        <f t="array" aca="1" ref="AL145" ca="1" xml:space="preserve">
N("initial sens-loopgain-gain-gain ref-vcm")+
$AH145-
BoxVal(ROW($AA145),26,COLUMN(INDIRECT("T"&amp;(INT(ROW($AA162)/65))*65+2)))-
$AB145-
$W145-
IFERROR(VLOOKUP($AC145,$CT$1:$DC$31,7,FALSE),0)</f>
        <v>-39.299999999999997</v>
      </c>
      <c r="AM145" s="44">
        <f t="shared" ca="1" si="23"/>
        <v>-38.849999999999994</v>
      </c>
      <c r="AN145" s="36" t="str">
        <f t="shared" ca="1" si="24"/>
        <v>50</v>
      </c>
      <c r="AO145" s="36" t="str" cm="1">
        <f t="array" aca="1" ref="AO145" ca="1">ManualLookup(AB145,BoxVal(ROW(AB145),4,COLUMN(AO143)),INDIRECT(DO$3))</f>
        <v>05</v>
      </c>
      <c r="AP145" s="36" t="str" cm="1">
        <f t="array" aca="1" ref="AP145" ca="1">ManualLookup(AC145,BoxVal(ROW(AC145),4,COLUMN(AP143)),INDIRECT(DP$3))</f>
        <v>00</v>
      </c>
      <c r="AQ145" s="36" t="str" cm="1">
        <f t="array" aca="1" ref="AQ145" ca="1">ManualLookup(AD145,BoxVal(ROW(AD145),4,COLUMN(AQ143)),INDIRECT(DQ$3))</f>
        <v>00</v>
      </c>
      <c r="AR145" s="36" t="str" cm="1">
        <f t="array" aca="1" ref="AR145" ca="1">ManualLookup(AE145,BoxVal(ROW(AE145),4,COLUMN(AR143)),INDIRECT(DR$3))</f>
        <v>00</v>
      </c>
      <c r="AS145" s="36"/>
    </row>
    <row r="146" spans="19:45" ht="30" customHeight="1" x14ac:dyDescent="0.25">
      <c r="S146" s="73" t="s">
        <v>12</v>
      </c>
      <c r="T146" s="15" t="s">
        <v>548</v>
      </c>
      <c r="U146" s="36" t="str">
        <f t="shared" ca="1" si="18"/>
        <v>0x64=-41.25,-40.75;</v>
      </c>
      <c r="V146" s="37">
        <v>0.2</v>
      </c>
      <c r="W146" s="37"/>
      <c r="X146" s="38"/>
      <c r="Y146" s="38">
        <v>3</v>
      </c>
      <c r="Z146" s="55">
        <f t="shared" ca="1" si="19"/>
        <v>3</v>
      </c>
      <c r="AA146" s="39" t="s">
        <v>581</v>
      </c>
      <c r="AB146" s="40">
        <v>-1.5</v>
      </c>
      <c r="AC146" s="40" t="s">
        <v>995</v>
      </c>
      <c r="AD146" s="40">
        <v>1</v>
      </c>
      <c r="AE146" s="41">
        <v>0</v>
      </c>
      <c r="AF146" s="42">
        <v>-41.25</v>
      </c>
      <c r="AG146" s="47">
        <f t="shared" si="25"/>
        <v>-40.75</v>
      </c>
      <c r="AH146" s="43">
        <f t="shared" ca="1" si="20"/>
        <v>-38.25</v>
      </c>
      <c r="AI146" s="43">
        <f t="shared" ca="1" si="21"/>
        <v>-37.75</v>
      </c>
      <c r="AJ146" s="44" cm="1">
        <f t="array" aca="1" ref="AJ146" ca="1" xml:space="preserve">
N("initial sens-loopgain")+
$AF146-BoxVal(ROW($AA146),26,COLUMN(INDIRECT("T"&amp;(INT(ROW($AA163)/65))*65+2)))</f>
        <v>-43.25</v>
      </c>
      <c r="AK146" s="44">
        <f t="shared" ca="1" si="22"/>
        <v>-42.75</v>
      </c>
      <c r="AL146" s="44" cm="1">
        <f t="array" aca="1" ref="AL146" ca="1" xml:space="preserve">
N("initial sens-loopgain-gain-gain ref-vcm")+
$AH146-
BoxVal(ROW($AA146),26,COLUMN(INDIRECT("T"&amp;(INT(ROW($AA163)/65))*65+2)))-
$AB146-
$W146-
IFERROR(VLOOKUP($AC146,$CT$1:$DC$31,7,FALSE),0)</f>
        <v>-38.75</v>
      </c>
      <c r="AM146" s="44">
        <f t="shared" ca="1" si="23"/>
        <v>-38.25</v>
      </c>
      <c r="AN146" s="36" t="str">
        <f t="shared" ca="1" si="24"/>
        <v>60</v>
      </c>
      <c r="AO146" s="36" t="str" cm="1">
        <f t="array" aca="1" ref="AO146" ca="1">ManualLookup(AB146,BoxVal(ROW(AB146),4,COLUMN(AO144)),INDIRECT(DO$3))</f>
        <v>04</v>
      </c>
      <c r="AP146" s="36" t="str" cm="1">
        <f t="array" aca="1" ref="AP146" ca="1">ManualLookup(AC146,BoxVal(ROW(AC146),4,COLUMN(AP144)),INDIRECT(DP$3))</f>
        <v>00</v>
      </c>
      <c r="AQ146" s="36" t="str" cm="1">
        <f t="array" aca="1" ref="AQ146" ca="1">ManualLookup(AD146,BoxVal(ROW(AD146),4,COLUMN(AQ144)),INDIRECT(DQ$3))</f>
        <v>00</v>
      </c>
      <c r="AR146" s="36" t="str" cm="1">
        <f t="array" aca="1" ref="AR146" ca="1">ManualLookup(AE146,BoxVal(ROW(AE146),4,COLUMN(AR144)),INDIRECT(DR$3))</f>
        <v>00</v>
      </c>
      <c r="AS146" s="36"/>
    </row>
    <row r="147" spans="19:45" ht="30" customHeight="1" x14ac:dyDescent="0.25">
      <c r="S147" s="73" t="s">
        <v>773</v>
      </c>
      <c r="T147" s="15" t="s">
        <v>562</v>
      </c>
      <c r="U147" s="36" t="str">
        <f t="shared" ca="1" si="18"/>
        <v>0x65=-41.70,-41.25;</v>
      </c>
      <c r="V147" s="37">
        <v>0.15</v>
      </c>
      <c r="W147" s="37"/>
      <c r="X147" s="38"/>
      <c r="Y147" s="38">
        <v>3.45</v>
      </c>
      <c r="Z147" s="55">
        <f t="shared" ca="1" si="19"/>
        <v>3.4499999999999997</v>
      </c>
      <c r="AA147" s="39" t="s">
        <v>581</v>
      </c>
      <c r="AB147" s="40">
        <v>-1</v>
      </c>
      <c r="AC147" s="40" t="s">
        <v>995</v>
      </c>
      <c r="AD147" s="40">
        <v>1</v>
      </c>
      <c r="AE147" s="41">
        <v>0</v>
      </c>
      <c r="AF147" s="42">
        <v>-41.7</v>
      </c>
      <c r="AG147" s="47">
        <f t="shared" si="25"/>
        <v>-41.25</v>
      </c>
      <c r="AH147" s="43">
        <f t="shared" ca="1" si="20"/>
        <v>-38.25</v>
      </c>
      <c r="AI147" s="43">
        <f t="shared" ca="1" si="21"/>
        <v>-37.799999999999997</v>
      </c>
      <c r="AJ147" s="44" cm="1">
        <f t="array" aca="1" ref="AJ147" ca="1" xml:space="preserve">
N("initial sens-loopgain")+
$AF147-BoxVal(ROW($AA147),26,COLUMN(INDIRECT("T"&amp;(INT(ROW($AA164)/65))*65+2)))</f>
        <v>-43.7</v>
      </c>
      <c r="AK147" s="44">
        <f t="shared" ca="1" si="22"/>
        <v>-43.25</v>
      </c>
      <c r="AL147" s="44" cm="1">
        <f t="array" aca="1" ref="AL147" ca="1" xml:space="preserve">
N("initial sens-loopgain-gain-gain ref-vcm")+
$AH147-
BoxVal(ROW($AA147),26,COLUMN(INDIRECT("T"&amp;(INT(ROW($AA164)/65))*65+2)))-
$AB147-
$W147-
IFERROR(VLOOKUP($AC147,$CT$1:$DC$31,7,FALSE),0)</f>
        <v>-39.25</v>
      </c>
      <c r="AM147" s="44">
        <f t="shared" ca="1" si="23"/>
        <v>-38.799999999999997</v>
      </c>
      <c r="AN147" s="36" t="str">
        <f t="shared" ca="1" si="24"/>
        <v>60</v>
      </c>
      <c r="AO147" s="36" t="str" cm="1">
        <f t="array" aca="1" ref="AO147" ca="1">ManualLookup(AB147,BoxVal(ROW(AB147),4,COLUMN(AO145)),INDIRECT(DO$3))</f>
        <v>05</v>
      </c>
      <c r="AP147" s="36" t="str" cm="1">
        <f t="array" aca="1" ref="AP147" ca="1">ManualLookup(AC147,BoxVal(ROW(AC147),4,COLUMN(AP145)),INDIRECT(DP$3))</f>
        <v>00</v>
      </c>
      <c r="AQ147" s="36" t="str" cm="1">
        <f t="array" aca="1" ref="AQ147" ca="1">ManualLookup(AD147,BoxVal(ROW(AD147),4,COLUMN(AQ145)),INDIRECT(DQ$3))</f>
        <v>00</v>
      </c>
      <c r="AR147" s="36" t="str" cm="1">
        <f t="array" aca="1" ref="AR147" ca="1">ManualLookup(AE147,BoxVal(ROW(AE147),4,COLUMN(AR145)),INDIRECT(DR$3))</f>
        <v>00</v>
      </c>
      <c r="AS147" s="36"/>
    </row>
    <row r="148" spans="19:45" ht="30" customHeight="1" x14ac:dyDescent="0.25">
      <c r="S148" s="7" t="s">
        <v>573</v>
      </c>
      <c r="T148" s="15">
        <v>1</v>
      </c>
      <c r="U148" s="36" t="str">
        <f t="shared" ca="1" si="18"/>
        <v>0x66=-42.15,-41.70;</v>
      </c>
      <c r="V148" s="37">
        <v>0.1</v>
      </c>
      <c r="W148" s="37"/>
      <c r="X148" s="38"/>
      <c r="Y148" s="38">
        <v>3.9</v>
      </c>
      <c r="Z148" s="55">
        <f t="shared" ca="1" si="19"/>
        <v>3.9</v>
      </c>
      <c r="AA148" s="39" t="s">
        <v>581</v>
      </c>
      <c r="AB148" s="40">
        <v>-0.5</v>
      </c>
      <c r="AC148" s="40" t="s">
        <v>995</v>
      </c>
      <c r="AD148" s="40">
        <v>1</v>
      </c>
      <c r="AE148" s="41">
        <v>0</v>
      </c>
      <c r="AF148" s="42">
        <v>-42.15</v>
      </c>
      <c r="AG148" s="47">
        <f t="shared" si="25"/>
        <v>-41.7</v>
      </c>
      <c r="AH148" s="43">
        <f t="shared" ca="1" si="20"/>
        <v>-38.25</v>
      </c>
      <c r="AI148" s="43">
        <f t="shared" ca="1" si="21"/>
        <v>-37.800000000000004</v>
      </c>
      <c r="AJ148" s="44" cm="1">
        <f t="array" aca="1" ref="AJ148" ca="1" xml:space="preserve">
N("initial sens-loopgain")+
$AF148-BoxVal(ROW($AA148),26,COLUMN(INDIRECT("T"&amp;(INT(ROW($AA165)/65))*65+2)))</f>
        <v>-44.15</v>
      </c>
      <c r="AK148" s="44">
        <f t="shared" ca="1" si="22"/>
        <v>-43.7</v>
      </c>
      <c r="AL148" s="44" cm="1">
        <f t="array" aca="1" ref="AL148" ca="1" xml:space="preserve">
N("initial sens-loopgain-gain-gain ref-vcm")+
$AH148-
BoxVal(ROW($AA148),26,COLUMN(INDIRECT("T"&amp;(INT(ROW($AA165)/65))*65+2)))-
$AB148-
$W148-
IFERROR(VLOOKUP($AC148,$CT$1:$DC$31,7,FALSE),0)</f>
        <v>-39.75</v>
      </c>
      <c r="AM148" s="44">
        <f t="shared" ca="1" si="23"/>
        <v>-39.300000000000004</v>
      </c>
      <c r="AN148" s="36" t="str">
        <f t="shared" ca="1" si="24"/>
        <v>60</v>
      </c>
      <c r="AO148" s="36" t="str" cm="1">
        <f t="array" aca="1" ref="AO148" ca="1">ManualLookup(AB148,BoxVal(ROW(AB148),4,COLUMN(AO146)),INDIRECT(DO$3))</f>
        <v>06</v>
      </c>
      <c r="AP148" s="36" t="str" cm="1">
        <f t="array" aca="1" ref="AP148" ca="1">ManualLookup(AC148,BoxVal(ROW(AC148),4,COLUMN(AP146)),INDIRECT(DP$3))</f>
        <v>00</v>
      </c>
      <c r="AQ148" s="36" t="str" cm="1">
        <f t="array" aca="1" ref="AQ148" ca="1">ManualLookup(AD148,BoxVal(ROW(AD148),4,COLUMN(AQ146)),INDIRECT(DQ$3))</f>
        <v>00</v>
      </c>
      <c r="AR148" s="36" t="str" cm="1">
        <f t="array" aca="1" ref="AR148" ca="1">ManualLookup(AE148,BoxVal(ROW(AE148),4,COLUMN(AR146)),INDIRECT(DR$3))</f>
        <v>00</v>
      </c>
      <c r="AS148" s="36"/>
    </row>
    <row r="149" spans="19:45" ht="30" customHeight="1" x14ac:dyDescent="0.25">
      <c r="S149" s="7" t="s">
        <v>590</v>
      </c>
      <c r="T149" s="15">
        <v>-38</v>
      </c>
      <c r="U149" s="36" t="str">
        <f t="shared" ca="1" si="18"/>
        <v>0x60=-42.70,-42.15;</v>
      </c>
      <c r="V149" s="37">
        <v>0.1</v>
      </c>
      <c r="W149" s="37"/>
      <c r="X149" s="38"/>
      <c r="Y149" s="38">
        <v>4.5</v>
      </c>
      <c r="Z149" s="55">
        <f t="shared" ca="1" si="19"/>
        <v>4.3999999999999995</v>
      </c>
      <c r="AA149" s="39" t="s">
        <v>581</v>
      </c>
      <c r="AB149" s="40">
        <v>0</v>
      </c>
      <c r="AC149" s="40" t="s">
        <v>995</v>
      </c>
      <c r="AD149" s="40">
        <v>1</v>
      </c>
      <c r="AE149" s="41">
        <v>0</v>
      </c>
      <c r="AF149" s="42">
        <v>-42.7</v>
      </c>
      <c r="AG149" s="47">
        <f t="shared" si="25"/>
        <v>-42.15</v>
      </c>
      <c r="AH149" s="43">
        <f t="shared" ca="1" si="20"/>
        <v>-38.300000000000004</v>
      </c>
      <c r="AI149" s="43">
        <f t="shared" ca="1" si="21"/>
        <v>-37.75</v>
      </c>
      <c r="AJ149" s="44" cm="1">
        <f t="array" aca="1" ref="AJ149" ca="1" xml:space="preserve">
N("initial sens-loopgain")+
$AF149-BoxVal(ROW($AA149),26,COLUMN(INDIRECT("T"&amp;(INT(ROW($AA166)/65))*65+2)))</f>
        <v>-44.7</v>
      </c>
      <c r="AK149" s="44">
        <f t="shared" ca="1" si="22"/>
        <v>-44.15</v>
      </c>
      <c r="AL149" s="44" cm="1">
        <f t="array" aca="1" ref="AL149" ca="1" xml:space="preserve">
N("initial sens-loopgain-gain-gain ref-vcm")+
$AH149-
BoxVal(ROW($AA149),26,COLUMN(INDIRECT("T"&amp;(INT(ROW($AA166)/65))*65+2)))-
$AB149-
$W149-
IFERROR(VLOOKUP($AC149,$CT$1:$DC$31,7,FALSE),0)</f>
        <v>-40.300000000000004</v>
      </c>
      <c r="AM149" s="44">
        <f t="shared" ca="1" si="23"/>
        <v>-39.75</v>
      </c>
      <c r="AN149" s="36" t="str">
        <f t="shared" ca="1" si="24"/>
        <v>60</v>
      </c>
      <c r="AO149" s="36" t="str" cm="1">
        <f t="array" aca="1" ref="AO149" ca="1">ManualLookup(AB149,BoxVal(ROW(AB149),4,COLUMN(AO147)),INDIRECT(DO$3))</f>
        <v>00</v>
      </c>
      <c r="AP149" s="36" t="str" cm="1">
        <f t="array" aca="1" ref="AP149" ca="1">ManualLookup(AC149,BoxVal(ROW(AC149),4,COLUMN(AP147)),INDIRECT(DP$3))</f>
        <v>00</v>
      </c>
      <c r="AQ149" s="36" t="str" cm="1">
        <f t="array" aca="1" ref="AQ149" ca="1">ManualLookup(AD149,BoxVal(ROW(AD149),4,COLUMN(AQ147)),INDIRECT(DQ$3))</f>
        <v>00</v>
      </c>
      <c r="AR149" s="36" t="str" cm="1">
        <f t="array" aca="1" ref="AR149" ca="1">ManualLookup(AE149,BoxVal(ROW(AE149),4,COLUMN(AR147)),INDIRECT(DR$3))</f>
        <v>00</v>
      </c>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default_NormalMode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
        <v>188</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
        <v>71</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
        <v>374</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
        <v>190</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2</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45546</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15</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-38+/-0.8 dBV</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100~200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S163" s="7"/>
      <c r="T163" s="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14V</v>
      </c>
      <c r="T165" s="3">
        <v>4.3</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13V</v>
      </c>
      <c r="T166" s="3">
        <v>3.4</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12V</v>
      </c>
      <c r="T167" s="3">
        <v>2.4</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11V</v>
      </c>
      <c r="T168" s="3">
        <v>1.2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10V</v>
      </c>
      <c r="T169" s="3">
        <v>0</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9V</v>
      </c>
      <c r="T170" s="3">
        <v>-1.1000000000000001</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FIX</v>
      </c>
      <c r="T171" s="3">
        <v>0</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Space</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Config2</v>
      </c>
      <c r="T173" s="3" t="s">
        <v>562</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85"/>
      <c r="T195" s="85"/>
      <c r="U195" s="85"/>
      <c r="V195" s="85"/>
      <c r="W195" s="85"/>
      <c r="X195" s="85"/>
      <c r="Y195" s="85"/>
      <c r="Z195" s="85"/>
      <c r="AA195" s="85"/>
      <c r="AB195" s="85"/>
      <c r="AC195" s="85"/>
      <c r="AD195" s="85"/>
      <c r="AE195" s="85"/>
      <c r="AF195" s="85"/>
      <c r="AG195" s="85"/>
      <c r="AH195" s="85"/>
      <c r="AI195" s="85"/>
      <c r="AJ195" s="85"/>
      <c r="AK195" s="85"/>
      <c r="AL195" s="85"/>
      <c r="AM195" s="85"/>
      <c r="AN195" s="85"/>
      <c r="AO195" s="85"/>
      <c r="AP195" s="85"/>
      <c r="AQ195" s="85"/>
      <c r="AR195" s="109"/>
      <c r="AS195" s="109"/>
    </row>
    <row r="196" spans="19:45" ht="30" customHeight="1" x14ac:dyDescent="0.25">
      <c r="S196" s="31" cm="1">
        <f t="array" ref="S196">BoxNum(ROW($S196))</f>
        <v>4</v>
      </c>
      <c r="T196" s="7" t="s">
        <v>698</v>
      </c>
      <c r="U196" s="15" t="s">
        <v>1224</v>
      </c>
      <c r="V196" s="12"/>
      <c r="W196" s="65"/>
      <c r="X196" s="12"/>
      <c r="Y196" s="7">
        <f>VLOOKUP(U196,$DX$1:$DZ$21,3,FALSE)</f>
        <v>0</v>
      </c>
      <c r="Z196" s="5"/>
      <c r="AA196" s="5"/>
      <c r="AB196" s="5"/>
      <c r="AC196" s="5"/>
      <c r="AD196" s="8"/>
      <c r="AE196" s="5"/>
      <c r="AF196" s="5"/>
      <c r="AG196" s="5"/>
      <c r="AH196" s="5"/>
      <c r="AI196" s="5"/>
      <c r="AJ196" s="5"/>
      <c r="AK196" s="5"/>
      <c r="AL196" s="5"/>
      <c r="AM196" s="5"/>
      <c r="AN196" s="5"/>
      <c r="AO196" s="5"/>
      <c r="AP196" s="5"/>
      <c r="AQ196" s="5"/>
      <c r="AR196" s="5"/>
      <c r="AS196" s="5"/>
    </row>
    <row r="197" spans="19:45" ht="30" customHeight="1" x14ac:dyDescent="0.25">
      <c r="S197" s="7" t="s">
        <v>24</v>
      </c>
      <c r="T197" s="15" t="s">
        <v>433</v>
      </c>
      <c r="U197" s="5" t="s">
        <v>23</v>
      </c>
      <c r="V197" s="7">
        <f>VLOOKUP(U196,$DX$1:$DZ$21,2,FALSE)</f>
        <v>0</v>
      </c>
      <c r="W197" s="19"/>
      <c r="X197" s="19"/>
      <c r="Y197" s="19"/>
      <c r="Z197" s="19"/>
      <c r="AA197" s="5" t="s">
        <v>592</v>
      </c>
      <c r="AB197" s="26" t="str">
        <f>T216&amp;"_"&amp;ABS(T214)&amp;"dB_"&amp;T218&amp;"_"&amp;T219&amp;"_"&amp;GetAbsMaxMinText(AF200:AG259)&amp;"_"&amp;T199&amp;"_"&amp;T198&amp;S196&amp;"."&amp;T222</f>
        <v>10V_NormalMode_38dB_M804WG_N002A_305_410_ZTS6213S_MP4.1</v>
      </c>
      <c r="AC197" s="18"/>
      <c r="AD197" s="18"/>
      <c r="AE197" s="18"/>
      <c r="AF197" s="18"/>
      <c r="AG197" s="18"/>
      <c r="AH197" s="19"/>
      <c r="AI197" s="19" t="s">
        <v>2</v>
      </c>
      <c r="AJ197" s="16" t="s">
        <v>1230</v>
      </c>
      <c r="AK197" s="16"/>
      <c r="AL197" s="16"/>
      <c r="AM197" s="16"/>
      <c r="AN197" s="16"/>
      <c r="AO197" s="16"/>
      <c r="AP197" s="16"/>
      <c r="AQ197" s="16"/>
      <c r="AR197" s="16"/>
      <c r="AS197" s="16"/>
    </row>
    <row r="198" spans="19:45" ht="30" customHeight="1" x14ac:dyDescent="0.25">
      <c r="S198" s="7" t="s">
        <v>5</v>
      </c>
      <c r="T198" s="15" t="s">
        <v>1148</v>
      </c>
      <c r="U198" s="104"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291</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Full</v>
      </c>
      <c r="AP199" s="56" t="str">
        <f>VLOOKUP($T207,$DE$1:$DJ$31,4,FALSE)</f>
        <v>non</v>
      </c>
      <c r="AQ199" s="56" t="str">
        <f>VLOOKUP($T207,$DE$1:$DJ$31,5,FALSE)</f>
        <v>non</v>
      </c>
      <c r="AR199" s="56" t="str">
        <f>VLOOKUP($T207,$DE$1:$DJ$31,6,FALSE)</f>
        <v>Full</v>
      </c>
      <c r="AS199" s="35"/>
    </row>
    <row r="200" spans="19:45" ht="30" customHeight="1" x14ac:dyDescent="0.25">
      <c r="S200" s="7" t="s">
        <v>18</v>
      </c>
      <c r="T200" s="15" t="s">
        <v>41</v>
      </c>
      <c r="U200" s="36" t="str">
        <f t="shared" ref="U200:U218" ca="1" si="26">ConfigCode($AA200,$AN200,$AO200,$AP200,$AQ200,$AR200,$AF200,$AG200,2)</f>
        <v>0xF3=-31.00,-30.50;</v>
      </c>
      <c r="V200" s="37">
        <v>-0.6</v>
      </c>
      <c r="W200" s="37"/>
      <c r="X200" s="68"/>
      <c r="Y200" s="68"/>
      <c r="Z200" s="55">
        <f t="shared" ref="Z200:Z218" ca="1" si="27" xml:space="preserve">
N("vbias,vlookup vbias range")+
VLOOKUP($AA200,INDIRECT(BoxVal(ROW($AA200),34,COLUMN(T196))),2,FALSE)+
N("gain")+
$AB200+
N("vcm")+
VLOOKUP($AC200,$CT$1:$DC$31,7,FALSE)+
N("(vbias*vcp*vbg-vbias)*sensor ratio")+
VbiasCal($AA200,$AD200,$AE200,BoxVal(ROW($AC200),18,COLUMN($T$22)))+
N("vbias ref+gain ref")+
$V200+$W200</f>
        <v>-7.3770999999999995</v>
      </c>
      <c r="AA200" s="39" t="s">
        <v>965</v>
      </c>
      <c r="AB200" s="40">
        <v>-2</v>
      </c>
      <c r="AC200" s="40" t="s">
        <v>995</v>
      </c>
      <c r="AD200" s="40">
        <v>1</v>
      </c>
      <c r="AE200" s="41">
        <v>-6.6000000000000003E-2</v>
      </c>
      <c r="AF200" s="42">
        <v>-31</v>
      </c>
      <c r="AG200" s="42">
        <v>-30.5</v>
      </c>
      <c r="AH200" s="43">
        <f t="shared" ref="AH200:AH218" ca="1" si="28">$AF200+$Z200</f>
        <v>-38.377099999999999</v>
      </c>
      <c r="AI200" s="43">
        <f t="shared" ref="AI200:AI218" ca="1" si="29">$AG200+$Z200</f>
        <v>-37.877099999999999</v>
      </c>
      <c r="AJ200" s="36" cm="1">
        <f t="array" aca="1" ref="AJ200" ca="1" xml:space="preserve">
N("initial sens-loopgain")+
$AF200-BoxVal(ROW($AA200),26,COLUMN(INDIRECT("T"&amp;(INT(ROW($AA217)/65))*65+2)))</f>
        <v>-33</v>
      </c>
      <c r="AK200" s="44">
        <f t="shared" ref="AK200:AK214" ca="1" si="30">AJ200+(AG200-AF200)</f>
        <v>-32.5</v>
      </c>
      <c r="AL200" s="44" cm="1">
        <f t="array" aca="1" ref="AL200" ca="1" xml:space="preserve">
N("initial sens-loopgain-gain-gain ref-vcm")+
$AH200-
BoxVal(ROW($AA200),26,COLUMN(INDIRECT("T"&amp;(INT(ROW($AA217)/65))*65+2)))-
$AB200-
$W200-
IFERROR(VLOOKUP($AC200,$CT$1:$DC$31,7,FALSE),0)</f>
        <v>-38.377099999999999</v>
      </c>
      <c r="AM200" s="44">
        <f t="shared" ref="AM200:AM214" ca="1" si="31">AL200+(AG200-AF200)</f>
        <v>-37.877099999999999</v>
      </c>
      <c r="AN200" s="36" t="str">
        <f t="shared" ref="AN200:AN214" ca="1" si="32">IF(BoxVal(ROW(AA200),9,COLUMN(T198))="FIX","00",ManualLookup(AA200,BoxVal(ROW(AA200),4,COLUMN(AN198)),INDIRECT(DN$3)))</f>
        <v>70</v>
      </c>
      <c r="AO200" s="36" t="str" cm="1">
        <f t="array" aca="1" ref="AO200" ca="1">ManualLookup(AB200,BoxVal(ROW(AB200),4,COLUMN(AO198)),INDIRECT(DO$3))</f>
        <v>03</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80</v>
      </c>
      <c r="AS200" s="33"/>
    </row>
    <row r="201" spans="19:45" ht="30" customHeight="1" x14ac:dyDescent="0.25">
      <c r="S201" s="7" t="s">
        <v>13</v>
      </c>
      <c r="T201" s="15" t="s">
        <v>1122</v>
      </c>
      <c r="U201" s="36" t="str">
        <f t="shared" ca="1" si="26"/>
        <v>0xF4=-31.30,-31.00;</v>
      </c>
      <c r="V201" s="37">
        <v>-0.6</v>
      </c>
      <c r="W201" s="37"/>
      <c r="X201" s="68"/>
      <c r="Y201" s="68">
        <v>-6.9</v>
      </c>
      <c r="Z201" s="55">
        <f t="shared" ca="1" si="27"/>
        <v>-6.8770999999999995</v>
      </c>
      <c r="AA201" s="39" t="s">
        <v>965</v>
      </c>
      <c r="AB201" s="40">
        <v>-1.5</v>
      </c>
      <c r="AC201" s="40" t="s">
        <v>995</v>
      </c>
      <c r="AD201" s="40">
        <v>1</v>
      </c>
      <c r="AE201" s="41">
        <v>-6.6000000000000003E-2</v>
      </c>
      <c r="AF201" s="42">
        <v>-31.3</v>
      </c>
      <c r="AG201" s="47">
        <f t="shared" ref="AG201:AG216" si="33">AF200</f>
        <v>-31</v>
      </c>
      <c r="AH201" s="43">
        <f t="shared" ca="1" si="28"/>
        <v>-38.177100000000003</v>
      </c>
      <c r="AI201" s="43">
        <f t="shared" ca="1" si="29"/>
        <v>-37.877099999999999</v>
      </c>
      <c r="AJ201" s="44" cm="1">
        <f t="array" aca="1" ref="AJ201" ca="1" xml:space="preserve">
N("initial sens-loopgain")+
$AF201-BoxVal(ROW($AA201),26,COLUMN(INDIRECT("T"&amp;(INT(ROW($AA218)/65))*65+2)))</f>
        <v>-33.299999999999997</v>
      </c>
      <c r="AK201" s="44">
        <f t="shared" ca="1" si="30"/>
        <v>-33</v>
      </c>
      <c r="AL201" s="44" cm="1">
        <f t="array" aca="1" ref="AL201" ca="1" xml:space="preserve">
N("initial sens-loopgain-gain-gain ref-vcm")+
$AH201-
BoxVal(ROW($AA201),26,COLUMN(INDIRECT("T"&amp;(INT(ROW($AA218)/65))*65+2)))-
$AB201-
$W201-
IFERROR(VLOOKUP($AC201,$CT$1:$DC$31,7,FALSE),0)</f>
        <v>-38.677100000000003</v>
      </c>
      <c r="AM201" s="44">
        <f t="shared" ca="1" si="31"/>
        <v>-38.377099999999999</v>
      </c>
      <c r="AN201" s="36" t="str">
        <f t="shared" ca="1" si="32"/>
        <v>70</v>
      </c>
      <c r="AO201" s="36" t="str" cm="1">
        <f t="array" aca="1" ref="AO201" ca="1">ManualLookup(AB201,BoxVal(ROW(AB201),4,COLUMN(AO199)),INDIRECT(DO$3))</f>
        <v>04</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80</v>
      </c>
      <c r="AS201" s="36"/>
    </row>
    <row r="202" spans="19:45" ht="30" customHeight="1" x14ac:dyDescent="0.25">
      <c r="S202" s="26"/>
      <c r="T202" s="17"/>
      <c r="U202" s="36" t="str">
        <f t="shared" ca="1" si="26"/>
        <v>0x72=-32.00,-31.30;</v>
      </c>
      <c r="V202" s="37"/>
      <c r="W202" s="37"/>
      <c r="X202" s="68"/>
      <c r="Y202" s="68"/>
      <c r="Z202" s="55">
        <f t="shared" ca="1" si="27"/>
        <v>-6.5</v>
      </c>
      <c r="AA202" s="39" t="s">
        <v>965</v>
      </c>
      <c r="AB202" s="40">
        <v>-3</v>
      </c>
      <c r="AC202" s="40" t="s">
        <v>995</v>
      </c>
      <c r="AD202" s="40">
        <v>1</v>
      </c>
      <c r="AE202" s="41">
        <v>0</v>
      </c>
      <c r="AF202" s="42">
        <v>-32</v>
      </c>
      <c r="AG202" s="47">
        <f t="shared" si="33"/>
        <v>-31.3</v>
      </c>
      <c r="AH202" s="43">
        <f t="shared" ca="1" si="28"/>
        <v>-38.5</v>
      </c>
      <c r="AI202" s="43">
        <f t="shared" ca="1" si="29"/>
        <v>-37.799999999999997</v>
      </c>
      <c r="AJ202" s="44" cm="1">
        <f t="array" aca="1" ref="AJ202" ca="1" xml:space="preserve">
N("initial sens-loopgain")+
$AF202-BoxVal(ROW($AA202),26,COLUMN(INDIRECT("T"&amp;(INT(ROW($AA219)/65))*65+2)))</f>
        <v>-34</v>
      </c>
      <c r="AK202" s="44">
        <f t="shared" ca="1" si="30"/>
        <v>-33.299999999999997</v>
      </c>
      <c r="AL202" s="44" cm="1">
        <f t="array" aca="1" ref="AL202" ca="1" xml:space="preserve">
N("initial sens-loopgain-gain-gain ref-vcm")+
$AH202-
BoxVal(ROW($AA202),26,COLUMN(INDIRECT("T"&amp;(INT(ROW($AA219)/65))*65+2)))-
$AB202-
$W202-
IFERROR(VLOOKUP($AC202,$CT$1:$DC$31,7,FALSE),0)</f>
        <v>-37.5</v>
      </c>
      <c r="AM202" s="44">
        <f t="shared" ca="1" si="31"/>
        <v>-36.799999999999997</v>
      </c>
      <c r="AN202" s="36" t="str">
        <f t="shared" ca="1" si="32"/>
        <v>70</v>
      </c>
      <c r="AO202" s="36" t="str" cm="1">
        <f t="array" aca="1" ref="AO202" ca="1">ManualLookup(AB202,BoxVal(ROW(AB202),4,COLUMN(AO200)),INDIRECT(DO$3))</f>
        <v>02</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row>
    <row r="203" spans="19:45" ht="30" customHeight="1" x14ac:dyDescent="0.25">
      <c r="S203" s="7" t="s">
        <v>19</v>
      </c>
      <c r="T203" s="15" t="s">
        <v>584</v>
      </c>
      <c r="U203" s="36" t="str">
        <f t="shared" ca="1" si="26"/>
        <v>0x73=-32.80,-32.00;</v>
      </c>
      <c r="V203" s="37"/>
      <c r="W203" s="37"/>
      <c r="X203" s="68"/>
      <c r="Y203" s="68">
        <v>-5.51</v>
      </c>
      <c r="Z203" s="55">
        <f t="shared" ca="1" si="27"/>
        <v>-5.5</v>
      </c>
      <c r="AA203" s="39" t="s">
        <v>965</v>
      </c>
      <c r="AB203" s="40">
        <v>-2</v>
      </c>
      <c r="AC203" s="40" t="s">
        <v>995</v>
      </c>
      <c r="AD203" s="40">
        <v>1</v>
      </c>
      <c r="AE203" s="41">
        <v>0</v>
      </c>
      <c r="AF203" s="42">
        <v>-32.799999999999997</v>
      </c>
      <c r="AG203" s="47">
        <f t="shared" si="33"/>
        <v>-32</v>
      </c>
      <c r="AH203" s="43">
        <f t="shared" ca="1" si="28"/>
        <v>-38.299999999999997</v>
      </c>
      <c r="AI203" s="43">
        <f t="shared" ca="1" si="29"/>
        <v>-37.5</v>
      </c>
      <c r="AJ203" s="44" cm="1">
        <f t="array" aca="1" ref="AJ203" ca="1" xml:space="preserve">
N("initial sens-loopgain")+
$AF203-BoxVal(ROW($AA203),26,COLUMN(INDIRECT("T"&amp;(INT(ROW($AA220)/65))*65+2)))</f>
        <v>-34.799999999999997</v>
      </c>
      <c r="AK203" s="44">
        <f t="shared" ca="1" si="30"/>
        <v>-34</v>
      </c>
      <c r="AL203" s="44" cm="1">
        <f t="array" aca="1" ref="AL203" ca="1" xml:space="preserve">
N("initial sens-loopgain-gain-gain ref-vcm")+
$AH203-
BoxVal(ROW($AA203),26,COLUMN(INDIRECT("T"&amp;(INT(ROW($AA220)/65))*65+2)))-
$AB203-
$W203-
IFERROR(VLOOKUP($AC203,$CT$1:$DC$31,7,FALSE),0)</f>
        <v>-38.299999999999997</v>
      </c>
      <c r="AM203" s="44">
        <f t="shared" ca="1" si="31"/>
        <v>-37.5</v>
      </c>
      <c r="AN203" s="36" t="str">
        <f t="shared" ca="1" si="32"/>
        <v>70</v>
      </c>
      <c r="AO203" s="36" t="str" cm="1">
        <f t="array" aca="1" ref="AO203" ca="1">ManualLookup(AB203,BoxVal(ROW(AB203),4,COLUMN(AO201)),INDIRECT(DO$3))</f>
        <v>03</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6"/>
    </row>
    <row r="204" spans="19:45" ht="30" customHeight="1" x14ac:dyDescent="0.25">
      <c r="S204" s="7" t="s">
        <v>15</v>
      </c>
      <c r="T204" s="15" t="s">
        <v>801</v>
      </c>
      <c r="U204" s="36" t="str">
        <f t="shared" ca="1" si="26"/>
        <v>0x74=-33.30,-32.80;</v>
      </c>
      <c r="V204" s="37"/>
      <c r="W204" s="37"/>
      <c r="X204" s="38"/>
      <c r="Y204" s="38">
        <v>-5</v>
      </c>
      <c r="Z204" s="55">
        <f t="shared" ca="1" si="27"/>
        <v>-5</v>
      </c>
      <c r="AA204" s="39" t="s">
        <v>965</v>
      </c>
      <c r="AB204" s="40">
        <v>-1.5</v>
      </c>
      <c r="AC204" s="40" t="s">
        <v>995</v>
      </c>
      <c r="AD204" s="40">
        <v>1</v>
      </c>
      <c r="AE204" s="41">
        <v>0</v>
      </c>
      <c r="AF204" s="42">
        <v>-33.299999999999997</v>
      </c>
      <c r="AG204" s="47">
        <f t="shared" si="33"/>
        <v>-32.799999999999997</v>
      </c>
      <c r="AH204" s="43">
        <f t="shared" ca="1" si="28"/>
        <v>-38.299999999999997</v>
      </c>
      <c r="AI204" s="43">
        <f t="shared" ca="1" si="29"/>
        <v>-37.799999999999997</v>
      </c>
      <c r="AJ204" s="44" cm="1">
        <f t="array" aca="1" ref="AJ204" ca="1" xml:space="preserve">
N("initial sens-loopgain")+
$AF204-BoxVal(ROW($AA204),26,COLUMN(INDIRECT("T"&amp;(INT(ROW($AA221)/65))*65+2)))</f>
        <v>-35.299999999999997</v>
      </c>
      <c r="AK204" s="44">
        <f t="shared" ca="1" si="30"/>
        <v>-34.799999999999997</v>
      </c>
      <c r="AL204" s="44" cm="1">
        <f t="array" aca="1" ref="AL204" ca="1" xml:space="preserve">
N("initial sens-loopgain-gain-gain ref-vcm")+
$AH204-
BoxVal(ROW($AA204),26,COLUMN(INDIRECT("T"&amp;(INT(ROW($AA221)/65))*65+2)))-
$AB204-
$W204-
IFERROR(VLOOKUP($AC204,$CT$1:$DC$31,7,FALSE),0)</f>
        <v>-38.799999999999997</v>
      </c>
      <c r="AM204" s="44">
        <f t="shared" ca="1" si="31"/>
        <v>-38.299999999999997</v>
      </c>
      <c r="AN204" s="36" t="str">
        <f t="shared" ca="1" si="32"/>
        <v>70</v>
      </c>
      <c r="AO204" s="36" t="str" cm="1">
        <f t="array" aca="1" ref="AO204" ca="1">ManualLookup(AB204,BoxVal(ROW(AB204),4,COLUMN(AO202)),INDIRECT(DO$3))</f>
        <v>04</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row>
    <row r="205" spans="19:45" ht="30" customHeight="1" x14ac:dyDescent="0.25">
      <c r="S205" s="7" t="s">
        <v>705</v>
      </c>
      <c r="T205" s="15" t="s">
        <v>990</v>
      </c>
      <c r="U205" s="36" t="str">
        <f t="shared" ca="1" si="26"/>
        <v>0x75=-34.00,-33.30;</v>
      </c>
      <c r="V205" s="37"/>
      <c r="W205" s="37"/>
      <c r="X205" s="38"/>
      <c r="Y205" s="38">
        <v>-4.9000000000000004</v>
      </c>
      <c r="Z205" s="55">
        <f t="shared" ca="1" si="27"/>
        <v>-4.5</v>
      </c>
      <c r="AA205" s="39" t="s">
        <v>965</v>
      </c>
      <c r="AB205" s="40">
        <v>-1</v>
      </c>
      <c r="AC205" s="40" t="s">
        <v>995</v>
      </c>
      <c r="AD205" s="40">
        <v>1</v>
      </c>
      <c r="AE205" s="41">
        <v>0</v>
      </c>
      <c r="AF205" s="42">
        <v>-34</v>
      </c>
      <c r="AG205" s="47">
        <f t="shared" si="33"/>
        <v>-33.299999999999997</v>
      </c>
      <c r="AH205" s="43">
        <f t="shared" ca="1" si="28"/>
        <v>-38.5</v>
      </c>
      <c r="AI205" s="43">
        <f t="shared" ca="1" si="29"/>
        <v>-37.799999999999997</v>
      </c>
      <c r="AJ205" s="44" cm="1">
        <f t="array" aca="1" ref="AJ205" ca="1" xml:space="preserve">
N("initial sens-loopgain")+
$AF205-BoxVal(ROW($AA205),26,COLUMN(INDIRECT("T"&amp;(INT(ROW($AA222)/65))*65+2)))</f>
        <v>-36</v>
      </c>
      <c r="AK205" s="44">
        <f t="shared" ca="1" si="30"/>
        <v>-35.299999999999997</v>
      </c>
      <c r="AL205" s="44" cm="1">
        <f t="array" aca="1" ref="AL205" ca="1" xml:space="preserve">
N("initial sens-loopgain-gain-gain ref-vcm")+
$AH205-
BoxVal(ROW($AA205),26,COLUMN(INDIRECT("T"&amp;(INT(ROW($AA222)/65))*65+2)))-
$AB205-
$W205-
IFERROR(VLOOKUP($AC205,$CT$1:$DC$31,7,FALSE),0)</f>
        <v>-39.5</v>
      </c>
      <c r="AM205" s="44">
        <f t="shared" ca="1" si="31"/>
        <v>-38.799999999999997</v>
      </c>
      <c r="AN205" s="36" t="str">
        <f t="shared" ca="1" si="32"/>
        <v>70</v>
      </c>
      <c r="AO205" s="36" t="str" cm="1">
        <f t="array" aca="1" ref="AO205" ca="1">ManualLookup(AB205,BoxVal(ROW(AB205),4,COLUMN(AO203)),INDIRECT(DO$3))</f>
        <v>05</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00</v>
      </c>
      <c r="AS205" s="36"/>
    </row>
    <row r="206" spans="19:45" ht="30" customHeight="1" x14ac:dyDescent="0.25">
      <c r="S206" s="7" t="s">
        <v>605</v>
      </c>
      <c r="T206" s="15" t="s">
        <v>991</v>
      </c>
      <c r="U206" s="36" t="str">
        <f t="shared" ca="1" si="26"/>
        <v>0x83=-34.60,-34.00;</v>
      </c>
      <c r="V206" s="37">
        <v>-0.33</v>
      </c>
      <c r="W206" s="37"/>
      <c r="X206" s="38"/>
      <c r="Y206" s="38">
        <v>-3.75</v>
      </c>
      <c r="Z206" s="55">
        <f t="shared" ca="1" si="27"/>
        <v>-3.7490000000000001</v>
      </c>
      <c r="AA206" s="39" t="s">
        <v>584</v>
      </c>
      <c r="AB206" s="40">
        <v>-2</v>
      </c>
      <c r="AC206" s="40" t="s">
        <v>995</v>
      </c>
      <c r="AD206" s="40">
        <v>1</v>
      </c>
      <c r="AE206" s="41">
        <v>-6.6000000000000003E-2</v>
      </c>
      <c r="AF206" s="42">
        <v>-34.6</v>
      </c>
      <c r="AG206" s="47">
        <f t="shared" si="33"/>
        <v>-34</v>
      </c>
      <c r="AH206" s="43">
        <f t="shared" ca="1" si="28"/>
        <v>-38.349000000000004</v>
      </c>
      <c r="AI206" s="43">
        <f t="shared" ca="1" si="29"/>
        <v>-37.749000000000002</v>
      </c>
      <c r="AJ206" s="44" cm="1">
        <f t="array" aca="1" ref="AJ206" ca="1" xml:space="preserve">
N("initial sens-loopgain")+
$AF206-BoxVal(ROW($AA206),26,COLUMN(INDIRECT("T"&amp;(INT(ROW($AA223)/65))*65+2)))</f>
        <v>-36.6</v>
      </c>
      <c r="AK206" s="44">
        <f t="shared" ca="1" si="30"/>
        <v>-36</v>
      </c>
      <c r="AL206" s="44" cm="1">
        <f t="array" aca="1" ref="AL206" ca="1" xml:space="preserve">
N("initial sens-loopgain-gain-gain ref-vcm")+
$AH206-
BoxVal(ROW($AA206),26,COLUMN(INDIRECT("T"&amp;(INT(ROW($AA223)/65))*65+2)))-
$AB206-
$W206-
IFERROR(VLOOKUP($AC206,$CT$1:$DC$31,7,FALSE),0)</f>
        <v>-38.349000000000004</v>
      </c>
      <c r="AM206" s="44">
        <f t="shared" ca="1" si="31"/>
        <v>-37.749000000000002</v>
      </c>
      <c r="AN206" s="36" t="str">
        <f t="shared" ca="1" si="32"/>
        <v>00</v>
      </c>
      <c r="AO206" s="36" t="str" cm="1">
        <f t="array" aca="1" ref="AO206" ca="1">ManualLookup(AB206,BoxVal(ROW(AB206),4,COLUMN(AO204)),INDIRECT(DO$3))</f>
        <v>03</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80</v>
      </c>
      <c r="AS206" s="36"/>
    </row>
    <row r="207" spans="19:45" ht="30" customHeight="1" x14ac:dyDescent="0.25">
      <c r="S207" s="7" t="s">
        <v>721</v>
      </c>
      <c r="T207" s="15" t="s">
        <v>26</v>
      </c>
      <c r="U207" s="36" t="str">
        <f t="shared" ca="1" si="26"/>
        <v>0x84=-35.10,-34.60;</v>
      </c>
      <c r="V207" s="37">
        <v>-0.2</v>
      </c>
      <c r="W207" s="37"/>
      <c r="X207" s="38"/>
      <c r="Y207" s="38">
        <v>-3.1</v>
      </c>
      <c r="Z207" s="55">
        <f t="shared" ca="1" si="27"/>
        <v>-3.1190000000000002</v>
      </c>
      <c r="AA207" s="39" t="s">
        <v>584</v>
      </c>
      <c r="AB207" s="40">
        <v>-1.5</v>
      </c>
      <c r="AC207" s="40" t="s">
        <v>995</v>
      </c>
      <c r="AD207" s="40">
        <v>1</v>
      </c>
      <c r="AE207" s="41">
        <v>-6.6000000000000003E-2</v>
      </c>
      <c r="AF207" s="42">
        <v>-35.1</v>
      </c>
      <c r="AG207" s="47">
        <f t="shared" si="33"/>
        <v>-34.6</v>
      </c>
      <c r="AH207" s="43">
        <f t="shared" ca="1" si="28"/>
        <v>-38.219000000000001</v>
      </c>
      <c r="AI207" s="43">
        <f t="shared" ca="1" si="29"/>
        <v>-37.719000000000001</v>
      </c>
      <c r="AJ207" s="44" cm="1">
        <f t="array" aca="1" ref="AJ207" ca="1" xml:space="preserve">
N("initial sens-loopgain")+
$AF207-BoxVal(ROW($AA207),26,COLUMN(INDIRECT("T"&amp;(INT(ROW($AA224)/65))*65+2)))</f>
        <v>-37.1</v>
      </c>
      <c r="AK207" s="44">
        <f t="shared" ca="1" si="30"/>
        <v>-36.6</v>
      </c>
      <c r="AL207" s="44" cm="1">
        <f t="array" aca="1" ref="AL207" ca="1" xml:space="preserve">
N("initial sens-loopgain-gain-gain ref-vcm")+
$AH207-
BoxVal(ROW($AA207),26,COLUMN(INDIRECT("T"&amp;(INT(ROW($AA224)/65))*65+2)))-
$AB207-
$W207-
IFERROR(VLOOKUP($AC207,$CT$1:$DC$31,7,FALSE),0)</f>
        <v>-38.719000000000001</v>
      </c>
      <c r="AM207" s="44">
        <f t="shared" ca="1" si="31"/>
        <v>-38.219000000000001</v>
      </c>
      <c r="AN207" s="36" t="str">
        <f t="shared" ca="1" si="32"/>
        <v>00</v>
      </c>
      <c r="AO207" s="36" t="str" cm="1">
        <f t="array" aca="1" ref="AO207" ca="1">ManualLookup(AB207,BoxVal(ROW(AB207),4,COLUMN(AO205)),INDIRECT(DO$3))</f>
        <v>04</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80</v>
      </c>
      <c r="AS207" s="36"/>
    </row>
    <row r="208" spans="19:45" ht="30" customHeight="1" x14ac:dyDescent="0.25">
      <c r="S208" s="7" t="s">
        <v>20</v>
      </c>
      <c r="T208" s="15">
        <v>-37</v>
      </c>
      <c r="U208" s="36" t="str">
        <f t="shared" ca="1" si="26"/>
        <v>0x02=-35.70,-35.10;</v>
      </c>
      <c r="V208" s="37"/>
      <c r="W208" s="37">
        <v>0.2</v>
      </c>
      <c r="X208" s="38"/>
      <c r="Y208" s="38">
        <v>-2.79</v>
      </c>
      <c r="Z208" s="55">
        <f t="shared" ca="1" si="27"/>
        <v>-2.8</v>
      </c>
      <c r="AA208" s="39" t="s">
        <v>584</v>
      </c>
      <c r="AB208" s="40">
        <v>-3</v>
      </c>
      <c r="AC208" s="40" t="s">
        <v>995</v>
      </c>
      <c r="AD208" s="40">
        <v>1</v>
      </c>
      <c r="AE208" s="41">
        <v>0</v>
      </c>
      <c r="AF208" s="42">
        <v>-35.700000000000003</v>
      </c>
      <c r="AG208" s="47">
        <f t="shared" si="33"/>
        <v>-35.1</v>
      </c>
      <c r="AH208" s="43">
        <f t="shared" ca="1" si="28"/>
        <v>-38.5</v>
      </c>
      <c r="AI208" s="43">
        <f t="shared" ca="1" si="29"/>
        <v>-37.9</v>
      </c>
      <c r="AJ208" s="44" cm="1">
        <f t="array" aca="1" ref="AJ208" ca="1" xml:space="preserve">
N("initial sens-loopgain")+
$AF208-BoxVal(ROW($AA208),26,COLUMN(INDIRECT("T"&amp;(INT(ROW($AA225)/65))*65+2)))</f>
        <v>-37.700000000000003</v>
      </c>
      <c r="AK208" s="44">
        <f t="shared" ca="1" si="30"/>
        <v>-37.1</v>
      </c>
      <c r="AL208" s="44" cm="1">
        <f t="array" aca="1" ref="AL208" ca="1" xml:space="preserve">
N("initial sens-loopgain-gain-gain ref-vcm")+
$AH208-
BoxVal(ROW($AA208),26,COLUMN(INDIRECT("T"&amp;(INT(ROW($AA225)/65))*65+2)))-
$AB208-
$W208-
IFERROR(VLOOKUP($AC208,$CT$1:$DC$31,7,FALSE),0)</f>
        <v>-37.700000000000003</v>
      </c>
      <c r="AM208" s="44">
        <f t="shared" ca="1" si="31"/>
        <v>-37.1</v>
      </c>
      <c r="AN208" s="36" t="str">
        <f t="shared" ca="1" si="32"/>
        <v>00</v>
      </c>
      <c r="AO208" s="36" t="str" cm="1">
        <f t="array" aca="1" ref="AO208" ca="1">ManualLookup(AB208,BoxVal(ROW(AB208),4,COLUMN(AO206)),INDIRECT(DO$3))</f>
        <v>02</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00</v>
      </c>
      <c r="AS208" s="36"/>
    </row>
    <row r="209" spans="19:45" ht="30" customHeight="1" x14ac:dyDescent="0.25">
      <c r="S209" s="7" t="s">
        <v>691</v>
      </c>
      <c r="T209" s="15" t="s">
        <v>1098</v>
      </c>
      <c r="U209" s="36" t="str">
        <f t="shared" ca="1" si="26"/>
        <v>0x03=-36.30,-35.70;</v>
      </c>
      <c r="V209" s="37"/>
      <c r="W209" s="37">
        <v>0.1</v>
      </c>
      <c r="X209" s="38"/>
      <c r="Y209" s="38">
        <v>-1.88</v>
      </c>
      <c r="Z209" s="55">
        <f t="shared" ca="1" si="27"/>
        <v>-1.9</v>
      </c>
      <c r="AA209" s="39" t="s">
        <v>584</v>
      </c>
      <c r="AB209" s="40">
        <v>-2</v>
      </c>
      <c r="AC209" s="40" t="s">
        <v>995</v>
      </c>
      <c r="AD209" s="40">
        <v>1</v>
      </c>
      <c r="AE209" s="41">
        <v>0</v>
      </c>
      <c r="AF209" s="42">
        <v>-36.299999999999997</v>
      </c>
      <c r="AG209" s="47">
        <f t="shared" si="33"/>
        <v>-35.700000000000003</v>
      </c>
      <c r="AH209" s="43">
        <f t="shared" ca="1" si="28"/>
        <v>-38.199999999999996</v>
      </c>
      <c r="AI209" s="43">
        <f t="shared" ca="1" si="29"/>
        <v>-37.6</v>
      </c>
      <c r="AJ209" s="44" cm="1">
        <f t="array" aca="1" ref="AJ209" ca="1" xml:space="preserve">
N("initial sens-loopgain")+
$AF209-BoxVal(ROW($AA209),26,COLUMN(INDIRECT("T"&amp;(INT(ROW($AA226)/65))*65+2)))</f>
        <v>-38.299999999999997</v>
      </c>
      <c r="AK209" s="44">
        <f t="shared" ca="1" si="30"/>
        <v>-37.700000000000003</v>
      </c>
      <c r="AL209" s="44" cm="1">
        <f t="array" aca="1" ref="AL209" ca="1" xml:space="preserve">
N("initial sens-loopgain-gain-gain ref-vcm")+
$AH209-
BoxVal(ROW($AA209),26,COLUMN(INDIRECT("T"&amp;(INT(ROW($AA226)/65))*65+2)))-
$AB209-
$W209-
IFERROR(VLOOKUP($AC209,$CT$1:$DC$31,7,FALSE),0)</f>
        <v>-38.299999999999997</v>
      </c>
      <c r="AM209" s="44">
        <f t="shared" ca="1" si="31"/>
        <v>-37.700000000000003</v>
      </c>
      <c r="AN209" s="36" t="str">
        <f t="shared" ca="1" si="32"/>
        <v>00</v>
      </c>
      <c r="AO209" s="36" t="str" cm="1">
        <f t="array" aca="1" ref="AO209" ca="1">ManualLookup(AB209,BoxVal(ROW(AB209),4,COLUMN(AO207)),INDIRECT(DO$3))</f>
        <v>03</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00</v>
      </c>
      <c r="AS209" s="36"/>
    </row>
    <row r="210" spans="19:45" ht="30" customHeight="1" x14ac:dyDescent="0.25">
      <c r="S210" s="7" t="s">
        <v>544</v>
      </c>
      <c r="T210" s="15" t="s">
        <v>1229</v>
      </c>
      <c r="U210" s="36" t="str">
        <f t="shared" ca="1" si="26"/>
        <v>0x04=-37.00,-36.30;</v>
      </c>
      <c r="V210" s="37"/>
      <c r="W210" s="37"/>
      <c r="X210" s="38"/>
      <c r="Y210" s="38"/>
      <c r="Z210" s="55">
        <f t="shared" ca="1" si="27"/>
        <v>-1.5</v>
      </c>
      <c r="AA210" s="39" t="s">
        <v>584</v>
      </c>
      <c r="AB210" s="40">
        <v>-1.5</v>
      </c>
      <c r="AC210" s="40" t="s">
        <v>995</v>
      </c>
      <c r="AD210" s="40">
        <v>1</v>
      </c>
      <c r="AE210" s="41">
        <v>0</v>
      </c>
      <c r="AF210" s="42">
        <v>-37</v>
      </c>
      <c r="AG210" s="47">
        <f t="shared" si="33"/>
        <v>-36.299999999999997</v>
      </c>
      <c r="AH210" s="43">
        <f t="shared" ca="1" si="28"/>
        <v>-38.5</v>
      </c>
      <c r="AI210" s="43">
        <f t="shared" ca="1" si="29"/>
        <v>-37.799999999999997</v>
      </c>
      <c r="AJ210" s="44" cm="1">
        <f t="array" aca="1" ref="AJ210" ca="1" xml:space="preserve">
N("initial sens-loopgain")+
$AF210-BoxVal(ROW($AA210),26,COLUMN(INDIRECT("T"&amp;(INT(ROW($AA227)/65))*65+2)))</f>
        <v>-39</v>
      </c>
      <c r="AK210" s="44">
        <f t="shared" ca="1" si="30"/>
        <v>-38.299999999999997</v>
      </c>
      <c r="AL210" s="44" cm="1">
        <f t="array" aca="1" ref="AL210" ca="1" xml:space="preserve">
N("initial sens-loopgain-gain-gain ref-vcm")+
$AH210-
BoxVal(ROW($AA210),26,COLUMN(INDIRECT("T"&amp;(INT(ROW($AA227)/65))*65+2)))-
$AB210-
$W210-
IFERROR(VLOOKUP($AC210,$CT$1:$DC$31,7,FALSE),0)</f>
        <v>-39</v>
      </c>
      <c r="AM210" s="44">
        <f t="shared" ca="1" si="31"/>
        <v>-38.299999999999997</v>
      </c>
      <c r="AN210" s="36" t="str">
        <f t="shared" ca="1" si="32"/>
        <v>00</v>
      </c>
      <c r="AO210" s="36" t="str" cm="1">
        <f t="array" aca="1" ref="AO210" ca="1">ManualLookup(AB210,BoxVal(ROW(AB210),4,COLUMN(AO208)),INDIRECT(DO$3))</f>
        <v>04</v>
      </c>
      <c r="AP210" s="36" t="str" cm="1">
        <f t="array" aca="1" ref="AP210" ca="1">ManualLookup(AC210,BoxVal(ROW(AC210),4,COLUMN(AP208)),INDIRECT(DP$3))</f>
        <v>00</v>
      </c>
      <c r="AQ210" s="36" t="str" cm="1">
        <f t="array" aca="1" ref="AQ210" ca="1">ManualLookup(AD210,BoxVal(ROW(AD210),4,COLUMN(AQ208)),INDIRECT(DQ$3))</f>
        <v>00</v>
      </c>
      <c r="AR210" s="36" t="str" cm="1">
        <f t="array" aca="1" ref="AR210" ca="1">ManualLookup(AE210,BoxVal(ROW(AE210),4,COLUMN(AR208)),INDIRECT(DR$3))</f>
        <v>00</v>
      </c>
      <c r="AS210" s="36"/>
    </row>
    <row r="211" spans="19:45" ht="30" customHeight="1" x14ac:dyDescent="0.25">
      <c r="S211" s="7" t="s">
        <v>12</v>
      </c>
      <c r="T211" s="15" t="s">
        <v>548</v>
      </c>
      <c r="U211" s="36" t="str">
        <f t="shared" ca="1" si="26"/>
        <v>0xB4=-37.50,-37.00;</v>
      </c>
      <c r="V211" s="37"/>
      <c r="W211" s="37"/>
      <c r="X211" s="38"/>
      <c r="Y211" s="38">
        <v>-0.45</v>
      </c>
      <c r="Z211" s="55">
        <f t="shared" ca="1" si="27"/>
        <v>-0.86089999999999978</v>
      </c>
      <c r="AA211" s="39" t="s">
        <v>586</v>
      </c>
      <c r="AB211" s="40">
        <v>-1.5</v>
      </c>
      <c r="AC211" s="40" t="s">
        <v>995</v>
      </c>
      <c r="AD211" s="40">
        <v>1</v>
      </c>
      <c r="AE211" s="41">
        <v>-6.6000000000000003E-2</v>
      </c>
      <c r="AF211" s="42">
        <v>-37.5</v>
      </c>
      <c r="AG211" s="47">
        <f t="shared" si="33"/>
        <v>-37</v>
      </c>
      <c r="AH211" s="43">
        <f t="shared" ca="1" si="28"/>
        <v>-38.360900000000001</v>
      </c>
      <c r="AI211" s="43">
        <f t="shared" ca="1" si="29"/>
        <v>-37.860900000000001</v>
      </c>
      <c r="AJ211" s="44" cm="1">
        <f t="array" aca="1" ref="AJ211" ca="1" xml:space="preserve">
N("initial sens-loopgain")+
$AF211-BoxVal(ROW($AA211),26,COLUMN(INDIRECT("T"&amp;(INT(ROW($AA228)/65))*65+2)))</f>
        <v>-39.5</v>
      </c>
      <c r="AK211" s="44">
        <f t="shared" ca="1" si="30"/>
        <v>-39</v>
      </c>
      <c r="AL211" s="44" cm="1">
        <f t="array" aca="1" ref="AL211" ca="1" xml:space="preserve">
N("initial sens-loopgain-gain-gain ref-vcm")+
$AH211-
BoxVal(ROW($AA211),26,COLUMN(INDIRECT("T"&amp;(INT(ROW($AA228)/65))*65+2)))-
$AB211-
$W211-
IFERROR(VLOOKUP($AC211,$CT$1:$DC$31,7,FALSE),0)</f>
        <v>-38.860900000000001</v>
      </c>
      <c r="AM211" s="44">
        <f t="shared" ca="1" si="31"/>
        <v>-38.360900000000001</v>
      </c>
      <c r="AN211" s="36" t="str">
        <f t="shared" ca="1" si="32"/>
        <v>30</v>
      </c>
      <c r="AO211" s="36" t="str" cm="1">
        <f t="array" aca="1" ref="AO211" ca="1">ManualLookup(AB211,BoxVal(ROW(AB211),4,COLUMN(AO209)),INDIRECT(DO$3))</f>
        <v>04</v>
      </c>
      <c r="AP211" s="36" t="str" cm="1">
        <f t="array" aca="1" ref="AP211" ca="1">ManualLookup(AC211,BoxVal(ROW(AC211),4,COLUMN(AP209)),INDIRECT(DP$3))</f>
        <v>00</v>
      </c>
      <c r="AQ211" s="36" t="str" cm="1">
        <f t="array" aca="1" ref="AQ211" ca="1">ManualLookup(AD211,BoxVal(ROW(AD211),4,COLUMN(AQ209)),INDIRECT(DQ$3))</f>
        <v>00</v>
      </c>
      <c r="AR211" s="36" t="str" cm="1">
        <f t="array" aca="1" ref="AR211" ca="1">ManualLookup(AE211,BoxVal(ROW(AE211),4,COLUMN(AR209)),INDIRECT(DR$3))</f>
        <v>80</v>
      </c>
      <c r="AS211" s="36"/>
    </row>
    <row r="212" spans="19:45" ht="30" customHeight="1" x14ac:dyDescent="0.25">
      <c r="S212" s="26" t="s">
        <v>773</v>
      </c>
      <c r="T212" s="15" t="s">
        <v>1256</v>
      </c>
      <c r="U212" s="36" t="str">
        <f t="shared" ca="1" si="26"/>
        <v>0xB5=-38.00,-37.50;</v>
      </c>
      <c r="V212" s="37"/>
      <c r="W212" s="37"/>
      <c r="X212" s="38"/>
      <c r="Y212" s="38">
        <v>-0.11</v>
      </c>
      <c r="Z212" s="55">
        <f t="shared" ca="1" si="27"/>
        <v>-0.36089999999999978</v>
      </c>
      <c r="AA212" s="39" t="s">
        <v>586</v>
      </c>
      <c r="AB212" s="40">
        <v>-1</v>
      </c>
      <c r="AC212" s="40" t="s">
        <v>995</v>
      </c>
      <c r="AD212" s="40">
        <v>1</v>
      </c>
      <c r="AE212" s="41">
        <v>-6.6000000000000003E-2</v>
      </c>
      <c r="AF212" s="42">
        <v>-38</v>
      </c>
      <c r="AG212" s="47">
        <f t="shared" si="33"/>
        <v>-37.5</v>
      </c>
      <c r="AH212" s="43">
        <f t="shared" ca="1" si="28"/>
        <v>-38.360900000000001</v>
      </c>
      <c r="AI212" s="43">
        <f t="shared" ca="1" si="29"/>
        <v>-37.860900000000001</v>
      </c>
      <c r="AJ212" s="44" cm="1">
        <f t="array" aca="1" ref="AJ212" ca="1" xml:space="preserve">
N("initial sens-loopgain")+
$AF212-BoxVal(ROW($AA212),26,COLUMN(INDIRECT("T"&amp;(INT(ROW($AA229)/65))*65+2)))</f>
        <v>-40</v>
      </c>
      <c r="AK212" s="44">
        <f t="shared" ca="1" si="30"/>
        <v>-39.5</v>
      </c>
      <c r="AL212" s="44" cm="1">
        <f t="array" aca="1" ref="AL212" ca="1" xml:space="preserve">
N("initial sens-loopgain-gain-gain ref-vcm")+
$AH212-
BoxVal(ROW($AA212),26,COLUMN(INDIRECT("T"&amp;(INT(ROW($AA229)/65))*65+2)))-
$AB212-
$W212-
IFERROR(VLOOKUP($AC212,$CT$1:$DC$31,7,FALSE),0)</f>
        <v>-39.360900000000001</v>
      </c>
      <c r="AM212" s="44">
        <f t="shared" ca="1" si="31"/>
        <v>-38.860900000000001</v>
      </c>
      <c r="AN212" s="36" t="str">
        <f t="shared" ca="1" si="32"/>
        <v>30</v>
      </c>
      <c r="AO212" s="36" t="str" cm="1">
        <f t="array" aca="1" ref="AO212" ca="1">ManualLookup(AB212,BoxVal(ROW(AB212),4,COLUMN(AO210)),INDIRECT(DO$3))</f>
        <v>05</v>
      </c>
      <c r="AP212" s="36" t="str" cm="1">
        <f t="array" aca="1" ref="AP212" ca="1">ManualLookup(AC212,BoxVal(ROW(AC212),4,COLUMN(AP210)),INDIRECT(DP$3))</f>
        <v>00</v>
      </c>
      <c r="AQ212" s="36" t="str" cm="1">
        <f t="array" aca="1" ref="AQ212" ca="1">ManualLookup(AD212,BoxVal(ROW(AD212),4,COLUMN(AQ210)),INDIRECT(DQ$3))</f>
        <v>00</v>
      </c>
      <c r="AR212" s="36" t="str" cm="1">
        <f t="array" aca="1" ref="AR212" ca="1">ManualLookup(AE212,BoxVal(ROW(AE212),4,COLUMN(AR210)),INDIRECT(DR$3))</f>
        <v>80</v>
      </c>
      <c r="AS212" s="36"/>
    </row>
    <row r="213" spans="19:45" ht="30" customHeight="1" x14ac:dyDescent="0.25">
      <c r="S213" s="7" t="s">
        <v>573</v>
      </c>
      <c r="T213" s="15">
        <v>2.15</v>
      </c>
      <c r="U213" s="36" t="str">
        <f t="shared" ca="1" si="26"/>
        <v>0xB6=-38.50,-38.00;</v>
      </c>
      <c r="V213" s="37"/>
      <c r="W213" s="37"/>
      <c r="X213" s="38"/>
      <c r="Y213" s="38">
        <v>0.24</v>
      </c>
      <c r="Z213" s="55">
        <f t="shared" ca="1" si="27"/>
        <v>0.13910000000000022</v>
      </c>
      <c r="AA213" s="39" t="s">
        <v>586</v>
      </c>
      <c r="AB213" s="40">
        <v>-0.5</v>
      </c>
      <c r="AC213" s="40" t="s">
        <v>995</v>
      </c>
      <c r="AD213" s="40">
        <v>1</v>
      </c>
      <c r="AE213" s="41">
        <v>-6.6000000000000003E-2</v>
      </c>
      <c r="AF213" s="42">
        <v>-38.5</v>
      </c>
      <c r="AG213" s="47">
        <f t="shared" si="33"/>
        <v>-38</v>
      </c>
      <c r="AH213" s="43">
        <f t="shared" ca="1" si="28"/>
        <v>-38.360900000000001</v>
      </c>
      <c r="AI213" s="43">
        <f t="shared" ca="1" si="29"/>
        <v>-37.860900000000001</v>
      </c>
      <c r="AJ213" s="44" cm="1">
        <f t="array" aca="1" ref="AJ213" ca="1" xml:space="preserve">
N("initial sens-loopgain")+
$AF213-BoxVal(ROW($AA213),26,COLUMN(INDIRECT("T"&amp;(INT(ROW($AA230)/65))*65+2)))</f>
        <v>-40.5</v>
      </c>
      <c r="AK213" s="44">
        <f t="shared" ca="1" si="30"/>
        <v>-40</v>
      </c>
      <c r="AL213" s="44" cm="1">
        <f t="array" aca="1" ref="AL213" ca="1" xml:space="preserve">
N("initial sens-loopgain-gain-gain ref-vcm")+
$AH213-
BoxVal(ROW($AA213),26,COLUMN(INDIRECT("T"&amp;(INT(ROW($AA230)/65))*65+2)))-
$AB213-
$W213-
IFERROR(VLOOKUP($AC213,$CT$1:$DC$31,7,FALSE),0)</f>
        <v>-39.860900000000001</v>
      </c>
      <c r="AM213" s="44">
        <f t="shared" ca="1" si="31"/>
        <v>-39.360900000000001</v>
      </c>
      <c r="AN213" s="36" t="str">
        <f t="shared" ca="1" si="32"/>
        <v>30</v>
      </c>
      <c r="AO213" s="36" t="str" cm="1">
        <f t="array" aca="1" ref="AO213" ca="1">ManualLookup(AB213,BoxVal(ROW(AB213),4,COLUMN(AO211)),INDIRECT(DO$3))</f>
        <v>06</v>
      </c>
      <c r="AP213" s="36" t="str" cm="1">
        <f t="array" aca="1" ref="AP213" ca="1">ManualLookup(AC213,BoxVal(ROW(AC213),4,COLUMN(AP211)),INDIRECT(DP$3))</f>
        <v>00</v>
      </c>
      <c r="AQ213" s="36" t="str" cm="1">
        <f t="array" aca="1" ref="AQ213" ca="1">ManualLookup(AD213,BoxVal(ROW(AD213),4,COLUMN(AQ211)),INDIRECT(DQ$3))</f>
        <v>00</v>
      </c>
      <c r="AR213" s="36" t="str" cm="1">
        <f t="array" aca="1" ref="AR213" ca="1">ManualLookup(AE213,BoxVal(ROW(AE213),4,COLUMN(AR211)),INDIRECT(DR$3))</f>
        <v>80</v>
      </c>
      <c r="AS213" s="36"/>
    </row>
    <row r="214" spans="19:45" ht="30" customHeight="1" x14ac:dyDescent="0.25">
      <c r="S214" s="7" t="s">
        <v>590</v>
      </c>
      <c r="T214" s="15">
        <v>-38</v>
      </c>
      <c r="U214" s="36" t="str">
        <f t="shared" ca="1" si="26"/>
        <v>0x34=-39.00,-38.50;</v>
      </c>
      <c r="V214" s="37"/>
      <c r="W214" s="37"/>
      <c r="X214" s="38"/>
      <c r="Y214" s="38">
        <v>0.73</v>
      </c>
      <c r="Z214" s="55">
        <f t="shared" ca="1" si="27"/>
        <v>0.70000000000000018</v>
      </c>
      <c r="AA214" s="39" t="s">
        <v>586</v>
      </c>
      <c r="AB214" s="40">
        <v>-1.5</v>
      </c>
      <c r="AC214" s="40" t="s">
        <v>995</v>
      </c>
      <c r="AD214" s="40">
        <v>1</v>
      </c>
      <c r="AE214" s="41">
        <v>0</v>
      </c>
      <c r="AF214" s="42">
        <v>-39</v>
      </c>
      <c r="AG214" s="47">
        <f t="shared" si="33"/>
        <v>-38.5</v>
      </c>
      <c r="AH214" s="43">
        <f t="shared" ca="1" si="28"/>
        <v>-38.299999999999997</v>
      </c>
      <c r="AI214" s="43">
        <f t="shared" ca="1" si="29"/>
        <v>-37.799999999999997</v>
      </c>
      <c r="AJ214" s="44" cm="1">
        <f t="array" aca="1" ref="AJ214" ca="1" xml:space="preserve">
N("initial sens-loopgain")+
$AF214-BoxVal(ROW($AA214),26,COLUMN(INDIRECT("T"&amp;(INT(ROW($AA231)/65))*65+2)))</f>
        <v>-41</v>
      </c>
      <c r="AK214" s="44">
        <f t="shared" ca="1" si="30"/>
        <v>-40.5</v>
      </c>
      <c r="AL214" s="44" cm="1">
        <f t="array" aca="1" ref="AL214" ca="1" xml:space="preserve">
N("initial sens-loopgain-gain-gain ref-vcm")+
$AH214-
BoxVal(ROW($AA214),26,COLUMN(INDIRECT("T"&amp;(INT(ROW($AA231)/65))*65+2)))-
$AB214-
$W214-
IFERROR(VLOOKUP($AC214,$CT$1:$DC$31,7,FALSE),0)</f>
        <v>-38.799999999999997</v>
      </c>
      <c r="AM214" s="44">
        <f t="shared" ca="1" si="31"/>
        <v>-38.299999999999997</v>
      </c>
      <c r="AN214" s="36" t="str">
        <f t="shared" ca="1" si="32"/>
        <v>30</v>
      </c>
      <c r="AO214" s="36" t="str" cm="1">
        <f t="array" aca="1" ref="AO214" ca="1">ManualLookup(AB214,BoxVal(ROW(AB214),4,COLUMN(AO212)),INDIRECT(DO$3))</f>
        <v>04</v>
      </c>
      <c r="AP214" s="36" t="str" cm="1">
        <f t="array" aca="1" ref="AP214" ca="1">ManualLookup(AC214,BoxVal(ROW(AC214),4,COLUMN(AP212)),INDIRECT(DP$3))</f>
        <v>00</v>
      </c>
      <c r="AQ214" s="36" t="str" cm="1">
        <f t="array" aca="1" ref="AQ214" ca="1">ManualLookup(AD214,BoxVal(ROW(AD214),4,COLUMN(AQ212)),INDIRECT(DQ$3))</f>
        <v>00</v>
      </c>
      <c r="AR214" s="36" t="str" cm="1">
        <f t="array" aca="1" ref="AR214" ca="1">ManualLookup(AE214,BoxVal(ROW(AE214),4,COLUMN(AR212)),INDIRECT(DR$3))</f>
        <v>00</v>
      </c>
      <c r="AS214" s="36"/>
    </row>
    <row r="215" spans="19:45" ht="30" customHeight="1" x14ac:dyDescent="0.25">
      <c r="S215" s="7" t="s">
        <v>693</v>
      </c>
      <c r="T215" s="15">
        <v>0.8</v>
      </c>
      <c r="U215" s="36" t="str">
        <f t="shared" ca="1" si="26"/>
        <v>0x35=-39.50,-39.00;</v>
      </c>
      <c r="V215" s="37"/>
      <c r="W215" s="37"/>
      <c r="X215" s="38"/>
      <c r="Y215" s="38">
        <v>1.0900000000000001</v>
      </c>
      <c r="Z215" s="55">
        <f t="shared" ca="1" si="27"/>
        <v>1.2000000000000002</v>
      </c>
      <c r="AA215" s="39" t="s">
        <v>586</v>
      </c>
      <c r="AB215" s="40">
        <v>-1</v>
      </c>
      <c r="AC215" s="40" t="s">
        <v>995</v>
      </c>
      <c r="AD215" s="40">
        <v>1</v>
      </c>
      <c r="AE215" s="41">
        <v>0</v>
      </c>
      <c r="AF215" s="42">
        <v>-39.5</v>
      </c>
      <c r="AG215" s="47">
        <f t="shared" si="33"/>
        <v>-39</v>
      </c>
      <c r="AH215" s="43">
        <f t="shared" ca="1" si="28"/>
        <v>-38.299999999999997</v>
      </c>
      <c r="AI215" s="43">
        <f t="shared" ca="1" si="29"/>
        <v>-37.799999999999997</v>
      </c>
      <c r="AJ215" s="44" cm="1">
        <f t="array" aca="1" ref="AJ215" ca="1" xml:space="preserve">
N("initial sens-loopgain")+
$AF215-BoxVal(ROW($AA215),26,COLUMN(INDIRECT("T"&amp;(INT(ROW($AA232)/65))*65+2)))</f>
        <v>-41.5</v>
      </c>
      <c r="AK215" s="44">
        <f t="shared" ref="AK215:AK218" ca="1" si="34">AJ215+(AG215-AF215)</f>
        <v>-41</v>
      </c>
      <c r="AL215" s="44" cm="1">
        <f t="array" aca="1" ref="AL215" ca="1" xml:space="preserve">
N("initial sens-loopgain-gain-gain ref-vcm")+
$AH215-
BoxVal(ROW($AA215),26,COLUMN(INDIRECT("T"&amp;(INT(ROW($AA232)/65))*65+2)))-
$AB215-
$W215-
IFERROR(VLOOKUP($AC215,$CT$1:$DC$31,7,FALSE),0)</f>
        <v>-39.299999999999997</v>
      </c>
      <c r="AM215" s="44">
        <f t="shared" ref="AM215:AM218" ca="1" si="35">AL215+(AG215-AF215)</f>
        <v>-38.799999999999997</v>
      </c>
      <c r="AN215" s="36" t="str">
        <f t="shared" ref="AN215:AN218" ca="1" si="36">IF(BoxVal(ROW(AA215),9,COLUMN(T213))="FIX","00",ManualLookup(AA215,BoxVal(ROW(AA215),4,COLUMN(AN213)),INDIRECT(DN$3)))</f>
        <v>30</v>
      </c>
      <c r="AO215" s="36" t="str" cm="1">
        <f t="array" aca="1" ref="AO215" ca="1">ManualLookup(AB215,BoxVal(ROW(AB215),4,COLUMN(AO213)),INDIRECT(DO$3))</f>
        <v>05</v>
      </c>
      <c r="AP215" s="36" t="str" cm="1">
        <f t="array" aca="1" ref="AP215" ca="1">ManualLookup(AC215,BoxVal(ROW(AC215),4,COLUMN(AP213)),INDIRECT(DP$3))</f>
        <v>00</v>
      </c>
      <c r="AQ215" s="36" t="str" cm="1">
        <f t="array" aca="1" ref="AQ215" ca="1">ManualLookup(AD215,BoxVal(ROW(AD215),4,COLUMN(AQ213)),INDIRECT(DQ$3))</f>
        <v>00</v>
      </c>
      <c r="AR215" s="36" t="str" cm="1">
        <f t="array" aca="1" ref="AR215" ca="1">ManualLookup(AE215,BoxVal(ROW(AE215),4,COLUMN(AR213)),INDIRECT(DR$3))</f>
        <v>00</v>
      </c>
      <c r="AS215" s="36"/>
    </row>
    <row r="216" spans="19:45" ht="30" customHeight="1" x14ac:dyDescent="0.25">
      <c r="S216" s="7" t="s">
        <v>604</v>
      </c>
      <c r="T216" s="7" t="str">
        <f>VLOOKUP($T203,$AU$1:$AZ$31,MATCH($T197,$AU$1:$AZ$1,0),FALSE)&amp;"_"&amp;T205</f>
        <v>10V_NormalMode</v>
      </c>
      <c r="U216" s="36" t="str">
        <f t="shared" ca="1" si="26"/>
        <v>0x36=-40.00,-39.50;</v>
      </c>
      <c r="V216" s="37"/>
      <c r="W216" s="37"/>
      <c r="X216" s="38"/>
      <c r="Y216" s="38">
        <v>1.49</v>
      </c>
      <c r="Z216" s="55">
        <f t="shared" ca="1" si="27"/>
        <v>1.7000000000000002</v>
      </c>
      <c r="AA216" s="39" t="s">
        <v>586</v>
      </c>
      <c r="AB216" s="40">
        <v>-0.5</v>
      </c>
      <c r="AC216" s="40" t="s">
        <v>995</v>
      </c>
      <c r="AD216" s="40">
        <v>1</v>
      </c>
      <c r="AE216" s="41">
        <v>0</v>
      </c>
      <c r="AF216" s="42">
        <v>-40</v>
      </c>
      <c r="AG216" s="47">
        <f t="shared" si="33"/>
        <v>-39.5</v>
      </c>
      <c r="AH216" s="43">
        <f t="shared" ca="1" si="28"/>
        <v>-38.299999999999997</v>
      </c>
      <c r="AI216" s="43">
        <f t="shared" ca="1" si="29"/>
        <v>-37.799999999999997</v>
      </c>
      <c r="AJ216" s="44" cm="1">
        <f t="array" aca="1" ref="AJ216" ca="1" xml:space="preserve">
N("initial sens-loopgain")+
$AF216-BoxVal(ROW($AA216),26,COLUMN(INDIRECT("T"&amp;(INT(ROW($AA233)/65))*65+2)))</f>
        <v>-42</v>
      </c>
      <c r="AK216" s="44">
        <f t="shared" ca="1" si="34"/>
        <v>-41.5</v>
      </c>
      <c r="AL216" s="44" cm="1">
        <f t="array" aca="1" ref="AL216" ca="1" xml:space="preserve">
N("initial sens-loopgain-gain-gain ref-vcm")+
$AH216-
BoxVal(ROW($AA216),26,COLUMN(INDIRECT("T"&amp;(INT(ROW($AA233)/65))*65+2)))-
$AB216-
$W216-
IFERROR(VLOOKUP($AC216,$CT$1:$DC$31,7,FALSE),0)</f>
        <v>-39.799999999999997</v>
      </c>
      <c r="AM216" s="44">
        <f t="shared" ca="1" si="35"/>
        <v>-39.299999999999997</v>
      </c>
      <c r="AN216" s="36" t="str">
        <f t="shared" ca="1" si="36"/>
        <v>30</v>
      </c>
      <c r="AO216" s="36" t="str" cm="1">
        <f t="array" aca="1" ref="AO216" ca="1">ManualLookup(AB216,BoxVal(ROW(AB216),4,COLUMN(AO214)),INDIRECT(DO$3))</f>
        <v>06</v>
      </c>
      <c r="AP216" s="36" t="str" cm="1">
        <f t="array" aca="1" ref="AP216" ca="1">ManualLookup(AC216,BoxVal(ROW(AC216),4,COLUMN(AP214)),INDIRECT(DP$3))</f>
        <v>00</v>
      </c>
      <c r="AQ216" s="36" t="str" cm="1">
        <f t="array" aca="1" ref="AQ216" ca="1">ManualLookup(AD216,BoxVal(ROW(AD216),4,COLUMN(AQ214)),INDIRECT(DQ$3))</f>
        <v>00</v>
      </c>
      <c r="AR216" s="36" t="str" cm="1">
        <f t="array" aca="1" ref="AR216" ca="1">ManualLookup(AE216,BoxVal(ROW(AE216),4,COLUMN(AR214)),INDIRECT(DR$3))</f>
        <v>00</v>
      </c>
      <c r="AS216" s="36"/>
    </row>
    <row r="217" spans="19:45" ht="30" customHeight="1" x14ac:dyDescent="0.25">
      <c r="S217" s="7" t="s">
        <v>424</v>
      </c>
      <c r="T217" s="7" t="s">
        <v>188</v>
      </c>
      <c r="U217" s="36" t="str">
        <f t="shared" ca="1" si="26"/>
        <v>0x30=-40.50,-40.00;</v>
      </c>
      <c r="V217" s="37"/>
      <c r="W217" s="37"/>
      <c r="X217" s="38"/>
      <c r="Y217" s="38"/>
      <c r="Z217" s="55">
        <f t="shared" ca="1" si="27"/>
        <v>2.2000000000000002</v>
      </c>
      <c r="AA217" s="39" t="s">
        <v>586</v>
      </c>
      <c r="AB217" s="40">
        <v>0</v>
      </c>
      <c r="AC217" s="40" t="s">
        <v>995</v>
      </c>
      <c r="AD217" s="40">
        <v>1</v>
      </c>
      <c r="AE217" s="41">
        <v>0</v>
      </c>
      <c r="AF217" s="42">
        <v>-40.5</v>
      </c>
      <c r="AG217" s="47">
        <f t="shared" ref="AG217:AG218" si="37">AF216</f>
        <v>-40</v>
      </c>
      <c r="AH217" s="43">
        <f t="shared" ca="1" si="28"/>
        <v>-38.299999999999997</v>
      </c>
      <c r="AI217" s="43">
        <f t="shared" ca="1" si="29"/>
        <v>-37.799999999999997</v>
      </c>
      <c r="AJ217" s="44" cm="1">
        <f t="array" aca="1" ref="AJ217" ca="1" xml:space="preserve">
N("initial sens-loopgain")+
$AF217-BoxVal(ROW($AA217),26,COLUMN(INDIRECT("T"&amp;(INT(ROW($AA234)/65))*65+2)))</f>
        <v>-42.5</v>
      </c>
      <c r="AK217" s="44">
        <f t="shared" ca="1" si="34"/>
        <v>-42</v>
      </c>
      <c r="AL217" s="44" cm="1">
        <f t="array" aca="1" ref="AL217" ca="1" xml:space="preserve">
N("initial sens-loopgain-gain-gain ref-vcm")+
$AH217-
BoxVal(ROW($AA217),26,COLUMN(INDIRECT("T"&amp;(INT(ROW($AA234)/65))*65+2)))-
$AB217-
$W217-
IFERROR(VLOOKUP($AC217,$CT$1:$DC$31,7,FALSE),0)</f>
        <v>-40.299999999999997</v>
      </c>
      <c r="AM217" s="44">
        <f t="shared" ca="1" si="35"/>
        <v>-39.799999999999997</v>
      </c>
      <c r="AN217" s="36" t="str">
        <f t="shared" ca="1" si="36"/>
        <v>30</v>
      </c>
      <c r="AO217" s="36" t="str" cm="1">
        <f t="array" aca="1" ref="AO217" ca="1">ManualLookup(AB217,BoxVal(ROW(AB217),4,COLUMN(AO215)),INDIRECT(DO$3))</f>
        <v>00</v>
      </c>
      <c r="AP217" s="36" t="str" cm="1">
        <f t="array" aca="1" ref="AP217" ca="1">ManualLookup(AC217,BoxVal(ROW(AC217),4,COLUMN(AP215)),INDIRECT(DP$3))</f>
        <v>00</v>
      </c>
      <c r="AQ217" s="36" t="str" cm="1">
        <f t="array" aca="1" ref="AQ217" ca="1">ManualLookup(AD217,BoxVal(ROW(AD217),4,COLUMN(AQ215)),INDIRECT(DQ$3))</f>
        <v>00</v>
      </c>
      <c r="AR217" s="36" t="str" cm="1">
        <f t="array" aca="1" ref="AR217" ca="1">ManualLookup(AE217,BoxVal(ROW(AE217),4,COLUMN(AR215)),INDIRECT(DR$3))</f>
        <v>00</v>
      </c>
      <c r="AS217" s="36"/>
    </row>
    <row r="218" spans="19:45" ht="30" customHeight="1" x14ac:dyDescent="0.25">
      <c r="S218" s="7" t="s">
        <v>16</v>
      </c>
      <c r="T218" s="7" t="s">
        <v>42</v>
      </c>
      <c r="U218" s="36" t="str">
        <f t="shared" ca="1" si="26"/>
        <v>0x37=-41.00,-40.50;</v>
      </c>
      <c r="V218" s="37"/>
      <c r="W218" s="37"/>
      <c r="X218" s="38"/>
      <c r="Y218" s="38"/>
      <c r="Z218" s="55">
        <f t="shared" ca="1" si="27"/>
        <v>2.7</v>
      </c>
      <c r="AA218" s="39" t="s">
        <v>586</v>
      </c>
      <c r="AB218" s="40">
        <v>0.5</v>
      </c>
      <c r="AC218" s="40" t="s">
        <v>995</v>
      </c>
      <c r="AD218" s="40">
        <v>1</v>
      </c>
      <c r="AE218" s="41">
        <v>0</v>
      </c>
      <c r="AF218" s="42">
        <v>-41</v>
      </c>
      <c r="AG218" s="47">
        <f t="shared" si="37"/>
        <v>-40.5</v>
      </c>
      <c r="AH218" s="43">
        <f t="shared" ca="1" si="28"/>
        <v>-38.299999999999997</v>
      </c>
      <c r="AI218" s="43">
        <f t="shared" ca="1" si="29"/>
        <v>-37.799999999999997</v>
      </c>
      <c r="AJ218" s="44" cm="1">
        <f t="array" aca="1" ref="AJ218" ca="1" xml:space="preserve">
N("initial sens-loopgain")+
$AF218-BoxVal(ROW($AA218),26,COLUMN(INDIRECT("T"&amp;(INT(ROW($AA235)/65))*65+2)))</f>
        <v>-43</v>
      </c>
      <c r="AK218" s="44">
        <f t="shared" ca="1" si="34"/>
        <v>-42.5</v>
      </c>
      <c r="AL218" s="44" cm="1">
        <f t="array" aca="1" ref="AL218" ca="1" xml:space="preserve">
N("initial sens-loopgain-gain-gain ref-vcm")+
$AH218-
BoxVal(ROW($AA218),26,COLUMN(INDIRECT("T"&amp;(INT(ROW($AA235)/65))*65+2)))-
$AB218-
$W218-
IFERROR(VLOOKUP($AC218,$CT$1:$DC$31,7,FALSE),0)</f>
        <v>-40.799999999999997</v>
      </c>
      <c r="AM218" s="44">
        <f t="shared" ca="1" si="35"/>
        <v>-40.299999999999997</v>
      </c>
      <c r="AN218" s="36" t="str">
        <f t="shared" ca="1" si="36"/>
        <v>30</v>
      </c>
      <c r="AO218" s="36" t="str" cm="1">
        <f t="array" aca="1" ref="AO218" ca="1">ManualLookup(AB218,BoxVal(ROW(AB218),4,COLUMN(AO216)),INDIRECT(DO$3))</f>
        <v>07</v>
      </c>
      <c r="AP218" s="36" t="str" cm="1">
        <f t="array" aca="1" ref="AP218" ca="1">ManualLookup(AC218,BoxVal(ROW(AC218),4,COLUMN(AP216)),INDIRECT(DP$3))</f>
        <v>00</v>
      </c>
      <c r="AQ218" s="36" t="str" cm="1">
        <f t="array" aca="1" ref="AQ218" ca="1">ManualLookup(AD218,BoxVal(ROW(AD218),4,COLUMN(AQ216)),INDIRECT(DQ$3))</f>
        <v>00</v>
      </c>
      <c r="AR218" s="36" t="str" cm="1">
        <f t="array" aca="1" ref="AR218" ca="1">ManualLookup(AE218,BoxVal(ROW(AE218),4,COLUMN(AR216)),INDIRECT(DR$3))</f>
        <v>00</v>
      </c>
      <c r="AS218" s="36"/>
    </row>
    <row r="219" spans="19:45" ht="30" customHeight="1" x14ac:dyDescent="0.25">
      <c r="S219" s="7" t="s">
        <v>17</v>
      </c>
      <c r="T219" s="7" t="s">
        <v>365</v>
      </c>
      <c r="U219" s="36"/>
      <c r="V219" s="37"/>
      <c r="W219" s="37"/>
      <c r="X219" s="38"/>
      <c r="Y219" s="38"/>
      <c r="Z219" s="48"/>
      <c r="AA219" s="39"/>
      <c r="AB219" s="40"/>
      <c r="AC219" s="40"/>
      <c r="AD219" s="40"/>
      <c r="AE219" s="41"/>
      <c r="AF219" s="42"/>
      <c r="AG219" s="47"/>
      <c r="AH219" s="43"/>
      <c r="AI219" s="43"/>
      <c r="AJ219" s="44"/>
      <c r="AK219" s="44"/>
      <c r="AL219" s="44"/>
      <c r="AM219" s="44"/>
      <c r="AN219" s="36"/>
      <c r="AO219" s="36"/>
      <c r="AP219" s="36"/>
      <c r="AQ219" s="36"/>
      <c r="AR219" s="36"/>
      <c r="AS219" s="36"/>
    </row>
    <row r="220" spans="19:45" ht="30" customHeight="1" x14ac:dyDescent="0.25">
      <c r="S220" s="7" t="s">
        <v>21</v>
      </c>
      <c r="T220" s="7" t="s">
        <v>190</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2</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1</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44229</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19</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-38+/-0.8 dBV</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100~200 (uA)
Vdc&amp;Remark: 0.65V (1.3V), 0.647V (3.3V)</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S228" s="7"/>
      <c r="T228" s="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14V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13V</v>
      </c>
      <c r="T231" s="3" t="s">
        <v>562</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12V</v>
      </c>
      <c r="T232" s="3" t="s">
        <v>562</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11V</v>
      </c>
      <c r="T233" s="3">
        <v>2.2000000000000002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10V</v>
      </c>
      <c r="T234" s="3">
        <v>0</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9V</v>
      </c>
      <c r="T235" s="3">
        <v>-3.5</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FIX</v>
      </c>
      <c r="T236" s="3">
        <v>0</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Space</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Config2</v>
      </c>
      <c r="T238" s="3" t="s">
        <v>562</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85"/>
      <c r="T260" s="85"/>
      <c r="U260" s="85"/>
      <c r="V260" s="85"/>
      <c r="W260" s="85"/>
      <c r="X260" s="85"/>
      <c r="Y260" s="85"/>
      <c r="Z260" s="85"/>
      <c r="AA260" s="85"/>
      <c r="AB260" s="85"/>
      <c r="AC260" s="85"/>
      <c r="AD260" s="85"/>
      <c r="AE260" s="85"/>
      <c r="AF260" s="85"/>
      <c r="AG260" s="85"/>
      <c r="AH260" s="85"/>
      <c r="AI260" s="85"/>
      <c r="AJ260" s="85"/>
      <c r="AK260" s="85"/>
      <c r="AL260" s="85"/>
      <c r="AM260" s="85"/>
      <c r="AN260" s="85"/>
      <c r="AO260" s="85"/>
      <c r="AP260" s="85"/>
      <c r="AQ260" s="85"/>
      <c r="AR260" s="109"/>
      <c r="AS260" s="109"/>
    </row>
    <row r="261" spans="19:45" ht="30" customHeight="1" x14ac:dyDescent="0.25">
      <c r="S261" s="31" cm="1">
        <f t="array" ref="S261">BoxNum(ROW($S261))</f>
        <v>5</v>
      </c>
      <c r="T261" s="7" t="s">
        <v>698</v>
      </c>
      <c r="U261" s="15" t="s">
        <v>1224</v>
      </c>
      <c r="V261" s="12"/>
      <c r="W261" s="65"/>
      <c r="X261" s="12"/>
      <c r="Y261" s="7">
        <f>VLOOKUP(U261,$DX$1:$DZ$21,3,FALSE)</f>
        <v>0</v>
      </c>
      <c r="Z261" s="5"/>
      <c r="AA261" s="5"/>
      <c r="AB261" s="5"/>
      <c r="AC261" s="5"/>
      <c r="AD261" s="8"/>
      <c r="AE261" s="5"/>
      <c r="AF261" s="5"/>
      <c r="AG261" s="5"/>
      <c r="AH261" s="5"/>
      <c r="AI261" s="5"/>
      <c r="AJ261" s="5"/>
      <c r="AK261" s="5"/>
      <c r="AL261" s="5"/>
      <c r="AM261" s="5"/>
      <c r="AN261" s="5"/>
      <c r="AO261" s="5"/>
      <c r="AP261" s="5"/>
      <c r="AQ261" s="5"/>
      <c r="AR261" s="5"/>
      <c r="AS261" s="5"/>
    </row>
    <row r="262" spans="19:45" ht="30" customHeight="1" x14ac:dyDescent="0.25">
      <c r="S262" s="7" t="s">
        <v>24</v>
      </c>
      <c r="T262" s="15" t="s">
        <v>433</v>
      </c>
      <c r="U262" s="5" t="s">
        <v>23</v>
      </c>
      <c r="V262" s="7">
        <f>VLOOKUP(U261,$DX$1:$DZ$21,2,FALSE)</f>
        <v>0</v>
      </c>
      <c r="W262" s="19"/>
      <c r="X262" s="19"/>
      <c r="Y262" s="19"/>
      <c r="Z262" s="19"/>
      <c r="AA262" s="5" t="s">
        <v>592</v>
      </c>
      <c r="AB262" s="26" t="str">
        <f>T281&amp;"_"&amp;ABS(T279)&amp;"dB_"&amp;T283&amp;"_"&amp;T284&amp;"_"&amp;GetAbsMaxMinText(AF265:AG324)&amp;"_"&amp;T264&amp;"_"&amp;T263&amp;S261&amp;"."&amp;T287</f>
        <v>15V_NormalMode_38dB_M804WG_N002A_340_392_ZTS6851_MP5.1</v>
      </c>
      <c r="AC262" s="18"/>
      <c r="AD262" s="18"/>
      <c r="AE262" s="18"/>
      <c r="AF262" s="18"/>
      <c r="AG262" s="18"/>
      <c r="AH262" s="19"/>
      <c r="AI262" s="19" t="s">
        <v>2</v>
      </c>
      <c r="AJ262" s="16" t="s">
        <v>1231</v>
      </c>
      <c r="AK262" s="16"/>
      <c r="AL262" s="16"/>
      <c r="AM262" s="16"/>
      <c r="AN262" s="16"/>
      <c r="AO262" s="16"/>
      <c r="AP262" s="16"/>
      <c r="AQ262" s="16"/>
      <c r="AR262" s="16"/>
      <c r="AS262" s="16"/>
    </row>
    <row r="263" spans="19:45" ht="30" customHeight="1" x14ac:dyDescent="0.25">
      <c r="S263" s="7" t="s">
        <v>5</v>
      </c>
      <c r="T263" s="15" t="s">
        <v>1148</v>
      </c>
      <c r="U263" s="104" t="str">
        <f>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328</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Full</v>
      </c>
      <c r="AP264" s="56" t="str">
        <f>VLOOKUP($T272,$DE$1:$DJ$31,4,FALSE)</f>
        <v>non</v>
      </c>
      <c r="AQ264" s="56" t="str">
        <f>VLOOKUP($T272,$DE$1:$DJ$31,5,FALSE)</f>
        <v>non</v>
      </c>
      <c r="AR264" s="56" t="str">
        <f>VLOOKUP($T272,$DE$1:$DJ$31,6,FALSE)</f>
        <v>Full</v>
      </c>
      <c r="AS264" s="110"/>
    </row>
    <row r="265" spans="19:45" ht="30" customHeight="1" x14ac:dyDescent="0.25">
      <c r="S265" s="7" t="s">
        <v>18</v>
      </c>
      <c r="T265" s="15" t="s">
        <v>41</v>
      </c>
      <c r="U265" s="36" t="str">
        <f t="shared" ref="U265:U276" ca="1" si="38">ConfigCode($AA265,$AN265,$AO265,$AP265,$AQ265,$AR265,$AF265,$AG265,2)</f>
        <v>0x14=-34.50,-34.00;</v>
      </c>
      <c r="V265" s="37">
        <v>-0.5</v>
      </c>
      <c r="W265" s="37"/>
      <c r="X265" s="68"/>
      <c r="Y265" s="68" t="s">
        <v>1232</v>
      </c>
      <c r="Z265" s="55">
        <f t="shared" ref="Z265:Z276" ca="1" si="39" xml:space="preserve">
N("vbias,vlookup vbias range")+
VLOOKUP($AA265,INDIRECT(BoxVal(ROW($AA265),34,COLUMN(T261))),2,FALSE)+
N("gain")+
$AB265+
N("vcm")+
VLOOKUP($AC265,$CT$1:$DC$31,7,FALSE)+
N("(vbias*vcp*vbg-vbias)*sensor ratio")+
VbiasCal($AA265,$AD265,$AE265,BoxVal(ROW($AC265),18,COLUMN($T$22)))+
N("vbias ref+gain ref")+
$V265+$W265</f>
        <v>-3.8630000000000004</v>
      </c>
      <c r="AA265" s="39" t="s">
        <v>965</v>
      </c>
      <c r="AB265" s="40">
        <v>-1.5</v>
      </c>
      <c r="AC265" s="40" t="s">
        <v>995</v>
      </c>
      <c r="AD265" s="40">
        <v>1</v>
      </c>
      <c r="AE265" s="41">
        <v>-0.115</v>
      </c>
      <c r="AF265" s="42">
        <v>-34.5</v>
      </c>
      <c r="AG265" s="42">
        <v>-34</v>
      </c>
      <c r="AH265" s="43">
        <f t="shared" ref="AH265:AH276" ca="1" si="40">$AF265+$Z265</f>
        <v>-38.363</v>
      </c>
      <c r="AI265" s="43">
        <f t="shared" ref="AI265:AI276" ca="1" si="41">$AG265+$Z265</f>
        <v>-37.863</v>
      </c>
      <c r="AJ265" s="44" cm="1">
        <f t="array" aca="1" ref="AJ265" ca="1" xml:space="preserve">
N("initial sens-loopgain")+
$AF265-BoxVal(ROW($AA265),26,COLUMN(INDIRECT("T"&amp;(INT(ROW($AA282)/65))*65+2)))</f>
        <v>-36.5</v>
      </c>
      <c r="AK265" s="44">
        <f t="shared" ref="AK265:AK272" ca="1" si="42">AJ265+(AG265-AF265)</f>
        <v>-36</v>
      </c>
      <c r="AL265" s="44" cm="1">
        <f t="array" aca="1" ref="AL265" ca="1" xml:space="preserve">
N("initial sens-loopgain-gain-gain ref-vcm")+
$AH265-
BoxVal(ROW($AA265),26,COLUMN(INDIRECT("T"&amp;(INT(ROW($AA282)/65))*65+2)))-
$AB265-
$W265-
IFERROR(VLOOKUP($AC265,$CT$1:$DC$31,7,FALSE),0)</f>
        <v>-38.863</v>
      </c>
      <c r="AM265" s="44">
        <f t="shared" ref="AM265:AM272" ca="1" si="43">AL265+(AG265-AF265)</f>
        <v>-38.363</v>
      </c>
      <c r="AN265" s="36" t="str">
        <f t="shared" ref="AN265:AN272" ca="1" si="44">IF(BoxVal(ROW(AA265),9,COLUMN(T263))="FIX","00",ManualLookup(AA265,BoxVal(ROW(AA265),4,COLUMN(AN263)),INDIRECT(DN$3)))</f>
        <v>00</v>
      </c>
      <c r="AO265" s="36" t="str" cm="1">
        <f t="array" aca="1" ref="AO265" ca="1">ManualLookup(AB265,BoxVal(ROW(AB265),4,COLUMN(AO263)),INDIRECT(DO$3))</f>
        <v>04</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10</v>
      </c>
      <c r="AS265" s="36"/>
    </row>
    <row r="266" spans="19:45" ht="30" customHeight="1" x14ac:dyDescent="0.25">
      <c r="S266" s="7" t="s">
        <v>13</v>
      </c>
      <c r="T266" s="15" t="s">
        <v>1123</v>
      </c>
      <c r="U266" s="36" t="str">
        <f t="shared" ca="1" si="38"/>
        <v>0x15=-34.80,-34.50;</v>
      </c>
      <c r="V266" s="37">
        <v>-0.5</v>
      </c>
      <c r="W266" s="37"/>
      <c r="X266" s="68"/>
      <c r="Y266" s="68" t="s">
        <v>1233</v>
      </c>
      <c r="Z266" s="55">
        <f t="shared" ca="1" si="39"/>
        <v>-3.3630000000000004</v>
      </c>
      <c r="AA266" s="39" t="s">
        <v>965</v>
      </c>
      <c r="AB266" s="40">
        <v>-1</v>
      </c>
      <c r="AC266" s="40" t="s">
        <v>995</v>
      </c>
      <c r="AD266" s="40">
        <v>1</v>
      </c>
      <c r="AE266" s="41">
        <v>-0.115</v>
      </c>
      <c r="AF266" s="42">
        <v>-34.799999999999997</v>
      </c>
      <c r="AG266" s="47">
        <f t="shared" ref="AG266:AG272" si="45">AF265</f>
        <v>-34.5</v>
      </c>
      <c r="AH266" s="43">
        <f t="shared" ca="1" si="40"/>
        <v>-38.162999999999997</v>
      </c>
      <c r="AI266" s="43">
        <f t="shared" ca="1" si="41"/>
        <v>-37.863</v>
      </c>
      <c r="AJ266" s="44" cm="1">
        <f t="array" aca="1" ref="AJ266" ca="1" xml:space="preserve">
N("initial sens-loopgain")+
$AF266-BoxVal(ROW($AA266),26,COLUMN(INDIRECT("T"&amp;(INT(ROW($AA283)/65))*65+2)))</f>
        <v>-36.799999999999997</v>
      </c>
      <c r="AK266" s="44">
        <f t="shared" ca="1" si="42"/>
        <v>-36.5</v>
      </c>
      <c r="AL266" s="44" cm="1">
        <f t="array" aca="1" ref="AL266" ca="1" xml:space="preserve">
N("initial sens-loopgain-gain-gain ref-vcm")+
$AH266-
BoxVal(ROW($AA266),26,COLUMN(INDIRECT("T"&amp;(INT(ROW($AA283)/65))*65+2)))-
$AB266-
$W266-
IFERROR(VLOOKUP($AC266,$CT$1:$DC$31,7,FALSE),0)</f>
        <v>-39.162999999999997</v>
      </c>
      <c r="AM266" s="44">
        <f t="shared" ca="1" si="43"/>
        <v>-38.863</v>
      </c>
      <c r="AN266" s="36" t="str">
        <f t="shared" ca="1" si="44"/>
        <v>00</v>
      </c>
      <c r="AO266" s="36" t="str" cm="1">
        <f t="array" aca="1" ref="AO266" ca="1">ManualLookup(AB266,BoxVal(ROW(AB266),4,COLUMN(AO264)),INDIRECT(DO$3))</f>
        <v>05</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10</v>
      </c>
      <c r="AS266" s="36"/>
    </row>
    <row r="267" spans="19:45" ht="30" customHeight="1" x14ac:dyDescent="0.25">
      <c r="S267" s="26"/>
      <c r="T267" s="17"/>
      <c r="U267" s="36" t="str">
        <f t="shared" ca="1" si="38"/>
        <v>0x15=-34.90,-34.80;</v>
      </c>
      <c r="V267" s="37">
        <v>-0.5</v>
      </c>
      <c r="W267" s="37"/>
      <c r="X267" s="68"/>
      <c r="Y267" s="68" t="s">
        <v>1234</v>
      </c>
      <c r="Z267" s="55">
        <f t="shared" ca="1" si="39"/>
        <v>-3.3630000000000004</v>
      </c>
      <c r="AA267" s="39" t="s">
        <v>965</v>
      </c>
      <c r="AB267" s="40">
        <v>-1</v>
      </c>
      <c r="AC267" s="40" t="s">
        <v>995</v>
      </c>
      <c r="AD267" s="40">
        <v>1</v>
      </c>
      <c r="AE267" s="41">
        <v>-0.115</v>
      </c>
      <c r="AF267" s="42">
        <v>-34.9</v>
      </c>
      <c r="AG267" s="47">
        <f t="shared" si="45"/>
        <v>-34.799999999999997</v>
      </c>
      <c r="AH267" s="43">
        <f t="shared" ca="1" si="40"/>
        <v>-38.262999999999998</v>
      </c>
      <c r="AI267" s="43">
        <f t="shared" ca="1" si="41"/>
        <v>-38.162999999999997</v>
      </c>
      <c r="AJ267" s="44" cm="1">
        <f t="array" aca="1" ref="AJ267" ca="1" xml:space="preserve">
N("initial sens-loopgain")+
$AF267-BoxVal(ROW($AA267),26,COLUMN(INDIRECT("T"&amp;(INT(ROW($AA284)/65))*65+2)))</f>
        <v>-36.9</v>
      </c>
      <c r="AK267" s="44">
        <f t="shared" ca="1" si="42"/>
        <v>-36.799999999999997</v>
      </c>
      <c r="AL267" s="44" cm="1">
        <f t="array" aca="1" ref="AL267" ca="1" xml:space="preserve">
N("initial sens-loopgain-gain-gain ref-vcm")+
$AH267-
BoxVal(ROW($AA267),26,COLUMN(INDIRECT("T"&amp;(INT(ROW($AA284)/65))*65+2)))-
$AB267-
$W267-
IFERROR(VLOOKUP($AC267,$CT$1:$DC$31,7,FALSE),0)</f>
        <v>-39.262999999999998</v>
      </c>
      <c r="AM267" s="44">
        <f t="shared" ca="1" si="43"/>
        <v>-39.162999999999997</v>
      </c>
      <c r="AN267" s="36" t="str">
        <f t="shared" ca="1" si="44"/>
        <v>00</v>
      </c>
      <c r="AO267" s="36" t="str" cm="1">
        <f t="array" aca="1" ref="AO267" ca="1">ManualLookup(AB267,BoxVal(ROW(AB267),4,COLUMN(AO265)),INDIRECT(DO$3))</f>
        <v>05</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10</v>
      </c>
      <c r="AS267" s="36"/>
    </row>
    <row r="268" spans="19:45" ht="30" customHeight="1" x14ac:dyDescent="0.25">
      <c r="S268" s="7" t="s">
        <v>19</v>
      </c>
      <c r="T268" s="15" t="s">
        <v>965</v>
      </c>
      <c r="U268" s="36" t="str">
        <f t="shared" ca="1" si="38"/>
        <v>0x83=-35.00,-34.90;</v>
      </c>
      <c r="V268" s="37">
        <v>-0.2</v>
      </c>
      <c r="W268" s="37"/>
      <c r="X268" s="68"/>
      <c r="Y268" s="68" t="s">
        <v>1234</v>
      </c>
      <c r="Z268" s="55">
        <f t="shared" ca="1" si="39"/>
        <v>-3.2692000000000005</v>
      </c>
      <c r="AA268" s="39" t="s">
        <v>965</v>
      </c>
      <c r="AB268" s="40">
        <v>-2</v>
      </c>
      <c r="AC268" s="40" t="s">
        <v>995</v>
      </c>
      <c r="AD268" s="40">
        <v>1</v>
      </c>
      <c r="AE268" s="41">
        <v>-6.6000000000000003E-2</v>
      </c>
      <c r="AF268" s="42">
        <v>-35</v>
      </c>
      <c r="AG268" s="47">
        <f t="shared" si="45"/>
        <v>-34.9</v>
      </c>
      <c r="AH268" s="43">
        <f t="shared" ca="1" si="40"/>
        <v>-38.269199999999998</v>
      </c>
      <c r="AI268" s="43">
        <f t="shared" ca="1" si="41"/>
        <v>-38.169199999999996</v>
      </c>
      <c r="AJ268" s="44" cm="1">
        <f t="array" aca="1" ref="AJ268" ca="1" xml:space="preserve">
N("initial sens-loopgain")+
$AF268-BoxVal(ROW($AA268),26,COLUMN(INDIRECT("T"&amp;(INT(ROW($AA285)/65))*65+2)))</f>
        <v>-37</v>
      </c>
      <c r="AK268" s="44">
        <f t="shared" ca="1" si="42"/>
        <v>-36.9</v>
      </c>
      <c r="AL268" s="44" cm="1">
        <f t="array" aca="1" ref="AL268" ca="1" xml:space="preserve">
N("initial sens-loopgain-gain-gain ref-vcm")+
$AH268-
BoxVal(ROW($AA268),26,COLUMN(INDIRECT("T"&amp;(INT(ROW($AA285)/65))*65+2)))-
$AB268-
$W268-
IFERROR(VLOOKUP($AC268,$CT$1:$DC$31,7,FALSE),0)</f>
        <v>-38.269199999999998</v>
      </c>
      <c r="AM268" s="44">
        <f t="shared" ca="1" si="43"/>
        <v>-38.169199999999996</v>
      </c>
      <c r="AN268" s="36" t="str">
        <f t="shared" ca="1" si="44"/>
        <v>00</v>
      </c>
      <c r="AO268" s="36" t="str" cm="1">
        <f t="array" aca="1" ref="AO268" ca="1">ManualLookup(AB268,BoxVal(ROW(AB268),4,COLUMN(AO266)),INDIRECT(DO$3))</f>
        <v>03</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80</v>
      </c>
      <c r="AS268" s="36"/>
    </row>
    <row r="269" spans="19:45" ht="30" customHeight="1" x14ac:dyDescent="0.25">
      <c r="S269" s="7" t="s">
        <v>15</v>
      </c>
      <c r="T269" s="15" t="s">
        <v>436</v>
      </c>
      <c r="U269" s="36" t="str">
        <f t="shared" ca="1" si="38"/>
        <v>0x84=-35.50,-35.00;</v>
      </c>
      <c r="V269" s="37">
        <v>-0.2</v>
      </c>
      <c r="W269" s="37"/>
      <c r="X269" s="68"/>
      <c r="Y269" s="68" t="s">
        <v>1235</v>
      </c>
      <c r="Z269" s="55">
        <f t="shared" ca="1" si="39"/>
        <v>-2.7692000000000005</v>
      </c>
      <c r="AA269" s="39" t="s">
        <v>965</v>
      </c>
      <c r="AB269" s="40">
        <v>-1.5</v>
      </c>
      <c r="AC269" s="40" t="s">
        <v>995</v>
      </c>
      <c r="AD269" s="40">
        <v>1</v>
      </c>
      <c r="AE269" s="41">
        <v>-6.6000000000000003E-2</v>
      </c>
      <c r="AF269" s="42">
        <v>-35.5</v>
      </c>
      <c r="AG269" s="47">
        <f t="shared" si="45"/>
        <v>-35</v>
      </c>
      <c r="AH269" s="43">
        <f t="shared" ca="1" si="40"/>
        <v>-38.269199999999998</v>
      </c>
      <c r="AI269" s="43">
        <f t="shared" ca="1" si="41"/>
        <v>-37.769199999999998</v>
      </c>
      <c r="AJ269" s="44" cm="1">
        <f t="array" aca="1" ref="AJ269" ca="1" xml:space="preserve">
N("initial sens-loopgain")+
$AF269-BoxVal(ROW($AA269),26,COLUMN(INDIRECT("T"&amp;(INT(ROW($AA286)/65))*65+2)))</f>
        <v>-37.5</v>
      </c>
      <c r="AK269" s="44">
        <f t="shared" ca="1" si="42"/>
        <v>-37</v>
      </c>
      <c r="AL269" s="44" cm="1">
        <f t="array" aca="1" ref="AL269" ca="1" xml:space="preserve">
N("initial sens-loopgain-gain-gain ref-vcm")+
$AH269-
BoxVal(ROW($AA269),26,COLUMN(INDIRECT("T"&amp;(INT(ROW($AA286)/65))*65+2)))-
$AB269-
$W269-
IFERROR(VLOOKUP($AC269,$CT$1:$DC$31,7,FALSE),0)</f>
        <v>-38.769199999999998</v>
      </c>
      <c r="AM269" s="44">
        <f t="shared" ca="1" si="43"/>
        <v>-38.269199999999998</v>
      </c>
      <c r="AN269" s="36" t="str">
        <f t="shared" ca="1" si="44"/>
        <v>00</v>
      </c>
      <c r="AO269" s="36" t="str" cm="1">
        <f t="array" aca="1" ref="AO269" ca="1">ManualLookup(AB269,BoxVal(ROW(AB269),4,COLUMN(AO267)),INDIRECT(DO$3))</f>
        <v>04</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80</v>
      </c>
      <c r="AS269" s="36"/>
    </row>
    <row r="270" spans="19:45" ht="30" customHeight="1" x14ac:dyDescent="0.25">
      <c r="S270" s="7" t="s">
        <v>705</v>
      </c>
      <c r="T270" s="15" t="s">
        <v>990</v>
      </c>
      <c r="U270" s="36" t="str">
        <f t="shared" ca="1" si="38"/>
        <v>0x85=-36.20,-35.50;</v>
      </c>
      <c r="V270" s="37">
        <v>-0.2</v>
      </c>
      <c r="W270" s="37"/>
      <c r="X270" s="68"/>
      <c r="Y270" s="68" t="s">
        <v>1236</v>
      </c>
      <c r="Z270" s="55">
        <f t="shared" ca="1" si="39"/>
        <v>-2.2692000000000005</v>
      </c>
      <c r="AA270" s="39" t="s">
        <v>965</v>
      </c>
      <c r="AB270" s="40">
        <v>-1</v>
      </c>
      <c r="AC270" s="40" t="s">
        <v>995</v>
      </c>
      <c r="AD270" s="40">
        <v>1</v>
      </c>
      <c r="AE270" s="41">
        <v>-6.6000000000000003E-2</v>
      </c>
      <c r="AF270" s="42">
        <v>-36.200000000000003</v>
      </c>
      <c r="AG270" s="47">
        <f t="shared" si="45"/>
        <v>-35.5</v>
      </c>
      <c r="AH270" s="43">
        <f t="shared" ca="1" si="40"/>
        <v>-38.469200000000001</v>
      </c>
      <c r="AI270" s="43">
        <f t="shared" ca="1" si="41"/>
        <v>-37.769199999999998</v>
      </c>
      <c r="AJ270" s="44" cm="1">
        <f t="array" aca="1" ref="AJ270" ca="1" xml:space="preserve">
N("initial sens-loopgain")+
$AF270-BoxVal(ROW($AA270),26,COLUMN(INDIRECT("T"&amp;(INT(ROW($AA287)/65))*65+2)))</f>
        <v>-38.200000000000003</v>
      </c>
      <c r="AK270" s="44">
        <f t="shared" ca="1" si="42"/>
        <v>-37.5</v>
      </c>
      <c r="AL270" s="44" cm="1">
        <f t="array" aca="1" ref="AL270" ca="1" xml:space="preserve">
N("initial sens-loopgain-gain-gain ref-vcm")+
$AH270-
BoxVal(ROW($AA270),26,COLUMN(INDIRECT("T"&amp;(INT(ROW($AA287)/65))*65+2)))-
$AB270-
$W270-
IFERROR(VLOOKUP($AC270,$CT$1:$DC$31,7,FALSE),0)</f>
        <v>-39.469200000000001</v>
      </c>
      <c r="AM270" s="44">
        <f t="shared" ca="1" si="43"/>
        <v>-38.769199999999998</v>
      </c>
      <c r="AN270" s="36" t="str">
        <f t="shared" ca="1" si="44"/>
        <v>00</v>
      </c>
      <c r="AO270" s="36" t="str" cm="1">
        <f t="array" aca="1" ref="AO270" ca="1">ManualLookup(AB270,BoxVal(ROW(AB270),4,COLUMN(AO268)),INDIRECT(DO$3))</f>
        <v>05</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80</v>
      </c>
      <c r="AS270" s="36"/>
    </row>
    <row r="271" spans="19:45" ht="30" customHeight="1" x14ac:dyDescent="0.25">
      <c r="S271" s="7" t="s">
        <v>605</v>
      </c>
      <c r="T271" s="15" t="s">
        <v>991</v>
      </c>
      <c r="U271" s="36" t="str">
        <f t="shared" ca="1" si="38"/>
        <v>0x04=-36.80,-36.20;</v>
      </c>
      <c r="V271" s="37"/>
      <c r="W271" s="37"/>
      <c r="X271" s="68"/>
      <c r="Y271" s="68" t="s">
        <v>1237</v>
      </c>
      <c r="Z271" s="55">
        <f t="shared" ca="1" si="39"/>
        <v>-1.5</v>
      </c>
      <c r="AA271" s="39" t="s">
        <v>965</v>
      </c>
      <c r="AB271" s="40">
        <v>-1.5</v>
      </c>
      <c r="AC271" s="40" t="s">
        <v>995</v>
      </c>
      <c r="AD271" s="40">
        <v>1</v>
      </c>
      <c r="AE271" s="41">
        <v>0</v>
      </c>
      <c r="AF271" s="42">
        <v>-36.799999999999997</v>
      </c>
      <c r="AG271" s="47">
        <f t="shared" si="45"/>
        <v>-36.200000000000003</v>
      </c>
      <c r="AH271" s="43">
        <f t="shared" ca="1" si="40"/>
        <v>-38.299999999999997</v>
      </c>
      <c r="AI271" s="43">
        <f t="shared" ca="1" si="41"/>
        <v>-37.700000000000003</v>
      </c>
      <c r="AJ271" s="44" cm="1">
        <f t="array" aca="1" ref="AJ271" ca="1" xml:space="preserve">
N("initial sens-loopgain")+
$AF271-BoxVal(ROW($AA271),26,COLUMN(INDIRECT("T"&amp;(INT(ROW($AA288)/65))*65+2)))</f>
        <v>-38.799999999999997</v>
      </c>
      <c r="AK271" s="44">
        <f t="shared" ca="1" si="42"/>
        <v>-38.200000000000003</v>
      </c>
      <c r="AL271" s="44" cm="1">
        <f t="array" aca="1" ref="AL271" ca="1" xml:space="preserve">
N("initial sens-loopgain-gain-gain ref-vcm")+
$AH271-
BoxVal(ROW($AA271),26,COLUMN(INDIRECT("T"&amp;(INT(ROW($AA288)/65))*65+2)))-
$AB271-
$W271-
IFERROR(VLOOKUP($AC271,$CT$1:$DC$31,7,FALSE),0)</f>
        <v>-38.799999999999997</v>
      </c>
      <c r="AM271" s="44">
        <f t="shared" ca="1" si="43"/>
        <v>-38.200000000000003</v>
      </c>
      <c r="AN271" s="36" t="str">
        <f t="shared" ca="1" si="44"/>
        <v>00</v>
      </c>
      <c r="AO271" s="36" t="str" cm="1">
        <f t="array" aca="1" ref="AO271" ca="1">ManualLookup(AB271,BoxVal(ROW(AB271),4,COLUMN(AO269)),INDIRECT(DO$3))</f>
        <v>04</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00</v>
      </c>
      <c r="AS271" s="36"/>
    </row>
    <row r="272" spans="19:45" ht="30" customHeight="1" x14ac:dyDescent="0.25">
      <c r="S272" s="73" t="s">
        <v>721</v>
      </c>
      <c r="T272" s="15" t="s">
        <v>26</v>
      </c>
      <c r="U272" s="36" t="str">
        <f t="shared" ca="1" si="38"/>
        <v>0x05=-37.30,-36.80;</v>
      </c>
      <c r="V272" s="37"/>
      <c r="W272" s="37"/>
      <c r="X272" s="68"/>
      <c r="Y272" s="68" t="s">
        <v>1238</v>
      </c>
      <c r="Z272" s="55">
        <f t="shared" ca="1" si="39"/>
        <v>-1</v>
      </c>
      <c r="AA272" s="39" t="s">
        <v>965</v>
      </c>
      <c r="AB272" s="40">
        <v>-1</v>
      </c>
      <c r="AC272" s="40" t="s">
        <v>995</v>
      </c>
      <c r="AD272" s="40">
        <v>1</v>
      </c>
      <c r="AE272" s="41">
        <v>0</v>
      </c>
      <c r="AF272" s="42">
        <v>-37.299999999999997</v>
      </c>
      <c r="AG272" s="47">
        <f t="shared" si="45"/>
        <v>-36.799999999999997</v>
      </c>
      <c r="AH272" s="43">
        <f t="shared" ca="1" si="40"/>
        <v>-38.299999999999997</v>
      </c>
      <c r="AI272" s="43">
        <f t="shared" ca="1" si="41"/>
        <v>-37.799999999999997</v>
      </c>
      <c r="AJ272" s="44" cm="1">
        <f t="array" aca="1" ref="AJ272" ca="1" xml:space="preserve">
N("initial sens-loopgain")+
$AF272-BoxVal(ROW($AA272),26,COLUMN(INDIRECT("T"&amp;(INT(ROW($AA289)/65))*65+2)))</f>
        <v>-39.299999999999997</v>
      </c>
      <c r="AK272" s="44">
        <f t="shared" ca="1" si="42"/>
        <v>-38.799999999999997</v>
      </c>
      <c r="AL272" s="44" cm="1">
        <f t="array" aca="1" ref="AL272" ca="1" xml:space="preserve">
N("initial sens-loopgain-gain-gain ref-vcm")+
$AH272-
BoxVal(ROW($AA272),26,COLUMN(INDIRECT("T"&amp;(INT(ROW($AA289)/65))*65+2)))-
$AB272-
$W272-
IFERROR(VLOOKUP($AC272,$CT$1:$DC$31,7,FALSE),0)</f>
        <v>-39.299999999999997</v>
      </c>
      <c r="AM272" s="44">
        <f t="shared" ca="1" si="43"/>
        <v>-38.799999999999997</v>
      </c>
      <c r="AN272" s="36" t="str">
        <f t="shared" ca="1" si="44"/>
        <v>00</v>
      </c>
      <c r="AO272" s="36" t="str" cm="1">
        <f t="array" aca="1" ref="AO272" ca="1">ManualLookup(AB272,BoxVal(ROW(AB272),4,COLUMN(AO270)),INDIRECT(DO$3))</f>
        <v>05</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00</v>
      </c>
      <c r="AS272" s="36"/>
    </row>
    <row r="273" spans="19:45" ht="30" customHeight="1" x14ac:dyDescent="0.25">
      <c r="S273" s="7" t="s">
        <v>20</v>
      </c>
      <c r="T273" s="15">
        <v>-38</v>
      </c>
      <c r="U273" s="36" t="str">
        <f t="shared" ca="1" si="38"/>
        <v>0x06=-37.80,-37.30;</v>
      </c>
      <c r="V273" s="37"/>
      <c r="W273" s="37"/>
      <c r="X273" s="68"/>
      <c r="Y273" s="68"/>
      <c r="Z273" s="55">
        <f t="shared" ca="1" si="39"/>
        <v>-0.5</v>
      </c>
      <c r="AA273" s="39" t="s">
        <v>965</v>
      </c>
      <c r="AB273" s="40">
        <v>-0.5</v>
      </c>
      <c r="AC273" s="40" t="s">
        <v>995</v>
      </c>
      <c r="AD273" s="40">
        <v>1</v>
      </c>
      <c r="AE273" s="41">
        <v>0</v>
      </c>
      <c r="AF273" s="42">
        <v>-37.799999999999997</v>
      </c>
      <c r="AG273" s="47">
        <f t="shared" ref="AG273:AG276" si="46">AF272</f>
        <v>-37.299999999999997</v>
      </c>
      <c r="AH273" s="43">
        <f t="shared" ca="1" si="40"/>
        <v>-38.299999999999997</v>
      </c>
      <c r="AI273" s="43">
        <f t="shared" ca="1" si="41"/>
        <v>-37.799999999999997</v>
      </c>
      <c r="AJ273" s="44" cm="1">
        <f t="array" aca="1" ref="AJ273" ca="1" xml:space="preserve">
N("initial sens-loopgain")+
$AF273-BoxVal(ROW($AA273),26,COLUMN(INDIRECT("T"&amp;(INT(ROW($AA290)/65))*65+2)))</f>
        <v>-39.799999999999997</v>
      </c>
      <c r="AK273" s="44">
        <f t="shared" ref="AK273:AK276" ca="1" si="47">AJ273+(AG273-AF273)</f>
        <v>-39.299999999999997</v>
      </c>
      <c r="AL273" s="44" cm="1">
        <f t="array" aca="1" ref="AL273" ca="1" xml:space="preserve">
N("initial sens-loopgain-gain-gain ref-vcm")+
$AH273-
BoxVal(ROW($AA273),26,COLUMN(INDIRECT("T"&amp;(INT(ROW($AA290)/65))*65+2)))-
$AB273-
$W273-
IFERROR(VLOOKUP($AC273,$CT$1:$DC$31,7,FALSE),0)</f>
        <v>-39.799999999999997</v>
      </c>
      <c r="AM273" s="44">
        <f t="shared" ref="AM273:AM276" ca="1" si="48">AL273+(AG273-AF273)</f>
        <v>-39.299999999999997</v>
      </c>
      <c r="AN273" s="36" t="str">
        <f t="shared" ref="AN273:AN276" ca="1" si="49">IF(BoxVal(ROW(AA273),9,COLUMN(T271))="FIX","00",ManualLookup(AA273,BoxVal(ROW(AA273),4,COLUMN(AN271)),INDIRECT(DN$3)))</f>
        <v>00</v>
      </c>
      <c r="AO273" s="36" t="str" cm="1">
        <f t="array" aca="1" ref="AO273" ca="1">ManualLookup(AB273,BoxVal(ROW(AB273),4,COLUMN(AO271)),INDIRECT(DO$3))</f>
        <v>06</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00</v>
      </c>
      <c r="AS273" s="36"/>
    </row>
    <row r="274" spans="19:45" ht="30" customHeight="1" x14ac:dyDescent="0.25">
      <c r="S274" s="7" t="s">
        <v>691</v>
      </c>
      <c r="T274" s="15" t="s">
        <v>1098</v>
      </c>
      <c r="U274" s="36" t="str">
        <f t="shared" ca="1" si="38"/>
        <v>0x95=-38.20,-37.80;</v>
      </c>
      <c r="V274" s="37">
        <v>0.2</v>
      </c>
      <c r="W274" s="37"/>
      <c r="X274" s="68"/>
      <c r="Y274" s="68" t="s">
        <v>1239</v>
      </c>
      <c r="Z274" s="55">
        <f t="shared" ca="1" si="39"/>
        <v>-6.1999999999999278E-3</v>
      </c>
      <c r="AA274" s="39" t="s">
        <v>965</v>
      </c>
      <c r="AB274" s="40">
        <v>-1</v>
      </c>
      <c r="AC274" s="40" t="s">
        <v>995</v>
      </c>
      <c r="AD274" s="40">
        <v>1</v>
      </c>
      <c r="AE274" s="41">
        <v>4.9000000000000002E-2</v>
      </c>
      <c r="AF274" s="42">
        <v>-38.200000000000003</v>
      </c>
      <c r="AG274" s="47">
        <f t="shared" si="46"/>
        <v>-37.799999999999997</v>
      </c>
      <c r="AH274" s="43">
        <f t="shared" ca="1" si="40"/>
        <v>-38.206200000000003</v>
      </c>
      <c r="AI274" s="43">
        <f t="shared" ca="1" si="41"/>
        <v>-37.806199999999997</v>
      </c>
      <c r="AJ274" s="44" cm="1">
        <f t="array" aca="1" ref="AJ274" ca="1" xml:space="preserve">
N("initial sens-loopgain")+
$AF274-BoxVal(ROW($AA274),26,COLUMN(INDIRECT("T"&amp;(INT(ROW($AA291)/65))*65+2)))</f>
        <v>-40.200000000000003</v>
      </c>
      <c r="AK274" s="44">
        <f t="shared" ca="1" si="47"/>
        <v>-39.799999999999997</v>
      </c>
      <c r="AL274" s="44" cm="1">
        <f t="array" aca="1" ref="AL274" ca="1" xml:space="preserve">
N("initial sens-loopgain-gain-gain ref-vcm")+
$AH274-
BoxVal(ROW($AA274),26,COLUMN(INDIRECT("T"&amp;(INT(ROW($AA291)/65))*65+2)))-
$AB274-
$W274-
IFERROR(VLOOKUP($AC274,$CT$1:$DC$31,7,FALSE),0)</f>
        <v>-39.206200000000003</v>
      </c>
      <c r="AM274" s="44">
        <f t="shared" ca="1" si="48"/>
        <v>-38.806199999999997</v>
      </c>
      <c r="AN274" s="36" t="str">
        <f t="shared" ca="1" si="49"/>
        <v>00</v>
      </c>
      <c r="AO274" s="36" t="str" cm="1">
        <f t="array" aca="1" ref="AO274" ca="1">ManualLookup(AB274,BoxVal(ROW(AB274),4,COLUMN(AO272)),INDIRECT(DO$3))</f>
        <v>05</v>
      </c>
      <c r="AP274" s="36" t="str" cm="1">
        <f t="array" aca="1" ref="AP274" ca="1">ManualLookup(AC274,BoxVal(ROW(AC274),4,COLUMN(AP272)),INDIRECT(DP$3))</f>
        <v>00</v>
      </c>
      <c r="AQ274" s="36" t="str" cm="1">
        <f t="array" aca="1" ref="AQ274" ca="1">ManualLookup(AD274,BoxVal(ROW(AD274),4,COLUMN(AQ272)),INDIRECT(DQ$3))</f>
        <v>00</v>
      </c>
      <c r="AR274" s="36" t="str" cm="1">
        <f t="array" aca="1" ref="AR274" ca="1">ManualLookup(AE274,BoxVal(ROW(AE274),4,COLUMN(AR272)),INDIRECT(DR$3))</f>
        <v>90</v>
      </c>
      <c r="AS274" s="36"/>
    </row>
    <row r="275" spans="19:45" ht="30" customHeight="1" x14ac:dyDescent="0.25">
      <c r="S275" s="82" t="s">
        <v>544</v>
      </c>
      <c r="T275" s="15" t="s">
        <v>1229</v>
      </c>
      <c r="U275" s="36" t="str">
        <f t="shared" ca="1" si="38"/>
        <v>0x96=-38.60,-38.20;</v>
      </c>
      <c r="V275" s="37">
        <v>0.1</v>
      </c>
      <c r="W275" s="37"/>
      <c r="X275" s="68"/>
      <c r="Y275" s="68" t="s">
        <v>1240</v>
      </c>
      <c r="Z275" s="55">
        <f t="shared" ca="1" si="39"/>
        <v>0.39380000000000004</v>
      </c>
      <c r="AA275" s="39" t="s">
        <v>965</v>
      </c>
      <c r="AB275" s="40">
        <v>-0.5</v>
      </c>
      <c r="AC275" s="40" t="s">
        <v>995</v>
      </c>
      <c r="AD275" s="40">
        <v>1</v>
      </c>
      <c r="AE275" s="41">
        <v>4.9000000000000002E-2</v>
      </c>
      <c r="AF275" s="42">
        <v>-38.6</v>
      </c>
      <c r="AG275" s="47">
        <f t="shared" si="46"/>
        <v>-38.200000000000003</v>
      </c>
      <c r="AH275" s="43">
        <f t="shared" ca="1" si="40"/>
        <v>-38.206200000000003</v>
      </c>
      <c r="AI275" s="43">
        <f t="shared" ca="1" si="41"/>
        <v>-37.806200000000004</v>
      </c>
      <c r="AJ275" s="44" cm="1">
        <f t="array" aca="1" ref="AJ275" ca="1" xml:space="preserve">
N("initial sens-loopgain")+
$AF275-BoxVal(ROW($AA275),26,COLUMN(INDIRECT("T"&amp;(INT(ROW($AA292)/65))*65+2)))</f>
        <v>-40.6</v>
      </c>
      <c r="AK275" s="44">
        <f t="shared" ca="1" si="47"/>
        <v>-40.200000000000003</v>
      </c>
      <c r="AL275" s="44" cm="1">
        <f t="array" aca="1" ref="AL275" ca="1" xml:space="preserve">
N("initial sens-loopgain-gain-gain ref-vcm")+
$AH275-
BoxVal(ROW($AA275),26,COLUMN(INDIRECT("T"&amp;(INT(ROW($AA292)/65))*65+2)))-
$AB275-
$W275-
IFERROR(VLOOKUP($AC275,$CT$1:$DC$31,7,FALSE),0)</f>
        <v>-39.706200000000003</v>
      </c>
      <c r="AM275" s="44">
        <f t="shared" ca="1" si="48"/>
        <v>-39.306200000000004</v>
      </c>
      <c r="AN275" s="36" t="str">
        <f t="shared" ca="1" si="49"/>
        <v>00</v>
      </c>
      <c r="AO275" s="36" t="str" cm="1">
        <f t="array" aca="1" ref="AO275" ca="1">ManualLookup(AB275,BoxVal(ROW(AB275),4,COLUMN(AO273)),INDIRECT(DO$3))</f>
        <v>06</v>
      </c>
      <c r="AP275" s="36" t="str" cm="1">
        <f t="array" aca="1" ref="AP275" ca="1">ManualLookup(AC275,BoxVal(ROW(AC275),4,COLUMN(AP273)),INDIRECT(DP$3))</f>
        <v>00</v>
      </c>
      <c r="AQ275" s="36" t="str" cm="1">
        <f t="array" aca="1" ref="AQ275" ca="1">ManualLookup(AD275,BoxVal(ROW(AD275),4,COLUMN(AQ273)),INDIRECT(DQ$3))</f>
        <v>00</v>
      </c>
      <c r="AR275" s="36" t="str" cm="1">
        <f t="array" aca="1" ref="AR275" ca="1">ManualLookup(AE275,BoxVal(ROW(AE275),4,COLUMN(AR273)),INDIRECT(DR$3))</f>
        <v>90</v>
      </c>
      <c r="AS275" s="36"/>
    </row>
    <row r="276" spans="19:45" ht="30" customHeight="1" x14ac:dyDescent="0.25">
      <c r="S276" s="73" t="s">
        <v>12</v>
      </c>
      <c r="T276" s="15" t="s">
        <v>548</v>
      </c>
      <c r="U276" s="36" t="str">
        <f t="shared" ca="1" si="38"/>
        <v>0x90=-39.20,-38.60;</v>
      </c>
      <c r="V276" s="37">
        <v>0.1</v>
      </c>
      <c r="W276" s="37"/>
      <c r="X276" s="68"/>
      <c r="Y276" s="68"/>
      <c r="Z276" s="55">
        <f t="shared" ca="1" si="39"/>
        <v>0.89380000000000004</v>
      </c>
      <c r="AA276" s="39" t="s">
        <v>965</v>
      </c>
      <c r="AB276" s="40">
        <v>0</v>
      </c>
      <c r="AC276" s="40" t="s">
        <v>995</v>
      </c>
      <c r="AD276" s="40">
        <v>1</v>
      </c>
      <c r="AE276" s="41">
        <v>4.9000000000000002E-2</v>
      </c>
      <c r="AF276" s="42">
        <v>-39.200000000000003</v>
      </c>
      <c r="AG276" s="47">
        <f t="shared" si="46"/>
        <v>-38.6</v>
      </c>
      <c r="AH276" s="43">
        <f t="shared" ca="1" si="40"/>
        <v>-38.306200000000004</v>
      </c>
      <c r="AI276" s="43">
        <f t="shared" ca="1" si="41"/>
        <v>-37.706200000000003</v>
      </c>
      <c r="AJ276" s="44" cm="1">
        <f t="array" aca="1" ref="AJ276" ca="1" xml:space="preserve">
N("initial sens-loopgain")+
$AF276-BoxVal(ROW($AA276),26,COLUMN(INDIRECT("T"&amp;(INT(ROW($AA293)/65))*65+2)))</f>
        <v>-41.2</v>
      </c>
      <c r="AK276" s="44">
        <f t="shared" ca="1" si="47"/>
        <v>-40.6</v>
      </c>
      <c r="AL276" s="44" cm="1">
        <f t="array" aca="1" ref="AL276" ca="1" xml:space="preserve">
N("initial sens-loopgain-gain-gain ref-vcm")+
$AH276-
BoxVal(ROW($AA276),26,COLUMN(INDIRECT("T"&amp;(INT(ROW($AA293)/65))*65+2)))-
$AB276-
$W276-
IFERROR(VLOOKUP($AC276,$CT$1:$DC$31,7,FALSE),0)</f>
        <v>-40.306200000000004</v>
      </c>
      <c r="AM276" s="44">
        <f t="shared" ca="1" si="48"/>
        <v>-39.706200000000003</v>
      </c>
      <c r="AN276" s="36" t="str">
        <f t="shared" ca="1" si="49"/>
        <v>00</v>
      </c>
      <c r="AO276" s="36" t="str" cm="1">
        <f t="array" aca="1" ref="AO276" ca="1">ManualLookup(AB276,BoxVal(ROW(AB276),4,COLUMN(AO274)),INDIRECT(DO$3))</f>
        <v>00</v>
      </c>
      <c r="AP276" s="36" t="str" cm="1">
        <f t="array" aca="1" ref="AP276" ca="1">ManualLookup(AC276,BoxVal(ROW(AC276),4,COLUMN(AP274)),INDIRECT(DP$3))</f>
        <v>00</v>
      </c>
      <c r="AQ276" s="36" t="str" cm="1">
        <f t="array" aca="1" ref="AQ276" ca="1">ManualLookup(AD276,BoxVal(ROW(AD276),4,COLUMN(AQ274)),INDIRECT(DQ$3))</f>
        <v>00</v>
      </c>
      <c r="AR276" s="36" t="str" cm="1">
        <f t="array" aca="1" ref="AR276" ca="1">ManualLookup(AE276,BoxVal(ROW(AE276),4,COLUMN(AR274)),INDIRECT(DR$3))</f>
        <v>90</v>
      </c>
      <c r="AS276" s="36"/>
    </row>
    <row r="277" spans="19:45" ht="30" customHeight="1" x14ac:dyDescent="0.25">
      <c r="S277" s="73" t="s">
        <v>773</v>
      </c>
      <c r="T277" s="111" t="s">
        <v>1254</v>
      </c>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9:45" ht="30" customHeight="1" x14ac:dyDescent="0.25">
      <c r="S278" s="73" t="s">
        <v>573</v>
      </c>
      <c r="T278" s="15">
        <v>1.8</v>
      </c>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9:45" ht="30" customHeight="1" x14ac:dyDescent="0.25">
      <c r="S279" s="7" t="s">
        <v>590</v>
      </c>
      <c r="T279" s="15">
        <v>-38</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S280" s="7" t="s">
        <v>693</v>
      </c>
      <c r="T280" s="15">
        <v>0.7</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S281" s="7" t="s">
        <v>604</v>
      </c>
      <c r="T281" s="7" t="str">
        <f>VLOOKUP($T268,$AU$1:$AZ$31,MATCH($T262,$AU$1:$AZ$1,0),FALSE)&amp;"_"&amp;T270</f>
        <v>15V_NormalMode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S282" s="7" t="s">
        <v>424</v>
      </c>
      <c r="T282" s="7" t="s">
        <v>188</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
        <v>42</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
        <v>365</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s">
        <v>190</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VLOOKUP(T275,$DT$1:$DV$31,3,FALSE)</f>
        <v>2</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1</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44483</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12</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T279&amp;"+/-"&amp;T280&amp;" "&amp;T289</f>
        <v>-38+/-0.7 dBV</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T271&amp;" : "&amp;T274&amp;" "&amp;"(uA)"&amp;CHAR(10)&amp;"Vdc&amp;Remark: "&amp;T277</f>
        <v>3.3V : 100~200 (uA)
Vdc&amp;Remark: 0.648V (1.8V), 0.647V (3.3V)</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S293" s="7"/>
      <c r="T293" s="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
        <v>581</v>
      </c>
      <c r="T295" s="3" t="s">
        <v>562</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
        <v>580</v>
      </c>
      <c r="T296" s="3" t="s">
        <v>562</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
        <v>587</v>
      </c>
      <c r="T297" s="3" t="s">
        <v>562</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
        <v>586</v>
      </c>
      <c r="T298" s="3" t="s">
        <v>562</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
        <v>584</v>
      </c>
      <c r="T299" s="3">
        <v>2.15</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
        <v>965</v>
      </c>
      <c r="T300" s="3">
        <v>0</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
        <v>436</v>
      </c>
      <c r="T301" s="3">
        <v>0</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Space</v>
      </c>
      <c r="T302" s="3"/>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Config2</v>
      </c>
      <c r="T303" s="3"/>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85"/>
      <c r="T325" s="85"/>
      <c r="U325" s="85"/>
      <c r="V325" s="85"/>
      <c r="W325" s="85"/>
      <c r="X325" s="85"/>
      <c r="Y325" s="85"/>
      <c r="Z325" s="85"/>
      <c r="AA325" s="85"/>
      <c r="AB325" s="85"/>
      <c r="AC325" s="85"/>
      <c r="AD325" s="85"/>
      <c r="AE325" s="85"/>
      <c r="AF325" s="85"/>
      <c r="AG325" s="85"/>
      <c r="AH325" s="85"/>
      <c r="AI325" s="85"/>
      <c r="AJ325" s="85"/>
      <c r="AK325" s="85"/>
      <c r="AL325" s="85"/>
      <c r="AM325" s="85"/>
      <c r="AN325" s="85"/>
      <c r="AO325" s="85"/>
      <c r="AP325" s="85"/>
      <c r="AQ325" s="85"/>
      <c r="AR325" s="109"/>
      <c r="AS325" s="109"/>
    </row>
    <row r="326" spans="19:45" ht="30" customHeight="1" x14ac:dyDescent="0.25">
      <c r="S326" s="31" cm="1">
        <f t="array" ref="S326">BoxNum(ROW($S326))</f>
        <v>6</v>
      </c>
      <c r="T326" s="7" t="s">
        <v>698</v>
      </c>
      <c r="U326" s="15" t="s">
        <v>585</v>
      </c>
      <c r="V326" s="12"/>
      <c r="W326" s="65"/>
      <c r="X326" s="12"/>
      <c r="Y326" s="7" t="str">
        <f>VLOOKUP(U326,$DX$1:$DZ$21,3,FALSE)</f>
        <v>-</v>
      </c>
      <c r="Z326" s="5"/>
      <c r="AA326" s="5"/>
      <c r="AB326" s="5"/>
      <c r="AC326" s="5"/>
      <c r="AD326" s="8"/>
      <c r="AE326" s="5"/>
      <c r="AF326" s="5"/>
      <c r="AG326" s="5"/>
      <c r="AH326" s="5"/>
      <c r="AI326" s="5"/>
      <c r="AJ326" s="5"/>
      <c r="AK326" s="5"/>
      <c r="AL326" s="5"/>
      <c r="AM326" s="5"/>
      <c r="AN326" s="5"/>
      <c r="AO326" s="5"/>
      <c r="AP326" s="5"/>
      <c r="AQ326" s="5"/>
      <c r="AR326" s="5"/>
      <c r="AS326" s="5"/>
    </row>
    <row r="327" spans="19:45" ht="30" customHeight="1" x14ac:dyDescent="0.25">
      <c r="S327" s="7" t="s">
        <v>24</v>
      </c>
      <c r="T327" s="15" t="s">
        <v>437</v>
      </c>
      <c r="U327" s="5" t="s">
        <v>23</v>
      </c>
      <c r="V327" s="7" t="str">
        <f>VLOOKUP(U326,$DX$1:$DZ$21,2,FALSE)</f>
        <v>bit12</v>
      </c>
      <c r="W327" s="19"/>
      <c r="X327" s="19"/>
      <c r="Y327" s="19"/>
      <c r="Z327" s="19"/>
      <c r="AA327" s="5" t="s">
        <v>592</v>
      </c>
      <c r="AB327" s="26" t="str">
        <f>T346&amp;"_"&amp;ABS(T344)&amp;"dB_"&amp;T348&amp;"_"&amp;T349&amp;"_"&amp;GetAbsMaxMinText(AF330:AG389)&amp;"_"&amp;T329&amp;"_"&amp;T328&amp;S326&amp;"."&amp;T352</f>
        <v>default_NormalMode_38dB_M804WG_N005A_327_411_ZTS6853_MP6.1</v>
      </c>
      <c r="AC327" s="18"/>
      <c r="AD327" s="18"/>
      <c r="AE327" s="18"/>
      <c r="AF327" s="18"/>
      <c r="AG327" s="18"/>
      <c r="AH327" s="19"/>
      <c r="AI327" s="19" t="s">
        <v>2</v>
      </c>
      <c r="AJ327" s="16" t="s">
        <v>1249</v>
      </c>
      <c r="AK327" s="16"/>
      <c r="AL327" s="16"/>
      <c r="AM327" s="16"/>
      <c r="AN327" s="16"/>
      <c r="AO327" s="16"/>
      <c r="AP327" s="16"/>
      <c r="AQ327" s="16"/>
      <c r="AR327" s="16"/>
      <c r="AS327" s="16"/>
    </row>
    <row r="328" spans="19:45" ht="30" customHeight="1" x14ac:dyDescent="0.25">
      <c r="S328" s="7" t="s">
        <v>5</v>
      </c>
      <c r="T328" s="15" t="s">
        <v>1148</v>
      </c>
      <c r="U328" s="104" t="str">
        <f>HYPERLINK("#A"&amp;(S326+1),"&lt;==Block" &amp; $S326 &amp;"==&gt;")</f>
        <v>&lt;==Block6==&gt;</v>
      </c>
      <c r="V328" s="51"/>
      <c r="W328" s="19"/>
      <c r="X328" s="19"/>
      <c r="Y328" s="23"/>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329</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VLOOKUP($T337,$DE$1:$DJ$31,2,FALSE)</f>
        <v>Full</v>
      </c>
      <c r="AO329" s="56" t="str">
        <f>VLOOKUP($T337,$DE$1:$DJ$31,3,FALSE)</f>
        <v>Full</v>
      </c>
      <c r="AP329" s="56" t="str">
        <f>VLOOKUP($T337,$DE$1:$DJ$31,4,FALSE)</f>
        <v>non</v>
      </c>
      <c r="AQ329" s="56" t="str">
        <f>VLOOKUP($T337,$DE$1:$DJ$31,5,FALSE)</f>
        <v>non</v>
      </c>
      <c r="AR329" s="56" t="str">
        <f>VLOOKUP($T337,$DE$1:$DJ$31,6,FALSE)</f>
        <v>Full</v>
      </c>
      <c r="AS329" s="35"/>
    </row>
    <row r="330" spans="19:45" ht="30" customHeight="1" x14ac:dyDescent="0.25">
      <c r="S330" s="7" t="s">
        <v>18</v>
      </c>
      <c r="T330" s="15" t="s">
        <v>41</v>
      </c>
      <c r="U330" s="36" t="str">
        <f t="shared" ref="U330:U345" ca="1" si="50">ConfigCode($AA330,$AN330,$AO330,$AP330,$AQ330,$AR330,$AF330,$AG330,2)</f>
        <v>0x73=-33.40,-32.80;</v>
      </c>
      <c r="V330" s="37">
        <v>-0.1</v>
      </c>
      <c r="W330" s="37"/>
      <c r="X330" s="68"/>
      <c r="Y330" s="68"/>
      <c r="Z330" s="55">
        <f t="shared" ref="Z330:Z333" ca="1" si="51" xml:space="preserve">
N("vbias,vlookup vbias range")+
VLOOKUP($AA330,INDIRECT(BoxVal(ROW($AA330),34,COLUMN(T326))),2,FALSE)+
N("gain")+
$AB330+
N("vcm")+
VLOOKUP($AC330,$CT$1:$DC$31,7,FALSE)+
N("(vbias*vcp*vbg-vbias)*sensor ratio")+
VbiasCal($AA330,$AD330,$AE330,BoxVal(ROW($AC330),18,COLUMN($T$22)))+
N("vbias ref+gain ref")+
$V330+$W330</f>
        <v>-4.8999999999999995</v>
      </c>
      <c r="AA330" s="39" t="s">
        <v>965</v>
      </c>
      <c r="AB330" s="40">
        <v>-2</v>
      </c>
      <c r="AC330" s="40" t="s">
        <v>995</v>
      </c>
      <c r="AD330" s="40">
        <v>1</v>
      </c>
      <c r="AE330" s="41">
        <v>0</v>
      </c>
      <c r="AF330" s="42">
        <v>-33.4</v>
      </c>
      <c r="AG330" s="42">
        <v>-32.799999999999997</v>
      </c>
      <c r="AH330" s="43">
        <f t="shared" ref="AH330:AH345" ca="1" si="52">$AF330+$Z330</f>
        <v>-38.299999999999997</v>
      </c>
      <c r="AI330" s="43">
        <f t="shared" ref="AI330:AI345" ca="1" si="53">$AG330+$Z330</f>
        <v>-37.699999999999996</v>
      </c>
      <c r="AJ330" s="44" cm="1">
        <f t="array" aca="1" ref="AJ330" ca="1" xml:space="preserve">
N("initial sens-loopgain")+
$AF330-BoxVal(ROW($AA330),26,COLUMN(INDIRECT("T"&amp;(INT(ROW($AA347)/65))*65+2)))</f>
        <v>-35.4</v>
      </c>
      <c r="AK330" s="44">
        <f t="shared" ref="AK330:AK336" ca="1" si="54">AJ330+(AG330-AF330)</f>
        <v>-34.799999999999997</v>
      </c>
      <c r="AL330" s="44" cm="1">
        <f t="array" aca="1" ref="AL330" ca="1" xml:space="preserve">
N("initial sens-loopgain-gain-gain ref-vcm")+
$AH330-
BoxVal(ROW($AA330),26,COLUMN(INDIRECT("T"&amp;(INT(ROW($AA347)/65))*65+2)))-
$AB330-
$W330-
IFERROR(VLOOKUP($AC330,$CT$1:$DC$31,7,FALSE),0)</f>
        <v>-38.299999999999997</v>
      </c>
      <c r="AM330" s="44">
        <f t="shared" ref="AM330:AM336" ca="1" si="55">AL330+(AG330-AF330)</f>
        <v>-37.699999999999996</v>
      </c>
      <c r="AN330" s="36" t="str">
        <f t="shared" ref="AN330:AN336" ca="1" si="56">IF(BoxVal(ROW(AA330),9,COLUMN(T328))="FIX","00",ManualLookup(AA330,BoxVal(ROW(AA330),4,COLUMN(AN328)),INDIRECT(DN$3)))</f>
        <v>70</v>
      </c>
      <c r="AO330" s="36" t="str" cm="1">
        <f t="array" aca="1" ref="AO330" ca="1">ManualLookup(AB330,BoxVal(ROW(AB330),4,COLUMN(AO328)),INDIRECT(DO$3))</f>
        <v>03</v>
      </c>
      <c r="AP330" s="36" t="str" cm="1">
        <f t="array" aca="1" ref="AP330" ca="1">ManualLookup(AC330,BoxVal(ROW(AC330),4,COLUMN(AP328)),INDIRECT(DP$3))</f>
        <v>00</v>
      </c>
      <c r="AQ330" s="36" t="str" cm="1">
        <f t="array" aca="1" ref="AQ330" ca="1">ManualLookup(AD330,BoxVal(ROW(AD330),4,COLUMN(AQ328)),INDIRECT(DQ$3))</f>
        <v>00</v>
      </c>
      <c r="AR330" s="36" t="str" cm="1">
        <f t="array" aca="1" ref="AR330" ca="1">ManualLookup(AE330,BoxVal(ROW(AE330),4,COLUMN(AR328)),INDIRECT(DR$3))</f>
        <v>00</v>
      </c>
      <c r="AS330" s="33"/>
    </row>
    <row r="331" spans="19:45" ht="30" customHeight="1" x14ac:dyDescent="0.25">
      <c r="S331" s="7" t="s">
        <v>13</v>
      </c>
      <c r="T331" s="15" t="s">
        <v>1123</v>
      </c>
      <c r="U331" s="36" t="str">
        <f t="shared" ca="1" si="50"/>
        <v>0x74=-34.00,-33.40;</v>
      </c>
      <c r="V331" s="37"/>
      <c r="W331" s="37"/>
      <c r="X331" s="68"/>
      <c r="Y331" s="68"/>
      <c r="Z331" s="55">
        <f t="shared" ca="1" si="51"/>
        <v>-4.3</v>
      </c>
      <c r="AA331" s="39" t="s">
        <v>965</v>
      </c>
      <c r="AB331" s="40">
        <v>-1.5</v>
      </c>
      <c r="AC331" s="40" t="s">
        <v>995</v>
      </c>
      <c r="AD331" s="40">
        <v>1</v>
      </c>
      <c r="AE331" s="41">
        <v>0</v>
      </c>
      <c r="AF331" s="42">
        <v>-34</v>
      </c>
      <c r="AG331" s="47">
        <f t="shared" ref="AG331:AG336" si="57">AF330</f>
        <v>-33.4</v>
      </c>
      <c r="AH331" s="43">
        <f t="shared" ca="1" si="52"/>
        <v>-38.299999999999997</v>
      </c>
      <c r="AI331" s="43">
        <f t="shared" ca="1" si="53"/>
        <v>-37.699999999999996</v>
      </c>
      <c r="AJ331" s="44" cm="1">
        <f t="array" aca="1" ref="AJ331" ca="1" xml:space="preserve">
N("initial sens-loopgain")+
$AF331-BoxVal(ROW($AA331),26,COLUMN(INDIRECT("T"&amp;(INT(ROW($AA348)/65))*65+2)))</f>
        <v>-36</v>
      </c>
      <c r="AK331" s="44">
        <f t="shared" ca="1" si="54"/>
        <v>-35.4</v>
      </c>
      <c r="AL331" s="44" cm="1">
        <f t="array" aca="1" ref="AL331" ca="1" xml:space="preserve">
N("initial sens-loopgain-gain-gain ref-vcm")+
$AH331-
BoxVal(ROW($AA331),26,COLUMN(INDIRECT("T"&amp;(INT(ROW($AA348)/65))*65+2)))-
$AB331-
$W331-
IFERROR(VLOOKUP($AC331,$CT$1:$DC$31,7,FALSE),0)</f>
        <v>-38.799999999999997</v>
      </c>
      <c r="AM331" s="44">
        <f t="shared" ca="1" si="55"/>
        <v>-38.199999999999996</v>
      </c>
      <c r="AN331" s="36" t="str">
        <f t="shared" ca="1" si="56"/>
        <v>70</v>
      </c>
      <c r="AO331" s="36" t="str" cm="1">
        <f t="array" aca="1" ref="AO331" ca="1">ManualLookup(AB331,BoxVal(ROW(AB331),4,COLUMN(AO329)),INDIRECT(DO$3))</f>
        <v>04</v>
      </c>
      <c r="AP331" s="36" t="str" cm="1">
        <f t="array" aca="1" ref="AP331" ca="1">ManualLookup(AC331,BoxVal(ROW(AC331),4,COLUMN(AP329)),INDIRECT(DP$3))</f>
        <v>00</v>
      </c>
      <c r="AQ331" s="36" t="str" cm="1">
        <f t="array" aca="1" ref="AQ331" ca="1">ManualLookup(AD331,BoxVal(ROW(AD331),4,COLUMN(AQ329)),INDIRECT(DQ$3))</f>
        <v>00</v>
      </c>
      <c r="AR331" s="36" t="str" cm="1">
        <f t="array" aca="1" ref="AR331" ca="1">ManualLookup(AE331,BoxVal(ROW(AE331),4,COLUMN(AR329)),INDIRECT(DR$3))</f>
        <v>00</v>
      </c>
      <c r="AS331" s="36"/>
    </row>
    <row r="332" spans="19:45" ht="30" customHeight="1" x14ac:dyDescent="0.25">
      <c r="S332" s="26"/>
      <c r="T332" s="17"/>
      <c r="U332" s="36" t="str">
        <f t="shared" ca="1" si="50"/>
        <v>0x75=-34.50,-34.00;</v>
      </c>
      <c r="V332" s="37"/>
      <c r="W332" s="37"/>
      <c r="X332" s="68"/>
      <c r="Y332" s="68"/>
      <c r="Z332" s="55">
        <f t="shared" ca="1" si="51"/>
        <v>-3.8</v>
      </c>
      <c r="AA332" s="39" t="s">
        <v>965</v>
      </c>
      <c r="AB332" s="40">
        <v>-1</v>
      </c>
      <c r="AC332" s="40" t="s">
        <v>995</v>
      </c>
      <c r="AD332" s="40">
        <v>1</v>
      </c>
      <c r="AE332" s="41">
        <v>0</v>
      </c>
      <c r="AF332" s="42">
        <v>-34.5</v>
      </c>
      <c r="AG332" s="47">
        <f t="shared" si="57"/>
        <v>-34</v>
      </c>
      <c r="AH332" s="43">
        <f t="shared" ca="1" si="52"/>
        <v>-38.299999999999997</v>
      </c>
      <c r="AI332" s="43">
        <f t="shared" ca="1" si="53"/>
        <v>-37.799999999999997</v>
      </c>
      <c r="AJ332" s="44" cm="1">
        <f t="array" aca="1" ref="AJ332" ca="1" xml:space="preserve">
N("initial sens-loopgain")+
$AF332-BoxVal(ROW($AA332),26,COLUMN(INDIRECT("T"&amp;(INT(ROW($AA349)/65))*65+2)))</f>
        <v>-36.5</v>
      </c>
      <c r="AK332" s="44">
        <f t="shared" ca="1" si="54"/>
        <v>-36</v>
      </c>
      <c r="AL332" s="44" cm="1">
        <f t="array" aca="1" ref="AL332" ca="1" xml:space="preserve">
N("initial sens-loopgain-gain-gain ref-vcm")+
$AH332-
BoxVal(ROW($AA332),26,COLUMN(INDIRECT("T"&amp;(INT(ROW($AA349)/65))*65+2)))-
$AB332-
$W332-
IFERROR(VLOOKUP($AC332,$CT$1:$DC$31,7,FALSE),0)</f>
        <v>-39.299999999999997</v>
      </c>
      <c r="AM332" s="44">
        <f t="shared" ca="1" si="55"/>
        <v>-38.799999999999997</v>
      </c>
      <c r="AN332" s="36" t="str">
        <f t="shared" ca="1" si="56"/>
        <v>70</v>
      </c>
      <c r="AO332" s="36" t="str" cm="1">
        <f t="array" aca="1" ref="AO332" ca="1">ManualLookup(AB332,BoxVal(ROW(AB332),4,COLUMN(AO330)),INDIRECT(DO$3))</f>
        <v>05</v>
      </c>
      <c r="AP332" s="36" t="str" cm="1">
        <f t="array" aca="1" ref="AP332" ca="1">ManualLookup(AC332,BoxVal(ROW(AC332),4,COLUMN(AP330)),INDIRECT(DP$3))</f>
        <v>00</v>
      </c>
      <c r="AQ332" s="36" t="str" cm="1">
        <f t="array" aca="1" ref="AQ332" ca="1">ManualLookup(AD332,BoxVal(ROW(AD332),4,COLUMN(AQ330)),INDIRECT(DQ$3))</f>
        <v>00</v>
      </c>
      <c r="AR332" s="36" t="str" cm="1">
        <f t="array" aca="1" ref="AR332" ca="1">ManualLookup(AE332,BoxVal(ROW(AE332),4,COLUMN(AR330)),INDIRECT(DR$3))</f>
        <v>00</v>
      </c>
      <c r="AS332" s="36"/>
    </row>
    <row r="333" spans="19:45" ht="30" customHeight="1" x14ac:dyDescent="0.25">
      <c r="S333" s="7" t="s">
        <v>19</v>
      </c>
      <c r="T333" s="15" t="s">
        <v>584</v>
      </c>
      <c r="U333" s="36" t="str">
        <f t="shared" ca="1" si="50"/>
        <v>0x76=-35.00,-34.50;</v>
      </c>
      <c r="V333" s="37"/>
      <c r="W333" s="37"/>
      <c r="X333" s="68"/>
      <c r="Y333" s="68"/>
      <c r="Z333" s="55">
        <f t="shared" ca="1" si="51"/>
        <v>-3.3</v>
      </c>
      <c r="AA333" s="39" t="s">
        <v>965</v>
      </c>
      <c r="AB333" s="40">
        <v>-0.5</v>
      </c>
      <c r="AC333" s="40" t="s">
        <v>995</v>
      </c>
      <c r="AD333" s="40">
        <v>1</v>
      </c>
      <c r="AE333" s="41">
        <v>0</v>
      </c>
      <c r="AF333" s="42">
        <v>-35</v>
      </c>
      <c r="AG333" s="47">
        <f t="shared" si="57"/>
        <v>-34.5</v>
      </c>
      <c r="AH333" s="43">
        <f t="shared" ca="1" si="52"/>
        <v>-38.299999999999997</v>
      </c>
      <c r="AI333" s="43">
        <f t="shared" ca="1" si="53"/>
        <v>-37.799999999999997</v>
      </c>
      <c r="AJ333" s="44" cm="1">
        <f t="array" aca="1" ref="AJ333" ca="1" xml:space="preserve">
N("initial sens-loopgain")+
$AF333-BoxVal(ROW($AA333),26,COLUMN(INDIRECT("T"&amp;(INT(ROW($AA350)/65))*65+2)))</f>
        <v>-37</v>
      </c>
      <c r="AK333" s="44">
        <f t="shared" ca="1" si="54"/>
        <v>-36.5</v>
      </c>
      <c r="AL333" s="44" cm="1">
        <f t="array" aca="1" ref="AL333" ca="1" xml:space="preserve">
N("initial sens-loopgain-gain-gain ref-vcm")+
$AH333-
BoxVal(ROW($AA333),26,COLUMN(INDIRECT("T"&amp;(INT(ROW($AA350)/65))*65+2)))-
$AB333-
$W333-
IFERROR(VLOOKUP($AC333,$CT$1:$DC$31,7,FALSE),0)</f>
        <v>-39.799999999999997</v>
      </c>
      <c r="AM333" s="44">
        <f t="shared" ca="1" si="55"/>
        <v>-39.299999999999997</v>
      </c>
      <c r="AN333" s="36" t="str">
        <f t="shared" ca="1" si="56"/>
        <v>70</v>
      </c>
      <c r="AO333" s="36" t="str" cm="1">
        <f t="array" aca="1" ref="AO333" ca="1">ManualLookup(AB333,BoxVal(ROW(AB333),4,COLUMN(AO331)),INDIRECT(DO$3))</f>
        <v>06</v>
      </c>
      <c r="AP333" s="36" t="str" cm="1">
        <f t="array" aca="1" ref="AP333" ca="1">ManualLookup(AC333,BoxVal(ROW(AC333),4,COLUMN(AP331)),INDIRECT(DP$3))</f>
        <v>00</v>
      </c>
      <c r="AQ333" s="36" t="str" cm="1">
        <f t="array" aca="1" ref="AQ333" ca="1">ManualLookup(AD333,BoxVal(ROW(AD333),4,COLUMN(AQ331)),INDIRECT(DQ$3))</f>
        <v>00</v>
      </c>
      <c r="AR333" s="36" t="str" cm="1">
        <f t="array" aca="1" ref="AR333" ca="1">ManualLookup(AE333,BoxVal(ROW(AE333),4,COLUMN(AR331)),INDIRECT(DR$3))</f>
        <v>00</v>
      </c>
      <c r="AS333" s="36"/>
    </row>
    <row r="334" spans="19:45" ht="30" customHeight="1" x14ac:dyDescent="0.25">
      <c r="S334" s="7" t="s">
        <v>15</v>
      </c>
      <c r="T334" s="15" t="s">
        <v>801</v>
      </c>
      <c r="U334" s="36" t="str">
        <f t="shared" ca="1" si="50"/>
        <v>0x70=-35.50,-35.00;</v>
      </c>
      <c r="V334" s="37"/>
      <c r="W334" s="37"/>
      <c r="X334" s="68"/>
      <c r="Y334" s="68"/>
      <c r="Z334" s="55">
        <f ca="1" xml:space="preserve">
N("vbias,vlookup vbias range")+
VLOOKUP($AA334,INDIRECT(BoxVal(ROW($AA334),34,COLUMN(T330))),2,FALSE)+
N("gain")+
$AB334+
N("vcm")+
VLOOKUP($AC334,$CT$1:$DC$31,7,FALSE)+
N("(vbias*vcp*vbg-vbias)*sensor ratio")+
VbiasCal($AA334,$AD334,$AE334,BoxVal(ROW($AC334),18,COLUMN($T$22)))+
N("vbias ref+gain ref")+
$V334+$W334</f>
        <v>-2.8</v>
      </c>
      <c r="AA334" s="39" t="s">
        <v>965</v>
      </c>
      <c r="AB334" s="40">
        <v>0</v>
      </c>
      <c r="AC334" s="40" t="s">
        <v>995</v>
      </c>
      <c r="AD334" s="40">
        <v>1</v>
      </c>
      <c r="AE334" s="41">
        <v>0</v>
      </c>
      <c r="AF334" s="42">
        <v>-35.5</v>
      </c>
      <c r="AG334" s="47">
        <f t="shared" si="57"/>
        <v>-35</v>
      </c>
      <c r="AH334" s="43">
        <f t="shared" ca="1" si="52"/>
        <v>-38.299999999999997</v>
      </c>
      <c r="AI334" s="43">
        <f t="shared" ca="1" si="53"/>
        <v>-37.799999999999997</v>
      </c>
      <c r="AJ334" s="44" cm="1">
        <f t="array" aca="1" ref="AJ334" ca="1" xml:space="preserve">
N("initial sens-loopgain")+
$AF334-BoxVal(ROW($AA334),26,COLUMN(INDIRECT("T"&amp;(INT(ROW($AA351)/65))*65+2)))</f>
        <v>-37.5</v>
      </c>
      <c r="AK334" s="44">
        <f t="shared" ca="1" si="54"/>
        <v>-37</v>
      </c>
      <c r="AL334" s="44" cm="1">
        <f t="array" aca="1" ref="AL334" ca="1" xml:space="preserve">
N("initial sens-loopgain-gain-gain ref-vcm")+
$AH334-
BoxVal(ROW($AA334),26,COLUMN(INDIRECT("T"&amp;(INT(ROW($AA351)/65))*65+2)))-
$AB334-
$W334-
IFERROR(VLOOKUP($AC334,$CT$1:$DC$31,7,FALSE),0)</f>
        <v>-40.299999999999997</v>
      </c>
      <c r="AM334" s="44">
        <f t="shared" ca="1" si="55"/>
        <v>-39.799999999999997</v>
      </c>
      <c r="AN334" s="36" t="str">
        <f t="shared" ca="1" si="56"/>
        <v>70</v>
      </c>
      <c r="AO334" s="36" t="str" cm="1">
        <f t="array" aca="1" ref="AO334" ca="1">ManualLookup(AB334,BoxVal(ROW(AB334),4,COLUMN(AO332)),INDIRECT(DO$3))</f>
        <v>00</v>
      </c>
      <c r="AP334" s="36" t="str" cm="1">
        <f t="array" aca="1" ref="AP334" ca="1">ManualLookup(AC334,BoxVal(ROW(AC334),4,COLUMN(AP332)),INDIRECT(DP$3))</f>
        <v>00</v>
      </c>
      <c r="AQ334" s="36" t="str" cm="1">
        <f t="array" aca="1" ref="AQ334" ca="1">ManualLookup(AD334,BoxVal(ROW(AD334),4,COLUMN(AQ332)),INDIRECT(DQ$3))</f>
        <v>00</v>
      </c>
      <c r="AR334" s="36" t="str" cm="1">
        <f t="array" aca="1" ref="AR334" ca="1">ManualLookup(AE334,BoxVal(ROW(AE334),4,COLUMN(AR332)),INDIRECT(DR$3))</f>
        <v>00</v>
      </c>
      <c r="AS334" s="36"/>
    </row>
    <row r="335" spans="19:45" ht="30" customHeight="1" x14ac:dyDescent="0.25">
      <c r="S335" s="7" t="s">
        <v>705</v>
      </c>
      <c r="T335" s="15" t="s">
        <v>990</v>
      </c>
      <c r="U335" s="36" t="str">
        <f t="shared" ca="1" si="50"/>
        <v>0x03=-36.30,-35.50;</v>
      </c>
      <c r="V335" s="37"/>
      <c r="W335" s="37"/>
      <c r="X335" s="68"/>
      <c r="Y335" s="68"/>
      <c r="Z335" s="55">
        <f t="shared" ref="Z335:Z336" ca="1" si="58" xml:space="preserve">
N("vbias,vlookup vbias range")+
VLOOKUP($AA335,INDIRECT(BoxVal(ROW($AA335),34,COLUMN(T331))),2,FALSE)+
N("gain")+
$AB335+
N("vcm")+
VLOOKUP($AC335,$CT$1:$DC$31,7,FALSE)+
N("(vbias*vcp*vbg-vbias)*sensor ratio")+
VbiasCal($AA335,$AD335,$AE335,BoxVal(ROW($AC335),18,COLUMN($T$22)))+
N("vbias ref+gain ref")+
$V335+$W335</f>
        <v>-2</v>
      </c>
      <c r="AA335" s="39" t="s">
        <v>584</v>
      </c>
      <c r="AB335" s="40">
        <v>-2</v>
      </c>
      <c r="AC335" s="40" t="s">
        <v>995</v>
      </c>
      <c r="AD335" s="40">
        <v>1</v>
      </c>
      <c r="AE335" s="41">
        <v>0</v>
      </c>
      <c r="AF335" s="42">
        <v>-36.299999999999997</v>
      </c>
      <c r="AG335" s="47">
        <f t="shared" si="57"/>
        <v>-35.5</v>
      </c>
      <c r="AH335" s="43">
        <f t="shared" ca="1" si="52"/>
        <v>-38.299999999999997</v>
      </c>
      <c r="AI335" s="43">
        <f t="shared" ca="1" si="53"/>
        <v>-37.5</v>
      </c>
      <c r="AJ335" s="44" cm="1">
        <f t="array" aca="1" ref="AJ335" ca="1" xml:space="preserve">
N("initial sens-loopgain")+
$AF335-BoxVal(ROW($AA335),26,COLUMN(INDIRECT("T"&amp;(INT(ROW($AA352)/65))*65+2)))</f>
        <v>-38.299999999999997</v>
      </c>
      <c r="AK335" s="44">
        <f t="shared" ca="1" si="54"/>
        <v>-37.5</v>
      </c>
      <c r="AL335" s="44" cm="1">
        <f t="array" aca="1" ref="AL335" ca="1" xml:space="preserve">
N("initial sens-loopgain-gain-gain ref-vcm")+
$AH335-
BoxVal(ROW($AA335),26,COLUMN(INDIRECT("T"&amp;(INT(ROW($AA352)/65))*65+2)))-
$AB335-
$W335-
IFERROR(VLOOKUP($AC335,$CT$1:$DC$31,7,FALSE),0)</f>
        <v>-38.299999999999997</v>
      </c>
      <c r="AM335" s="44">
        <f t="shared" ca="1" si="55"/>
        <v>-37.5</v>
      </c>
      <c r="AN335" s="36" t="str">
        <f t="shared" ca="1" si="56"/>
        <v>00</v>
      </c>
      <c r="AO335" s="36" t="str" cm="1">
        <f t="array" aca="1" ref="AO335" ca="1">ManualLookup(AB335,BoxVal(ROW(AB335),4,COLUMN(AO333)),INDIRECT(DO$3))</f>
        <v>03</v>
      </c>
      <c r="AP335" s="36" t="str" cm="1">
        <f t="array" aca="1" ref="AP335" ca="1">ManualLookup(AC335,BoxVal(ROW(AC335),4,COLUMN(AP333)),INDIRECT(DP$3))</f>
        <v>00</v>
      </c>
      <c r="AQ335" s="36" t="str" cm="1">
        <f t="array" aca="1" ref="AQ335" ca="1">ManualLookup(AD335,BoxVal(ROW(AD335),4,COLUMN(AQ333)),INDIRECT(DQ$3))</f>
        <v>00</v>
      </c>
      <c r="AR335" s="36" t="str" cm="1">
        <f t="array" aca="1" ref="AR335" ca="1">ManualLookup(AE335,BoxVal(ROW(AE335),4,COLUMN(AR333)),INDIRECT(DR$3))</f>
        <v>00</v>
      </c>
      <c r="AS335" s="36"/>
    </row>
    <row r="336" spans="19:45" ht="30" customHeight="1" x14ac:dyDescent="0.25">
      <c r="S336" s="7" t="s">
        <v>605</v>
      </c>
      <c r="T336" s="15" t="s">
        <v>991</v>
      </c>
      <c r="U336" s="36" t="str">
        <f t="shared" ca="1" si="50"/>
        <v>0x04=-36.80,-36.30;</v>
      </c>
      <c r="V336" s="37"/>
      <c r="W336" s="37"/>
      <c r="X336" s="68"/>
      <c r="Y336" s="68"/>
      <c r="Z336" s="55">
        <f t="shared" ca="1" si="58"/>
        <v>-1.5</v>
      </c>
      <c r="AA336" s="39" t="s">
        <v>584</v>
      </c>
      <c r="AB336" s="40">
        <v>-1.5</v>
      </c>
      <c r="AC336" s="40" t="s">
        <v>995</v>
      </c>
      <c r="AD336" s="40">
        <v>1</v>
      </c>
      <c r="AE336" s="41">
        <v>0</v>
      </c>
      <c r="AF336" s="42">
        <v>-36.799999999999997</v>
      </c>
      <c r="AG336" s="47">
        <f t="shared" si="57"/>
        <v>-36.299999999999997</v>
      </c>
      <c r="AH336" s="43">
        <f t="shared" ca="1" si="52"/>
        <v>-38.299999999999997</v>
      </c>
      <c r="AI336" s="43">
        <f t="shared" ca="1" si="53"/>
        <v>-37.799999999999997</v>
      </c>
      <c r="AJ336" s="44" cm="1">
        <f t="array" aca="1" ref="AJ336" ca="1" xml:space="preserve">
N("initial sens-loopgain")+
$AF336-BoxVal(ROW($AA336),26,COLUMN(INDIRECT("T"&amp;(INT(ROW($AA353)/65))*65+2)))</f>
        <v>-38.799999999999997</v>
      </c>
      <c r="AK336" s="44">
        <f t="shared" ca="1" si="54"/>
        <v>-38.299999999999997</v>
      </c>
      <c r="AL336" s="44" cm="1">
        <f t="array" aca="1" ref="AL336" ca="1" xml:space="preserve">
N("initial sens-loopgain-gain-gain ref-vcm")+
$AH336-
BoxVal(ROW($AA336),26,COLUMN(INDIRECT("T"&amp;(INT(ROW($AA353)/65))*65+2)))-
$AB336-
$W336-
IFERROR(VLOOKUP($AC336,$CT$1:$DC$31,7,FALSE),0)</f>
        <v>-38.799999999999997</v>
      </c>
      <c r="AM336" s="44">
        <f t="shared" ca="1" si="55"/>
        <v>-38.299999999999997</v>
      </c>
      <c r="AN336" s="36" t="str">
        <f t="shared" ca="1" si="56"/>
        <v>00</v>
      </c>
      <c r="AO336" s="36" t="str" cm="1">
        <f t="array" aca="1" ref="AO336" ca="1">ManualLookup(AB336,BoxVal(ROW(AB336),4,COLUMN(AO334)),INDIRECT(DO$3))</f>
        <v>04</v>
      </c>
      <c r="AP336" s="36" t="str" cm="1">
        <f t="array" aca="1" ref="AP336" ca="1">ManualLookup(AC336,BoxVal(ROW(AC336),4,COLUMN(AP334)),INDIRECT(DP$3))</f>
        <v>00</v>
      </c>
      <c r="AQ336" s="36" t="str" cm="1">
        <f t="array" aca="1" ref="AQ336" ca="1">ManualLookup(AD336,BoxVal(ROW(AD336),4,COLUMN(AQ334)),INDIRECT(DQ$3))</f>
        <v>00</v>
      </c>
      <c r="AR336" s="36" t="str" cm="1">
        <f t="array" aca="1" ref="AR336" ca="1">ManualLookup(AE336,BoxVal(ROW(AE336),4,COLUMN(AR334)),INDIRECT(DR$3))</f>
        <v>00</v>
      </c>
      <c r="AS336" s="36"/>
    </row>
    <row r="337" spans="19:45" ht="30" customHeight="1" x14ac:dyDescent="0.25">
      <c r="S337" s="7" t="s">
        <v>721</v>
      </c>
      <c r="T337" s="15" t="s">
        <v>26</v>
      </c>
      <c r="U337" s="36" t="str">
        <f t="shared" ca="1" si="50"/>
        <v>0x05=-37.30,-36.80;</v>
      </c>
      <c r="V337" s="37"/>
      <c r="W337" s="37"/>
      <c r="X337" s="68"/>
      <c r="Y337" s="68"/>
      <c r="Z337" s="55">
        <f t="shared" ref="Z337:Z345" ca="1" si="59" xml:space="preserve">
N("vbias,vlookup vbias range")+
VLOOKUP($AA337,INDIRECT(BoxVal(ROW($AA337),34,COLUMN(T333))),2,FALSE)+
N("gain")+
$AB337+
N("vcm")+
VLOOKUP($AC337,$CT$1:$DC$31,7,FALSE)+
N("(vbias*vcp*vbg-vbias)*sensor ratio")+
VbiasCal($AA337,$AD337,$AE337,BoxVal(ROW($AC337),18,COLUMN($T$22)))+
N("vbias ref+gain ref")+
$V337+$W337</f>
        <v>-1</v>
      </c>
      <c r="AA337" s="39" t="s">
        <v>584</v>
      </c>
      <c r="AB337" s="40">
        <v>-1</v>
      </c>
      <c r="AC337" s="40" t="s">
        <v>995</v>
      </c>
      <c r="AD337" s="40">
        <v>1</v>
      </c>
      <c r="AE337" s="41">
        <v>0</v>
      </c>
      <c r="AF337" s="42">
        <v>-37.299999999999997</v>
      </c>
      <c r="AG337" s="47">
        <f t="shared" ref="AG337:AG345" si="60">AF336</f>
        <v>-36.799999999999997</v>
      </c>
      <c r="AH337" s="43">
        <f t="shared" ca="1" si="52"/>
        <v>-38.299999999999997</v>
      </c>
      <c r="AI337" s="43">
        <f t="shared" ca="1" si="53"/>
        <v>-37.799999999999997</v>
      </c>
      <c r="AJ337" s="44" cm="1">
        <f t="array" aca="1" ref="AJ337" ca="1" xml:space="preserve">
N("initial sens-loopgain")+
$AF337-BoxVal(ROW($AA337),26,COLUMN(INDIRECT("T"&amp;(INT(ROW($AA354)/65))*65+2)))</f>
        <v>-39.299999999999997</v>
      </c>
      <c r="AK337" s="44">
        <f t="shared" ref="AK337:AK345" ca="1" si="61">AJ337+(AG337-AF337)</f>
        <v>-38.799999999999997</v>
      </c>
      <c r="AL337" s="44" cm="1">
        <f t="array" aca="1" ref="AL337" ca="1" xml:space="preserve">
N("initial sens-loopgain-gain-gain ref-vcm")+
$AH337-
BoxVal(ROW($AA337),26,COLUMN(INDIRECT("T"&amp;(INT(ROW($AA354)/65))*65+2)))-
$AB337-
$W337-
IFERROR(VLOOKUP($AC337,$CT$1:$DC$31,7,FALSE),0)</f>
        <v>-39.299999999999997</v>
      </c>
      <c r="AM337" s="44">
        <f t="shared" ref="AM337:AM345" ca="1" si="62">AL337+(AG337-AF337)</f>
        <v>-38.799999999999997</v>
      </c>
      <c r="AN337" s="36" t="str">
        <f t="shared" ref="AN337:AN345" ca="1" si="63">IF(BoxVal(ROW(AA337),9,COLUMN(T335))="FIX","00",ManualLookup(AA337,BoxVal(ROW(AA337),4,COLUMN(AN335)),INDIRECT(DN$3)))</f>
        <v>00</v>
      </c>
      <c r="AO337" s="36" t="str" cm="1">
        <f t="array" aca="1" ref="AO337" ca="1">ManualLookup(AB337,BoxVal(ROW(AB337),4,COLUMN(AO335)),INDIRECT(DO$3))</f>
        <v>05</v>
      </c>
      <c r="AP337" s="36" t="str" cm="1">
        <f t="array" aca="1" ref="AP337" ca="1">ManualLookup(AC337,BoxVal(ROW(AC337),4,COLUMN(AP335)),INDIRECT(DP$3))</f>
        <v>00</v>
      </c>
      <c r="AQ337" s="36" t="str" cm="1">
        <f t="array" aca="1" ref="AQ337" ca="1">ManualLookup(AD337,BoxVal(ROW(AD337),4,COLUMN(AQ335)),INDIRECT(DQ$3))</f>
        <v>00</v>
      </c>
      <c r="AR337" s="36" t="str" cm="1">
        <f t="array" aca="1" ref="AR337" ca="1">ManualLookup(AE337,BoxVal(ROW(AE337),4,COLUMN(AR335)),INDIRECT(DR$3))</f>
        <v>00</v>
      </c>
      <c r="AS337" s="36"/>
    </row>
    <row r="338" spans="19:45" ht="30" customHeight="1" x14ac:dyDescent="0.25">
      <c r="S338" s="7" t="s">
        <v>20</v>
      </c>
      <c r="T338" s="15">
        <v>-37</v>
      </c>
      <c r="U338" s="36" t="str">
        <f t="shared" ca="1" si="50"/>
        <v>0x06=-37.80,-37.30;</v>
      </c>
      <c r="V338" s="37"/>
      <c r="W338" s="37"/>
      <c r="X338" s="68"/>
      <c r="Y338" s="68"/>
      <c r="Z338" s="55">
        <f t="shared" ca="1" si="59"/>
        <v>-0.5</v>
      </c>
      <c r="AA338" s="39" t="s">
        <v>584</v>
      </c>
      <c r="AB338" s="40">
        <v>-0.5</v>
      </c>
      <c r="AC338" s="40" t="s">
        <v>995</v>
      </c>
      <c r="AD338" s="40">
        <v>1</v>
      </c>
      <c r="AE338" s="41">
        <v>0</v>
      </c>
      <c r="AF338" s="42">
        <v>-37.799999999999997</v>
      </c>
      <c r="AG338" s="47">
        <f t="shared" si="60"/>
        <v>-37.299999999999997</v>
      </c>
      <c r="AH338" s="43">
        <f t="shared" ca="1" si="52"/>
        <v>-38.299999999999997</v>
      </c>
      <c r="AI338" s="43">
        <f t="shared" ca="1" si="53"/>
        <v>-37.799999999999997</v>
      </c>
      <c r="AJ338" s="44" cm="1">
        <f t="array" aca="1" ref="AJ338" ca="1" xml:space="preserve">
N("initial sens-loopgain")+
$AF338-BoxVal(ROW($AA338),26,COLUMN(INDIRECT("T"&amp;(INT(ROW($AA355)/65))*65+2)))</f>
        <v>-39.799999999999997</v>
      </c>
      <c r="AK338" s="44">
        <f t="shared" ca="1" si="61"/>
        <v>-39.299999999999997</v>
      </c>
      <c r="AL338" s="44" cm="1">
        <f t="array" aca="1" ref="AL338" ca="1" xml:space="preserve">
N("initial sens-loopgain-gain-gain ref-vcm")+
$AH338-
BoxVal(ROW($AA338),26,COLUMN(INDIRECT("T"&amp;(INT(ROW($AA355)/65))*65+2)))-
$AB338-
$W338-
IFERROR(VLOOKUP($AC338,$CT$1:$DC$31,7,FALSE),0)</f>
        <v>-39.799999999999997</v>
      </c>
      <c r="AM338" s="44">
        <f t="shared" ca="1" si="62"/>
        <v>-39.299999999999997</v>
      </c>
      <c r="AN338" s="36" t="str">
        <f t="shared" ca="1" si="63"/>
        <v>00</v>
      </c>
      <c r="AO338" s="36" t="str" cm="1">
        <f t="array" aca="1" ref="AO338" ca="1">ManualLookup(AB338,BoxVal(ROW(AB338),4,COLUMN(AO336)),INDIRECT(DO$3))</f>
        <v>06</v>
      </c>
      <c r="AP338" s="36" t="str" cm="1">
        <f t="array" aca="1" ref="AP338" ca="1">ManualLookup(AC338,BoxVal(ROW(AC338),4,COLUMN(AP336)),INDIRECT(DP$3))</f>
        <v>00</v>
      </c>
      <c r="AQ338" s="36" t="str" cm="1">
        <f t="array" aca="1" ref="AQ338" ca="1">ManualLookup(AD338,BoxVal(ROW(AD338),4,COLUMN(AQ336)),INDIRECT(DQ$3))</f>
        <v>00</v>
      </c>
      <c r="AR338" s="36" t="str" cm="1">
        <f t="array" aca="1" ref="AR338" ca="1">ManualLookup(AE338,BoxVal(ROW(AE338),4,COLUMN(AR336)),INDIRECT(DR$3))</f>
        <v>00</v>
      </c>
      <c r="AS338" s="36"/>
    </row>
    <row r="339" spans="19:45" ht="30" customHeight="1" x14ac:dyDescent="0.25">
      <c r="S339" s="7" t="s">
        <v>691</v>
      </c>
      <c r="T339" s="15" t="s">
        <v>1098</v>
      </c>
      <c r="U339" s="36" t="str">
        <f t="shared" ca="1" si="50"/>
        <v>0x00=-38.30,-37.80;</v>
      </c>
      <c r="V339" s="37"/>
      <c r="W339" s="37"/>
      <c r="X339" s="68"/>
      <c r="Y339" s="68"/>
      <c r="Z339" s="55">
        <f t="shared" ca="1" si="59"/>
        <v>0</v>
      </c>
      <c r="AA339" s="39" t="s">
        <v>584</v>
      </c>
      <c r="AB339" s="40">
        <v>0</v>
      </c>
      <c r="AC339" s="40" t="s">
        <v>995</v>
      </c>
      <c r="AD339" s="40">
        <v>1</v>
      </c>
      <c r="AE339" s="41">
        <v>0</v>
      </c>
      <c r="AF339" s="42">
        <v>-38.299999999999997</v>
      </c>
      <c r="AG339" s="47">
        <f t="shared" si="60"/>
        <v>-37.799999999999997</v>
      </c>
      <c r="AH339" s="43">
        <f t="shared" ca="1" si="52"/>
        <v>-38.299999999999997</v>
      </c>
      <c r="AI339" s="43">
        <f t="shared" ca="1" si="53"/>
        <v>-37.799999999999997</v>
      </c>
      <c r="AJ339" s="44" cm="1">
        <f t="array" aca="1" ref="AJ339" ca="1" xml:space="preserve">
N("initial sens-loopgain")+
$AF339-BoxVal(ROW($AA339),26,COLUMN(INDIRECT("T"&amp;(INT(ROW($AA356)/65))*65+2)))</f>
        <v>-40.299999999999997</v>
      </c>
      <c r="AK339" s="44">
        <f t="shared" ca="1" si="61"/>
        <v>-39.799999999999997</v>
      </c>
      <c r="AL339" s="44" cm="1">
        <f t="array" aca="1" ref="AL339" ca="1" xml:space="preserve">
N("initial sens-loopgain-gain-gain ref-vcm")+
$AH339-
BoxVal(ROW($AA339),26,COLUMN(INDIRECT("T"&amp;(INT(ROW($AA356)/65))*65+2)))-
$AB339-
$W339-
IFERROR(VLOOKUP($AC339,$CT$1:$DC$31,7,FALSE),0)</f>
        <v>-40.299999999999997</v>
      </c>
      <c r="AM339" s="44">
        <f t="shared" ca="1" si="62"/>
        <v>-39.799999999999997</v>
      </c>
      <c r="AN339" s="36" t="str">
        <f t="shared" ca="1" si="63"/>
        <v>00</v>
      </c>
      <c r="AO339" s="36" t="str" cm="1">
        <f t="array" aca="1" ref="AO339" ca="1">ManualLookup(AB339,BoxVal(ROW(AB339),4,COLUMN(AO337)),INDIRECT(DO$3))</f>
        <v>00</v>
      </c>
      <c r="AP339" s="36" t="str" cm="1">
        <f t="array" aca="1" ref="AP339" ca="1">ManualLookup(AC339,BoxVal(ROW(AC339),4,COLUMN(AP337)),INDIRECT(DP$3))</f>
        <v>00</v>
      </c>
      <c r="AQ339" s="36" t="str" cm="1">
        <f t="array" aca="1" ref="AQ339" ca="1">ManualLookup(AD339,BoxVal(ROW(AD339),4,COLUMN(AQ337)),INDIRECT(DQ$3))</f>
        <v>00</v>
      </c>
      <c r="AR339" s="36" t="str" cm="1">
        <f t="array" aca="1" ref="AR339" ca="1">ManualLookup(AE339,BoxVal(ROW(AE339),4,COLUMN(AR337)),INDIRECT(DR$3))</f>
        <v>00</v>
      </c>
      <c r="AS339" s="36"/>
    </row>
    <row r="340" spans="19:45" ht="30" customHeight="1" x14ac:dyDescent="0.25">
      <c r="S340" s="7" t="s">
        <v>544</v>
      </c>
      <c r="T340" s="15" t="s">
        <v>1229</v>
      </c>
      <c r="U340" s="36" t="str">
        <f t="shared" ca="1" si="50"/>
        <v>0x33=-38.60,-38.30;</v>
      </c>
      <c r="V340" s="37"/>
      <c r="W340" s="37"/>
      <c r="X340" s="68"/>
      <c r="Y340" s="68"/>
      <c r="Z340" s="55">
        <f t="shared" ca="1" si="59"/>
        <v>0.29999999999999982</v>
      </c>
      <c r="AA340" s="39" t="s">
        <v>586</v>
      </c>
      <c r="AB340" s="40">
        <v>-2</v>
      </c>
      <c r="AC340" s="40" t="s">
        <v>995</v>
      </c>
      <c r="AD340" s="40">
        <v>1</v>
      </c>
      <c r="AE340" s="41">
        <v>0</v>
      </c>
      <c r="AF340" s="42">
        <v>-38.6</v>
      </c>
      <c r="AG340" s="47">
        <f t="shared" si="60"/>
        <v>-38.299999999999997</v>
      </c>
      <c r="AH340" s="43">
        <f t="shared" ca="1" si="52"/>
        <v>-38.300000000000004</v>
      </c>
      <c r="AI340" s="43">
        <f t="shared" ca="1" si="53"/>
        <v>-38</v>
      </c>
      <c r="AJ340" s="44" cm="1">
        <f t="array" aca="1" ref="AJ340" ca="1" xml:space="preserve">
N("initial sens-loopgain")+
$AF340-BoxVal(ROW($AA340),26,COLUMN(INDIRECT("T"&amp;(INT(ROW($AA357)/65))*65+2)))</f>
        <v>-40.6</v>
      </c>
      <c r="AK340" s="44">
        <f t="shared" ca="1" si="61"/>
        <v>-40.299999999999997</v>
      </c>
      <c r="AL340" s="44" cm="1">
        <f t="array" aca="1" ref="AL340" ca="1" xml:space="preserve">
N("initial sens-loopgain-gain-gain ref-vcm")+
$AH340-
BoxVal(ROW($AA340),26,COLUMN(INDIRECT("T"&amp;(INT(ROW($AA357)/65))*65+2)))-
$AB340-
$W340-
IFERROR(VLOOKUP($AC340,$CT$1:$DC$31,7,FALSE),0)</f>
        <v>-38.300000000000004</v>
      </c>
      <c r="AM340" s="44">
        <f t="shared" ca="1" si="62"/>
        <v>-38</v>
      </c>
      <c r="AN340" s="36" t="str">
        <f t="shared" ca="1" si="63"/>
        <v>30</v>
      </c>
      <c r="AO340" s="36" t="str" cm="1">
        <f t="array" aca="1" ref="AO340" ca="1">ManualLookup(AB340,BoxVal(ROW(AB340),4,COLUMN(AO338)),INDIRECT(DO$3))</f>
        <v>03</v>
      </c>
      <c r="AP340" s="36" t="str" cm="1">
        <f t="array" aca="1" ref="AP340" ca="1">ManualLookup(AC340,BoxVal(ROW(AC340),4,COLUMN(AP338)),INDIRECT(DP$3))</f>
        <v>00</v>
      </c>
      <c r="AQ340" s="36" t="str" cm="1">
        <f t="array" aca="1" ref="AQ340" ca="1">ManualLookup(AD340,BoxVal(ROW(AD340),4,COLUMN(AQ338)),INDIRECT(DQ$3))</f>
        <v>00</v>
      </c>
      <c r="AR340" s="36" t="str" cm="1">
        <f t="array" aca="1" ref="AR340" ca="1">ManualLookup(AE340,BoxVal(ROW(AE340),4,COLUMN(AR338)),INDIRECT(DR$3))</f>
        <v>00</v>
      </c>
      <c r="AS340" s="36"/>
    </row>
    <row r="341" spans="19:45" ht="30" customHeight="1" x14ac:dyDescent="0.25">
      <c r="S341" s="73" t="s">
        <v>12</v>
      </c>
      <c r="T341" s="15" t="s">
        <v>548</v>
      </c>
      <c r="U341" s="36" t="str">
        <f t="shared" ca="1" si="50"/>
        <v>0x34=-39.10,-38.60;</v>
      </c>
      <c r="V341" s="37"/>
      <c r="W341" s="37"/>
      <c r="X341" s="68"/>
      <c r="Y341" s="68"/>
      <c r="Z341" s="55">
        <f t="shared" ca="1" si="59"/>
        <v>0.79999999999999982</v>
      </c>
      <c r="AA341" s="39" t="s">
        <v>586</v>
      </c>
      <c r="AB341" s="40">
        <v>-1.5</v>
      </c>
      <c r="AC341" s="40" t="s">
        <v>995</v>
      </c>
      <c r="AD341" s="40">
        <v>1</v>
      </c>
      <c r="AE341" s="41">
        <v>0</v>
      </c>
      <c r="AF341" s="42">
        <v>-39.1</v>
      </c>
      <c r="AG341" s="47">
        <f t="shared" si="60"/>
        <v>-38.6</v>
      </c>
      <c r="AH341" s="43">
        <f t="shared" ca="1" si="52"/>
        <v>-38.300000000000004</v>
      </c>
      <c r="AI341" s="43">
        <f t="shared" ca="1" si="53"/>
        <v>-37.800000000000004</v>
      </c>
      <c r="AJ341" s="44" cm="1">
        <f t="array" aca="1" ref="AJ341" ca="1" xml:space="preserve">
N("initial sens-loopgain")+
$AF341-BoxVal(ROW($AA341),26,COLUMN(INDIRECT("T"&amp;(INT(ROW($AA358)/65))*65+2)))</f>
        <v>-41.1</v>
      </c>
      <c r="AK341" s="44">
        <f t="shared" ca="1" si="61"/>
        <v>-40.6</v>
      </c>
      <c r="AL341" s="44" cm="1">
        <f t="array" aca="1" ref="AL341" ca="1" xml:space="preserve">
N("initial sens-loopgain-gain-gain ref-vcm")+
$AH341-
BoxVal(ROW($AA341),26,COLUMN(INDIRECT("T"&amp;(INT(ROW($AA358)/65))*65+2)))-
$AB341-
$W341-
IFERROR(VLOOKUP($AC341,$CT$1:$DC$31,7,FALSE),0)</f>
        <v>-38.800000000000004</v>
      </c>
      <c r="AM341" s="44">
        <f t="shared" ca="1" si="62"/>
        <v>-38.300000000000004</v>
      </c>
      <c r="AN341" s="36" t="str">
        <f t="shared" ca="1" si="63"/>
        <v>30</v>
      </c>
      <c r="AO341" s="36" t="str" cm="1">
        <f t="array" aca="1" ref="AO341" ca="1">ManualLookup(AB341,BoxVal(ROW(AB341),4,COLUMN(AO339)),INDIRECT(DO$3))</f>
        <v>04</v>
      </c>
      <c r="AP341" s="36" t="str" cm="1">
        <f t="array" aca="1" ref="AP341" ca="1">ManualLookup(AC341,BoxVal(ROW(AC341),4,COLUMN(AP339)),INDIRECT(DP$3))</f>
        <v>00</v>
      </c>
      <c r="AQ341" s="36" t="str" cm="1">
        <f t="array" aca="1" ref="AQ341" ca="1">ManualLookup(AD341,BoxVal(ROW(AD341),4,COLUMN(AQ339)),INDIRECT(DQ$3))</f>
        <v>00</v>
      </c>
      <c r="AR341" s="36" t="str" cm="1">
        <f t="array" aca="1" ref="AR341" ca="1">ManualLookup(AE341,BoxVal(ROW(AE341),4,COLUMN(AR339)),INDIRECT(DR$3))</f>
        <v>00</v>
      </c>
      <c r="AS341" s="36"/>
    </row>
    <row r="342" spans="19:45" ht="30" customHeight="1" x14ac:dyDescent="0.25">
      <c r="S342" s="73" t="s">
        <v>773</v>
      </c>
      <c r="T342" s="15" t="s">
        <v>1253</v>
      </c>
      <c r="U342" s="36" t="str">
        <f t="shared" ca="1" si="50"/>
        <v>0x35=-39.60,-39.10;</v>
      </c>
      <c r="V342" s="37"/>
      <c r="W342" s="37"/>
      <c r="X342" s="68"/>
      <c r="Y342" s="68"/>
      <c r="Z342" s="55">
        <f t="shared" ca="1" si="59"/>
        <v>1.2999999999999998</v>
      </c>
      <c r="AA342" s="39" t="s">
        <v>586</v>
      </c>
      <c r="AB342" s="40">
        <v>-1</v>
      </c>
      <c r="AC342" s="40" t="s">
        <v>995</v>
      </c>
      <c r="AD342" s="40">
        <v>1</v>
      </c>
      <c r="AE342" s="41">
        <v>0</v>
      </c>
      <c r="AF342" s="42">
        <v>-39.6</v>
      </c>
      <c r="AG342" s="47">
        <f t="shared" si="60"/>
        <v>-39.1</v>
      </c>
      <c r="AH342" s="43">
        <f t="shared" ca="1" si="52"/>
        <v>-38.300000000000004</v>
      </c>
      <c r="AI342" s="43">
        <f t="shared" ca="1" si="53"/>
        <v>-37.800000000000004</v>
      </c>
      <c r="AJ342" s="44" cm="1">
        <f t="array" aca="1" ref="AJ342" ca="1" xml:space="preserve">
N("initial sens-loopgain")+
$AF342-BoxVal(ROW($AA342),26,COLUMN(INDIRECT("T"&amp;(INT(ROW($AA359)/65))*65+2)))</f>
        <v>-41.6</v>
      </c>
      <c r="AK342" s="44">
        <f t="shared" ca="1" si="61"/>
        <v>-41.1</v>
      </c>
      <c r="AL342" s="44" cm="1">
        <f t="array" aca="1" ref="AL342" ca="1" xml:space="preserve">
N("initial sens-loopgain-gain-gain ref-vcm")+
$AH342-
BoxVal(ROW($AA342),26,COLUMN(INDIRECT("T"&amp;(INT(ROW($AA359)/65))*65+2)))-
$AB342-
$W342-
IFERROR(VLOOKUP($AC342,$CT$1:$DC$31,7,FALSE),0)</f>
        <v>-39.300000000000004</v>
      </c>
      <c r="AM342" s="44">
        <f t="shared" ca="1" si="62"/>
        <v>-38.800000000000004</v>
      </c>
      <c r="AN342" s="36" t="str">
        <f t="shared" ca="1" si="63"/>
        <v>30</v>
      </c>
      <c r="AO342" s="36" t="str" cm="1">
        <f t="array" aca="1" ref="AO342" ca="1">ManualLookup(AB342,BoxVal(ROW(AB342),4,COLUMN(AO340)),INDIRECT(DO$3))</f>
        <v>05</v>
      </c>
      <c r="AP342" s="36" t="str" cm="1">
        <f t="array" aca="1" ref="AP342" ca="1">ManualLookup(AC342,BoxVal(ROW(AC342),4,COLUMN(AP340)),INDIRECT(DP$3))</f>
        <v>00</v>
      </c>
      <c r="AQ342" s="36" t="str" cm="1">
        <f t="array" aca="1" ref="AQ342" ca="1">ManualLookup(AD342,BoxVal(ROW(AD342),4,COLUMN(AQ340)),INDIRECT(DQ$3))</f>
        <v>00</v>
      </c>
      <c r="AR342" s="36" t="str" cm="1">
        <f t="array" aca="1" ref="AR342" ca="1">ManualLookup(AE342,BoxVal(ROW(AE342),4,COLUMN(AR340)),INDIRECT(DR$3))</f>
        <v>00</v>
      </c>
      <c r="AS342" s="36"/>
    </row>
    <row r="343" spans="19:45" ht="30" customHeight="1" x14ac:dyDescent="0.25">
      <c r="S343" s="7" t="s">
        <v>573</v>
      </c>
      <c r="T343" s="15">
        <v>1.8</v>
      </c>
      <c r="U343" s="36" t="str">
        <f t="shared" ca="1" si="50"/>
        <v>0x36=-40.10,-39.60;</v>
      </c>
      <c r="V343" s="37"/>
      <c r="W343" s="37"/>
      <c r="X343" s="68"/>
      <c r="Y343" s="68"/>
      <c r="Z343" s="55">
        <f t="shared" ca="1" si="59"/>
        <v>1.7999999999999998</v>
      </c>
      <c r="AA343" s="39" t="s">
        <v>586</v>
      </c>
      <c r="AB343" s="40">
        <v>-0.5</v>
      </c>
      <c r="AC343" s="40" t="s">
        <v>995</v>
      </c>
      <c r="AD343" s="40">
        <v>1</v>
      </c>
      <c r="AE343" s="41">
        <v>0</v>
      </c>
      <c r="AF343" s="42">
        <v>-40.1</v>
      </c>
      <c r="AG343" s="47">
        <f t="shared" si="60"/>
        <v>-39.6</v>
      </c>
      <c r="AH343" s="43">
        <f t="shared" ca="1" si="52"/>
        <v>-38.300000000000004</v>
      </c>
      <c r="AI343" s="43">
        <f t="shared" ca="1" si="53"/>
        <v>-37.800000000000004</v>
      </c>
      <c r="AJ343" s="44" cm="1">
        <f t="array" aca="1" ref="AJ343" ca="1" xml:space="preserve">
N("initial sens-loopgain")+
$AF343-BoxVal(ROW($AA343),26,COLUMN(INDIRECT("T"&amp;(INT(ROW($AA360)/65))*65+2)))</f>
        <v>-42.1</v>
      </c>
      <c r="AK343" s="44">
        <f t="shared" ca="1" si="61"/>
        <v>-41.6</v>
      </c>
      <c r="AL343" s="44" cm="1">
        <f t="array" aca="1" ref="AL343" ca="1" xml:space="preserve">
N("initial sens-loopgain-gain-gain ref-vcm")+
$AH343-
BoxVal(ROW($AA343),26,COLUMN(INDIRECT("T"&amp;(INT(ROW($AA360)/65))*65+2)))-
$AB343-
$W343-
IFERROR(VLOOKUP($AC343,$CT$1:$DC$31,7,FALSE),0)</f>
        <v>-39.800000000000004</v>
      </c>
      <c r="AM343" s="44">
        <f t="shared" ca="1" si="62"/>
        <v>-39.300000000000004</v>
      </c>
      <c r="AN343" s="36" t="str">
        <f t="shared" ca="1" si="63"/>
        <v>30</v>
      </c>
      <c r="AO343" s="36" t="str" cm="1">
        <f t="array" aca="1" ref="AO343" ca="1">ManualLookup(AB343,BoxVal(ROW(AB343),4,COLUMN(AO341)),INDIRECT(DO$3))</f>
        <v>06</v>
      </c>
      <c r="AP343" s="36" t="str" cm="1">
        <f t="array" aca="1" ref="AP343" ca="1">ManualLookup(AC343,BoxVal(ROW(AC343),4,COLUMN(AP341)),INDIRECT(DP$3))</f>
        <v>00</v>
      </c>
      <c r="AQ343" s="36" t="str" cm="1">
        <f t="array" aca="1" ref="AQ343" ca="1">ManualLookup(AD343,BoxVal(ROW(AD343),4,COLUMN(AQ341)),INDIRECT(DQ$3))</f>
        <v>00</v>
      </c>
      <c r="AR343" s="36" t="str" cm="1">
        <f t="array" aca="1" ref="AR343" ca="1">ManualLookup(AE343,BoxVal(ROW(AE343),4,COLUMN(AR341)),INDIRECT(DR$3))</f>
        <v>00</v>
      </c>
      <c r="AS343" s="36"/>
    </row>
    <row r="344" spans="19:45" ht="30" customHeight="1" x14ac:dyDescent="0.25">
      <c r="S344" s="7" t="s">
        <v>590</v>
      </c>
      <c r="T344" s="15">
        <v>-38</v>
      </c>
      <c r="U344" s="36" t="str">
        <f t="shared" ca="1" si="50"/>
        <v>0x30=-40.60,-40.10;</v>
      </c>
      <c r="V344" s="37"/>
      <c r="W344" s="37"/>
      <c r="X344" s="68"/>
      <c r="Y344" s="68"/>
      <c r="Z344" s="55">
        <f t="shared" ca="1" si="59"/>
        <v>2.2999999999999998</v>
      </c>
      <c r="AA344" s="39" t="s">
        <v>586</v>
      </c>
      <c r="AB344" s="40">
        <v>0</v>
      </c>
      <c r="AC344" s="40" t="s">
        <v>995</v>
      </c>
      <c r="AD344" s="40">
        <v>1</v>
      </c>
      <c r="AE344" s="41">
        <v>0</v>
      </c>
      <c r="AF344" s="42">
        <v>-40.6</v>
      </c>
      <c r="AG344" s="47">
        <f t="shared" si="60"/>
        <v>-40.1</v>
      </c>
      <c r="AH344" s="43">
        <f t="shared" ca="1" si="52"/>
        <v>-38.300000000000004</v>
      </c>
      <c r="AI344" s="43">
        <f t="shared" ca="1" si="53"/>
        <v>-37.800000000000004</v>
      </c>
      <c r="AJ344" s="44" cm="1">
        <f t="array" aca="1" ref="AJ344" ca="1" xml:space="preserve">
N("initial sens-loopgain")+
$AF344-BoxVal(ROW($AA344),26,COLUMN(INDIRECT("T"&amp;(INT(ROW($AA361)/65))*65+2)))</f>
        <v>-42.6</v>
      </c>
      <c r="AK344" s="44">
        <f t="shared" ca="1" si="61"/>
        <v>-42.1</v>
      </c>
      <c r="AL344" s="44" cm="1">
        <f t="array" aca="1" ref="AL344" ca="1" xml:space="preserve">
N("initial sens-loopgain-gain-gain ref-vcm")+
$AH344-
BoxVal(ROW($AA344),26,COLUMN(INDIRECT("T"&amp;(INT(ROW($AA361)/65))*65+2)))-
$AB344-
$W344-
IFERROR(VLOOKUP($AC344,$CT$1:$DC$31,7,FALSE),0)</f>
        <v>-40.300000000000004</v>
      </c>
      <c r="AM344" s="44">
        <f t="shared" ca="1" si="62"/>
        <v>-39.800000000000004</v>
      </c>
      <c r="AN344" s="36" t="str">
        <f t="shared" ca="1" si="63"/>
        <v>30</v>
      </c>
      <c r="AO344" s="36" t="str" cm="1">
        <f t="array" aca="1" ref="AO344" ca="1">ManualLookup(AB344,BoxVal(ROW(AB344),4,COLUMN(AO342)),INDIRECT(DO$3))</f>
        <v>00</v>
      </c>
      <c r="AP344" s="36" t="str" cm="1">
        <f t="array" aca="1" ref="AP344" ca="1">ManualLookup(AC344,BoxVal(ROW(AC344),4,COLUMN(AP342)),INDIRECT(DP$3))</f>
        <v>00</v>
      </c>
      <c r="AQ344" s="36" t="str" cm="1">
        <f t="array" aca="1" ref="AQ344" ca="1">ManualLookup(AD344,BoxVal(ROW(AD344),4,COLUMN(AQ342)),INDIRECT(DQ$3))</f>
        <v>00</v>
      </c>
      <c r="AR344" s="36" t="str" cm="1">
        <f t="array" aca="1" ref="AR344" ca="1">ManualLookup(AE344,BoxVal(ROW(AE344),4,COLUMN(AR342)),INDIRECT(DR$3))</f>
        <v>00</v>
      </c>
      <c r="AS344" s="36"/>
    </row>
    <row r="345" spans="19:45" ht="30" customHeight="1" x14ac:dyDescent="0.25">
      <c r="S345" s="7" t="s">
        <v>693</v>
      </c>
      <c r="T345" s="15">
        <v>0.8</v>
      </c>
      <c r="U345" s="36" t="str">
        <f t="shared" ca="1" si="50"/>
        <v>0x37=-41.10,-40.60;</v>
      </c>
      <c r="V345" s="37"/>
      <c r="W345" s="37"/>
      <c r="X345" s="68"/>
      <c r="Y345" s="68"/>
      <c r="Z345" s="55">
        <f t="shared" ca="1" si="59"/>
        <v>2.8</v>
      </c>
      <c r="AA345" s="39" t="s">
        <v>586</v>
      </c>
      <c r="AB345" s="40">
        <v>0.5</v>
      </c>
      <c r="AC345" s="40" t="s">
        <v>995</v>
      </c>
      <c r="AD345" s="40">
        <v>1</v>
      </c>
      <c r="AE345" s="41">
        <v>0</v>
      </c>
      <c r="AF345" s="42">
        <v>-41.1</v>
      </c>
      <c r="AG345" s="47">
        <f t="shared" si="60"/>
        <v>-40.6</v>
      </c>
      <c r="AH345" s="43">
        <f t="shared" ca="1" si="52"/>
        <v>-38.300000000000004</v>
      </c>
      <c r="AI345" s="43">
        <f t="shared" ca="1" si="53"/>
        <v>-37.800000000000004</v>
      </c>
      <c r="AJ345" s="44" cm="1">
        <f t="array" aca="1" ref="AJ345" ca="1" xml:space="preserve">
N("initial sens-loopgain")+
$AF345-BoxVal(ROW($AA345),26,COLUMN(INDIRECT("T"&amp;(INT(ROW($AA362)/65))*65+2)))</f>
        <v>-43.1</v>
      </c>
      <c r="AK345" s="44">
        <f t="shared" ca="1" si="61"/>
        <v>-42.6</v>
      </c>
      <c r="AL345" s="44" cm="1">
        <f t="array" aca="1" ref="AL345" ca="1" xml:space="preserve">
N("initial sens-loopgain-gain-gain ref-vcm")+
$AH345-
BoxVal(ROW($AA345),26,COLUMN(INDIRECT("T"&amp;(INT(ROW($AA362)/65))*65+2)))-
$AB345-
$W345-
IFERROR(VLOOKUP($AC345,$CT$1:$DC$31,7,FALSE),0)</f>
        <v>-40.800000000000004</v>
      </c>
      <c r="AM345" s="44">
        <f t="shared" ca="1" si="62"/>
        <v>-40.300000000000004</v>
      </c>
      <c r="AN345" s="36" t="str">
        <f t="shared" ca="1" si="63"/>
        <v>30</v>
      </c>
      <c r="AO345" s="36" t="str" cm="1">
        <f t="array" aca="1" ref="AO345" ca="1">ManualLookup(AB345,BoxVal(ROW(AB345),4,COLUMN(AO343)),INDIRECT(DO$3))</f>
        <v>07</v>
      </c>
      <c r="AP345" s="36" t="str" cm="1">
        <f t="array" aca="1" ref="AP345" ca="1">ManualLookup(AC345,BoxVal(ROW(AC345),4,COLUMN(AP343)),INDIRECT(DP$3))</f>
        <v>00</v>
      </c>
      <c r="AQ345" s="36" t="str" cm="1">
        <f t="array" aca="1" ref="AQ345" ca="1">ManualLookup(AD345,BoxVal(ROW(AD345),4,COLUMN(AQ343)),INDIRECT(DQ$3))</f>
        <v>00</v>
      </c>
      <c r="AR345" s="36" t="str" cm="1">
        <f t="array" aca="1" ref="AR345" ca="1">ManualLookup(AE345,BoxVal(ROW(AE345),4,COLUMN(AR343)),INDIRECT(DR$3))</f>
        <v>00</v>
      </c>
      <c r="AS345" s="36"/>
    </row>
    <row r="346" spans="19:45" ht="30" customHeight="1" x14ac:dyDescent="0.25">
      <c r="S346" s="7" t="s">
        <v>604</v>
      </c>
      <c r="T346" s="7" t="str">
        <f>VLOOKUP($T333,$AU$1:$AZ$31,MATCH($T327,$AU$1:$AZ$1,0),FALSE)&amp;"_"&amp;T335</f>
        <v>default_NormalMode</v>
      </c>
      <c r="U346" s="36"/>
      <c r="V346" s="37"/>
      <c r="W346" s="37"/>
      <c r="X346" s="38"/>
      <c r="Y346" s="38"/>
      <c r="Z346" s="48"/>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
        <v>188</v>
      </c>
      <c r="U347" s="36"/>
      <c r="V347" s="37"/>
      <c r="W347" s="37"/>
      <c r="X347" s="38"/>
      <c r="Y347" s="38"/>
      <c r="Z347" s="48"/>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
        <v>42</v>
      </c>
      <c r="U348" s="36"/>
      <c r="V348" s="37"/>
      <c r="W348" s="37"/>
      <c r="X348" s="38"/>
      <c r="Y348" s="38"/>
      <c r="Z348" s="48"/>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
        <v>364</v>
      </c>
      <c r="U349" s="36"/>
      <c r="V349" s="37"/>
      <c r="W349" s="37"/>
      <c r="X349" s="38"/>
      <c r="Y349" s="38"/>
      <c r="Z349" s="48"/>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
        <v>190</v>
      </c>
      <c r="U350" s="36"/>
      <c r="V350" s="37"/>
      <c r="W350" s="37"/>
      <c r="X350" s="38"/>
      <c r="Y350" s="38"/>
      <c r="Z350" s="48"/>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VLOOKUP(T340,$DT$1:$DV$31,3,FALSE)</f>
        <v>2</v>
      </c>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1</v>
      </c>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44331</v>
      </c>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ca="1">COUNTA(U330:U389)</f>
        <v>16</v>
      </c>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T344&amp;"+/-"&amp;T345&amp;" "&amp;T354</f>
        <v>-38+/-0.8 dBV</v>
      </c>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 t="s">
        <v>719</v>
      </c>
      <c r="T357" s="54" t="str">
        <f>T336&amp;" : "&amp;T339&amp;" "&amp;"(uA)"&amp;CHAR(10)&amp;"Vdc&amp;Remark: "&amp;T342</f>
        <v>3.3V : 100~200 (uA)
Vdc&amp;Remark: 0.653V (1.8V), 0.652V (3.3V)</v>
      </c>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S358" s="7"/>
      <c r="T358" s="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ADDRESS(ROW(S359),COLUMN($S$1))&amp;":"&amp;ADDRESS(ROW(S389),COLUMN($T$1))</f>
        <v>$S$359:$T$389</v>
      </c>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$BB$2</f>
        <v>14V</v>
      </c>
      <c r="T360" s="3" t="s">
        <v>562</v>
      </c>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$BB$3</f>
        <v>13V</v>
      </c>
      <c r="T361" s="3" t="s">
        <v>562</v>
      </c>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$BB$4</f>
        <v>12V</v>
      </c>
      <c r="T362" s="3">
        <v>3.8</v>
      </c>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$BB$5</f>
        <v>11V</v>
      </c>
      <c r="T363" s="3">
        <v>2.2999999999999998</v>
      </c>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$BB$6</f>
        <v>10V</v>
      </c>
      <c r="T364" s="3">
        <v>0</v>
      </c>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$BB$7</f>
        <v>9V</v>
      </c>
      <c r="T365" s="3">
        <v>-2.8</v>
      </c>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$BB$8</f>
        <v>FIX</v>
      </c>
      <c r="T366" s="3">
        <v>0</v>
      </c>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$BB$9</f>
        <v>Space</v>
      </c>
      <c r="T367" s="3" t="s">
        <v>562</v>
      </c>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$BB$10</f>
        <v>Config2</v>
      </c>
      <c r="T368" s="3" t="s">
        <v>562</v>
      </c>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$BB$11</f>
        <v>-</v>
      </c>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$BB$12</f>
        <v>-</v>
      </c>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$BB$13</f>
        <v>-</v>
      </c>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$BB$14</f>
        <v>-</v>
      </c>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$BB$15</f>
        <v>-</v>
      </c>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$BB$16</f>
        <v>-</v>
      </c>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$BB$17</f>
        <v>-</v>
      </c>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$BB$18</f>
        <v>-</v>
      </c>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$BB$19</f>
        <v>-</v>
      </c>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$BB$20</f>
        <v>-</v>
      </c>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$BB$21</f>
        <v>-</v>
      </c>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$BB$22</f>
        <v>-</v>
      </c>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$BB$23</f>
        <v>-</v>
      </c>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$BB$24</f>
        <v>-</v>
      </c>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$BB$25</f>
        <v>-</v>
      </c>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$BB$26</f>
        <v>-</v>
      </c>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$BB$27</f>
        <v>-</v>
      </c>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$BB$28</f>
        <v>-</v>
      </c>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$BB$29</f>
        <v>-</v>
      </c>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$BB$30</f>
        <v>-</v>
      </c>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$BB$31</f>
        <v>-</v>
      </c>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85"/>
      <c r="T390" s="85"/>
      <c r="U390" s="85"/>
      <c r="V390" s="85"/>
      <c r="W390" s="85"/>
      <c r="X390" s="85"/>
      <c r="Y390" s="85"/>
      <c r="Z390" s="85"/>
      <c r="AA390" s="85"/>
      <c r="AB390" s="85"/>
      <c r="AC390" s="85"/>
      <c r="AD390" s="85"/>
      <c r="AE390" s="85"/>
      <c r="AF390" s="85"/>
      <c r="AG390" s="85"/>
      <c r="AH390" s="85"/>
      <c r="AI390" s="85"/>
      <c r="AJ390" s="85"/>
      <c r="AK390" s="85"/>
      <c r="AL390" s="85"/>
      <c r="AM390" s="85"/>
      <c r="AN390" s="85"/>
      <c r="AO390" s="85"/>
      <c r="AP390" s="85"/>
      <c r="AQ390" s="85"/>
      <c r="AR390" s="109"/>
      <c r="AS390" s="109"/>
    </row>
    <row r="391" spans="19:45" ht="30" customHeight="1" x14ac:dyDescent="0.25">
      <c r="S391" s="31" cm="1">
        <f t="array" ref="S391">BoxNum(ROW($S391))</f>
        <v>7</v>
      </c>
      <c r="T391" s="7" t="s">
        <v>698</v>
      </c>
      <c r="U391" s="15" t="s">
        <v>1224</v>
      </c>
      <c r="V391" s="12"/>
      <c r="W391" s="65"/>
      <c r="X391" s="12"/>
      <c r="Y391" s="7">
        <f>VLOOKUP(U391,$DX$1:$DZ$21,3,FALSE)</f>
        <v>0</v>
      </c>
      <c r="Z391" s="5"/>
      <c r="AA391" s="5"/>
      <c r="AB391" s="5"/>
      <c r="AC391" s="5"/>
      <c r="AD391" s="8"/>
      <c r="AE391" s="5"/>
      <c r="AF391" s="5"/>
      <c r="AG391" s="5"/>
      <c r="AH391" s="5"/>
      <c r="AI391" s="5"/>
      <c r="AJ391" s="5"/>
      <c r="AK391" s="5"/>
      <c r="AL391" s="5"/>
      <c r="AM391" s="5"/>
      <c r="AN391" s="5"/>
      <c r="AO391" s="5"/>
      <c r="AP391" s="5"/>
      <c r="AQ391" s="5"/>
      <c r="AR391" s="5"/>
      <c r="AS391" s="5"/>
    </row>
    <row r="392" spans="19:45" ht="30" customHeight="1" x14ac:dyDescent="0.25">
      <c r="S392" s="7" t="s">
        <v>24</v>
      </c>
      <c r="T392" s="15" t="s">
        <v>433</v>
      </c>
      <c r="U392" s="5" t="s">
        <v>23</v>
      </c>
      <c r="V392" s="7">
        <f>VLOOKUP(U391,$DX$1:$DZ$21,2,FALSE)</f>
        <v>0</v>
      </c>
      <c r="W392" s="19"/>
      <c r="X392" s="19"/>
      <c r="Y392" s="19"/>
      <c r="Z392" s="19"/>
      <c r="AA392" s="5" t="s">
        <v>592</v>
      </c>
      <c r="AB392" s="26" t="str">
        <f>T411&amp;"_"&amp;ABS(T409)&amp;"dB_"&amp;T413&amp;"_"&amp;T414&amp;"_"&amp;GetAbsMaxMinText(AF395:AG454)&amp;"_"&amp;T394&amp;"_"&amp;T393&amp;S391&amp;"."&amp;T417</f>
        <v>10V_NormalMode_38dB_M804WG_N005A_392_452_ZTSQ6813_MP7.0</v>
      </c>
      <c r="AC392" s="18"/>
      <c r="AD392" s="18"/>
      <c r="AE392" s="18"/>
      <c r="AF392" s="18"/>
      <c r="AG392" s="18"/>
      <c r="AH392" s="19"/>
      <c r="AI392" s="19" t="s">
        <v>2</v>
      </c>
      <c r="AJ392" s="16"/>
      <c r="AK392" s="16"/>
      <c r="AL392" s="16"/>
      <c r="AM392" s="16"/>
      <c r="AN392" s="16"/>
      <c r="AO392" s="16"/>
      <c r="AP392" s="16"/>
      <c r="AQ392" s="16"/>
      <c r="AR392" s="16"/>
      <c r="AS392" s="16"/>
    </row>
    <row r="393" spans="19:45" ht="30" customHeight="1" x14ac:dyDescent="0.25">
      <c r="S393" s="7" t="s">
        <v>5</v>
      </c>
      <c r="T393" s="15" t="s">
        <v>1148</v>
      </c>
      <c r="U393" s="104" t="str">
        <f>HYPERLINK("#A"&amp;(S391+1),"&lt;==Block" &amp; $S391 &amp;"==&gt;")</f>
        <v>&lt;==Block7==&gt;</v>
      </c>
      <c r="V393" s="51"/>
      <c r="W393" s="19"/>
      <c r="X393" s="19"/>
      <c r="Y393" s="23"/>
      <c r="Z393" s="8"/>
      <c r="AA393" s="19"/>
      <c r="AB393" s="19"/>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342</v>
      </c>
      <c r="U394" s="52" t="s">
        <v>775</v>
      </c>
      <c r="V394" s="33" t="s">
        <v>601</v>
      </c>
      <c r="W394" s="33" t="s">
        <v>602</v>
      </c>
      <c r="X394" s="33" t="s">
        <v>603</v>
      </c>
      <c r="Y394" s="33" t="s">
        <v>603</v>
      </c>
      <c r="Z394" s="33" t="s">
        <v>591</v>
      </c>
      <c r="AA394" s="33" t="s">
        <v>7</v>
      </c>
      <c r="AB394" s="33" t="s">
        <v>563</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VLOOKUP($T402,$DE$1:$DJ$31,2,FALSE)</f>
        <v>Full</v>
      </c>
      <c r="AO394" s="56" t="str">
        <f>VLOOKUP($T402,$DE$1:$DJ$31,3,FALSE)</f>
        <v>Full</v>
      </c>
      <c r="AP394" s="56" t="str">
        <f>VLOOKUP($T402,$DE$1:$DJ$31,4,FALSE)</f>
        <v>non</v>
      </c>
      <c r="AQ394" s="56" t="str">
        <f>VLOOKUP($T402,$DE$1:$DJ$31,5,FALSE)</f>
        <v>non</v>
      </c>
      <c r="AR394" s="56" t="str">
        <f>VLOOKUP($T402,$DE$1:$DJ$31,6,FALSE)</f>
        <v>Full</v>
      </c>
      <c r="AS394" s="35"/>
    </row>
    <row r="395" spans="19:45" ht="30" customHeight="1" x14ac:dyDescent="0.25">
      <c r="S395" s="7" t="s">
        <v>18</v>
      </c>
      <c r="T395" s="15" t="s">
        <v>41</v>
      </c>
      <c r="U395" s="36" t="str">
        <f t="shared" ref="U395:U401" ca="1" si="64">ConfigCode($AA395,$AN395,$AO395,$AP395,$AQ395,$AR395,$AF395,$AG395,2)</f>
        <v>0x89=-40.00,-39.30;</v>
      </c>
      <c r="V395" s="37"/>
      <c r="W395" s="37">
        <v>-0.16239999999999988</v>
      </c>
      <c r="X395" s="68"/>
      <c r="Y395" s="68"/>
      <c r="Z395" s="55">
        <f t="shared" ref="Z395:Z398" ca="1" si="65" xml:space="preserve">
N("vbias,vlookup vbias range")+
VLOOKUP($AA395,INDIRECT(BoxVal(ROW($AA395),34,COLUMN(T391))),2,FALSE)+
N("gain")+
$AB395+
N("vcm")+
VLOOKUP($AC395,$CT$1:$DC$31,7,FALSE)+
N("(vbias*vcp*vbg-vbias)*sensor ratio")+
VbiasCal($AA395,$AD395,$AE395,BoxVal(ROW($AC395),18,COLUMN($T$22)))+
N("vbias ref+gain ref")+
$V395+$W395</f>
        <v>1.6776</v>
      </c>
      <c r="AA395" s="39" t="s">
        <v>584</v>
      </c>
      <c r="AB395" s="40">
        <v>2.5</v>
      </c>
      <c r="AC395" s="40" t="s">
        <v>995</v>
      </c>
      <c r="AD395" s="40">
        <v>1</v>
      </c>
      <c r="AE395" s="41">
        <v>-6.6000000000000003E-2</v>
      </c>
      <c r="AF395" s="42">
        <v>-40</v>
      </c>
      <c r="AG395" s="42">
        <v>-39.299999999999997</v>
      </c>
      <c r="AH395" s="43">
        <f t="shared" ref="AH395:AH401" ca="1" si="66">$AF395+$Z395</f>
        <v>-38.322400000000002</v>
      </c>
      <c r="AI395" s="43">
        <f t="shared" ref="AI395:AI401" ca="1" si="67">$AG395+$Z395</f>
        <v>-37.622399999999999</v>
      </c>
      <c r="AJ395" s="44" cm="1">
        <f t="array" aca="1" ref="AJ395" ca="1" xml:space="preserve">
N("initial sens-loopgain")+
$AF395-BoxVal(ROW($AA395),26,COLUMN(INDIRECT("T"&amp;(INT(ROW($AA412)/65))*65+2)))</f>
        <v>-42</v>
      </c>
      <c r="AK395" s="44">
        <f t="shared" ref="AK395:AK401" ca="1" si="68">AJ395+(AG395-AF395)</f>
        <v>-41.3</v>
      </c>
      <c r="AL395" s="44" cm="1">
        <f t="array" aca="1" ref="AL395" ca="1" xml:space="preserve">
N("initial sens-loopgain-gain-gain ref-vcm")+
$AH395-
BoxVal(ROW($AA395),26,COLUMN(INDIRECT("T"&amp;(INT(ROW($AA412)/65))*65+2)))-
$AB395-
$W395-
IFERROR(VLOOKUP($AC395,$CT$1:$DC$31,7,FALSE),0)</f>
        <v>-42.660000000000004</v>
      </c>
      <c r="AM395" s="44">
        <f t="shared" ref="AM395:AM401" ca="1" si="69">AL395+(AG395-AF395)</f>
        <v>-41.96</v>
      </c>
      <c r="AN395" s="36" t="str">
        <f t="shared" ref="AN395:AN401" ca="1" si="70">IF(BoxVal(ROW(AA395),9,COLUMN(T393))="FIX","00",ManualLookup(AA395,BoxVal(ROW(AA395),4,COLUMN(AN393)),INDIRECT(DN$3)))</f>
        <v>00</v>
      </c>
      <c r="AO395" s="36" t="str" cm="1">
        <f t="array" aca="1" ref="AO395" ca="1">ManualLookup(AB395,BoxVal(ROW(AB395),4,COLUMN(AO393)),INDIRECT(DO$3))</f>
        <v>09</v>
      </c>
      <c r="AP395" s="36" t="str" cm="1">
        <f t="array" aca="1" ref="AP395" ca="1">ManualLookup(AC395,BoxVal(ROW(AC395),4,COLUMN(AP393)),INDIRECT(DP$3))</f>
        <v>00</v>
      </c>
      <c r="AQ395" s="36" t="str" cm="1">
        <f t="array" aca="1" ref="AQ395" ca="1">ManualLookup(AD395,BoxVal(ROW(AD395),4,COLUMN(AQ393)),INDIRECT(DQ$3))</f>
        <v>00</v>
      </c>
      <c r="AR395" s="36" t="str" cm="1">
        <f t="array" aca="1" ref="AR395" ca="1">ManualLookup(AE395,BoxVal(ROW(AE395),4,COLUMN(AR393)),INDIRECT(DR$3))</f>
        <v>80</v>
      </c>
      <c r="AS395" s="33"/>
    </row>
    <row r="396" spans="19:45" ht="30" customHeight="1" x14ac:dyDescent="0.25">
      <c r="S396" s="7" t="s">
        <v>13</v>
      </c>
      <c r="T396" s="15" t="s">
        <v>1121</v>
      </c>
      <c r="U396" s="36" t="str">
        <f t="shared" ca="1" si="64"/>
        <v>0x09=-40.80,-40.00;</v>
      </c>
      <c r="V396" s="37"/>
      <c r="W396" s="37">
        <v>0</v>
      </c>
      <c r="X396" s="68"/>
      <c r="Y396" s="68"/>
      <c r="Z396" s="55">
        <f t="shared" ca="1" si="65"/>
        <v>2.5</v>
      </c>
      <c r="AA396" s="39" t="s">
        <v>584</v>
      </c>
      <c r="AB396" s="40">
        <v>2.5</v>
      </c>
      <c r="AC396" s="40" t="s">
        <v>995</v>
      </c>
      <c r="AD396" s="40">
        <v>1</v>
      </c>
      <c r="AE396" s="41">
        <v>0</v>
      </c>
      <c r="AF396" s="42">
        <v>-40.799999999999997</v>
      </c>
      <c r="AG396" s="47">
        <f t="shared" ref="AG396:AG401" si="71">AF395</f>
        <v>-40</v>
      </c>
      <c r="AH396" s="43">
        <f t="shared" ca="1" si="66"/>
        <v>-38.299999999999997</v>
      </c>
      <c r="AI396" s="43">
        <f t="shared" ca="1" si="67"/>
        <v>-37.5</v>
      </c>
      <c r="AJ396" s="44" cm="1">
        <f t="array" aca="1" ref="AJ396" ca="1" xml:space="preserve">
N("initial sens-loopgain")+
$AF396-BoxVal(ROW($AA396),26,COLUMN(INDIRECT("T"&amp;(INT(ROW($AA413)/65))*65+2)))</f>
        <v>-42.8</v>
      </c>
      <c r="AK396" s="44">
        <f t="shared" ca="1" si="68"/>
        <v>-42</v>
      </c>
      <c r="AL396" s="44" cm="1">
        <f t="array" aca="1" ref="AL396" ca="1" xml:space="preserve">
N("initial sens-loopgain-gain-gain ref-vcm")+
$AH396-
BoxVal(ROW($AA396),26,COLUMN(INDIRECT("T"&amp;(INT(ROW($AA413)/65))*65+2)))-
$AB396-
$W396-
IFERROR(VLOOKUP($AC396,$CT$1:$DC$31,7,FALSE),0)</f>
        <v>-42.8</v>
      </c>
      <c r="AM396" s="44">
        <f t="shared" ca="1" si="69"/>
        <v>-42</v>
      </c>
      <c r="AN396" s="36" t="str">
        <f t="shared" ca="1" si="70"/>
        <v>00</v>
      </c>
      <c r="AO396" s="36" t="str" cm="1">
        <f t="array" aca="1" ref="AO396" ca="1">ManualLookup(AB396,BoxVal(ROW(AB396),4,COLUMN(AO394)),INDIRECT(DO$3))</f>
        <v>09</v>
      </c>
      <c r="AP396" s="36" t="str" cm="1">
        <f t="array" aca="1" ref="AP396" ca="1">ManualLookup(AC396,BoxVal(ROW(AC396),4,COLUMN(AP394)),INDIRECT(DP$3))</f>
        <v>00</v>
      </c>
      <c r="AQ396" s="36" t="str" cm="1">
        <f t="array" aca="1" ref="AQ396" ca="1">ManualLookup(AD396,BoxVal(ROW(AD396),4,COLUMN(AQ394)),INDIRECT(DQ$3))</f>
        <v>00</v>
      </c>
      <c r="AR396" s="36" t="str" cm="1">
        <f t="array" aca="1" ref="AR396" ca="1">ManualLookup(AE396,BoxVal(ROW(AE396),4,COLUMN(AR394)),INDIRECT(DR$3))</f>
        <v>00</v>
      </c>
      <c r="AS396" s="36"/>
    </row>
    <row r="397" spans="19:45" ht="30" customHeight="1" x14ac:dyDescent="0.25">
      <c r="S397" s="26"/>
      <c r="T397" s="17"/>
      <c r="U397" s="36" t="str">
        <f t="shared" ca="1" si="64"/>
        <v>0x39=-41.70,-40.80;</v>
      </c>
      <c r="V397" s="37"/>
      <c r="W397" s="37">
        <v>-0.22460000000000013</v>
      </c>
      <c r="X397" s="68"/>
      <c r="Y397" s="68"/>
      <c r="Z397" s="55">
        <f t="shared" ca="1" si="65"/>
        <v>3.8253999999999997</v>
      </c>
      <c r="AA397" s="39" t="s">
        <v>586</v>
      </c>
      <c r="AB397" s="40">
        <v>2.5</v>
      </c>
      <c r="AC397" s="40" t="s">
        <v>995</v>
      </c>
      <c r="AD397" s="40">
        <v>1</v>
      </c>
      <c r="AE397" s="41">
        <v>0</v>
      </c>
      <c r="AF397" s="42">
        <v>-41.7</v>
      </c>
      <c r="AG397" s="47">
        <f t="shared" si="71"/>
        <v>-40.799999999999997</v>
      </c>
      <c r="AH397" s="43">
        <f t="shared" ca="1" si="66"/>
        <v>-37.874600000000001</v>
      </c>
      <c r="AI397" s="43">
        <f t="shared" ca="1" si="67"/>
        <v>-36.974599999999995</v>
      </c>
      <c r="AJ397" s="44" cm="1">
        <f t="array" aca="1" ref="AJ397" ca="1" xml:space="preserve">
N("initial sens-loopgain")+
$AF397-BoxVal(ROW($AA397),26,COLUMN(INDIRECT("T"&amp;(INT(ROW($AA414)/65))*65+2)))</f>
        <v>-43.7</v>
      </c>
      <c r="AK397" s="44">
        <f t="shared" ca="1" si="68"/>
        <v>-42.8</v>
      </c>
      <c r="AL397" s="44" cm="1">
        <f t="array" aca="1" ref="AL397" ca="1" xml:space="preserve">
N("initial sens-loopgain-gain-gain ref-vcm")+
$AH397-
BoxVal(ROW($AA397),26,COLUMN(INDIRECT("T"&amp;(INT(ROW($AA414)/65))*65+2)))-
$AB397-
$W397-
IFERROR(VLOOKUP($AC397,$CT$1:$DC$31,7,FALSE),0)</f>
        <v>-42.15</v>
      </c>
      <c r="AM397" s="44">
        <f t="shared" ca="1" si="69"/>
        <v>-41.249999999999993</v>
      </c>
      <c r="AN397" s="36" t="str">
        <f t="shared" ca="1" si="70"/>
        <v>30</v>
      </c>
      <c r="AO397" s="36" t="str" cm="1">
        <f t="array" aca="1" ref="AO397" ca="1">ManualLookup(AB397,BoxVal(ROW(AB397),4,COLUMN(AO395)),INDIRECT(DO$3))</f>
        <v>09</v>
      </c>
      <c r="AP397" s="36" t="str" cm="1">
        <f t="array" aca="1" ref="AP397" ca="1">ManualLookup(AC397,BoxVal(ROW(AC397),4,COLUMN(AP395)),INDIRECT(DP$3))</f>
        <v>00</v>
      </c>
      <c r="AQ397" s="36" t="str" cm="1">
        <f t="array" aca="1" ref="AQ397" ca="1">ManualLookup(AD397,BoxVal(ROW(AD397),4,COLUMN(AQ395)),INDIRECT(DQ$3))</f>
        <v>00</v>
      </c>
      <c r="AR397" s="36" t="str" cm="1">
        <f t="array" aca="1" ref="AR397" ca="1">ManualLookup(AE397,BoxVal(ROW(AE397),4,COLUMN(AR395)),INDIRECT(DR$3))</f>
        <v>00</v>
      </c>
      <c r="AS397" s="36"/>
    </row>
    <row r="398" spans="19:45" ht="30" customHeight="1" x14ac:dyDescent="0.25">
      <c r="S398" s="7" t="s">
        <v>19</v>
      </c>
      <c r="T398" s="15" t="s">
        <v>584</v>
      </c>
      <c r="U398" s="36" t="str">
        <f t="shared" ca="1" si="64"/>
        <v>0x39=-42.70,-41.70;</v>
      </c>
      <c r="V398" s="37"/>
      <c r="W398" s="37">
        <v>0</v>
      </c>
      <c r="X398" s="68"/>
      <c r="Y398" s="68"/>
      <c r="Z398" s="55">
        <f t="shared" ca="1" si="65"/>
        <v>4.05</v>
      </c>
      <c r="AA398" s="39" t="s">
        <v>586</v>
      </c>
      <c r="AB398" s="40">
        <v>2.5</v>
      </c>
      <c r="AC398" s="40" t="s">
        <v>995</v>
      </c>
      <c r="AD398" s="40">
        <v>1</v>
      </c>
      <c r="AE398" s="41">
        <v>0</v>
      </c>
      <c r="AF398" s="42">
        <v>-42.7</v>
      </c>
      <c r="AG398" s="47">
        <f t="shared" si="71"/>
        <v>-41.7</v>
      </c>
      <c r="AH398" s="43">
        <f t="shared" ca="1" si="66"/>
        <v>-38.650000000000006</v>
      </c>
      <c r="AI398" s="43">
        <f t="shared" ca="1" si="67"/>
        <v>-37.650000000000006</v>
      </c>
      <c r="AJ398" s="44" cm="1">
        <f t="array" aca="1" ref="AJ398" ca="1" xml:space="preserve">
N("initial sens-loopgain")+
$AF398-BoxVal(ROW($AA398),26,COLUMN(INDIRECT("T"&amp;(INT(ROW($AA415)/65))*65+2)))</f>
        <v>-44.7</v>
      </c>
      <c r="AK398" s="44">
        <f t="shared" ca="1" si="68"/>
        <v>-43.7</v>
      </c>
      <c r="AL398" s="44" cm="1">
        <f t="array" aca="1" ref="AL398" ca="1" xml:space="preserve">
N("initial sens-loopgain-gain-gain ref-vcm")+
$AH398-
BoxVal(ROW($AA398),26,COLUMN(INDIRECT("T"&amp;(INT(ROW($AA415)/65))*65+2)))-
$AB398-
$W398-
IFERROR(VLOOKUP($AC398,$CT$1:$DC$31,7,FALSE),0)</f>
        <v>-43.150000000000006</v>
      </c>
      <c r="AM398" s="44">
        <f t="shared" ca="1" si="69"/>
        <v>-42.150000000000006</v>
      </c>
      <c r="AN398" s="36" t="str">
        <f t="shared" ca="1" si="70"/>
        <v>30</v>
      </c>
      <c r="AO398" s="36" t="str" cm="1">
        <f t="array" aca="1" ref="AO398" ca="1">ManualLookup(AB398,BoxVal(ROW(AB398),4,COLUMN(AO396)),INDIRECT(DO$3))</f>
        <v>09</v>
      </c>
      <c r="AP398" s="36" t="str" cm="1">
        <f t="array" aca="1" ref="AP398" ca="1">ManualLookup(AC398,BoxVal(ROW(AC398),4,COLUMN(AP396)),INDIRECT(DP$3))</f>
        <v>00</v>
      </c>
      <c r="AQ398" s="36" t="str" cm="1">
        <f t="array" aca="1" ref="AQ398" ca="1">ManualLookup(AD398,BoxVal(ROW(AD398),4,COLUMN(AQ396)),INDIRECT(DQ$3))</f>
        <v>00</v>
      </c>
      <c r="AR398" s="36" t="str" cm="1">
        <f t="array" aca="1" ref="AR398" ca="1">ManualLookup(AE398,BoxVal(ROW(AE398),4,COLUMN(AR396)),INDIRECT(DR$3))</f>
        <v>00</v>
      </c>
      <c r="AS398" s="36"/>
    </row>
    <row r="399" spans="19:45" ht="30" customHeight="1" x14ac:dyDescent="0.25">
      <c r="S399" s="7" t="s">
        <v>15</v>
      </c>
      <c r="T399" s="15" t="s">
        <v>801</v>
      </c>
      <c r="U399" s="36" t="str">
        <f t="shared" ca="1" si="64"/>
        <v>0x3A=-43.50,-42.70;</v>
      </c>
      <c r="V399" s="37"/>
      <c r="W399" s="37">
        <v>0</v>
      </c>
      <c r="X399" s="68"/>
      <c r="Y399" s="68"/>
      <c r="Z399" s="55">
        <f ca="1" xml:space="preserve">
N("vbias,vlookup vbias range")+
VLOOKUP($AA399,INDIRECT(BoxVal(ROW($AA399),34,COLUMN(T395))),2,FALSE)+
N("gain")+
$AB399+
N("vcm")+
VLOOKUP($AC399,$CT$1:$DC$31,7,FALSE)+
N("(vbias*vcp*vbg-vbias)*sensor ratio")+
VbiasCal($AA399,$AD399,$AE399,BoxVal(ROW($AC399),18,COLUMN($T$22)))+
N("vbias ref+gain ref")+
$V399+$W399</f>
        <v>5.05</v>
      </c>
      <c r="AA399" s="39" t="s">
        <v>586</v>
      </c>
      <c r="AB399" s="40">
        <v>3.5</v>
      </c>
      <c r="AC399" s="40" t="s">
        <v>995</v>
      </c>
      <c r="AD399" s="40">
        <v>1</v>
      </c>
      <c r="AE399" s="41">
        <v>0</v>
      </c>
      <c r="AF399" s="42">
        <v>-43.5</v>
      </c>
      <c r="AG399" s="47">
        <f t="shared" si="71"/>
        <v>-42.7</v>
      </c>
      <c r="AH399" s="43">
        <f t="shared" ca="1" si="66"/>
        <v>-38.450000000000003</v>
      </c>
      <c r="AI399" s="43">
        <f t="shared" ca="1" si="67"/>
        <v>-37.650000000000006</v>
      </c>
      <c r="AJ399" s="44" cm="1">
        <f t="array" aca="1" ref="AJ399" ca="1" xml:space="preserve">
N("initial sens-loopgain")+
$AF399-BoxVal(ROW($AA399),26,COLUMN(INDIRECT("T"&amp;(INT(ROW($AA416)/65))*65+2)))</f>
        <v>-45.5</v>
      </c>
      <c r="AK399" s="44">
        <f t="shared" ca="1" si="68"/>
        <v>-44.7</v>
      </c>
      <c r="AL399" s="44" cm="1">
        <f t="array" aca="1" ref="AL399" ca="1" xml:space="preserve">
N("initial sens-loopgain-gain-gain ref-vcm")+
$AH399-
BoxVal(ROW($AA399),26,COLUMN(INDIRECT("T"&amp;(INT(ROW($AA416)/65))*65+2)))-
$AB399-
$W399-
IFERROR(VLOOKUP($AC399,$CT$1:$DC$31,7,FALSE),0)</f>
        <v>-43.95</v>
      </c>
      <c r="AM399" s="44">
        <f t="shared" ca="1" si="69"/>
        <v>-43.150000000000006</v>
      </c>
      <c r="AN399" s="36" t="str">
        <f t="shared" ca="1" si="70"/>
        <v>30</v>
      </c>
      <c r="AO399" s="36" t="str" cm="1">
        <f t="array" aca="1" ref="AO399" ca="1">ManualLookup(AB399,BoxVal(ROW(AB399),4,COLUMN(AO397)),INDIRECT(DO$3))</f>
        <v>0A</v>
      </c>
      <c r="AP399" s="36" t="str" cm="1">
        <f t="array" aca="1" ref="AP399" ca="1">ManualLookup(AC399,BoxVal(ROW(AC399),4,COLUMN(AP397)),INDIRECT(DP$3))</f>
        <v>00</v>
      </c>
      <c r="AQ399" s="36" t="str" cm="1">
        <f t="array" aca="1" ref="AQ399" ca="1">ManualLookup(AD399,BoxVal(ROW(AD399),4,COLUMN(AQ397)),INDIRECT(DQ$3))</f>
        <v>00</v>
      </c>
      <c r="AR399" s="36" t="str" cm="1">
        <f t="array" aca="1" ref="AR399" ca="1">ManualLookup(AE399,BoxVal(ROW(AE399),4,COLUMN(AR397)),INDIRECT(DR$3))</f>
        <v>00</v>
      </c>
      <c r="AS399" s="36"/>
    </row>
    <row r="400" spans="19:45" ht="30" customHeight="1" x14ac:dyDescent="0.25">
      <c r="S400" s="7" t="s">
        <v>705</v>
      </c>
      <c r="T400" s="15" t="s">
        <v>990</v>
      </c>
      <c r="U400" s="36" t="str">
        <f t="shared" ca="1" si="64"/>
        <v>0x49=-44.30,-43.50;</v>
      </c>
      <c r="V400" s="37"/>
      <c r="W400" s="37">
        <v>0</v>
      </c>
      <c r="X400" s="68"/>
      <c r="Y400" s="68"/>
      <c r="Z400" s="55">
        <f t="shared" ref="Z400:Z401" ca="1" si="72" xml:space="preserve">
N("vbias,vlookup vbias range")+
VLOOKUP($AA400,INDIRECT(BoxVal(ROW($AA400),34,COLUMN(T396))),2,FALSE)+
N("gain")+
$AB400+
N("vcm")+
VLOOKUP($AC400,$CT$1:$DC$31,7,FALSE)+
N("(vbias*vcp*vbg-vbias)*sensor ratio")+
VbiasCal($AA400,$AD400,$AE400,BoxVal(ROW($AC400),18,COLUMN($T$22)))+
N("vbias ref+gain ref")+
$V400+$W400</f>
        <v>5.6</v>
      </c>
      <c r="AA400" s="39" t="s">
        <v>587</v>
      </c>
      <c r="AB400" s="40">
        <v>2.5</v>
      </c>
      <c r="AC400" s="40" t="s">
        <v>995</v>
      </c>
      <c r="AD400" s="40">
        <v>1</v>
      </c>
      <c r="AE400" s="41">
        <v>0</v>
      </c>
      <c r="AF400" s="42">
        <v>-44.3</v>
      </c>
      <c r="AG400" s="47">
        <f t="shared" si="71"/>
        <v>-43.5</v>
      </c>
      <c r="AH400" s="43">
        <f t="shared" ca="1" si="66"/>
        <v>-38.699999999999996</v>
      </c>
      <c r="AI400" s="43">
        <f t="shared" ca="1" si="67"/>
        <v>-37.9</v>
      </c>
      <c r="AJ400" s="44" cm="1">
        <f t="array" aca="1" ref="AJ400" ca="1" xml:space="preserve">
N("initial sens-loopgain")+
$AF400-BoxVal(ROW($AA400),26,COLUMN(INDIRECT("T"&amp;(INT(ROW($AA417)/65))*65+2)))</f>
        <v>-46.3</v>
      </c>
      <c r="AK400" s="44">
        <f t="shared" ca="1" si="68"/>
        <v>-45.5</v>
      </c>
      <c r="AL400" s="44" cm="1">
        <f t="array" aca="1" ref="AL400" ca="1" xml:space="preserve">
N("initial sens-loopgain-gain-gain ref-vcm")+
$AH400-
BoxVal(ROW($AA400),26,COLUMN(INDIRECT("T"&amp;(INT(ROW($AA417)/65))*65+2)))-
$AB400-
$W400-
IFERROR(VLOOKUP($AC400,$CT$1:$DC$31,7,FALSE),0)</f>
        <v>-43.199999999999996</v>
      </c>
      <c r="AM400" s="44">
        <f t="shared" ca="1" si="69"/>
        <v>-42.4</v>
      </c>
      <c r="AN400" s="36" t="str">
        <f t="shared" ca="1" si="70"/>
        <v>40</v>
      </c>
      <c r="AO400" s="36" t="str" cm="1">
        <f t="array" aca="1" ref="AO400" ca="1">ManualLookup(AB400,BoxVal(ROW(AB400),4,COLUMN(AO398)),INDIRECT(DO$3))</f>
        <v>09</v>
      </c>
      <c r="AP400" s="36" t="str" cm="1">
        <f t="array" aca="1" ref="AP400" ca="1">ManualLookup(AC400,BoxVal(ROW(AC400),4,COLUMN(AP398)),INDIRECT(DP$3))</f>
        <v>00</v>
      </c>
      <c r="AQ400" s="36" t="str" cm="1">
        <f t="array" aca="1" ref="AQ400" ca="1">ManualLookup(AD400,BoxVal(ROW(AD400),4,COLUMN(AQ398)),INDIRECT(DQ$3))</f>
        <v>00</v>
      </c>
      <c r="AR400" s="36" t="str" cm="1">
        <f t="array" aca="1" ref="AR400" ca="1">ManualLookup(AE400,BoxVal(ROW(AE400),4,COLUMN(AR398)),INDIRECT(DR$3))</f>
        <v>00</v>
      </c>
      <c r="AS400" s="36"/>
    </row>
    <row r="401" spans="19:45" ht="30" customHeight="1" x14ac:dyDescent="0.25">
      <c r="S401" s="7" t="s">
        <v>605</v>
      </c>
      <c r="T401" s="15" t="s">
        <v>991</v>
      </c>
      <c r="U401" s="36" t="str">
        <f t="shared" ca="1" si="64"/>
        <v>0x4A=-45.30,-44.30;</v>
      </c>
      <c r="V401" s="37"/>
      <c r="W401" s="37">
        <v>0</v>
      </c>
      <c r="X401" s="68"/>
      <c r="Y401" s="68"/>
      <c r="Z401" s="55">
        <f t="shared" ca="1" si="72"/>
        <v>6.6</v>
      </c>
      <c r="AA401" s="39" t="s">
        <v>587</v>
      </c>
      <c r="AB401" s="40">
        <v>3.5</v>
      </c>
      <c r="AC401" s="40" t="s">
        <v>995</v>
      </c>
      <c r="AD401" s="40">
        <v>1</v>
      </c>
      <c r="AE401" s="41">
        <v>0</v>
      </c>
      <c r="AF401" s="42">
        <v>-45.3</v>
      </c>
      <c r="AG401" s="47">
        <f t="shared" si="71"/>
        <v>-44.3</v>
      </c>
      <c r="AH401" s="43">
        <f t="shared" ca="1" si="66"/>
        <v>-38.699999999999996</v>
      </c>
      <c r="AI401" s="43">
        <f t="shared" ca="1" si="67"/>
        <v>-37.699999999999996</v>
      </c>
      <c r="AJ401" s="44" cm="1">
        <f t="array" aca="1" ref="AJ401" ca="1" xml:space="preserve">
N("initial sens-loopgain")+
$AF401-BoxVal(ROW($AA401),26,COLUMN(INDIRECT("T"&amp;(INT(ROW($AA418)/65))*65+2)))</f>
        <v>-47.3</v>
      </c>
      <c r="AK401" s="44">
        <f t="shared" ca="1" si="68"/>
        <v>-46.3</v>
      </c>
      <c r="AL401" s="44" cm="1">
        <f t="array" aca="1" ref="AL401" ca="1" xml:space="preserve">
N("initial sens-loopgain-gain-gain ref-vcm")+
$AH401-
BoxVal(ROW($AA401),26,COLUMN(INDIRECT("T"&amp;(INT(ROW($AA418)/65))*65+2)))-
$AB401-
$W401-
IFERROR(VLOOKUP($AC401,$CT$1:$DC$31,7,FALSE),0)</f>
        <v>-44.199999999999996</v>
      </c>
      <c r="AM401" s="44">
        <f t="shared" ca="1" si="69"/>
        <v>-43.199999999999996</v>
      </c>
      <c r="AN401" s="36" t="str">
        <f t="shared" ca="1" si="70"/>
        <v>40</v>
      </c>
      <c r="AO401" s="36" t="str" cm="1">
        <f t="array" aca="1" ref="AO401" ca="1">ManualLookup(AB401,BoxVal(ROW(AB401),4,COLUMN(AO399)),INDIRECT(DO$3))</f>
        <v>0A</v>
      </c>
      <c r="AP401" s="36" t="str" cm="1">
        <f t="array" aca="1" ref="AP401" ca="1">ManualLookup(AC401,BoxVal(ROW(AC401),4,COLUMN(AP399)),INDIRECT(DP$3))</f>
        <v>00</v>
      </c>
      <c r="AQ401" s="36" t="str" cm="1">
        <f t="array" aca="1" ref="AQ401" ca="1">ManualLookup(AD401,BoxVal(ROW(AD401),4,COLUMN(AQ399)),INDIRECT(DQ$3))</f>
        <v>00</v>
      </c>
      <c r="AR401" s="36" t="str" cm="1">
        <f t="array" aca="1" ref="AR401" ca="1">ManualLookup(AE401,BoxVal(ROW(AE401),4,COLUMN(AR399)),INDIRECT(DR$3))</f>
        <v>00</v>
      </c>
      <c r="AS401" s="36"/>
    </row>
    <row r="402" spans="19:45" ht="30" customHeight="1" x14ac:dyDescent="0.25">
      <c r="S402" s="7" t="s">
        <v>721</v>
      </c>
      <c r="T402" s="15" t="s">
        <v>26</v>
      </c>
      <c r="U402" s="36"/>
      <c r="V402" s="37"/>
      <c r="W402" s="37"/>
      <c r="X402" s="68"/>
      <c r="Y402" s="68"/>
      <c r="Z402" s="55"/>
      <c r="AA402" s="39"/>
      <c r="AB402" s="40"/>
      <c r="AC402" s="40"/>
      <c r="AD402" s="40"/>
      <c r="AE402" s="41"/>
      <c r="AF402" s="42"/>
      <c r="AG402" s="47"/>
      <c r="AH402" s="43"/>
      <c r="AI402" s="43"/>
      <c r="AJ402" s="44"/>
      <c r="AK402" s="44"/>
      <c r="AL402" s="44"/>
      <c r="AM402" s="44"/>
      <c r="AN402" s="36"/>
      <c r="AO402" s="36"/>
      <c r="AP402" s="36"/>
      <c r="AQ402" s="36"/>
      <c r="AR402" s="36"/>
      <c r="AS402" s="36"/>
    </row>
    <row r="403" spans="19:45" ht="30" customHeight="1" x14ac:dyDescent="0.25">
      <c r="S403" s="7" t="s">
        <v>20</v>
      </c>
      <c r="T403" s="15">
        <v>-42</v>
      </c>
      <c r="U403" s="36"/>
      <c r="V403" s="37"/>
      <c r="W403" s="37"/>
      <c r="X403" s="68"/>
      <c r="Y403" s="68"/>
      <c r="Z403" s="55"/>
      <c r="AA403" s="39"/>
      <c r="AB403" s="40"/>
      <c r="AC403" s="40"/>
      <c r="AD403" s="40"/>
      <c r="AE403" s="41"/>
      <c r="AF403" s="42"/>
      <c r="AG403" s="47"/>
      <c r="AH403" s="43"/>
      <c r="AI403" s="43"/>
      <c r="AJ403" s="44"/>
      <c r="AK403" s="44"/>
      <c r="AL403" s="44"/>
      <c r="AM403" s="44"/>
      <c r="AN403" s="36"/>
      <c r="AO403" s="36"/>
      <c r="AP403" s="36"/>
      <c r="AQ403" s="36"/>
      <c r="AR403" s="36"/>
      <c r="AS403" s="36"/>
    </row>
    <row r="404" spans="19:45" ht="30" customHeight="1" x14ac:dyDescent="0.25">
      <c r="S404" s="7" t="s">
        <v>691</v>
      </c>
      <c r="T404" s="15" t="s">
        <v>1098</v>
      </c>
      <c r="U404" s="36"/>
      <c r="V404" s="37"/>
      <c r="W404" s="37"/>
      <c r="X404" s="68"/>
      <c r="Y404" s="68"/>
      <c r="Z404" s="55"/>
      <c r="AA404" s="39"/>
      <c r="AB404" s="40"/>
      <c r="AC404" s="40"/>
      <c r="AD404" s="40"/>
      <c r="AE404" s="41"/>
      <c r="AF404" s="42"/>
      <c r="AG404" s="47"/>
      <c r="AH404" s="43"/>
      <c r="AI404" s="43"/>
      <c r="AJ404" s="44"/>
      <c r="AK404" s="44"/>
      <c r="AL404" s="44"/>
      <c r="AM404" s="44"/>
      <c r="AN404" s="36"/>
      <c r="AO404" s="36"/>
      <c r="AP404" s="36"/>
      <c r="AQ404" s="36"/>
      <c r="AR404" s="36"/>
      <c r="AS404" s="36"/>
    </row>
    <row r="405" spans="19:45" ht="30" customHeight="1" x14ac:dyDescent="0.25">
      <c r="S405" s="7" t="s">
        <v>544</v>
      </c>
      <c r="T405" s="15" t="s">
        <v>1229</v>
      </c>
      <c r="U405" s="36"/>
      <c r="V405" s="37"/>
      <c r="W405" s="37"/>
      <c r="X405" s="68"/>
      <c r="Y405" s="68"/>
      <c r="Z405" s="55"/>
      <c r="AA405" s="39"/>
      <c r="AB405" s="40"/>
      <c r="AC405" s="40"/>
      <c r="AD405" s="40"/>
      <c r="AE405" s="41"/>
      <c r="AF405" s="42"/>
      <c r="AG405" s="47"/>
      <c r="AH405" s="43"/>
      <c r="AI405" s="43"/>
      <c r="AJ405" s="44"/>
      <c r="AK405" s="44"/>
      <c r="AL405" s="44"/>
      <c r="AM405" s="44"/>
      <c r="AN405" s="36"/>
      <c r="AO405" s="36"/>
      <c r="AP405" s="36"/>
      <c r="AQ405" s="36"/>
      <c r="AR405" s="36"/>
      <c r="AS405" s="36"/>
    </row>
    <row r="406" spans="19:45" ht="30" customHeight="1" x14ac:dyDescent="0.25">
      <c r="S406" s="73" t="s">
        <v>12</v>
      </c>
      <c r="T406" s="15" t="s">
        <v>548</v>
      </c>
      <c r="U406" s="36"/>
      <c r="V406" s="37"/>
      <c r="W406" s="37"/>
      <c r="X406" s="68"/>
      <c r="Y406" s="68"/>
      <c r="Z406" s="55"/>
      <c r="AA406" s="39"/>
      <c r="AB406" s="40"/>
      <c r="AC406" s="40"/>
      <c r="AD406" s="40"/>
      <c r="AE406" s="41"/>
      <c r="AF406" s="42"/>
      <c r="AG406" s="47"/>
      <c r="AH406" s="43"/>
      <c r="AI406" s="43"/>
      <c r="AJ406" s="44"/>
      <c r="AK406" s="44"/>
      <c r="AL406" s="44"/>
      <c r="AM406" s="44"/>
      <c r="AN406" s="36"/>
      <c r="AO406" s="36"/>
      <c r="AP406" s="36"/>
      <c r="AQ406" s="36"/>
      <c r="AR406" s="36"/>
      <c r="AS406" s="36"/>
    </row>
    <row r="407" spans="19:45" ht="30" customHeight="1" x14ac:dyDescent="0.25">
      <c r="S407" s="73" t="s">
        <v>773</v>
      </c>
      <c r="T407" s="15" t="s">
        <v>562</v>
      </c>
      <c r="U407" s="36"/>
      <c r="V407" s="37"/>
      <c r="W407" s="37"/>
      <c r="X407" s="68"/>
      <c r="Y407" s="68"/>
      <c r="Z407" s="55"/>
      <c r="AA407" s="39"/>
      <c r="AB407" s="40"/>
      <c r="AC407" s="40"/>
      <c r="AD407" s="40"/>
      <c r="AE407" s="41"/>
      <c r="AF407" s="42"/>
      <c r="AG407" s="47"/>
      <c r="AH407" s="43"/>
      <c r="AI407" s="43"/>
      <c r="AJ407" s="44"/>
      <c r="AK407" s="44"/>
      <c r="AL407" s="44"/>
      <c r="AM407" s="44"/>
      <c r="AN407" s="36"/>
      <c r="AO407" s="36"/>
      <c r="AP407" s="36"/>
      <c r="AQ407" s="36"/>
      <c r="AR407" s="36"/>
      <c r="AS407" s="36"/>
    </row>
    <row r="408" spans="19:45" ht="30" customHeight="1" x14ac:dyDescent="0.25">
      <c r="S408" s="7" t="s">
        <v>573</v>
      </c>
      <c r="T408" s="15">
        <v>1</v>
      </c>
      <c r="U408" s="36"/>
      <c r="V408" s="37"/>
      <c r="W408" s="37"/>
      <c r="X408" s="68"/>
      <c r="Y408" s="68"/>
      <c r="Z408" s="55"/>
      <c r="AA408" s="39"/>
      <c r="AB408" s="40"/>
      <c r="AC408" s="40"/>
      <c r="AD408" s="40"/>
      <c r="AE408" s="41"/>
      <c r="AF408" s="42"/>
      <c r="AG408" s="47"/>
      <c r="AH408" s="43"/>
      <c r="AI408" s="43"/>
      <c r="AJ408" s="44"/>
      <c r="AK408" s="44"/>
      <c r="AL408" s="44"/>
      <c r="AM408" s="44"/>
      <c r="AN408" s="36"/>
      <c r="AO408" s="36"/>
      <c r="AP408" s="36"/>
      <c r="AQ408" s="36"/>
      <c r="AR408" s="36"/>
      <c r="AS408" s="36"/>
    </row>
    <row r="409" spans="19:45" ht="30" customHeight="1" x14ac:dyDescent="0.25">
      <c r="S409" s="7" t="s">
        <v>590</v>
      </c>
      <c r="T409" s="15">
        <v>-38</v>
      </c>
      <c r="U409" s="36"/>
      <c r="V409" s="37"/>
      <c r="W409" s="37"/>
      <c r="X409" s="68"/>
      <c r="Y409" s="68"/>
      <c r="Z409" s="55"/>
      <c r="AA409" s="39"/>
      <c r="AB409" s="40"/>
      <c r="AC409" s="40"/>
      <c r="AD409" s="40"/>
      <c r="AE409" s="41"/>
      <c r="AF409" s="42"/>
      <c r="AG409" s="47"/>
      <c r="AH409" s="43"/>
      <c r="AI409" s="43"/>
      <c r="AJ409" s="44"/>
      <c r="AK409" s="44"/>
      <c r="AL409" s="44"/>
      <c r="AM409" s="44"/>
      <c r="AN409" s="36"/>
      <c r="AO409" s="36"/>
      <c r="AP409" s="36"/>
      <c r="AQ409" s="36"/>
      <c r="AR409" s="36"/>
      <c r="AS409" s="36"/>
    </row>
    <row r="410" spans="19:45" ht="30" customHeight="1" x14ac:dyDescent="0.25">
      <c r="S410" s="7" t="s">
        <v>693</v>
      </c>
      <c r="T410" s="15">
        <v>0.8</v>
      </c>
      <c r="U410" s="36"/>
      <c r="V410" s="37"/>
      <c r="W410" s="37"/>
      <c r="X410" s="68"/>
      <c r="Y410" s="68"/>
      <c r="Z410" s="55"/>
      <c r="AA410" s="39"/>
      <c r="AB410" s="40"/>
      <c r="AC410" s="40"/>
      <c r="AD410" s="40"/>
      <c r="AE410" s="41"/>
      <c r="AF410" s="42"/>
      <c r="AG410" s="47"/>
      <c r="AH410" s="43"/>
      <c r="AI410" s="43"/>
      <c r="AJ410" s="44"/>
      <c r="AK410" s="44"/>
      <c r="AL410" s="44"/>
      <c r="AM410" s="44"/>
      <c r="AN410" s="36"/>
      <c r="AO410" s="36"/>
      <c r="AP410" s="36"/>
      <c r="AQ410" s="36"/>
      <c r="AR410" s="36"/>
      <c r="AS410" s="36"/>
    </row>
    <row r="411" spans="19:45" ht="30" customHeight="1" x14ac:dyDescent="0.25">
      <c r="S411" s="7" t="s">
        <v>604</v>
      </c>
      <c r="T411" s="7" t="str">
        <f>VLOOKUP($T398,$AU$1:$AZ$31,MATCH($T392,$AU$1:$AZ$1,0),FALSE)&amp;"_"&amp;T400</f>
        <v>10V_NormalMode</v>
      </c>
      <c r="U411" s="36"/>
      <c r="V411" s="37"/>
      <c r="W411" s="37"/>
      <c r="X411" s="38"/>
      <c r="Y411" s="38"/>
      <c r="Z411" s="48"/>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S412" s="7" t="s">
        <v>424</v>
      </c>
      <c r="T412" s="7" t="s">
        <v>188</v>
      </c>
      <c r="U412" s="36"/>
      <c r="V412" s="37"/>
      <c r="W412" s="37"/>
      <c r="X412" s="38"/>
      <c r="Y412" s="38"/>
      <c r="Z412" s="48"/>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S413" s="7" t="s">
        <v>16</v>
      </c>
      <c r="T413" s="7" t="s">
        <v>42</v>
      </c>
      <c r="U413" s="36"/>
      <c r="V413" s="37"/>
      <c r="W413" s="37"/>
      <c r="X413" s="38"/>
      <c r="Y413" s="38"/>
      <c r="Z413" s="48"/>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S414" s="7" t="s">
        <v>17</v>
      </c>
      <c r="T414" s="7" t="s">
        <v>364</v>
      </c>
      <c r="U414" s="36"/>
      <c r="V414" s="37"/>
      <c r="W414" s="37"/>
      <c r="X414" s="38"/>
      <c r="Y414" s="38"/>
      <c r="Z414" s="48"/>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
        <v>190</v>
      </c>
      <c r="U415" s="36"/>
      <c r="V415" s="37"/>
      <c r="W415" s="37"/>
      <c r="X415" s="38"/>
      <c r="Y415" s="38"/>
      <c r="Z415" s="48"/>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VLOOKUP(T405,$DT$1:$DV$31,3,FALSE)</f>
        <v>2</v>
      </c>
      <c r="U416" s="36"/>
      <c r="V416" s="37"/>
      <c r="W416" s="37"/>
      <c r="X416" s="38"/>
      <c r="Y416" s="38"/>
      <c r="Z416" s="48"/>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S417" s="7" t="s">
        <v>22</v>
      </c>
      <c r="T417" s="15">
        <v>0</v>
      </c>
      <c r="U417" s="36"/>
      <c r="V417" s="37"/>
      <c r="W417" s="37"/>
      <c r="X417" s="38"/>
      <c r="Y417" s="38"/>
      <c r="Z417" s="48"/>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S418" s="7" t="s">
        <v>696</v>
      </c>
      <c r="T418" s="28">
        <v>44329</v>
      </c>
      <c r="U418" s="36"/>
      <c r="V418" s="37"/>
      <c r="W418" s="37"/>
      <c r="X418" s="38"/>
      <c r="Y418" s="38"/>
      <c r="Z418" s="48"/>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S419" s="7" t="s">
        <v>694</v>
      </c>
      <c r="T419" s="15" t="s">
        <v>994</v>
      </c>
      <c r="U419" s="36"/>
      <c r="V419" s="37"/>
      <c r="W419" s="37"/>
      <c r="X419" s="38"/>
      <c r="Y419" s="38"/>
      <c r="Z419" s="48"/>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S420" s="7" t="s">
        <v>697</v>
      </c>
      <c r="T420" s="7">
        <f ca="1">COUNTA(U395:U454)</f>
        <v>7</v>
      </c>
      <c r="U420" s="36"/>
      <c r="V420" s="37"/>
      <c r="W420" s="37"/>
      <c r="X420" s="38"/>
      <c r="Y420" s="38"/>
      <c r="Z420" s="48"/>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S421" s="7" t="s">
        <v>715</v>
      </c>
      <c r="T421" s="7" t="str">
        <f>T409&amp;"+/-"&amp;T410&amp;" "&amp;T419</f>
        <v>-38+/-0.8 dBV</v>
      </c>
      <c r="U421" s="36"/>
      <c r="V421" s="37"/>
      <c r="W421" s="37"/>
      <c r="X421" s="38"/>
      <c r="Y421" s="38"/>
      <c r="Z421" s="48"/>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S422" s="7" t="s">
        <v>719</v>
      </c>
      <c r="T422" s="54" t="str">
        <f>T401&amp;" : "&amp;T404&amp;" "&amp;"(uA)"&amp;CHAR(10)&amp;"Vdc&amp;Remark: "&amp;T407</f>
        <v>3.3V : 100~200 (uA)
Vdc&amp;Remark: -</v>
      </c>
      <c r="U422" s="36"/>
      <c r="V422" s="37"/>
      <c r="W422" s="37"/>
      <c r="X422" s="38"/>
      <c r="Y422" s="38"/>
      <c r="Z422" s="48"/>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S423" s="7"/>
      <c r="T423" s="5"/>
      <c r="U423" s="36"/>
      <c r="V423" s="37"/>
      <c r="W423" s="37"/>
      <c r="X423" s="38"/>
      <c r="Y423" s="38"/>
      <c r="Z423" s="48"/>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t="s">
        <v>14</v>
      </c>
      <c r="T424" s="2" t="str">
        <f>ADDRESS(ROW(S424),COLUMN($S$1))&amp;":"&amp;ADDRESS(ROW(S454),COLUMN($T$1))</f>
        <v>$S$424:$T$454</v>
      </c>
      <c r="U424" s="36"/>
      <c r="V424" s="37"/>
      <c r="W424" s="37"/>
      <c r="X424" s="38"/>
      <c r="Y424" s="38"/>
      <c r="Z424" s="48"/>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t="str">
        <f>$BB$2</f>
        <v>14V</v>
      </c>
      <c r="T425" s="3" t="s">
        <v>562</v>
      </c>
      <c r="U425" s="36"/>
      <c r="V425" s="37"/>
      <c r="W425" s="37"/>
      <c r="X425" s="38"/>
      <c r="Y425" s="38"/>
      <c r="Z425" s="48"/>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t="str">
        <f>$BB$3</f>
        <v>13V</v>
      </c>
      <c r="T426" s="3">
        <v>5.9</v>
      </c>
      <c r="U426" s="36"/>
      <c r="V426" s="37"/>
      <c r="W426" s="37"/>
      <c r="X426" s="38"/>
      <c r="Y426" s="38"/>
      <c r="Z426" s="48"/>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t="str">
        <f>$BB$4</f>
        <v>12V</v>
      </c>
      <c r="T427" s="3">
        <v>3.1</v>
      </c>
      <c r="U427" s="36"/>
      <c r="V427" s="37"/>
      <c r="W427" s="37"/>
      <c r="X427" s="38"/>
      <c r="Y427" s="38"/>
      <c r="Z427" s="48"/>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t="str">
        <f>$BB$5</f>
        <v>11V</v>
      </c>
      <c r="T428" s="3">
        <v>1.55</v>
      </c>
      <c r="U428" s="36"/>
      <c r="V428" s="37"/>
      <c r="W428" s="37"/>
      <c r="X428" s="38"/>
      <c r="Y428" s="38"/>
      <c r="Z428" s="48"/>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t="str">
        <f>$BB$6</f>
        <v>10V</v>
      </c>
      <c r="T429" s="3">
        <v>0</v>
      </c>
      <c r="U429" s="36"/>
      <c r="V429" s="37"/>
      <c r="W429" s="37"/>
      <c r="X429" s="38"/>
      <c r="Y429" s="38"/>
      <c r="Z429" s="48"/>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t="str">
        <f>$BB$7</f>
        <v>9V</v>
      </c>
      <c r="T430" s="3" t="s">
        <v>562</v>
      </c>
      <c r="U430" s="36"/>
      <c r="V430" s="37"/>
      <c r="W430" s="37"/>
      <c r="X430" s="38"/>
      <c r="Y430" s="38"/>
      <c r="Z430" s="48"/>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t="str">
        <f>$BB$8</f>
        <v>FIX</v>
      </c>
      <c r="T431" s="3">
        <v>0</v>
      </c>
      <c r="U431" s="36"/>
      <c r="V431" s="37"/>
      <c r="W431" s="37"/>
      <c r="X431" s="38"/>
      <c r="Y431" s="38"/>
      <c r="Z431" s="48"/>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t="str">
        <f>$BB$9</f>
        <v>Space</v>
      </c>
      <c r="T432" s="3" t="s">
        <v>562</v>
      </c>
      <c r="U432" s="36"/>
      <c r="V432" s="37"/>
      <c r="W432" s="37"/>
      <c r="X432" s="38"/>
      <c r="Y432" s="38"/>
      <c r="Z432" s="48"/>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$BB$10</f>
        <v>Config2</v>
      </c>
      <c r="T433" s="3" t="s">
        <v>562</v>
      </c>
      <c r="U433" s="36"/>
      <c r="V433" s="37"/>
      <c r="W433" s="37"/>
      <c r="X433" s="38"/>
      <c r="Y433" s="38"/>
      <c r="Z433" s="48"/>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$BB$11</f>
        <v>-</v>
      </c>
      <c r="T434" s="3"/>
      <c r="U434" s="36"/>
      <c r="V434" s="37"/>
      <c r="W434" s="37"/>
      <c r="X434" s="38"/>
      <c r="Y434" s="38"/>
      <c r="Z434" s="48"/>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$BB$12</f>
        <v>-</v>
      </c>
      <c r="T435" s="3"/>
      <c r="U435" s="36"/>
      <c r="V435" s="37"/>
      <c r="W435" s="37"/>
      <c r="X435" s="38"/>
      <c r="Y435" s="38"/>
      <c r="Z435" s="48"/>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$BB$13</f>
        <v>-</v>
      </c>
      <c r="T436" s="3"/>
      <c r="U436" s="36"/>
      <c r="V436" s="37"/>
      <c r="W436" s="37"/>
      <c r="X436" s="38"/>
      <c r="Y436" s="38"/>
      <c r="Z436" s="48"/>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$BB$14</f>
        <v>-</v>
      </c>
      <c r="T437" s="3"/>
      <c r="U437" s="36"/>
      <c r="V437" s="37"/>
      <c r="W437" s="37"/>
      <c r="X437" s="38"/>
      <c r="Y437" s="38"/>
      <c r="Z437" s="48"/>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$BB$15</f>
        <v>-</v>
      </c>
      <c r="T438" s="3"/>
      <c r="U438" s="36"/>
      <c r="V438" s="37"/>
      <c r="W438" s="37"/>
      <c r="X438" s="38"/>
      <c r="Y438" s="38"/>
      <c r="Z438" s="48"/>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$BB$16</f>
        <v>-</v>
      </c>
      <c r="T439" s="3"/>
      <c r="U439" s="36"/>
      <c r="V439" s="37"/>
      <c r="W439" s="37"/>
      <c r="X439" s="38"/>
      <c r="Y439" s="38"/>
      <c r="Z439" s="48"/>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$BB$17</f>
        <v>-</v>
      </c>
      <c r="T440" s="3"/>
      <c r="U440" s="36"/>
      <c r="V440" s="37"/>
      <c r="W440" s="37"/>
      <c r="X440" s="38"/>
      <c r="Y440" s="38"/>
      <c r="Z440" s="48"/>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$BB$18</f>
        <v>-</v>
      </c>
      <c r="T441" s="3"/>
      <c r="U441" s="36"/>
      <c r="V441" s="37"/>
      <c r="W441" s="37"/>
      <c r="X441" s="38"/>
      <c r="Y441" s="38"/>
      <c r="Z441" s="48"/>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$BB$19</f>
        <v>-</v>
      </c>
      <c r="T442" s="3"/>
      <c r="U442" s="36"/>
      <c r="V442" s="37"/>
      <c r="W442" s="37"/>
      <c r="X442" s="38"/>
      <c r="Y442" s="38"/>
      <c r="Z442" s="48"/>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$BB$20</f>
        <v>-</v>
      </c>
      <c r="T443" s="3"/>
      <c r="U443" s="36"/>
      <c r="V443" s="37"/>
      <c r="W443" s="37"/>
      <c r="X443" s="38"/>
      <c r="Y443" s="38"/>
      <c r="Z443" s="48"/>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$BB$21</f>
        <v>-</v>
      </c>
      <c r="T444" s="3"/>
      <c r="U444" s="36"/>
      <c r="V444" s="37"/>
      <c r="W444" s="37"/>
      <c r="X444" s="38"/>
      <c r="Y444" s="38"/>
      <c r="Z444" s="48"/>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$BB$22</f>
        <v>-</v>
      </c>
      <c r="T445" s="3"/>
      <c r="U445" s="36"/>
      <c r="V445" s="37"/>
      <c r="W445" s="37"/>
      <c r="X445" s="38"/>
      <c r="Y445" s="38"/>
      <c r="Z445" s="48"/>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$BB$23</f>
        <v>-</v>
      </c>
      <c r="T446" s="3"/>
      <c r="U446" s="36"/>
      <c r="V446" s="37"/>
      <c r="W446" s="37"/>
      <c r="X446" s="38"/>
      <c r="Y446" s="38"/>
      <c r="Z446" s="48"/>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$BB$24</f>
        <v>-</v>
      </c>
      <c r="T447" s="3"/>
      <c r="U447" s="36"/>
      <c r="V447" s="37"/>
      <c r="W447" s="37"/>
      <c r="X447" s="38"/>
      <c r="Y447" s="38"/>
      <c r="Z447" s="48"/>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$BB$25</f>
        <v>-</v>
      </c>
      <c r="T448" s="3"/>
      <c r="U448" s="36"/>
      <c r="V448" s="37"/>
      <c r="W448" s="37"/>
      <c r="X448" s="38"/>
      <c r="Y448" s="38"/>
      <c r="Z448" s="48"/>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$BB$26</f>
        <v>-</v>
      </c>
      <c r="T449" s="3"/>
      <c r="U449" s="36"/>
      <c r="V449" s="37"/>
      <c r="W449" s="37"/>
      <c r="X449" s="38"/>
      <c r="Y449" s="38"/>
      <c r="Z449" s="48"/>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$BB$27</f>
        <v>-</v>
      </c>
      <c r="T450" s="3"/>
      <c r="U450" s="36"/>
      <c r="V450" s="37"/>
      <c r="W450" s="37"/>
      <c r="X450" s="38"/>
      <c r="Y450" s="38"/>
      <c r="Z450" s="48"/>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$BB$28</f>
        <v>-</v>
      </c>
      <c r="T451" s="3"/>
      <c r="U451" s="36"/>
      <c r="V451" s="37"/>
      <c r="W451" s="37"/>
      <c r="X451" s="38"/>
      <c r="Y451" s="38"/>
      <c r="Z451" s="48"/>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$BB$29</f>
        <v>-</v>
      </c>
      <c r="T452" s="3"/>
      <c r="U452" s="36"/>
      <c r="V452" s="37"/>
      <c r="W452" s="37"/>
      <c r="X452" s="38"/>
      <c r="Y452" s="38"/>
      <c r="Z452" s="48"/>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$BB$30</f>
        <v>-</v>
      </c>
      <c r="T453" s="3"/>
      <c r="U453" s="36"/>
      <c r="V453" s="37"/>
      <c r="W453" s="37"/>
      <c r="X453" s="38"/>
      <c r="Y453" s="38"/>
      <c r="Z453" s="48"/>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$BB$31</f>
        <v>-</v>
      </c>
      <c r="T454" s="3"/>
      <c r="U454" s="36"/>
      <c r="V454" s="37"/>
      <c r="W454" s="37"/>
      <c r="X454" s="38"/>
      <c r="Y454" s="38"/>
      <c r="Z454" s="48"/>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85"/>
      <c r="T455" s="85"/>
      <c r="U455" s="85"/>
      <c r="V455" s="85"/>
      <c r="W455" s="85"/>
      <c r="X455" s="85"/>
      <c r="Y455" s="85"/>
      <c r="Z455" s="85"/>
      <c r="AA455" s="85"/>
      <c r="AB455" s="85"/>
      <c r="AC455" s="85"/>
      <c r="AD455" s="85"/>
      <c r="AE455" s="85"/>
      <c r="AF455" s="85"/>
      <c r="AG455" s="85"/>
      <c r="AH455" s="85"/>
      <c r="AI455" s="85"/>
      <c r="AJ455" s="85"/>
      <c r="AK455" s="85"/>
      <c r="AL455" s="85"/>
      <c r="AM455" s="85"/>
      <c r="AN455" s="85"/>
      <c r="AO455" s="85"/>
      <c r="AP455" s="85"/>
      <c r="AQ455" s="85"/>
      <c r="AR455" s="109"/>
      <c r="AS455" s="109"/>
    </row>
    <row r="456" spans="19:45" ht="30" customHeight="1" x14ac:dyDescent="0.25">
      <c r="S456" s="31" cm="1">
        <f t="array" ref="S456">BoxNum(ROW($S456))</f>
        <v>8</v>
      </c>
      <c r="T456" s="7" t="s">
        <v>698</v>
      </c>
      <c r="U456" s="15" t="s">
        <v>1224</v>
      </c>
      <c r="V456" s="12"/>
      <c r="W456" s="65"/>
      <c r="X456" s="12"/>
      <c r="Y456" s="7">
        <f>VLOOKUP(U456,$DX$1:$DZ$21,3,FALSE)</f>
        <v>0</v>
      </c>
      <c r="Z456" s="5"/>
      <c r="AA456" s="5"/>
      <c r="AB456" s="5"/>
      <c r="AC456" s="5"/>
      <c r="AD456" s="8"/>
      <c r="AE456" s="5"/>
      <c r="AF456" s="5"/>
      <c r="AG456" s="5"/>
      <c r="AH456" s="5"/>
      <c r="AI456" s="5"/>
      <c r="AJ456" s="5"/>
      <c r="AK456" s="5"/>
      <c r="AL456" s="5"/>
      <c r="AM456" s="5"/>
      <c r="AN456" s="5"/>
      <c r="AO456" s="5"/>
      <c r="AP456" s="5"/>
      <c r="AQ456" s="5"/>
      <c r="AR456" s="5"/>
      <c r="AS456" s="5"/>
    </row>
    <row r="457" spans="19:45" ht="30" customHeight="1" x14ac:dyDescent="0.25">
      <c r="S457" s="7" t="s">
        <v>24</v>
      </c>
      <c r="T457" s="15" t="s">
        <v>450</v>
      </c>
      <c r="U457" s="5" t="s">
        <v>23</v>
      </c>
      <c r="V457" s="7">
        <f>VLOOKUP(U456,$DX$1:$DZ$21,2,FALSE)</f>
        <v>0</v>
      </c>
      <c r="W457" s="19"/>
      <c r="X457" s="19"/>
      <c r="Y457" s="19"/>
      <c r="Z457" s="19"/>
      <c r="AA457" s="5" t="s">
        <v>592</v>
      </c>
      <c r="AB457" s="26" t="str">
        <f>T476&amp;"_"&amp;ABS(T474)&amp;"dB_"&amp;T478&amp;"_"&amp;T479&amp;"_"&amp;GetAbsMaxMinText(AF460:AG519)&amp;"_"&amp;T459&amp;"_"&amp;T458&amp;S456&amp;"."&amp;T482</f>
        <v>default_NormalMode_38dB_M804WG_N005A_327_406_ZTS6853_MP8.0</v>
      </c>
      <c r="AC457" s="18"/>
      <c r="AD457" s="18"/>
      <c r="AE457" s="18"/>
      <c r="AF457" s="18"/>
      <c r="AG457" s="18"/>
      <c r="AH457" s="19"/>
      <c r="AI457" s="19" t="s">
        <v>2</v>
      </c>
      <c r="AJ457" s="16" t="s">
        <v>1249</v>
      </c>
      <c r="AK457" s="16"/>
      <c r="AL457" s="16"/>
      <c r="AM457" s="16"/>
      <c r="AN457" s="16"/>
      <c r="AO457" s="16"/>
      <c r="AP457" s="16"/>
      <c r="AQ457" s="16"/>
      <c r="AR457" s="16"/>
      <c r="AS457" s="16"/>
    </row>
    <row r="458" spans="19:45" ht="30" customHeight="1" x14ac:dyDescent="0.25">
      <c r="S458" s="7" t="s">
        <v>5</v>
      </c>
      <c r="T458" s="15" t="s">
        <v>1148</v>
      </c>
      <c r="U458" s="104" t="str">
        <f>HYPERLINK("#A"&amp;(S456+1),"&lt;==Block" &amp; $S456 &amp;"==&gt;")</f>
        <v>&lt;==Block8==&gt;</v>
      </c>
      <c r="V458" s="51"/>
      <c r="W458" s="19"/>
      <c r="X458" s="19"/>
      <c r="Y458" s="23"/>
      <c r="Z458" s="8"/>
      <c r="AA458" s="19"/>
      <c r="AB458" s="19"/>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329</v>
      </c>
      <c r="U459" s="52" t="s">
        <v>775</v>
      </c>
      <c r="V459" s="33" t="s">
        <v>601</v>
      </c>
      <c r="W459" s="33" t="s">
        <v>602</v>
      </c>
      <c r="X459" s="33" t="s">
        <v>603</v>
      </c>
      <c r="Y459" s="33" t="s">
        <v>603</v>
      </c>
      <c r="Z459" s="33" t="s">
        <v>591</v>
      </c>
      <c r="AA459" s="33" t="s">
        <v>7</v>
      </c>
      <c r="AB459" s="33" t="s">
        <v>563</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VLOOKUP($T467,$DE$1:$DJ$31,2,FALSE)</f>
        <v>Full</v>
      </c>
      <c r="AO459" s="56" t="str">
        <f>VLOOKUP($T467,$DE$1:$DJ$31,3,FALSE)</f>
        <v>Full</v>
      </c>
      <c r="AP459" s="56" t="str">
        <f>VLOOKUP($T467,$DE$1:$DJ$31,4,FALSE)</f>
        <v>non</v>
      </c>
      <c r="AQ459" s="56" t="str">
        <f>VLOOKUP($T467,$DE$1:$DJ$31,5,FALSE)</f>
        <v>non</v>
      </c>
      <c r="AR459" s="56" t="str">
        <f>VLOOKUP($T467,$DE$1:$DJ$31,6,FALSE)</f>
        <v>Full</v>
      </c>
      <c r="AS459" s="35"/>
    </row>
    <row r="460" spans="19:45" ht="30" customHeight="1" x14ac:dyDescent="0.25">
      <c r="S460" s="7" t="s">
        <v>18</v>
      </c>
      <c r="T460" s="15" t="s">
        <v>41</v>
      </c>
      <c r="U460" s="36" t="str">
        <f t="shared" ref="U460:U475" ca="1" si="73">ConfigCode($AA460,$AN460,$AO460,$AP460,$AQ460,$AR460,$AF460,$AG460,2)</f>
        <v>0x73=-33.50,-32.70;</v>
      </c>
      <c r="V460" s="37"/>
      <c r="W460" s="37"/>
      <c r="X460" s="68"/>
      <c r="Y460" s="68"/>
      <c r="Z460" s="55">
        <f t="shared" ref="Z460:Z463" ca="1" si="74" xml:space="preserve">
N("vbias,vlookup vbias range")+
VLOOKUP($AA460,INDIRECT(BoxVal(ROW($AA460),34,COLUMN(T456))),2,FALSE)+
N("gain")+
$AB460+
N("vcm")+
VLOOKUP($AC460,$CT$1:$DC$31,7,FALSE)+
N("(vbias*vcp*vbg-vbias)*sensor ratio")+
VbiasCal($AA460,$AD460,$AE460,BoxVal(ROW($AC460),18,COLUMN($T$22)))+
N("vbias ref+gain ref")+
$V460+$W460</f>
        <v>-4.8</v>
      </c>
      <c r="AA460" s="39" t="s">
        <v>965</v>
      </c>
      <c r="AB460" s="40">
        <v>-2</v>
      </c>
      <c r="AC460" s="40" t="s">
        <v>995</v>
      </c>
      <c r="AD460" s="40">
        <v>1</v>
      </c>
      <c r="AE460" s="41">
        <v>0</v>
      </c>
      <c r="AF460" s="42">
        <v>-33.5</v>
      </c>
      <c r="AG460" s="42">
        <v>-32.700000000000003</v>
      </c>
      <c r="AH460" s="43">
        <f t="shared" ref="AH460:AH475" ca="1" si="75">$AF460+$Z460</f>
        <v>-38.299999999999997</v>
      </c>
      <c r="AI460" s="43">
        <f t="shared" ref="AI460:AI475" ca="1" si="76">$AG460+$Z460</f>
        <v>-37.5</v>
      </c>
      <c r="AJ460" s="44" cm="1">
        <f t="array" aca="1" ref="AJ460" ca="1" xml:space="preserve">
N("initial sens-loopgain")+
$AF460-BoxVal(ROW($AA460),26,COLUMN(INDIRECT("T"&amp;(INT(ROW($AA477)/65))*65+2)))</f>
        <v>-35.5</v>
      </c>
      <c r="AK460" s="44">
        <f t="shared" ref="AK460:AK466" ca="1" si="77">AJ460+(AG460-AF460)</f>
        <v>-34.700000000000003</v>
      </c>
      <c r="AL460" s="44" cm="1">
        <f t="array" aca="1" ref="AL460" ca="1" xml:space="preserve">
N("initial sens-loopgain-gain-gain ref-vcm")+
$AH460-
BoxVal(ROW($AA460),26,COLUMN(INDIRECT("T"&amp;(INT(ROW($AA477)/65))*65+2)))-
$AB460-
$W460-
IFERROR(VLOOKUP($AC460,$CT$1:$DC$31,7,FALSE),0)</f>
        <v>-38.299999999999997</v>
      </c>
      <c r="AM460" s="44">
        <f t="shared" ref="AM460:AM466" ca="1" si="78">AL460+(AG460-AF460)</f>
        <v>-37.5</v>
      </c>
      <c r="AN460" s="36" t="str">
        <f t="shared" ref="AN460:AN466" ca="1" si="79">IF(BoxVal(ROW(AA460),9,COLUMN(T458))="FIX","00",ManualLookup(AA460,BoxVal(ROW(AA460),4,COLUMN(AN458)),INDIRECT(DN$3)))</f>
        <v>70</v>
      </c>
      <c r="AO460" s="36" t="str" cm="1">
        <f t="array" aca="1" ref="AO460" ca="1">ManualLookup(AB460,BoxVal(ROW(AB460),4,COLUMN(AO458)),INDIRECT(DO$3))</f>
        <v>03</v>
      </c>
      <c r="AP460" s="36" t="str" cm="1">
        <f t="array" aca="1" ref="AP460" ca="1">ManualLookup(AC460,BoxVal(ROW(AC460),4,COLUMN(AP458)),INDIRECT(DP$3))</f>
        <v>00</v>
      </c>
      <c r="AQ460" s="36" t="str" cm="1">
        <f t="array" aca="1" ref="AQ460" ca="1">ManualLookup(AD460,BoxVal(ROW(AD460),4,COLUMN(AQ458)),INDIRECT(DQ$3))</f>
        <v>00</v>
      </c>
      <c r="AR460" s="36" t="str" cm="1">
        <f t="array" aca="1" ref="AR460" ca="1">ManualLookup(AE460,BoxVal(ROW(AE460),4,COLUMN(AR458)),INDIRECT(DR$3))</f>
        <v>00</v>
      </c>
      <c r="AS460" s="33"/>
    </row>
    <row r="461" spans="19:45" ht="30" customHeight="1" x14ac:dyDescent="0.25">
      <c r="S461" s="7" t="s">
        <v>13</v>
      </c>
      <c r="T461" s="15" t="s">
        <v>1123</v>
      </c>
      <c r="U461" s="36" t="str">
        <f t="shared" ca="1" si="73"/>
        <v>0x74=-34.00,-33.50;</v>
      </c>
      <c r="V461" s="37"/>
      <c r="W461" s="37"/>
      <c r="X461" s="68"/>
      <c r="Y461" s="68"/>
      <c r="Z461" s="55">
        <f t="shared" ca="1" si="74"/>
        <v>-4.3</v>
      </c>
      <c r="AA461" s="39" t="s">
        <v>965</v>
      </c>
      <c r="AB461" s="40">
        <v>-1.5</v>
      </c>
      <c r="AC461" s="40" t="s">
        <v>995</v>
      </c>
      <c r="AD461" s="40">
        <v>1</v>
      </c>
      <c r="AE461" s="41">
        <v>0</v>
      </c>
      <c r="AF461" s="42">
        <v>-34</v>
      </c>
      <c r="AG461" s="47">
        <f t="shared" ref="AG461:AG466" si="80">AF460</f>
        <v>-33.5</v>
      </c>
      <c r="AH461" s="43">
        <f t="shared" ca="1" si="75"/>
        <v>-38.299999999999997</v>
      </c>
      <c r="AI461" s="43">
        <f t="shared" ca="1" si="76"/>
        <v>-37.799999999999997</v>
      </c>
      <c r="AJ461" s="44" cm="1">
        <f t="array" aca="1" ref="AJ461" ca="1" xml:space="preserve">
N("initial sens-loopgain")+
$AF461-BoxVal(ROW($AA461),26,COLUMN(INDIRECT("T"&amp;(INT(ROW($AA478)/65))*65+2)))</f>
        <v>-36</v>
      </c>
      <c r="AK461" s="44">
        <f t="shared" ca="1" si="77"/>
        <v>-35.5</v>
      </c>
      <c r="AL461" s="44" cm="1">
        <f t="array" aca="1" ref="AL461" ca="1" xml:space="preserve">
N("initial sens-loopgain-gain-gain ref-vcm")+
$AH461-
BoxVal(ROW($AA461),26,COLUMN(INDIRECT("T"&amp;(INT(ROW($AA478)/65))*65+2)))-
$AB461-
$W461-
IFERROR(VLOOKUP($AC461,$CT$1:$DC$31,7,FALSE),0)</f>
        <v>-38.799999999999997</v>
      </c>
      <c r="AM461" s="44">
        <f t="shared" ca="1" si="78"/>
        <v>-38.299999999999997</v>
      </c>
      <c r="AN461" s="36" t="str">
        <f t="shared" ca="1" si="79"/>
        <v>70</v>
      </c>
      <c r="AO461" s="36" t="str" cm="1">
        <f t="array" aca="1" ref="AO461" ca="1">ManualLookup(AB461,BoxVal(ROW(AB461),4,COLUMN(AO459)),INDIRECT(DO$3))</f>
        <v>04</v>
      </c>
      <c r="AP461" s="36" t="str" cm="1">
        <f t="array" aca="1" ref="AP461" ca="1">ManualLookup(AC461,BoxVal(ROW(AC461),4,COLUMN(AP459)),INDIRECT(DP$3))</f>
        <v>00</v>
      </c>
      <c r="AQ461" s="36" t="str" cm="1">
        <f t="array" aca="1" ref="AQ461" ca="1">ManualLookup(AD461,BoxVal(ROW(AD461),4,COLUMN(AQ459)),INDIRECT(DQ$3))</f>
        <v>00</v>
      </c>
      <c r="AR461" s="36" t="str" cm="1">
        <f t="array" aca="1" ref="AR461" ca="1">ManualLookup(AE461,BoxVal(ROW(AE461),4,COLUMN(AR459)),INDIRECT(DR$3))</f>
        <v>00</v>
      </c>
      <c r="AS461" s="36"/>
    </row>
    <row r="462" spans="19:45" ht="30" customHeight="1" x14ac:dyDescent="0.25">
      <c r="S462" s="26"/>
      <c r="T462" s="17"/>
      <c r="U462" s="36" t="str">
        <f t="shared" ca="1" si="73"/>
        <v>0x75=-34.50,-34.00;</v>
      </c>
      <c r="V462" s="37"/>
      <c r="W462" s="37"/>
      <c r="X462" s="68"/>
      <c r="Y462" s="68"/>
      <c r="Z462" s="55">
        <f t="shared" ca="1" si="74"/>
        <v>-3.8</v>
      </c>
      <c r="AA462" s="39" t="s">
        <v>965</v>
      </c>
      <c r="AB462" s="40">
        <v>-1</v>
      </c>
      <c r="AC462" s="40" t="s">
        <v>995</v>
      </c>
      <c r="AD462" s="40">
        <v>1</v>
      </c>
      <c r="AE462" s="41">
        <v>0</v>
      </c>
      <c r="AF462" s="42">
        <v>-34.5</v>
      </c>
      <c r="AG462" s="47">
        <f t="shared" si="80"/>
        <v>-34</v>
      </c>
      <c r="AH462" s="43">
        <f t="shared" ca="1" si="75"/>
        <v>-38.299999999999997</v>
      </c>
      <c r="AI462" s="43">
        <f t="shared" ca="1" si="76"/>
        <v>-37.799999999999997</v>
      </c>
      <c r="AJ462" s="44" cm="1">
        <f t="array" aca="1" ref="AJ462" ca="1" xml:space="preserve">
N("initial sens-loopgain")+
$AF462-BoxVal(ROW($AA462),26,COLUMN(INDIRECT("T"&amp;(INT(ROW($AA479)/65))*65+2)))</f>
        <v>-36.5</v>
      </c>
      <c r="AK462" s="44">
        <f t="shared" ca="1" si="77"/>
        <v>-36</v>
      </c>
      <c r="AL462" s="44" cm="1">
        <f t="array" aca="1" ref="AL462" ca="1" xml:space="preserve">
N("initial sens-loopgain-gain-gain ref-vcm")+
$AH462-
BoxVal(ROW($AA462),26,COLUMN(INDIRECT("T"&amp;(INT(ROW($AA479)/65))*65+2)))-
$AB462-
$W462-
IFERROR(VLOOKUP($AC462,$CT$1:$DC$31,7,FALSE),0)</f>
        <v>-39.299999999999997</v>
      </c>
      <c r="AM462" s="44">
        <f t="shared" ca="1" si="78"/>
        <v>-38.799999999999997</v>
      </c>
      <c r="AN462" s="36" t="str">
        <f t="shared" ca="1" si="79"/>
        <v>70</v>
      </c>
      <c r="AO462" s="36" t="str" cm="1">
        <f t="array" aca="1" ref="AO462" ca="1">ManualLookup(AB462,BoxVal(ROW(AB462),4,COLUMN(AO460)),INDIRECT(DO$3))</f>
        <v>05</v>
      </c>
      <c r="AP462" s="36" t="str" cm="1">
        <f t="array" aca="1" ref="AP462" ca="1">ManualLookup(AC462,BoxVal(ROW(AC462),4,COLUMN(AP460)),INDIRECT(DP$3))</f>
        <v>00</v>
      </c>
      <c r="AQ462" s="36" t="str" cm="1">
        <f t="array" aca="1" ref="AQ462" ca="1">ManualLookup(AD462,BoxVal(ROW(AD462),4,COLUMN(AQ460)),INDIRECT(DQ$3))</f>
        <v>00</v>
      </c>
      <c r="AR462" s="36" t="str" cm="1">
        <f t="array" aca="1" ref="AR462" ca="1">ManualLookup(AE462,BoxVal(ROW(AE462),4,COLUMN(AR460)),INDIRECT(DR$3))</f>
        <v>00</v>
      </c>
      <c r="AS462" s="36"/>
    </row>
    <row r="463" spans="19:45" ht="30" customHeight="1" x14ac:dyDescent="0.25">
      <c r="S463" s="7" t="s">
        <v>19</v>
      </c>
      <c r="T463" s="15" t="s">
        <v>584</v>
      </c>
      <c r="U463" s="36" t="str">
        <f t="shared" ca="1" si="73"/>
        <v>0x76=-35.00,-34.50;</v>
      </c>
      <c r="V463" s="37"/>
      <c r="W463" s="37"/>
      <c r="X463" s="68"/>
      <c r="Y463" s="68"/>
      <c r="Z463" s="55">
        <f t="shared" ca="1" si="74"/>
        <v>-3.3</v>
      </c>
      <c r="AA463" s="39" t="s">
        <v>965</v>
      </c>
      <c r="AB463" s="40">
        <v>-0.5</v>
      </c>
      <c r="AC463" s="40" t="s">
        <v>995</v>
      </c>
      <c r="AD463" s="40">
        <v>1</v>
      </c>
      <c r="AE463" s="41">
        <v>0</v>
      </c>
      <c r="AF463" s="42">
        <v>-35</v>
      </c>
      <c r="AG463" s="47">
        <f t="shared" si="80"/>
        <v>-34.5</v>
      </c>
      <c r="AH463" s="43">
        <f t="shared" ca="1" si="75"/>
        <v>-38.299999999999997</v>
      </c>
      <c r="AI463" s="43">
        <f t="shared" ca="1" si="76"/>
        <v>-37.799999999999997</v>
      </c>
      <c r="AJ463" s="44" cm="1">
        <f t="array" aca="1" ref="AJ463" ca="1" xml:space="preserve">
N("initial sens-loopgain")+
$AF463-BoxVal(ROW($AA463),26,COLUMN(INDIRECT("T"&amp;(INT(ROW($AA480)/65))*65+2)))</f>
        <v>-37</v>
      </c>
      <c r="AK463" s="44">
        <f t="shared" ca="1" si="77"/>
        <v>-36.5</v>
      </c>
      <c r="AL463" s="44" cm="1">
        <f t="array" aca="1" ref="AL463" ca="1" xml:space="preserve">
N("initial sens-loopgain-gain-gain ref-vcm")+
$AH463-
BoxVal(ROW($AA463),26,COLUMN(INDIRECT("T"&amp;(INT(ROW($AA480)/65))*65+2)))-
$AB463-
$W463-
IFERROR(VLOOKUP($AC463,$CT$1:$DC$31,7,FALSE),0)</f>
        <v>-39.799999999999997</v>
      </c>
      <c r="AM463" s="44">
        <f t="shared" ca="1" si="78"/>
        <v>-39.299999999999997</v>
      </c>
      <c r="AN463" s="36" t="str">
        <f t="shared" ca="1" si="79"/>
        <v>70</v>
      </c>
      <c r="AO463" s="36" t="str" cm="1">
        <f t="array" aca="1" ref="AO463" ca="1">ManualLookup(AB463,BoxVal(ROW(AB463),4,COLUMN(AO461)),INDIRECT(DO$3))</f>
        <v>06</v>
      </c>
      <c r="AP463" s="36" t="str" cm="1">
        <f t="array" aca="1" ref="AP463" ca="1">ManualLookup(AC463,BoxVal(ROW(AC463),4,COLUMN(AP461)),INDIRECT(DP$3))</f>
        <v>00</v>
      </c>
      <c r="AQ463" s="36" t="str" cm="1">
        <f t="array" aca="1" ref="AQ463" ca="1">ManualLookup(AD463,BoxVal(ROW(AD463),4,COLUMN(AQ461)),INDIRECT(DQ$3))</f>
        <v>00</v>
      </c>
      <c r="AR463" s="36" t="str" cm="1">
        <f t="array" aca="1" ref="AR463" ca="1">ManualLookup(AE463,BoxVal(ROW(AE463),4,COLUMN(AR461)),INDIRECT(DR$3))</f>
        <v>00</v>
      </c>
      <c r="AS463" s="36"/>
    </row>
    <row r="464" spans="19:45" ht="30" customHeight="1" x14ac:dyDescent="0.25">
      <c r="S464" s="7" t="s">
        <v>15</v>
      </c>
      <c r="T464" s="15" t="s">
        <v>801</v>
      </c>
      <c r="U464" s="36" t="str">
        <f t="shared" ca="1" si="73"/>
        <v>0x70=-35.50,-35.00;</v>
      </c>
      <c r="V464" s="37"/>
      <c r="W464" s="37"/>
      <c r="X464" s="68"/>
      <c r="Y464" s="68"/>
      <c r="Z464" s="55">
        <f ca="1" xml:space="preserve">
N("vbias,vlookup vbias range")+
VLOOKUP($AA464,INDIRECT(BoxVal(ROW($AA464),34,COLUMN(T460))),2,FALSE)+
N("gain")+
$AB464+
N("vcm")+
VLOOKUP($AC464,$CT$1:$DC$31,7,FALSE)+
N("(vbias*vcp*vbg-vbias)*sensor ratio")+
VbiasCal($AA464,$AD464,$AE464,BoxVal(ROW($AC464),18,COLUMN($T$22)))+
N("vbias ref+gain ref")+
$V464+$W464</f>
        <v>-2.8</v>
      </c>
      <c r="AA464" s="39" t="s">
        <v>965</v>
      </c>
      <c r="AB464" s="40">
        <v>0</v>
      </c>
      <c r="AC464" s="40" t="s">
        <v>995</v>
      </c>
      <c r="AD464" s="40">
        <v>1</v>
      </c>
      <c r="AE464" s="41">
        <v>0</v>
      </c>
      <c r="AF464" s="42">
        <v>-35.5</v>
      </c>
      <c r="AG464" s="47">
        <f t="shared" si="80"/>
        <v>-35</v>
      </c>
      <c r="AH464" s="43">
        <f t="shared" ca="1" si="75"/>
        <v>-38.299999999999997</v>
      </c>
      <c r="AI464" s="43">
        <f t="shared" ca="1" si="76"/>
        <v>-37.799999999999997</v>
      </c>
      <c r="AJ464" s="44" cm="1">
        <f t="array" aca="1" ref="AJ464" ca="1" xml:space="preserve">
N("initial sens-loopgain")+
$AF464-BoxVal(ROW($AA464),26,COLUMN(INDIRECT("T"&amp;(INT(ROW($AA481)/65))*65+2)))</f>
        <v>-37.5</v>
      </c>
      <c r="AK464" s="44">
        <f t="shared" ca="1" si="77"/>
        <v>-37</v>
      </c>
      <c r="AL464" s="44" cm="1">
        <f t="array" aca="1" ref="AL464" ca="1" xml:space="preserve">
N("initial sens-loopgain-gain-gain ref-vcm")+
$AH464-
BoxVal(ROW($AA464),26,COLUMN(INDIRECT("T"&amp;(INT(ROW($AA481)/65))*65+2)))-
$AB464-
$W464-
IFERROR(VLOOKUP($AC464,$CT$1:$DC$31,7,FALSE),0)</f>
        <v>-40.299999999999997</v>
      </c>
      <c r="AM464" s="44">
        <f t="shared" ca="1" si="78"/>
        <v>-39.799999999999997</v>
      </c>
      <c r="AN464" s="36" t="str">
        <f t="shared" ca="1" si="79"/>
        <v>70</v>
      </c>
      <c r="AO464" s="36" t="str" cm="1">
        <f t="array" aca="1" ref="AO464" ca="1">ManualLookup(AB464,BoxVal(ROW(AB464),4,COLUMN(AO462)),INDIRECT(DO$3))</f>
        <v>00</v>
      </c>
      <c r="AP464" s="36" t="str" cm="1">
        <f t="array" aca="1" ref="AP464" ca="1">ManualLookup(AC464,BoxVal(ROW(AC464),4,COLUMN(AP462)),INDIRECT(DP$3))</f>
        <v>00</v>
      </c>
      <c r="AQ464" s="36" t="str" cm="1">
        <f t="array" aca="1" ref="AQ464" ca="1">ManualLookup(AD464,BoxVal(ROW(AD464),4,COLUMN(AQ462)),INDIRECT(DQ$3))</f>
        <v>00</v>
      </c>
      <c r="AR464" s="36" t="str" cm="1">
        <f t="array" aca="1" ref="AR464" ca="1">ManualLookup(AE464,BoxVal(ROW(AE464),4,COLUMN(AR462)),INDIRECT(DR$3))</f>
        <v>00</v>
      </c>
      <c r="AS464" s="36"/>
    </row>
    <row r="465" spans="19:45" ht="30" customHeight="1" x14ac:dyDescent="0.25">
      <c r="S465" s="7" t="s">
        <v>705</v>
      </c>
      <c r="T465" s="15" t="s">
        <v>990</v>
      </c>
      <c r="U465" s="36" t="str">
        <f t="shared" ca="1" si="73"/>
        <v>0x77=-36.00,-35.50;</v>
      </c>
      <c r="V465" s="37"/>
      <c r="W465" s="37"/>
      <c r="X465" s="68"/>
      <c r="Y465" s="68"/>
      <c r="Z465" s="55">
        <f t="shared" ref="Z465:Z466" ca="1" si="81" xml:space="preserve">
N("vbias,vlookup vbias range")+
VLOOKUP($AA465,INDIRECT(BoxVal(ROW($AA465),34,COLUMN(T461))),2,FALSE)+
N("gain")+
$AB465+
N("vcm")+
VLOOKUP($AC465,$CT$1:$DC$31,7,FALSE)+
N("(vbias*vcp*vbg-vbias)*sensor ratio")+
VbiasCal($AA465,$AD465,$AE465,BoxVal(ROW($AC465),18,COLUMN($T$22)))+
N("vbias ref+gain ref")+
$V465+$W465</f>
        <v>-2.2999999999999998</v>
      </c>
      <c r="AA465" s="39" t="s">
        <v>965</v>
      </c>
      <c r="AB465" s="40">
        <v>0.5</v>
      </c>
      <c r="AC465" s="40" t="s">
        <v>995</v>
      </c>
      <c r="AD465" s="40">
        <v>1</v>
      </c>
      <c r="AE465" s="41">
        <v>0</v>
      </c>
      <c r="AF465" s="42">
        <v>-36</v>
      </c>
      <c r="AG465" s="47">
        <f t="shared" si="80"/>
        <v>-35.5</v>
      </c>
      <c r="AH465" s="43">
        <f t="shared" ca="1" si="75"/>
        <v>-38.299999999999997</v>
      </c>
      <c r="AI465" s="43">
        <f t="shared" ca="1" si="76"/>
        <v>-37.799999999999997</v>
      </c>
      <c r="AJ465" s="44" cm="1">
        <f t="array" aca="1" ref="AJ465" ca="1" xml:space="preserve">
N("initial sens-loopgain")+
$AF465-BoxVal(ROW($AA465),26,COLUMN(INDIRECT("T"&amp;(INT(ROW($AA482)/65))*65+2)))</f>
        <v>-38</v>
      </c>
      <c r="AK465" s="44">
        <f t="shared" ca="1" si="77"/>
        <v>-37.5</v>
      </c>
      <c r="AL465" s="44" cm="1">
        <f t="array" aca="1" ref="AL465" ca="1" xml:space="preserve">
N("initial sens-loopgain-gain-gain ref-vcm")+
$AH465-
BoxVal(ROW($AA465),26,COLUMN(INDIRECT("T"&amp;(INT(ROW($AA482)/65))*65+2)))-
$AB465-
$W465-
IFERROR(VLOOKUP($AC465,$CT$1:$DC$31,7,FALSE),0)</f>
        <v>-40.799999999999997</v>
      </c>
      <c r="AM465" s="44">
        <f t="shared" ca="1" si="78"/>
        <v>-40.299999999999997</v>
      </c>
      <c r="AN465" s="36" t="str">
        <f t="shared" ca="1" si="79"/>
        <v>70</v>
      </c>
      <c r="AO465" s="36" t="str" cm="1">
        <f t="array" aca="1" ref="AO465" ca="1">ManualLookup(AB465,BoxVal(ROW(AB465),4,COLUMN(AO463)),INDIRECT(DO$3))</f>
        <v>07</v>
      </c>
      <c r="AP465" s="36" t="str" cm="1">
        <f t="array" aca="1" ref="AP465" ca="1">ManualLookup(AC465,BoxVal(ROW(AC465),4,COLUMN(AP463)),INDIRECT(DP$3))</f>
        <v>00</v>
      </c>
      <c r="AQ465" s="36" t="str" cm="1">
        <f t="array" aca="1" ref="AQ465" ca="1">ManualLookup(AD465,BoxVal(ROW(AD465),4,COLUMN(AQ463)),INDIRECT(DQ$3))</f>
        <v>00</v>
      </c>
      <c r="AR465" s="36" t="str" cm="1">
        <f t="array" aca="1" ref="AR465" ca="1">ManualLookup(AE465,BoxVal(ROW(AE465),4,COLUMN(AR463)),INDIRECT(DR$3))</f>
        <v>00</v>
      </c>
      <c r="AS465" s="36"/>
    </row>
    <row r="466" spans="19:45" ht="30" customHeight="1" x14ac:dyDescent="0.25">
      <c r="S466" s="7" t="s">
        <v>605</v>
      </c>
      <c r="T466" s="15" t="s">
        <v>991</v>
      </c>
      <c r="U466" s="36" t="str">
        <f t="shared" ca="1" si="73"/>
        <v>0x03=-36.30,-36.00;</v>
      </c>
      <c r="V466" s="37"/>
      <c r="W466" s="37"/>
      <c r="X466" s="68"/>
      <c r="Y466" s="68"/>
      <c r="Z466" s="55">
        <f t="shared" ca="1" si="81"/>
        <v>-2</v>
      </c>
      <c r="AA466" s="39" t="s">
        <v>584</v>
      </c>
      <c r="AB466" s="40">
        <v>-2</v>
      </c>
      <c r="AC466" s="40" t="s">
        <v>995</v>
      </c>
      <c r="AD466" s="40">
        <v>1</v>
      </c>
      <c r="AE466" s="41">
        <v>0</v>
      </c>
      <c r="AF466" s="42">
        <v>-36.299999999999997</v>
      </c>
      <c r="AG466" s="47">
        <f t="shared" si="80"/>
        <v>-36</v>
      </c>
      <c r="AH466" s="43">
        <f t="shared" ca="1" si="75"/>
        <v>-38.299999999999997</v>
      </c>
      <c r="AI466" s="43">
        <f t="shared" ca="1" si="76"/>
        <v>-38</v>
      </c>
      <c r="AJ466" s="44" cm="1">
        <f t="array" aca="1" ref="AJ466" ca="1" xml:space="preserve">
N("initial sens-loopgain")+
$AF466-BoxVal(ROW($AA466),26,COLUMN(INDIRECT("T"&amp;(INT(ROW($AA483)/65))*65+2)))</f>
        <v>-38.299999999999997</v>
      </c>
      <c r="AK466" s="44">
        <f t="shared" ca="1" si="77"/>
        <v>-38</v>
      </c>
      <c r="AL466" s="44" cm="1">
        <f t="array" aca="1" ref="AL466" ca="1" xml:space="preserve">
N("initial sens-loopgain-gain-gain ref-vcm")+
$AH466-
BoxVal(ROW($AA466),26,COLUMN(INDIRECT("T"&amp;(INT(ROW($AA483)/65))*65+2)))-
$AB466-
$W466-
IFERROR(VLOOKUP($AC466,$CT$1:$DC$31,7,FALSE),0)</f>
        <v>-38.299999999999997</v>
      </c>
      <c r="AM466" s="44">
        <f t="shared" ca="1" si="78"/>
        <v>-38</v>
      </c>
      <c r="AN466" s="36" t="str">
        <f t="shared" ca="1" si="79"/>
        <v>00</v>
      </c>
      <c r="AO466" s="36" t="str" cm="1">
        <f t="array" aca="1" ref="AO466" ca="1">ManualLookup(AB466,BoxVal(ROW(AB466),4,COLUMN(AO464)),INDIRECT(DO$3))</f>
        <v>03</v>
      </c>
      <c r="AP466" s="36" t="str" cm="1">
        <f t="array" aca="1" ref="AP466" ca="1">ManualLookup(AC466,BoxVal(ROW(AC466),4,COLUMN(AP464)),INDIRECT(DP$3))</f>
        <v>00</v>
      </c>
      <c r="AQ466" s="36" t="str" cm="1">
        <f t="array" aca="1" ref="AQ466" ca="1">ManualLookup(AD466,BoxVal(ROW(AD466),4,COLUMN(AQ464)),INDIRECT(DQ$3))</f>
        <v>00</v>
      </c>
      <c r="AR466" s="36" t="str" cm="1">
        <f t="array" aca="1" ref="AR466" ca="1">ManualLookup(AE466,BoxVal(ROW(AE466),4,COLUMN(AR464)),INDIRECT(DR$3))</f>
        <v>00</v>
      </c>
      <c r="AS466" s="36"/>
    </row>
    <row r="467" spans="19:45" ht="30" customHeight="1" x14ac:dyDescent="0.25">
      <c r="S467" s="7" t="s">
        <v>721</v>
      </c>
      <c r="T467" s="15" t="s">
        <v>26</v>
      </c>
      <c r="U467" s="36" t="str">
        <f t="shared" ca="1" si="73"/>
        <v>0x04=-36.80,-36.30;</v>
      </c>
      <c r="V467" s="37"/>
      <c r="W467" s="37"/>
      <c r="X467" s="68"/>
      <c r="Y467" s="68"/>
      <c r="Z467" s="55">
        <f t="shared" ref="Z467:Z475" ca="1" si="82" xml:space="preserve">
N("vbias,vlookup vbias range")+
VLOOKUP($AA467,INDIRECT(BoxVal(ROW($AA467),34,COLUMN(T463))),2,FALSE)+
N("gain")+
$AB467+
N("vcm")+
VLOOKUP($AC467,$CT$1:$DC$31,7,FALSE)+
N("(vbias*vcp*vbg-vbias)*sensor ratio")+
VbiasCal($AA467,$AD467,$AE467,BoxVal(ROW($AC467),18,COLUMN($T$22)))+
N("vbias ref+gain ref")+
$V467+$W467</f>
        <v>-1.5</v>
      </c>
      <c r="AA467" s="39" t="s">
        <v>584</v>
      </c>
      <c r="AB467" s="40">
        <v>-1.5</v>
      </c>
      <c r="AC467" s="40" t="s">
        <v>995</v>
      </c>
      <c r="AD467" s="40">
        <v>1</v>
      </c>
      <c r="AE467" s="41">
        <v>0</v>
      </c>
      <c r="AF467" s="42">
        <v>-36.799999999999997</v>
      </c>
      <c r="AG467" s="47">
        <f t="shared" ref="AG467:AG475" si="83">AF466</f>
        <v>-36.299999999999997</v>
      </c>
      <c r="AH467" s="43">
        <f t="shared" ca="1" si="75"/>
        <v>-38.299999999999997</v>
      </c>
      <c r="AI467" s="43">
        <f t="shared" ca="1" si="76"/>
        <v>-37.799999999999997</v>
      </c>
      <c r="AJ467" s="44" cm="1">
        <f t="array" aca="1" ref="AJ467" ca="1" xml:space="preserve">
N("initial sens-loopgain")+
$AF467-BoxVal(ROW($AA467),26,COLUMN(INDIRECT("T"&amp;(INT(ROW($AA484)/65))*65+2)))</f>
        <v>-38.799999999999997</v>
      </c>
      <c r="AK467" s="44">
        <f t="shared" ref="AK467:AK475" ca="1" si="84">AJ467+(AG467-AF467)</f>
        <v>-38.299999999999997</v>
      </c>
      <c r="AL467" s="44" cm="1">
        <f t="array" aca="1" ref="AL467" ca="1" xml:space="preserve">
N("initial sens-loopgain-gain-gain ref-vcm")+
$AH467-
BoxVal(ROW($AA467),26,COLUMN(INDIRECT("T"&amp;(INT(ROW($AA484)/65))*65+2)))-
$AB467-
$W467-
IFERROR(VLOOKUP($AC467,$CT$1:$DC$31,7,FALSE),0)</f>
        <v>-38.799999999999997</v>
      </c>
      <c r="AM467" s="44">
        <f t="shared" ref="AM467:AM475" ca="1" si="85">AL467+(AG467-AF467)</f>
        <v>-38.299999999999997</v>
      </c>
      <c r="AN467" s="36" t="str">
        <f t="shared" ref="AN467:AN475" ca="1" si="86">IF(BoxVal(ROW(AA467),9,COLUMN(T465))="FIX","00",ManualLookup(AA467,BoxVal(ROW(AA467),4,COLUMN(AN465)),INDIRECT(DN$3)))</f>
        <v>00</v>
      </c>
      <c r="AO467" s="36" t="str" cm="1">
        <f t="array" aca="1" ref="AO467" ca="1">ManualLookup(AB467,BoxVal(ROW(AB467),4,COLUMN(AO465)),INDIRECT(DO$3))</f>
        <v>04</v>
      </c>
      <c r="AP467" s="36" t="str" cm="1">
        <f t="array" aca="1" ref="AP467" ca="1">ManualLookup(AC467,BoxVal(ROW(AC467),4,COLUMN(AP465)),INDIRECT(DP$3))</f>
        <v>00</v>
      </c>
      <c r="AQ467" s="36" t="str" cm="1">
        <f t="array" aca="1" ref="AQ467" ca="1">ManualLookup(AD467,BoxVal(ROW(AD467),4,COLUMN(AQ465)),INDIRECT(DQ$3))</f>
        <v>00</v>
      </c>
      <c r="AR467" s="36" t="str" cm="1">
        <f t="array" aca="1" ref="AR467" ca="1">ManualLookup(AE467,BoxVal(ROW(AE467),4,COLUMN(AR465)),INDIRECT(DR$3))</f>
        <v>00</v>
      </c>
      <c r="AS467" s="36"/>
    </row>
    <row r="468" spans="19:45" ht="30" customHeight="1" x14ac:dyDescent="0.25">
      <c r="S468" s="7" t="s">
        <v>20</v>
      </c>
      <c r="T468" s="15">
        <v>-37</v>
      </c>
      <c r="U468" s="36" t="str">
        <f t="shared" ca="1" si="73"/>
        <v>0x05=-37.30,-36.80;</v>
      </c>
      <c r="V468" s="37"/>
      <c r="W468" s="37"/>
      <c r="X468" s="68"/>
      <c r="Y468" s="68"/>
      <c r="Z468" s="55">
        <f t="shared" ca="1" si="82"/>
        <v>-1</v>
      </c>
      <c r="AA468" s="39" t="s">
        <v>584</v>
      </c>
      <c r="AB468" s="40">
        <v>-1</v>
      </c>
      <c r="AC468" s="40" t="s">
        <v>995</v>
      </c>
      <c r="AD468" s="40">
        <v>1</v>
      </c>
      <c r="AE468" s="41">
        <v>0</v>
      </c>
      <c r="AF468" s="42">
        <v>-37.299999999999997</v>
      </c>
      <c r="AG468" s="47">
        <f t="shared" si="83"/>
        <v>-36.799999999999997</v>
      </c>
      <c r="AH468" s="43">
        <f t="shared" ca="1" si="75"/>
        <v>-38.299999999999997</v>
      </c>
      <c r="AI468" s="43">
        <f t="shared" ca="1" si="76"/>
        <v>-37.799999999999997</v>
      </c>
      <c r="AJ468" s="44" cm="1">
        <f t="array" aca="1" ref="AJ468" ca="1" xml:space="preserve">
N("initial sens-loopgain")+
$AF468-BoxVal(ROW($AA468),26,COLUMN(INDIRECT("T"&amp;(INT(ROW($AA485)/65))*65+2)))</f>
        <v>-39.299999999999997</v>
      </c>
      <c r="AK468" s="44">
        <f t="shared" ca="1" si="84"/>
        <v>-38.799999999999997</v>
      </c>
      <c r="AL468" s="44" cm="1">
        <f t="array" aca="1" ref="AL468" ca="1" xml:space="preserve">
N("initial sens-loopgain-gain-gain ref-vcm")+
$AH468-
BoxVal(ROW($AA468),26,COLUMN(INDIRECT("T"&amp;(INT(ROW($AA485)/65))*65+2)))-
$AB468-
$W468-
IFERROR(VLOOKUP($AC468,$CT$1:$DC$31,7,FALSE),0)</f>
        <v>-39.299999999999997</v>
      </c>
      <c r="AM468" s="44">
        <f t="shared" ca="1" si="85"/>
        <v>-38.799999999999997</v>
      </c>
      <c r="AN468" s="36" t="str">
        <f t="shared" ca="1" si="86"/>
        <v>00</v>
      </c>
      <c r="AO468" s="36" t="str" cm="1">
        <f t="array" aca="1" ref="AO468" ca="1">ManualLookup(AB468,BoxVal(ROW(AB468),4,COLUMN(AO466)),INDIRECT(DO$3))</f>
        <v>05</v>
      </c>
      <c r="AP468" s="36" t="str" cm="1">
        <f t="array" aca="1" ref="AP468" ca="1">ManualLookup(AC468,BoxVal(ROW(AC468),4,COLUMN(AP466)),INDIRECT(DP$3))</f>
        <v>00</v>
      </c>
      <c r="AQ468" s="36" t="str" cm="1">
        <f t="array" aca="1" ref="AQ468" ca="1">ManualLookup(AD468,BoxVal(ROW(AD468),4,COLUMN(AQ466)),INDIRECT(DQ$3))</f>
        <v>00</v>
      </c>
      <c r="AR468" s="36" t="str" cm="1">
        <f t="array" aca="1" ref="AR468" ca="1">ManualLookup(AE468,BoxVal(ROW(AE468),4,COLUMN(AR466)),INDIRECT(DR$3))</f>
        <v>00</v>
      </c>
      <c r="AS468" s="36"/>
    </row>
    <row r="469" spans="19:45" ht="30" customHeight="1" x14ac:dyDescent="0.25">
      <c r="S469" s="7" t="s">
        <v>691</v>
      </c>
      <c r="T469" s="15" t="s">
        <v>1098</v>
      </c>
      <c r="U469" s="36" t="str">
        <f t="shared" ca="1" si="73"/>
        <v>0x06=-37.80,-37.30;</v>
      </c>
      <c r="V469" s="37"/>
      <c r="W469" s="37"/>
      <c r="X469" s="68"/>
      <c r="Y469" s="68"/>
      <c r="Z469" s="55">
        <f t="shared" ca="1" si="82"/>
        <v>-0.5</v>
      </c>
      <c r="AA469" s="39" t="s">
        <v>584</v>
      </c>
      <c r="AB469" s="40">
        <v>-0.5</v>
      </c>
      <c r="AC469" s="40" t="s">
        <v>995</v>
      </c>
      <c r="AD469" s="40">
        <v>1</v>
      </c>
      <c r="AE469" s="41">
        <v>0</v>
      </c>
      <c r="AF469" s="42">
        <v>-37.799999999999997</v>
      </c>
      <c r="AG469" s="47">
        <f t="shared" si="83"/>
        <v>-37.299999999999997</v>
      </c>
      <c r="AH469" s="43">
        <f t="shared" ca="1" si="75"/>
        <v>-38.299999999999997</v>
      </c>
      <c r="AI469" s="43">
        <f t="shared" ca="1" si="76"/>
        <v>-37.799999999999997</v>
      </c>
      <c r="AJ469" s="44" cm="1">
        <f t="array" aca="1" ref="AJ469" ca="1" xml:space="preserve">
N("initial sens-loopgain")+
$AF469-BoxVal(ROW($AA469),26,COLUMN(INDIRECT("T"&amp;(INT(ROW($AA486)/65))*65+2)))</f>
        <v>-39.799999999999997</v>
      </c>
      <c r="AK469" s="44">
        <f t="shared" ca="1" si="84"/>
        <v>-39.299999999999997</v>
      </c>
      <c r="AL469" s="44" cm="1">
        <f t="array" aca="1" ref="AL469" ca="1" xml:space="preserve">
N("initial sens-loopgain-gain-gain ref-vcm")+
$AH469-
BoxVal(ROW($AA469),26,COLUMN(INDIRECT("T"&amp;(INT(ROW($AA486)/65))*65+2)))-
$AB469-
$W469-
IFERROR(VLOOKUP($AC469,$CT$1:$DC$31,7,FALSE),0)</f>
        <v>-39.799999999999997</v>
      </c>
      <c r="AM469" s="44">
        <f t="shared" ca="1" si="85"/>
        <v>-39.299999999999997</v>
      </c>
      <c r="AN469" s="36" t="str">
        <f t="shared" ca="1" si="86"/>
        <v>00</v>
      </c>
      <c r="AO469" s="36" t="str" cm="1">
        <f t="array" aca="1" ref="AO469" ca="1">ManualLookup(AB469,BoxVal(ROW(AB469),4,COLUMN(AO467)),INDIRECT(DO$3))</f>
        <v>06</v>
      </c>
      <c r="AP469" s="36" t="str" cm="1">
        <f t="array" aca="1" ref="AP469" ca="1">ManualLookup(AC469,BoxVal(ROW(AC469),4,COLUMN(AP467)),INDIRECT(DP$3))</f>
        <v>00</v>
      </c>
      <c r="AQ469" s="36" t="str" cm="1">
        <f t="array" aca="1" ref="AQ469" ca="1">ManualLookup(AD469,BoxVal(ROW(AD469),4,COLUMN(AQ467)),INDIRECT(DQ$3))</f>
        <v>00</v>
      </c>
      <c r="AR469" s="36" t="str" cm="1">
        <f t="array" aca="1" ref="AR469" ca="1">ManualLookup(AE469,BoxVal(ROW(AE469),4,COLUMN(AR467)),INDIRECT(DR$3))</f>
        <v>00</v>
      </c>
      <c r="AS469" s="36"/>
    </row>
    <row r="470" spans="19:45" ht="30" customHeight="1" x14ac:dyDescent="0.25">
      <c r="S470" s="7" t="s">
        <v>544</v>
      </c>
      <c r="T470" s="15" t="s">
        <v>1229</v>
      </c>
      <c r="U470" s="36" t="str">
        <f t="shared" ca="1" si="73"/>
        <v>0x00=-38.30,-37.80;</v>
      </c>
      <c r="V470" s="37"/>
      <c r="W470" s="37"/>
      <c r="X470" s="68"/>
      <c r="Y470" s="68"/>
      <c r="Z470" s="55">
        <f t="shared" ca="1" si="82"/>
        <v>0</v>
      </c>
      <c r="AA470" s="39" t="s">
        <v>584</v>
      </c>
      <c r="AB470" s="40">
        <v>0</v>
      </c>
      <c r="AC470" s="40" t="s">
        <v>995</v>
      </c>
      <c r="AD470" s="40">
        <v>1</v>
      </c>
      <c r="AE470" s="41">
        <v>0</v>
      </c>
      <c r="AF470" s="42">
        <v>-38.299999999999997</v>
      </c>
      <c r="AG470" s="47">
        <f t="shared" si="83"/>
        <v>-37.799999999999997</v>
      </c>
      <c r="AH470" s="43">
        <f t="shared" ca="1" si="75"/>
        <v>-38.299999999999997</v>
      </c>
      <c r="AI470" s="43">
        <f t="shared" ca="1" si="76"/>
        <v>-37.799999999999997</v>
      </c>
      <c r="AJ470" s="44" cm="1">
        <f t="array" aca="1" ref="AJ470" ca="1" xml:space="preserve">
N("initial sens-loopgain")+
$AF470-BoxVal(ROW($AA470),26,COLUMN(INDIRECT("T"&amp;(INT(ROW($AA487)/65))*65+2)))</f>
        <v>-40.299999999999997</v>
      </c>
      <c r="AK470" s="44">
        <f t="shared" ca="1" si="84"/>
        <v>-39.799999999999997</v>
      </c>
      <c r="AL470" s="44" cm="1">
        <f t="array" aca="1" ref="AL470" ca="1" xml:space="preserve">
N("initial sens-loopgain-gain-gain ref-vcm")+
$AH470-
BoxVal(ROW($AA470),26,COLUMN(INDIRECT("T"&amp;(INT(ROW($AA487)/65))*65+2)))-
$AB470-
$W470-
IFERROR(VLOOKUP($AC470,$CT$1:$DC$31,7,FALSE),0)</f>
        <v>-40.299999999999997</v>
      </c>
      <c r="AM470" s="44">
        <f t="shared" ca="1" si="85"/>
        <v>-39.799999999999997</v>
      </c>
      <c r="AN470" s="36" t="str">
        <f t="shared" ca="1" si="86"/>
        <v>00</v>
      </c>
      <c r="AO470" s="36" t="str" cm="1">
        <f t="array" aca="1" ref="AO470" ca="1">ManualLookup(AB470,BoxVal(ROW(AB470),4,COLUMN(AO468)),INDIRECT(DO$3))</f>
        <v>00</v>
      </c>
      <c r="AP470" s="36" t="str" cm="1">
        <f t="array" aca="1" ref="AP470" ca="1">ManualLookup(AC470,BoxVal(ROW(AC470),4,COLUMN(AP468)),INDIRECT(DP$3))</f>
        <v>00</v>
      </c>
      <c r="AQ470" s="36" t="str" cm="1">
        <f t="array" aca="1" ref="AQ470" ca="1">ManualLookup(AD470,BoxVal(ROW(AD470),4,COLUMN(AQ468)),INDIRECT(DQ$3))</f>
        <v>00</v>
      </c>
      <c r="AR470" s="36" t="str" cm="1">
        <f t="array" aca="1" ref="AR470" ca="1">ManualLookup(AE470,BoxVal(ROW(AE470),4,COLUMN(AR468)),INDIRECT(DR$3))</f>
        <v>00</v>
      </c>
      <c r="AS470" s="36"/>
    </row>
    <row r="471" spans="19:45" ht="30" customHeight="1" x14ac:dyDescent="0.25">
      <c r="S471" s="73" t="s">
        <v>12</v>
      </c>
      <c r="T471" s="15" t="s">
        <v>548</v>
      </c>
      <c r="U471" s="36" t="str">
        <f t="shared" ca="1" si="73"/>
        <v>0x33=-38.60,-38.30;</v>
      </c>
      <c r="V471" s="37"/>
      <c r="W471" s="37"/>
      <c r="X471" s="68"/>
      <c r="Y471" s="68"/>
      <c r="Z471" s="55">
        <f t="shared" ca="1" si="82"/>
        <v>0.29999999999999982</v>
      </c>
      <c r="AA471" s="39" t="s">
        <v>586</v>
      </c>
      <c r="AB471" s="40">
        <v>-2</v>
      </c>
      <c r="AC471" s="40" t="s">
        <v>995</v>
      </c>
      <c r="AD471" s="40">
        <v>1</v>
      </c>
      <c r="AE471" s="41">
        <v>0</v>
      </c>
      <c r="AF471" s="42">
        <v>-38.6</v>
      </c>
      <c r="AG471" s="47">
        <f t="shared" si="83"/>
        <v>-38.299999999999997</v>
      </c>
      <c r="AH471" s="43">
        <f t="shared" ca="1" si="75"/>
        <v>-38.300000000000004</v>
      </c>
      <c r="AI471" s="43">
        <f t="shared" ca="1" si="76"/>
        <v>-38</v>
      </c>
      <c r="AJ471" s="44" cm="1">
        <f t="array" aca="1" ref="AJ471" ca="1" xml:space="preserve">
N("initial sens-loopgain")+
$AF471-BoxVal(ROW($AA471),26,COLUMN(INDIRECT("T"&amp;(INT(ROW($AA488)/65))*65+2)))</f>
        <v>-40.6</v>
      </c>
      <c r="AK471" s="44">
        <f t="shared" ca="1" si="84"/>
        <v>-40.299999999999997</v>
      </c>
      <c r="AL471" s="44" cm="1">
        <f t="array" aca="1" ref="AL471" ca="1" xml:space="preserve">
N("initial sens-loopgain-gain-gain ref-vcm")+
$AH471-
BoxVal(ROW($AA471),26,COLUMN(INDIRECT("T"&amp;(INT(ROW($AA488)/65))*65+2)))-
$AB471-
$W471-
IFERROR(VLOOKUP($AC471,$CT$1:$DC$31,7,FALSE),0)</f>
        <v>-38.300000000000004</v>
      </c>
      <c r="AM471" s="44">
        <f t="shared" ca="1" si="85"/>
        <v>-38</v>
      </c>
      <c r="AN471" s="36" t="str">
        <f t="shared" ca="1" si="86"/>
        <v>30</v>
      </c>
      <c r="AO471" s="36" t="str" cm="1">
        <f t="array" aca="1" ref="AO471" ca="1">ManualLookup(AB471,BoxVal(ROW(AB471),4,COLUMN(AO469)),INDIRECT(DO$3))</f>
        <v>03</v>
      </c>
      <c r="AP471" s="36" t="str" cm="1">
        <f t="array" aca="1" ref="AP471" ca="1">ManualLookup(AC471,BoxVal(ROW(AC471),4,COLUMN(AP469)),INDIRECT(DP$3))</f>
        <v>00</v>
      </c>
      <c r="AQ471" s="36" t="str" cm="1">
        <f t="array" aca="1" ref="AQ471" ca="1">ManualLookup(AD471,BoxVal(ROW(AD471),4,COLUMN(AQ469)),INDIRECT(DQ$3))</f>
        <v>00</v>
      </c>
      <c r="AR471" s="36" t="str" cm="1">
        <f t="array" aca="1" ref="AR471" ca="1">ManualLookup(AE471,BoxVal(ROW(AE471),4,COLUMN(AR469)),INDIRECT(DR$3))</f>
        <v>00</v>
      </c>
      <c r="AS471" s="36"/>
    </row>
    <row r="472" spans="19:45" ht="30" customHeight="1" x14ac:dyDescent="0.25">
      <c r="S472" s="73" t="s">
        <v>773</v>
      </c>
      <c r="T472" s="15" t="s">
        <v>1258</v>
      </c>
      <c r="U472" s="36" t="str">
        <f t="shared" ca="1" si="73"/>
        <v>0x34=-39.10,-38.60;</v>
      </c>
      <c r="V472" s="37"/>
      <c r="W472" s="37"/>
      <c r="X472" s="68"/>
      <c r="Y472" s="68"/>
      <c r="Z472" s="55">
        <f t="shared" ca="1" si="82"/>
        <v>0.79999999999999982</v>
      </c>
      <c r="AA472" s="39" t="s">
        <v>586</v>
      </c>
      <c r="AB472" s="40">
        <v>-1.5</v>
      </c>
      <c r="AC472" s="40" t="s">
        <v>995</v>
      </c>
      <c r="AD472" s="40">
        <v>1</v>
      </c>
      <c r="AE472" s="41">
        <v>0</v>
      </c>
      <c r="AF472" s="42">
        <v>-39.1</v>
      </c>
      <c r="AG472" s="47">
        <f t="shared" si="83"/>
        <v>-38.6</v>
      </c>
      <c r="AH472" s="43">
        <f t="shared" ca="1" si="75"/>
        <v>-38.300000000000004</v>
      </c>
      <c r="AI472" s="43">
        <f t="shared" ca="1" si="76"/>
        <v>-37.800000000000004</v>
      </c>
      <c r="AJ472" s="44" cm="1">
        <f t="array" aca="1" ref="AJ472" ca="1" xml:space="preserve">
N("initial sens-loopgain")+
$AF472-BoxVal(ROW($AA472),26,COLUMN(INDIRECT("T"&amp;(INT(ROW($AA489)/65))*65+2)))</f>
        <v>-41.1</v>
      </c>
      <c r="AK472" s="44">
        <f t="shared" ca="1" si="84"/>
        <v>-40.6</v>
      </c>
      <c r="AL472" s="44" cm="1">
        <f t="array" aca="1" ref="AL472" ca="1" xml:space="preserve">
N("initial sens-loopgain-gain-gain ref-vcm")+
$AH472-
BoxVal(ROW($AA472),26,COLUMN(INDIRECT("T"&amp;(INT(ROW($AA489)/65))*65+2)))-
$AB472-
$W472-
IFERROR(VLOOKUP($AC472,$CT$1:$DC$31,7,FALSE),0)</f>
        <v>-38.800000000000004</v>
      </c>
      <c r="AM472" s="44">
        <f t="shared" ca="1" si="85"/>
        <v>-38.300000000000004</v>
      </c>
      <c r="AN472" s="36" t="str">
        <f t="shared" ca="1" si="86"/>
        <v>30</v>
      </c>
      <c r="AO472" s="36" t="str" cm="1">
        <f t="array" aca="1" ref="AO472" ca="1">ManualLookup(AB472,BoxVal(ROW(AB472),4,COLUMN(AO470)),INDIRECT(DO$3))</f>
        <v>04</v>
      </c>
      <c r="AP472" s="36" t="str" cm="1">
        <f t="array" aca="1" ref="AP472" ca="1">ManualLookup(AC472,BoxVal(ROW(AC472),4,COLUMN(AP470)),INDIRECT(DP$3))</f>
        <v>00</v>
      </c>
      <c r="AQ472" s="36" t="str" cm="1">
        <f t="array" aca="1" ref="AQ472" ca="1">ManualLookup(AD472,BoxVal(ROW(AD472),4,COLUMN(AQ470)),INDIRECT(DQ$3))</f>
        <v>00</v>
      </c>
      <c r="AR472" s="36" t="str" cm="1">
        <f t="array" aca="1" ref="AR472" ca="1">ManualLookup(AE472,BoxVal(ROW(AE472),4,COLUMN(AR470)),INDIRECT(DR$3))</f>
        <v>00</v>
      </c>
      <c r="AS472" s="36"/>
    </row>
    <row r="473" spans="19:45" ht="30" customHeight="1" x14ac:dyDescent="0.25">
      <c r="S473" s="7" t="s">
        <v>573</v>
      </c>
      <c r="T473" s="15">
        <v>2.15</v>
      </c>
      <c r="U473" s="36" t="str">
        <f t="shared" ca="1" si="73"/>
        <v>0x35=-39.60,-39.10;</v>
      </c>
      <c r="V473" s="37"/>
      <c r="W473" s="37"/>
      <c r="X473" s="68"/>
      <c r="Y473" s="68"/>
      <c r="Z473" s="55">
        <f t="shared" ca="1" si="82"/>
        <v>1.2999999999999998</v>
      </c>
      <c r="AA473" s="39" t="s">
        <v>586</v>
      </c>
      <c r="AB473" s="40">
        <v>-1</v>
      </c>
      <c r="AC473" s="40" t="s">
        <v>995</v>
      </c>
      <c r="AD473" s="40">
        <v>1</v>
      </c>
      <c r="AE473" s="41">
        <v>0</v>
      </c>
      <c r="AF473" s="42">
        <v>-39.6</v>
      </c>
      <c r="AG473" s="47">
        <f t="shared" si="83"/>
        <v>-39.1</v>
      </c>
      <c r="AH473" s="43">
        <f t="shared" ca="1" si="75"/>
        <v>-38.300000000000004</v>
      </c>
      <c r="AI473" s="43">
        <f t="shared" ca="1" si="76"/>
        <v>-37.800000000000004</v>
      </c>
      <c r="AJ473" s="44" cm="1">
        <f t="array" aca="1" ref="AJ473" ca="1" xml:space="preserve">
N("initial sens-loopgain")+
$AF473-BoxVal(ROW($AA473),26,COLUMN(INDIRECT("T"&amp;(INT(ROW($AA490)/65))*65+2)))</f>
        <v>-41.6</v>
      </c>
      <c r="AK473" s="44">
        <f t="shared" ca="1" si="84"/>
        <v>-41.1</v>
      </c>
      <c r="AL473" s="44" cm="1">
        <f t="array" aca="1" ref="AL473" ca="1" xml:space="preserve">
N("initial sens-loopgain-gain-gain ref-vcm")+
$AH473-
BoxVal(ROW($AA473),26,COLUMN(INDIRECT("T"&amp;(INT(ROW($AA490)/65))*65+2)))-
$AB473-
$W473-
IFERROR(VLOOKUP($AC473,$CT$1:$DC$31,7,FALSE),0)</f>
        <v>-39.300000000000004</v>
      </c>
      <c r="AM473" s="44">
        <f t="shared" ca="1" si="85"/>
        <v>-38.800000000000004</v>
      </c>
      <c r="AN473" s="36" t="str">
        <f t="shared" ca="1" si="86"/>
        <v>30</v>
      </c>
      <c r="AO473" s="36" t="str" cm="1">
        <f t="array" aca="1" ref="AO473" ca="1">ManualLookup(AB473,BoxVal(ROW(AB473),4,COLUMN(AO471)),INDIRECT(DO$3))</f>
        <v>05</v>
      </c>
      <c r="AP473" s="36" t="str" cm="1">
        <f t="array" aca="1" ref="AP473" ca="1">ManualLookup(AC473,BoxVal(ROW(AC473),4,COLUMN(AP471)),INDIRECT(DP$3))</f>
        <v>00</v>
      </c>
      <c r="AQ473" s="36" t="str" cm="1">
        <f t="array" aca="1" ref="AQ473" ca="1">ManualLookup(AD473,BoxVal(ROW(AD473),4,COLUMN(AQ471)),INDIRECT(DQ$3))</f>
        <v>00</v>
      </c>
      <c r="AR473" s="36" t="str" cm="1">
        <f t="array" aca="1" ref="AR473" ca="1">ManualLookup(AE473,BoxVal(ROW(AE473),4,COLUMN(AR471)),INDIRECT(DR$3))</f>
        <v>00</v>
      </c>
      <c r="AS473" s="36"/>
    </row>
    <row r="474" spans="19:45" ht="30" customHeight="1" x14ac:dyDescent="0.25">
      <c r="S474" s="7" t="s">
        <v>590</v>
      </c>
      <c r="T474" s="15">
        <v>-38</v>
      </c>
      <c r="U474" s="36" t="str">
        <f t="shared" ca="1" si="73"/>
        <v>0x36=-40.10,-39.60;</v>
      </c>
      <c r="V474" s="37"/>
      <c r="W474" s="37"/>
      <c r="X474" s="68"/>
      <c r="Y474" s="68"/>
      <c r="Z474" s="55">
        <f t="shared" ca="1" si="82"/>
        <v>1.7999999999999998</v>
      </c>
      <c r="AA474" s="39" t="s">
        <v>586</v>
      </c>
      <c r="AB474" s="40">
        <v>-0.5</v>
      </c>
      <c r="AC474" s="40" t="s">
        <v>995</v>
      </c>
      <c r="AD474" s="40">
        <v>1</v>
      </c>
      <c r="AE474" s="41">
        <v>0</v>
      </c>
      <c r="AF474" s="42">
        <v>-40.1</v>
      </c>
      <c r="AG474" s="47">
        <f t="shared" si="83"/>
        <v>-39.6</v>
      </c>
      <c r="AH474" s="43">
        <f t="shared" ca="1" si="75"/>
        <v>-38.300000000000004</v>
      </c>
      <c r="AI474" s="43">
        <f t="shared" ca="1" si="76"/>
        <v>-37.800000000000004</v>
      </c>
      <c r="AJ474" s="44" cm="1">
        <f t="array" aca="1" ref="AJ474" ca="1" xml:space="preserve">
N("initial sens-loopgain")+
$AF474-BoxVal(ROW($AA474),26,COLUMN(INDIRECT("T"&amp;(INT(ROW($AA491)/65))*65+2)))</f>
        <v>-42.1</v>
      </c>
      <c r="AK474" s="44">
        <f t="shared" ca="1" si="84"/>
        <v>-41.6</v>
      </c>
      <c r="AL474" s="44" cm="1">
        <f t="array" aca="1" ref="AL474" ca="1" xml:space="preserve">
N("initial sens-loopgain-gain-gain ref-vcm")+
$AH474-
BoxVal(ROW($AA474),26,COLUMN(INDIRECT("T"&amp;(INT(ROW($AA491)/65))*65+2)))-
$AB474-
$W474-
IFERROR(VLOOKUP($AC474,$CT$1:$DC$31,7,FALSE),0)</f>
        <v>-39.800000000000004</v>
      </c>
      <c r="AM474" s="44">
        <f t="shared" ca="1" si="85"/>
        <v>-39.300000000000004</v>
      </c>
      <c r="AN474" s="36" t="str">
        <f t="shared" ca="1" si="86"/>
        <v>30</v>
      </c>
      <c r="AO474" s="36" t="str" cm="1">
        <f t="array" aca="1" ref="AO474" ca="1">ManualLookup(AB474,BoxVal(ROW(AB474),4,COLUMN(AO472)),INDIRECT(DO$3))</f>
        <v>06</v>
      </c>
      <c r="AP474" s="36" t="str" cm="1">
        <f t="array" aca="1" ref="AP474" ca="1">ManualLookup(AC474,BoxVal(ROW(AC474),4,COLUMN(AP472)),INDIRECT(DP$3))</f>
        <v>00</v>
      </c>
      <c r="AQ474" s="36" t="str" cm="1">
        <f t="array" aca="1" ref="AQ474" ca="1">ManualLookup(AD474,BoxVal(ROW(AD474),4,COLUMN(AQ472)),INDIRECT(DQ$3))</f>
        <v>00</v>
      </c>
      <c r="AR474" s="36" t="str" cm="1">
        <f t="array" aca="1" ref="AR474" ca="1">ManualLookup(AE474,BoxVal(ROW(AE474),4,COLUMN(AR472)),INDIRECT(DR$3))</f>
        <v>00</v>
      </c>
      <c r="AS474" s="36"/>
    </row>
    <row r="475" spans="19:45" ht="30" customHeight="1" x14ac:dyDescent="0.25">
      <c r="S475" s="7" t="s">
        <v>693</v>
      </c>
      <c r="T475" s="15">
        <v>0.8</v>
      </c>
      <c r="U475" s="36" t="str">
        <f t="shared" ca="1" si="73"/>
        <v>0x30=-40.60,-40.10;</v>
      </c>
      <c r="V475" s="37"/>
      <c r="W475" s="37"/>
      <c r="X475" s="68"/>
      <c r="Y475" s="68"/>
      <c r="Z475" s="55">
        <f t="shared" ca="1" si="82"/>
        <v>2.2999999999999998</v>
      </c>
      <c r="AA475" s="39" t="s">
        <v>586</v>
      </c>
      <c r="AB475" s="40">
        <v>0</v>
      </c>
      <c r="AC475" s="40" t="s">
        <v>995</v>
      </c>
      <c r="AD475" s="40">
        <v>1</v>
      </c>
      <c r="AE475" s="41">
        <v>0</v>
      </c>
      <c r="AF475" s="42">
        <v>-40.6</v>
      </c>
      <c r="AG475" s="47">
        <f t="shared" si="83"/>
        <v>-40.1</v>
      </c>
      <c r="AH475" s="43">
        <f t="shared" ca="1" si="75"/>
        <v>-38.300000000000004</v>
      </c>
      <c r="AI475" s="43">
        <f t="shared" ca="1" si="76"/>
        <v>-37.800000000000004</v>
      </c>
      <c r="AJ475" s="44" cm="1">
        <f t="array" aca="1" ref="AJ475" ca="1" xml:space="preserve">
N("initial sens-loopgain")+
$AF475-BoxVal(ROW($AA475),26,COLUMN(INDIRECT("T"&amp;(INT(ROW($AA492)/65))*65+2)))</f>
        <v>-42.6</v>
      </c>
      <c r="AK475" s="44">
        <f t="shared" ca="1" si="84"/>
        <v>-42.1</v>
      </c>
      <c r="AL475" s="44" cm="1">
        <f t="array" aca="1" ref="AL475" ca="1" xml:space="preserve">
N("initial sens-loopgain-gain-gain ref-vcm")+
$AH475-
BoxVal(ROW($AA475),26,COLUMN(INDIRECT("T"&amp;(INT(ROW($AA492)/65))*65+2)))-
$AB475-
$W475-
IFERROR(VLOOKUP($AC475,$CT$1:$DC$31,7,FALSE),0)</f>
        <v>-40.300000000000004</v>
      </c>
      <c r="AM475" s="44">
        <f t="shared" ca="1" si="85"/>
        <v>-39.800000000000004</v>
      </c>
      <c r="AN475" s="36" t="str">
        <f t="shared" ca="1" si="86"/>
        <v>30</v>
      </c>
      <c r="AO475" s="36" t="str" cm="1">
        <f t="array" aca="1" ref="AO475" ca="1">ManualLookup(AB475,BoxVal(ROW(AB475),4,COLUMN(AO473)),INDIRECT(DO$3))</f>
        <v>00</v>
      </c>
      <c r="AP475" s="36" t="str" cm="1">
        <f t="array" aca="1" ref="AP475" ca="1">ManualLookup(AC475,BoxVal(ROW(AC475),4,COLUMN(AP473)),INDIRECT(DP$3))</f>
        <v>00</v>
      </c>
      <c r="AQ475" s="36" t="str" cm="1">
        <f t="array" aca="1" ref="AQ475" ca="1">ManualLookup(AD475,BoxVal(ROW(AD475),4,COLUMN(AQ473)),INDIRECT(DQ$3))</f>
        <v>00</v>
      </c>
      <c r="AR475" s="36" t="str" cm="1">
        <f t="array" aca="1" ref="AR475" ca="1">ManualLookup(AE475,BoxVal(ROW(AE475),4,COLUMN(AR473)),INDIRECT(DR$3))</f>
        <v>00</v>
      </c>
      <c r="AS475" s="36"/>
    </row>
    <row r="476" spans="19:45" ht="30" customHeight="1" x14ac:dyDescent="0.25">
      <c r="S476" s="7" t="s">
        <v>604</v>
      </c>
      <c r="T476" s="7" t="str">
        <f>VLOOKUP($T463,$AU$1:$AZ$31,MATCH($T457,$AU$1:$AZ$1,0),FALSE)&amp;"_"&amp;T465</f>
        <v>default_NormalMode</v>
      </c>
      <c r="U476" s="36"/>
      <c r="V476" s="37"/>
      <c r="W476" s="37"/>
      <c r="X476" s="38"/>
      <c r="Y476" s="38"/>
      <c r="Z476" s="48"/>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S477" s="7" t="s">
        <v>424</v>
      </c>
      <c r="T477" s="7" t="s">
        <v>188</v>
      </c>
      <c r="U477" s="36"/>
      <c r="V477" s="37"/>
      <c r="W477" s="37"/>
      <c r="X477" s="38"/>
      <c r="Y477" s="38"/>
      <c r="Z477" s="48"/>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S478" s="7" t="s">
        <v>16</v>
      </c>
      <c r="T478" s="7" t="s">
        <v>42</v>
      </c>
      <c r="U478" s="36"/>
      <c r="V478" s="37"/>
      <c r="W478" s="37"/>
      <c r="X478" s="38"/>
      <c r="Y478" s="38"/>
      <c r="Z478" s="48"/>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S479" s="7" t="s">
        <v>17</v>
      </c>
      <c r="T479" s="7" t="s">
        <v>364</v>
      </c>
      <c r="U479" s="36"/>
      <c r="V479" s="37"/>
      <c r="W479" s="37"/>
      <c r="X479" s="38"/>
      <c r="Y479" s="38"/>
      <c r="Z479" s="48"/>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
        <v>190</v>
      </c>
      <c r="U480" s="36"/>
      <c r="V480" s="37"/>
      <c r="W480" s="37"/>
      <c r="X480" s="38"/>
      <c r="Y480" s="38"/>
      <c r="Z480" s="48"/>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S481" s="7" t="s">
        <v>545</v>
      </c>
      <c r="T481" s="7">
        <f>VLOOKUP(T470,$DT$1:$DV$31,3,FALSE)</f>
        <v>2</v>
      </c>
      <c r="U481" s="36"/>
      <c r="V481" s="37"/>
      <c r="W481" s="37"/>
      <c r="X481" s="38"/>
      <c r="Y481" s="38"/>
      <c r="Z481" s="48"/>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S482" s="7" t="s">
        <v>22</v>
      </c>
      <c r="T482" s="15">
        <v>0</v>
      </c>
      <c r="U482" s="36"/>
      <c r="V482" s="37"/>
      <c r="W482" s="37"/>
      <c r="X482" s="38"/>
      <c r="Y482" s="38"/>
      <c r="Z482" s="48"/>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S483" s="7" t="s">
        <v>696</v>
      </c>
      <c r="T483" s="28">
        <v>44281</v>
      </c>
      <c r="U483" s="36"/>
      <c r="V483" s="37"/>
      <c r="W483" s="37"/>
      <c r="X483" s="38"/>
      <c r="Y483" s="38"/>
      <c r="Z483" s="48"/>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S484" s="7" t="s">
        <v>694</v>
      </c>
      <c r="T484" s="15" t="s">
        <v>994</v>
      </c>
      <c r="U484" s="36"/>
      <c r="V484" s="37"/>
      <c r="W484" s="37"/>
      <c r="X484" s="38"/>
      <c r="Y484" s="38"/>
      <c r="Z484" s="48"/>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S485" s="7" t="s">
        <v>697</v>
      </c>
      <c r="T485" s="7">
        <f ca="1">COUNTA(U460:U519)</f>
        <v>16</v>
      </c>
      <c r="U485" s="36"/>
      <c r="V485" s="37"/>
      <c r="W485" s="37"/>
      <c r="X485" s="38"/>
      <c r="Y485" s="38"/>
      <c r="Z485" s="48"/>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S486" s="7" t="s">
        <v>715</v>
      </c>
      <c r="T486" s="7" t="str">
        <f>T474&amp;"+/-"&amp;T475&amp;" "&amp;T484</f>
        <v>-38+/-0.8 dBV</v>
      </c>
      <c r="U486" s="36"/>
      <c r="V486" s="37"/>
      <c r="W486" s="37"/>
      <c r="X486" s="38"/>
      <c r="Y486" s="38"/>
      <c r="Z486" s="48"/>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S487" s="7" t="s">
        <v>719</v>
      </c>
      <c r="T487" s="54" t="str">
        <f>T466&amp;" : "&amp;T469&amp;" "&amp;"(uA)"&amp;CHAR(10)&amp;"Vdc&amp;Remark: "&amp;T472</f>
        <v>3.3V : 100~200 (uA)
Vdc&amp;Remark: 0.649V (1.8V), 0.648V (3.3V)</v>
      </c>
      <c r="U487" s="36"/>
      <c r="V487" s="37"/>
      <c r="W487" s="37"/>
      <c r="X487" s="38"/>
      <c r="Y487" s="38"/>
      <c r="Z487" s="48"/>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S488" s="7"/>
      <c r="T488" s="5"/>
      <c r="U488" s="36"/>
      <c r="V488" s="37"/>
      <c r="W488" s="37"/>
      <c r="X488" s="38"/>
      <c r="Y488" s="38"/>
      <c r="Z488" s="48"/>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t="s">
        <v>14</v>
      </c>
      <c r="T489" s="2" t="str">
        <f>ADDRESS(ROW(S489),COLUMN($S$1))&amp;":"&amp;ADDRESS(ROW(S519),COLUMN($T$1))</f>
        <v>$S$489:$T$519</v>
      </c>
      <c r="U489" s="36"/>
      <c r="V489" s="37"/>
      <c r="W489" s="37"/>
      <c r="X489" s="38"/>
      <c r="Y489" s="38"/>
      <c r="Z489" s="48"/>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t="str">
        <f>$BB$2</f>
        <v>14V</v>
      </c>
      <c r="T490" s="3" t="s">
        <v>562</v>
      </c>
      <c r="U490" s="36"/>
      <c r="V490" s="37"/>
      <c r="W490" s="37"/>
      <c r="X490" s="38"/>
      <c r="Y490" s="38"/>
      <c r="Z490" s="48"/>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t="str">
        <f>$BB$3</f>
        <v>13V</v>
      </c>
      <c r="T491" s="3" t="s">
        <v>562</v>
      </c>
      <c r="U491" s="36"/>
      <c r="V491" s="37"/>
      <c r="W491" s="37"/>
      <c r="X491" s="38"/>
      <c r="Y491" s="38"/>
      <c r="Z491" s="48"/>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t="str">
        <f>$BB$4</f>
        <v>12V</v>
      </c>
      <c r="T492" s="3" t="s">
        <v>562</v>
      </c>
      <c r="U492" s="36"/>
      <c r="V492" s="37"/>
      <c r="W492" s="37"/>
      <c r="X492" s="38"/>
      <c r="Y492" s="38"/>
      <c r="Z492" s="48"/>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t="str">
        <f>$BB$5</f>
        <v>11V</v>
      </c>
      <c r="T493" s="3">
        <v>2.2999999999999998</v>
      </c>
      <c r="U493" s="36"/>
      <c r="V493" s="37"/>
      <c r="W493" s="37"/>
      <c r="X493" s="38"/>
      <c r="Y493" s="38"/>
      <c r="Z493" s="48"/>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t="str">
        <f>$BB$6</f>
        <v>10V</v>
      </c>
      <c r="T494" s="3">
        <v>0</v>
      </c>
      <c r="U494" s="36"/>
      <c r="V494" s="37"/>
      <c r="W494" s="37"/>
      <c r="X494" s="38"/>
      <c r="Y494" s="38"/>
      <c r="Z494" s="48"/>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t="str">
        <f>$BB$7</f>
        <v>9V</v>
      </c>
      <c r="T495" s="3">
        <v>-2.8</v>
      </c>
      <c r="U495" s="36"/>
      <c r="V495" s="37"/>
      <c r="W495" s="37"/>
      <c r="X495" s="38"/>
      <c r="Y495" s="38"/>
      <c r="Z495" s="48"/>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t="str">
        <f>$BB$8</f>
        <v>FIX</v>
      </c>
      <c r="T496" s="3">
        <v>0</v>
      </c>
      <c r="U496" s="36"/>
      <c r="V496" s="37"/>
      <c r="W496" s="37"/>
      <c r="X496" s="38"/>
      <c r="Y496" s="38"/>
      <c r="Z496" s="48"/>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$BB$9</f>
        <v>Space</v>
      </c>
      <c r="T497" s="3" t="s">
        <v>562</v>
      </c>
      <c r="U497" s="36"/>
      <c r="V497" s="37"/>
      <c r="W497" s="37"/>
      <c r="X497" s="38"/>
      <c r="Y497" s="38"/>
      <c r="Z497" s="48"/>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$BB$10</f>
        <v>Config2</v>
      </c>
      <c r="T498" s="3" t="s">
        <v>562</v>
      </c>
      <c r="U498" s="36"/>
      <c r="V498" s="37"/>
      <c r="W498" s="37"/>
      <c r="X498" s="38"/>
      <c r="Y498" s="38"/>
      <c r="Z498" s="48"/>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$BB$11</f>
        <v>-</v>
      </c>
      <c r="T499" s="3"/>
      <c r="U499" s="36"/>
      <c r="V499" s="37"/>
      <c r="W499" s="37"/>
      <c r="X499" s="38"/>
      <c r="Y499" s="38"/>
      <c r="Z499" s="48"/>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$BB$12</f>
        <v>-</v>
      </c>
      <c r="T500" s="3"/>
      <c r="U500" s="36"/>
      <c r="V500" s="37"/>
      <c r="W500" s="37"/>
      <c r="X500" s="38"/>
      <c r="Y500" s="38"/>
      <c r="Z500" s="48"/>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$BB$13</f>
        <v>-</v>
      </c>
      <c r="T501" s="3"/>
      <c r="U501" s="36"/>
      <c r="V501" s="37"/>
      <c r="W501" s="37"/>
      <c r="X501" s="38"/>
      <c r="Y501" s="38"/>
      <c r="Z501" s="48"/>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$BB$14</f>
        <v>-</v>
      </c>
      <c r="T502" s="3"/>
      <c r="U502" s="36"/>
      <c r="V502" s="37"/>
      <c r="W502" s="37"/>
      <c r="X502" s="38"/>
      <c r="Y502" s="38"/>
      <c r="Z502" s="48"/>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$BB$15</f>
        <v>-</v>
      </c>
      <c r="T503" s="3"/>
      <c r="U503" s="36"/>
      <c r="V503" s="37"/>
      <c r="W503" s="37"/>
      <c r="X503" s="38"/>
      <c r="Y503" s="38"/>
      <c r="Z503" s="48"/>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$BB$16</f>
        <v>-</v>
      </c>
      <c r="T504" s="3"/>
      <c r="U504" s="36"/>
      <c r="V504" s="37"/>
      <c r="W504" s="37"/>
      <c r="X504" s="38"/>
      <c r="Y504" s="38"/>
      <c r="Z504" s="48"/>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$BB$17</f>
        <v>-</v>
      </c>
      <c r="T505" s="3"/>
      <c r="U505" s="36"/>
      <c r="V505" s="37"/>
      <c r="W505" s="37"/>
      <c r="X505" s="38"/>
      <c r="Y505" s="38"/>
      <c r="Z505" s="48"/>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$BB$18</f>
        <v>-</v>
      </c>
      <c r="T506" s="3"/>
      <c r="U506" s="36"/>
      <c r="V506" s="37"/>
      <c r="W506" s="37"/>
      <c r="X506" s="38"/>
      <c r="Y506" s="38"/>
      <c r="Z506" s="48"/>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$BB$19</f>
        <v>-</v>
      </c>
      <c r="T507" s="3"/>
      <c r="U507" s="36"/>
      <c r="V507" s="37"/>
      <c r="W507" s="37"/>
      <c r="X507" s="38"/>
      <c r="Y507" s="38"/>
      <c r="Z507" s="48"/>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$BB$20</f>
        <v>-</v>
      </c>
      <c r="T508" s="3"/>
      <c r="U508" s="36"/>
      <c r="V508" s="37"/>
      <c r="W508" s="37"/>
      <c r="X508" s="38"/>
      <c r="Y508" s="38"/>
      <c r="Z508" s="48"/>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$BB$21</f>
        <v>-</v>
      </c>
      <c r="T509" s="3"/>
      <c r="U509" s="36"/>
      <c r="V509" s="37"/>
      <c r="W509" s="37"/>
      <c r="X509" s="38"/>
      <c r="Y509" s="38"/>
      <c r="Z509" s="48"/>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$BB$22</f>
        <v>-</v>
      </c>
      <c r="T510" s="3"/>
      <c r="U510" s="36"/>
      <c r="V510" s="37"/>
      <c r="W510" s="37"/>
      <c r="X510" s="38"/>
      <c r="Y510" s="38"/>
      <c r="Z510" s="48"/>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$BB$23</f>
        <v>-</v>
      </c>
      <c r="T511" s="3"/>
      <c r="U511" s="36"/>
      <c r="V511" s="37"/>
      <c r="W511" s="37"/>
      <c r="X511" s="38"/>
      <c r="Y511" s="38"/>
      <c r="Z511" s="48"/>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$BB$24</f>
        <v>-</v>
      </c>
      <c r="T512" s="3"/>
      <c r="U512" s="36"/>
      <c r="V512" s="37"/>
      <c r="W512" s="37"/>
      <c r="X512" s="38"/>
      <c r="Y512" s="38"/>
      <c r="Z512" s="48"/>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$BB$25</f>
        <v>-</v>
      </c>
      <c r="T513" s="3"/>
      <c r="U513" s="36"/>
      <c r="V513" s="37"/>
      <c r="W513" s="37"/>
      <c r="X513" s="38"/>
      <c r="Y513" s="38"/>
      <c r="Z513" s="48"/>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$BB$26</f>
        <v>-</v>
      </c>
      <c r="T514" s="3"/>
      <c r="U514" s="36"/>
      <c r="V514" s="37"/>
      <c r="W514" s="37"/>
      <c r="X514" s="38"/>
      <c r="Y514" s="38"/>
      <c r="Z514" s="48"/>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$BB$27</f>
        <v>-</v>
      </c>
      <c r="T515" s="3"/>
      <c r="U515" s="36"/>
      <c r="V515" s="37"/>
      <c r="W515" s="37"/>
      <c r="X515" s="38"/>
      <c r="Y515" s="38"/>
      <c r="Z515" s="48"/>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$BB$28</f>
        <v>-</v>
      </c>
      <c r="T516" s="3"/>
      <c r="U516" s="36"/>
      <c r="V516" s="37"/>
      <c r="W516" s="37"/>
      <c r="X516" s="38"/>
      <c r="Y516" s="38"/>
      <c r="Z516" s="48"/>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$BB$29</f>
        <v>-</v>
      </c>
      <c r="T517" s="3"/>
      <c r="U517" s="36"/>
      <c r="V517" s="37"/>
      <c r="W517" s="37"/>
      <c r="X517" s="38"/>
      <c r="Y517" s="38"/>
      <c r="Z517" s="48"/>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$BB$30</f>
        <v>-</v>
      </c>
      <c r="T518" s="3"/>
      <c r="U518" s="36"/>
      <c r="V518" s="37"/>
      <c r="W518" s="37"/>
      <c r="X518" s="38"/>
      <c r="Y518" s="38"/>
      <c r="Z518" s="48"/>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$BB$31</f>
        <v>-</v>
      </c>
      <c r="T519" s="3"/>
      <c r="U519" s="36"/>
      <c r="V519" s="37"/>
      <c r="W519" s="37"/>
      <c r="X519" s="38"/>
      <c r="Y519" s="38"/>
      <c r="Z519" s="48"/>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85"/>
      <c r="T520" s="85"/>
      <c r="U520" s="85"/>
      <c r="V520" s="85"/>
      <c r="W520" s="85"/>
      <c r="X520" s="85"/>
      <c r="Y520" s="85"/>
      <c r="Z520" s="85"/>
      <c r="AA520" s="85"/>
      <c r="AB520" s="85"/>
      <c r="AC520" s="85"/>
      <c r="AD520" s="85"/>
      <c r="AE520" s="85"/>
      <c r="AF520" s="85"/>
      <c r="AG520" s="85"/>
      <c r="AH520" s="85"/>
      <c r="AI520" s="85"/>
      <c r="AJ520" s="85"/>
      <c r="AK520" s="85"/>
      <c r="AL520" s="85"/>
      <c r="AM520" s="85"/>
      <c r="AN520" s="85"/>
      <c r="AO520" s="85"/>
      <c r="AP520" s="85"/>
      <c r="AQ520" s="85"/>
      <c r="AR520" s="109"/>
      <c r="AS520" s="109"/>
    </row>
    <row r="521" spans="19:45" ht="30" customHeight="1" x14ac:dyDescent="0.25">
      <c r="S521" s="31" cm="1">
        <f t="array" ref="S521">BoxNum(ROW($S521))</f>
        <v>9</v>
      </c>
      <c r="T521" s="7" t="s">
        <v>698</v>
      </c>
      <c r="U521" s="15" t="s">
        <v>1224</v>
      </c>
      <c r="V521" s="12"/>
      <c r="W521" s="65"/>
      <c r="X521" s="12"/>
      <c r="Y521" s="7">
        <f>VLOOKUP(U521,$DX$1:$DZ$21,3,FALSE)</f>
        <v>0</v>
      </c>
      <c r="Z521" s="5"/>
      <c r="AA521" s="5"/>
      <c r="AB521" s="5"/>
      <c r="AC521" s="5"/>
      <c r="AD521" s="8"/>
      <c r="AE521" s="5"/>
      <c r="AF521" s="5"/>
      <c r="AG521" s="5"/>
      <c r="AH521" s="5"/>
      <c r="AI521" s="5"/>
      <c r="AJ521" s="5"/>
      <c r="AK521" s="5"/>
      <c r="AL521" s="5"/>
      <c r="AM521" s="5"/>
      <c r="AN521" s="5"/>
      <c r="AO521" s="5"/>
      <c r="AP521" s="5"/>
      <c r="AQ521" s="5"/>
      <c r="AR521" s="5"/>
      <c r="AS521" s="5"/>
    </row>
    <row r="522" spans="19:45" ht="30" customHeight="1" x14ac:dyDescent="0.25">
      <c r="S522" s="7" t="s">
        <v>24</v>
      </c>
      <c r="T522" s="15" t="s">
        <v>433</v>
      </c>
      <c r="U522" s="5" t="s">
        <v>23</v>
      </c>
      <c r="V522" s="7">
        <f>VLOOKUP(U521,$DX$1:$DZ$21,2,FALSE)</f>
        <v>0</v>
      </c>
      <c r="W522" s="19"/>
      <c r="X522" s="19"/>
      <c r="Y522" s="19"/>
      <c r="Z522" s="19"/>
      <c r="AA522" s="5" t="s">
        <v>592</v>
      </c>
      <c r="AB522" s="26" t="str">
        <f>T541&amp;"_"&amp;ABS(T539)&amp;"dB_"&amp;T543&amp;"_"&amp;T544&amp;"_"&amp;GetAbsMaxMinText(AF525:AG584)&amp;"_"&amp;T524&amp;"_"&amp;T523&amp;S521&amp;"."&amp;T547</f>
        <v>10V_NormalMode_38dB_M804WG_N005A_360_427_ZTS6056S_MP9.2</v>
      </c>
      <c r="AC522" s="18"/>
      <c r="AD522" s="18"/>
      <c r="AE522" s="18"/>
      <c r="AF522" s="18"/>
      <c r="AG522" s="18"/>
      <c r="AH522" s="19"/>
      <c r="AI522" s="19" t="s">
        <v>2</v>
      </c>
      <c r="AJ522" s="16"/>
      <c r="AK522" s="16"/>
      <c r="AL522" s="16"/>
      <c r="AM522" s="16"/>
      <c r="AN522" s="16"/>
      <c r="AO522" s="16"/>
      <c r="AP522" s="16"/>
      <c r="AQ522" s="16"/>
      <c r="AR522" s="16"/>
      <c r="AS522" s="16"/>
    </row>
    <row r="523" spans="19:45" ht="30" customHeight="1" x14ac:dyDescent="0.25">
      <c r="S523" s="7" t="s">
        <v>5</v>
      </c>
      <c r="T523" s="15" t="s">
        <v>1148</v>
      </c>
      <c r="U523" s="104" t="str">
        <f>HYPERLINK("#A"&amp;(S521+1),"&lt;==Block" &amp; $S521 &amp;"==&gt;")</f>
        <v>&lt;==Block9==&gt;</v>
      </c>
      <c r="V523" s="51"/>
      <c r="W523" s="19"/>
      <c r="X523" s="19"/>
      <c r="Y523" s="23"/>
      <c r="Z523" s="8"/>
      <c r="AA523" s="19"/>
      <c r="AB523" s="19"/>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276</v>
      </c>
      <c r="U524" s="52" t="s">
        <v>775</v>
      </c>
      <c r="V524" s="33" t="s">
        <v>601</v>
      </c>
      <c r="W524" s="33" t="s">
        <v>602</v>
      </c>
      <c r="X524" s="33" t="s">
        <v>603</v>
      </c>
      <c r="Y524" s="33" t="s">
        <v>603</v>
      </c>
      <c r="Z524" s="33" t="s">
        <v>591</v>
      </c>
      <c r="AA524" s="33" t="s">
        <v>7</v>
      </c>
      <c r="AB524" s="33" t="s">
        <v>563</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VLOOKUP($T532,$DE$1:$DJ$31,2,FALSE)</f>
        <v>Full</v>
      </c>
      <c r="AO524" s="56" t="str">
        <f>VLOOKUP($T532,$DE$1:$DJ$31,3,FALSE)</f>
        <v>Full</v>
      </c>
      <c r="AP524" s="56" t="str">
        <f>VLOOKUP($T532,$DE$1:$DJ$31,4,FALSE)</f>
        <v>non</v>
      </c>
      <c r="AQ524" s="56" t="str">
        <f>VLOOKUP($T532,$DE$1:$DJ$31,5,FALSE)</f>
        <v>non</v>
      </c>
      <c r="AR524" s="56" t="str">
        <f>VLOOKUP($T532,$DE$1:$DJ$31,6,FALSE)</f>
        <v>Full</v>
      </c>
      <c r="AS524" s="35"/>
    </row>
    <row r="525" spans="19:45" ht="30" customHeight="1" x14ac:dyDescent="0.25">
      <c r="S525" s="7" t="s">
        <v>18</v>
      </c>
      <c r="T525" s="15" t="s">
        <v>41</v>
      </c>
      <c r="U525" s="36" t="str">
        <f t="shared" ref="U525:U539" ca="1" si="87">ConfigCode($AA525,$AN525,$AO525,$AP525,$AQ525,$AR525,$AF525,$AG525,2)</f>
        <v>0x03=-36.30,-36.00;</v>
      </c>
      <c r="V525" s="37"/>
      <c r="W525" s="37"/>
      <c r="X525" s="68"/>
      <c r="Y525" s="68"/>
      <c r="Z525" s="55">
        <f t="shared" ref="Z525:Z528" ca="1" si="88" xml:space="preserve">
N("vbias,vlookup vbias range")+
VLOOKUP($AA525,INDIRECT(BoxVal(ROW($AA525),34,COLUMN(T521))),2,FALSE)+
N("gain")+
$AB525+
N("vcm")+
VLOOKUP($AC525,$CT$1:$DC$31,7,FALSE)+
N("(vbias*vcp*vbg-vbias)*sensor ratio")+
VbiasCal($AA525,$AD525,$AE525,BoxVal(ROW($AC525),18,COLUMN($T$22)))+
N("vbias ref+gain ref")+
$V525+$W525</f>
        <v>-2</v>
      </c>
      <c r="AA525" s="39" t="s">
        <v>584</v>
      </c>
      <c r="AB525" s="40">
        <v>-2</v>
      </c>
      <c r="AC525" s="40" t="s">
        <v>995</v>
      </c>
      <c r="AD525" s="40">
        <v>1</v>
      </c>
      <c r="AE525" s="41">
        <v>0</v>
      </c>
      <c r="AF525" s="42">
        <v>-36.299999999999997</v>
      </c>
      <c r="AG525" s="42">
        <v>-36</v>
      </c>
      <c r="AH525" s="43">
        <f t="shared" ref="AH525:AH539" ca="1" si="89">$AF525+$Z525</f>
        <v>-38.299999999999997</v>
      </c>
      <c r="AI525" s="43">
        <f t="shared" ref="AI525:AI539" ca="1" si="90">$AG525+$Z525</f>
        <v>-38</v>
      </c>
      <c r="AJ525" s="44" cm="1">
        <f t="array" aca="1" ref="AJ525" ca="1" xml:space="preserve">
N("initial sens-loopgain")+
$AF525-BoxVal(ROW($AA525),26,COLUMN(INDIRECT("T"&amp;(INT(ROW($AA542)/65))*65+2)))</f>
        <v>-38.299999999999997</v>
      </c>
      <c r="AK525" s="44">
        <f t="shared" ref="AK525:AK539" ca="1" si="91">AJ525+(AG525-AF525)</f>
        <v>-38</v>
      </c>
      <c r="AL525" s="44" cm="1">
        <f t="array" aca="1" ref="AL525" ca="1" xml:space="preserve">
N("initial sens-loopgain-gain-gain ref-vcm")+
$AH525-
BoxVal(ROW($AA525),26,COLUMN(INDIRECT("T"&amp;(INT(ROW($AA542)/65))*65+2)))-
$AB525-
$W525-
IFERROR(VLOOKUP($AC525,$CT$1:$DC$31,7,FALSE),0)</f>
        <v>-38.299999999999997</v>
      </c>
      <c r="AM525" s="44">
        <f t="shared" ref="AM525:AM539" ca="1" si="92">AL525+(AG525-AF525)</f>
        <v>-38</v>
      </c>
      <c r="AN525" s="36" t="str">
        <f t="shared" ref="AN525:AN539" ca="1" si="93">IF(BoxVal(ROW(AA525),9,COLUMN(T523))="FIX","00",ManualLookup(AA525,BoxVal(ROW(AA525),4,COLUMN(AN523)),INDIRECT(DN$3)))</f>
        <v>00</v>
      </c>
      <c r="AO525" s="36" t="str" cm="1">
        <f t="array" aca="1" ref="AO525" ca="1">ManualLookup(AB525,BoxVal(ROW(AB525),4,COLUMN(AO523)),INDIRECT(DO$3))</f>
        <v>03</v>
      </c>
      <c r="AP525" s="36" t="str" cm="1">
        <f t="array" aca="1" ref="AP525" ca="1">ManualLookup(AC525,BoxVal(ROW(AC525),4,COLUMN(AP523)),INDIRECT(DP$3))</f>
        <v>00</v>
      </c>
      <c r="AQ525" s="36" t="str" cm="1">
        <f t="array" aca="1" ref="AQ525" ca="1">ManualLookup(AD525,BoxVal(ROW(AD525),4,COLUMN(AQ523)),INDIRECT(DQ$3))</f>
        <v>00</v>
      </c>
      <c r="AR525" s="36" t="str" cm="1">
        <f t="array" aca="1" ref="AR525" ca="1">ManualLookup(AE525,BoxVal(ROW(AE525),4,COLUMN(AR523)),INDIRECT(DR$3))</f>
        <v>00</v>
      </c>
      <c r="AS525" s="33"/>
    </row>
    <row r="526" spans="19:45" ht="30" customHeight="1" x14ac:dyDescent="0.25">
      <c r="S526" s="7" t="s">
        <v>13</v>
      </c>
      <c r="T526" s="15" t="s">
        <v>367</v>
      </c>
      <c r="U526" s="36" t="str">
        <f t="shared" ca="1" si="87"/>
        <v>0x04=-37.00,-36.30;</v>
      </c>
      <c r="V526" s="37"/>
      <c r="W526" s="37"/>
      <c r="X526" s="68"/>
      <c r="Y526" s="68"/>
      <c r="Z526" s="55">
        <f t="shared" ca="1" si="88"/>
        <v>-1.5</v>
      </c>
      <c r="AA526" s="39" t="s">
        <v>584</v>
      </c>
      <c r="AB526" s="40">
        <v>-1.5</v>
      </c>
      <c r="AC526" s="40" t="s">
        <v>995</v>
      </c>
      <c r="AD526" s="40">
        <v>1</v>
      </c>
      <c r="AE526" s="41">
        <v>0</v>
      </c>
      <c r="AF526" s="42">
        <v>-37</v>
      </c>
      <c r="AG526" s="47">
        <f t="shared" ref="AG526:AG539" si="94">AF525</f>
        <v>-36.299999999999997</v>
      </c>
      <c r="AH526" s="43">
        <f t="shared" ca="1" si="89"/>
        <v>-38.5</v>
      </c>
      <c r="AI526" s="43">
        <f t="shared" ca="1" si="90"/>
        <v>-37.799999999999997</v>
      </c>
      <c r="AJ526" s="44" cm="1">
        <f t="array" aca="1" ref="AJ526" ca="1" xml:space="preserve">
N("initial sens-loopgain")+
$AF526-BoxVal(ROW($AA526),26,COLUMN(INDIRECT("T"&amp;(INT(ROW($AA543)/65))*65+2)))</f>
        <v>-39</v>
      </c>
      <c r="AK526" s="44">
        <f t="shared" ca="1" si="91"/>
        <v>-38.299999999999997</v>
      </c>
      <c r="AL526" s="44" cm="1">
        <f t="array" aca="1" ref="AL526" ca="1" xml:space="preserve">
N("initial sens-loopgain-gain-gain ref-vcm")+
$AH526-
BoxVal(ROW($AA526),26,COLUMN(INDIRECT("T"&amp;(INT(ROW($AA543)/65))*65+2)))-
$AB526-
$W526-
IFERROR(VLOOKUP($AC526,$CT$1:$DC$31,7,FALSE),0)</f>
        <v>-39</v>
      </c>
      <c r="AM526" s="44">
        <f t="shared" ca="1" si="92"/>
        <v>-38.299999999999997</v>
      </c>
      <c r="AN526" s="36" t="str">
        <f t="shared" ca="1" si="93"/>
        <v>00</v>
      </c>
      <c r="AO526" s="36" t="str" cm="1">
        <f t="array" aca="1" ref="AO526" ca="1">ManualLookup(AB526,BoxVal(ROW(AB526),4,COLUMN(AO524)),INDIRECT(DO$3))</f>
        <v>04</v>
      </c>
      <c r="AP526" s="36" t="str" cm="1">
        <f t="array" aca="1" ref="AP526" ca="1">ManualLookup(AC526,BoxVal(ROW(AC526),4,COLUMN(AP524)),INDIRECT(DP$3))</f>
        <v>00</v>
      </c>
      <c r="AQ526" s="36" t="str" cm="1">
        <f t="array" aca="1" ref="AQ526" ca="1">ManualLookup(AD526,BoxVal(ROW(AD526),4,COLUMN(AQ524)),INDIRECT(DQ$3))</f>
        <v>00</v>
      </c>
      <c r="AR526" s="36" t="str" cm="1">
        <f t="array" aca="1" ref="AR526" ca="1">ManualLookup(AE526,BoxVal(ROW(AE526),4,COLUMN(AR524)),INDIRECT(DR$3))</f>
        <v>00</v>
      </c>
      <c r="AS526" s="36"/>
    </row>
    <row r="527" spans="19:45" ht="30" customHeight="1" x14ac:dyDescent="0.25">
      <c r="S527" s="26"/>
      <c r="T527" s="17"/>
      <c r="U527" s="36" t="str">
        <f t="shared" ca="1" si="87"/>
        <v>0xB5=-37.20,-37.00;</v>
      </c>
      <c r="V527" s="37"/>
      <c r="W527" s="37"/>
      <c r="X527" s="68"/>
      <c r="Y527" s="68"/>
      <c r="Z527" s="55">
        <f t="shared" ca="1" si="88"/>
        <v>-0.49860000000000004</v>
      </c>
      <c r="AA527" s="39" t="s">
        <v>586</v>
      </c>
      <c r="AB527" s="40">
        <v>-1</v>
      </c>
      <c r="AC527" s="40" t="s">
        <v>995</v>
      </c>
      <c r="AD527" s="40">
        <v>1</v>
      </c>
      <c r="AE527" s="41">
        <v>-6.6000000000000003E-2</v>
      </c>
      <c r="AF527" s="42">
        <v>-37.200000000000003</v>
      </c>
      <c r="AG527" s="47">
        <f t="shared" si="94"/>
        <v>-37</v>
      </c>
      <c r="AH527" s="43">
        <f t="shared" ca="1" si="89"/>
        <v>-37.698600000000006</v>
      </c>
      <c r="AI527" s="43">
        <f t="shared" ca="1" si="90"/>
        <v>-37.498600000000003</v>
      </c>
      <c r="AJ527" s="44" cm="1">
        <f t="array" aca="1" ref="AJ527" ca="1" xml:space="preserve">
N("initial sens-loopgain")+
$AF527-BoxVal(ROW($AA527),26,COLUMN(INDIRECT("T"&amp;(INT(ROW($AA544)/65))*65+2)))</f>
        <v>-39.200000000000003</v>
      </c>
      <c r="AK527" s="44">
        <f t="shared" ca="1" si="91"/>
        <v>-39</v>
      </c>
      <c r="AL527" s="44" cm="1">
        <f t="array" aca="1" ref="AL527" ca="1" xml:space="preserve">
N("initial sens-loopgain-gain-gain ref-vcm")+
$AH527-
BoxVal(ROW($AA527),26,COLUMN(INDIRECT("T"&amp;(INT(ROW($AA544)/65))*65+2)))-
$AB527-
$W527-
IFERROR(VLOOKUP($AC527,$CT$1:$DC$31,7,FALSE),0)</f>
        <v>-38.698600000000006</v>
      </c>
      <c r="AM527" s="44">
        <f t="shared" ca="1" si="92"/>
        <v>-38.498600000000003</v>
      </c>
      <c r="AN527" s="36" t="str">
        <f t="shared" ca="1" si="93"/>
        <v>30</v>
      </c>
      <c r="AO527" s="36" t="str" cm="1">
        <f t="array" aca="1" ref="AO527" ca="1">ManualLookup(AB527,BoxVal(ROW(AB527),4,COLUMN(AO525)),INDIRECT(DO$3))</f>
        <v>05</v>
      </c>
      <c r="AP527" s="36" t="str" cm="1">
        <f t="array" aca="1" ref="AP527" ca="1">ManualLookup(AC527,BoxVal(ROW(AC527),4,COLUMN(AP525)),INDIRECT(DP$3))</f>
        <v>00</v>
      </c>
      <c r="AQ527" s="36" t="str" cm="1">
        <f t="array" aca="1" ref="AQ527" ca="1">ManualLookup(AD527,BoxVal(ROW(AD527),4,COLUMN(AQ525)),INDIRECT(DQ$3))</f>
        <v>00</v>
      </c>
      <c r="AR527" s="36" t="str" cm="1">
        <f t="array" aca="1" ref="AR527" ca="1">ManualLookup(AE527,BoxVal(ROW(AE527),4,COLUMN(AR525)),INDIRECT(DR$3))</f>
        <v>80</v>
      </c>
      <c r="AS527" s="36"/>
    </row>
    <row r="528" spans="19:45" ht="30" customHeight="1" x14ac:dyDescent="0.25">
      <c r="S528" s="7" t="s">
        <v>19</v>
      </c>
      <c r="T528" s="15" t="s">
        <v>584</v>
      </c>
      <c r="U528" s="36" t="str">
        <f t="shared" ca="1" si="87"/>
        <v>0x33=-37.60,-37.20;</v>
      </c>
      <c r="V528" s="37"/>
      <c r="W528" s="37"/>
      <c r="X528" s="68"/>
      <c r="Y528" s="68"/>
      <c r="Z528" s="55">
        <f t="shared" ca="1" si="88"/>
        <v>-0.7</v>
      </c>
      <c r="AA528" s="39" t="s">
        <v>586</v>
      </c>
      <c r="AB528" s="40">
        <v>-2</v>
      </c>
      <c r="AC528" s="40" t="s">
        <v>995</v>
      </c>
      <c r="AD528" s="40">
        <v>1</v>
      </c>
      <c r="AE528" s="41">
        <v>0</v>
      </c>
      <c r="AF528" s="42">
        <v>-37.6</v>
      </c>
      <c r="AG528" s="47">
        <f t="shared" si="94"/>
        <v>-37.200000000000003</v>
      </c>
      <c r="AH528" s="43">
        <f t="shared" ca="1" si="89"/>
        <v>-38.300000000000004</v>
      </c>
      <c r="AI528" s="43">
        <f t="shared" ca="1" si="90"/>
        <v>-37.900000000000006</v>
      </c>
      <c r="AJ528" s="44" cm="1">
        <f t="array" aca="1" ref="AJ528" ca="1" xml:space="preserve">
N("initial sens-loopgain")+
$AF528-BoxVal(ROW($AA528),26,COLUMN(INDIRECT("T"&amp;(INT(ROW($AA545)/65))*65+2)))</f>
        <v>-39.6</v>
      </c>
      <c r="AK528" s="44">
        <f t="shared" ca="1" si="91"/>
        <v>-39.200000000000003</v>
      </c>
      <c r="AL528" s="44" cm="1">
        <f t="array" aca="1" ref="AL528" ca="1" xml:space="preserve">
N("initial sens-loopgain-gain-gain ref-vcm")+
$AH528-
BoxVal(ROW($AA528),26,COLUMN(INDIRECT("T"&amp;(INT(ROW($AA545)/65))*65+2)))-
$AB528-
$W528-
IFERROR(VLOOKUP($AC528,$CT$1:$DC$31,7,FALSE),0)</f>
        <v>-38.300000000000004</v>
      </c>
      <c r="AM528" s="44">
        <f t="shared" ca="1" si="92"/>
        <v>-37.900000000000006</v>
      </c>
      <c r="AN528" s="36" t="str">
        <f t="shared" ca="1" si="93"/>
        <v>30</v>
      </c>
      <c r="AO528" s="36" t="str" cm="1">
        <f t="array" aca="1" ref="AO528" ca="1">ManualLookup(AB528,BoxVal(ROW(AB528),4,COLUMN(AO526)),INDIRECT(DO$3))</f>
        <v>03</v>
      </c>
      <c r="AP528" s="36" t="str" cm="1">
        <f t="array" aca="1" ref="AP528" ca="1">ManualLookup(AC528,BoxVal(ROW(AC528),4,COLUMN(AP526)),INDIRECT(DP$3))</f>
        <v>00</v>
      </c>
      <c r="AQ528" s="36" t="str" cm="1">
        <f t="array" aca="1" ref="AQ528" ca="1">ManualLookup(AD528,BoxVal(ROW(AD528),4,COLUMN(AQ526)),INDIRECT(DQ$3))</f>
        <v>00</v>
      </c>
      <c r="AR528" s="36" t="str" cm="1">
        <f t="array" aca="1" ref="AR528" ca="1">ManualLookup(AE528,BoxVal(ROW(AE528),4,COLUMN(AR526)),INDIRECT(DR$3))</f>
        <v>00</v>
      </c>
      <c r="AS528" s="36"/>
    </row>
    <row r="529" spans="19:45" ht="30" customHeight="1" x14ac:dyDescent="0.25">
      <c r="S529" s="7" t="s">
        <v>15</v>
      </c>
      <c r="T529" s="15" t="s">
        <v>801</v>
      </c>
      <c r="U529" s="36" t="str">
        <f t="shared" ca="1" si="87"/>
        <v>0x34=-38.10,-37.60;</v>
      </c>
      <c r="V529" s="37"/>
      <c r="W529" s="37"/>
      <c r="X529" s="68"/>
      <c r="Y529" s="68"/>
      <c r="Z529" s="55">
        <f ca="1" xml:space="preserve">
N("vbias,vlookup vbias range")+
VLOOKUP($AA529,INDIRECT(BoxVal(ROW($AA529),34,COLUMN(T525))),2,FALSE)+
N("gain")+
$AB529+
N("vcm")+
VLOOKUP($AC529,$CT$1:$DC$31,7,FALSE)+
N("(vbias*vcp*vbg-vbias)*sensor ratio")+
VbiasCal($AA529,$AD529,$AE529,BoxVal(ROW($AC529),18,COLUMN($T$22)))+
N("vbias ref+gain ref")+
$V529+$W529</f>
        <v>-0.19999999999999996</v>
      </c>
      <c r="AA529" s="39" t="s">
        <v>586</v>
      </c>
      <c r="AB529" s="40">
        <v>-1.5</v>
      </c>
      <c r="AC529" s="40" t="s">
        <v>995</v>
      </c>
      <c r="AD529" s="40">
        <v>1</v>
      </c>
      <c r="AE529" s="41">
        <v>0</v>
      </c>
      <c r="AF529" s="42">
        <v>-38.1</v>
      </c>
      <c r="AG529" s="47">
        <f t="shared" si="94"/>
        <v>-37.6</v>
      </c>
      <c r="AH529" s="43">
        <f t="shared" ca="1" si="89"/>
        <v>-38.300000000000004</v>
      </c>
      <c r="AI529" s="43">
        <f t="shared" ca="1" si="90"/>
        <v>-37.800000000000004</v>
      </c>
      <c r="AJ529" s="44" cm="1">
        <f t="array" aca="1" ref="AJ529" ca="1" xml:space="preserve">
N("initial sens-loopgain")+
$AF529-BoxVal(ROW($AA529),26,COLUMN(INDIRECT("T"&amp;(INT(ROW($AA546)/65))*65+2)))</f>
        <v>-40.1</v>
      </c>
      <c r="AK529" s="44">
        <f t="shared" ca="1" si="91"/>
        <v>-39.6</v>
      </c>
      <c r="AL529" s="44" cm="1">
        <f t="array" aca="1" ref="AL529" ca="1" xml:space="preserve">
N("initial sens-loopgain-gain-gain ref-vcm")+
$AH529-
BoxVal(ROW($AA529),26,COLUMN(INDIRECT("T"&amp;(INT(ROW($AA546)/65))*65+2)))-
$AB529-
$W529-
IFERROR(VLOOKUP($AC529,$CT$1:$DC$31,7,FALSE),0)</f>
        <v>-38.800000000000004</v>
      </c>
      <c r="AM529" s="44">
        <f t="shared" ca="1" si="92"/>
        <v>-38.300000000000004</v>
      </c>
      <c r="AN529" s="36" t="str">
        <f t="shared" ca="1" si="93"/>
        <v>30</v>
      </c>
      <c r="AO529" s="36" t="str" cm="1">
        <f t="array" aca="1" ref="AO529" ca="1">ManualLookup(AB529,BoxVal(ROW(AB529),4,COLUMN(AO527)),INDIRECT(DO$3))</f>
        <v>04</v>
      </c>
      <c r="AP529" s="36" t="str" cm="1">
        <f t="array" aca="1" ref="AP529" ca="1">ManualLookup(AC529,BoxVal(ROW(AC529),4,COLUMN(AP527)),INDIRECT(DP$3))</f>
        <v>00</v>
      </c>
      <c r="AQ529" s="36" t="str" cm="1">
        <f t="array" aca="1" ref="AQ529" ca="1">ManualLookup(AD529,BoxVal(ROW(AD529),4,COLUMN(AQ527)),INDIRECT(DQ$3))</f>
        <v>00</v>
      </c>
      <c r="AR529" s="36" t="str" cm="1">
        <f t="array" aca="1" ref="AR529" ca="1">ManualLookup(AE529,BoxVal(ROW(AE529),4,COLUMN(AR527)),INDIRECT(DR$3))</f>
        <v>00</v>
      </c>
      <c r="AS529" s="36"/>
    </row>
    <row r="530" spans="19:45" ht="30" customHeight="1" x14ac:dyDescent="0.25">
      <c r="S530" s="7" t="s">
        <v>705</v>
      </c>
      <c r="T530" s="15" t="s">
        <v>990</v>
      </c>
      <c r="U530" s="36" t="str">
        <f t="shared" ca="1" si="87"/>
        <v>0x35=-38.60,-38.10;</v>
      </c>
      <c r="V530" s="37"/>
      <c r="W530" s="37"/>
      <c r="X530" s="68"/>
      <c r="Y530" s="68">
        <v>0.3</v>
      </c>
      <c r="Z530" s="55">
        <f t="shared" ref="Z530:Z539" ca="1" si="95" xml:space="preserve">
N("vbias,vlookup vbias range")+
VLOOKUP($AA530,INDIRECT(BoxVal(ROW($AA530),34,COLUMN(T526))),2,FALSE)+
N("gain")+
$AB530+
N("vcm")+
VLOOKUP($AC530,$CT$1:$DC$31,7,FALSE)+
N("(vbias*vcp*vbg-vbias)*sensor ratio")+
VbiasCal($AA530,$AD530,$AE530,BoxVal(ROW($AC530),18,COLUMN($T$22)))+
N("vbias ref+gain ref")+
$V530+$W530</f>
        <v>0.30000000000000004</v>
      </c>
      <c r="AA530" s="39" t="s">
        <v>586</v>
      </c>
      <c r="AB530" s="40">
        <v>-1</v>
      </c>
      <c r="AC530" s="40" t="s">
        <v>995</v>
      </c>
      <c r="AD530" s="40">
        <v>1</v>
      </c>
      <c r="AE530" s="41">
        <v>0</v>
      </c>
      <c r="AF530" s="42">
        <v>-38.6</v>
      </c>
      <c r="AG530" s="47">
        <f t="shared" si="94"/>
        <v>-38.1</v>
      </c>
      <c r="AH530" s="43">
        <f t="shared" ca="1" si="89"/>
        <v>-38.300000000000004</v>
      </c>
      <c r="AI530" s="43">
        <f t="shared" ca="1" si="90"/>
        <v>-37.800000000000004</v>
      </c>
      <c r="AJ530" s="44" cm="1">
        <f t="array" aca="1" ref="AJ530" ca="1" xml:space="preserve">
N("initial sens-loopgain")+
$AF530-BoxVal(ROW($AA530),26,COLUMN(INDIRECT("T"&amp;(INT(ROW($AA547)/65))*65+2)))</f>
        <v>-40.6</v>
      </c>
      <c r="AK530" s="44">
        <f t="shared" ca="1" si="91"/>
        <v>-40.1</v>
      </c>
      <c r="AL530" s="44" cm="1">
        <f t="array" aca="1" ref="AL530" ca="1" xml:space="preserve">
N("initial sens-loopgain-gain-gain ref-vcm")+
$AH530-
BoxVal(ROW($AA530),26,COLUMN(INDIRECT("T"&amp;(INT(ROW($AA547)/65))*65+2)))-
$AB530-
$W530-
IFERROR(VLOOKUP($AC530,$CT$1:$DC$31,7,FALSE),0)</f>
        <v>-39.300000000000004</v>
      </c>
      <c r="AM530" s="44">
        <f t="shared" ca="1" si="92"/>
        <v>-38.800000000000004</v>
      </c>
      <c r="AN530" s="36" t="str">
        <f t="shared" ca="1" si="93"/>
        <v>30</v>
      </c>
      <c r="AO530" s="36" t="str" cm="1">
        <f t="array" aca="1" ref="AO530" ca="1">ManualLookup(AB530,BoxVal(ROW(AB530),4,COLUMN(AO528)),INDIRECT(DO$3))</f>
        <v>05</v>
      </c>
      <c r="AP530" s="36" t="str" cm="1">
        <f t="array" aca="1" ref="AP530" ca="1">ManualLookup(AC530,BoxVal(ROW(AC530),4,COLUMN(AP528)),INDIRECT(DP$3))</f>
        <v>00</v>
      </c>
      <c r="AQ530" s="36" t="str" cm="1">
        <f t="array" aca="1" ref="AQ530" ca="1">ManualLookup(AD530,BoxVal(ROW(AD530),4,COLUMN(AQ528)),INDIRECT(DQ$3))</f>
        <v>00</v>
      </c>
      <c r="AR530" s="36" t="str" cm="1">
        <f t="array" aca="1" ref="AR530" ca="1">ManualLookup(AE530,BoxVal(ROW(AE530),4,COLUMN(AR528)),INDIRECT(DR$3))</f>
        <v>00</v>
      </c>
      <c r="AS530" s="36"/>
    </row>
    <row r="531" spans="19:45" ht="30" customHeight="1" x14ac:dyDescent="0.25">
      <c r="S531" s="7" t="s">
        <v>605</v>
      </c>
      <c r="T531" s="15" t="s">
        <v>991</v>
      </c>
      <c r="U531" s="36" t="str">
        <f t="shared" ca="1" si="87"/>
        <v>0x43=-38.90,-38.60;</v>
      </c>
      <c r="V531" s="37"/>
      <c r="W531" s="37"/>
      <c r="X531" s="68"/>
      <c r="Y531" s="68">
        <v>0.6</v>
      </c>
      <c r="Z531" s="55">
        <f t="shared" ca="1" si="95"/>
        <v>0.60000000000000009</v>
      </c>
      <c r="AA531" s="39" t="s">
        <v>587</v>
      </c>
      <c r="AB531" s="40">
        <v>-2</v>
      </c>
      <c r="AC531" s="40" t="s">
        <v>995</v>
      </c>
      <c r="AD531" s="40">
        <v>1</v>
      </c>
      <c r="AE531" s="41">
        <v>0</v>
      </c>
      <c r="AF531" s="42">
        <v>-38.9</v>
      </c>
      <c r="AG531" s="47">
        <f t="shared" si="94"/>
        <v>-38.6</v>
      </c>
      <c r="AH531" s="43">
        <f t="shared" ca="1" si="89"/>
        <v>-38.299999999999997</v>
      </c>
      <c r="AI531" s="43">
        <f t="shared" ca="1" si="90"/>
        <v>-38</v>
      </c>
      <c r="AJ531" s="44" cm="1">
        <f t="array" aca="1" ref="AJ531" ca="1" xml:space="preserve">
N("initial sens-loopgain")+
$AF531-BoxVal(ROW($AA531),26,COLUMN(INDIRECT("T"&amp;(INT(ROW($AA548)/65))*65+2)))</f>
        <v>-40.9</v>
      </c>
      <c r="AK531" s="44">
        <f t="shared" ca="1" si="91"/>
        <v>-40.6</v>
      </c>
      <c r="AL531" s="44" cm="1">
        <f t="array" aca="1" ref="AL531" ca="1" xml:space="preserve">
N("initial sens-loopgain-gain-gain ref-vcm")+
$AH531-
BoxVal(ROW($AA531),26,COLUMN(INDIRECT("T"&amp;(INT(ROW($AA548)/65))*65+2)))-
$AB531-
$W531-
IFERROR(VLOOKUP($AC531,$CT$1:$DC$31,7,FALSE),0)</f>
        <v>-38.299999999999997</v>
      </c>
      <c r="AM531" s="44">
        <f t="shared" ca="1" si="92"/>
        <v>-38</v>
      </c>
      <c r="AN531" s="36" t="str">
        <f t="shared" ca="1" si="93"/>
        <v>40</v>
      </c>
      <c r="AO531" s="36" t="str" cm="1">
        <f t="array" aca="1" ref="AO531" ca="1">ManualLookup(AB531,BoxVal(ROW(AB531),4,COLUMN(AO529)),INDIRECT(DO$3))</f>
        <v>03</v>
      </c>
      <c r="AP531" s="36" t="str" cm="1">
        <f t="array" aca="1" ref="AP531" ca="1">ManualLookup(AC531,BoxVal(ROW(AC531),4,COLUMN(AP529)),INDIRECT(DP$3))</f>
        <v>00</v>
      </c>
      <c r="AQ531" s="36" t="str" cm="1">
        <f t="array" aca="1" ref="AQ531" ca="1">ManualLookup(AD531,BoxVal(ROW(AD531),4,COLUMN(AQ529)),INDIRECT(DQ$3))</f>
        <v>00</v>
      </c>
      <c r="AR531" s="36" t="str" cm="1">
        <f t="array" aca="1" ref="AR531" ca="1">ManualLookup(AE531,BoxVal(ROW(AE531),4,COLUMN(AR529)),INDIRECT(DR$3))</f>
        <v>00</v>
      </c>
      <c r="AS531" s="36"/>
    </row>
    <row r="532" spans="19:45" ht="30" customHeight="1" x14ac:dyDescent="0.25">
      <c r="S532" s="7" t="s">
        <v>721</v>
      </c>
      <c r="T532" s="15" t="s">
        <v>26</v>
      </c>
      <c r="U532" s="36" t="str">
        <f t="shared" ca="1" si="87"/>
        <v>0x44=-39.40,-38.90;</v>
      </c>
      <c r="V532" s="37"/>
      <c r="W532" s="37"/>
      <c r="X532" s="68"/>
      <c r="Y532" s="68">
        <v>1</v>
      </c>
      <c r="Z532" s="55">
        <f t="shared" ca="1" si="95"/>
        <v>1.1000000000000001</v>
      </c>
      <c r="AA532" s="39" t="s">
        <v>587</v>
      </c>
      <c r="AB532" s="40">
        <v>-1.5</v>
      </c>
      <c r="AC532" s="40" t="s">
        <v>995</v>
      </c>
      <c r="AD532" s="40">
        <v>1</v>
      </c>
      <c r="AE532" s="41">
        <v>0</v>
      </c>
      <c r="AF532" s="42">
        <v>-39.4</v>
      </c>
      <c r="AG532" s="47">
        <f t="shared" si="94"/>
        <v>-38.9</v>
      </c>
      <c r="AH532" s="43">
        <f t="shared" ca="1" si="89"/>
        <v>-38.299999999999997</v>
      </c>
      <c r="AI532" s="43">
        <f t="shared" ca="1" si="90"/>
        <v>-37.799999999999997</v>
      </c>
      <c r="AJ532" s="44" cm="1">
        <f t="array" aca="1" ref="AJ532" ca="1" xml:space="preserve">
N("initial sens-loopgain")+
$AF532-BoxVal(ROW($AA532),26,COLUMN(INDIRECT("T"&amp;(INT(ROW($AA549)/65))*65+2)))</f>
        <v>-41.4</v>
      </c>
      <c r="AK532" s="44">
        <f t="shared" ca="1" si="91"/>
        <v>-40.9</v>
      </c>
      <c r="AL532" s="44" cm="1">
        <f t="array" aca="1" ref="AL532" ca="1" xml:space="preserve">
N("initial sens-loopgain-gain-gain ref-vcm")+
$AH532-
BoxVal(ROW($AA532),26,COLUMN(INDIRECT("T"&amp;(INT(ROW($AA549)/65))*65+2)))-
$AB532-
$W532-
IFERROR(VLOOKUP($AC532,$CT$1:$DC$31,7,FALSE),0)</f>
        <v>-38.799999999999997</v>
      </c>
      <c r="AM532" s="44">
        <f t="shared" ca="1" si="92"/>
        <v>-38.299999999999997</v>
      </c>
      <c r="AN532" s="36" t="str">
        <f t="shared" ca="1" si="93"/>
        <v>40</v>
      </c>
      <c r="AO532" s="36" t="str" cm="1">
        <f t="array" aca="1" ref="AO532" ca="1">ManualLookup(AB532,BoxVal(ROW(AB532),4,COLUMN(AO530)),INDIRECT(DO$3))</f>
        <v>04</v>
      </c>
      <c r="AP532" s="36" t="str" cm="1">
        <f t="array" aca="1" ref="AP532" ca="1">ManualLookup(AC532,BoxVal(ROW(AC532),4,COLUMN(AP530)),INDIRECT(DP$3))</f>
        <v>00</v>
      </c>
      <c r="AQ532" s="36" t="str" cm="1">
        <f t="array" aca="1" ref="AQ532" ca="1">ManualLookup(AD532,BoxVal(ROW(AD532),4,COLUMN(AQ530)),INDIRECT(DQ$3))</f>
        <v>00</v>
      </c>
      <c r="AR532" s="36" t="str" cm="1">
        <f t="array" aca="1" ref="AR532" ca="1">ManualLookup(AE532,BoxVal(ROW(AE532),4,COLUMN(AR530)),INDIRECT(DR$3))</f>
        <v>00</v>
      </c>
      <c r="AS532" s="36"/>
    </row>
    <row r="533" spans="19:45" ht="30" customHeight="1" x14ac:dyDescent="0.25">
      <c r="S533" s="7" t="s">
        <v>20</v>
      </c>
      <c r="T533" s="15">
        <v>-38</v>
      </c>
      <c r="U533" s="36" t="str">
        <f t="shared" ca="1" si="87"/>
        <v>0x45=-39.90,-39.40;</v>
      </c>
      <c r="V533" s="37"/>
      <c r="W533" s="37"/>
      <c r="X533" s="68"/>
      <c r="Y533" s="68">
        <v>1.75</v>
      </c>
      <c r="Z533" s="55">
        <f t="shared" ca="1" si="95"/>
        <v>1.6</v>
      </c>
      <c r="AA533" s="39" t="s">
        <v>587</v>
      </c>
      <c r="AB533" s="40">
        <v>-1</v>
      </c>
      <c r="AC533" s="40" t="s">
        <v>995</v>
      </c>
      <c r="AD533" s="40">
        <v>1</v>
      </c>
      <c r="AE533" s="41">
        <v>0</v>
      </c>
      <c r="AF533" s="42">
        <v>-39.9</v>
      </c>
      <c r="AG533" s="47">
        <f t="shared" si="94"/>
        <v>-39.4</v>
      </c>
      <c r="AH533" s="43">
        <f t="shared" ca="1" si="89"/>
        <v>-38.299999999999997</v>
      </c>
      <c r="AI533" s="43">
        <f t="shared" ca="1" si="90"/>
        <v>-37.799999999999997</v>
      </c>
      <c r="AJ533" s="44" cm="1">
        <f t="array" aca="1" ref="AJ533" ca="1" xml:space="preserve">
N("initial sens-loopgain")+
$AF533-BoxVal(ROW($AA533),26,COLUMN(INDIRECT("T"&amp;(INT(ROW($AA550)/65))*65+2)))</f>
        <v>-41.9</v>
      </c>
      <c r="AK533" s="44">
        <f t="shared" ca="1" si="91"/>
        <v>-41.4</v>
      </c>
      <c r="AL533" s="44" cm="1">
        <f t="array" aca="1" ref="AL533" ca="1" xml:space="preserve">
N("initial sens-loopgain-gain-gain ref-vcm")+
$AH533-
BoxVal(ROW($AA533),26,COLUMN(INDIRECT("T"&amp;(INT(ROW($AA550)/65))*65+2)))-
$AB533-
$W533-
IFERROR(VLOOKUP($AC533,$CT$1:$DC$31,7,FALSE),0)</f>
        <v>-39.299999999999997</v>
      </c>
      <c r="AM533" s="44">
        <f t="shared" ca="1" si="92"/>
        <v>-38.799999999999997</v>
      </c>
      <c r="AN533" s="36" t="str">
        <f t="shared" ca="1" si="93"/>
        <v>40</v>
      </c>
      <c r="AO533" s="36" t="str" cm="1">
        <f t="array" aca="1" ref="AO533" ca="1">ManualLookup(AB533,BoxVal(ROW(AB533),4,COLUMN(AO531)),INDIRECT(DO$3))</f>
        <v>05</v>
      </c>
      <c r="AP533" s="36" t="str" cm="1">
        <f t="array" aca="1" ref="AP533" ca="1">ManualLookup(AC533,BoxVal(ROW(AC533),4,COLUMN(AP531)),INDIRECT(DP$3))</f>
        <v>00</v>
      </c>
      <c r="AQ533" s="36" t="str" cm="1">
        <f t="array" aca="1" ref="AQ533" ca="1">ManualLookup(AD533,BoxVal(ROW(AD533),4,COLUMN(AQ531)),INDIRECT(DQ$3))</f>
        <v>00</v>
      </c>
      <c r="AR533" s="36" t="str" cm="1">
        <f t="array" aca="1" ref="AR533" ca="1">ManualLookup(AE533,BoxVal(ROW(AE533),4,COLUMN(AR531)),INDIRECT(DR$3))</f>
        <v>00</v>
      </c>
      <c r="AS533" s="36"/>
    </row>
    <row r="534" spans="19:45" ht="30" customHeight="1" x14ac:dyDescent="0.25">
      <c r="S534" s="7" t="s">
        <v>691</v>
      </c>
      <c r="T534" s="15" t="s">
        <v>1098</v>
      </c>
      <c r="U534" s="36" t="str">
        <f t="shared" ca="1" si="87"/>
        <v>0x54=-40.50,-39.90;</v>
      </c>
      <c r="V534" s="37"/>
      <c r="W534" s="37"/>
      <c r="X534" s="68"/>
      <c r="Y534" s="68">
        <v>2</v>
      </c>
      <c r="Z534" s="55">
        <f t="shared" ca="1" si="95"/>
        <v>2.2000000000000002</v>
      </c>
      <c r="AA534" s="39" t="s">
        <v>580</v>
      </c>
      <c r="AB534" s="40">
        <v>-1.5</v>
      </c>
      <c r="AC534" s="40" t="s">
        <v>995</v>
      </c>
      <c r="AD534" s="40">
        <v>1</v>
      </c>
      <c r="AE534" s="41">
        <v>0</v>
      </c>
      <c r="AF534" s="42">
        <v>-40.5</v>
      </c>
      <c r="AG534" s="47">
        <f t="shared" si="94"/>
        <v>-39.9</v>
      </c>
      <c r="AH534" s="43">
        <f t="shared" ca="1" si="89"/>
        <v>-38.299999999999997</v>
      </c>
      <c r="AI534" s="43">
        <f t="shared" ca="1" si="90"/>
        <v>-37.699999999999996</v>
      </c>
      <c r="AJ534" s="44" cm="1">
        <f t="array" aca="1" ref="AJ534" ca="1" xml:space="preserve">
N("initial sens-loopgain")+
$AF534-BoxVal(ROW($AA534),26,COLUMN(INDIRECT("T"&amp;(INT(ROW($AA551)/65))*65+2)))</f>
        <v>-42.5</v>
      </c>
      <c r="AK534" s="44">
        <f t="shared" ca="1" si="91"/>
        <v>-41.9</v>
      </c>
      <c r="AL534" s="44" cm="1">
        <f t="array" aca="1" ref="AL534" ca="1" xml:space="preserve">
N("initial sens-loopgain-gain-gain ref-vcm")+
$AH534-
BoxVal(ROW($AA534),26,COLUMN(INDIRECT("T"&amp;(INT(ROW($AA551)/65))*65+2)))-
$AB534-
$W534-
IFERROR(VLOOKUP($AC534,$CT$1:$DC$31,7,FALSE),0)</f>
        <v>-38.799999999999997</v>
      </c>
      <c r="AM534" s="44">
        <f t="shared" ca="1" si="92"/>
        <v>-38.199999999999996</v>
      </c>
      <c r="AN534" s="36" t="str">
        <f t="shared" ca="1" si="93"/>
        <v>50</v>
      </c>
      <c r="AO534" s="36" t="str" cm="1">
        <f t="array" aca="1" ref="AO534" ca="1">ManualLookup(AB534,BoxVal(ROW(AB534),4,COLUMN(AO532)),INDIRECT(DO$3))</f>
        <v>04</v>
      </c>
      <c r="AP534" s="36" t="str" cm="1">
        <f t="array" aca="1" ref="AP534" ca="1">ManualLookup(AC534,BoxVal(ROW(AC534),4,COLUMN(AP532)),INDIRECT(DP$3))</f>
        <v>00</v>
      </c>
      <c r="AQ534" s="36" t="str" cm="1">
        <f t="array" aca="1" ref="AQ534" ca="1">ManualLookup(AD534,BoxVal(ROW(AD534),4,COLUMN(AQ532)),INDIRECT(DQ$3))</f>
        <v>00</v>
      </c>
      <c r="AR534" s="36" t="str" cm="1">
        <f t="array" aca="1" ref="AR534" ca="1">ManualLookup(AE534,BoxVal(ROW(AE534),4,COLUMN(AR532)),INDIRECT(DR$3))</f>
        <v>00</v>
      </c>
      <c r="AS534" s="36"/>
    </row>
    <row r="535" spans="19:45" ht="30" customHeight="1" x14ac:dyDescent="0.25">
      <c r="S535" s="7" t="s">
        <v>544</v>
      </c>
      <c r="T535" s="15" t="s">
        <v>1229</v>
      </c>
      <c r="U535" s="36" t="str">
        <f t="shared" ca="1" si="87"/>
        <v>0x55=-41.00,-40.50;</v>
      </c>
      <c r="V535" s="37"/>
      <c r="W535" s="37"/>
      <c r="X535" s="68"/>
      <c r="Y535" s="68">
        <v>2.97</v>
      </c>
      <c r="Z535" s="55">
        <f t="shared" ca="1" si="95"/>
        <v>2.7</v>
      </c>
      <c r="AA535" s="39" t="s">
        <v>580</v>
      </c>
      <c r="AB535" s="40">
        <v>-1</v>
      </c>
      <c r="AC535" s="40" t="s">
        <v>995</v>
      </c>
      <c r="AD535" s="40">
        <v>1</v>
      </c>
      <c r="AE535" s="41">
        <v>0</v>
      </c>
      <c r="AF535" s="42">
        <v>-41</v>
      </c>
      <c r="AG535" s="47">
        <f t="shared" si="94"/>
        <v>-40.5</v>
      </c>
      <c r="AH535" s="43">
        <f t="shared" ca="1" si="89"/>
        <v>-38.299999999999997</v>
      </c>
      <c r="AI535" s="43">
        <f t="shared" ca="1" si="90"/>
        <v>-37.799999999999997</v>
      </c>
      <c r="AJ535" s="44" cm="1">
        <f t="array" aca="1" ref="AJ535" ca="1" xml:space="preserve">
N("initial sens-loopgain")+
$AF535-BoxVal(ROW($AA535),26,COLUMN(INDIRECT("T"&amp;(INT(ROW($AA552)/65))*65+2)))</f>
        <v>-43</v>
      </c>
      <c r="AK535" s="44">
        <f t="shared" ca="1" si="91"/>
        <v>-42.5</v>
      </c>
      <c r="AL535" s="44" cm="1">
        <f t="array" aca="1" ref="AL535" ca="1" xml:space="preserve">
N("initial sens-loopgain-gain-gain ref-vcm")+
$AH535-
BoxVal(ROW($AA535),26,COLUMN(INDIRECT("T"&amp;(INT(ROW($AA552)/65))*65+2)))-
$AB535-
$W535-
IFERROR(VLOOKUP($AC535,$CT$1:$DC$31,7,FALSE),0)</f>
        <v>-39.299999999999997</v>
      </c>
      <c r="AM535" s="44">
        <f t="shared" ca="1" si="92"/>
        <v>-38.799999999999997</v>
      </c>
      <c r="AN535" s="36" t="str">
        <f t="shared" ca="1" si="93"/>
        <v>50</v>
      </c>
      <c r="AO535" s="36" t="str" cm="1">
        <f t="array" aca="1" ref="AO535" ca="1">ManualLookup(AB535,BoxVal(ROW(AB535),4,COLUMN(AO533)),INDIRECT(DO$3))</f>
        <v>05</v>
      </c>
      <c r="AP535" s="36" t="str" cm="1">
        <f t="array" aca="1" ref="AP535" ca="1">ManualLookup(AC535,BoxVal(ROW(AC535),4,COLUMN(AP533)),INDIRECT(DP$3))</f>
        <v>00</v>
      </c>
      <c r="AQ535" s="36" t="str" cm="1">
        <f t="array" aca="1" ref="AQ535" ca="1">ManualLookup(AD535,BoxVal(ROW(AD535),4,COLUMN(AQ533)),INDIRECT(DQ$3))</f>
        <v>00</v>
      </c>
      <c r="AR535" s="36" t="str" cm="1">
        <f t="array" aca="1" ref="AR535" ca="1">ManualLookup(AE535,BoxVal(ROW(AE535),4,COLUMN(AR533)),INDIRECT(DR$3))</f>
        <v>00</v>
      </c>
      <c r="AS535" s="36"/>
    </row>
    <row r="536" spans="19:45" ht="30" customHeight="1" x14ac:dyDescent="0.25">
      <c r="S536" s="73" t="s">
        <v>12</v>
      </c>
      <c r="T536" s="15" t="s">
        <v>548</v>
      </c>
      <c r="U536" s="36" t="str">
        <f t="shared" ca="1" si="87"/>
        <v>0x64=-41.20,-41.00;</v>
      </c>
      <c r="V536" s="37"/>
      <c r="W536" s="37"/>
      <c r="X536" s="68"/>
      <c r="Y536" s="68">
        <v>3.2</v>
      </c>
      <c r="Z536" s="55">
        <f t="shared" ca="1" si="95"/>
        <v>2.9000000000000004</v>
      </c>
      <c r="AA536" s="39" t="s">
        <v>581</v>
      </c>
      <c r="AB536" s="40">
        <v>-1.5</v>
      </c>
      <c r="AC536" s="40" t="s">
        <v>995</v>
      </c>
      <c r="AD536" s="40">
        <v>1</v>
      </c>
      <c r="AE536" s="41">
        <v>0</v>
      </c>
      <c r="AF536" s="42">
        <v>-41.2</v>
      </c>
      <c r="AG536" s="47">
        <f t="shared" si="94"/>
        <v>-41</v>
      </c>
      <c r="AH536" s="43">
        <f t="shared" ca="1" si="89"/>
        <v>-38.300000000000004</v>
      </c>
      <c r="AI536" s="43">
        <f t="shared" ca="1" si="90"/>
        <v>-38.1</v>
      </c>
      <c r="AJ536" s="44" cm="1">
        <f t="array" aca="1" ref="AJ536" ca="1" xml:space="preserve">
N("initial sens-loopgain")+
$AF536-BoxVal(ROW($AA536),26,COLUMN(INDIRECT("T"&amp;(INT(ROW($AA553)/65))*65+2)))</f>
        <v>-43.2</v>
      </c>
      <c r="AK536" s="44">
        <f t="shared" ca="1" si="91"/>
        <v>-43</v>
      </c>
      <c r="AL536" s="44" cm="1">
        <f t="array" aca="1" ref="AL536" ca="1" xml:space="preserve">
N("initial sens-loopgain-gain-gain ref-vcm")+
$AH536-
BoxVal(ROW($AA536),26,COLUMN(INDIRECT("T"&amp;(INT(ROW($AA553)/65))*65+2)))-
$AB536-
$W536-
IFERROR(VLOOKUP($AC536,$CT$1:$DC$31,7,FALSE),0)</f>
        <v>-38.800000000000004</v>
      </c>
      <c r="AM536" s="44">
        <f t="shared" ca="1" si="92"/>
        <v>-38.6</v>
      </c>
      <c r="AN536" s="36" t="str">
        <f t="shared" ca="1" si="93"/>
        <v>60</v>
      </c>
      <c r="AO536" s="36" t="str" cm="1">
        <f t="array" aca="1" ref="AO536" ca="1">ManualLookup(AB536,BoxVal(ROW(AB536),4,COLUMN(AO534)),INDIRECT(DO$3))</f>
        <v>04</v>
      </c>
      <c r="AP536" s="36" t="str" cm="1">
        <f t="array" aca="1" ref="AP536" ca="1">ManualLookup(AC536,BoxVal(ROW(AC536),4,COLUMN(AP534)),INDIRECT(DP$3))</f>
        <v>00</v>
      </c>
      <c r="AQ536" s="36" t="str" cm="1">
        <f t="array" aca="1" ref="AQ536" ca="1">ManualLookup(AD536,BoxVal(ROW(AD536),4,COLUMN(AQ534)),INDIRECT(DQ$3))</f>
        <v>00</v>
      </c>
      <c r="AR536" s="36" t="str" cm="1">
        <f t="array" aca="1" ref="AR536" ca="1">ManualLookup(AE536,BoxVal(ROW(AE536),4,COLUMN(AR534)),INDIRECT(DR$3))</f>
        <v>00</v>
      </c>
      <c r="AS536" s="36"/>
    </row>
    <row r="537" spans="19:45" ht="30" customHeight="1" x14ac:dyDescent="0.25">
      <c r="S537" s="73" t="s">
        <v>773</v>
      </c>
      <c r="T537" s="15" t="s">
        <v>562</v>
      </c>
      <c r="U537" s="36" t="str">
        <f t="shared" ca="1" si="87"/>
        <v>0x65=-41.70,-41.20;</v>
      </c>
      <c r="V537" s="37"/>
      <c r="W537" s="37"/>
      <c r="X537" s="68"/>
      <c r="Y537" s="68">
        <v>3.46</v>
      </c>
      <c r="Z537" s="55">
        <f t="shared" ca="1" si="95"/>
        <v>3.4000000000000004</v>
      </c>
      <c r="AA537" s="39" t="s">
        <v>581</v>
      </c>
      <c r="AB537" s="40">
        <v>-1</v>
      </c>
      <c r="AC537" s="40" t="s">
        <v>995</v>
      </c>
      <c r="AD537" s="40">
        <v>1</v>
      </c>
      <c r="AE537" s="41">
        <v>0</v>
      </c>
      <c r="AF537" s="42">
        <v>-41.7</v>
      </c>
      <c r="AG537" s="47">
        <f t="shared" si="94"/>
        <v>-41.2</v>
      </c>
      <c r="AH537" s="43">
        <f t="shared" ca="1" si="89"/>
        <v>-38.300000000000004</v>
      </c>
      <c r="AI537" s="43">
        <f t="shared" ca="1" si="90"/>
        <v>-37.800000000000004</v>
      </c>
      <c r="AJ537" s="44" cm="1">
        <f t="array" aca="1" ref="AJ537" ca="1" xml:space="preserve">
N("initial sens-loopgain")+
$AF537-BoxVal(ROW($AA537),26,COLUMN(INDIRECT("T"&amp;(INT(ROW($AA554)/65))*65+2)))</f>
        <v>-43.7</v>
      </c>
      <c r="AK537" s="44">
        <f t="shared" ca="1" si="91"/>
        <v>-43.2</v>
      </c>
      <c r="AL537" s="44" cm="1">
        <f t="array" aca="1" ref="AL537" ca="1" xml:space="preserve">
N("initial sens-loopgain-gain-gain ref-vcm")+
$AH537-
BoxVal(ROW($AA537),26,COLUMN(INDIRECT("T"&amp;(INT(ROW($AA554)/65))*65+2)))-
$AB537-
$W537-
IFERROR(VLOOKUP($AC537,$CT$1:$DC$31,7,FALSE),0)</f>
        <v>-39.300000000000004</v>
      </c>
      <c r="AM537" s="44">
        <f t="shared" ca="1" si="92"/>
        <v>-38.800000000000004</v>
      </c>
      <c r="AN537" s="36" t="str">
        <f t="shared" ca="1" si="93"/>
        <v>60</v>
      </c>
      <c r="AO537" s="36" t="str" cm="1">
        <f t="array" aca="1" ref="AO537" ca="1">ManualLookup(AB537,BoxVal(ROW(AB537),4,COLUMN(AO535)),INDIRECT(DO$3))</f>
        <v>05</v>
      </c>
      <c r="AP537" s="36" t="str" cm="1">
        <f t="array" aca="1" ref="AP537" ca="1">ManualLookup(AC537,BoxVal(ROW(AC537),4,COLUMN(AP535)),INDIRECT(DP$3))</f>
        <v>00</v>
      </c>
      <c r="AQ537" s="36" t="str" cm="1">
        <f t="array" aca="1" ref="AQ537" ca="1">ManualLookup(AD537,BoxVal(ROW(AD537),4,COLUMN(AQ535)),INDIRECT(DQ$3))</f>
        <v>00</v>
      </c>
      <c r="AR537" s="36" t="str" cm="1">
        <f t="array" aca="1" ref="AR537" ca="1">ManualLookup(AE537,BoxVal(ROW(AE537),4,COLUMN(AR535)),INDIRECT(DR$3))</f>
        <v>00</v>
      </c>
      <c r="AS537" s="36"/>
    </row>
    <row r="538" spans="19:45" ht="30" customHeight="1" x14ac:dyDescent="0.25">
      <c r="S538" s="7" t="s">
        <v>573</v>
      </c>
      <c r="T538" s="15">
        <v>1.1000000000000001</v>
      </c>
      <c r="U538" s="36" t="str">
        <f t="shared" ca="1" si="87"/>
        <v>0x66=-42.20,-41.70;</v>
      </c>
      <c r="V538" s="37"/>
      <c r="W538" s="37"/>
      <c r="X538" s="68"/>
      <c r="Y538" s="68">
        <v>3.9</v>
      </c>
      <c r="Z538" s="55">
        <f t="shared" ca="1" si="95"/>
        <v>3.9000000000000004</v>
      </c>
      <c r="AA538" s="39" t="s">
        <v>581</v>
      </c>
      <c r="AB538" s="40">
        <v>-0.5</v>
      </c>
      <c r="AC538" s="40" t="s">
        <v>995</v>
      </c>
      <c r="AD538" s="40">
        <v>1</v>
      </c>
      <c r="AE538" s="41">
        <v>0</v>
      </c>
      <c r="AF538" s="42">
        <v>-42.2</v>
      </c>
      <c r="AG538" s="47">
        <f t="shared" si="94"/>
        <v>-41.7</v>
      </c>
      <c r="AH538" s="43">
        <f t="shared" ca="1" si="89"/>
        <v>-38.300000000000004</v>
      </c>
      <c r="AI538" s="43">
        <f t="shared" ca="1" si="90"/>
        <v>-37.800000000000004</v>
      </c>
      <c r="AJ538" s="44" cm="1">
        <f t="array" aca="1" ref="AJ538" ca="1" xml:space="preserve">
N("initial sens-loopgain")+
$AF538-BoxVal(ROW($AA538),26,COLUMN(INDIRECT("T"&amp;(INT(ROW($AA555)/65))*65+2)))</f>
        <v>-44.2</v>
      </c>
      <c r="AK538" s="44">
        <f t="shared" ca="1" si="91"/>
        <v>-43.7</v>
      </c>
      <c r="AL538" s="44" cm="1">
        <f t="array" aca="1" ref="AL538" ca="1" xml:space="preserve">
N("initial sens-loopgain-gain-gain ref-vcm")+
$AH538-
BoxVal(ROW($AA538),26,COLUMN(INDIRECT("T"&amp;(INT(ROW($AA555)/65))*65+2)))-
$AB538-
$W538-
IFERROR(VLOOKUP($AC538,$CT$1:$DC$31,7,FALSE),0)</f>
        <v>-39.800000000000004</v>
      </c>
      <c r="AM538" s="44">
        <f t="shared" ca="1" si="92"/>
        <v>-39.300000000000004</v>
      </c>
      <c r="AN538" s="36" t="str">
        <f t="shared" ca="1" si="93"/>
        <v>60</v>
      </c>
      <c r="AO538" s="36" t="str" cm="1">
        <f t="array" aca="1" ref="AO538" ca="1">ManualLookup(AB538,BoxVal(ROW(AB538),4,COLUMN(AO536)),INDIRECT(DO$3))</f>
        <v>06</v>
      </c>
      <c r="AP538" s="36" t="str" cm="1">
        <f t="array" aca="1" ref="AP538" ca="1">ManualLookup(AC538,BoxVal(ROW(AC538),4,COLUMN(AP536)),INDIRECT(DP$3))</f>
        <v>00</v>
      </c>
      <c r="AQ538" s="36" t="str" cm="1">
        <f t="array" aca="1" ref="AQ538" ca="1">ManualLookup(AD538,BoxVal(ROW(AD538),4,COLUMN(AQ536)),INDIRECT(DQ$3))</f>
        <v>00</v>
      </c>
      <c r="AR538" s="36" t="str" cm="1">
        <f t="array" aca="1" ref="AR538" ca="1">ManualLookup(AE538,BoxVal(ROW(AE538),4,COLUMN(AR536)),INDIRECT(DR$3))</f>
        <v>00</v>
      </c>
      <c r="AS538" s="36"/>
    </row>
    <row r="539" spans="19:45" ht="30" customHeight="1" x14ac:dyDescent="0.25">
      <c r="S539" s="7" t="s">
        <v>590</v>
      </c>
      <c r="T539" s="15">
        <v>-38</v>
      </c>
      <c r="U539" s="36" t="str">
        <f t="shared" ca="1" si="87"/>
        <v>0x60=-42.70,-42.20;</v>
      </c>
      <c r="V539" s="37"/>
      <c r="W539" s="37"/>
      <c r="X539" s="68"/>
      <c r="Y539" s="68">
        <v>4.26</v>
      </c>
      <c r="Z539" s="55">
        <f t="shared" ca="1" si="95"/>
        <v>4.4000000000000004</v>
      </c>
      <c r="AA539" s="39" t="s">
        <v>581</v>
      </c>
      <c r="AB539" s="40">
        <v>0</v>
      </c>
      <c r="AC539" s="40" t="s">
        <v>995</v>
      </c>
      <c r="AD539" s="40">
        <v>1</v>
      </c>
      <c r="AE539" s="41">
        <v>0</v>
      </c>
      <c r="AF539" s="42">
        <v>-42.7</v>
      </c>
      <c r="AG539" s="47">
        <f t="shared" si="94"/>
        <v>-42.2</v>
      </c>
      <c r="AH539" s="43">
        <f t="shared" ca="1" si="89"/>
        <v>-38.300000000000004</v>
      </c>
      <c r="AI539" s="43">
        <f t="shared" ca="1" si="90"/>
        <v>-37.800000000000004</v>
      </c>
      <c r="AJ539" s="44" cm="1">
        <f t="array" aca="1" ref="AJ539" ca="1" xml:space="preserve">
N("initial sens-loopgain")+
$AF539-BoxVal(ROW($AA539),26,COLUMN(INDIRECT("T"&amp;(INT(ROW($AA556)/65))*65+2)))</f>
        <v>-44.7</v>
      </c>
      <c r="AK539" s="44">
        <f t="shared" ca="1" si="91"/>
        <v>-44.2</v>
      </c>
      <c r="AL539" s="44" cm="1">
        <f t="array" aca="1" ref="AL539" ca="1" xml:space="preserve">
N("initial sens-loopgain-gain-gain ref-vcm")+
$AH539-
BoxVal(ROW($AA539),26,COLUMN(INDIRECT("T"&amp;(INT(ROW($AA556)/65))*65+2)))-
$AB539-
$W539-
IFERROR(VLOOKUP($AC539,$CT$1:$DC$31,7,FALSE),0)</f>
        <v>-40.300000000000004</v>
      </c>
      <c r="AM539" s="44">
        <f t="shared" ca="1" si="92"/>
        <v>-39.800000000000004</v>
      </c>
      <c r="AN539" s="36" t="str">
        <f t="shared" ca="1" si="93"/>
        <v>60</v>
      </c>
      <c r="AO539" s="36" t="str" cm="1">
        <f t="array" aca="1" ref="AO539" ca="1">ManualLookup(AB539,BoxVal(ROW(AB539),4,COLUMN(AO537)),INDIRECT(DO$3))</f>
        <v>00</v>
      </c>
      <c r="AP539" s="36" t="str" cm="1">
        <f t="array" aca="1" ref="AP539" ca="1">ManualLookup(AC539,BoxVal(ROW(AC539),4,COLUMN(AP537)),INDIRECT(DP$3))</f>
        <v>00</v>
      </c>
      <c r="AQ539" s="36" t="str" cm="1">
        <f t="array" aca="1" ref="AQ539" ca="1">ManualLookup(AD539,BoxVal(ROW(AD539),4,COLUMN(AQ537)),INDIRECT(DQ$3))</f>
        <v>00</v>
      </c>
      <c r="AR539" s="36" t="str" cm="1">
        <f t="array" aca="1" ref="AR539" ca="1">ManualLookup(AE539,BoxVal(ROW(AE539),4,COLUMN(AR537)),INDIRECT(DR$3))</f>
        <v>00</v>
      </c>
      <c r="AS539" s="36"/>
    </row>
    <row r="540" spans="19:45" ht="30" customHeight="1" x14ac:dyDescent="0.25">
      <c r="S540" s="7" t="s">
        <v>693</v>
      </c>
      <c r="T540" s="15">
        <v>0.8</v>
      </c>
      <c r="U540" s="36"/>
      <c r="V540" s="37"/>
      <c r="W540" s="37"/>
      <c r="X540" s="68"/>
      <c r="Y540" s="68"/>
      <c r="Z540" s="55"/>
      <c r="AA540" s="39"/>
      <c r="AB540" s="40"/>
      <c r="AC540" s="40"/>
      <c r="AD540" s="40"/>
      <c r="AE540" s="41"/>
      <c r="AF540" s="42"/>
      <c r="AG540" s="47"/>
      <c r="AH540" s="43"/>
      <c r="AI540" s="43"/>
      <c r="AJ540" s="44"/>
      <c r="AK540" s="44"/>
      <c r="AL540" s="44"/>
      <c r="AM540" s="44"/>
      <c r="AN540" s="36"/>
      <c r="AO540" s="36"/>
      <c r="AP540" s="36"/>
      <c r="AQ540" s="36"/>
      <c r="AR540" s="36"/>
      <c r="AS540" s="36"/>
    </row>
    <row r="541" spans="19:45" ht="30" customHeight="1" x14ac:dyDescent="0.25">
      <c r="S541" s="7" t="s">
        <v>604</v>
      </c>
      <c r="T541" s="7" t="str">
        <f>VLOOKUP($T528,$AU$1:$AZ$31,MATCH($T522,$AU$1:$AZ$1,0),FALSE)&amp;"_"&amp;T530</f>
        <v>10V_NormalMode</v>
      </c>
      <c r="U541" s="36"/>
      <c r="V541" s="37"/>
      <c r="W541" s="37"/>
      <c r="X541" s="38"/>
      <c r="Y541" s="38"/>
      <c r="Z541" s="48"/>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S542" s="7" t="s">
        <v>424</v>
      </c>
      <c r="T542" s="7" t="s">
        <v>188</v>
      </c>
      <c r="U542" s="36"/>
      <c r="V542" s="37"/>
      <c r="W542" s="37"/>
      <c r="X542" s="38"/>
      <c r="Y542" s="38"/>
      <c r="Z542" s="48"/>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S543" s="7" t="s">
        <v>16</v>
      </c>
      <c r="T543" s="7" t="s">
        <v>42</v>
      </c>
      <c r="U543" s="36"/>
      <c r="V543" s="37"/>
      <c r="W543" s="37"/>
      <c r="X543" s="38"/>
      <c r="Y543" s="38"/>
      <c r="Z543" s="48"/>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S544" s="7" t="s">
        <v>17</v>
      </c>
      <c r="T544" s="7" t="s">
        <v>364</v>
      </c>
      <c r="U544" s="36"/>
      <c r="V544" s="37"/>
      <c r="W544" s="37"/>
      <c r="X544" s="38"/>
      <c r="Y544" s="38"/>
      <c r="Z544" s="48"/>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S545" s="7" t="s">
        <v>21</v>
      </c>
      <c r="T545" s="7" t="s">
        <v>190</v>
      </c>
      <c r="U545" s="36"/>
      <c r="V545" s="37"/>
      <c r="W545" s="37"/>
      <c r="X545" s="38"/>
      <c r="Y545" s="38"/>
      <c r="Z545" s="48"/>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S546" s="7" t="s">
        <v>545</v>
      </c>
      <c r="T546" s="7">
        <f>VLOOKUP(T535,$DT$1:$DV$31,3,FALSE)</f>
        <v>2</v>
      </c>
      <c r="U546" s="36"/>
      <c r="V546" s="37"/>
      <c r="W546" s="37"/>
      <c r="X546" s="38"/>
      <c r="Y546" s="38"/>
      <c r="Z546" s="48"/>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S547" s="7" t="s">
        <v>22</v>
      </c>
      <c r="T547" s="15">
        <v>2</v>
      </c>
      <c r="U547" s="36"/>
      <c r="V547" s="37"/>
      <c r="W547" s="37"/>
      <c r="X547" s="38"/>
      <c r="Y547" s="38"/>
      <c r="Z547" s="48"/>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S548" s="7" t="s">
        <v>696</v>
      </c>
      <c r="T548" s="28">
        <v>44399</v>
      </c>
      <c r="U548" s="36"/>
      <c r="V548" s="37"/>
      <c r="W548" s="37"/>
      <c r="X548" s="38"/>
      <c r="Y548" s="38"/>
      <c r="Z548" s="48"/>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S549" s="7" t="s">
        <v>694</v>
      </c>
      <c r="T549" s="15" t="s">
        <v>994</v>
      </c>
      <c r="U549" s="36"/>
      <c r="V549" s="37"/>
      <c r="W549" s="37"/>
      <c r="X549" s="38"/>
      <c r="Y549" s="38"/>
      <c r="Z549" s="48"/>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S550" s="7" t="s">
        <v>697</v>
      </c>
      <c r="T550" s="7">
        <f ca="1">COUNTA(U525:U584)</f>
        <v>15</v>
      </c>
      <c r="U550" s="36"/>
      <c r="V550" s="37"/>
      <c r="W550" s="37"/>
      <c r="X550" s="38"/>
      <c r="Y550" s="38"/>
      <c r="Z550" s="48"/>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S551" s="7" t="s">
        <v>715</v>
      </c>
      <c r="T551" s="7" t="str">
        <f>T539&amp;"+/-"&amp;T540&amp;" "&amp;T549</f>
        <v>-38+/-0.8 dBV</v>
      </c>
      <c r="U551" s="36"/>
      <c r="V551" s="37"/>
      <c r="W551" s="37"/>
      <c r="X551" s="38"/>
      <c r="Y551" s="38"/>
      <c r="Z551" s="48"/>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S552" s="7" t="s">
        <v>719</v>
      </c>
      <c r="T552" s="54" t="str">
        <f>T531&amp;" : "&amp;T534&amp;" "&amp;"(uA)"&amp;CHAR(10)&amp;"Vdc&amp;Remark: "&amp;T537</f>
        <v>3.3V : 100~200 (uA)
Vdc&amp;Remark: -</v>
      </c>
      <c r="U552" s="36"/>
      <c r="V552" s="37"/>
      <c r="W552" s="37"/>
      <c r="X552" s="38"/>
      <c r="Y552" s="38"/>
      <c r="Z552" s="48"/>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S553" s="7"/>
      <c r="T553" s="5"/>
      <c r="U553" s="36"/>
      <c r="V553" s="37"/>
      <c r="W553" s="37"/>
      <c r="X553" s="38"/>
      <c r="Y553" s="38"/>
      <c r="Z553" s="48"/>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t="s">
        <v>14</v>
      </c>
      <c r="T554" s="2" t="str">
        <f>ADDRESS(ROW(S554),COLUMN($S$1))&amp;":"&amp;ADDRESS(ROW(S584),COLUMN($T$1))</f>
        <v>$S$554:$T$584</v>
      </c>
      <c r="U554" s="36"/>
      <c r="V554" s="37"/>
      <c r="W554" s="37"/>
      <c r="X554" s="38"/>
      <c r="Y554" s="38"/>
      <c r="Z554" s="48"/>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t="str">
        <f>$BB$2</f>
        <v>14V</v>
      </c>
      <c r="T555" s="3">
        <v>4.4000000000000004</v>
      </c>
      <c r="U555" s="36"/>
      <c r="V555" s="37"/>
      <c r="W555" s="37"/>
      <c r="X555" s="38"/>
      <c r="Y555" s="38"/>
      <c r="Z555" s="48"/>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t="str">
        <f>$BB$3</f>
        <v>13V</v>
      </c>
      <c r="T556" s="3">
        <v>3.7</v>
      </c>
      <c r="U556" s="36"/>
      <c r="V556" s="37"/>
      <c r="W556" s="37"/>
      <c r="X556" s="38"/>
      <c r="Y556" s="38"/>
      <c r="Z556" s="48"/>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t="str">
        <f>$BB$4</f>
        <v>12V</v>
      </c>
      <c r="T557" s="3">
        <v>2.6</v>
      </c>
      <c r="U557" s="36"/>
      <c r="V557" s="37"/>
      <c r="W557" s="37"/>
      <c r="X557" s="38"/>
      <c r="Y557" s="38"/>
      <c r="Z557" s="48"/>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t="str">
        <f>$BB$5</f>
        <v>11V</v>
      </c>
      <c r="T558" s="3">
        <v>1.3</v>
      </c>
      <c r="U558" s="36"/>
      <c r="V558" s="37"/>
      <c r="W558" s="37"/>
      <c r="X558" s="38"/>
      <c r="Y558" s="38"/>
      <c r="Z558" s="48"/>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t="str">
        <f>$BB$6</f>
        <v>10V</v>
      </c>
      <c r="T559" s="3">
        <v>0</v>
      </c>
      <c r="U559" s="36"/>
      <c r="V559" s="37"/>
      <c r="W559" s="37"/>
      <c r="X559" s="38"/>
      <c r="Y559" s="38"/>
      <c r="Z559" s="48"/>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t="str">
        <f>$BB$7</f>
        <v>9V</v>
      </c>
      <c r="T560" s="3">
        <v>-1.1000000000000001</v>
      </c>
      <c r="U560" s="36"/>
      <c r="V560" s="37"/>
      <c r="W560" s="37"/>
      <c r="X560" s="38"/>
      <c r="Y560" s="38"/>
      <c r="Z560" s="48"/>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$BB$8</f>
        <v>FIX</v>
      </c>
      <c r="T561" s="3">
        <v>0</v>
      </c>
      <c r="U561" s="36"/>
      <c r="V561" s="37"/>
      <c r="W561" s="37"/>
      <c r="X561" s="38"/>
      <c r="Y561" s="38"/>
      <c r="Z561" s="48"/>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$BB$9</f>
        <v>Space</v>
      </c>
      <c r="T562" s="3" t="s">
        <v>562</v>
      </c>
      <c r="U562" s="36"/>
      <c r="V562" s="37"/>
      <c r="W562" s="37"/>
      <c r="X562" s="38"/>
      <c r="Y562" s="38"/>
      <c r="Z562" s="48"/>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$BB$10</f>
        <v>Config2</v>
      </c>
      <c r="T563" s="3" t="s">
        <v>562</v>
      </c>
      <c r="U563" s="36"/>
      <c r="V563" s="37"/>
      <c r="W563" s="37"/>
      <c r="X563" s="38"/>
      <c r="Y563" s="38"/>
      <c r="Z563" s="48"/>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$BB$11</f>
        <v>-</v>
      </c>
      <c r="T564" s="3"/>
      <c r="U564" s="36"/>
      <c r="V564" s="37"/>
      <c r="W564" s="37"/>
      <c r="X564" s="38"/>
      <c r="Y564" s="38"/>
      <c r="Z564" s="48"/>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$BB$12</f>
        <v>-</v>
      </c>
      <c r="T565" s="3"/>
      <c r="U565" s="36"/>
      <c r="V565" s="37"/>
      <c r="W565" s="37"/>
      <c r="X565" s="38"/>
      <c r="Y565" s="38"/>
      <c r="Z565" s="48"/>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$BB$13</f>
        <v>-</v>
      </c>
      <c r="T566" s="3"/>
      <c r="U566" s="36"/>
      <c r="V566" s="37"/>
      <c r="W566" s="37"/>
      <c r="X566" s="38"/>
      <c r="Y566" s="38"/>
      <c r="Z566" s="48"/>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$BB$14</f>
        <v>-</v>
      </c>
      <c r="T567" s="3"/>
      <c r="U567" s="36"/>
      <c r="V567" s="37"/>
      <c r="W567" s="37"/>
      <c r="X567" s="38"/>
      <c r="Y567" s="38"/>
      <c r="Z567" s="48"/>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$BB$15</f>
        <v>-</v>
      </c>
      <c r="T568" s="3"/>
      <c r="U568" s="36"/>
      <c r="V568" s="37"/>
      <c r="W568" s="37"/>
      <c r="X568" s="38"/>
      <c r="Y568" s="38"/>
      <c r="Z568" s="48"/>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$BB$16</f>
        <v>-</v>
      </c>
      <c r="T569" s="3"/>
      <c r="U569" s="36"/>
      <c r="V569" s="37"/>
      <c r="W569" s="37"/>
      <c r="X569" s="38"/>
      <c r="Y569" s="38"/>
      <c r="Z569" s="48"/>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$BB$17</f>
        <v>-</v>
      </c>
      <c r="T570" s="3"/>
      <c r="U570" s="36"/>
      <c r="V570" s="37"/>
      <c r="W570" s="37"/>
      <c r="X570" s="38"/>
      <c r="Y570" s="38"/>
      <c r="Z570" s="48"/>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$BB$18</f>
        <v>-</v>
      </c>
      <c r="T571" s="3"/>
      <c r="U571" s="36"/>
      <c r="V571" s="37"/>
      <c r="W571" s="37"/>
      <c r="X571" s="38"/>
      <c r="Y571" s="38"/>
      <c r="Z571" s="48"/>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$BB$19</f>
        <v>-</v>
      </c>
      <c r="T572" s="3"/>
      <c r="U572" s="36"/>
      <c r="V572" s="37"/>
      <c r="W572" s="37"/>
      <c r="X572" s="38"/>
      <c r="Y572" s="38"/>
      <c r="Z572" s="48"/>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$BB$20</f>
        <v>-</v>
      </c>
      <c r="T573" s="3"/>
      <c r="U573" s="36"/>
      <c r="V573" s="37"/>
      <c r="W573" s="37"/>
      <c r="X573" s="38"/>
      <c r="Y573" s="38"/>
      <c r="Z573" s="48"/>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$BB$21</f>
        <v>-</v>
      </c>
      <c r="T574" s="3"/>
      <c r="U574" s="36"/>
      <c r="V574" s="37"/>
      <c r="W574" s="37"/>
      <c r="X574" s="38"/>
      <c r="Y574" s="38"/>
      <c r="Z574" s="48"/>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$BB$22</f>
        <v>-</v>
      </c>
      <c r="T575" s="3"/>
      <c r="U575" s="36"/>
      <c r="V575" s="37"/>
      <c r="W575" s="37"/>
      <c r="X575" s="38"/>
      <c r="Y575" s="38"/>
      <c r="Z575" s="48"/>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$BB$23</f>
        <v>-</v>
      </c>
      <c r="T576" s="3"/>
      <c r="U576" s="36"/>
      <c r="V576" s="37"/>
      <c r="W576" s="37"/>
      <c r="X576" s="38"/>
      <c r="Y576" s="38"/>
      <c r="Z576" s="48"/>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$BB$24</f>
        <v>-</v>
      </c>
      <c r="T577" s="3"/>
      <c r="U577" s="36"/>
      <c r="V577" s="37"/>
      <c r="W577" s="37"/>
      <c r="X577" s="38"/>
      <c r="Y577" s="38"/>
      <c r="Z577" s="48"/>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$BB$25</f>
        <v>-</v>
      </c>
      <c r="T578" s="3"/>
      <c r="U578" s="36"/>
      <c r="V578" s="37"/>
      <c r="W578" s="37"/>
      <c r="X578" s="38"/>
      <c r="Y578" s="38"/>
      <c r="Z578" s="48"/>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$BB$26</f>
        <v>-</v>
      </c>
      <c r="T579" s="3"/>
      <c r="U579" s="36"/>
      <c r="V579" s="37"/>
      <c r="W579" s="37"/>
      <c r="X579" s="38"/>
      <c r="Y579" s="38"/>
      <c r="Z579" s="48"/>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$BB$27</f>
        <v>-</v>
      </c>
      <c r="T580" s="3"/>
      <c r="U580" s="36"/>
      <c r="V580" s="37"/>
      <c r="W580" s="37"/>
      <c r="X580" s="38"/>
      <c r="Y580" s="38"/>
      <c r="Z580" s="48"/>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$BB$28</f>
        <v>-</v>
      </c>
      <c r="T581" s="3"/>
      <c r="U581" s="36"/>
      <c r="V581" s="37"/>
      <c r="W581" s="37"/>
      <c r="X581" s="38"/>
      <c r="Y581" s="38"/>
      <c r="Z581" s="48"/>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$BB$29</f>
        <v>-</v>
      </c>
      <c r="T582" s="3"/>
      <c r="U582" s="36"/>
      <c r="V582" s="37"/>
      <c r="W582" s="37"/>
      <c r="X582" s="38"/>
      <c r="Y582" s="38"/>
      <c r="Z582" s="48"/>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$BB$30</f>
        <v>-</v>
      </c>
      <c r="T583" s="3"/>
      <c r="U583" s="36"/>
      <c r="V583" s="37"/>
      <c r="W583" s="37"/>
      <c r="X583" s="38"/>
      <c r="Y583" s="38"/>
      <c r="Z583" s="48"/>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$BB$31</f>
        <v>-</v>
      </c>
      <c r="T584" s="3"/>
      <c r="U584" s="36"/>
      <c r="V584" s="37"/>
      <c r="W584" s="37"/>
      <c r="X584" s="38"/>
      <c r="Y584" s="38"/>
      <c r="Z584" s="48"/>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85"/>
      <c r="T585" s="85"/>
      <c r="U585" s="85"/>
      <c r="V585" s="85"/>
      <c r="W585" s="85"/>
      <c r="X585" s="85"/>
      <c r="Y585" s="85"/>
      <c r="Z585" s="85"/>
      <c r="AA585" s="85"/>
      <c r="AB585" s="85"/>
      <c r="AC585" s="85"/>
      <c r="AD585" s="85"/>
      <c r="AE585" s="85"/>
      <c r="AF585" s="85"/>
      <c r="AG585" s="85"/>
      <c r="AH585" s="85"/>
      <c r="AI585" s="85"/>
      <c r="AJ585" s="85"/>
      <c r="AK585" s="85"/>
      <c r="AL585" s="85"/>
      <c r="AM585" s="85"/>
      <c r="AN585" s="85"/>
      <c r="AO585" s="85"/>
      <c r="AP585" s="85"/>
      <c r="AQ585" s="85"/>
      <c r="AR585" s="109"/>
      <c r="AS585" s="109"/>
    </row>
    <row r="586" spans="19:45" ht="30" customHeight="1" x14ac:dyDescent="0.25">
      <c r="S586" s="31" cm="1">
        <f t="array" ref="S586">BoxNum(ROW($S586))</f>
        <v>10</v>
      </c>
      <c r="T586" s="7" t="s">
        <v>698</v>
      </c>
      <c r="U586" s="15" t="s">
        <v>1224</v>
      </c>
      <c r="V586" s="12"/>
      <c r="W586" s="65"/>
      <c r="X586" s="12"/>
      <c r="Y586" s="7">
        <f>VLOOKUP(U586,$DX$1:$DZ$21,3,FALSE)</f>
        <v>0</v>
      </c>
      <c r="Z586" s="5"/>
      <c r="AA586" s="5"/>
      <c r="AB586" s="5"/>
      <c r="AC586" s="5"/>
      <c r="AD586" s="8"/>
      <c r="AE586" s="5"/>
      <c r="AF586" s="5"/>
      <c r="AG586" s="5"/>
      <c r="AH586" s="5"/>
      <c r="AI586" s="5"/>
      <c r="AJ586" s="5"/>
      <c r="AK586" s="5"/>
      <c r="AL586" s="5"/>
      <c r="AM586" s="5"/>
      <c r="AN586" s="5"/>
      <c r="AO586" s="5"/>
      <c r="AP586" s="5"/>
      <c r="AQ586" s="5"/>
      <c r="AR586" s="5"/>
      <c r="AS586" s="5"/>
    </row>
    <row r="587" spans="19:45" ht="30" customHeight="1" x14ac:dyDescent="0.25">
      <c r="S587" s="7" t="s">
        <v>24</v>
      </c>
      <c r="T587" s="15" t="s">
        <v>450</v>
      </c>
      <c r="U587" s="5" t="s">
        <v>23</v>
      </c>
      <c r="V587" s="7">
        <f>VLOOKUP(U586,$DX$1:$DZ$21,2,FALSE)</f>
        <v>0</v>
      </c>
      <c r="W587" s="19"/>
      <c r="X587" s="19"/>
      <c r="Y587" s="19"/>
      <c r="Z587" s="19"/>
      <c r="AA587" s="5" t="s">
        <v>592</v>
      </c>
      <c r="AB587" s="26" t="str">
        <f>T606&amp;"_"&amp;ABS(T604)&amp;"dB_"&amp;T608&amp;"_"&amp;T609&amp;"_"&amp;GetAbsMaxMinText(AF590:AG649)&amp;"_"&amp;T589&amp;"_"&amp;T588&amp;S586&amp;"."&amp;T612</f>
        <v>default_NormalMode_38dB_M804WG_N005A_360_427_ZTS6856S_MP10.4</v>
      </c>
      <c r="AC587" s="18"/>
      <c r="AD587" s="18"/>
      <c r="AE587" s="18"/>
      <c r="AF587" s="18"/>
      <c r="AG587" s="18"/>
      <c r="AH587" s="19"/>
      <c r="AI587" s="19" t="s">
        <v>2</v>
      </c>
      <c r="AJ587" s="16"/>
      <c r="AK587" s="16"/>
      <c r="AL587" s="16"/>
      <c r="AM587" s="16"/>
      <c r="AN587" s="16"/>
      <c r="AO587" s="16"/>
      <c r="AP587" s="16"/>
      <c r="AQ587" s="16"/>
      <c r="AR587" s="16"/>
      <c r="AS587" s="16"/>
    </row>
    <row r="588" spans="19:45" ht="30" customHeight="1" x14ac:dyDescent="0.25">
      <c r="S588" s="7" t="s">
        <v>5</v>
      </c>
      <c r="T588" s="15" t="s">
        <v>1148</v>
      </c>
      <c r="U588" s="104" t="str">
        <f>HYPERLINK("#A"&amp;(S586+1),"&lt;==Block" &amp; $S586 &amp;"==&gt;")</f>
        <v>&lt;==Block10==&gt;</v>
      </c>
      <c r="V588" s="51"/>
      <c r="W588" s="19"/>
      <c r="X588" s="19"/>
      <c r="Y588" s="23"/>
      <c r="Z588" s="8"/>
      <c r="AA588" s="19"/>
      <c r="AB588" s="19"/>
      <c r="AC588" s="19"/>
      <c r="AD588" s="19"/>
      <c r="AE588" s="19"/>
      <c r="AF588" s="19"/>
      <c r="AG588" s="19"/>
      <c r="AH588" s="19"/>
      <c r="AI588" s="19"/>
      <c r="AJ588" s="19"/>
      <c r="AK588" s="19"/>
      <c r="AL588" s="19"/>
      <c r="AM588" s="19"/>
      <c r="AN588" s="57" t="s">
        <v>723</v>
      </c>
      <c r="AO588" s="57" t="s">
        <v>709</v>
      </c>
      <c r="AP588" s="57" t="s">
        <v>710</v>
      </c>
      <c r="AQ588" s="57" t="s">
        <v>611</v>
      </c>
      <c r="AR588" s="57" t="s">
        <v>711</v>
      </c>
      <c r="AS588" s="50"/>
    </row>
    <row r="589" spans="19:45" ht="30" customHeight="1" x14ac:dyDescent="0.25">
      <c r="S589" s="7" t="s">
        <v>10</v>
      </c>
      <c r="T589" s="15" t="s">
        <v>332</v>
      </c>
      <c r="U589" s="52" t="s">
        <v>775</v>
      </c>
      <c r="V589" s="33" t="s">
        <v>601</v>
      </c>
      <c r="W589" s="33" t="s">
        <v>602</v>
      </c>
      <c r="X589" s="33" t="s">
        <v>603</v>
      </c>
      <c r="Y589" s="33" t="s">
        <v>603</v>
      </c>
      <c r="Z589" s="33" t="s">
        <v>591</v>
      </c>
      <c r="AA589" s="33" t="s">
        <v>7</v>
      </c>
      <c r="AB589" s="33" t="s">
        <v>563</v>
      </c>
      <c r="AC589" s="33" t="s">
        <v>577</v>
      </c>
      <c r="AD589" s="33" t="s">
        <v>611</v>
      </c>
      <c r="AE589" s="33" t="s">
        <v>569</v>
      </c>
      <c r="AF589" s="35" t="s">
        <v>593</v>
      </c>
      <c r="AG589" s="35" t="s">
        <v>594</v>
      </c>
      <c r="AH589" s="35" t="s">
        <v>595</v>
      </c>
      <c r="AI589" s="35" t="s">
        <v>596</v>
      </c>
      <c r="AJ589" s="56" t="s">
        <v>597</v>
      </c>
      <c r="AK589" s="56" t="s">
        <v>598</v>
      </c>
      <c r="AL589" s="56" t="s">
        <v>599</v>
      </c>
      <c r="AM589" s="56" t="s">
        <v>600</v>
      </c>
      <c r="AN589" s="56" t="str">
        <f>VLOOKUP($T597,$DE$1:$DJ$31,2,FALSE)</f>
        <v>Full</v>
      </c>
      <c r="AO589" s="56" t="str">
        <f>VLOOKUP($T597,$DE$1:$DJ$31,3,FALSE)</f>
        <v>Full</v>
      </c>
      <c r="AP589" s="56" t="str">
        <f>VLOOKUP($T597,$DE$1:$DJ$31,4,FALSE)</f>
        <v>non</v>
      </c>
      <c r="AQ589" s="56" t="str">
        <f>VLOOKUP($T597,$DE$1:$DJ$31,5,FALSE)</f>
        <v>non</v>
      </c>
      <c r="AR589" s="56" t="str">
        <f>VLOOKUP($T597,$DE$1:$DJ$31,6,FALSE)</f>
        <v>Full</v>
      </c>
      <c r="AS589" s="35"/>
    </row>
    <row r="590" spans="19:45" ht="30" customHeight="1" x14ac:dyDescent="0.25">
      <c r="S590" s="7" t="s">
        <v>18</v>
      </c>
      <c r="T590" s="15" t="s">
        <v>41</v>
      </c>
      <c r="U590" s="36" t="str">
        <f t="shared" ref="U590:U604" ca="1" si="96">ConfigCode($AA590,$AN590,$AO590,$AP590,$AQ590,$AR590,$AF590,$AG590,2)</f>
        <v>0x03=-36.40,-36.00;</v>
      </c>
      <c r="V590" s="37">
        <v>0.1</v>
      </c>
      <c r="W590" s="37"/>
      <c r="X590" s="68"/>
      <c r="Y590" s="68">
        <v>-1.9</v>
      </c>
      <c r="Z590" s="55">
        <f t="shared" ref="Z590:Z593" ca="1" si="97" xml:space="preserve">
N("vbias,vlookup vbias range")+
VLOOKUP($AA590,INDIRECT(BoxVal(ROW($AA590),34,COLUMN(T586))),2,FALSE)+
N("gain")+
$AB590+
N("vcm")+
VLOOKUP($AC590,$CT$1:$DC$31,7,FALSE)+
N("(vbias*vcp*vbg-vbias)*sensor ratio")+
VbiasCal($AA590,$AD590,$AE590,BoxVal(ROW($AC590),18,COLUMN($T$22)))+
N("vbias ref+gain ref")+
$V590+$W590</f>
        <v>-1.9</v>
      </c>
      <c r="AA590" s="39" t="s">
        <v>584</v>
      </c>
      <c r="AB590" s="40">
        <v>-2</v>
      </c>
      <c r="AC590" s="40" t="s">
        <v>995</v>
      </c>
      <c r="AD590" s="40">
        <v>1</v>
      </c>
      <c r="AE590" s="41">
        <v>0</v>
      </c>
      <c r="AF590" s="42">
        <v>-36.4</v>
      </c>
      <c r="AG590" s="42">
        <v>-36</v>
      </c>
      <c r="AH590" s="43">
        <f t="shared" ref="AH590:AH604" ca="1" si="98">$AF590+$Z590</f>
        <v>-38.299999999999997</v>
      </c>
      <c r="AI590" s="43">
        <f t="shared" ref="AI590:AI604" ca="1" si="99">$AG590+$Z590</f>
        <v>-37.9</v>
      </c>
      <c r="AJ590" s="44" cm="1">
        <f t="array" aca="1" ref="AJ590" ca="1" xml:space="preserve">
N("initial sens-loopgain")+
$AF590-BoxVal(ROW($AA590),26,COLUMN(INDIRECT("T"&amp;(INT(ROW($AA607)/65))*65+2)))</f>
        <v>-38.4</v>
      </c>
      <c r="AK590" s="44">
        <f t="shared" ref="AK590:AK604" ca="1" si="100">AJ590+(AG590-AF590)</f>
        <v>-38</v>
      </c>
      <c r="AL590" s="44" cm="1">
        <f t="array" aca="1" ref="AL590" ca="1" xml:space="preserve">
N("initial sens-loopgain-gain-gain ref-vcm")+
$AH590-
BoxVal(ROW($AA590),26,COLUMN(INDIRECT("T"&amp;(INT(ROW($AA607)/65))*65+2)))-
$AB590-
$W590-
IFERROR(VLOOKUP($AC590,$CT$1:$DC$31,7,FALSE),0)</f>
        <v>-38.299999999999997</v>
      </c>
      <c r="AM590" s="44">
        <f t="shared" ref="AM590:AM604" ca="1" si="101">AL590+(AG590-AF590)</f>
        <v>-37.9</v>
      </c>
      <c r="AN590" s="36" t="str">
        <f t="shared" ref="AN590:AN604" ca="1" si="102">IF(BoxVal(ROW(AA590),9,COLUMN(T588))="FIX","00",ManualLookup(AA590,BoxVal(ROW(AA590),4,COLUMN(AN588)),INDIRECT(DN$3)))</f>
        <v>00</v>
      </c>
      <c r="AO590" s="36" t="str" cm="1">
        <f t="array" aca="1" ref="AO590" ca="1">ManualLookup(AB590,BoxVal(ROW(AB590),4,COLUMN(AO588)),INDIRECT(DO$3))</f>
        <v>03</v>
      </c>
      <c r="AP590" s="36" t="str" cm="1">
        <f t="array" aca="1" ref="AP590" ca="1">ManualLookup(AC590,BoxVal(ROW(AC590),4,COLUMN(AP588)),INDIRECT(DP$3))</f>
        <v>00</v>
      </c>
      <c r="AQ590" s="36" t="str" cm="1">
        <f t="array" aca="1" ref="AQ590" ca="1">ManualLookup(AD590,BoxVal(ROW(AD590),4,COLUMN(AQ588)),INDIRECT(DQ$3))</f>
        <v>00</v>
      </c>
      <c r="AR590" s="36" t="str" cm="1">
        <f t="array" aca="1" ref="AR590" ca="1">ManualLookup(AE590,BoxVal(ROW(AE590),4,COLUMN(AR588)),INDIRECT(DR$3))</f>
        <v>00</v>
      </c>
      <c r="AS590" s="33"/>
    </row>
    <row r="591" spans="19:45" ht="30" customHeight="1" x14ac:dyDescent="0.25">
      <c r="S591" s="7" t="s">
        <v>13</v>
      </c>
      <c r="T591" s="15" t="s">
        <v>367</v>
      </c>
      <c r="U591" s="36" t="str">
        <f t="shared" ca="1" si="96"/>
        <v>0x04=-36.80,-36.40;</v>
      </c>
      <c r="V591" s="37">
        <v>0.1</v>
      </c>
      <c r="W591" s="37"/>
      <c r="X591" s="68"/>
      <c r="Y591" s="68">
        <v>-1.4</v>
      </c>
      <c r="Z591" s="55">
        <f t="shared" ca="1" si="97"/>
        <v>-1.4</v>
      </c>
      <c r="AA591" s="39" t="s">
        <v>584</v>
      </c>
      <c r="AB591" s="40">
        <v>-1.5</v>
      </c>
      <c r="AC591" s="40" t="s">
        <v>995</v>
      </c>
      <c r="AD591" s="40">
        <v>1</v>
      </c>
      <c r="AE591" s="41">
        <v>0</v>
      </c>
      <c r="AF591" s="42">
        <v>-36.799999999999997</v>
      </c>
      <c r="AG591" s="47">
        <f t="shared" ref="AG591:AG604" si="103">AF590</f>
        <v>-36.4</v>
      </c>
      <c r="AH591" s="43">
        <f t="shared" ca="1" si="98"/>
        <v>-38.199999999999996</v>
      </c>
      <c r="AI591" s="43">
        <f t="shared" ca="1" si="99"/>
        <v>-37.799999999999997</v>
      </c>
      <c r="AJ591" s="44" cm="1">
        <f t="array" aca="1" ref="AJ591" ca="1" xml:space="preserve">
N("initial sens-loopgain")+
$AF591-BoxVal(ROW($AA591),26,COLUMN(INDIRECT("T"&amp;(INT(ROW($AA608)/65))*65+2)))</f>
        <v>-38.799999999999997</v>
      </c>
      <c r="AK591" s="44">
        <f t="shared" ca="1" si="100"/>
        <v>-38.4</v>
      </c>
      <c r="AL591" s="44" cm="1">
        <f t="array" aca="1" ref="AL591" ca="1" xml:space="preserve">
N("initial sens-loopgain-gain-gain ref-vcm")+
$AH591-
BoxVal(ROW($AA591),26,COLUMN(INDIRECT("T"&amp;(INT(ROW($AA608)/65))*65+2)))-
$AB591-
$W591-
IFERROR(VLOOKUP($AC591,$CT$1:$DC$31,7,FALSE),0)</f>
        <v>-38.699999999999996</v>
      </c>
      <c r="AM591" s="44">
        <f t="shared" ca="1" si="101"/>
        <v>-38.299999999999997</v>
      </c>
      <c r="AN591" s="36" t="str">
        <f t="shared" ca="1" si="102"/>
        <v>00</v>
      </c>
      <c r="AO591" s="36" t="str" cm="1">
        <f t="array" aca="1" ref="AO591" ca="1">ManualLookup(AB591,BoxVal(ROW(AB591),4,COLUMN(AO589)),INDIRECT(DO$3))</f>
        <v>04</v>
      </c>
      <c r="AP591" s="36" t="str" cm="1">
        <f t="array" aca="1" ref="AP591" ca="1">ManualLookup(AC591,BoxVal(ROW(AC591),4,COLUMN(AP589)),INDIRECT(DP$3))</f>
        <v>00</v>
      </c>
      <c r="AQ591" s="36" t="str" cm="1">
        <f t="array" aca="1" ref="AQ591" ca="1">ManualLookup(AD591,BoxVal(ROW(AD591),4,COLUMN(AQ589)),INDIRECT(DQ$3))</f>
        <v>00</v>
      </c>
      <c r="AR591" s="36" t="str" cm="1">
        <f t="array" aca="1" ref="AR591" ca="1">ManualLookup(AE591,BoxVal(ROW(AE591),4,COLUMN(AR589)),INDIRECT(DR$3))</f>
        <v>00</v>
      </c>
      <c r="AS591" s="36"/>
    </row>
    <row r="592" spans="19:45" ht="30" customHeight="1" x14ac:dyDescent="0.25">
      <c r="S592" s="26"/>
      <c r="T592" s="17"/>
      <c r="U592" s="36" t="str">
        <f t="shared" ca="1" si="96"/>
        <v>0x05=-37.20,-36.80;</v>
      </c>
      <c r="V592" s="37"/>
      <c r="W592" s="37"/>
      <c r="X592" s="68"/>
      <c r="Y592" s="68">
        <v>-1</v>
      </c>
      <c r="Z592" s="55">
        <f t="shared" ca="1" si="97"/>
        <v>-1</v>
      </c>
      <c r="AA592" s="39" t="s">
        <v>584</v>
      </c>
      <c r="AB592" s="40">
        <v>-1</v>
      </c>
      <c r="AC592" s="40" t="s">
        <v>995</v>
      </c>
      <c r="AD592" s="40">
        <v>1</v>
      </c>
      <c r="AE592" s="41">
        <v>0</v>
      </c>
      <c r="AF592" s="42">
        <v>-37.200000000000003</v>
      </c>
      <c r="AG592" s="47">
        <f t="shared" si="103"/>
        <v>-36.799999999999997</v>
      </c>
      <c r="AH592" s="43">
        <f t="shared" ca="1" si="98"/>
        <v>-38.200000000000003</v>
      </c>
      <c r="AI592" s="43">
        <f t="shared" ca="1" si="99"/>
        <v>-37.799999999999997</v>
      </c>
      <c r="AJ592" s="44" cm="1">
        <f t="array" aca="1" ref="AJ592" ca="1" xml:space="preserve">
N("initial sens-loopgain")+
$AF592-BoxVal(ROW($AA592),26,COLUMN(INDIRECT("T"&amp;(INT(ROW($AA609)/65))*65+2)))</f>
        <v>-39.200000000000003</v>
      </c>
      <c r="AK592" s="44">
        <f t="shared" ca="1" si="100"/>
        <v>-38.799999999999997</v>
      </c>
      <c r="AL592" s="44" cm="1">
        <f t="array" aca="1" ref="AL592" ca="1" xml:space="preserve">
N("initial sens-loopgain-gain-gain ref-vcm")+
$AH592-
BoxVal(ROW($AA592),26,COLUMN(INDIRECT("T"&amp;(INT(ROW($AA609)/65))*65+2)))-
$AB592-
$W592-
IFERROR(VLOOKUP($AC592,$CT$1:$DC$31,7,FALSE),0)</f>
        <v>-39.200000000000003</v>
      </c>
      <c r="AM592" s="44">
        <f t="shared" ca="1" si="101"/>
        <v>-38.799999999999997</v>
      </c>
      <c r="AN592" s="36" t="str">
        <f t="shared" ca="1" si="102"/>
        <v>00</v>
      </c>
      <c r="AO592" s="36" t="str" cm="1">
        <f t="array" aca="1" ref="AO592" ca="1">ManualLookup(AB592,BoxVal(ROW(AB592),4,COLUMN(AO590)),INDIRECT(DO$3))</f>
        <v>05</v>
      </c>
      <c r="AP592" s="36" t="str" cm="1">
        <f t="array" aca="1" ref="AP592" ca="1">ManualLookup(AC592,BoxVal(ROW(AC592),4,COLUMN(AP590)),INDIRECT(DP$3))</f>
        <v>00</v>
      </c>
      <c r="AQ592" s="36" t="str" cm="1">
        <f t="array" aca="1" ref="AQ592" ca="1">ManualLookup(AD592,BoxVal(ROW(AD592),4,COLUMN(AQ590)),INDIRECT(DQ$3))</f>
        <v>00</v>
      </c>
      <c r="AR592" s="36" t="str" cm="1">
        <f t="array" aca="1" ref="AR592" ca="1">ManualLookup(AE592,BoxVal(ROW(AE592),4,COLUMN(AR590)),INDIRECT(DR$3))</f>
        <v>00</v>
      </c>
      <c r="AS592" s="36"/>
    </row>
    <row r="593" spans="19:45" ht="30" customHeight="1" x14ac:dyDescent="0.25">
      <c r="S593" s="7" t="s">
        <v>19</v>
      </c>
      <c r="T593" s="15" t="s">
        <v>584</v>
      </c>
      <c r="U593" s="36" t="str">
        <f t="shared" ca="1" si="96"/>
        <v>0x33=-37.65,-37.20;</v>
      </c>
      <c r="V593" s="37">
        <v>0.2</v>
      </c>
      <c r="W593" s="37"/>
      <c r="X593" s="68"/>
      <c r="Y593" s="68">
        <v>-0.6</v>
      </c>
      <c r="Z593" s="55">
        <f t="shared" ca="1" si="97"/>
        <v>-0.60000000000000009</v>
      </c>
      <c r="AA593" s="39" t="s">
        <v>586</v>
      </c>
      <c r="AB593" s="40">
        <v>-2</v>
      </c>
      <c r="AC593" s="40" t="s">
        <v>995</v>
      </c>
      <c r="AD593" s="40">
        <v>1</v>
      </c>
      <c r="AE593" s="41">
        <v>0</v>
      </c>
      <c r="AF593" s="42">
        <v>-37.65</v>
      </c>
      <c r="AG593" s="47">
        <f t="shared" si="103"/>
        <v>-37.200000000000003</v>
      </c>
      <c r="AH593" s="43">
        <f t="shared" ca="1" si="98"/>
        <v>-38.25</v>
      </c>
      <c r="AI593" s="43">
        <f t="shared" ca="1" si="99"/>
        <v>-37.800000000000004</v>
      </c>
      <c r="AJ593" s="44" cm="1">
        <f t="array" aca="1" ref="AJ593" ca="1" xml:space="preserve">
N("initial sens-loopgain")+
$AF593-BoxVal(ROW($AA593),26,COLUMN(INDIRECT("T"&amp;(INT(ROW($AA610)/65))*65+2)))</f>
        <v>-39.65</v>
      </c>
      <c r="AK593" s="44">
        <f t="shared" ca="1" si="100"/>
        <v>-39.200000000000003</v>
      </c>
      <c r="AL593" s="44" cm="1">
        <f t="array" aca="1" ref="AL593" ca="1" xml:space="preserve">
N("initial sens-loopgain-gain-gain ref-vcm")+
$AH593-
BoxVal(ROW($AA593),26,COLUMN(INDIRECT("T"&amp;(INT(ROW($AA610)/65))*65+2)))-
$AB593-
$W593-
IFERROR(VLOOKUP($AC593,$CT$1:$DC$31,7,FALSE),0)</f>
        <v>-38.25</v>
      </c>
      <c r="AM593" s="44">
        <f t="shared" ca="1" si="101"/>
        <v>-37.800000000000004</v>
      </c>
      <c r="AN593" s="36" t="str">
        <f t="shared" ca="1" si="102"/>
        <v>30</v>
      </c>
      <c r="AO593" s="36" t="str" cm="1">
        <f t="array" aca="1" ref="AO593" ca="1">ManualLookup(AB593,BoxVal(ROW(AB593),4,COLUMN(AO591)),INDIRECT(DO$3))</f>
        <v>03</v>
      </c>
      <c r="AP593" s="36" t="str" cm="1">
        <f t="array" aca="1" ref="AP593" ca="1">ManualLookup(AC593,BoxVal(ROW(AC593),4,COLUMN(AP591)),INDIRECT(DP$3))</f>
        <v>00</v>
      </c>
      <c r="AQ593" s="36" t="str" cm="1">
        <f t="array" aca="1" ref="AQ593" ca="1">ManualLookup(AD593,BoxVal(ROW(AD593),4,COLUMN(AQ591)),INDIRECT(DQ$3))</f>
        <v>00</v>
      </c>
      <c r="AR593" s="36" t="str" cm="1">
        <f t="array" aca="1" ref="AR593" ca="1">ManualLookup(AE593,BoxVal(ROW(AE593),4,COLUMN(AR591)),INDIRECT(DR$3))</f>
        <v>00</v>
      </c>
      <c r="AS593" s="36"/>
    </row>
    <row r="594" spans="19:45" ht="30" customHeight="1" x14ac:dyDescent="0.25">
      <c r="S594" s="7" t="s">
        <v>15</v>
      </c>
      <c r="T594" s="15" t="s">
        <v>801</v>
      </c>
      <c r="U594" s="36" t="str">
        <f t="shared" ca="1" si="96"/>
        <v>0x34=-38.10,-37.65;</v>
      </c>
      <c r="V594" s="37">
        <v>0.15</v>
      </c>
      <c r="W594" s="37"/>
      <c r="X594" s="68"/>
      <c r="Y594" s="68">
        <v>-0.15</v>
      </c>
      <c r="Z594" s="55">
        <f ca="1" xml:space="preserve">
N("vbias,vlookup vbias range")+
VLOOKUP($AA594,INDIRECT(BoxVal(ROW($AA594),34,COLUMN(T590))),2,FALSE)+
N("gain")+
$AB594+
N("vcm")+
VLOOKUP($AC594,$CT$1:$DC$31,7,FALSE)+
N("(vbias*vcp*vbg-vbias)*sensor ratio")+
VbiasCal($AA594,$AD594,$AE594,BoxVal(ROW($AC594),18,COLUMN($T$22)))+
N("vbias ref+gain ref")+
$V594+$W594</f>
        <v>-0.15000000000000005</v>
      </c>
      <c r="AA594" s="39" t="s">
        <v>586</v>
      </c>
      <c r="AB594" s="40">
        <v>-1.5</v>
      </c>
      <c r="AC594" s="40" t="s">
        <v>995</v>
      </c>
      <c r="AD594" s="40">
        <v>1</v>
      </c>
      <c r="AE594" s="41">
        <v>0</v>
      </c>
      <c r="AF594" s="42">
        <v>-38.1</v>
      </c>
      <c r="AG594" s="47">
        <f t="shared" si="103"/>
        <v>-37.65</v>
      </c>
      <c r="AH594" s="43">
        <f t="shared" ca="1" si="98"/>
        <v>-38.25</v>
      </c>
      <c r="AI594" s="43">
        <f t="shared" ca="1" si="99"/>
        <v>-37.799999999999997</v>
      </c>
      <c r="AJ594" s="44" cm="1">
        <f t="array" aca="1" ref="AJ594" ca="1" xml:space="preserve">
N("initial sens-loopgain")+
$AF594-BoxVal(ROW($AA594),26,COLUMN(INDIRECT("T"&amp;(INT(ROW($AA611)/65))*65+2)))</f>
        <v>-40.1</v>
      </c>
      <c r="AK594" s="44">
        <f t="shared" ca="1" si="100"/>
        <v>-39.65</v>
      </c>
      <c r="AL594" s="44" cm="1">
        <f t="array" aca="1" ref="AL594" ca="1" xml:space="preserve">
N("initial sens-loopgain-gain-gain ref-vcm")+
$AH594-
BoxVal(ROW($AA594),26,COLUMN(INDIRECT("T"&amp;(INT(ROW($AA611)/65))*65+2)))-
$AB594-
$W594-
IFERROR(VLOOKUP($AC594,$CT$1:$DC$31,7,FALSE),0)</f>
        <v>-38.75</v>
      </c>
      <c r="AM594" s="44">
        <f t="shared" ca="1" si="101"/>
        <v>-38.299999999999997</v>
      </c>
      <c r="AN594" s="36" t="str">
        <f t="shared" ca="1" si="102"/>
        <v>30</v>
      </c>
      <c r="AO594" s="36" t="str" cm="1">
        <f t="array" aca="1" ref="AO594" ca="1">ManualLookup(AB594,BoxVal(ROW(AB594),4,COLUMN(AO592)),INDIRECT(DO$3))</f>
        <v>04</v>
      </c>
      <c r="AP594" s="36" t="str" cm="1">
        <f t="array" aca="1" ref="AP594" ca="1">ManualLookup(AC594,BoxVal(ROW(AC594),4,COLUMN(AP592)),INDIRECT(DP$3))</f>
        <v>00</v>
      </c>
      <c r="AQ594" s="36" t="str" cm="1">
        <f t="array" aca="1" ref="AQ594" ca="1">ManualLookup(AD594,BoxVal(ROW(AD594),4,COLUMN(AQ592)),INDIRECT(DQ$3))</f>
        <v>00</v>
      </c>
      <c r="AR594" s="36" t="str" cm="1">
        <f t="array" aca="1" ref="AR594" ca="1">ManualLookup(AE594,BoxVal(ROW(AE594),4,COLUMN(AR592)),INDIRECT(DR$3))</f>
        <v>00</v>
      </c>
      <c r="AS594" s="36"/>
    </row>
    <row r="595" spans="19:45" ht="30" customHeight="1" x14ac:dyDescent="0.25">
      <c r="S595" s="7" t="s">
        <v>705</v>
      </c>
      <c r="T595" s="15" t="s">
        <v>990</v>
      </c>
      <c r="U595" s="36" t="str">
        <f t="shared" ca="1" si="96"/>
        <v>0x35=-38.60,-38.10;</v>
      </c>
      <c r="V595" s="37">
        <v>0.1</v>
      </c>
      <c r="W595" s="37"/>
      <c r="X595" s="68"/>
      <c r="Y595" s="68">
        <v>0.28000000000000003</v>
      </c>
      <c r="Z595" s="55">
        <f t="shared" ref="Z595:Z604" ca="1" si="104" xml:space="preserve">
N("vbias,vlookup vbias range")+
VLOOKUP($AA595,INDIRECT(BoxVal(ROW($AA595),34,COLUMN(T591))),2,FALSE)+
N("gain")+
$AB595+
N("vcm")+
VLOOKUP($AC595,$CT$1:$DC$31,7,FALSE)+
N("(vbias*vcp*vbg-vbias)*sensor ratio")+
VbiasCal($AA595,$AD595,$AE595,BoxVal(ROW($AC595),18,COLUMN($T$22)))+
N("vbias ref+gain ref")+
$V595+$W595</f>
        <v>0.29999999999999993</v>
      </c>
      <c r="AA595" s="39" t="s">
        <v>586</v>
      </c>
      <c r="AB595" s="40">
        <v>-1</v>
      </c>
      <c r="AC595" s="40" t="s">
        <v>995</v>
      </c>
      <c r="AD595" s="40">
        <v>1</v>
      </c>
      <c r="AE595" s="41">
        <v>0</v>
      </c>
      <c r="AF595" s="42">
        <v>-38.6</v>
      </c>
      <c r="AG595" s="47">
        <f t="shared" si="103"/>
        <v>-38.1</v>
      </c>
      <c r="AH595" s="43">
        <f t="shared" ca="1" si="98"/>
        <v>-38.300000000000004</v>
      </c>
      <c r="AI595" s="43">
        <f t="shared" ca="1" si="99"/>
        <v>-37.800000000000004</v>
      </c>
      <c r="AJ595" s="44" cm="1">
        <f t="array" aca="1" ref="AJ595" ca="1" xml:space="preserve">
N("initial sens-loopgain")+
$AF595-BoxVal(ROW($AA595),26,COLUMN(INDIRECT("T"&amp;(INT(ROW($AA612)/65))*65+2)))</f>
        <v>-40.6</v>
      </c>
      <c r="AK595" s="44">
        <f t="shared" ca="1" si="100"/>
        <v>-40.1</v>
      </c>
      <c r="AL595" s="44" cm="1">
        <f t="array" aca="1" ref="AL595" ca="1" xml:space="preserve">
N("initial sens-loopgain-gain-gain ref-vcm")+
$AH595-
BoxVal(ROW($AA595),26,COLUMN(INDIRECT("T"&amp;(INT(ROW($AA612)/65))*65+2)))-
$AB595-
$W595-
IFERROR(VLOOKUP($AC595,$CT$1:$DC$31,7,FALSE),0)</f>
        <v>-39.300000000000004</v>
      </c>
      <c r="AM595" s="44">
        <f t="shared" ca="1" si="101"/>
        <v>-38.800000000000004</v>
      </c>
      <c r="AN595" s="36" t="str">
        <f t="shared" ca="1" si="102"/>
        <v>30</v>
      </c>
      <c r="AO595" s="36" t="str" cm="1">
        <f t="array" aca="1" ref="AO595" ca="1">ManualLookup(AB595,BoxVal(ROW(AB595),4,COLUMN(AO593)),INDIRECT(DO$3))</f>
        <v>05</v>
      </c>
      <c r="AP595" s="36" t="str" cm="1">
        <f t="array" aca="1" ref="AP595" ca="1">ManualLookup(AC595,BoxVal(ROW(AC595),4,COLUMN(AP593)),INDIRECT(DP$3))</f>
        <v>00</v>
      </c>
      <c r="AQ595" s="36" t="str" cm="1">
        <f t="array" aca="1" ref="AQ595" ca="1">ManualLookup(AD595,BoxVal(ROW(AD595),4,COLUMN(AQ593)),INDIRECT(DQ$3))</f>
        <v>00</v>
      </c>
      <c r="AR595" s="36" t="str" cm="1">
        <f t="array" aca="1" ref="AR595" ca="1">ManualLookup(AE595,BoxVal(ROW(AE595),4,COLUMN(AR593)),INDIRECT(DR$3))</f>
        <v>00</v>
      </c>
      <c r="AS595" s="36"/>
    </row>
    <row r="596" spans="19:45" ht="30" customHeight="1" x14ac:dyDescent="0.25">
      <c r="S596" s="7" t="s">
        <v>605</v>
      </c>
      <c r="T596" s="15" t="s">
        <v>991</v>
      </c>
      <c r="U596" s="36" t="str">
        <f t="shared" ca="1" si="96"/>
        <v>0x43=-38.80,-38.60;</v>
      </c>
      <c r="V596" s="37">
        <v>0.2</v>
      </c>
      <c r="W596" s="37"/>
      <c r="X596" s="68"/>
      <c r="Y596" s="68">
        <v>0.61</v>
      </c>
      <c r="Z596" s="55">
        <f t="shared" ca="1" si="104"/>
        <v>0.59999999999999987</v>
      </c>
      <c r="AA596" s="39" t="s">
        <v>587</v>
      </c>
      <c r="AB596" s="40">
        <v>-2</v>
      </c>
      <c r="AC596" s="40" t="s">
        <v>995</v>
      </c>
      <c r="AD596" s="40">
        <v>1</v>
      </c>
      <c r="AE596" s="41">
        <v>0</v>
      </c>
      <c r="AF596" s="42">
        <v>-38.799999999999997</v>
      </c>
      <c r="AG596" s="47">
        <f t="shared" si="103"/>
        <v>-38.6</v>
      </c>
      <c r="AH596" s="43">
        <f t="shared" ca="1" si="98"/>
        <v>-38.199999999999996</v>
      </c>
      <c r="AI596" s="43">
        <f t="shared" ca="1" si="99"/>
        <v>-38</v>
      </c>
      <c r="AJ596" s="44" cm="1">
        <f t="array" aca="1" ref="AJ596" ca="1" xml:space="preserve">
N("initial sens-loopgain")+
$AF596-BoxVal(ROW($AA596),26,COLUMN(INDIRECT("T"&amp;(INT(ROW($AA613)/65))*65+2)))</f>
        <v>-40.799999999999997</v>
      </c>
      <c r="AK596" s="44">
        <f t="shared" ca="1" si="100"/>
        <v>-40.6</v>
      </c>
      <c r="AL596" s="44" cm="1">
        <f t="array" aca="1" ref="AL596" ca="1" xml:space="preserve">
N("initial sens-loopgain-gain-gain ref-vcm")+
$AH596-
BoxVal(ROW($AA596),26,COLUMN(INDIRECT("T"&amp;(INT(ROW($AA613)/65))*65+2)))-
$AB596-
$W596-
IFERROR(VLOOKUP($AC596,$CT$1:$DC$31,7,FALSE),0)</f>
        <v>-38.199999999999996</v>
      </c>
      <c r="AM596" s="44">
        <f t="shared" ca="1" si="101"/>
        <v>-38</v>
      </c>
      <c r="AN596" s="36" t="str">
        <f t="shared" ca="1" si="102"/>
        <v>40</v>
      </c>
      <c r="AO596" s="36" t="str" cm="1">
        <f t="array" aca="1" ref="AO596" ca="1">ManualLookup(AB596,BoxVal(ROW(AB596),4,COLUMN(AO594)),INDIRECT(DO$3))</f>
        <v>03</v>
      </c>
      <c r="AP596" s="36" t="str" cm="1">
        <f t="array" aca="1" ref="AP596" ca="1">ManualLookup(AC596,BoxVal(ROW(AC596),4,COLUMN(AP594)),INDIRECT(DP$3))</f>
        <v>00</v>
      </c>
      <c r="AQ596" s="36" t="str" cm="1">
        <f t="array" aca="1" ref="AQ596" ca="1">ManualLookup(AD596,BoxVal(ROW(AD596),4,COLUMN(AQ594)),INDIRECT(DQ$3))</f>
        <v>00</v>
      </c>
      <c r="AR596" s="36" t="str" cm="1">
        <f t="array" aca="1" ref="AR596" ca="1">ManualLookup(AE596,BoxVal(ROW(AE596),4,COLUMN(AR594)),INDIRECT(DR$3))</f>
        <v>00</v>
      </c>
      <c r="AS596" s="36"/>
    </row>
    <row r="597" spans="19:45" ht="30" customHeight="1" x14ac:dyDescent="0.25">
      <c r="S597" s="7" t="s">
        <v>721</v>
      </c>
      <c r="T597" s="15" t="s">
        <v>26</v>
      </c>
      <c r="U597" s="36" t="str">
        <f t="shared" ca="1" si="96"/>
        <v>0x44=-39.20,-38.80;</v>
      </c>
      <c r="V597" s="37">
        <v>0.1</v>
      </c>
      <c r="W597" s="37"/>
      <c r="X597" s="68">
        <v>0.9</v>
      </c>
      <c r="Y597" s="68">
        <v>1</v>
      </c>
      <c r="Z597" s="55">
        <f t="shared" ca="1" si="104"/>
        <v>0.99999999999999989</v>
      </c>
      <c r="AA597" s="39" t="s">
        <v>587</v>
      </c>
      <c r="AB597" s="40">
        <v>-1.5</v>
      </c>
      <c r="AC597" s="40" t="s">
        <v>995</v>
      </c>
      <c r="AD597" s="40">
        <v>1</v>
      </c>
      <c r="AE597" s="41">
        <v>0</v>
      </c>
      <c r="AF597" s="42">
        <v>-39.200000000000003</v>
      </c>
      <c r="AG597" s="47">
        <f t="shared" si="103"/>
        <v>-38.799999999999997</v>
      </c>
      <c r="AH597" s="43">
        <f t="shared" ca="1" si="98"/>
        <v>-38.200000000000003</v>
      </c>
      <c r="AI597" s="43">
        <f t="shared" ca="1" si="99"/>
        <v>-37.799999999999997</v>
      </c>
      <c r="AJ597" s="44" cm="1">
        <f t="array" aca="1" ref="AJ597" ca="1" xml:space="preserve">
N("initial sens-loopgain")+
$AF597-BoxVal(ROW($AA597),26,COLUMN(INDIRECT("T"&amp;(INT(ROW($AA614)/65))*65+2)))</f>
        <v>-41.2</v>
      </c>
      <c r="AK597" s="44">
        <f t="shared" ca="1" si="100"/>
        <v>-40.799999999999997</v>
      </c>
      <c r="AL597" s="44" cm="1">
        <f t="array" aca="1" ref="AL597" ca="1" xml:space="preserve">
N("initial sens-loopgain-gain-gain ref-vcm")+
$AH597-
BoxVal(ROW($AA597),26,COLUMN(INDIRECT("T"&amp;(INT(ROW($AA614)/65))*65+2)))-
$AB597-
$W597-
IFERROR(VLOOKUP($AC597,$CT$1:$DC$31,7,FALSE),0)</f>
        <v>-38.700000000000003</v>
      </c>
      <c r="AM597" s="44">
        <f t="shared" ca="1" si="101"/>
        <v>-38.299999999999997</v>
      </c>
      <c r="AN597" s="36" t="str">
        <f t="shared" ca="1" si="102"/>
        <v>40</v>
      </c>
      <c r="AO597" s="36" t="str" cm="1">
        <f t="array" aca="1" ref="AO597" ca="1">ManualLookup(AB597,BoxVal(ROW(AB597),4,COLUMN(AO595)),INDIRECT(DO$3))</f>
        <v>04</v>
      </c>
      <c r="AP597" s="36" t="str" cm="1">
        <f t="array" aca="1" ref="AP597" ca="1">ManualLookup(AC597,BoxVal(ROW(AC597),4,COLUMN(AP595)),INDIRECT(DP$3))</f>
        <v>00</v>
      </c>
      <c r="AQ597" s="36" t="str" cm="1">
        <f t="array" aca="1" ref="AQ597" ca="1">ManualLookup(AD597,BoxVal(ROW(AD597),4,COLUMN(AQ595)),INDIRECT(DQ$3))</f>
        <v>00</v>
      </c>
      <c r="AR597" s="36" t="str" cm="1">
        <f t="array" aca="1" ref="AR597" ca="1">ManualLookup(AE597,BoxVal(ROW(AE597),4,COLUMN(AR595)),INDIRECT(DR$3))</f>
        <v>00</v>
      </c>
      <c r="AS597" s="36"/>
    </row>
    <row r="598" spans="19:45" ht="30" customHeight="1" x14ac:dyDescent="0.25">
      <c r="S598" s="7" t="s">
        <v>20</v>
      </c>
      <c r="T598" s="15">
        <v>-37</v>
      </c>
      <c r="U598" s="36" t="str">
        <f t="shared" ca="1" si="96"/>
        <v>0x45=-39.75,-39.20;</v>
      </c>
      <c r="V598" s="37"/>
      <c r="W598" s="37"/>
      <c r="X598" s="68">
        <v>1.34</v>
      </c>
      <c r="Y598" s="68">
        <v>1.4</v>
      </c>
      <c r="Z598" s="55">
        <f t="shared" ca="1" si="104"/>
        <v>1.4</v>
      </c>
      <c r="AA598" s="39" t="s">
        <v>587</v>
      </c>
      <c r="AB598" s="40">
        <v>-1</v>
      </c>
      <c r="AC598" s="40" t="s">
        <v>995</v>
      </c>
      <c r="AD598" s="40">
        <v>1</v>
      </c>
      <c r="AE598" s="41">
        <v>0</v>
      </c>
      <c r="AF598" s="42">
        <v>-39.75</v>
      </c>
      <c r="AG598" s="47">
        <f t="shared" si="103"/>
        <v>-39.200000000000003</v>
      </c>
      <c r="AH598" s="43">
        <f t="shared" ca="1" si="98"/>
        <v>-38.35</v>
      </c>
      <c r="AI598" s="43">
        <f t="shared" ca="1" si="99"/>
        <v>-37.800000000000004</v>
      </c>
      <c r="AJ598" s="44" cm="1">
        <f t="array" aca="1" ref="AJ598" ca="1" xml:space="preserve">
N("initial sens-loopgain")+
$AF598-BoxVal(ROW($AA598),26,COLUMN(INDIRECT("T"&amp;(INT(ROW($AA615)/65))*65+2)))</f>
        <v>-41.75</v>
      </c>
      <c r="AK598" s="44">
        <f t="shared" ca="1" si="100"/>
        <v>-41.2</v>
      </c>
      <c r="AL598" s="44" cm="1">
        <f t="array" aca="1" ref="AL598" ca="1" xml:space="preserve">
N("initial sens-loopgain-gain-gain ref-vcm")+
$AH598-
BoxVal(ROW($AA598),26,COLUMN(INDIRECT("T"&amp;(INT(ROW($AA615)/65))*65+2)))-
$AB598-
$W598-
IFERROR(VLOOKUP($AC598,$CT$1:$DC$31,7,FALSE),0)</f>
        <v>-39.35</v>
      </c>
      <c r="AM598" s="44">
        <f t="shared" ca="1" si="101"/>
        <v>-38.800000000000004</v>
      </c>
      <c r="AN598" s="36" t="str">
        <f t="shared" ca="1" si="102"/>
        <v>40</v>
      </c>
      <c r="AO598" s="36" t="str" cm="1">
        <f t="array" aca="1" ref="AO598" ca="1">ManualLookup(AB598,BoxVal(ROW(AB598),4,COLUMN(AO596)),INDIRECT(DO$3))</f>
        <v>05</v>
      </c>
      <c r="AP598" s="36" t="str" cm="1">
        <f t="array" aca="1" ref="AP598" ca="1">ManualLookup(AC598,BoxVal(ROW(AC598),4,COLUMN(AP596)),INDIRECT(DP$3))</f>
        <v>00</v>
      </c>
      <c r="AQ598" s="36" t="str" cm="1">
        <f t="array" aca="1" ref="AQ598" ca="1">ManualLookup(AD598,BoxVal(ROW(AD598),4,COLUMN(AQ596)),INDIRECT(DQ$3))</f>
        <v>00</v>
      </c>
      <c r="AR598" s="36" t="str" cm="1">
        <f t="array" aca="1" ref="AR598" ca="1">ManualLookup(AE598,BoxVal(ROW(AE598),4,COLUMN(AR596)),INDIRECT(DR$3))</f>
        <v>00</v>
      </c>
      <c r="AS598" s="36"/>
    </row>
    <row r="599" spans="19:45" ht="30" customHeight="1" x14ac:dyDescent="0.25">
      <c r="S599" s="7" t="s">
        <v>691</v>
      </c>
      <c r="T599" s="15" t="s">
        <v>1098</v>
      </c>
      <c r="U599" s="36" t="str">
        <f t="shared" ca="1" si="96"/>
        <v>0x54=-40.30,-39.75;</v>
      </c>
      <c r="V599" s="37">
        <v>0.1</v>
      </c>
      <c r="W599" s="37"/>
      <c r="X599" s="68">
        <v>1.95</v>
      </c>
      <c r="Y599" s="68">
        <v>2.1</v>
      </c>
      <c r="Z599" s="55">
        <f t="shared" ca="1" si="104"/>
        <v>2</v>
      </c>
      <c r="AA599" s="39" t="s">
        <v>580</v>
      </c>
      <c r="AB599" s="40">
        <v>-1.5</v>
      </c>
      <c r="AC599" s="40" t="s">
        <v>995</v>
      </c>
      <c r="AD599" s="40">
        <v>1</v>
      </c>
      <c r="AE599" s="41">
        <v>0</v>
      </c>
      <c r="AF599" s="42">
        <v>-40.299999999999997</v>
      </c>
      <c r="AG599" s="47">
        <f t="shared" si="103"/>
        <v>-39.75</v>
      </c>
      <c r="AH599" s="43">
        <f t="shared" ca="1" si="98"/>
        <v>-38.299999999999997</v>
      </c>
      <c r="AI599" s="43">
        <f t="shared" ca="1" si="99"/>
        <v>-37.75</v>
      </c>
      <c r="AJ599" s="44" cm="1">
        <f t="array" aca="1" ref="AJ599" ca="1" xml:space="preserve">
N("initial sens-loopgain")+
$AF599-BoxVal(ROW($AA599),26,COLUMN(INDIRECT("T"&amp;(INT(ROW($AA616)/65))*65+2)))</f>
        <v>-42.3</v>
      </c>
      <c r="AK599" s="44">
        <f t="shared" ca="1" si="100"/>
        <v>-41.75</v>
      </c>
      <c r="AL599" s="44" cm="1">
        <f t="array" aca="1" ref="AL599" ca="1" xml:space="preserve">
N("initial sens-loopgain-gain-gain ref-vcm")+
$AH599-
BoxVal(ROW($AA599),26,COLUMN(INDIRECT("T"&amp;(INT(ROW($AA616)/65))*65+2)))-
$AB599-
$W599-
IFERROR(VLOOKUP($AC599,$CT$1:$DC$31,7,FALSE),0)</f>
        <v>-38.799999999999997</v>
      </c>
      <c r="AM599" s="44">
        <f t="shared" ca="1" si="101"/>
        <v>-38.25</v>
      </c>
      <c r="AN599" s="36" t="str">
        <f t="shared" ca="1" si="102"/>
        <v>50</v>
      </c>
      <c r="AO599" s="36" t="str" cm="1">
        <f t="array" aca="1" ref="AO599" ca="1">ManualLookup(AB599,BoxVal(ROW(AB599),4,COLUMN(AO597)),INDIRECT(DO$3))</f>
        <v>04</v>
      </c>
      <c r="AP599" s="36" t="str" cm="1">
        <f t="array" aca="1" ref="AP599" ca="1">ManualLookup(AC599,BoxVal(ROW(AC599),4,COLUMN(AP597)),INDIRECT(DP$3))</f>
        <v>00</v>
      </c>
      <c r="AQ599" s="36" t="str" cm="1">
        <f t="array" aca="1" ref="AQ599" ca="1">ManualLookup(AD599,BoxVal(ROW(AD599),4,COLUMN(AQ597)),INDIRECT(DQ$3))</f>
        <v>00</v>
      </c>
      <c r="AR599" s="36" t="str" cm="1">
        <f t="array" aca="1" ref="AR599" ca="1">ManualLookup(AE599,BoxVal(ROW(AE599),4,COLUMN(AR597)),INDIRECT(DR$3))</f>
        <v>00</v>
      </c>
      <c r="AS599" s="36"/>
    </row>
    <row r="600" spans="19:45" ht="30" customHeight="1" x14ac:dyDescent="0.25">
      <c r="S600" s="7" t="s">
        <v>544</v>
      </c>
      <c r="T600" s="15" t="s">
        <v>1229</v>
      </c>
      <c r="U600" s="36" t="str">
        <f t="shared" ca="1" si="96"/>
        <v>0x55=-40.75,-40.30;</v>
      </c>
      <c r="V600" s="37">
        <v>0.05</v>
      </c>
      <c r="W600" s="37"/>
      <c r="X600" s="68">
        <v>2.36</v>
      </c>
      <c r="Y600" s="68">
        <v>2.4500000000000002</v>
      </c>
      <c r="Z600" s="55">
        <f t="shared" ca="1" si="104"/>
        <v>2.4499999999999997</v>
      </c>
      <c r="AA600" s="39" t="s">
        <v>580</v>
      </c>
      <c r="AB600" s="40">
        <v>-1</v>
      </c>
      <c r="AC600" s="40" t="s">
        <v>995</v>
      </c>
      <c r="AD600" s="40">
        <v>1</v>
      </c>
      <c r="AE600" s="41">
        <v>0</v>
      </c>
      <c r="AF600" s="42">
        <v>-40.75</v>
      </c>
      <c r="AG600" s="47">
        <f t="shared" si="103"/>
        <v>-40.299999999999997</v>
      </c>
      <c r="AH600" s="43">
        <f t="shared" ca="1" si="98"/>
        <v>-38.299999999999997</v>
      </c>
      <c r="AI600" s="43">
        <f t="shared" ca="1" si="99"/>
        <v>-37.849999999999994</v>
      </c>
      <c r="AJ600" s="44" cm="1">
        <f t="array" aca="1" ref="AJ600" ca="1" xml:space="preserve">
N("initial sens-loopgain")+
$AF600-BoxVal(ROW($AA600),26,COLUMN(INDIRECT("T"&amp;(INT(ROW($AA617)/65))*65+2)))</f>
        <v>-42.75</v>
      </c>
      <c r="AK600" s="44">
        <f t="shared" ca="1" si="100"/>
        <v>-42.3</v>
      </c>
      <c r="AL600" s="44" cm="1">
        <f t="array" aca="1" ref="AL600" ca="1" xml:space="preserve">
N("initial sens-loopgain-gain-gain ref-vcm")+
$AH600-
BoxVal(ROW($AA600),26,COLUMN(INDIRECT("T"&amp;(INT(ROW($AA617)/65))*65+2)))-
$AB600-
$W600-
IFERROR(VLOOKUP($AC600,$CT$1:$DC$31,7,FALSE),0)</f>
        <v>-39.299999999999997</v>
      </c>
      <c r="AM600" s="44">
        <f t="shared" ca="1" si="101"/>
        <v>-38.849999999999994</v>
      </c>
      <c r="AN600" s="36" t="str">
        <f t="shared" ca="1" si="102"/>
        <v>50</v>
      </c>
      <c r="AO600" s="36" t="str" cm="1">
        <f t="array" aca="1" ref="AO600" ca="1">ManualLookup(AB600,BoxVal(ROW(AB600),4,COLUMN(AO598)),INDIRECT(DO$3))</f>
        <v>05</v>
      </c>
      <c r="AP600" s="36" t="str" cm="1">
        <f t="array" aca="1" ref="AP600" ca="1">ManualLookup(AC600,BoxVal(ROW(AC600),4,COLUMN(AP598)),INDIRECT(DP$3))</f>
        <v>00</v>
      </c>
      <c r="AQ600" s="36" t="str" cm="1">
        <f t="array" aca="1" ref="AQ600" ca="1">ManualLookup(AD600,BoxVal(ROW(AD600),4,COLUMN(AQ598)),INDIRECT(DQ$3))</f>
        <v>00</v>
      </c>
      <c r="AR600" s="36" t="str" cm="1">
        <f t="array" aca="1" ref="AR600" ca="1">ManualLookup(AE600,BoxVal(ROW(AE600),4,COLUMN(AR598)),INDIRECT(DR$3))</f>
        <v>00</v>
      </c>
      <c r="AS600" s="36"/>
    </row>
    <row r="601" spans="19:45" ht="30" customHeight="1" x14ac:dyDescent="0.25">
      <c r="S601" s="73" t="s">
        <v>12</v>
      </c>
      <c r="T601" s="15" t="s">
        <v>548</v>
      </c>
      <c r="U601" s="36" t="str">
        <f t="shared" ca="1" si="96"/>
        <v>0x64=-41.25,-40.75;</v>
      </c>
      <c r="V601" s="37">
        <v>0.2</v>
      </c>
      <c r="W601" s="37"/>
      <c r="X601" s="68"/>
      <c r="Y601" s="68">
        <v>3</v>
      </c>
      <c r="Z601" s="55">
        <f t="shared" ca="1" si="104"/>
        <v>3</v>
      </c>
      <c r="AA601" s="39" t="s">
        <v>581</v>
      </c>
      <c r="AB601" s="40">
        <v>-1.5</v>
      </c>
      <c r="AC601" s="40" t="s">
        <v>995</v>
      </c>
      <c r="AD601" s="40">
        <v>1</v>
      </c>
      <c r="AE601" s="41">
        <v>0</v>
      </c>
      <c r="AF601" s="42">
        <v>-41.25</v>
      </c>
      <c r="AG601" s="47">
        <f t="shared" si="103"/>
        <v>-40.75</v>
      </c>
      <c r="AH601" s="43">
        <f t="shared" ca="1" si="98"/>
        <v>-38.25</v>
      </c>
      <c r="AI601" s="43">
        <f t="shared" ca="1" si="99"/>
        <v>-37.75</v>
      </c>
      <c r="AJ601" s="44" cm="1">
        <f t="array" aca="1" ref="AJ601" ca="1" xml:space="preserve">
N("initial sens-loopgain")+
$AF601-BoxVal(ROW($AA601),26,COLUMN(INDIRECT("T"&amp;(INT(ROW($AA618)/65))*65+2)))</f>
        <v>-43.25</v>
      </c>
      <c r="AK601" s="44">
        <f t="shared" ca="1" si="100"/>
        <v>-42.75</v>
      </c>
      <c r="AL601" s="44" cm="1">
        <f t="array" aca="1" ref="AL601" ca="1" xml:space="preserve">
N("initial sens-loopgain-gain-gain ref-vcm")+
$AH601-
BoxVal(ROW($AA601),26,COLUMN(INDIRECT("T"&amp;(INT(ROW($AA618)/65))*65+2)))-
$AB601-
$W601-
IFERROR(VLOOKUP($AC601,$CT$1:$DC$31,7,FALSE),0)</f>
        <v>-38.75</v>
      </c>
      <c r="AM601" s="44">
        <f t="shared" ca="1" si="101"/>
        <v>-38.25</v>
      </c>
      <c r="AN601" s="36" t="str">
        <f t="shared" ca="1" si="102"/>
        <v>60</v>
      </c>
      <c r="AO601" s="36" t="str" cm="1">
        <f t="array" aca="1" ref="AO601" ca="1">ManualLookup(AB601,BoxVal(ROW(AB601),4,COLUMN(AO599)),INDIRECT(DO$3))</f>
        <v>04</v>
      </c>
      <c r="AP601" s="36" t="str" cm="1">
        <f t="array" aca="1" ref="AP601" ca="1">ManualLookup(AC601,BoxVal(ROW(AC601),4,COLUMN(AP599)),INDIRECT(DP$3))</f>
        <v>00</v>
      </c>
      <c r="AQ601" s="36" t="str" cm="1">
        <f t="array" aca="1" ref="AQ601" ca="1">ManualLookup(AD601,BoxVal(ROW(AD601),4,COLUMN(AQ599)),INDIRECT(DQ$3))</f>
        <v>00</v>
      </c>
      <c r="AR601" s="36" t="str" cm="1">
        <f t="array" aca="1" ref="AR601" ca="1">ManualLookup(AE601,BoxVal(ROW(AE601),4,COLUMN(AR599)),INDIRECT(DR$3))</f>
        <v>00</v>
      </c>
      <c r="AS601" s="36"/>
    </row>
    <row r="602" spans="19:45" ht="30" customHeight="1" x14ac:dyDescent="0.25">
      <c r="S602" s="73" t="s">
        <v>773</v>
      </c>
      <c r="T602" s="15" t="s">
        <v>562</v>
      </c>
      <c r="U602" s="36" t="str">
        <f t="shared" ca="1" si="96"/>
        <v>0x65=-41.70,-41.25;</v>
      </c>
      <c r="V602" s="37">
        <v>0.15</v>
      </c>
      <c r="W602" s="37"/>
      <c r="X602" s="68"/>
      <c r="Y602" s="68">
        <v>3.45</v>
      </c>
      <c r="Z602" s="55">
        <f t="shared" ca="1" si="104"/>
        <v>3.4499999999999997</v>
      </c>
      <c r="AA602" s="39" t="s">
        <v>581</v>
      </c>
      <c r="AB602" s="40">
        <v>-1</v>
      </c>
      <c r="AC602" s="40" t="s">
        <v>995</v>
      </c>
      <c r="AD602" s="40">
        <v>1</v>
      </c>
      <c r="AE602" s="41">
        <v>0</v>
      </c>
      <c r="AF602" s="42">
        <v>-41.7</v>
      </c>
      <c r="AG602" s="47">
        <f t="shared" si="103"/>
        <v>-41.25</v>
      </c>
      <c r="AH602" s="43">
        <f t="shared" ca="1" si="98"/>
        <v>-38.25</v>
      </c>
      <c r="AI602" s="43">
        <f t="shared" ca="1" si="99"/>
        <v>-37.799999999999997</v>
      </c>
      <c r="AJ602" s="44" cm="1">
        <f t="array" aca="1" ref="AJ602" ca="1" xml:space="preserve">
N("initial sens-loopgain")+
$AF602-BoxVal(ROW($AA602),26,COLUMN(INDIRECT("T"&amp;(INT(ROW($AA619)/65))*65+2)))</f>
        <v>-43.7</v>
      </c>
      <c r="AK602" s="44">
        <f t="shared" ca="1" si="100"/>
        <v>-43.25</v>
      </c>
      <c r="AL602" s="44" cm="1">
        <f t="array" aca="1" ref="AL602" ca="1" xml:space="preserve">
N("initial sens-loopgain-gain-gain ref-vcm")+
$AH602-
BoxVal(ROW($AA602),26,COLUMN(INDIRECT("T"&amp;(INT(ROW($AA619)/65))*65+2)))-
$AB602-
$W602-
IFERROR(VLOOKUP($AC602,$CT$1:$DC$31,7,FALSE),0)</f>
        <v>-39.25</v>
      </c>
      <c r="AM602" s="44">
        <f t="shared" ca="1" si="101"/>
        <v>-38.799999999999997</v>
      </c>
      <c r="AN602" s="36" t="str">
        <f t="shared" ca="1" si="102"/>
        <v>60</v>
      </c>
      <c r="AO602" s="36" t="str" cm="1">
        <f t="array" aca="1" ref="AO602" ca="1">ManualLookup(AB602,BoxVal(ROW(AB602),4,COLUMN(AO600)),INDIRECT(DO$3))</f>
        <v>05</v>
      </c>
      <c r="AP602" s="36" t="str" cm="1">
        <f t="array" aca="1" ref="AP602" ca="1">ManualLookup(AC602,BoxVal(ROW(AC602),4,COLUMN(AP600)),INDIRECT(DP$3))</f>
        <v>00</v>
      </c>
      <c r="AQ602" s="36" t="str" cm="1">
        <f t="array" aca="1" ref="AQ602" ca="1">ManualLookup(AD602,BoxVal(ROW(AD602),4,COLUMN(AQ600)),INDIRECT(DQ$3))</f>
        <v>00</v>
      </c>
      <c r="AR602" s="36" t="str" cm="1">
        <f t="array" aca="1" ref="AR602" ca="1">ManualLookup(AE602,BoxVal(ROW(AE602),4,COLUMN(AR600)),INDIRECT(DR$3))</f>
        <v>00</v>
      </c>
      <c r="AS602" s="36"/>
    </row>
    <row r="603" spans="19:45" ht="30" customHeight="1" x14ac:dyDescent="0.25">
      <c r="S603" s="7" t="s">
        <v>573</v>
      </c>
      <c r="T603" s="15">
        <v>1.1000000000000001</v>
      </c>
      <c r="U603" s="36" t="str">
        <f t="shared" ca="1" si="96"/>
        <v>0x66=-42.15,-41.70;</v>
      </c>
      <c r="V603" s="37">
        <v>0.1</v>
      </c>
      <c r="W603" s="37"/>
      <c r="X603" s="68"/>
      <c r="Y603" s="68">
        <v>3.9</v>
      </c>
      <c r="Z603" s="55">
        <f t="shared" ca="1" si="104"/>
        <v>3.9</v>
      </c>
      <c r="AA603" s="39" t="s">
        <v>581</v>
      </c>
      <c r="AB603" s="40">
        <v>-0.5</v>
      </c>
      <c r="AC603" s="40" t="s">
        <v>995</v>
      </c>
      <c r="AD603" s="40">
        <v>1</v>
      </c>
      <c r="AE603" s="41">
        <v>0</v>
      </c>
      <c r="AF603" s="42">
        <v>-42.15</v>
      </c>
      <c r="AG603" s="47">
        <f t="shared" si="103"/>
        <v>-41.7</v>
      </c>
      <c r="AH603" s="43">
        <f t="shared" ca="1" si="98"/>
        <v>-38.25</v>
      </c>
      <c r="AI603" s="43">
        <f t="shared" ca="1" si="99"/>
        <v>-37.800000000000004</v>
      </c>
      <c r="AJ603" s="44" cm="1">
        <f t="array" aca="1" ref="AJ603" ca="1" xml:space="preserve">
N("initial sens-loopgain")+
$AF603-BoxVal(ROW($AA603),26,COLUMN(INDIRECT("T"&amp;(INT(ROW($AA620)/65))*65+2)))</f>
        <v>-44.15</v>
      </c>
      <c r="AK603" s="44">
        <f t="shared" ca="1" si="100"/>
        <v>-43.7</v>
      </c>
      <c r="AL603" s="44" cm="1">
        <f t="array" aca="1" ref="AL603" ca="1" xml:space="preserve">
N("initial sens-loopgain-gain-gain ref-vcm")+
$AH603-
BoxVal(ROW($AA603),26,COLUMN(INDIRECT("T"&amp;(INT(ROW($AA620)/65))*65+2)))-
$AB603-
$W603-
IFERROR(VLOOKUP($AC603,$CT$1:$DC$31,7,FALSE),0)</f>
        <v>-39.75</v>
      </c>
      <c r="AM603" s="44">
        <f t="shared" ca="1" si="101"/>
        <v>-39.300000000000004</v>
      </c>
      <c r="AN603" s="36" t="str">
        <f t="shared" ca="1" si="102"/>
        <v>60</v>
      </c>
      <c r="AO603" s="36" t="str" cm="1">
        <f t="array" aca="1" ref="AO603" ca="1">ManualLookup(AB603,BoxVal(ROW(AB603),4,COLUMN(AO601)),INDIRECT(DO$3))</f>
        <v>06</v>
      </c>
      <c r="AP603" s="36" t="str" cm="1">
        <f t="array" aca="1" ref="AP603" ca="1">ManualLookup(AC603,BoxVal(ROW(AC603),4,COLUMN(AP601)),INDIRECT(DP$3))</f>
        <v>00</v>
      </c>
      <c r="AQ603" s="36" t="str" cm="1">
        <f t="array" aca="1" ref="AQ603" ca="1">ManualLookup(AD603,BoxVal(ROW(AD603),4,COLUMN(AQ601)),INDIRECT(DQ$3))</f>
        <v>00</v>
      </c>
      <c r="AR603" s="36" t="str" cm="1">
        <f t="array" aca="1" ref="AR603" ca="1">ManualLookup(AE603,BoxVal(ROW(AE603),4,COLUMN(AR601)),INDIRECT(DR$3))</f>
        <v>00</v>
      </c>
      <c r="AS603" s="36"/>
    </row>
    <row r="604" spans="19:45" ht="30" customHeight="1" x14ac:dyDescent="0.25">
      <c r="S604" s="7" t="s">
        <v>590</v>
      </c>
      <c r="T604" s="15">
        <v>-38</v>
      </c>
      <c r="U604" s="36" t="str">
        <f t="shared" ca="1" si="96"/>
        <v>0x60=-42.70,-42.15;</v>
      </c>
      <c r="V604" s="37">
        <v>0.1</v>
      </c>
      <c r="W604" s="37"/>
      <c r="X604" s="68"/>
      <c r="Y604" s="68">
        <v>4.5</v>
      </c>
      <c r="Z604" s="55">
        <f t="shared" ca="1" si="104"/>
        <v>4.3999999999999995</v>
      </c>
      <c r="AA604" s="39" t="s">
        <v>581</v>
      </c>
      <c r="AB604" s="40">
        <v>0</v>
      </c>
      <c r="AC604" s="40" t="s">
        <v>995</v>
      </c>
      <c r="AD604" s="40">
        <v>1</v>
      </c>
      <c r="AE604" s="41">
        <v>0</v>
      </c>
      <c r="AF604" s="42">
        <v>-42.7</v>
      </c>
      <c r="AG604" s="47">
        <f t="shared" si="103"/>
        <v>-42.15</v>
      </c>
      <c r="AH604" s="43">
        <f t="shared" ca="1" si="98"/>
        <v>-38.300000000000004</v>
      </c>
      <c r="AI604" s="43">
        <f t="shared" ca="1" si="99"/>
        <v>-37.75</v>
      </c>
      <c r="AJ604" s="44" cm="1">
        <f t="array" aca="1" ref="AJ604" ca="1" xml:space="preserve">
N("initial sens-loopgain")+
$AF604-BoxVal(ROW($AA604),26,COLUMN(INDIRECT("T"&amp;(INT(ROW($AA621)/65))*65+2)))</f>
        <v>-44.7</v>
      </c>
      <c r="AK604" s="44">
        <f t="shared" ca="1" si="100"/>
        <v>-44.15</v>
      </c>
      <c r="AL604" s="44" cm="1">
        <f t="array" aca="1" ref="AL604" ca="1" xml:space="preserve">
N("initial sens-loopgain-gain-gain ref-vcm")+
$AH604-
BoxVal(ROW($AA604),26,COLUMN(INDIRECT("T"&amp;(INT(ROW($AA621)/65))*65+2)))-
$AB604-
$W604-
IFERROR(VLOOKUP($AC604,$CT$1:$DC$31,7,FALSE),0)</f>
        <v>-40.300000000000004</v>
      </c>
      <c r="AM604" s="44">
        <f t="shared" ca="1" si="101"/>
        <v>-39.75</v>
      </c>
      <c r="AN604" s="36" t="str">
        <f t="shared" ca="1" si="102"/>
        <v>60</v>
      </c>
      <c r="AO604" s="36" t="str" cm="1">
        <f t="array" aca="1" ref="AO604" ca="1">ManualLookup(AB604,BoxVal(ROW(AB604),4,COLUMN(AO602)),INDIRECT(DO$3))</f>
        <v>00</v>
      </c>
      <c r="AP604" s="36" t="str" cm="1">
        <f t="array" aca="1" ref="AP604" ca="1">ManualLookup(AC604,BoxVal(ROW(AC604),4,COLUMN(AP602)),INDIRECT(DP$3))</f>
        <v>00</v>
      </c>
      <c r="AQ604" s="36" t="str" cm="1">
        <f t="array" aca="1" ref="AQ604" ca="1">ManualLookup(AD604,BoxVal(ROW(AD604),4,COLUMN(AQ602)),INDIRECT(DQ$3))</f>
        <v>00</v>
      </c>
      <c r="AR604" s="36" t="str" cm="1">
        <f t="array" aca="1" ref="AR604" ca="1">ManualLookup(AE604,BoxVal(ROW(AE604),4,COLUMN(AR602)),INDIRECT(DR$3))</f>
        <v>00</v>
      </c>
      <c r="AS604" s="36"/>
    </row>
    <row r="605" spans="19:45" ht="30" customHeight="1" x14ac:dyDescent="0.25">
      <c r="S605" s="7" t="s">
        <v>693</v>
      </c>
      <c r="T605" s="15">
        <v>0.8</v>
      </c>
      <c r="U605" s="36"/>
      <c r="V605" s="37"/>
      <c r="W605" s="37"/>
      <c r="X605" s="68"/>
      <c r="Y605" s="68"/>
      <c r="Z605" s="55"/>
      <c r="AA605" s="39"/>
      <c r="AB605" s="40"/>
      <c r="AC605" s="40"/>
      <c r="AD605" s="40"/>
      <c r="AE605" s="41"/>
      <c r="AF605" s="42"/>
      <c r="AG605" s="47"/>
      <c r="AH605" s="43"/>
      <c r="AI605" s="43"/>
      <c r="AJ605" s="44"/>
      <c r="AK605" s="44"/>
      <c r="AL605" s="44"/>
      <c r="AM605" s="44"/>
      <c r="AN605" s="36"/>
      <c r="AO605" s="36"/>
      <c r="AP605" s="36"/>
      <c r="AQ605" s="36"/>
      <c r="AR605" s="36"/>
      <c r="AS605" s="36"/>
    </row>
    <row r="606" spans="19:45" ht="30" customHeight="1" x14ac:dyDescent="0.25">
      <c r="S606" s="7" t="s">
        <v>604</v>
      </c>
      <c r="T606" s="7" t="str">
        <f>VLOOKUP($T593,$AU$1:$AZ$31,MATCH($T587,$AU$1:$AZ$1,0),FALSE)&amp;"_"&amp;T595</f>
        <v>default_NormalMode</v>
      </c>
      <c r="U606" s="36"/>
      <c r="V606" s="37"/>
      <c r="W606" s="37"/>
      <c r="X606" s="38"/>
      <c r="Y606" s="38"/>
      <c r="Z606" s="48"/>
      <c r="AA606" s="39"/>
      <c r="AB606" s="40"/>
      <c r="AC606" s="40"/>
      <c r="AD606" s="40"/>
      <c r="AE606" s="41"/>
      <c r="AF606" s="42"/>
      <c r="AG606" s="49"/>
      <c r="AH606" s="43"/>
      <c r="AI606" s="43"/>
      <c r="AJ606" s="44"/>
      <c r="AK606" s="44"/>
      <c r="AL606" s="44"/>
      <c r="AM606" s="44"/>
      <c r="AN606" s="36"/>
      <c r="AO606" s="36"/>
      <c r="AP606" s="36"/>
      <c r="AQ606" s="36"/>
      <c r="AR606" s="36"/>
      <c r="AS606" s="36"/>
    </row>
    <row r="607" spans="19:45" ht="30" customHeight="1" x14ac:dyDescent="0.25">
      <c r="S607" s="7" t="s">
        <v>424</v>
      </c>
      <c r="T607" s="7" t="s">
        <v>188</v>
      </c>
      <c r="U607" s="36"/>
      <c r="V607" s="37"/>
      <c r="W607" s="37"/>
      <c r="X607" s="38"/>
      <c r="Y607" s="38"/>
      <c r="Z607" s="48"/>
      <c r="AA607" s="39"/>
      <c r="AB607" s="40"/>
      <c r="AC607" s="40"/>
      <c r="AD607" s="40"/>
      <c r="AE607" s="41"/>
      <c r="AF607" s="42"/>
      <c r="AG607" s="49"/>
      <c r="AH607" s="43"/>
      <c r="AI607" s="43"/>
      <c r="AJ607" s="44"/>
      <c r="AK607" s="44"/>
      <c r="AL607" s="44"/>
      <c r="AM607" s="44"/>
      <c r="AN607" s="36"/>
      <c r="AO607" s="36"/>
      <c r="AP607" s="36"/>
      <c r="AQ607" s="36"/>
      <c r="AR607" s="36"/>
      <c r="AS607" s="36"/>
    </row>
    <row r="608" spans="19:45" ht="30" customHeight="1" x14ac:dyDescent="0.25">
      <c r="S608" s="7" t="s">
        <v>16</v>
      </c>
      <c r="T608" s="7" t="s">
        <v>42</v>
      </c>
      <c r="U608" s="36"/>
      <c r="V608" s="37"/>
      <c r="W608" s="37"/>
      <c r="X608" s="38"/>
      <c r="Y608" s="38"/>
      <c r="Z608" s="48"/>
      <c r="AA608" s="39"/>
      <c r="AB608" s="40"/>
      <c r="AC608" s="40"/>
      <c r="AD608" s="40"/>
      <c r="AE608" s="41"/>
      <c r="AF608" s="42"/>
      <c r="AG608" s="49"/>
      <c r="AH608" s="43"/>
      <c r="AI608" s="43"/>
      <c r="AJ608" s="44"/>
      <c r="AK608" s="44"/>
      <c r="AL608" s="44"/>
      <c r="AM608" s="44"/>
      <c r="AN608" s="36"/>
      <c r="AO608" s="36"/>
      <c r="AP608" s="36"/>
      <c r="AQ608" s="36"/>
      <c r="AR608" s="36"/>
      <c r="AS608" s="36"/>
    </row>
    <row r="609" spans="19:45" ht="30" customHeight="1" x14ac:dyDescent="0.25">
      <c r="S609" s="7" t="s">
        <v>17</v>
      </c>
      <c r="T609" s="7" t="s">
        <v>364</v>
      </c>
      <c r="U609" s="36"/>
      <c r="V609" s="37"/>
      <c r="W609" s="37"/>
      <c r="X609" s="38"/>
      <c r="Y609" s="38"/>
      <c r="Z609" s="48"/>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S610" s="7" t="s">
        <v>21</v>
      </c>
      <c r="T610" s="7" t="s">
        <v>190</v>
      </c>
      <c r="U610" s="36"/>
      <c r="V610" s="37"/>
      <c r="W610" s="37"/>
      <c r="X610" s="38"/>
      <c r="Y610" s="38"/>
      <c r="Z610" s="48"/>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S611" s="7" t="s">
        <v>545</v>
      </c>
      <c r="T611" s="7">
        <f>VLOOKUP(T600,$DT$1:$DV$31,3,FALSE)</f>
        <v>2</v>
      </c>
      <c r="U611" s="36"/>
      <c r="V611" s="37"/>
      <c r="W611" s="37"/>
      <c r="X611" s="38"/>
      <c r="Y611" s="38"/>
      <c r="Z611" s="48"/>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S612" s="7" t="s">
        <v>22</v>
      </c>
      <c r="T612" s="15">
        <v>4</v>
      </c>
      <c r="U612" s="36"/>
      <c r="V612" s="37"/>
      <c r="W612" s="37"/>
      <c r="X612" s="38"/>
      <c r="Y612" s="38"/>
      <c r="Z612" s="48"/>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S613" s="7" t="s">
        <v>696</v>
      </c>
      <c r="T613" s="28">
        <v>45355</v>
      </c>
      <c r="U613" s="36"/>
      <c r="V613" s="37"/>
      <c r="W613" s="37"/>
      <c r="X613" s="38"/>
      <c r="Y613" s="38"/>
      <c r="Z613" s="48"/>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S614" s="7" t="s">
        <v>694</v>
      </c>
      <c r="T614" s="15" t="s">
        <v>994</v>
      </c>
      <c r="U614" s="36"/>
      <c r="V614" s="37"/>
      <c r="W614" s="37"/>
      <c r="X614" s="38"/>
      <c r="Y614" s="38"/>
      <c r="Z614" s="48"/>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S615" s="7" t="s">
        <v>697</v>
      </c>
      <c r="T615" s="7">
        <f ca="1">COUNTA(U590:U649)</f>
        <v>15</v>
      </c>
      <c r="U615" s="36"/>
      <c r="V615" s="37"/>
      <c r="W615" s="37"/>
      <c r="X615" s="38"/>
      <c r="Y615" s="38"/>
      <c r="Z615" s="48"/>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S616" s="7" t="s">
        <v>715</v>
      </c>
      <c r="T616" s="7" t="str">
        <f>T604&amp;"+/-"&amp;T605&amp;" "&amp;T614</f>
        <v>-38+/-0.8 dBV</v>
      </c>
      <c r="U616" s="36"/>
      <c r="V616" s="37"/>
      <c r="W616" s="37"/>
      <c r="X616" s="38"/>
      <c r="Y616" s="38"/>
      <c r="Z616" s="48"/>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S617" s="7" t="s">
        <v>719</v>
      </c>
      <c r="T617" s="54" t="str">
        <f>T596&amp;" : "&amp;T599&amp;" "&amp;"(uA)"&amp;CHAR(10)&amp;"Vdc&amp;Remark: "&amp;T602</f>
        <v>3.3V : 100~200 (uA)
Vdc&amp;Remark: -</v>
      </c>
      <c r="U617" s="36"/>
      <c r="V617" s="37"/>
      <c r="W617" s="37"/>
      <c r="X617" s="38"/>
      <c r="Y617" s="38"/>
      <c r="Z617" s="48"/>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S618" s="7"/>
      <c r="T618" s="5"/>
      <c r="U618" s="36"/>
      <c r="V618" s="37"/>
      <c r="W618" s="37"/>
      <c r="X618" s="38"/>
      <c r="Y618" s="38"/>
      <c r="Z618" s="48"/>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t="s">
        <v>14</v>
      </c>
      <c r="T619" s="2" t="str">
        <f>ADDRESS(ROW(S619),COLUMN($S$1))&amp;":"&amp;ADDRESS(ROW(S649),COLUMN($T$1))</f>
        <v>$S$619:$T$649</v>
      </c>
      <c r="U619" s="36"/>
      <c r="V619" s="37"/>
      <c r="W619" s="37"/>
      <c r="X619" s="38"/>
      <c r="Y619" s="38"/>
      <c r="Z619" s="48"/>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t="str">
        <f>$BB$2</f>
        <v>14V</v>
      </c>
      <c r="T620" s="3">
        <v>4.3</v>
      </c>
      <c r="U620" s="36"/>
      <c r="V620" s="37"/>
      <c r="W620" s="37"/>
      <c r="X620" s="38"/>
      <c r="Y620" s="38"/>
      <c r="Z620" s="48"/>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t="str">
        <f>$BB$3</f>
        <v>13V</v>
      </c>
      <c r="T621" s="3">
        <v>3.4</v>
      </c>
      <c r="U621" s="36"/>
      <c r="V621" s="37"/>
      <c r="W621" s="37"/>
      <c r="X621" s="38"/>
      <c r="Y621" s="38"/>
      <c r="Z621" s="48"/>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t="str">
        <f>$BB$4</f>
        <v>12V</v>
      </c>
      <c r="T622" s="3">
        <v>2.4</v>
      </c>
      <c r="U622" s="36"/>
      <c r="V622" s="37"/>
      <c r="W622" s="37"/>
      <c r="X622" s="38"/>
      <c r="Y622" s="38"/>
      <c r="Z622" s="48"/>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t="str">
        <f>$BB$5</f>
        <v>11V</v>
      </c>
      <c r="T623" s="3">
        <v>1.2</v>
      </c>
      <c r="U623" s="36"/>
      <c r="V623" s="37"/>
      <c r="W623" s="37"/>
      <c r="X623" s="38"/>
      <c r="Y623" s="38"/>
      <c r="Z623" s="48"/>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t="str">
        <f>$BB$6</f>
        <v>10V</v>
      </c>
      <c r="T624" s="3">
        <v>0</v>
      </c>
      <c r="U624" s="36"/>
      <c r="V624" s="37"/>
      <c r="W624" s="37"/>
      <c r="X624" s="38"/>
      <c r="Y624" s="38"/>
      <c r="Z624" s="48"/>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t="str">
        <f>$BB$7</f>
        <v>9V</v>
      </c>
      <c r="T625" s="3">
        <v>-1.1000000000000001</v>
      </c>
      <c r="U625" s="36"/>
      <c r="V625" s="37"/>
      <c r="W625" s="37"/>
      <c r="X625" s="38"/>
      <c r="Y625" s="38"/>
      <c r="Z625" s="48"/>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t="str">
        <f>$BB$8</f>
        <v>FIX</v>
      </c>
      <c r="T626" s="3">
        <v>0</v>
      </c>
      <c r="U626" s="36"/>
      <c r="V626" s="37"/>
      <c r="W626" s="37"/>
      <c r="X626" s="38"/>
      <c r="Y626" s="38"/>
      <c r="Z626" s="48"/>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t="str">
        <f>$BB$9</f>
        <v>Space</v>
      </c>
      <c r="T627" s="3" t="s">
        <v>562</v>
      </c>
      <c r="U627" s="36"/>
      <c r="V627" s="37"/>
      <c r="W627" s="37"/>
      <c r="X627" s="38"/>
      <c r="Y627" s="38"/>
      <c r="Z627" s="48"/>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t="str">
        <f>$BB$10</f>
        <v>Config2</v>
      </c>
      <c r="T628" s="3" t="s">
        <v>562</v>
      </c>
      <c r="U628" s="36"/>
      <c r="V628" s="37"/>
      <c r="W628" s="37"/>
      <c r="X628" s="38"/>
      <c r="Y628" s="38"/>
      <c r="Z628" s="48"/>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t="str">
        <f>$BB$11</f>
        <v>-</v>
      </c>
      <c r="T629" s="3"/>
      <c r="U629" s="36"/>
      <c r="V629" s="37"/>
      <c r="W629" s="37"/>
      <c r="X629" s="38"/>
      <c r="Y629" s="38"/>
      <c r="Z629" s="48"/>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t="str">
        <f>$BB$12</f>
        <v>-</v>
      </c>
      <c r="T630" s="3"/>
      <c r="U630" s="36"/>
      <c r="V630" s="37"/>
      <c r="W630" s="37"/>
      <c r="X630" s="38"/>
      <c r="Y630" s="38"/>
      <c r="Z630" s="48"/>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t="str">
        <f>$BB$13</f>
        <v>-</v>
      </c>
      <c r="T631" s="3"/>
      <c r="U631" s="36"/>
      <c r="V631" s="37"/>
      <c r="W631" s="37"/>
      <c r="X631" s="38"/>
      <c r="Y631" s="38"/>
      <c r="Z631" s="48"/>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t="str">
        <f>$BB$14</f>
        <v>-</v>
      </c>
      <c r="T632" s="3"/>
      <c r="U632" s="36"/>
      <c r="V632" s="37"/>
      <c r="W632" s="37"/>
      <c r="X632" s="38"/>
      <c r="Y632" s="38"/>
      <c r="Z632" s="48"/>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t="str">
        <f>$BB$15</f>
        <v>-</v>
      </c>
      <c r="T633" s="3"/>
      <c r="U633" s="36"/>
      <c r="V633" s="37"/>
      <c r="W633" s="37"/>
      <c r="X633" s="38"/>
      <c r="Y633" s="38"/>
      <c r="Z633" s="48"/>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t="str">
        <f>$BB$16</f>
        <v>-</v>
      </c>
      <c r="T634" s="3"/>
      <c r="U634" s="36"/>
      <c r="V634" s="37"/>
      <c r="W634" s="37"/>
      <c r="X634" s="38"/>
      <c r="Y634" s="38"/>
      <c r="Z634" s="48"/>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t="str">
        <f>$BB$17</f>
        <v>-</v>
      </c>
      <c r="T635" s="3"/>
      <c r="U635" s="36"/>
      <c r="V635" s="37"/>
      <c r="W635" s="37"/>
      <c r="X635" s="38"/>
      <c r="Y635" s="38"/>
      <c r="Z635" s="48"/>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t="str">
        <f>$BB$18</f>
        <v>-</v>
      </c>
      <c r="T636" s="3"/>
      <c r="U636" s="36"/>
      <c r="V636" s="37"/>
      <c r="W636" s="37"/>
      <c r="X636" s="38"/>
      <c r="Y636" s="38"/>
      <c r="Z636" s="48"/>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t="str">
        <f>$BB$19</f>
        <v>-</v>
      </c>
      <c r="T637" s="3"/>
      <c r="U637" s="36"/>
      <c r="V637" s="37"/>
      <c r="W637" s="37"/>
      <c r="X637" s="38"/>
      <c r="Y637" s="38"/>
      <c r="Z637" s="48"/>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t="str">
        <f>$BB$20</f>
        <v>-</v>
      </c>
      <c r="T638" s="3"/>
      <c r="U638" s="36"/>
      <c r="V638" s="37"/>
      <c r="W638" s="37"/>
      <c r="X638" s="38"/>
      <c r="Y638" s="38"/>
      <c r="Z638" s="48"/>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t="str">
        <f>$BB$21</f>
        <v>-</v>
      </c>
      <c r="T639" s="3"/>
      <c r="U639" s="36"/>
      <c r="V639" s="37"/>
      <c r="W639" s="37"/>
      <c r="X639" s="38"/>
      <c r="Y639" s="38"/>
      <c r="Z639" s="48"/>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t="str">
        <f>$BB$22</f>
        <v>-</v>
      </c>
      <c r="T640" s="3"/>
      <c r="U640" s="36"/>
      <c r="V640" s="37"/>
      <c r="W640" s="37"/>
      <c r="X640" s="38"/>
      <c r="Y640" s="38"/>
      <c r="Z640" s="48"/>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t="str">
        <f>$BB$23</f>
        <v>-</v>
      </c>
      <c r="T641" s="3"/>
      <c r="U641" s="36"/>
      <c r="V641" s="37"/>
      <c r="W641" s="37"/>
      <c r="X641" s="38"/>
      <c r="Y641" s="38"/>
      <c r="Z641" s="48"/>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t="str">
        <f>$BB$24</f>
        <v>-</v>
      </c>
      <c r="T642" s="3"/>
      <c r="U642" s="36"/>
      <c r="V642" s="37"/>
      <c r="W642" s="37"/>
      <c r="X642" s="38"/>
      <c r="Y642" s="38"/>
      <c r="Z642" s="48"/>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t="str">
        <f>$BB$25</f>
        <v>-</v>
      </c>
      <c r="T643" s="3"/>
      <c r="U643" s="36"/>
      <c r="V643" s="37"/>
      <c r="W643" s="37"/>
      <c r="X643" s="38"/>
      <c r="Y643" s="38"/>
      <c r="Z643" s="48"/>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t="str">
        <f>$BB$26</f>
        <v>-</v>
      </c>
      <c r="T644" s="3"/>
      <c r="U644" s="36"/>
      <c r="V644" s="37"/>
      <c r="W644" s="37"/>
      <c r="X644" s="38"/>
      <c r="Y644" s="38"/>
      <c r="Z644" s="48"/>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t="str">
        <f>$BB$27</f>
        <v>-</v>
      </c>
      <c r="T645" s="3"/>
      <c r="U645" s="36"/>
      <c r="V645" s="37"/>
      <c r="W645" s="37"/>
      <c r="X645" s="38"/>
      <c r="Y645" s="38"/>
      <c r="Z645" s="48"/>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t="str">
        <f>$BB$28</f>
        <v>-</v>
      </c>
      <c r="T646" s="3"/>
      <c r="U646" s="36"/>
      <c r="V646" s="37"/>
      <c r="W646" s="37"/>
      <c r="X646" s="38"/>
      <c r="Y646" s="38"/>
      <c r="Z646" s="48"/>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t="str">
        <f>$BB$29</f>
        <v>-</v>
      </c>
      <c r="T647" s="3"/>
      <c r="U647" s="36"/>
      <c r="V647" s="37"/>
      <c r="W647" s="37"/>
      <c r="X647" s="38"/>
      <c r="Y647" s="38"/>
      <c r="Z647" s="48"/>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t="str">
        <f>$BB$30</f>
        <v>-</v>
      </c>
      <c r="T648" s="3"/>
      <c r="U648" s="36"/>
      <c r="V648" s="37"/>
      <c r="W648" s="37"/>
      <c r="X648" s="38"/>
      <c r="Y648" s="38"/>
      <c r="Z648" s="48"/>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t="str">
        <f>$BB$31</f>
        <v>-</v>
      </c>
      <c r="T649" s="3"/>
      <c r="U649" s="36"/>
      <c r="V649" s="37"/>
      <c r="W649" s="37"/>
      <c r="X649" s="38"/>
      <c r="Y649" s="38"/>
      <c r="Z649" s="48"/>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85"/>
      <c r="T650" s="85"/>
      <c r="U650" s="85"/>
      <c r="V650" s="85"/>
      <c r="W650" s="85"/>
      <c r="X650" s="85"/>
      <c r="Y650" s="85"/>
      <c r="Z650" s="85"/>
      <c r="AA650" s="85"/>
      <c r="AB650" s="85"/>
      <c r="AC650" s="85"/>
      <c r="AD650" s="85"/>
      <c r="AE650" s="85"/>
      <c r="AF650" s="85"/>
      <c r="AG650" s="85"/>
      <c r="AH650" s="85"/>
      <c r="AI650" s="85"/>
      <c r="AJ650" s="85"/>
      <c r="AK650" s="85"/>
      <c r="AL650" s="85"/>
      <c r="AM650" s="85"/>
      <c r="AN650" s="85"/>
      <c r="AO650" s="85"/>
      <c r="AP650" s="85"/>
      <c r="AQ650" s="85"/>
      <c r="AR650" s="109"/>
      <c r="AS650" s="109"/>
    </row>
    <row r="651" spans="19:45" ht="30" customHeight="1" x14ac:dyDescent="0.25">
      <c r="S651" s="31" cm="1">
        <f t="array" ref="S651">BoxNum(ROW($S651))</f>
        <v>11</v>
      </c>
      <c r="T651" s="7" t="s">
        <v>698</v>
      </c>
      <c r="U651" s="15" t="s">
        <v>1224</v>
      </c>
      <c r="V651" s="12"/>
      <c r="W651" s="65"/>
      <c r="X651" s="12"/>
      <c r="Y651" s="7">
        <f>VLOOKUP(U651,$DX$1:$DZ$21,3,FALSE)</f>
        <v>0</v>
      </c>
      <c r="Z651" s="5"/>
      <c r="AA651" s="5"/>
      <c r="AB651" s="5"/>
      <c r="AC651" s="5"/>
      <c r="AD651" s="8"/>
      <c r="AE651" s="5"/>
      <c r="AF651" s="5"/>
      <c r="AG651" s="5"/>
      <c r="AH651" s="5"/>
      <c r="AI651" s="5"/>
      <c r="AJ651" s="5"/>
      <c r="AK651" s="5"/>
      <c r="AL651" s="5"/>
      <c r="AM651" s="5"/>
      <c r="AN651" s="5"/>
      <c r="AO651" s="5"/>
      <c r="AP651" s="5"/>
      <c r="AQ651" s="5"/>
      <c r="AR651" s="5"/>
      <c r="AS651" s="5"/>
    </row>
    <row r="652" spans="19:45" ht="30" customHeight="1" x14ac:dyDescent="0.25">
      <c r="S652" s="7" t="s">
        <v>24</v>
      </c>
      <c r="T652" s="15"/>
      <c r="U652" s="5" t="s">
        <v>23</v>
      </c>
      <c r="V652" s="7">
        <f>VLOOKUP(U651,$DX$1:$DZ$21,2,FALSE)</f>
        <v>0</v>
      </c>
      <c r="W652" s="19"/>
      <c r="X652" s="19"/>
      <c r="Y652" s="19"/>
      <c r="Z652" s="19"/>
      <c r="AA652" s="5" t="s">
        <v>592</v>
      </c>
      <c r="AB652" s="26" t="e">
        <f>T671&amp;"_"&amp;ABS(T669)&amp;"dB_"&amp;T673&amp;"_"&amp;T674&amp;"_"&amp;GetAbsMaxMinText(AF655:AG714)&amp;"_"&amp;T654&amp;"_"&amp;T653&amp;S651&amp;"."&amp;T677</f>
        <v>#N/A</v>
      </c>
      <c r="AC652" s="18"/>
      <c r="AD652" s="18"/>
      <c r="AE652" s="18"/>
      <c r="AF652" s="18"/>
      <c r="AG652" s="18"/>
      <c r="AH652" s="19"/>
      <c r="AI652" s="19" t="s">
        <v>2</v>
      </c>
      <c r="AJ652" s="16"/>
      <c r="AK652" s="16"/>
      <c r="AL652" s="16"/>
      <c r="AM652" s="16"/>
      <c r="AN652" s="16"/>
      <c r="AO652" s="16"/>
      <c r="AP652" s="16"/>
      <c r="AQ652" s="16"/>
      <c r="AR652" s="16"/>
      <c r="AS652" s="16"/>
    </row>
    <row r="653" spans="19:45" ht="30" customHeight="1" x14ac:dyDescent="0.25">
      <c r="S653" s="7" t="s">
        <v>5</v>
      </c>
      <c r="T653" s="15"/>
      <c r="U653" s="104" t="str">
        <f>HYPERLINK("#A"&amp;(S651+1),"&lt;==Block" &amp; $S651 &amp;"==&gt;")</f>
        <v>&lt;==Block11==&gt;</v>
      </c>
      <c r="V653" s="51"/>
      <c r="W653" s="19"/>
      <c r="X653" s="19"/>
      <c r="Y653" s="23"/>
      <c r="Z653" s="8"/>
      <c r="AA653" s="19"/>
      <c r="AB653" s="19"/>
      <c r="AC653" s="19"/>
      <c r="AD653" s="19"/>
      <c r="AE653" s="19"/>
      <c r="AF653" s="19"/>
      <c r="AG653" s="19"/>
      <c r="AH653" s="19"/>
      <c r="AI653" s="19"/>
      <c r="AJ653" s="19"/>
      <c r="AK653" s="19"/>
      <c r="AL653" s="19"/>
      <c r="AM653" s="19"/>
      <c r="AN653" s="57" t="s">
        <v>723</v>
      </c>
      <c r="AO653" s="57" t="s">
        <v>709</v>
      </c>
      <c r="AP653" s="57" t="s">
        <v>710</v>
      </c>
      <c r="AQ653" s="57" t="s">
        <v>611</v>
      </c>
      <c r="AR653" s="57" t="s">
        <v>711</v>
      </c>
      <c r="AS653" s="50"/>
    </row>
    <row r="654" spans="19:45" ht="30" customHeight="1" x14ac:dyDescent="0.25">
      <c r="S654" s="7" t="s">
        <v>10</v>
      </c>
      <c r="T654" s="15"/>
      <c r="U654" s="52" t="s">
        <v>775</v>
      </c>
      <c r="V654" s="33" t="s">
        <v>601</v>
      </c>
      <c r="W654" s="33" t="s">
        <v>602</v>
      </c>
      <c r="X654" s="33" t="s">
        <v>603</v>
      </c>
      <c r="Y654" s="33" t="s">
        <v>603</v>
      </c>
      <c r="Z654" s="33" t="s">
        <v>591</v>
      </c>
      <c r="AA654" s="33" t="s">
        <v>7</v>
      </c>
      <c r="AB654" s="33" t="s">
        <v>563</v>
      </c>
      <c r="AC654" s="33" t="s">
        <v>577</v>
      </c>
      <c r="AD654" s="33" t="s">
        <v>611</v>
      </c>
      <c r="AE654" s="33" t="s">
        <v>569</v>
      </c>
      <c r="AF654" s="35" t="s">
        <v>593</v>
      </c>
      <c r="AG654" s="35" t="s">
        <v>594</v>
      </c>
      <c r="AH654" s="35" t="s">
        <v>595</v>
      </c>
      <c r="AI654" s="35" t="s">
        <v>596</v>
      </c>
      <c r="AJ654" s="56" t="s">
        <v>597</v>
      </c>
      <c r="AK654" s="56" t="s">
        <v>598</v>
      </c>
      <c r="AL654" s="56" t="s">
        <v>599</v>
      </c>
      <c r="AM654" s="56" t="s">
        <v>600</v>
      </c>
      <c r="AN654" s="56" t="e">
        <f>VLOOKUP($T662,$DE$1:$DJ$31,2,FALSE)</f>
        <v>#N/A</v>
      </c>
      <c r="AO654" s="56" t="e">
        <f>VLOOKUP($T662,$DE$1:$DJ$31,3,FALSE)</f>
        <v>#N/A</v>
      </c>
      <c r="AP654" s="56" t="e">
        <f>VLOOKUP($T662,$DE$1:$DJ$31,4,FALSE)</f>
        <v>#N/A</v>
      </c>
      <c r="AQ654" s="56" t="e">
        <f>VLOOKUP($T662,$DE$1:$DJ$31,5,FALSE)</f>
        <v>#N/A</v>
      </c>
      <c r="AR654" s="56" t="e">
        <f>VLOOKUP($T662,$DE$1:$DJ$31,6,FALSE)</f>
        <v>#N/A</v>
      </c>
      <c r="AS654" s="35"/>
    </row>
    <row r="655" spans="19:45" ht="30" customHeight="1" x14ac:dyDescent="0.25">
      <c r="S655" s="7" t="s">
        <v>18</v>
      </c>
      <c r="T655" s="15"/>
      <c r="U655" s="36" t="str">
        <f t="shared" ref="U655:U669" ca="1" si="105">ConfigCode($AA655,$AN655,$AO655,$AP655,$AQ655,$AR655,$AF655,$AG655,2)</f>
        <v>Code Error</v>
      </c>
      <c r="V655" s="37"/>
      <c r="W655" s="37"/>
      <c r="X655" s="68"/>
      <c r="Y655" s="68"/>
      <c r="Z655" s="55"/>
      <c r="AA655" s="39"/>
      <c r="AB655" s="40"/>
      <c r="AC655" s="40"/>
      <c r="AD655" s="40"/>
      <c r="AE655" s="41"/>
      <c r="AF655" s="42"/>
      <c r="AG655" s="42"/>
      <c r="AH655" s="43"/>
      <c r="AI655" s="43"/>
      <c r="AJ655" s="44"/>
      <c r="AK655" s="44"/>
      <c r="AL655" s="44"/>
      <c r="AM655" s="44"/>
      <c r="AN655" s="36"/>
      <c r="AO655" s="36"/>
      <c r="AP655" s="36"/>
      <c r="AQ655" s="36"/>
      <c r="AR655" s="36" t="str" cm="1">
        <f t="array" aca="1" ref="AR655" ca="1">ManualLookup(AE655,BoxVal(ROW(AE655),4,COLUMN(AR653)),INDIRECT(DR$3))</f>
        <v>錯誤: 無法解析範圍或參數</v>
      </c>
      <c r="AS655" s="33"/>
    </row>
    <row r="656" spans="19:45" ht="30" customHeight="1" x14ac:dyDescent="0.25">
      <c r="S656" s="7" t="s">
        <v>13</v>
      </c>
      <c r="T656" s="15"/>
      <c r="U656" s="36" t="str">
        <f t="shared" ca="1" si="105"/>
        <v>Code Error</v>
      </c>
      <c r="V656" s="37"/>
      <c r="W656" s="37"/>
      <c r="X656" s="68"/>
      <c r="Y656" s="68"/>
      <c r="Z656" s="55"/>
      <c r="AA656" s="39"/>
      <c r="AB656" s="40"/>
      <c r="AC656" s="40"/>
      <c r="AD656" s="40"/>
      <c r="AE656" s="41"/>
      <c r="AF656" s="42"/>
      <c r="AG656" s="47"/>
      <c r="AH656" s="43"/>
      <c r="AI656" s="43"/>
      <c r="AJ656" s="44"/>
      <c r="AK656" s="44"/>
      <c r="AL656" s="44"/>
      <c r="AM656" s="44"/>
      <c r="AN656" s="36"/>
      <c r="AO656" s="36"/>
      <c r="AP656" s="36"/>
      <c r="AQ656" s="36"/>
      <c r="AR656" s="36" t="str" cm="1">
        <f t="array" aca="1" ref="AR656" ca="1">ManualLookup(AE656,BoxVal(ROW(AE656),4,COLUMN(AR654)),INDIRECT(DR$3))</f>
        <v>錯誤: 無法解析範圍或參數</v>
      </c>
      <c r="AS656" s="36"/>
    </row>
    <row r="657" spans="19:45" ht="30" customHeight="1" x14ac:dyDescent="0.25">
      <c r="S657" s="26"/>
      <c r="T657" s="17"/>
      <c r="U657" s="36" t="str">
        <f t="shared" ca="1" si="105"/>
        <v>Code Error</v>
      </c>
      <c r="V657" s="37"/>
      <c r="W657" s="37"/>
      <c r="X657" s="68"/>
      <c r="Y657" s="68"/>
      <c r="Z657" s="55"/>
      <c r="AA657" s="39"/>
      <c r="AB657" s="40"/>
      <c r="AC657" s="40"/>
      <c r="AD657" s="40"/>
      <c r="AE657" s="41"/>
      <c r="AF657" s="42"/>
      <c r="AG657" s="47"/>
      <c r="AH657" s="43"/>
      <c r="AI657" s="43"/>
      <c r="AJ657" s="44"/>
      <c r="AK657" s="44"/>
      <c r="AL657" s="44"/>
      <c r="AM657" s="44"/>
      <c r="AN657" s="36"/>
      <c r="AO657" s="36"/>
      <c r="AP657" s="36"/>
      <c r="AQ657" s="36"/>
      <c r="AR657" s="36" t="str" cm="1">
        <f t="array" aca="1" ref="AR657" ca="1">ManualLookup(AE657,BoxVal(ROW(AE657),4,COLUMN(AR655)),INDIRECT(DR$3))</f>
        <v>錯誤: 無法解析範圍或參數</v>
      </c>
      <c r="AS657" s="36"/>
    </row>
    <row r="658" spans="19:45" ht="30" customHeight="1" x14ac:dyDescent="0.25">
      <c r="S658" s="7" t="s">
        <v>19</v>
      </c>
      <c r="T658" s="15"/>
      <c r="U658" s="36" t="str">
        <f t="shared" ca="1" si="105"/>
        <v>Code Error</v>
      </c>
      <c r="V658" s="37"/>
      <c r="W658" s="37"/>
      <c r="X658" s="68"/>
      <c r="Y658" s="68"/>
      <c r="Z658" s="55"/>
      <c r="AA658" s="39"/>
      <c r="AB658" s="40"/>
      <c r="AC658" s="40"/>
      <c r="AD658" s="40"/>
      <c r="AE658" s="41"/>
      <c r="AF658" s="42"/>
      <c r="AG658" s="47"/>
      <c r="AH658" s="43"/>
      <c r="AI658" s="43"/>
      <c r="AJ658" s="44"/>
      <c r="AK658" s="44"/>
      <c r="AL658" s="44"/>
      <c r="AM658" s="44"/>
      <c r="AN658" s="36"/>
      <c r="AO658" s="36"/>
      <c r="AP658" s="36"/>
      <c r="AQ658" s="36"/>
      <c r="AR658" s="36" t="str" cm="1">
        <f t="array" aca="1" ref="AR658" ca="1">ManualLookup(AE658,BoxVal(ROW(AE658),4,COLUMN(AR656)),INDIRECT(DR$3))</f>
        <v>錯誤: 無法解析範圍或參數</v>
      </c>
      <c r="AS658" s="36"/>
    </row>
    <row r="659" spans="19:45" ht="30" customHeight="1" x14ac:dyDescent="0.25">
      <c r="S659" s="7" t="s">
        <v>15</v>
      </c>
      <c r="T659" s="15"/>
      <c r="U659" s="36" t="str">
        <f t="shared" ca="1" si="105"/>
        <v>Code Error</v>
      </c>
      <c r="V659" s="37"/>
      <c r="W659" s="37"/>
      <c r="X659" s="68"/>
      <c r="Y659" s="68"/>
      <c r="Z659" s="55"/>
      <c r="AA659" s="39"/>
      <c r="AB659" s="40"/>
      <c r="AC659" s="40"/>
      <c r="AD659" s="40"/>
      <c r="AE659" s="41"/>
      <c r="AF659" s="42"/>
      <c r="AG659" s="47"/>
      <c r="AH659" s="43"/>
      <c r="AI659" s="43"/>
      <c r="AJ659" s="44"/>
      <c r="AK659" s="44"/>
      <c r="AL659" s="44"/>
      <c r="AM659" s="44"/>
      <c r="AN659" s="36"/>
      <c r="AO659" s="36"/>
      <c r="AP659" s="36"/>
      <c r="AQ659" s="36"/>
      <c r="AR659" s="36" t="str" cm="1">
        <f t="array" aca="1" ref="AR659" ca="1">ManualLookup(AE659,BoxVal(ROW(AE659),4,COLUMN(AR657)),INDIRECT(DR$3))</f>
        <v>錯誤: 無法解析範圍或參數</v>
      </c>
      <c r="AS659" s="36"/>
    </row>
    <row r="660" spans="19:45" ht="30" customHeight="1" x14ac:dyDescent="0.25">
      <c r="S660" s="7" t="s">
        <v>705</v>
      </c>
      <c r="T660" s="15"/>
      <c r="U660" s="36" t="str">
        <f t="shared" ca="1" si="105"/>
        <v>Code Error</v>
      </c>
      <c r="V660" s="37"/>
      <c r="W660" s="37"/>
      <c r="X660" s="68"/>
      <c r="Y660" s="68"/>
      <c r="Z660" s="55"/>
      <c r="AA660" s="39"/>
      <c r="AB660" s="40"/>
      <c r="AC660" s="40"/>
      <c r="AD660" s="40"/>
      <c r="AE660" s="41"/>
      <c r="AF660" s="42"/>
      <c r="AG660" s="47"/>
      <c r="AH660" s="43"/>
      <c r="AI660" s="43"/>
      <c r="AJ660" s="44"/>
      <c r="AK660" s="44"/>
      <c r="AL660" s="44"/>
      <c r="AM660" s="44"/>
      <c r="AN660" s="36"/>
      <c r="AO660" s="36"/>
      <c r="AP660" s="36"/>
      <c r="AQ660" s="36"/>
      <c r="AR660" s="36" t="str" cm="1">
        <f t="array" aca="1" ref="AR660" ca="1">ManualLookup(AE660,BoxVal(ROW(AE660),4,COLUMN(AR658)),INDIRECT(DR$3))</f>
        <v>錯誤: 無法解析範圍或參數</v>
      </c>
      <c r="AS660" s="36"/>
    </row>
    <row r="661" spans="19:45" ht="30" customHeight="1" x14ac:dyDescent="0.25">
      <c r="S661" s="7" t="s">
        <v>605</v>
      </c>
      <c r="T661" s="15"/>
      <c r="U661" s="36" t="str">
        <f t="shared" ca="1" si="105"/>
        <v>Code Error</v>
      </c>
      <c r="V661" s="37"/>
      <c r="W661" s="37"/>
      <c r="X661" s="68"/>
      <c r="Y661" s="68"/>
      <c r="Z661" s="55"/>
      <c r="AA661" s="39"/>
      <c r="AB661" s="40"/>
      <c r="AC661" s="40"/>
      <c r="AD661" s="40"/>
      <c r="AE661" s="41"/>
      <c r="AF661" s="42"/>
      <c r="AG661" s="47"/>
      <c r="AH661" s="43"/>
      <c r="AI661" s="43"/>
      <c r="AJ661" s="44"/>
      <c r="AK661" s="44"/>
      <c r="AL661" s="44"/>
      <c r="AM661" s="44"/>
      <c r="AN661" s="36"/>
      <c r="AO661" s="36"/>
      <c r="AP661" s="36"/>
      <c r="AQ661" s="36"/>
      <c r="AR661" s="36" t="str" cm="1">
        <f t="array" aca="1" ref="AR661" ca="1">ManualLookup(AE661,BoxVal(ROW(AE661),4,COLUMN(AR659)),INDIRECT(DR$3))</f>
        <v>錯誤: 無法解析範圍或參數</v>
      </c>
      <c r="AS661" s="36"/>
    </row>
    <row r="662" spans="19:45" ht="30" customHeight="1" x14ac:dyDescent="0.25">
      <c r="S662" s="7" t="s">
        <v>721</v>
      </c>
      <c r="T662" s="15"/>
      <c r="U662" s="36" t="str">
        <f t="shared" ca="1" si="105"/>
        <v>Code Error</v>
      </c>
      <c r="V662" s="37"/>
      <c r="W662" s="37"/>
      <c r="X662" s="68"/>
      <c r="Y662" s="68"/>
      <c r="Z662" s="55"/>
      <c r="AA662" s="39"/>
      <c r="AB662" s="40"/>
      <c r="AC662" s="40"/>
      <c r="AD662" s="40"/>
      <c r="AE662" s="41"/>
      <c r="AF662" s="42"/>
      <c r="AG662" s="47"/>
      <c r="AH662" s="43"/>
      <c r="AI662" s="43"/>
      <c r="AJ662" s="44"/>
      <c r="AK662" s="44"/>
      <c r="AL662" s="44"/>
      <c r="AM662" s="44"/>
      <c r="AN662" s="36"/>
      <c r="AO662" s="36"/>
      <c r="AP662" s="36"/>
      <c r="AQ662" s="36"/>
      <c r="AR662" s="36" t="str" cm="1">
        <f t="array" aca="1" ref="AR662" ca="1">ManualLookup(AE662,BoxVal(ROW(AE662),4,COLUMN(AR660)),INDIRECT(DR$3))</f>
        <v>錯誤: 無法解析範圍或參數</v>
      </c>
      <c r="AS662" s="36"/>
    </row>
    <row r="663" spans="19:45" ht="30" customHeight="1" x14ac:dyDescent="0.25">
      <c r="S663" s="7" t="s">
        <v>20</v>
      </c>
      <c r="T663" s="15"/>
      <c r="U663" s="36" t="str">
        <f t="shared" ca="1" si="105"/>
        <v>Code Error</v>
      </c>
      <c r="V663" s="37"/>
      <c r="W663" s="37"/>
      <c r="X663" s="68"/>
      <c r="Y663" s="68"/>
      <c r="Z663" s="55"/>
      <c r="AA663" s="39"/>
      <c r="AB663" s="40"/>
      <c r="AC663" s="40"/>
      <c r="AD663" s="40"/>
      <c r="AE663" s="41"/>
      <c r="AF663" s="42"/>
      <c r="AG663" s="47"/>
      <c r="AH663" s="43"/>
      <c r="AI663" s="43"/>
      <c r="AJ663" s="44"/>
      <c r="AK663" s="44"/>
      <c r="AL663" s="44"/>
      <c r="AM663" s="44"/>
      <c r="AN663" s="36"/>
      <c r="AO663" s="36"/>
      <c r="AP663" s="36"/>
      <c r="AQ663" s="36"/>
      <c r="AR663" s="36" t="str" cm="1">
        <f t="array" aca="1" ref="AR663" ca="1">ManualLookup(AE663,BoxVal(ROW(AE663),4,COLUMN(AR661)),INDIRECT(DR$3))</f>
        <v>錯誤: 無法解析範圍或參數</v>
      </c>
      <c r="AS663" s="36"/>
    </row>
    <row r="664" spans="19:45" ht="30" customHeight="1" x14ac:dyDescent="0.25">
      <c r="S664" s="7" t="s">
        <v>691</v>
      </c>
      <c r="T664" s="15"/>
      <c r="U664" s="36" t="str">
        <f t="shared" ca="1" si="105"/>
        <v>Code Error</v>
      </c>
      <c r="V664" s="37"/>
      <c r="W664" s="37"/>
      <c r="X664" s="68"/>
      <c r="Y664" s="68"/>
      <c r="Z664" s="55"/>
      <c r="AA664" s="39"/>
      <c r="AB664" s="40"/>
      <c r="AC664" s="40"/>
      <c r="AD664" s="40"/>
      <c r="AE664" s="41"/>
      <c r="AF664" s="42"/>
      <c r="AG664" s="47"/>
      <c r="AH664" s="43"/>
      <c r="AI664" s="43"/>
      <c r="AJ664" s="44"/>
      <c r="AK664" s="44"/>
      <c r="AL664" s="44"/>
      <c r="AM664" s="44"/>
      <c r="AN664" s="36"/>
      <c r="AO664" s="36"/>
      <c r="AP664" s="36"/>
      <c r="AQ664" s="36"/>
      <c r="AR664" s="36" t="str" cm="1">
        <f t="array" aca="1" ref="AR664" ca="1">ManualLookup(AE664,BoxVal(ROW(AE664),4,COLUMN(AR662)),INDIRECT(DR$3))</f>
        <v>錯誤: 無法解析範圍或參數</v>
      </c>
      <c r="AS664" s="36"/>
    </row>
    <row r="665" spans="19:45" ht="30" customHeight="1" x14ac:dyDescent="0.25">
      <c r="S665" s="7" t="s">
        <v>544</v>
      </c>
      <c r="T665" s="15"/>
      <c r="U665" s="36" t="str">
        <f t="shared" ca="1" si="105"/>
        <v>Code Error</v>
      </c>
      <c r="V665" s="37"/>
      <c r="W665" s="37"/>
      <c r="X665" s="68"/>
      <c r="Y665" s="68"/>
      <c r="Z665" s="55"/>
      <c r="AA665" s="39"/>
      <c r="AB665" s="40"/>
      <c r="AC665" s="40"/>
      <c r="AD665" s="40"/>
      <c r="AE665" s="41"/>
      <c r="AF665" s="42"/>
      <c r="AG665" s="47"/>
      <c r="AH665" s="43"/>
      <c r="AI665" s="43"/>
      <c r="AJ665" s="44"/>
      <c r="AK665" s="44"/>
      <c r="AL665" s="44"/>
      <c r="AM665" s="44"/>
      <c r="AN665" s="36"/>
      <c r="AO665" s="36"/>
      <c r="AP665" s="36"/>
      <c r="AQ665" s="36"/>
      <c r="AR665" s="36" t="str" cm="1">
        <f t="array" aca="1" ref="AR665" ca="1">ManualLookup(AE665,BoxVal(ROW(AE665),4,COLUMN(AR663)),INDIRECT(DR$3))</f>
        <v>錯誤: 無法解析範圍或參數</v>
      </c>
      <c r="AS665" s="36"/>
    </row>
    <row r="666" spans="19:45" ht="30" customHeight="1" x14ac:dyDescent="0.25">
      <c r="S666" s="73" t="s">
        <v>12</v>
      </c>
      <c r="T666" s="15"/>
      <c r="U666" s="36" t="str">
        <f t="shared" ca="1" si="105"/>
        <v>Code Error</v>
      </c>
      <c r="V666" s="37"/>
      <c r="W666" s="37"/>
      <c r="X666" s="68"/>
      <c r="Y666" s="68"/>
      <c r="Z666" s="55"/>
      <c r="AA666" s="39"/>
      <c r="AB666" s="40"/>
      <c r="AC666" s="40"/>
      <c r="AD666" s="40"/>
      <c r="AE666" s="41"/>
      <c r="AF666" s="42"/>
      <c r="AG666" s="47"/>
      <c r="AH666" s="43"/>
      <c r="AI666" s="43"/>
      <c r="AJ666" s="44"/>
      <c r="AK666" s="44"/>
      <c r="AL666" s="44"/>
      <c r="AM666" s="44"/>
      <c r="AN666" s="36"/>
      <c r="AO666" s="36"/>
      <c r="AP666" s="36"/>
      <c r="AQ666" s="36"/>
      <c r="AR666" s="36" t="str" cm="1">
        <f t="array" aca="1" ref="AR666" ca="1">ManualLookup(AE666,BoxVal(ROW(AE666),4,COLUMN(AR664)),INDIRECT(DR$3))</f>
        <v>錯誤: 無法解析範圍或參數</v>
      </c>
      <c r="AS666" s="36"/>
    </row>
    <row r="667" spans="19:45" ht="30" customHeight="1" x14ac:dyDescent="0.25">
      <c r="S667" s="73" t="s">
        <v>773</v>
      </c>
      <c r="T667" s="15"/>
      <c r="U667" s="36" t="str">
        <f t="shared" ca="1" si="105"/>
        <v>Code Error</v>
      </c>
      <c r="V667" s="37"/>
      <c r="W667" s="37"/>
      <c r="X667" s="68"/>
      <c r="Y667" s="68"/>
      <c r="Z667" s="55"/>
      <c r="AA667" s="39"/>
      <c r="AB667" s="40"/>
      <c r="AC667" s="40"/>
      <c r="AD667" s="40"/>
      <c r="AE667" s="41"/>
      <c r="AF667" s="42"/>
      <c r="AG667" s="47"/>
      <c r="AH667" s="43"/>
      <c r="AI667" s="43"/>
      <c r="AJ667" s="44"/>
      <c r="AK667" s="44"/>
      <c r="AL667" s="44"/>
      <c r="AM667" s="44"/>
      <c r="AN667" s="36"/>
      <c r="AO667" s="36"/>
      <c r="AP667" s="36"/>
      <c r="AQ667" s="36"/>
      <c r="AR667" s="36" t="str" cm="1">
        <f t="array" aca="1" ref="AR667" ca="1">ManualLookup(AE667,BoxVal(ROW(AE667),4,COLUMN(AR665)),INDIRECT(DR$3))</f>
        <v>錯誤: 無法解析範圍或參數</v>
      </c>
      <c r="AS667" s="36"/>
    </row>
    <row r="668" spans="19:45" ht="30" customHeight="1" x14ac:dyDescent="0.25">
      <c r="S668" s="7" t="s">
        <v>573</v>
      </c>
      <c r="T668" s="15"/>
      <c r="U668" s="36" t="str">
        <f t="shared" ca="1" si="105"/>
        <v>Code Error</v>
      </c>
      <c r="V668" s="37"/>
      <c r="W668" s="37"/>
      <c r="X668" s="68"/>
      <c r="Y668" s="68"/>
      <c r="Z668" s="55"/>
      <c r="AA668" s="39"/>
      <c r="AB668" s="40"/>
      <c r="AC668" s="40"/>
      <c r="AD668" s="40"/>
      <c r="AE668" s="41"/>
      <c r="AF668" s="42"/>
      <c r="AG668" s="47"/>
      <c r="AH668" s="43"/>
      <c r="AI668" s="43"/>
      <c r="AJ668" s="44"/>
      <c r="AK668" s="44"/>
      <c r="AL668" s="44"/>
      <c r="AM668" s="44"/>
      <c r="AN668" s="36"/>
      <c r="AO668" s="36"/>
      <c r="AP668" s="36"/>
      <c r="AQ668" s="36"/>
      <c r="AR668" s="36" t="str" cm="1">
        <f t="array" aca="1" ref="AR668" ca="1">ManualLookup(AE668,BoxVal(ROW(AE668),4,COLUMN(AR666)),INDIRECT(DR$3))</f>
        <v>錯誤: 無法解析範圍或參數</v>
      </c>
      <c r="AS668" s="36"/>
    </row>
    <row r="669" spans="19:45" ht="30" customHeight="1" x14ac:dyDescent="0.25">
      <c r="S669" s="7" t="s">
        <v>590</v>
      </c>
      <c r="T669" s="15"/>
      <c r="U669" s="36" t="str">
        <f t="shared" ca="1" si="105"/>
        <v>Code Error</v>
      </c>
      <c r="V669" s="37"/>
      <c r="W669" s="37"/>
      <c r="X669" s="68"/>
      <c r="Y669" s="68"/>
      <c r="Z669" s="55"/>
      <c r="AA669" s="39"/>
      <c r="AB669" s="40"/>
      <c r="AC669" s="40"/>
      <c r="AD669" s="40"/>
      <c r="AE669" s="41"/>
      <c r="AF669" s="42"/>
      <c r="AG669" s="47"/>
      <c r="AH669" s="43"/>
      <c r="AI669" s="43"/>
      <c r="AJ669" s="44"/>
      <c r="AK669" s="44"/>
      <c r="AL669" s="44"/>
      <c r="AM669" s="44"/>
      <c r="AN669" s="36"/>
      <c r="AO669" s="36"/>
      <c r="AP669" s="36"/>
      <c r="AQ669" s="36"/>
      <c r="AR669" s="36" t="str" cm="1">
        <f t="array" aca="1" ref="AR669" ca="1">ManualLookup(AE669,BoxVal(ROW(AE669),4,COLUMN(AR667)),INDIRECT(DR$3))</f>
        <v>錯誤: 無法解析範圍或參數</v>
      </c>
      <c r="AS669" s="36"/>
    </row>
    <row r="670" spans="19:45" ht="30" customHeight="1" x14ac:dyDescent="0.25">
      <c r="S670" s="7" t="s">
        <v>693</v>
      </c>
      <c r="T670" s="15"/>
      <c r="U670" s="36"/>
      <c r="V670" s="37"/>
      <c r="W670" s="37"/>
      <c r="X670" s="68"/>
      <c r="Y670" s="68"/>
      <c r="Z670" s="55"/>
      <c r="AA670" s="39"/>
      <c r="AB670" s="40"/>
      <c r="AC670" s="40"/>
      <c r="AD670" s="40"/>
      <c r="AE670" s="41"/>
      <c r="AF670" s="42"/>
      <c r="AG670" s="47"/>
      <c r="AH670" s="43"/>
      <c r="AI670" s="43"/>
      <c r="AJ670" s="44"/>
      <c r="AK670" s="44"/>
      <c r="AL670" s="44"/>
      <c r="AM670" s="44"/>
      <c r="AN670" s="36"/>
      <c r="AO670" s="36"/>
      <c r="AP670" s="36"/>
      <c r="AQ670" s="36"/>
      <c r="AR670" s="36"/>
      <c r="AS670" s="36"/>
    </row>
    <row r="671" spans="19:45" ht="30" customHeight="1" x14ac:dyDescent="0.25">
      <c r="S671" s="7" t="s">
        <v>604</v>
      </c>
      <c r="T671" s="7" t="e">
        <f>VLOOKUP($T658,$AU$1:$AZ$31,MATCH($T652,$AU$1:$AZ$1,0),FALSE)&amp;"_"&amp;T660</f>
        <v>#N/A</v>
      </c>
      <c r="U671" s="36"/>
      <c r="V671" s="37"/>
      <c r="W671" s="37"/>
      <c r="X671" s="38"/>
      <c r="Y671" s="38"/>
      <c r="Z671" s="48"/>
      <c r="AA671" s="39"/>
      <c r="AB671" s="40"/>
      <c r="AC671" s="40"/>
      <c r="AD671" s="40"/>
      <c r="AE671" s="41"/>
      <c r="AF671" s="42"/>
      <c r="AG671" s="49"/>
      <c r="AH671" s="43"/>
      <c r="AI671" s="43"/>
      <c r="AJ671" s="44"/>
      <c r="AK671" s="44"/>
      <c r="AL671" s="44"/>
      <c r="AM671" s="44"/>
      <c r="AN671" s="36"/>
      <c r="AO671" s="36"/>
      <c r="AP671" s="36"/>
      <c r="AQ671" s="36"/>
      <c r="AR671" s="36"/>
      <c r="AS671" s="36"/>
    </row>
    <row r="672" spans="19:45" ht="30" customHeight="1" x14ac:dyDescent="0.25">
      <c r="S672" s="7" t="s">
        <v>424</v>
      </c>
      <c r="T672" s="7" t="s">
        <v>188</v>
      </c>
      <c r="U672" s="36"/>
      <c r="V672" s="37"/>
      <c r="W672" s="37"/>
      <c r="X672" s="38"/>
      <c r="Y672" s="38"/>
      <c r="Z672" s="48"/>
      <c r="AA672" s="39"/>
      <c r="AB672" s="40"/>
      <c r="AC672" s="40"/>
      <c r="AD672" s="40"/>
      <c r="AE672" s="41"/>
      <c r="AF672" s="42"/>
      <c r="AG672" s="49"/>
      <c r="AH672" s="43"/>
      <c r="AI672" s="43"/>
      <c r="AJ672" s="44"/>
      <c r="AK672" s="44"/>
      <c r="AL672" s="44"/>
      <c r="AM672" s="44"/>
      <c r="AN672" s="36"/>
      <c r="AO672" s="36"/>
      <c r="AP672" s="36"/>
      <c r="AQ672" s="36"/>
      <c r="AR672" s="36"/>
      <c r="AS672" s="36"/>
    </row>
    <row r="673" spans="19:45" ht="30" customHeight="1" x14ac:dyDescent="0.25">
      <c r="S673" s="7" t="s">
        <v>16</v>
      </c>
      <c r="T673" s="7" t="s">
        <v>42</v>
      </c>
      <c r="U673" s="36"/>
      <c r="V673" s="37"/>
      <c r="W673" s="37"/>
      <c r="X673" s="38"/>
      <c r="Y673" s="38"/>
      <c r="Z673" s="48"/>
      <c r="AA673" s="39"/>
      <c r="AB673" s="40"/>
      <c r="AC673" s="40"/>
      <c r="AD673" s="40"/>
      <c r="AE673" s="41"/>
      <c r="AF673" s="42"/>
      <c r="AG673" s="49"/>
      <c r="AH673" s="43"/>
      <c r="AI673" s="43"/>
      <c r="AJ673" s="44"/>
      <c r="AK673" s="44"/>
      <c r="AL673" s="44"/>
      <c r="AM673" s="44"/>
      <c r="AN673" s="36"/>
      <c r="AO673" s="36"/>
      <c r="AP673" s="36"/>
      <c r="AQ673" s="36"/>
      <c r="AR673" s="36"/>
      <c r="AS673" s="36"/>
    </row>
    <row r="674" spans="19:45" ht="30" customHeight="1" x14ac:dyDescent="0.25">
      <c r="S674" s="7" t="s">
        <v>17</v>
      </c>
      <c r="T674" s="7" t="s">
        <v>364</v>
      </c>
      <c r="U674" s="36"/>
      <c r="V674" s="37"/>
      <c r="W674" s="37"/>
      <c r="X674" s="38"/>
      <c r="Y674" s="38"/>
      <c r="Z674" s="48"/>
      <c r="AA674" s="39"/>
      <c r="AB674" s="40"/>
      <c r="AC674" s="40"/>
      <c r="AD674" s="40"/>
      <c r="AE674" s="41"/>
      <c r="AF674" s="42"/>
      <c r="AG674" s="49"/>
      <c r="AH674" s="43"/>
      <c r="AI674" s="43"/>
      <c r="AJ674" s="44"/>
      <c r="AK674" s="44"/>
      <c r="AL674" s="44"/>
      <c r="AM674" s="44"/>
      <c r="AN674" s="36"/>
      <c r="AO674" s="36"/>
      <c r="AP674" s="36"/>
      <c r="AQ674" s="36"/>
      <c r="AR674" s="36"/>
      <c r="AS674" s="36"/>
    </row>
    <row r="675" spans="19:45" ht="30" customHeight="1" x14ac:dyDescent="0.25">
      <c r="S675" s="7" t="s">
        <v>21</v>
      </c>
      <c r="T675" s="7" t="s">
        <v>190</v>
      </c>
      <c r="U675" s="36"/>
      <c r="V675" s="37"/>
      <c r="W675" s="37"/>
      <c r="X675" s="38"/>
      <c r="Y675" s="38"/>
      <c r="Z675" s="48"/>
      <c r="AA675" s="39"/>
      <c r="AB675" s="40"/>
      <c r="AC675" s="40"/>
      <c r="AD675" s="40"/>
      <c r="AE675" s="41"/>
      <c r="AF675" s="42"/>
      <c r="AG675" s="49"/>
      <c r="AH675" s="43"/>
      <c r="AI675" s="43"/>
      <c r="AJ675" s="44"/>
      <c r="AK675" s="44"/>
      <c r="AL675" s="44"/>
      <c r="AM675" s="44"/>
      <c r="AN675" s="36"/>
      <c r="AO675" s="36"/>
      <c r="AP675" s="36"/>
      <c r="AQ675" s="36"/>
      <c r="AR675" s="36"/>
      <c r="AS675" s="36"/>
    </row>
    <row r="676" spans="19:45" ht="30" customHeight="1" x14ac:dyDescent="0.25">
      <c r="S676" s="7" t="s">
        <v>545</v>
      </c>
      <c r="T676" s="7" t="e">
        <f>VLOOKUP(T665,$DT$1:$DV$31,3,FALSE)</f>
        <v>#N/A</v>
      </c>
      <c r="U676" s="36"/>
      <c r="V676" s="37"/>
      <c r="W676" s="37"/>
      <c r="X676" s="38"/>
      <c r="Y676" s="38"/>
      <c r="Z676" s="48"/>
      <c r="AA676" s="39"/>
      <c r="AB676" s="40"/>
      <c r="AC676" s="40"/>
      <c r="AD676" s="40"/>
      <c r="AE676" s="41"/>
      <c r="AF676" s="42"/>
      <c r="AG676" s="49"/>
      <c r="AH676" s="43"/>
      <c r="AI676" s="43"/>
      <c r="AJ676" s="44"/>
      <c r="AK676" s="44"/>
      <c r="AL676" s="44"/>
      <c r="AM676" s="44"/>
      <c r="AN676" s="36"/>
      <c r="AO676" s="36"/>
      <c r="AP676" s="36"/>
      <c r="AQ676" s="36"/>
      <c r="AR676" s="36"/>
      <c r="AS676" s="36"/>
    </row>
    <row r="677" spans="19:45" ht="30" customHeight="1" x14ac:dyDescent="0.25">
      <c r="S677" s="7" t="s">
        <v>22</v>
      </c>
      <c r="T677" s="15"/>
      <c r="U677" s="36"/>
      <c r="V677" s="37"/>
      <c r="W677" s="37"/>
      <c r="X677" s="38"/>
      <c r="Y677" s="38"/>
      <c r="Z677" s="48"/>
      <c r="AA677" s="39"/>
      <c r="AB677" s="40"/>
      <c r="AC677" s="40"/>
      <c r="AD677" s="40"/>
      <c r="AE677" s="41"/>
      <c r="AF677" s="42"/>
      <c r="AG677" s="49"/>
      <c r="AH677" s="43"/>
      <c r="AI677" s="43"/>
      <c r="AJ677" s="44"/>
      <c r="AK677" s="44"/>
      <c r="AL677" s="44"/>
      <c r="AM677" s="44"/>
      <c r="AN677" s="36"/>
      <c r="AO677" s="36"/>
      <c r="AP677" s="36"/>
      <c r="AQ677" s="36"/>
      <c r="AR677" s="36"/>
      <c r="AS677" s="36"/>
    </row>
    <row r="678" spans="19:45" ht="30" customHeight="1" x14ac:dyDescent="0.25">
      <c r="S678" s="7" t="s">
        <v>696</v>
      </c>
      <c r="T678" s="28"/>
      <c r="U678" s="36"/>
      <c r="V678" s="37"/>
      <c r="W678" s="37"/>
      <c r="X678" s="38"/>
      <c r="Y678" s="38"/>
      <c r="Z678" s="48"/>
      <c r="AA678" s="39"/>
      <c r="AB678" s="40"/>
      <c r="AC678" s="40"/>
      <c r="AD678" s="40"/>
      <c r="AE678" s="41"/>
      <c r="AF678" s="42"/>
      <c r="AG678" s="49"/>
      <c r="AH678" s="43"/>
      <c r="AI678" s="43"/>
      <c r="AJ678" s="44"/>
      <c r="AK678" s="44"/>
      <c r="AL678" s="44"/>
      <c r="AM678" s="44"/>
      <c r="AN678" s="36"/>
      <c r="AO678" s="36"/>
      <c r="AP678" s="36"/>
      <c r="AQ678" s="36"/>
      <c r="AR678" s="36"/>
      <c r="AS678" s="36"/>
    </row>
    <row r="679" spans="19:45" ht="30" customHeight="1" x14ac:dyDescent="0.25">
      <c r="S679" s="7" t="s">
        <v>694</v>
      </c>
      <c r="T679" s="15"/>
      <c r="U679" s="36"/>
      <c r="V679" s="37"/>
      <c r="W679" s="37"/>
      <c r="X679" s="38"/>
      <c r="Y679" s="38"/>
      <c r="Z679" s="48"/>
      <c r="AA679" s="39"/>
      <c r="AB679" s="40"/>
      <c r="AC679" s="40"/>
      <c r="AD679" s="40"/>
      <c r="AE679" s="41"/>
      <c r="AF679" s="42"/>
      <c r="AG679" s="49"/>
      <c r="AH679" s="43"/>
      <c r="AI679" s="43"/>
      <c r="AJ679" s="44"/>
      <c r="AK679" s="44"/>
      <c r="AL679" s="44"/>
      <c r="AM679" s="44"/>
      <c r="AN679" s="36"/>
      <c r="AO679" s="36"/>
      <c r="AP679" s="36"/>
      <c r="AQ679" s="36"/>
      <c r="AR679" s="36"/>
      <c r="AS679" s="36"/>
    </row>
    <row r="680" spans="19:45" ht="30" customHeight="1" x14ac:dyDescent="0.25">
      <c r="S680" s="7" t="s">
        <v>697</v>
      </c>
      <c r="T680" s="7">
        <f ca="1">COUNTA(U655:U714)</f>
        <v>15</v>
      </c>
      <c r="U680" s="36"/>
      <c r="V680" s="37"/>
      <c r="W680" s="37"/>
      <c r="X680" s="38"/>
      <c r="Y680" s="38"/>
      <c r="Z680" s="48"/>
      <c r="AA680" s="39"/>
      <c r="AB680" s="40"/>
      <c r="AC680" s="40"/>
      <c r="AD680" s="40"/>
      <c r="AE680" s="41"/>
      <c r="AF680" s="42"/>
      <c r="AG680" s="49"/>
      <c r="AH680" s="43"/>
      <c r="AI680" s="43"/>
      <c r="AJ680" s="44"/>
      <c r="AK680" s="44"/>
      <c r="AL680" s="44"/>
      <c r="AM680" s="44"/>
      <c r="AN680" s="36"/>
      <c r="AO680" s="36"/>
      <c r="AP680" s="36"/>
      <c r="AQ680" s="36"/>
      <c r="AR680" s="36"/>
      <c r="AS680" s="36"/>
    </row>
    <row r="681" spans="19:45" ht="30" customHeight="1" x14ac:dyDescent="0.25">
      <c r="S681" s="7" t="s">
        <v>715</v>
      </c>
      <c r="T681" s="7" t="str">
        <f>T669&amp;"+/-"&amp;T670&amp;" "&amp;T679</f>
        <v xml:space="preserve">+/- </v>
      </c>
      <c r="U681" s="36"/>
      <c r="V681" s="37"/>
      <c r="W681" s="37"/>
      <c r="X681" s="38"/>
      <c r="Y681" s="38"/>
      <c r="Z681" s="48"/>
      <c r="AA681" s="39"/>
      <c r="AB681" s="40"/>
      <c r="AC681" s="40"/>
      <c r="AD681" s="40"/>
      <c r="AE681" s="41"/>
      <c r="AF681" s="42"/>
      <c r="AG681" s="49"/>
      <c r="AH681" s="43"/>
      <c r="AI681" s="43"/>
      <c r="AJ681" s="44"/>
      <c r="AK681" s="44"/>
      <c r="AL681" s="44"/>
      <c r="AM681" s="44"/>
      <c r="AN681" s="36"/>
      <c r="AO681" s="36"/>
      <c r="AP681" s="36"/>
      <c r="AQ681" s="36"/>
      <c r="AR681" s="36"/>
      <c r="AS681" s="36"/>
    </row>
    <row r="682" spans="19:45" ht="30" customHeight="1" x14ac:dyDescent="0.25">
      <c r="S682" s="7" t="s">
        <v>719</v>
      </c>
      <c r="T682" s="54" t="str">
        <f>T661&amp;" : "&amp;T664&amp;" "&amp;"(uA)"&amp;CHAR(10)&amp;"Vdc&amp;Remark: "&amp;T667</f>
        <v xml:space="preserve"> :  (uA)
Vdc&amp;Remark: </v>
      </c>
      <c r="U682" s="36"/>
      <c r="V682" s="37"/>
      <c r="W682" s="37"/>
      <c r="X682" s="38"/>
      <c r="Y682" s="38"/>
      <c r="Z682" s="48"/>
      <c r="AA682" s="39"/>
      <c r="AB682" s="40"/>
      <c r="AC682" s="40"/>
      <c r="AD682" s="40"/>
      <c r="AE682" s="41"/>
      <c r="AF682" s="42"/>
      <c r="AG682" s="49"/>
      <c r="AH682" s="43"/>
      <c r="AI682" s="43"/>
      <c r="AJ682" s="44"/>
      <c r="AK682" s="44"/>
      <c r="AL682" s="44"/>
      <c r="AM682" s="44"/>
      <c r="AN682" s="36"/>
      <c r="AO682" s="36"/>
      <c r="AP682" s="36"/>
      <c r="AQ682" s="36"/>
      <c r="AR682" s="36"/>
      <c r="AS682" s="36"/>
    </row>
    <row r="683" spans="19:45" ht="30" customHeight="1" x14ac:dyDescent="0.25">
      <c r="S683" s="7"/>
      <c r="T683" s="5"/>
      <c r="U683" s="36"/>
      <c r="V683" s="37"/>
      <c r="W683" s="37"/>
      <c r="X683" s="38"/>
      <c r="Y683" s="38"/>
      <c r="Z683" s="48"/>
      <c r="AA683" s="39"/>
      <c r="AB683" s="40"/>
      <c r="AC683" s="40"/>
      <c r="AD683" s="40"/>
      <c r="AE683" s="41"/>
      <c r="AF683" s="42"/>
      <c r="AG683" s="49"/>
      <c r="AH683" s="43"/>
      <c r="AI683" s="43"/>
      <c r="AJ683" s="44"/>
      <c r="AK683" s="44"/>
      <c r="AL683" s="44"/>
      <c r="AM683" s="44"/>
      <c r="AN683" s="36"/>
      <c r="AO683" s="36"/>
      <c r="AP683" s="36"/>
      <c r="AQ683" s="36"/>
      <c r="AR683" s="36"/>
      <c r="AS683" s="36"/>
    </row>
    <row r="684" spans="19:45" ht="30" customHeight="1" x14ac:dyDescent="0.25">
      <c r="S684" s="2" t="s">
        <v>14</v>
      </c>
      <c r="T684" s="2" t="str">
        <f>ADDRESS(ROW(S684),COLUMN($S$1))&amp;":"&amp;ADDRESS(ROW(S714),COLUMN($T$1))</f>
        <v>$S$684:$T$714</v>
      </c>
      <c r="U684" s="36"/>
      <c r="V684" s="37"/>
      <c r="W684" s="37"/>
      <c r="X684" s="38"/>
      <c r="Y684" s="38"/>
      <c r="Z684" s="48"/>
      <c r="AA684" s="39"/>
      <c r="AB684" s="40"/>
      <c r="AC684" s="40"/>
      <c r="AD684" s="40"/>
      <c r="AE684" s="41"/>
      <c r="AF684" s="42"/>
      <c r="AG684" s="49"/>
      <c r="AH684" s="43"/>
      <c r="AI684" s="43"/>
      <c r="AJ684" s="44"/>
      <c r="AK684" s="44"/>
      <c r="AL684" s="44"/>
      <c r="AM684" s="44"/>
      <c r="AN684" s="36"/>
      <c r="AO684" s="36"/>
      <c r="AP684" s="36"/>
      <c r="AQ684" s="36"/>
      <c r="AR684" s="36"/>
      <c r="AS684" s="36"/>
    </row>
    <row r="685" spans="19:45" ht="30" customHeight="1" x14ac:dyDescent="0.25">
      <c r="S685" s="4" t="str">
        <f>$BB$2</f>
        <v>14V</v>
      </c>
      <c r="T685" s="3"/>
      <c r="U685" s="36"/>
      <c r="V685" s="37"/>
      <c r="W685" s="37"/>
      <c r="X685" s="38"/>
      <c r="Y685" s="38"/>
      <c r="Z685" s="48"/>
      <c r="AA685" s="39"/>
      <c r="AB685" s="40"/>
      <c r="AC685" s="40"/>
      <c r="AD685" s="40"/>
      <c r="AE685" s="41"/>
      <c r="AF685" s="42"/>
      <c r="AG685" s="49"/>
      <c r="AH685" s="43"/>
      <c r="AI685" s="43"/>
      <c r="AJ685" s="44"/>
      <c r="AK685" s="44"/>
      <c r="AL685" s="44"/>
      <c r="AM685" s="44"/>
      <c r="AN685" s="36"/>
      <c r="AO685" s="36"/>
      <c r="AP685" s="36"/>
      <c r="AQ685" s="36"/>
      <c r="AR685" s="36"/>
      <c r="AS685" s="36"/>
    </row>
    <row r="686" spans="19:45" ht="30" customHeight="1" x14ac:dyDescent="0.25">
      <c r="S686" s="4" t="str">
        <f>$BB$3</f>
        <v>13V</v>
      </c>
      <c r="T686" s="3"/>
      <c r="U686" s="36"/>
      <c r="V686" s="37"/>
      <c r="W686" s="37"/>
      <c r="X686" s="38"/>
      <c r="Y686" s="38"/>
      <c r="Z686" s="48"/>
      <c r="AA686" s="39"/>
      <c r="AB686" s="40"/>
      <c r="AC686" s="40"/>
      <c r="AD686" s="40"/>
      <c r="AE686" s="41"/>
      <c r="AF686" s="42"/>
      <c r="AG686" s="49"/>
      <c r="AH686" s="43"/>
      <c r="AI686" s="43"/>
      <c r="AJ686" s="44"/>
      <c r="AK686" s="44"/>
      <c r="AL686" s="44"/>
      <c r="AM686" s="44"/>
      <c r="AN686" s="36"/>
      <c r="AO686" s="36"/>
      <c r="AP686" s="36"/>
      <c r="AQ686" s="36"/>
      <c r="AR686" s="36"/>
      <c r="AS686" s="36"/>
    </row>
    <row r="687" spans="19:45" ht="30" customHeight="1" x14ac:dyDescent="0.25">
      <c r="S687" s="4" t="str">
        <f>$BB$4</f>
        <v>12V</v>
      </c>
      <c r="T687" s="3"/>
      <c r="U687" s="36"/>
      <c r="V687" s="37"/>
      <c r="W687" s="37"/>
      <c r="X687" s="38"/>
      <c r="Y687" s="38"/>
      <c r="Z687" s="48"/>
      <c r="AA687" s="39"/>
      <c r="AB687" s="40"/>
      <c r="AC687" s="40"/>
      <c r="AD687" s="40"/>
      <c r="AE687" s="41"/>
      <c r="AF687" s="42"/>
      <c r="AG687" s="49"/>
      <c r="AH687" s="43"/>
      <c r="AI687" s="43"/>
      <c r="AJ687" s="44"/>
      <c r="AK687" s="44"/>
      <c r="AL687" s="44"/>
      <c r="AM687" s="44"/>
      <c r="AN687" s="36"/>
      <c r="AO687" s="36"/>
      <c r="AP687" s="36"/>
      <c r="AQ687" s="36"/>
      <c r="AR687" s="36"/>
      <c r="AS687" s="36"/>
    </row>
    <row r="688" spans="19:45" ht="30" customHeight="1" x14ac:dyDescent="0.25">
      <c r="S688" s="4" t="str">
        <f>$BB$5</f>
        <v>11V</v>
      </c>
      <c r="T688" s="3"/>
      <c r="U688" s="36"/>
      <c r="V688" s="37"/>
      <c r="W688" s="37"/>
      <c r="X688" s="38"/>
      <c r="Y688" s="38"/>
      <c r="Z688" s="48"/>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t="str">
        <f>$BB$6</f>
        <v>10V</v>
      </c>
      <c r="T689" s="3"/>
      <c r="U689" s="36"/>
      <c r="V689" s="37"/>
      <c r="W689" s="37"/>
      <c r="X689" s="38"/>
      <c r="Y689" s="38"/>
      <c r="Z689" s="48"/>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t="str">
        <f>$BB$7</f>
        <v>9V</v>
      </c>
      <c r="T690" s="3"/>
      <c r="U690" s="36"/>
      <c r="V690" s="37"/>
      <c r="W690" s="37"/>
      <c r="X690" s="38"/>
      <c r="Y690" s="38"/>
      <c r="Z690" s="48"/>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t="str">
        <f>$BB$8</f>
        <v>FIX</v>
      </c>
      <c r="T691" s="3"/>
      <c r="U691" s="36"/>
      <c r="V691" s="37"/>
      <c r="W691" s="37"/>
      <c r="X691" s="38"/>
      <c r="Y691" s="38"/>
      <c r="Z691" s="48"/>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t="str">
        <f>$BB$9</f>
        <v>Space</v>
      </c>
      <c r="T692" s="3"/>
      <c r="U692" s="36"/>
      <c r="V692" s="37"/>
      <c r="W692" s="37"/>
      <c r="X692" s="38"/>
      <c r="Y692" s="38"/>
      <c r="Z692" s="48"/>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t="str">
        <f>$BB$10</f>
        <v>Config2</v>
      </c>
      <c r="T693" s="3"/>
      <c r="U693" s="36"/>
      <c r="V693" s="37"/>
      <c r="W693" s="37"/>
      <c r="X693" s="38"/>
      <c r="Y693" s="38"/>
      <c r="Z693" s="48"/>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t="str">
        <f>$BB$11</f>
        <v>-</v>
      </c>
      <c r="T694" s="3"/>
      <c r="U694" s="36"/>
      <c r="V694" s="37"/>
      <c r="W694" s="37"/>
      <c r="X694" s="38"/>
      <c r="Y694" s="38"/>
      <c r="Z694" s="48"/>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t="str">
        <f>$BB$12</f>
        <v>-</v>
      </c>
      <c r="T695" s="3"/>
      <c r="U695" s="36"/>
      <c r="V695" s="37"/>
      <c r="W695" s="37"/>
      <c r="X695" s="38"/>
      <c r="Y695" s="38"/>
      <c r="Z695" s="48"/>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t="str">
        <f>$BB$13</f>
        <v>-</v>
      </c>
      <c r="T696" s="3"/>
      <c r="U696" s="36"/>
      <c r="V696" s="37"/>
      <c r="W696" s="37"/>
      <c r="X696" s="38"/>
      <c r="Y696" s="38"/>
      <c r="Z696" s="48"/>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t="str">
        <f>$BB$14</f>
        <v>-</v>
      </c>
      <c r="T697" s="3"/>
      <c r="U697" s="36"/>
      <c r="V697" s="37"/>
      <c r="W697" s="37"/>
      <c r="X697" s="38"/>
      <c r="Y697" s="38"/>
      <c r="Z697" s="48"/>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t="str">
        <f>$BB$15</f>
        <v>-</v>
      </c>
      <c r="T698" s="3"/>
      <c r="U698" s="36"/>
      <c r="V698" s="37"/>
      <c r="W698" s="37"/>
      <c r="X698" s="38"/>
      <c r="Y698" s="38"/>
      <c r="Z698" s="48"/>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t="str">
        <f>$BB$16</f>
        <v>-</v>
      </c>
      <c r="T699" s="3"/>
      <c r="U699" s="36"/>
      <c r="V699" s="37"/>
      <c r="W699" s="37"/>
      <c r="X699" s="38"/>
      <c r="Y699" s="38"/>
      <c r="Z699" s="48"/>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t="str">
        <f>$BB$17</f>
        <v>-</v>
      </c>
      <c r="T700" s="3"/>
      <c r="U700" s="36"/>
      <c r="V700" s="37"/>
      <c r="W700" s="37"/>
      <c r="X700" s="38"/>
      <c r="Y700" s="38"/>
      <c r="Z700" s="48"/>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t="str">
        <f>$BB$18</f>
        <v>-</v>
      </c>
      <c r="T701" s="3"/>
      <c r="U701" s="36"/>
      <c r="V701" s="37"/>
      <c r="W701" s="37"/>
      <c r="X701" s="38"/>
      <c r="Y701" s="38"/>
      <c r="Z701" s="48"/>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t="str">
        <f>$BB$19</f>
        <v>-</v>
      </c>
      <c r="T702" s="3"/>
      <c r="U702" s="36"/>
      <c r="V702" s="37"/>
      <c r="W702" s="37"/>
      <c r="X702" s="38"/>
      <c r="Y702" s="38"/>
      <c r="Z702" s="48"/>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t="str">
        <f>$BB$20</f>
        <v>-</v>
      </c>
      <c r="T703" s="3"/>
      <c r="U703" s="36"/>
      <c r="V703" s="37"/>
      <c r="W703" s="37"/>
      <c r="X703" s="38"/>
      <c r="Y703" s="38"/>
      <c r="Z703" s="48"/>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t="str">
        <f>$BB$21</f>
        <v>-</v>
      </c>
      <c r="T704" s="3"/>
      <c r="U704" s="36"/>
      <c r="V704" s="37"/>
      <c r="W704" s="37"/>
      <c r="X704" s="38"/>
      <c r="Y704" s="38"/>
      <c r="Z704" s="48"/>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t="str">
        <f>$BB$22</f>
        <v>-</v>
      </c>
      <c r="T705" s="3"/>
      <c r="U705" s="36"/>
      <c r="V705" s="37"/>
      <c r="W705" s="37"/>
      <c r="X705" s="38"/>
      <c r="Y705" s="38"/>
      <c r="Z705" s="48"/>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t="str">
        <f>$BB$23</f>
        <v>-</v>
      </c>
      <c r="T706" s="3"/>
      <c r="U706" s="36"/>
      <c r="V706" s="37"/>
      <c r="W706" s="37"/>
      <c r="X706" s="38"/>
      <c r="Y706" s="38"/>
      <c r="Z706" s="48"/>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t="str">
        <f>$BB$24</f>
        <v>-</v>
      </c>
      <c r="T707" s="3"/>
      <c r="U707" s="36"/>
      <c r="V707" s="37"/>
      <c r="W707" s="37"/>
      <c r="X707" s="38"/>
      <c r="Y707" s="38"/>
      <c r="Z707" s="48"/>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t="str">
        <f>$BB$25</f>
        <v>-</v>
      </c>
      <c r="T708" s="3"/>
      <c r="U708" s="36"/>
      <c r="V708" s="37"/>
      <c r="W708" s="37"/>
      <c r="X708" s="38"/>
      <c r="Y708" s="38"/>
      <c r="Z708" s="48"/>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t="str">
        <f>$BB$26</f>
        <v>-</v>
      </c>
      <c r="T709" s="3"/>
      <c r="U709" s="36"/>
      <c r="V709" s="37"/>
      <c r="W709" s="37"/>
      <c r="X709" s="38"/>
      <c r="Y709" s="38"/>
      <c r="Z709" s="48"/>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t="str">
        <f>$BB$27</f>
        <v>-</v>
      </c>
      <c r="T710" s="3"/>
      <c r="U710" s="36"/>
      <c r="V710" s="37"/>
      <c r="W710" s="37"/>
      <c r="X710" s="38"/>
      <c r="Y710" s="38"/>
      <c r="Z710" s="48"/>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t="str">
        <f>$BB$28</f>
        <v>-</v>
      </c>
      <c r="T711" s="3"/>
      <c r="U711" s="36"/>
      <c r="V711" s="37"/>
      <c r="W711" s="37"/>
      <c r="X711" s="38"/>
      <c r="Y711" s="38"/>
      <c r="Z711" s="48"/>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t="str">
        <f>$BB$29</f>
        <v>-</v>
      </c>
      <c r="T712" s="3"/>
      <c r="U712" s="36"/>
      <c r="V712" s="37"/>
      <c r="W712" s="37"/>
      <c r="X712" s="38"/>
      <c r="Y712" s="38"/>
      <c r="Z712" s="48"/>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t="str">
        <f>$BB$30</f>
        <v>-</v>
      </c>
      <c r="T713" s="3"/>
      <c r="U713" s="36"/>
      <c r="V713" s="37"/>
      <c r="W713" s="37"/>
      <c r="X713" s="38"/>
      <c r="Y713" s="38"/>
      <c r="Z713" s="48"/>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t="str">
        <f>$BB$31</f>
        <v>-</v>
      </c>
      <c r="T714" s="3"/>
      <c r="U714" s="36"/>
      <c r="V714" s="37"/>
      <c r="W714" s="37"/>
      <c r="X714" s="38"/>
      <c r="Y714" s="38"/>
      <c r="Z714" s="48"/>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85"/>
      <c r="T715" s="85"/>
      <c r="U715" s="85"/>
      <c r="V715" s="85"/>
      <c r="W715" s="85"/>
      <c r="X715" s="85"/>
      <c r="Y715" s="85"/>
      <c r="Z715" s="85"/>
      <c r="AA715" s="85"/>
      <c r="AB715" s="85"/>
      <c r="AC715" s="85"/>
      <c r="AD715" s="85"/>
      <c r="AE715" s="85"/>
      <c r="AF715" s="85"/>
      <c r="AG715" s="85"/>
      <c r="AH715" s="85"/>
      <c r="AI715" s="85"/>
      <c r="AJ715" s="85"/>
      <c r="AK715" s="85"/>
      <c r="AL715" s="85"/>
      <c r="AM715" s="85"/>
      <c r="AN715" s="85"/>
      <c r="AO715" s="85"/>
      <c r="AP715" s="85"/>
      <c r="AQ715" s="85"/>
      <c r="AR715" s="109"/>
      <c r="AS715" s="109"/>
    </row>
    <row r="716" spans="19:45" ht="30" customHeight="1" x14ac:dyDescent="0.25">
      <c r="S716" s="31" cm="1">
        <f t="array" ref="S716">BoxNum(ROW($S716))</f>
        <v>12</v>
      </c>
      <c r="T716" s="7" t="s">
        <v>698</v>
      </c>
      <c r="U716" s="15" t="s">
        <v>1224</v>
      </c>
      <c r="V716" s="12"/>
      <c r="W716" s="65"/>
      <c r="X716" s="12"/>
      <c r="Y716" s="7">
        <f>VLOOKUP(U716,$DX$1:$DZ$21,3,FALSE)</f>
        <v>0</v>
      </c>
      <c r="Z716" s="5"/>
      <c r="AA716" s="5"/>
      <c r="AB716" s="5"/>
      <c r="AC716" s="5"/>
      <c r="AD716" s="8"/>
      <c r="AE716" s="5"/>
      <c r="AF716" s="5"/>
      <c r="AG716" s="5"/>
      <c r="AH716" s="5"/>
      <c r="AI716" s="5"/>
      <c r="AJ716" s="5"/>
      <c r="AK716" s="5"/>
      <c r="AL716" s="5"/>
      <c r="AM716" s="5"/>
      <c r="AN716" s="5"/>
      <c r="AO716" s="5"/>
      <c r="AP716" s="5"/>
      <c r="AQ716" s="5"/>
      <c r="AR716" s="5"/>
      <c r="AS716" s="5"/>
    </row>
    <row r="717" spans="19:45" ht="30" customHeight="1" x14ac:dyDescent="0.25">
      <c r="S717" s="7" t="s">
        <v>24</v>
      </c>
      <c r="T717" s="15" t="s">
        <v>433</v>
      </c>
      <c r="U717" s="5" t="s">
        <v>23</v>
      </c>
      <c r="V717" s="7">
        <f>VLOOKUP(U716,$DX$1:$DZ$21,2,FALSE)</f>
        <v>0</v>
      </c>
      <c r="W717" s="19"/>
      <c r="X717" s="19"/>
      <c r="Y717" s="19"/>
      <c r="Z717" s="19"/>
      <c r="AA717" s="5" t="s">
        <v>592</v>
      </c>
      <c r="AB717" s="26" t="str">
        <f>T736&amp;"_"&amp;ABS(T734)&amp;"dB_"&amp;T738&amp;"_"&amp;T739&amp;"_"&amp;GetAbsMaxMinText(AF720:AG779)&amp;"_"&amp;T719&amp;"_"&amp;T718&amp;S716&amp;"."&amp;T742</f>
        <v>10V_NormalMode_38dB_M804WG_N005A_390_415_ZTS6216_Sample12.0</v>
      </c>
      <c r="AC717" s="18"/>
      <c r="AD717" s="18"/>
      <c r="AE717" s="18"/>
      <c r="AF717" s="18"/>
      <c r="AG717" s="18"/>
      <c r="AH717" s="19"/>
      <c r="AI717" s="19" t="s">
        <v>2</v>
      </c>
      <c r="AJ717" s="16" t="s">
        <v>1250</v>
      </c>
      <c r="AK717" s="16"/>
      <c r="AL717" s="16"/>
      <c r="AM717" s="16"/>
      <c r="AN717" s="16"/>
      <c r="AO717" s="16"/>
      <c r="AP717" s="16"/>
      <c r="AQ717" s="16"/>
      <c r="AR717" s="16"/>
      <c r="AS717" s="16"/>
    </row>
    <row r="718" spans="19:45" ht="30" customHeight="1" x14ac:dyDescent="0.25">
      <c r="S718" s="7" t="s">
        <v>5</v>
      </c>
      <c r="T718" s="15" t="s">
        <v>445</v>
      </c>
      <c r="U718" s="104" t="str">
        <f>HYPERLINK("#A"&amp;(S716+1),"&lt;==Block" &amp; $S716 &amp;"==&gt;")</f>
        <v>&lt;==Block12==&gt;</v>
      </c>
      <c r="V718" s="51"/>
      <c r="W718" s="19"/>
      <c r="X718" s="19"/>
      <c r="Y718" s="23"/>
      <c r="Z718" s="8"/>
      <c r="AA718" s="19"/>
      <c r="AB718" s="19"/>
      <c r="AC718" s="19"/>
      <c r="AD718" s="19"/>
      <c r="AE718" s="19"/>
      <c r="AF718" s="19"/>
      <c r="AG718" s="19"/>
      <c r="AH718" s="19"/>
      <c r="AI718" s="19"/>
      <c r="AJ718" s="19"/>
      <c r="AK718" s="19"/>
      <c r="AL718" s="19"/>
      <c r="AM718" s="19"/>
      <c r="AN718" s="57" t="s">
        <v>723</v>
      </c>
      <c r="AO718" s="57" t="s">
        <v>709</v>
      </c>
      <c r="AP718" s="57" t="s">
        <v>710</v>
      </c>
      <c r="AQ718" s="57" t="s">
        <v>611</v>
      </c>
      <c r="AR718" s="57" t="s">
        <v>711</v>
      </c>
      <c r="AS718" s="50"/>
    </row>
    <row r="719" spans="19:45" ht="30" customHeight="1" x14ac:dyDescent="0.25">
      <c r="S719" s="7" t="s">
        <v>10</v>
      </c>
      <c r="T719" s="15" t="s">
        <v>292</v>
      </c>
      <c r="U719" s="52" t="s">
        <v>775</v>
      </c>
      <c r="V719" s="33" t="s">
        <v>601</v>
      </c>
      <c r="W719" s="33" t="s">
        <v>602</v>
      </c>
      <c r="X719" s="33" t="s">
        <v>603</v>
      </c>
      <c r="Y719" s="33" t="s">
        <v>603</v>
      </c>
      <c r="Z719" s="33" t="s">
        <v>591</v>
      </c>
      <c r="AA719" s="33" t="s">
        <v>7</v>
      </c>
      <c r="AB719" s="33" t="s">
        <v>563</v>
      </c>
      <c r="AC719" s="33" t="s">
        <v>577</v>
      </c>
      <c r="AD719" s="33" t="s">
        <v>611</v>
      </c>
      <c r="AE719" s="33" t="s">
        <v>569</v>
      </c>
      <c r="AF719" s="35" t="s">
        <v>593</v>
      </c>
      <c r="AG719" s="35" t="s">
        <v>594</v>
      </c>
      <c r="AH719" s="35" t="s">
        <v>595</v>
      </c>
      <c r="AI719" s="35" t="s">
        <v>596</v>
      </c>
      <c r="AJ719" s="56" t="s">
        <v>597</v>
      </c>
      <c r="AK719" s="56" t="s">
        <v>598</v>
      </c>
      <c r="AL719" s="56" t="s">
        <v>599</v>
      </c>
      <c r="AM719" s="56" t="s">
        <v>600</v>
      </c>
      <c r="AN719" s="56" t="str">
        <f>VLOOKUP($T727,$DE$1:$DJ$31,2,FALSE)</f>
        <v>Full</v>
      </c>
      <c r="AO719" s="56" t="str">
        <f>VLOOKUP($T727,$DE$1:$DJ$31,3,FALSE)</f>
        <v>Full</v>
      </c>
      <c r="AP719" s="56" t="str">
        <f>VLOOKUP($T727,$DE$1:$DJ$31,4,FALSE)</f>
        <v>non</v>
      </c>
      <c r="AQ719" s="56" t="str">
        <f>VLOOKUP($T727,$DE$1:$DJ$31,5,FALSE)</f>
        <v>non</v>
      </c>
      <c r="AR719" s="56" t="str">
        <f>VLOOKUP($T727,$DE$1:$DJ$31,6,FALSE)</f>
        <v>Full</v>
      </c>
      <c r="AS719" s="35"/>
    </row>
    <row r="720" spans="19:45" ht="30" customHeight="1" x14ac:dyDescent="0.25">
      <c r="S720" s="7" t="s">
        <v>18</v>
      </c>
      <c r="T720" s="15" t="s">
        <v>41</v>
      </c>
      <c r="U720" s="36" t="str">
        <f t="shared" ref="U720:U722" ca="1" si="106">ConfigCode($AA720,$AN720,$AO720,$AP720,$AQ720,$AR720,$AF720,$AG720,2)</f>
        <v>0x08=-40.00,-39.00;</v>
      </c>
      <c r="V720" s="37"/>
      <c r="W720" s="37"/>
      <c r="X720" s="68"/>
      <c r="Y720" s="68"/>
      <c r="Z720" s="55">
        <f t="shared" ref="Z720:Z722" ca="1" si="107" xml:space="preserve">
N("vbias,vlookup vbias range")+
VLOOKUP($AA720,INDIRECT(BoxVal(ROW($AA720),34,COLUMN(T716))),2,FALSE)+
N("gain")+
$AB720+
N("vcm")+
VLOOKUP($AC720,$CT$1:$DC$31,7,FALSE)+
N("(vbias*vcp*vbg-vbias)*sensor ratio")+
VbiasCal($AA720,$AD720,$AE720,BoxVal(ROW($AC720),18,COLUMN($T$22)))+
N("vbias ref+gain ref")+
$V720+$W720</f>
        <v>1.5</v>
      </c>
      <c r="AA720" s="39" t="s">
        <v>584</v>
      </c>
      <c r="AB720" s="40">
        <v>1.5</v>
      </c>
      <c r="AC720" s="40" t="s">
        <v>995</v>
      </c>
      <c r="AD720" s="40">
        <v>1</v>
      </c>
      <c r="AE720" s="41">
        <v>0</v>
      </c>
      <c r="AF720" s="42">
        <v>-40</v>
      </c>
      <c r="AG720" s="42">
        <v>-39</v>
      </c>
      <c r="AH720" s="43">
        <f t="shared" ref="AH720:AH722" ca="1" si="108">$AF720+$Z720</f>
        <v>-38.5</v>
      </c>
      <c r="AI720" s="43">
        <f t="shared" ref="AI720:AI722" ca="1" si="109">$AG720+$Z720</f>
        <v>-37.5</v>
      </c>
      <c r="AJ720" s="44" cm="1">
        <f t="array" aca="1" ref="AJ720" ca="1" xml:space="preserve">
N("initial sens-loopgain")+
$AF720-BoxVal(ROW($AA720),26,COLUMN(INDIRECT("T"&amp;(INT(ROW($AA737)/65))*65+2)))</f>
        <v>-42</v>
      </c>
      <c r="AK720" s="44">
        <f t="shared" ref="AK720:AK722" ca="1" si="110">AJ720+(AG720-AF720)</f>
        <v>-41</v>
      </c>
      <c r="AL720" s="44" cm="1">
        <f t="array" aca="1" ref="AL720" ca="1" xml:space="preserve">
N("initial sens-loopgain-gain-gain ref-vcm")+
$AH720-
BoxVal(ROW($AA720),26,COLUMN(INDIRECT("T"&amp;(INT(ROW($AA737)/65))*65+2)))-
$AB720-
$W720-
IFERROR(VLOOKUP($AC720,$CT$1:$DC$31,7,FALSE),0)</f>
        <v>-42</v>
      </c>
      <c r="AM720" s="44">
        <f t="shared" ref="AM720:AM722" ca="1" si="111">AL720+(AG720-AF720)</f>
        <v>-41</v>
      </c>
      <c r="AN720" s="36" t="str">
        <f t="shared" ref="AN720:AN722" ca="1" si="112">IF(BoxVal(ROW(AA720),9,COLUMN(T718))="FIX","00",ManualLookup(AA720,BoxVal(ROW(AA720),4,COLUMN(AN718)),INDIRECT(DN$3)))</f>
        <v>00</v>
      </c>
      <c r="AO720" s="36" t="str" cm="1">
        <f t="array" aca="1" ref="AO720" ca="1">ManualLookup(AB720,BoxVal(ROW(AB720),4,COLUMN(AO718)),INDIRECT(DO$3))</f>
        <v>08</v>
      </c>
      <c r="AP720" s="36" t="str" cm="1">
        <f t="array" aca="1" ref="AP720" ca="1">ManualLookup(AC720,BoxVal(ROW(AC720),4,COLUMN(AP718)),INDIRECT(DP$3))</f>
        <v>00</v>
      </c>
      <c r="AQ720" s="36" t="str" cm="1">
        <f t="array" aca="1" ref="AQ720" ca="1">ManualLookup(AD720,BoxVal(ROW(AD720),4,COLUMN(AQ718)),INDIRECT(DQ$3))</f>
        <v>00</v>
      </c>
      <c r="AR720" s="36" t="str" cm="1">
        <f t="array" aca="1" ref="AR720" ca="1">ManualLookup(AE720,BoxVal(ROW(AE720),4,COLUMN(AR718)),INDIRECT(DR$3))</f>
        <v>00</v>
      </c>
      <c r="AS720" s="33"/>
    </row>
    <row r="721" spans="19:45" ht="30" customHeight="1" x14ac:dyDescent="0.25">
      <c r="S721" s="7" t="s">
        <v>13</v>
      </c>
      <c r="T721" s="15" t="s">
        <v>399</v>
      </c>
      <c r="U721" s="36" t="str">
        <f t="shared" ca="1" si="106"/>
        <v>0x09=-41.00,-40.00;</v>
      </c>
      <c r="V721" s="37"/>
      <c r="W721" s="37"/>
      <c r="X721" s="68"/>
      <c r="Y721" s="68"/>
      <c r="Z721" s="55">
        <f t="shared" ca="1" si="107"/>
        <v>2.5</v>
      </c>
      <c r="AA721" s="39" t="s">
        <v>584</v>
      </c>
      <c r="AB721" s="40">
        <v>2.5</v>
      </c>
      <c r="AC721" s="40" t="s">
        <v>995</v>
      </c>
      <c r="AD721" s="40">
        <v>1</v>
      </c>
      <c r="AE721" s="41">
        <v>0</v>
      </c>
      <c r="AF721" s="42">
        <v>-41</v>
      </c>
      <c r="AG721" s="47">
        <f t="shared" ref="AG721:AG722" si="113">AF720</f>
        <v>-40</v>
      </c>
      <c r="AH721" s="43">
        <f t="shared" ca="1" si="108"/>
        <v>-38.5</v>
      </c>
      <c r="AI721" s="43">
        <f t="shared" ca="1" si="109"/>
        <v>-37.5</v>
      </c>
      <c r="AJ721" s="44" cm="1">
        <f t="array" aca="1" ref="AJ721" ca="1" xml:space="preserve">
N("initial sens-loopgain")+
$AF721-BoxVal(ROW($AA721),26,COLUMN(INDIRECT("T"&amp;(INT(ROW($AA738)/65))*65+2)))</f>
        <v>-43</v>
      </c>
      <c r="AK721" s="44">
        <f t="shared" ca="1" si="110"/>
        <v>-42</v>
      </c>
      <c r="AL721" s="44" cm="1">
        <f t="array" aca="1" ref="AL721" ca="1" xml:space="preserve">
N("initial sens-loopgain-gain-gain ref-vcm")+
$AH721-
BoxVal(ROW($AA721),26,COLUMN(INDIRECT("T"&amp;(INT(ROW($AA738)/65))*65+2)))-
$AB721-
$W721-
IFERROR(VLOOKUP($AC721,$CT$1:$DC$31,7,FALSE),0)</f>
        <v>-43</v>
      </c>
      <c r="AM721" s="44">
        <f t="shared" ca="1" si="111"/>
        <v>-42</v>
      </c>
      <c r="AN721" s="36" t="str">
        <f t="shared" ca="1" si="112"/>
        <v>00</v>
      </c>
      <c r="AO721" s="36" t="str" cm="1">
        <f t="array" aca="1" ref="AO721" ca="1">ManualLookup(AB721,BoxVal(ROW(AB721),4,COLUMN(AO719)),INDIRECT(DO$3))</f>
        <v>09</v>
      </c>
      <c r="AP721" s="36" t="str" cm="1">
        <f t="array" aca="1" ref="AP721" ca="1">ManualLookup(AC721,BoxVal(ROW(AC721),4,COLUMN(AP719)),INDIRECT(DP$3))</f>
        <v>00</v>
      </c>
      <c r="AQ721" s="36" t="str" cm="1">
        <f t="array" aca="1" ref="AQ721" ca="1">ManualLookup(AD721,BoxVal(ROW(AD721),4,COLUMN(AQ719)),INDIRECT(DQ$3))</f>
        <v>00</v>
      </c>
      <c r="AR721" s="36" t="str" cm="1">
        <f t="array" aca="1" ref="AR721" ca="1">ManualLookup(AE721,BoxVal(ROW(AE721),4,COLUMN(AR719)),INDIRECT(DR$3))</f>
        <v>00</v>
      </c>
      <c r="AS721" s="36"/>
    </row>
    <row r="722" spans="19:45" ht="30" customHeight="1" x14ac:dyDescent="0.25">
      <c r="S722" s="26"/>
      <c r="T722" s="17"/>
      <c r="U722" s="36" t="str">
        <f t="shared" ca="1" si="106"/>
        <v>0x0A=-41.50,-41.00;</v>
      </c>
      <c r="V722" s="37"/>
      <c r="W722" s="37"/>
      <c r="X722" s="68"/>
      <c r="Y722" s="68"/>
      <c r="Z722" s="55">
        <f t="shared" ca="1" si="107"/>
        <v>3.5</v>
      </c>
      <c r="AA722" s="39" t="s">
        <v>584</v>
      </c>
      <c r="AB722" s="40">
        <v>3.5</v>
      </c>
      <c r="AC722" s="40" t="s">
        <v>995</v>
      </c>
      <c r="AD722" s="40">
        <v>1</v>
      </c>
      <c r="AE722" s="41">
        <v>0</v>
      </c>
      <c r="AF722" s="42">
        <v>-41.5</v>
      </c>
      <c r="AG722" s="47">
        <f t="shared" si="113"/>
        <v>-41</v>
      </c>
      <c r="AH722" s="43">
        <f t="shared" ca="1" si="108"/>
        <v>-38</v>
      </c>
      <c r="AI722" s="43">
        <f t="shared" ca="1" si="109"/>
        <v>-37.5</v>
      </c>
      <c r="AJ722" s="44" cm="1">
        <f t="array" aca="1" ref="AJ722" ca="1" xml:space="preserve">
N("initial sens-loopgain")+
$AF722-BoxVal(ROW($AA722),26,COLUMN(INDIRECT("T"&amp;(INT(ROW($AA739)/65))*65+2)))</f>
        <v>-43.5</v>
      </c>
      <c r="AK722" s="44">
        <f t="shared" ca="1" si="110"/>
        <v>-43</v>
      </c>
      <c r="AL722" s="44" cm="1">
        <f t="array" aca="1" ref="AL722" ca="1" xml:space="preserve">
N("initial sens-loopgain-gain-gain ref-vcm")+
$AH722-
BoxVal(ROW($AA722),26,COLUMN(INDIRECT("T"&amp;(INT(ROW($AA739)/65))*65+2)))-
$AB722-
$W722-
IFERROR(VLOOKUP($AC722,$CT$1:$DC$31,7,FALSE),0)</f>
        <v>-43.5</v>
      </c>
      <c r="AM722" s="44">
        <f t="shared" ca="1" si="111"/>
        <v>-43</v>
      </c>
      <c r="AN722" s="36" t="str">
        <f t="shared" ca="1" si="112"/>
        <v>00</v>
      </c>
      <c r="AO722" s="36" t="str" cm="1">
        <f t="array" aca="1" ref="AO722" ca="1">ManualLookup(AB722,BoxVal(ROW(AB722),4,COLUMN(AO720)),INDIRECT(DO$3))</f>
        <v>0A</v>
      </c>
      <c r="AP722" s="36" t="str" cm="1">
        <f t="array" aca="1" ref="AP722" ca="1">ManualLookup(AC722,BoxVal(ROW(AC722),4,COLUMN(AP720)),INDIRECT(DP$3))</f>
        <v>00</v>
      </c>
      <c r="AQ722" s="36" t="str" cm="1">
        <f t="array" aca="1" ref="AQ722" ca="1">ManualLookup(AD722,BoxVal(ROW(AD722),4,COLUMN(AQ720)),INDIRECT(DQ$3))</f>
        <v>00</v>
      </c>
      <c r="AR722" s="36" t="str" cm="1">
        <f t="array" aca="1" ref="AR722" ca="1">ManualLookup(AE722,BoxVal(ROW(AE722),4,COLUMN(AR720)),INDIRECT(DR$3))</f>
        <v>00</v>
      </c>
      <c r="AS722" s="36"/>
    </row>
    <row r="723" spans="19:45" ht="30" customHeight="1" x14ac:dyDescent="0.25">
      <c r="S723" s="7" t="s">
        <v>19</v>
      </c>
      <c r="T723" s="15" t="s">
        <v>584</v>
      </c>
      <c r="U723" s="36"/>
      <c r="V723" s="37"/>
      <c r="W723" s="37"/>
      <c r="X723" s="68"/>
      <c r="Y723" s="68"/>
      <c r="Z723" s="55"/>
      <c r="AA723" s="39"/>
      <c r="AB723" s="40"/>
      <c r="AC723" s="40"/>
      <c r="AD723" s="40"/>
      <c r="AE723" s="41"/>
      <c r="AF723" s="42"/>
      <c r="AG723" s="47"/>
      <c r="AH723" s="43"/>
      <c r="AI723" s="43"/>
      <c r="AJ723" s="44"/>
      <c r="AK723" s="44"/>
      <c r="AL723" s="44"/>
      <c r="AM723" s="44"/>
      <c r="AN723" s="36"/>
      <c r="AO723" s="36"/>
      <c r="AP723" s="36"/>
      <c r="AQ723" s="36"/>
      <c r="AR723" s="36"/>
      <c r="AS723" s="36"/>
    </row>
    <row r="724" spans="19:45" ht="30" customHeight="1" x14ac:dyDescent="0.25">
      <c r="S724" s="7" t="s">
        <v>15</v>
      </c>
      <c r="T724" s="15" t="s">
        <v>801</v>
      </c>
      <c r="U724" s="36"/>
      <c r="V724" s="37"/>
      <c r="W724" s="37"/>
      <c r="X724" s="68"/>
      <c r="Y724" s="68"/>
      <c r="Z724" s="55"/>
      <c r="AA724" s="39"/>
      <c r="AB724" s="40"/>
      <c r="AC724" s="40"/>
      <c r="AD724" s="40"/>
      <c r="AE724" s="41"/>
      <c r="AF724" s="42"/>
      <c r="AG724" s="47"/>
      <c r="AH724" s="43"/>
      <c r="AI724" s="43"/>
      <c r="AJ724" s="44"/>
      <c r="AK724" s="44"/>
      <c r="AL724" s="44"/>
      <c r="AM724" s="44"/>
      <c r="AN724" s="36"/>
      <c r="AO724" s="36"/>
      <c r="AP724" s="36"/>
      <c r="AQ724" s="36"/>
      <c r="AR724" s="36"/>
      <c r="AS724" s="36"/>
    </row>
    <row r="725" spans="19:45" ht="30" customHeight="1" x14ac:dyDescent="0.25">
      <c r="S725" s="7" t="s">
        <v>705</v>
      </c>
      <c r="T725" s="15" t="s">
        <v>990</v>
      </c>
      <c r="U725" s="36"/>
      <c r="V725" s="37"/>
      <c r="W725" s="37"/>
      <c r="X725" s="68"/>
      <c r="Y725" s="68"/>
      <c r="Z725" s="55"/>
      <c r="AA725" s="39"/>
      <c r="AB725" s="40"/>
      <c r="AC725" s="40"/>
      <c r="AD725" s="40"/>
      <c r="AE725" s="41"/>
      <c r="AF725" s="42"/>
      <c r="AG725" s="47"/>
      <c r="AH725" s="43"/>
      <c r="AI725" s="43"/>
      <c r="AJ725" s="44"/>
      <c r="AK725" s="44"/>
      <c r="AL725" s="44"/>
      <c r="AM725" s="44"/>
      <c r="AN725" s="36"/>
      <c r="AO725" s="36"/>
      <c r="AP725" s="36"/>
      <c r="AQ725" s="36"/>
      <c r="AR725" s="36"/>
      <c r="AS725" s="36"/>
    </row>
    <row r="726" spans="19:45" ht="30" customHeight="1" x14ac:dyDescent="0.25">
      <c r="S726" s="7" t="s">
        <v>605</v>
      </c>
      <c r="T726" s="15" t="s">
        <v>991</v>
      </c>
      <c r="U726" s="36"/>
      <c r="V726" s="37"/>
      <c r="W726" s="37"/>
      <c r="X726" s="68"/>
      <c r="Y726" s="68"/>
      <c r="Z726" s="55"/>
      <c r="AA726" s="39"/>
      <c r="AB726" s="40"/>
      <c r="AC726" s="40"/>
      <c r="AD726" s="40"/>
      <c r="AE726" s="41"/>
      <c r="AF726" s="42"/>
      <c r="AG726" s="47"/>
      <c r="AH726" s="43"/>
      <c r="AI726" s="43"/>
      <c r="AJ726" s="44"/>
      <c r="AK726" s="44"/>
      <c r="AL726" s="44"/>
      <c r="AM726" s="44"/>
      <c r="AN726" s="36"/>
      <c r="AO726" s="36"/>
      <c r="AP726" s="36"/>
      <c r="AQ726" s="36"/>
      <c r="AR726" s="36"/>
      <c r="AS726" s="36"/>
    </row>
    <row r="727" spans="19:45" ht="30" customHeight="1" x14ac:dyDescent="0.25">
      <c r="S727" s="7" t="s">
        <v>721</v>
      </c>
      <c r="T727" s="15" t="s">
        <v>26</v>
      </c>
      <c r="U727" s="36"/>
      <c r="V727" s="37"/>
      <c r="W727" s="37"/>
      <c r="X727" s="68"/>
      <c r="Y727" s="68"/>
      <c r="Z727" s="55"/>
      <c r="AA727" s="39"/>
      <c r="AB727" s="40"/>
      <c r="AC727" s="40"/>
      <c r="AD727" s="40"/>
      <c r="AE727" s="41"/>
      <c r="AF727" s="42"/>
      <c r="AG727" s="47"/>
      <c r="AH727" s="43"/>
      <c r="AI727" s="43"/>
      <c r="AJ727" s="44"/>
      <c r="AK727" s="44"/>
      <c r="AL727" s="44"/>
      <c r="AM727" s="44"/>
      <c r="AN727" s="36"/>
      <c r="AO727" s="36"/>
      <c r="AP727" s="36"/>
      <c r="AQ727" s="36"/>
      <c r="AR727" s="36"/>
      <c r="AS727" s="36"/>
    </row>
    <row r="728" spans="19:45" ht="30" customHeight="1" x14ac:dyDescent="0.25">
      <c r="S728" s="7" t="s">
        <v>20</v>
      </c>
      <c r="T728" s="15">
        <v>-37</v>
      </c>
      <c r="U728" s="36"/>
      <c r="V728" s="37"/>
      <c r="W728" s="37"/>
      <c r="X728" s="68"/>
      <c r="Y728" s="68"/>
      <c r="Z728" s="55"/>
      <c r="AA728" s="39"/>
      <c r="AB728" s="40"/>
      <c r="AC728" s="40"/>
      <c r="AD728" s="40"/>
      <c r="AE728" s="41"/>
      <c r="AF728" s="42"/>
      <c r="AG728" s="47"/>
      <c r="AH728" s="43"/>
      <c r="AI728" s="43"/>
      <c r="AJ728" s="44"/>
      <c r="AK728" s="44"/>
      <c r="AL728" s="44"/>
      <c r="AM728" s="44"/>
      <c r="AN728" s="36"/>
      <c r="AO728" s="36"/>
      <c r="AP728" s="36"/>
      <c r="AQ728" s="36"/>
      <c r="AR728" s="36"/>
      <c r="AS728" s="36"/>
    </row>
    <row r="729" spans="19:45" ht="30" customHeight="1" x14ac:dyDescent="0.25">
      <c r="S729" s="7" t="s">
        <v>691</v>
      </c>
      <c r="T729" s="15" t="s">
        <v>1098</v>
      </c>
      <c r="U729" s="36"/>
      <c r="V729" s="37"/>
      <c r="W729" s="37"/>
      <c r="X729" s="68"/>
      <c r="Y729" s="68"/>
      <c r="Z729" s="55"/>
      <c r="AA729" s="39"/>
      <c r="AB729" s="40"/>
      <c r="AC729" s="40"/>
      <c r="AD729" s="40"/>
      <c r="AE729" s="41"/>
      <c r="AF729" s="42"/>
      <c r="AG729" s="47"/>
      <c r="AH729" s="43"/>
      <c r="AI729" s="43"/>
      <c r="AJ729" s="44"/>
      <c r="AK729" s="44"/>
      <c r="AL729" s="44"/>
      <c r="AM729" s="44"/>
      <c r="AN729" s="36"/>
      <c r="AO729" s="36"/>
      <c r="AP729" s="36"/>
      <c r="AQ729" s="36"/>
      <c r="AR729" s="36"/>
      <c r="AS729" s="36"/>
    </row>
    <row r="730" spans="19:45" ht="30" customHeight="1" x14ac:dyDescent="0.25">
      <c r="S730" s="7" t="s">
        <v>544</v>
      </c>
      <c r="T730" s="15" t="s">
        <v>1229</v>
      </c>
      <c r="U730" s="36"/>
      <c r="V730" s="37"/>
      <c r="W730" s="37"/>
      <c r="X730" s="68"/>
      <c r="Y730" s="68"/>
      <c r="Z730" s="55"/>
      <c r="AA730" s="39"/>
      <c r="AB730" s="40"/>
      <c r="AC730" s="40"/>
      <c r="AD730" s="40"/>
      <c r="AE730" s="41"/>
      <c r="AF730" s="42"/>
      <c r="AG730" s="47"/>
      <c r="AH730" s="43"/>
      <c r="AI730" s="43"/>
      <c r="AJ730" s="44"/>
      <c r="AK730" s="44"/>
      <c r="AL730" s="44"/>
      <c r="AM730" s="44"/>
      <c r="AN730" s="36"/>
      <c r="AO730" s="36"/>
      <c r="AP730" s="36"/>
      <c r="AQ730" s="36"/>
      <c r="AR730" s="36"/>
      <c r="AS730" s="36"/>
    </row>
    <row r="731" spans="19:45" ht="30" customHeight="1" x14ac:dyDescent="0.25">
      <c r="S731" s="73" t="s">
        <v>12</v>
      </c>
      <c r="T731" s="15" t="s">
        <v>548</v>
      </c>
      <c r="U731" s="36"/>
      <c r="V731" s="37"/>
      <c r="W731" s="37"/>
      <c r="X731" s="68"/>
      <c r="Y731" s="68"/>
      <c r="Z731" s="55"/>
      <c r="AA731" s="39"/>
      <c r="AB731" s="40"/>
      <c r="AC731" s="40"/>
      <c r="AD731" s="40"/>
      <c r="AE731" s="41"/>
      <c r="AF731" s="42"/>
      <c r="AG731" s="47"/>
      <c r="AH731" s="43"/>
      <c r="AI731" s="43"/>
      <c r="AJ731" s="44"/>
      <c r="AK731" s="44"/>
      <c r="AL731" s="44"/>
      <c r="AM731" s="44"/>
      <c r="AN731" s="36"/>
      <c r="AO731" s="36"/>
      <c r="AP731" s="36"/>
      <c r="AQ731" s="36"/>
      <c r="AR731" s="36"/>
      <c r="AS731" s="36"/>
    </row>
    <row r="732" spans="19:45" ht="30" customHeight="1" x14ac:dyDescent="0.25">
      <c r="S732" s="73" t="s">
        <v>773</v>
      </c>
      <c r="T732" s="111" t="s">
        <v>1252</v>
      </c>
      <c r="U732" s="36"/>
      <c r="V732" s="37"/>
      <c r="W732" s="37"/>
      <c r="X732" s="68"/>
      <c r="Y732" s="68"/>
      <c r="Z732" s="55"/>
      <c r="AA732" s="39"/>
      <c r="AB732" s="40"/>
      <c r="AC732" s="40"/>
      <c r="AD732" s="40"/>
      <c r="AE732" s="41"/>
      <c r="AF732" s="42"/>
      <c r="AG732" s="47"/>
      <c r="AH732" s="43"/>
      <c r="AI732" s="43"/>
      <c r="AJ732" s="44"/>
      <c r="AK732" s="44"/>
      <c r="AL732" s="44"/>
      <c r="AM732" s="44"/>
      <c r="AN732" s="36"/>
      <c r="AO732" s="36"/>
      <c r="AP732" s="36"/>
      <c r="AQ732" s="36"/>
      <c r="AR732" s="36"/>
      <c r="AS732" s="36"/>
    </row>
    <row r="733" spans="19:45" ht="30" customHeight="1" x14ac:dyDescent="0.25">
      <c r="S733" s="7" t="s">
        <v>573</v>
      </c>
      <c r="T733" s="15">
        <v>1.1000000000000001</v>
      </c>
      <c r="U733" s="36"/>
      <c r="V733" s="37"/>
      <c r="W733" s="37"/>
      <c r="X733" s="68"/>
      <c r="Y733" s="68"/>
      <c r="Z733" s="55"/>
      <c r="AA733" s="39"/>
      <c r="AB733" s="40"/>
      <c r="AC733" s="40"/>
      <c r="AD733" s="40"/>
      <c r="AE733" s="41"/>
      <c r="AF733" s="42"/>
      <c r="AG733" s="47"/>
      <c r="AH733" s="43"/>
      <c r="AI733" s="43"/>
      <c r="AJ733" s="44"/>
      <c r="AK733" s="44"/>
      <c r="AL733" s="44"/>
      <c r="AM733" s="44"/>
      <c r="AN733" s="36"/>
      <c r="AO733" s="36"/>
      <c r="AP733" s="36"/>
      <c r="AQ733" s="36"/>
      <c r="AR733" s="36"/>
      <c r="AS733" s="36"/>
    </row>
    <row r="734" spans="19:45" ht="30" customHeight="1" x14ac:dyDescent="0.25">
      <c r="S734" s="7" t="s">
        <v>590</v>
      </c>
      <c r="T734" s="15">
        <v>-38</v>
      </c>
      <c r="U734" s="36"/>
      <c r="V734" s="37"/>
      <c r="W734" s="37"/>
      <c r="X734" s="68"/>
      <c r="Y734" s="68"/>
      <c r="Z734" s="55"/>
      <c r="AA734" s="39"/>
      <c r="AB734" s="40"/>
      <c r="AC734" s="40"/>
      <c r="AD734" s="40"/>
      <c r="AE734" s="41"/>
      <c r="AF734" s="42"/>
      <c r="AG734" s="47"/>
      <c r="AH734" s="43"/>
      <c r="AI734" s="43"/>
      <c r="AJ734" s="44"/>
      <c r="AK734" s="44"/>
      <c r="AL734" s="44"/>
      <c r="AM734" s="44"/>
      <c r="AN734" s="36"/>
      <c r="AO734" s="36"/>
      <c r="AP734" s="36"/>
      <c r="AQ734" s="36"/>
      <c r="AR734" s="36"/>
      <c r="AS734" s="36"/>
    </row>
    <row r="735" spans="19:45" ht="30" customHeight="1" x14ac:dyDescent="0.25">
      <c r="S735" s="7" t="s">
        <v>693</v>
      </c>
      <c r="T735" s="15">
        <v>0.6</v>
      </c>
      <c r="U735" s="36"/>
      <c r="V735" s="37"/>
      <c r="W735" s="37"/>
      <c r="X735" s="68"/>
      <c r="Y735" s="68"/>
      <c r="Z735" s="55"/>
      <c r="AA735" s="39"/>
      <c r="AB735" s="40"/>
      <c r="AC735" s="40"/>
      <c r="AD735" s="40"/>
      <c r="AE735" s="41"/>
      <c r="AF735" s="42"/>
      <c r="AG735" s="47"/>
      <c r="AH735" s="43"/>
      <c r="AI735" s="43"/>
      <c r="AJ735" s="44"/>
      <c r="AK735" s="44"/>
      <c r="AL735" s="44"/>
      <c r="AM735" s="44"/>
      <c r="AN735" s="36"/>
      <c r="AO735" s="36"/>
      <c r="AP735" s="36"/>
      <c r="AQ735" s="36"/>
      <c r="AR735" s="36"/>
      <c r="AS735" s="36"/>
    </row>
    <row r="736" spans="19:45" ht="30" customHeight="1" x14ac:dyDescent="0.25">
      <c r="S736" s="7" t="s">
        <v>604</v>
      </c>
      <c r="T736" s="7" t="str">
        <f>VLOOKUP($T723,$AU$1:$AZ$31,MATCH($T717,$AU$1:$AZ$1,0),FALSE)&amp;"_"&amp;T725</f>
        <v>10V_NormalMode</v>
      </c>
      <c r="U736" s="36"/>
      <c r="V736" s="37"/>
      <c r="W736" s="37"/>
      <c r="X736" s="38"/>
      <c r="Y736" s="38"/>
      <c r="Z736" s="48"/>
      <c r="AA736" s="39"/>
      <c r="AB736" s="40"/>
      <c r="AC736" s="40"/>
      <c r="AD736" s="40"/>
      <c r="AE736" s="41"/>
      <c r="AF736" s="42"/>
      <c r="AG736" s="49"/>
      <c r="AH736" s="43"/>
      <c r="AI736" s="43"/>
      <c r="AJ736" s="44"/>
      <c r="AK736" s="44"/>
      <c r="AL736" s="44"/>
      <c r="AM736" s="44"/>
      <c r="AN736" s="36"/>
      <c r="AO736" s="36"/>
      <c r="AP736" s="36"/>
      <c r="AQ736" s="36"/>
      <c r="AR736" s="36"/>
      <c r="AS736" s="36"/>
    </row>
    <row r="737" spans="19:45" ht="30" customHeight="1" x14ac:dyDescent="0.25">
      <c r="S737" s="7" t="s">
        <v>424</v>
      </c>
      <c r="T737" s="7" t="s">
        <v>188</v>
      </c>
      <c r="U737" s="36"/>
      <c r="V737" s="37"/>
      <c r="W737" s="37"/>
      <c r="X737" s="38"/>
      <c r="Y737" s="38"/>
      <c r="Z737" s="48"/>
      <c r="AA737" s="39"/>
      <c r="AB737" s="40"/>
      <c r="AC737" s="40"/>
      <c r="AD737" s="40"/>
      <c r="AE737" s="41"/>
      <c r="AF737" s="42"/>
      <c r="AG737" s="49"/>
      <c r="AH737" s="43"/>
      <c r="AI737" s="43"/>
      <c r="AJ737" s="44"/>
      <c r="AK737" s="44"/>
      <c r="AL737" s="44"/>
      <c r="AM737" s="44"/>
      <c r="AN737" s="36"/>
      <c r="AO737" s="36"/>
      <c r="AP737" s="36"/>
      <c r="AQ737" s="36"/>
      <c r="AR737" s="36"/>
      <c r="AS737" s="36"/>
    </row>
    <row r="738" spans="19:45" ht="30" customHeight="1" x14ac:dyDescent="0.25">
      <c r="S738" s="7" t="s">
        <v>16</v>
      </c>
      <c r="T738" s="7" t="s">
        <v>42</v>
      </c>
      <c r="U738" s="36"/>
      <c r="V738" s="37"/>
      <c r="W738" s="37"/>
      <c r="X738" s="38"/>
      <c r="Y738" s="38"/>
      <c r="Z738" s="48"/>
      <c r="AA738" s="39"/>
      <c r="AB738" s="40"/>
      <c r="AC738" s="40"/>
      <c r="AD738" s="40"/>
      <c r="AE738" s="41"/>
      <c r="AF738" s="42"/>
      <c r="AG738" s="49"/>
      <c r="AH738" s="43"/>
      <c r="AI738" s="43"/>
      <c r="AJ738" s="44"/>
      <c r="AK738" s="44"/>
      <c r="AL738" s="44"/>
      <c r="AM738" s="44"/>
      <c r="AN738" s="36"/>
      <c r="AO738" s="36"/>
      <c r="AP738" s="36"/>
      <c r="AQ738" s="36"/>
      <c r="AR738" s="36"/>
      <c r="AS738" s="36"/>
    </row>
    <row r="739" spans="19:45" ht="30" customHeight="1" x14ac:dyDescent="0.25">
      <c r="S739" s="7" t="s">
        <v>17</v>
      </c>
      <c r="T739" s="7" t="s">
        <v>364</v>
      </c>
      <c r="U739" s="36"/>
      <c r="V739" s="37"/>
      <c r="W739" s="37"/>
      <c r="X739" s="38"/>
      <c r="Y739" s="38"/>
      <c r="Z739" s="48"/>
      <c r="AA739" s="39"/>
      <c r="AB739" s="40"/>
      <c r="AC739" s="40"/>
      <c r="AD739" s="40"/>
      <c r="AE739" s="41"/>
      <c r="AF739" s="42"/>
      <c r="AG739" s="49"/>
      <c r="AH739" s="43"/>
      <c r="AI739" s="43"/>
      <c r="AJ739" s="44"/>
      <c r="AK739" s="44"/>
      <c r="AL739" s="44"/>
      <c r="AM739" s="44"/>
      <c r="AN739" s="36"/>
      <c r="AO739" s="36"/>
      <c r="AP739" s="36"/>
      <c r="AQ739" s="36"/>
      <c r="AR739" s="36"/>
      <c r="AS739" s="36"/>
    </row>
    <row r="740" spans="19:45" ht="30" customHeight="1" x14ac:dyDescent="0.25">
      <c r="S740" s="7" t="s">
        <v>21</v>
      </c>
      <c r="T740" s="7" t="s">
        <v>190</v>
      </c>
      <c r="U740" s="36"/>
      <c r="V740" s="37"/>
      <c r="W740" s="37"/>
      <c r="X740" s="38"/>
      <c r="Y740" s="38"/>
      <c r="Z740" s="48"/>
      <c r="AA740" s="39"/>
      <c r="AB740" s="40"/>
      <c r="AC740" s="40"/>
      <c r="AD740" s="40"/>
      <c r="AE740" s="41"/>
      <c r="AF740" s="42"/>
      <c r="AG740" s="49"/>
      <c r="AH740" s="43"/>
      <c r="AI740" s="43"/>
      <c r="AJ740" s="44"/>
      <c r="AK740" s="44"/>
      <c r="AL740" s="44"/>
      <c r="AM740" s="44"/>
      <c r="AN740" s="36"/>
      <c r="AO740" s="36"/>
      <c r="AP740" s="36"/>
      <c r="AQ740" s="36"/>
      <c r="AR740" s="36"/>
      <c r="AS740" s="36"/>
    </row>
    <row r="741" spans="19:45" ht="30" customHeight="1" x14ac:dyDescent="0.25">
      <c r="S741" s="7" t="s">
        <v>545</v>
      </c>
      <c r="T741" s="7">
        <f>VLOOKUP(T730,$DT$1:$DV$31,3,FALSE)</f>
        <v>2</v>
      </c>
      <c r="U741" s="36"/>
      <c r="V741" s="37"/>
      <c r="W741" s="37"/>
      <c r="X741" s="38"/>
      <c r="Y741" s="38"/>
      <c r="Z741" s="48"/>
      <c r="AA741" s="39"/>
      <c r="AB741" s="40"/>
      <c r="AC741" s="40"/>
      <c r="AD741" s="40"/>
      <c r="AE741" s="41"/>
      <c r="AF741" s="42"/>
      <c r="AG741" s="49"/>
      <c r="AH741" s="43"/>
      <c r="AI741" s="43"/>
      <c r="AJ741" s="44"/>
      <c r="AK741" s="44"/>
      <c r="AL741" s="44"/>
      <c r="AM741" s="44"/>
      <c r="AN741" s="36"/>
      <c r="AO741" s="36"/>
      <c r="AP741" s="36"/>
      <c r="AQ741" s="36"/>
      <c r="AR741" s="36"/>
      <c r="AS741" s="36"/>
    </row>
    <row r="742" spans="19:45" ht="30" customHeight="1" x14ac:dyDescent="0.25">
      <c r="S742" s="7" t="s">
        <v>22</v>
      </c>
      <c r="T742" s="15">
        <v>0</v>
      </c>
      <c r="U742" s="36"/>
      <c r="V742" s="37"/>
      <c r="W742" s="37"/>
      <c r="X742" s="38"/>
      <c r="Y742" s="38"/>
      <c r="Z742" s="48"/>
      <c r="AA742" s="39"/>
      <c r="AB742" s="40"/>
      <c r="AC742" s="40"/>
      <c r="AD742" s="40"/>
      <c r="AE742" s="41"/>
      <c r="AF742" s="42"/>
      <c r="AG742" s="49"/>
      <c r="AH742" s="43"/>
      <c r="AI742" s="43"/>
      <c r="AJ742" s="44"/>
      <c r="AK742" s="44"/>
      <c r="AL742" s="44"/>
      <c r="AM742" s="44"/>
      <c r="AN742" s="36"/>
      <c r="AO742" s="36"/>
      <c r="AP742" s="36"/>
      <c r="AQ742" s="36"/>
      <c r="AR742" s="36"/>
      <c r="AS742" s="36"/>
    </row>
    <row r="743" spans="19:45" ht="30" customHeight="1" x14ac:dyDescent="0.25">
      <c r="S743" s="7" t="s">
        <v>696</v>
      </c>
      <c r="T743" s="28">
        <v>44420</v>
      </c>
      <c r="U743" s="36"/>
      <c r="V743" s="37"/>
      <c r="W743" s="37"/>
      <c r="X743" s="38"/>
      <c r="Y743" s="38"/>
      <c r="Z743" s="48"/>
      <c r="AA743" s="39"/>
      <c r="AB743" s="40"/>
      <c r="AC743" s="40"/>
      <c r="AD743" s="40"/>
      <c r="AE743" s="41"/>
      <c r="AF743" s="42"/>
      <c r="AG743" s="49"/>
      <c r="AH743" s="43"/>
      <c r="AI743" s="43"/>
      <c r="AJ743" s="44"/>
      <c r="AK743" s="44"/>
      <c r="AL743" s="44"/>
      <c r="AM743" s="44"/>
      <c r="AN743" s="36"/>
      <c r="AO743" s="36"/>
      <c r="AP743" s="36"/>
      <c r="AQ743" s="36"/>
      <c r="AR743" s="36"/>
      <c r="AS743" s="36"/>
    </row>
    <row r="744" spans="19:45" ht="30" customHeight="1" x14ac:dyDescent="0.25">
      <c r="S744" s="7" t="s">
        <v>694</v>
      </c>
      <c r="T744" s="15" t="s">
        <v>994</v>
      </c>
      <c r="U744" s="36"/>
      <c r="V744" s="37"/>
      <c r="W744" s="37"/>
      <c r="X744" s="38"/>
      <c r="Y744" s="38"/>
      <c r="Z744" s="48"/>
      <c r="AA744" s="39"/>
      <c r="AB744" s="40"/>
      <c r="AC744" s="40"/>
      <c r="AD744" s="40"/>
      <c r="AE744" s="41"/>
      <c r="AF744" s="42"/>
      <c r="AG744" s="49"/>
      <c r="AH744" s="43"/>
      <c r="AI744" s="43"/>
      <c r="AJ744" s="44"/>
      <c r="AK744" s="44"/>
      <c r="AL744" s="44"/>
      <c r="AM744" s="44"/>
      <c r="AN744" s="36"/>
      <c r="AO744" s="36"/>
      <c r="AP744" s="36"/>
      <c r="AQ744" s="36"/>
      <c r="AR744" s="36"/>
      <c r="AS744" s="36"/>
    </row>
    <row r="745" spans="19:45" ht="30" customHeight="1" x14ac:dyDescent="0.25">
      <c r="S745" s="7" t="s">
        <v>697</v>
      </c>
      <c r="T745" s="7">
        <f ca="1">COUNTA(U720:U779)</f>
        <v>3</v>
      </c>
      <c r="U745" s="36"/>
      <c r="V745" s="37"/>
      <c r="W745" s="37"/>
      <c r="X745" s="38"/>
      <c r="Y745" s="38"/>
      <c r="Z745" s="48"/>
      <c r="AA745" s="39"/>
      <c r="AB745" s="40"/>
      <c r="AC745" s="40"/>
      <c r="AD745" s="40"/>
      <c r="AE745" s="41"/>
      <c r="AF745" s="42"/>
      <c r="AG745" s="49"/>
      <c r="AH745" s="43"/>
      <c r="AI745" s="43"/>
      <c r="AJ745" s="44"/>
      <c r="AK745" s="44"/>
      <c r="AL745" s="44"/>
      <c r="AM745" s="44"/>
      <c r="AN745" s="36"/>
      <c r="AO745" s="36"/>
      <c r="AP745" s="36"/>
      <c r="AQ745" s="36"/>
      <c r="AR745" s="36"/>
      <c r="AS745" s="36"/>
    </row>
    <row r="746" spans="19:45" ht="30" customHeight="1" x14ac:dyDescent="0.25">
      <c r="S746" s="7" t="s">
        <v>715</v>
      </c>
      <c r="T746" s="7" t="str">
        <f>T734&amp;"+/-"&amp;T735&amp;" "&amp;T744</f>
        <v>-38+/-0.6 dBV</v>
      </c>
      <c r="U746" s="36"/>
      <c r="V746" s="37"/>
      <c r="W746" s="37"/>
      <c r="X746" s="38"/>
      <c r="Y746" s="38"/>
      <c r="Z746" s="48"/>
      <c r="AA746" s="39"/>
      <c r="AB746" s="40"/>
      <c r="AC746" s="40"/>
      <c r="AD746" s="40"/>
      <c r="AE746" s="41"/>
      <c r="AF746" s="42"/>
      <c r="AG746" s="49"/>
      <c r="AH746" s="43"/>
      <c r="AI746" s="43"/>
      <c r="AJ746" s="44"/>
      <c r="AK746" s="44"/>
      <c r="AL746" s="44"/>
      <c r="AM746" s="44"/>
      <c r="AN746" s="36"/>
      <c r="AO746" s="36"/>
      <c r="AP746" s="36"/>
      <c r="AQ746" s="36"/>
      <c r="AR746" s="36"/>
      <c r="AS746" s="36"/>
    </row>
    <row r="747" spans="19:45" ht="30" customHeight="1" x14ac:dyDescent="0.25">
      <c r="S747" s="7" t="s">
        <v>719</v>
      </c>
      <c r="T747" s="54" t="str">
        <f>T726&amp;" : "&amp;T729&amp;" "&amp;"(uA)"&amp;CHAR(10)&amp;"Vdc&amp;Remark: "&amp;T732</f>
        <v>3.3V : 100~200 (uA)
Vdc&amp;Remark: 0.634V (1.8V), 0.626V (3.3V)</v>
      </c>
      <c r="U747" s="36"/>
      <c r="V747" s="37"/>
      <c r="W747" s="37"/>
      <c r="X747" s="38"/>
      <c r="Y747" s="38"/>
      <c r="Z747" s="48"/>
      <c r="AA747" s="39"/>
      <c r="AB747" s="40"/>
      <c r="AC747" s="40"/>
      <c r="AD747" s="40"/>
      <c r="AE747" s="41"/>
      <c r="AF747" s="42"/>
      <c r="AG747" s="49"/>
      <c r="AH747" s="43"/>
      <c r="AI747" s="43"/>
      <c r="AJ747" s="44"/>
      <c r="AK747" s="44"/>
      <c r="AL747" s="44"/>
      <c r="AM747" s="44"/>
      <c r="AN747" s="36"/>
      <c r="AO747" s="36"/>
      <c r="AP747" s="36"/>
      <c r="AQ747" s="36"/>
      <c r="AR747" s="36"/>
      <c r="AS747" s="36"/>
    </row>
    <row r="748" spans="19:45" ht="30" customHeight="1" x14ac:dyDescent="0.25">
      <c r="S748" s="7"/>
      <c r="T748" s="5"/>
      <c r="U748" s="36"/>
      <c r="V748" s="37"/>
      <c r="W748" s="37"/>
      <c r="X748" s="38"/>
      <c r="Y748" s="38"/>
      <c r="Z748" s="48"/>
      <c r="AA748" s="39"/>
      <c r="AB748" s="40"/>
      <c r="AC748" s="40"/>
      <c r="AD748" s="40"/>
      <c r="AE748" s="41"/>
      <c r="AF748" s="42"/>
      <c r="AG748" s="49"/>
      <c r="AH748" s="43"/>
      <c r="AI748" s="43"/>
      <c r="AJ748" s="44"/>
      <c r="AK748" s="44"/>
      <c r="AL748" s="44"/>
      <c r="AM748" s="44"/>
      <c r="AN748" s="36"/>
      <c r="AO748" s="36"/>
      <c r="AP748" s="36"/>
      <c r="AQ748" s="36"/>
      <c r="AR748" s="36"/>
      <c r="AS748" s="36"/>
    </row>
    <row r="749" spans="19:45" ht="30" customHeight="1" x14ac:dyDescent="0.25">
      <c r="S749" s="2" t="s">
        <v>14</v>
      </c>
      <c r="T749" s="2" t="str">
        <f>ADDRESS(ROW(S749),COLUMN($S$1))&amp;":"&amp;ADDRESS(ROW(S779),COLUMN($T$1))</f>
        <v>$S$749:$T$779</v>
      </c>
      <c r="U749" s="36"/>
      <c r="V749" s="37"/>
      <c r="W749" s="37"/>
      <c r="X749" s="38"/>
      <c r="Y749" s="38"/>
      <c r="Z749" s="48"/>
      <c r="AA749" s="39"/>
      <c r="AB749" s="40"/>
      <c r="AC749" s="40"/>
      <c r="AD749" s="40"/>
      <c r="AE749" s="41"/>
      <c r="AF749" s="42"/>
      <c r="AG749" s="49"/>
      <c r="AH749" s="43"/>
      <c r="AI749" s="43"/>
      <c r="AJ749" s="44"/>
      <c r="AK749" s="44"/>
      <c r="AL749" s="44"/>
      <c r="AM749" s="44"/>
      <c r="AN749" s="36"/>
      <c r="AO749" s="36"/>
      <c r="AP749" s="36"/>
      <c r="AQ749" s="36"/>
      <c r="AR749" s="36"/>
      <c r="AS749" s="36"/>
    </row>
    <row r="750" spans="19:45" ht="30" customHeight="1" x14ac:dyDescent="0.25">
      <c r="S750" s="4" t="str">
        <f>$BB$2</f>
        <v>14V</v>
      </c>
      <c r="T750" s="3" t="s">
        <v>562</v>
      </c>
      <c r="U750" s="36"/>
      <c r="V750" s="37"/>
      <c r="W750" s="37"/>
      <c r="X750" s="38"/>
      <c r="Y750" s="38"/>
      <c r="Z750" s="48"/>
      <c r="AA750" s="39"/>
      <c r="AB750" s="40"/>
      <c r="AC750" s="40"/>
      <c r="AD750" s="40"/>
      <c r="AE750" s="41"/>
      <c r="AF750" s="42"/>
      <c r="AG750" s="49"/>
      <c r="AH750" s="43"/>
      <c r="AI750" s="43"/>
      <c r="AJ750" s="44"/>
      <c r="AK750" s="44"/>
      <c r="AL750" s="44"/>
      <c r="AM750" s="44"/>
      <c r="AN750" s="36"/>
      <c r="AO750" s="36"/>
      <c r="AP750" s="36"/>
      <c r="AQ750" s="36"/>
      <c r="AR750" s="36"/>
      <c r="AS750" s="36"/>
    </row>
    <row r="751" spans="19:45" ht="30" customHeight="1" x14ac:dyDescent="0.25">
      <c r="S751" s="4" t="str">
        <f>$BB$3</f>
        <v>13V</v>
      </c>
      <c r="T751" s="3" t="s">
        <v>562</v>
      </c>
      <c r="U751" s="36"/>
      <c r="V751" s="37"/>
      <c r="W751" s="37"/>
      <c r="X751" s="38"/>
      <c r="Y751" s="38"/>
      <c r="Z751" s="48"/>
      <c r="AA751" s="39"/>
      <c r="AB751" s="40"/>
      <c r="AC751" s="40"/>
      <c r="AD751" s="40"/>
      <c r="AE751" s="41"/>
      <c r="AF751" s="42"/>
      <c r="AG751" s="49"/>
      <c r="AH751" s="43"/>
      <c r="AI751" s="43"/>
      <c r="AJ751" s="44"/>
      <c r="AK751" s="44"/>
      <c r="AL751" s="44"/>
      <c r="AM751" s="44"/>
      <c r="AN751" s="36"/>
      <c r="AO751" s="36"/>
      <c r="AP751" s="36"/>
      <c r="AQ751" s="36"/>
      <c r="AR751" s="36"/>
      <c r="AS751" s="36"/>
    </row>
    <row r="752" spans="19:45" ht="30" customHeight="1" x14ac:dyDescent="0.25">
      <c r="S752" s="4" t="str">
        <f>$BB$4</f>
        <v>12V</v>
      </c>
      <c r="T752" s="3" t="s">
        <v>562</v>
      </c>
      <c r="U752" s="36"/>
      <c r="V752" s="37"/>
      <c r="W752" s="37"/>
      <c r="X752" s="38"/>
      <c r="Y752" s="38"/>
      <c r="Z752" s="48"/>
      <c r="AA752" s="39"/>
      <c r="AB752" s="40"/>
      <c r="AC752" s="40"/>
      <c r="AD752" s="40"/>
      <c r="AE752" s="41"/>
      <c r="AF752" s="42"/>
      <c r="AG752" s="49"/>
      <c r="AH752" s="43"/>
      <c r="AI752" s="43"/>
      <c r="AJ752" s="44"/>
      <c r="AK752" s="44"/>
      <c r="AL752" s="44"/>
      <c r="AM752" s="44"/>
      <c r="AN752" s="36"/>
      <c r="AO752" s="36"/>
      <c r="AP752" s="36"/>
      <c r="AQ752" s="36"/>
      <c r="AR752" s="36"/>
      <c r="AS752" s="36"/>
    </row>
    <row r="753" spans="19:45" ht="30" customHeight="1" x14ac:dyDescent="0.25">
      <c r="S753" s="4" t="str">
        <f>$BB$5</f>
        <v>11V</v>
      </c>
      <c r="T753" s="3" t="s">
        <v>562</v>
      </c>
      <c r="U753" s="36"/>
      <c r="V753" s="37"/>
      <c r="W753" s="37"/>
      <c r="X753" s="38"/>
      <c r="Y753" s="38"/>
      <c r="Z753" s="48"/>
      <c r="AA753" s="39"/>
      <c r="AB753" s="40"/>
      <c r="AC753" s="40"/>
      <c r="AD753" s="40"/>
      <c r="AE753" s="41"/>
      <c r="AF753" s="42"/>
      <c r="AG753" s="49"/>
      <c r="AH753" s="43"/>
      <c r="AI753" s="43"/>
      <c r="AJ753" s="44"/>
      <c r="AK753" s="44"/>
      <c r="AL753" s="44"/>
      <c r="AM753" s="44"/>
      <c r="AN753" s="36"/>
      <c r="AO753" s="36"/>
      <c r="AP753" s="36"/>
      <c r="AQ753" s="36"/>
      <c r="AR753" s="36"/>
      <c r="AS753" s="36"/>
    </row>
    <row r="754" spans="19:45" ht="30" customHeight="1" x14ac:dyDescent="0.25">
      <c r="S754" s="4" t="str">
        <f>$BB$6</f>
        <v>10V</v>
      </c>
      <c r="T754" s="3">
        <v>0</v>
      </c>
      <c r="U754" s="36"/>
      <c r="V754" s="37"/>
      <c r="W754" s="37"/>
      <c r="X754" s="38"/>
      <c r="Y754" s="38"/>
      <c r="Z754" s="48"/>
      <c r="AA754" s="39"/>
      <c r="AB754" s="40"/>
      <c r="AC754" s="40"/>
      <c r="AD754" s="40"/>
      <c r="AE754" s="41"/>
      <c r="AF754" s="42"/>
      <c r="AG754" s="49"/>
      <c r="AH754" s="43"/>
      <c r="AI754" s="43"/>
      <c r="AJ754" s="44"/>
      <c r="AK754" s="44"/>
      <c r="AL754" s="44"/>
      <c r="AM754" s="44"/>
      <c r="AN754" s="36"/>
      <c r="AO754" s="36"/>
      <c r="AP754" s="36"/>
      <c r="AQ754" s="36"/>
      <c r="AR754" s="36"/>
      <c r="AS754" s="36"/>
    </row>
    <row r="755" spans="19:45" ht="30" customHeight="1" x14ac:dyDescent="0.25">
      <c r="S755" s="4" t="str">
        <f>$BB$7</f>
        <v>9V</v>
      </c>
      <c r="T755" s="3" t="s">
        <v>562</v>
      </c>
      <c r="U755" s="36"/>
      <c r="V755" s="37"/>
      <c r="W755" s="37"/>
      <c r="X755" s="38"/>
      <c r="Y755" s="38"/>
      <c r="Z755" s="48"/>
      <c r="AA755" s="39"/>
      <c r="AB755" s="40"/>
      <c r="AC755" s="40"/>
      <c r="AD755" s="40"/>
      <c r="AE755" s="41"/>
      <c r="AF755" s="42"/>
      <c r="AG755" s="49"/>
      <c r="AH755" s="43"/>
      <c r="AI755" s="43"/>
      <c r="AJ755" s="44"/>
      <c r="AK755" s="44"/>
      <c r="AL755" s="44"/>
      <c r="AM755" s="44"/>
      <c r="AN755" s="36"/>
      <c r="AO755" s="36"/>
      <c r="AP755" s="36"/>
      <c r="AQ755" s="36"/>
      <c r="AR755" s="36"/>
      <c r="AS755" s="36"/>
    </row>
    <row r="756" spans="19:45" ht="30" customHeight="1" x14ac:dyDescent="0.25">
      <c r="S756" s="4" t="str">
        <f>$BB$8</f>
        <v>FIX</v>
      </c>
      <c r="T756" s="3">
        <v>0</v>
      </c>
      <c r="U756" s="36"/>
      <c r="V756" s="37"/>
      <c r="W756" s="37"/>
      <c r="X756" s="38"/>
      <c r="Y756" s="38"/>
      <c r="Z756" s="48"/>
      <c r="AA756" s="39"/>
      <c r="AB756" s="40"/>
      <c r="AC756" s="40"/>
      <c r="AD756" s="40"/>
      <c r="AE756" s="41"/>
      <c r="AF756" s="42"/>
      <c r="AG756" s="49"/>
      <c r="AH756" s="43"/>
      <c r="AI756" s="43"/>
      <c r="AJ756" s="44"/>
      <c r="AK756" s="44"/>
      <c r="AL756" s="44"/>
      <c r="AM756" s="44"/>
      <c r="AN756" s="36"/>
      <c r="AO756" s="36"/>
      <c r="AP756" s="36"/>
      <c r="AQ756" s="36"/>
      <c r="AR756" s="36"/>
      <c r="AS756" s="36"/>
    </row>
    <row r="757" spans="19:45" ht="30" customHeight="1" x14ac:dyDescent="0.25">
      <c r="S757" s="4" t="str">
        <f>$BB$9</f>
        <v>Space</v>
      </c>
      <c r="T757" s="3" t="s">
        <v>562</v>
      </c>
      <c r="U757" s="36"/>
      <c r="V757" s="37"/>
      <c r="W757" s="37"/>
      <c r="X757" s="38"/>
      <c r="Y757" s="38"/>
      <c r="Z757" s="48"/>
      <c r="AA757" s="39"/>
      <c r="AB757" s="40"/>
      <c r="AC757" s="40"/>
      <c r="AD757" s="40"/>
      <c r="AE757" s="41"/>
      <c r="AF757" s="42"/>
      <c r="AG757" s="49"/>
      <c r="AH757" s="43"/>
      <c r="AI757" s="43"/>
      <c r="AJ757" s="44"/>
      <c r="AK757" s="44"/>
      <c r="AL757" s="44"/>
      <c r="AM757" s="44"/>
      <c r="AN757" s="36"/>
      <c r="AO757" s="36"/>
      <c r="AP757" s="36"/>
      <c r="AQ757" s="36"/>
      <c r="AR757" s="36"/>
      <c r="AS757" s="36"/>
    </row>
    <row r="758" spans="19:45" ht="30" customHeight="1" x14ac:dyDescent="0.25">
      <c r="S758" s="4" t="str">
        <f>$BB$10</f>
        <v>Config2</v>
      </c>
      <c r="T758" s="3" t="s">
        <v>562</v>
      </c>
      <c r="U758" s="36"/>
      <c r="V758" s="37"/>
      <c r="W758" s="37"/>
      <c r="X758" s="38"/>
      <c r="Y758" s="38"/>
      <c r="Z758" s="48"/>
      <c r="AA758" s="39"/>
      <c r="AB758" s="40"/>
      <c r="AC758" s="40"/>
      <c r="AD758" s="40"/>
      <c r="AE758" s="41"/>
      <c r="AF758" s="42"/>
      <c r="AG758" s="49"/>
      <c r="AH758" s="43"/>
      <c r="AI758" s="43"/>
      <c r="AJ758" s="44"/>
      <c r="AK758" s="44"/>
      <c r="AL758" s="44"/>
      <c r="AM758" s="44"/>
      <c r="AN758" s="36"/>
      <c r="AO758" s="36"/>
      <c r="AP758" s="36"/>
      <c r="AQ758" s="36"/>
      <c r="AR758" s="36"/>
      <c r="AS758" s="36"/>
    </row>
    <row r="759" spans="19:45" ht="30" customHeight="1" x14ac:dyDescent="0.25">
      <c r="S759" s="4" t="str">
        <f>$BB$11</f>
        <v>-</v>
      </c>
      <c r="T759" s="3"/>
      <c r="U759" s="36"/>
      <c r="V759" s="37"/>
      <c r="W759" s="37"/>
      <c r="X759" s="38"/>
      <c r="Y759" s="38"/>
      <c r="Z759" s="48"/>
      <c r="AA759" s="39"/>
      <c r="AB759" s="40"/>
      <c r="AC759" s="40"/>
      <c r="AD759" s="40"/>
      <c r="AE759" s="41"/>
      <c r="AF759" s="42"/>
      <c r="AG759" s="49"/>
      <c r="AH759" s="43"/>
      <c r="AI759" s="43"/>
      <c r="AJ759" s="44"/>
      <c r="AK759" s="44"/>
      <c r="AL759" s="44"/>
      <c r="AM759" s="44"/>
      <c r="AN759" s="36"/>
      <c r="AO759" s="36"/>
      <c r="AP759" s="36"/>
      <c r="AQ759" s="36"/>
      <c r="AR759" s="36"/>
      <c r="AS759" s="36"/>
    </row>
    <row r="760" spans="19:45" ht="30" customHeight="1" x14ac:dyDescent="0.25">
      <c r="S760" s="4" t="str">
        <f>$BB$12</f>
        <v>-</v>
      </c>
      <c r="T760" s="3"/>
      <c r="U760" s="36"/>
      <c r="V760" s="37"/>
      <c r="W760" s="37"/>
      <c r="X760" s="38"/>
      <c r="Y760" s="38"/>
      <c r="Z760" s="48"/>
      <c r="AA760" s="39"/>
      <c r="AB760" s="40"/>
      <c r="AC760" s="40"/>
      <c r="AD760" s="40"/>
      <c r="AE760" s="41"/>
      <c r="AF760" s="42"/>
      <c r="AG760" s="49"/>
      <c r="AH760" s="43"/>
      <c r="AI760" s="43"/>
      <c r="AJ760" s="44"/>
      <c r="AK760" s="44"/>
      <c r="AL760" s="44"/>
      <c r="AM760" s="44"/>
      <c r="AN760" s="36"/>
      <c r="AO760" s="36"/>
      <c r="AP760" s="36"/>
      <c r="AQ760" s="36"/>
      <c r="AR760" s="36"/>
      <c r="AS760" s="36"/>
    </row>
    <row r="761" spans="19:45" ht="30" customHeight="1" x14ac:dyDescent="0.25">
      <c r="S761" s="4" t="str">
        <f>$BB$13</f>
        <v>-</v>
      </c>
      <c r="T761" s="3"/>
      <c r="U761" s="36"/>
      <c r="V761" s="37"/>
      <c r="W761" s="37"/>
      <c r="X761" s="38"/>
      <c r="Y761" s="38"/>
      <c r="Z761" s="48"/>
      <c r="AA761" s="39"/>
      <c r="AB761" s="40"/>
      <c r="AC761" s="40"/>
      <c r="AD761" s="40"/>
      <c r="AE761" s="41"/>
      <c r="AF761" s="42"/>
      <c r="AG761" s="49"/>
      <c r="AH761" s="43"/>
      <c r="AI761" s="43"/>
      <c r="AJ761" s="44"/>
      <c r="AK761" s="44"/>
      <c r="AL761" s="44"/>
      <c r="AM761" s="44"/>
      <c r="AN761" s="36"/>
      <c r="AO761" s="36"/>
      <c r="AP761" s="36"/>
      <c r="AQ761" s="36"/>
      <c r="AR761" s="36"/>
      <c r="AS761" s="36"/>
    </row>
    <row r="762" spans="19:45" ht="30" customHeight="1" x14ac:dyDescent="0.25">
      <c r="S762" s="4" t="str">
        <f>$BB$14</f>
        <v>-</v>
      </c>
      <c r="T762" s="3"/>
      <c r="U762" s="36"/>
      <c r="V762" s="37"/>
      <c r="W762" s="37"/>
      <c r="X762" s="38"/>
      <c r="Y762" s="38"/>
      <c r="Z762" s="48"/>
      <c r="AA762" s="39"/>
      <c r="AB762" s="40"/>
      <c r="AC762" s="40"/>
      <c r="AD762" s="40"/>
      <c r="AE762" s="41"/>
      <c r="AF762" s="42"/>
      <c r="AG762" s="49"/>
      <c r="AH762" s="43"/>
      <c r="AI762" s="43"/>
      <c r="AJ762" s="44"/>
      <c r="AK762" s="44"/>
      <c r="AL762" s="44"/>
      <c r="AM762" s="44"/>
      <c r="AN762" s="36"/>
      <c r="AO762" s="36"/>
      <c r="AP762" s="36"/>
      <c r="AQ762" s="36"/>
      <c r="AR762" s="36"/>
      <c r="AS762" s="36"/>
    </row>
    <row r="763" spans="19:45" ht="30" customHeight="1" x14ac:dyDescent="0.25">
      <c r="S763" s="4" t="str">
        <f>$BB$15</f>
        <v>-</v>
      </c>
      <c r="T763" s="3"/>
      <c r="U763" s="36"/>
      <c r="V763" s="37"/>
      <c r="W763" s="37"/>
      <c r="X763" s="38"/>
      <c r="Y763" s="38"/>
      <c r="Z763" s="48"/>
      <c r="AA763" s="39"/>
      <c r="AB763" s="40"/>
      <c r="AC763" s="40"/>
      <c r="AD763" s="40"/>
      <c r="AE763" s="41"/>
      <c r="AF763" s="42"/>
      <c r="AG763" s="49"/>
      <c r="AH763" s="43"/>
      <c r="AI763" s="43"/>
      <c r="AJ763" s="44"/>
      <c r="AK763" s="44"/>
      <c r="AL763" s="44"/>
      <c r="AM763" s="44"/>
      <c r="AN763" s="36"/>
      <c r="AO763" s="36"/>
      <c r="AP763" s="36"/>
      <c r="AQ763" s="36"/>
      <c r="AR763" s="36"/>
      <c r="AS763" s="36"/>
    </row>
    <row r="764" spans="19:45" ht="30" customHeight="1" x14ac:dyDescent="0.25">
      <c r="S764" s="4" t="str">
        <f>$BB$16</f>
        <v>-</v>
      </c>
      <c r="T764" s="3"/>
      <c r="U764" s="36"/>
      <c r="V764" s="37"/>
      <c r="W764" s="37"/>
      <c r="X764" s="38"/>
      <c r="Y764" s="38"/>
      <c r="Z764" s="48"/>
      <c r="AA764" s="39"/>
      <c r="AB764" s="40"/>
      <c r="AC764" s="40"/>
      <c r="AD764" s="40"/>
      <c r="AE764" s="41"/>
      <c r="AF764" s="42"/>
      <c r="AG764" s="49"/>
      <c r="AH764" s="43"/>
      <c r="AI764" s="43"/>
      <c r="AJ764" s="44"/>
      <c r="AK764" s="44"/>
      <c r="AL764" s="44"/>
      <c r="AM764" s="44"/>
      <c r="AN764" s="36"/>
      <c r="AO764" s="36"/>
      <c r="AP764" s="36"/>
      <c r="AQ764" s="36"/>
      <c r="AR764" s="36"/>
      <c r="AS764" s="36"/>
    </row>
    <row r="765" spans="19:45" ht="30" customHeight="1" x14ac:dyDescent="0.25">
      <c r="S765" s="4" t="str">
        <f>$BB$17</f>
        <v>-</v>
      </c>
      <c r="T765" s="3"/>
      <c r="U765" s="36"/>
      <c r="V765" s="37"/>
      <c r="W765" s="37"/>
      <c r="X765" s="38"/>
      <c r="Y765" s="38"/>
      <c r="Z765" s="48"/>
      <c r="AA765" s="39"/>
      <c r="AB765" s="40"/>
      <c r="AC765" s="40"/>
      <c r="AD765" s="40"/>
      <c r="AE765" s="41"/>
      <c r="AF765" s="42"/>
      <c r="AG765" s="49"/>
      <c r="AH765" s="43"/>
      <c r="AI765" s="43"/>
      <c r="AJ765" s="44"/>
      <c r="AK765" s="44"/>
      <c r="AL765" s="44"/>
      <c r="AM765" s="44"/>
      <c r="AN765" s="36"/>
      <c r="AO765" s="36"/>
      <c r="AP765" s="36"/>
      <c r="AQ765" s="36"/>
      <c r="AR765" s="36"/>
      <c r="AS765" s="36"/>
    </row>
    <row r="766" spans="19:45" ht="30" customHeight="1" x14ac:dyDescent="0.25">
      <c r="S766" s="4" t="str">
        <f>$BB$18</f>
        <v>-</v>
      </c>
      <c r="T766" s="3"/>
      <c r="U766" s="36"/>
      <c r="V766" s="37"/>
      <c r="W766" s="37"/>
      <c r="X766" s="38"/>
      <c r="Y766" s="38"/>
      <c r="Z766" s="48"/>
      <c r="AA766" s="39"/>
      <c r="AB766" s="40"/>
      <c r="AC766" s="40"/>
      <c r="AD766" s="40"/>
      <c r="AE766" s="41"/>
      <c r="AF766" s="42"/>
      <c r="AG766" s="49"/>
      <c r="AH766" s="43"/>
      <c r="AI766" s="43"/>
      <c r="AJ766" s="44"/>
      <c r="AK766" s="44"/>
      <c r="AL766" s="44"/>
      <c r="AM766" s="44"/>
      <c r="AN766" s="36"/>
      <c r="AO766" s="36"/>
      <c r="AP766" s="36"/>
      <c r="AQ766" s="36"/>
      <c r="AR766" s="36"/>
      <c r="AS766" s="36"/>
    </row>
    <row r="767" spans="19:45" ht="30" customHeight="1" x14ac:dyDescent="0.25">
      <c r="S767" s="4" t="str">
        <f>$BB$19</f>
        <v>-</v>
      </c>
      <c r="T767" s="3"/>
      <c r="U767" s="36"/>
      <c r="V767" s="37"/>
      <c r="W767" s="37"/>
      <c r="X767" s="38"/>
      <c r="Y767" s="38"/>
      <c r="Z767" s="48"/>
      <c r="AA767" s="39"/>
      <c r="AB767" s="40"/>
      <c r="AC767" s="40"/>
      <c r="AD767" s="40"/>
      <c r="AE767" s="41"/>
      <c r="AF767" s="42"/>
      <c r="AG767" s="49"/>
      <c r="AH767" s="43"/>
      <c r="AI767" s="43"/>
      <c r="AJ767" s="44"/>
      <c r="AK767" s="44"/>
      <c r="AL767" s="44"/>
      <c r="AM767" s="44"/>
      <c r="AN767" s="36"/>
      <c r="AO767" s="36"/>
      <c r="AP767" s="36"/>
      <c r="AQ767" s="36"/>
      <c r="AR767" s="36"/>
      <c r="AS767" s="36"/>
    </row>
    <row r="768" spans="19:45" ht="30" customHeight="1" x14ac:dyDescent="0.25">
      <c r="S768" s="4" t="str">
        <f>$BB$20</f>
        <v>-</v>
      </c>
      <c r="T768" s="3"/>
      <c r="U768" s="36"/>
      <c r="V768" s="37"/>
      <c r="W768" s="37"/>
      <c r="X768" s="38"/>
      <c r="Y768" s="38"/>
      <c r="Z768" s="48"/>
      <c r="AA768" s="39"/>
      <c r="AB768" s="40"/>
      <c r="AC768" s="40"/>
      <c r="AD768" s="40"/>
      <c r="AE768" s="41"/>
      <c r="AF768" s="42"/>
      <c r="AG768" s="49"/>
      <c r="AH768" s="43"/>
      <c r="AI768" s="43"/>
      <c r="AJ768" s="44"/>
      <c r="AK768" s="44"/>
      <c r="AL768" s="44"/>
      <c r="AM768" s="44"/>
      <c r="AN768" s="36"/>
      <c r="AO768" s="36"/>
      <c r="AP768" s="36"/>
      <c r="AQ768" s="36"/>
      <c r="AR768" s="36"/>
      <c r="AS768" s="36"/>
    </row>
    <row r="769" spans="19:45" ht="30" customHeight="1" x14ac:dyDescent="0.25">
      <c r="S769" s="4" t="str">
        <f>$BB$21</f>
        <v>-</v>
      </c>
      <c r="T769" s="3"/>
      <c r="U769" s="36"/>
      <c r="V769" s="37"/>
      <c r="W769" s="37"/>
      <c r="X769" s="38"/>
      <c r="Y769" s="38"/>
      <c r="Z769" s="48"/>
      <c r="AA769" s="39"/>
      <c r="AB769" s="40"/>
      <c r="AC769" s="40"/>
      <c r="AD769" s="40"/>
      <c r="AE769" s="41"/>
      <c r="AF769" s="42"/>
      <c r="AG769" s="49"/>
      <c r="AH769" s="43"/>
      <c r="AI769" s="43"/>
      <c r="AJ769" s="44"/>
      <c r="AK769" s="44"/>
      <c r="AL769" s="44"/>
      <c r="AM769" s="44"/>
      <c r="AN769" s="36"/>
      <c r="AO769" s="36"/>
      <c r="AP769" s="36"/>
      <c r="AQ769" s="36"/>
      <c r="AR769" s="36"/>
      <c r="AS769" s="36"/>
    </row>
    <row r="770" spans="19:45" ht="30" customHeight="1" x14ac:dyDescent="0.25">
      <c r="S770" s="4" t="str">
        <f>$BB$22</f>
        <v>-</v>
      </c>
      <c r="T770" s="3"/>
      <c r="U770" s="36"/>
      <c r="V770" s="37"/>
      <c r="W770" s="37"/>
      <c r="X770" s="38"/>
      <c r="Y770" s="38"/>
      <c r="Z770" s="48"/>
      <c r="AA770" s="39"/>
      <c r="AB770" s="40"/>
      <c r="AC770" s="40"/>
      <c r="AD770" s="40"/>
      <c r="AE770" s="41"/>
      <c r="AF770" s="42"/>
      <c r="AG770" s="49"/>
      <c r="AH770" s="43"/>
      <c r="AI770" s="43"/>
      <c r="AJ770" s="44"/>
      <c r="AK770" s="44"/>
      <c r="AL770" s="44"/>
      <c r="AM770" s="44"/>
      <c r="AN770" s="36"/>
      <c r="AO770" s="36"/>
      <c r="AP770" s="36"/>
      <c r="AQ770" s="36"/>
      <c r="AR770" s="36"/>
      <c r="AS770" s="36"/>
    </row>
    <row r="771" spans="19:45" ht="30" customHeight="1" x14ac:dyDescent="0.25">
      <c r="S771" s="4" t="str">
        <f>$BB$23</f>
        <v>-</v>
      </c>
      <c r="T771" s="3"/>
      <c r="U771" s="36"/>
      <c r="V771" s="37"/>
      <c r="W771" s="37"/>
      <c r="X771" s="38"/>
      <c r="Y771" s="38"/>
      <c r="Z771" s="48"/>
      <c r="AA771" s="39"/>
      <c r="AB771" s="40"/>
      <c r="AC771" s="40"/>
      <c r="AD771" s="40"/>
      <c r="AE771" s="41"/>
      <c r="AF771" s="42"/>
      <c r="AG771" s="49"/>
      <c r="AH771" s="43"/>
      <c r="AI771" s="43"/>
      <c r="AJ771" s="44"/>
      <c r="AK771" s="44"/>
      <c r="AL771" s="44"/>
      <c r="AM771" s="44"/>
      <c r="AN771" s="36"/>
      <c r="AO771" s="36"/>
      <c r="AP771" s="36"/>
      <c r="AQ771" s="36"/>
      <c r="AR771" s="36"/>
      <c r="AS771" s="36"/>
    </row>
    <row r="772" spans="19:45" ht="30" customHeight="1" x14ac:dyDescent="0.25">
      <c r="S772" s="4" t="str">
        <f>$BB$24</f>
        <v>-</v>
      </c>
      <c r="T772" s="3"/>
      <c r="U772" s="36"/>
      <c r="V772" s="37"/>
      <c r="W772" s="37"/>
      <c r="X772" s="38"/>
      <c r="Y772" s="38"/>
      <c r="Z772" s="48"/>
      <c r="AA772" s="39"/>
      <c r="AB772" s="40"/>
      <c r="AC772" s="40"/>
      <c r="AD772" s="40"/>
      <c r="AE772" s="41"/>
      <c r="AF772" s="42"/>
      <c r="AG772" s="49"/>
      <c r="AH772" s="43"/>
      <c r="AI772" s="43"/>
      <c r="AJ772" s="44"/>
      <c r="AK772" s="44"/>
      <c r="AL772" s="44"/>
      <c r="AM772" s="44"/>
      <c r="AN772" s="36"/>
      <c r="AO772" s="36"/>
      <c r="AP772" s="36"/>
      <c r="AQ772" s="36"/>
      <c r="AR772" s="36"/>
      <c r="AS772" s="36"/>
    </row>
    <row r="773" spans="19:45" ht="30" customHeight="1" x14ac:dyDescent="0.25">
      <c r="S773" s="4" t="str">
        <f>$BB$25</f>
        <v>-</v>
      </c>
      <c r="T773" s="3"/>
      <c r="U773" s="36"/>
      <c r="V773" s="37"/>
      <c r="W773" s="37"/>
      <c r="X773" s="38"/>
      <c r="Y773" s="38"/>
      <c r="Z773" s="48"/>
      <c r="AA773" s="39"/>
      <c r="AB773" s="40"/>
      <c r="AC773" s="40"/>
      <c r="AD773" s="40"/>
      <c r="AE773" s="41"/>
      <c r="AF773" s="42"/>
      <c r="AG773" s="49"/>
      <c r="AH773" s="43"/>
      <c r="AI773" s="43"/>
      <c r="AJ773" s="44"/>
      <c r="AK773" s="44"/>
      <c r="AL773" s="44"/>
      <c r="AM773" s="44"/>
      <c r="AN773" s="36"/>
      <c r="AO773" s="36"/>
      <c r="AP773" s="36"/>
      <c r="AQ773" s="36"/>
      <c r="AR773" s="36"/>
      <c r="AS773" s="36"/>
    </row>
    <row r="774" spans="19:45" ht="30" customHeight="1" x14ac:dyDescent="0.25">
      <c r="S774" s="4" t="str">
        <f>$BB$26</f>
        <v>-</v>
      </c>
      <c r="T774" s="3"/>
      <c r="U774" s="36"/>
      <c r="V774" s="37"/>
      <c r="W774" s="37"/>
      <c r="X774" s="38"/>
      <c r="Y774" s="38"/>
      <c r="Z774" s="48"/>
      <c r="AA774" s="39"/>
      <c r="AB774" s="40"/>
      <c r="AC774" s="40"/>
      <c r="AD774" s="40"/>
      <c r="AE774" s="41"/>
      <c r="AF774" s="42"/>
      <c r="AG774" s="49"/>
      <c r="AH774" s="43"/>
      <c r="AI774" s="43"/>
      <c r="AJ774" s="44"/>
      <c r="AK774" s="44"/>
      <c r="AL774" s="44"/>
      <c r="AM774" s="44"/>
      <c r="AN774" s="36"/>
      <c r="AO774" s="36"/>
      <c r="AP774" s="36"/>
      <c r="AQ774" s="36"/>
      <c r="AR774" s="36"/>
      <c r="AS774" s="36"/>
    </row>
    <row r="775" spans="19:45" ht="30" customHeight="1" x14ac:dyDescent="0.25">
      <c r="S775" s="4" t="str">
        <f>$BB$27</f>
        <v>-</v>
      </c>
      <c r="T775" s="3"/>
      <c r="U775" s="36"/>
      <c r="V775" s="37"/>
      <c r="W775" s="37"/>
      <c r="X775" s="38"/>
      <c r="Y775" s="38"/>
      <c r="Z775" s="48"/>
      <c r="AA775" s="39"/>
      <c r="AB775" s="40"/>
      <c r="AC775" s="40"/>
      <c r="AD775" s="40"/>
      <c r="AE775" s="41"/>
      <c r="AF775" s="42"/>
      <c r="AG775" s="49"/>
      <c r="AH775" s="43"/>
      <c r="AI775" s="43"/>
      <c r="AJ775" s="44"/>
      <c r="AK775" s="44"/>
      <c r="AL775" s="44"/>
      <c r="AM775" s="44"/>
      <c r="AN775" s="36"/>
      <c r="AO775" s="36"/>
      <c r="AP775" s="36"/>
      <c r="AQ775" s="36"/>
      <c r="AR775" s="36"/>
      <c r="AS775" s="36"/>
    </row>
    <row r="776" spans="19:45" ht="30" customHeight="1" x14ac:dyDescent="0.25">
      <c r="S776" s="4" t="str">
        <f>$BB$28</f>
        <v>-</v>
      </c>
      <c r="T776" s="3"/>
      <c r="U776" s="36"/>
      <c r="V776" s="37"/>
      <c r="W776" s="37"/>
      <c r="X776" s="38"/>
      <c r="Y776" s="38"/>
      <c r="Z776" s="48"/>
      <c r="AA776" s="39"/>
      <c r="AB776" s="40"/>
      <c r="AC776" s="40"/>
      <c r="AD776" s="40"/>
      <c r="AE776" s="41"/>
      <c r="AF776" s="42"/>
      <c r="AG776" s="49"/>
      <c r="AH776" s="43"/>
      <c r="AI776" s="43"/>
      <c r="AJ776" s="44"/>
      <c r="AK776" s="44"/>
      <c r="AL776" s="44"/>
      <c r="AM776" s="44"/>
      <c r="AN776" s="36"/>
      <c r="AO776" s="36"/>
      <c r="AP776" s="36"/>
      <c r="AQ776" s="36"/>
      <c r="AR776" s="36"/>
      <c r="AS776" s="36"/>
    </row>
    <row r="777" spans="19:45" ht="30" customHeight="1" x14ac:dyDescent="0.25">
      <c r="S777" s="4" t="str">
        <f>$BB$29</f>
        <v>-</v>
      </c>
      <c r="T777" s="3"/>
      <c r="U777" s="36"/>
      <c r="V777" s="37"/>
      <c r="W777" s="37"/>
      <c r="X777" s="38"/>
      <c r="Y777" s="38"/>
      <c r="Z777" s="48"/>
      <c r="AA777" s="39"/>
      <c r="AB777" s="40"/>
      <c r="AC777" s="40"/>
      <c r="AD777" s="40"/>
      <c r="AE777" s="41"/>
      <c r="AF777" s="42"/>
      <c r="AG777" s="49"/>
      <c r="AH777" s="43"/>
      <c r="AI777" s="43"/>
      <c r="AJ777" s="44"/>
      <c r="AK777" s="44"/>
      <c r="AL777" s="44"/>
      <c r="AM777" s="44"/>
      <c r="AN777" s="36"/>
      <c r="AO777" s="36"/>
      <c r="AP777" s="36"/>
      <c r="AQ777" s="36"/>
      <c r="AR777" s="36"/>
      <c r="AS777" s="36"/>
    </row>
    <row r="778" spans="19:45" ht="30" customHeight="1" x14ac:dyDescent="0.25">
      <c r="S778" s="4" t="str">
        <f>$BB$30</f>
        <v>-</v>
      </c>
      <c r="T778" s="3"/>
      <c r="U778" s="36"/>
      <c r="V778" s="37"/>
      <c r="W778" s="37"/>
      <c r="X778" s="38"/>
      <c r="Y778" s="38"/>
      <c r="Z778" s="48"/>
      <c r="AA778" s="39"/>
      <c r="AB778" s="40"/>
      <c r="AC778" s="40"/>
      <c r="AD778" s="40"/>
      <c r="AE778" s="41"/>
      <c r="AF778" s="42"/>
      <c r="AG778" s="49"/>
      <c r="AH778" s="43"/>
      <c r="AI778" s="43"/>
      <c r="AJ778" s="44"/>
      <c r="AK778" s="44"/>
      <c r="AL778" s="44"/>
      <c r="AM778" s="44"/>
      <c r="AN778" s="36"/>
      <c r="AO778" s="36"/>
      <c r="AP778" s="36"/>
      <c r="AQ778" s="36"/>
      <c r="AR778" s="36"/>
      <c r="AS778" s="36"/>
    </row>
    <row r="779" spans="19:45" ht="30" customHeight="1" x14ac:dyDescent="0.25">
      <c r="S779" s="4" t="str">
        <f>$BB$31</f>
        <v>-</v>
      </c>
      <c r="T779" s="3"/>
      <c r="U779" s="36"/>
      <c r="V779" s="37"/>
      <c r="W779" s="37"/>
      <c r="X779" s="38"/>
      <c r="Y779" s="38"/>
      <c r="Z779" s="48"/>
      <c r="AA779" s="39"/>
      <c r="AB779" s="40"/>
      <c r="AC779" s="40"/>
      <c r="AD779" s="40"/>
      <c r="AE779" s="41"/>
      <c r="AF779" s="42"/>
      <c r="AG779" s="49"/>
      <c r="AH779" s="43"/>
      <c r="AI779" s="43"/>
      <c r="AJ779" s="44"/>
      <c r="AK779" s="44"/>
      <c r="AL779" s="44"/>
      <c r="AM779" s="44"/>
      <c r="AN779" s="36"/>
      <c r="AO779" s="36"/>
      <c r="AP779" s="36"/>
      <c r="AQ779" s="36"/>
      <c r="AR779" s="36"/>
      <c r="AS779" s="36"/>
    </row>
    <row r="780" spans="19:45" ht="30" customHeight="1" x14ac:dyDescent="0.25">
      <c r="S780" s="85"/>
      <c r="T780" s="85"/>
      <c r="U780" s="85"/>
      <c r="V780" s="85"/>
      <c r="W780" s="85"/>
      <c r="X780" s="85"/>
      <c r="Y780" s="85"/>
      <c r="Z780" s="85"/>
      <c r="AA780" s="85"/>
      <c r="AB780" s="85"/>
      <c r="AC780" s="85"/>
      <c r="AD780" s="85"/>
      <c r="AE780" s="85"/>
      <c r="AF780" s="85"/>
      <c r="AG780" s="85"/>
      <c r="AH780" s="85"/>
      <c r="AI780" s="85"/>
      <c r="AJ780" s="85"/>
      <c r="AK780" s="85"/>
      <c r="AL780" s="85"/>
      <c r="AM780" s="85"/>
      <c r="AN780" s="85"/>
      <c r="AO780" s="85"/>
      <c r="AP780" s="85"/>
      <c r="AQ780" s="85"/>
      <c r="AR780" s="109"/>
      <c r="AS780" s="109"/>
    </row>
    <row r="781" spans="19:45" ht="30" customHeight="1" x14ac:dyDescent="0.25">
      <c r="S781" s="31" cm="1">
        <f t="array" ref="S781">BoxNum(ROW($S781))</f>
        <v>13</v>
      </c>
      <c r="T781" s="7" t="s">
        <v>698</v>
      </c>
      <c r="U781" s="15" t="s">
        <v>1224</v>
      </c>
      <c r="V781" s="12"/>
      <c r="W781" s="65"/>
      <c r="X781" s="12"/>
      <c r="Y781" s="7">
        <f>VLOOKUP(U781,$DX$1:$DZ$21,3,FALSE)</f>
        <v>0</v>
      </c>
      <c r="Z781" s="5"/>
      <c r="AA781" s="5"/>
      <c r="AB781" s="5"/>
      <c r="AC781" s="5"/>
      <c r="AD781" s="8"/>
      <c r="AE781" s="5"/>
      <c r="AF781" s="5"/>
      <c r="AG781" s="5"/>
      <c r="AH781" s="5"/>
      <c r="AI781" s="5"/>
      <c r="AJ781" s="5"/>
      <c r="AK781" s="5"/>
      <c r="AL781" s="5"/>
      <c r="AM781" s="5"/>
      <c r="AN781" s="5"/>
      <c r="AO781" s="5"/>
      <c r="AP781" s="5"/>
      <c r="AQ781" s="5"/>
      <c r="AR781" s="5"/>
      <c r="AS781" s="5"/>
    </row>
    <row r="782" spans="19:45" ht="30" customHeight="1" x14ac:dyDescent="0.25">
      <c r="S782" s="7" t="s">
        <v>24</v>
      </c>
      <c r="T782" s="15" t="s">
        <v>450</v>
      </c>
      <c r="U782" s="5" t="s">
        <v>23</v>
      </c>
      <c r="V782" s="7">
        <f>VLOOKUP(U781,$DX$1:$DZ$21,2,FALSE)</f>
        <v>0</v>
      </c>
      <c r="W782" s="19"/>
      <c r="X782" s="19"/>
      <c r="Y782" s="19"/>
      <c r="Z782" s="19"/>
      <c r="AA782" s="5" t="s">
        <v>592</v>
      </c>
      <c r="AB782" s="26" t="str">
        <f>T801&amp;"_"&amp;ABS(T799)&amp;"dB_"&amp;T803&amp;"_"&amp;T804&amp;"_"&amp;GetAbsMaxMinText(AF785:AG844)&amp;"_"&amp;T784&amp;"_"&amp;T783&amp;S781&amp;"."&amp;T807</f>
        <v>default_NormalMode_38dB_M804WG_N005A_303_405_ZTS6851_MP13.5</v>
      </c>
      <c r="AC782" s="18"/>
      <c r="AD782" s="18"/>
      <c r="AE782" s="18"/>
      <c r="AF782" s="18"/>
      <c r="AG782" s="18"/>
      <c r="AH782" s="19"/>
      <c r="AI782" s="19" t="s">
        <v>2</v>
      </c>
      <c r="AJ782" s="16"/>
      <c r="AK782" s="16"/>
      <c r="AL782" s="16"/>
      <c r="AM782" s="16"/>
      <c r="AN782" s="16"/>
      <c r="AO782" s="16"/>
      <c r="AP782" s="16"/>
      <c r="AQ782" s="16"/>
      <c r="AR782" s="16"/>
      <c r="AS782" s="16"/>
    </row>
    <row r="783" spans="19:45" ht="30" customHeight="1" x14ac:dyDescent="0.25">
      <c r="S783" s="7" t="s">
        <v>5</v>
      </c>
      <c r="T783" s="15" t="s">
        <v>1148</v>
      </c>
      <c r="U783" s="104" t="str">
        <f>HYPERLINK("#A"&amp;(S781+1),"&lt;==Block" &amp; $S781 &amp;"==&gt;")</f>
        <v>&lt;==Block13==&gt;</v>
      </c>
      <c r="V783" s="51"/>
      <c r="W783" s="19"/>
      <c r="X783" s="19"/>
      <c r="Y783" s="23"/>
      <c r="Z783" s="8"/>
      <c r="AA783" s="19"/>
      <c r="AB783" s="19"/>
      <c r="AC783" s="19"/>
      <c r="AD783" s="19"/>
      <c r="AE783" s="19"/>
      <c r="AF783" s="19"/>
      <c r="AG783" s="19"/>
      <c r="AH783" s="19"/>
      <c r="AI783" s="19"/>
      <c r="AJ783" s="19"/>
      <c r="AK783" s="19"/>
      <c r="AL783" s="19"/>
      <c r="AM783" s="19"/>
      <c r="AN783" s="57" t="s">
        <v>723</v>
      </c>
      <c r="AO783" s="57" t="s">
        <v>709</v>
      </c>
      <c r="AP783" s="57" t="s">
        <v>710</v>
      </c>
      <c r="AQ783" s="57" t="s">
        <v>611</v>
      </c>
      <c r="AR783" s="57" t="s">
        <v>711</v>
      </c>
      <c r="AS783" s="50"/>
    </row>
    <row r="784" spans="19:45" ht="30" customHeight="1" x14ac:dyDescent="0.25">
      <c r="S784" s="7" t="s">
        <v>10</v>
      </c>
      <c r="T784" s="15" t="s">
        <v>328</v>
      </c>
      <c r="U784" s="52" t="s">
        <v>775</v>
      </c>
      <c r="V784" s="33" t="s">
        <v>601</v>
      </c>
      <c r="W784" s="33" t="s">
        <v>602</v>
      </c>
      <c r="X784" s="33" t="s">
        <v>603</v>
      </c>
      <c r="Y784" s="33" t="s">
        <v>603</v>
      </c>
      <c r="Z784" s="33" t="s">
        <v>591</v>
      </c>
      <c r="AA784" s="33" t="s">
        <v>7</v>
      </c>
      <c r="AB784" s="33" t="s">
        <v>563</v>
      </c>
      <c r="AC784" s="33" t="s">
        <v>577</v>
      </c>
      <c r="AD784" s="33" t="s">
        <v>611</v>
      </c>
      <c r="AE784" s="33" t="s">
        <v>569</v>
      </c>
      <c r="AF784" s="35" t="s">
        <v>593</v>
      </c>
      <c r="AG784" s="35" t="s">
        <v>594</v>
      </c>
      <c r="AH784" s="35" t="s">
        <v>595</v>
      </c>
      <c r="AI784" s="35" t="s">
        <v>596</v>
      </c>
      <c r="AJ784" s="56" t="s">
        <v>597</v>
      </c>
      <c r="AK784" s="56" t="s">
        <v>598</v>
      </c>
      <c r="AL784" s="56" t="s">
        <v>599</v>
      </c>
      <c r="AM784" s="56" t="s">
        <v>600</v>
      </c>
      <c r="AN784" s="56" t="str">
        <f>VLOOKUP($T792,$DE$1:$DJ$31,2,FALSE)</f>
        <v>Full</v>
      </c>
      <c r="AO784" s="56" t="str">
        <f>VLOOKUP($T792,$DE$1:$DJ$31,3,FALSE)</f>
        <v>Full</v>
      </c>
      <c r="AP784" s="56" t="str">
        <f>VLOOKUP($T792,$DE$1:$DJ$31,4,FALSE)</f>
        <v>non</v>
      </c>
      <c r="AQ784" s="56" t="str">
        <f>VLOOKUP($T792,$DE$1:$DJ$31,5,FALSE)</f>
        <v>non</v>
      </c>
      <c r="AR784" s="56" t="str">
        <f>VLOOKUP($T792,$DE$1:$DJ$31,6,FALSE)</f>
        <v>Full</v>
      </c>
      <c r="AS784" s="35"/>
    </row>
    <row r="785" spans="19:45" ht="30" customHeight="1" x14ac:dyDescent="0.25">
      <c r="S785" s="7" t="s">
        <v>18</v>
      </c>
      <c r="T785" s="15" t="s">
        <v>41</v>
      </c>
      <c r="U785" s="36" t="str">
        <f t="shared" ref="U785:U801" ca="1" si="114">ConfigCode($AA785,$AN785,$AO785,$AP785,$AQ785,$AR785,$AF785,$AG785,2)</f>
        <v>0xF3=-31.00,-30.30;</v>
      </c>
      <c r="V785" s="37">
        <v>-1.5</v>
      </c>
      <c r="W785" s="37"/>
      <c r="X785" s="68"/>
      <c r="Y785" s="68" t="s">
        <v>1241</v>
      </c>
      <c r="Z785" s="55">
        <f t="shared" ref="Z785:Z788" ca="1" si="115" xml:space="preserve">
N("vbias,vlookup vbias range")+
VLOOKUP($AA785,INDIRECT(BoxVal(ROW($AA785),34,COLUMN(T781))),2,FALSE)+
N("gain")+
$AB785+
N("vcm")+
VLOOKUP($AC785,$CT$1:$DC$31,7,FALSE)+
N("(vbias*vcp*vbg-vbias)*sensor ratio")+
VbiasCal($AA785,$AD785,$AE785,BoxVal(ROW($AC785),18,COLUMN($T$22)))+
N("vbias ref+gain ref")+
$V785+$W785</f>
        <v>-7.4256000000000002</v>
      </c>
      <c r="AA785" s="39" t="s">
        <v>965</v>
      </c>
      <c r="AB785" s="40">
        <v>-2</v>
      </c>
      <c r="AC785" s="40" t="s">
        <v>995</v>
      </c>
      <c r="AD785" s="40">
        <v>1</v>
      </c>
      <c r="AE785" s="41">
        <v>-6.6000000000000003E-2</v>
      </c>
      <c r="AF785" s="42">
        <v>-31</v>
      </c>
      <c r="AG785" s="42">
        <v>-30.3</v>
      </c>
      <c r="AH785" s="43">
        <f t="shared" ref="AH785:AH801" ca="1" si="116">$AF785+$Z785</f>
        <v>-38.425600000000003</v>
      </c>
      <c r="AI785" s="43">
        <f t="shared" ref="AI785:AI801" ca="1" si="117">$AG785+$Z785</f>
        <v>-37.7256</v>
      </c>
      <c r="AJ785" s="44" cm="1">
        <f t="array" aca="1" ref="AJ785" ca="1" xml:space="preserve">
N("initial sens-loopgain")+
$AF785-BoxVal(ROW($AA785),26,COLUMN(INDIRECT("T"&amp;(INT(ROW($AA802)/65))*65+2)))</f>
        <v>-33</v>
      </c>
      <c r="AK785" s="44">
        <f t="shared" ref="AK785:AK792" ca="1" si="118">AJ785+(AG785-AF785)</f>
        <v>-32.299999999999997</v>
      </c>
      <c r="AL785" s="44" cm="1">
        <f t="array" aca="1" ref="AL785" ca="1" xml:space="preserve">
N("initial sens-loopgain-gain-gain ref-vcm")+
$AH785-
BoxVal(ROW($AA785),26,COLUMN(INDIRECT("T"&amp;(INT(ROW($AA802)/65))*65+2)))-
$AB785-
$W785-
IFERROR(VLOOKUP($AC785,$CT$1:$DC$31,7,FALSE),0)</f>
        <v>-38.425600000000003</v>
      </c>
      <c r="AM785" s="44">
        <f t="shared" ref="AM785:AM792" ca="1" si="119">AL785+(AG785-AF785)</f>
        <v>-37.7256</v>
      </c>
      <c r="AN785" s="36" t="str">
        <f t="shared" ref="AN785:AN792" ca="1" si="120">IF(BoxVal(ROW(AA785),9,COLUMN(T783))="FIX","00",ManualLookup(AA785,BoxVal(ROW(AA785),4,COLUMN(AN783)),INDIRECT(DN$3)))</f>
        <v>70</v>
      </c>
      <c r="AO785" s="36" t="str" cm="1">
        <f t="array" aca="1" ref="AO785" ca="1">ManualLookup(AB785,BoxVal(ROW(AB785),4,COLUMN(AO783)),INDIRECT(DO$3))</f>
        <v>03</v>
      </c>
      <c r="AP785" s="36" t="str" cm="1">
        <f t="array" aca="1" ref="AP785" ca="1">ManualLookup(AC785,BoxVal(ROW(AC785),4,COLUMN(AP783)),INDIRECT(DP$3))</f>
        <v>00</v>
      </c>
      <c r="AQ785" s="36" t="str" cm="1">
        <f t="array" aca="1" ref="AQ785" ca="1">ManualLookup(AD785,BoxVal(ROW(AD785),4,COLUMN(AQ783)),INDIRECT(DQ$3))</f>
        <v>00</v>
      </c>
      <c r="AR785" s="36" t="str" cm="1">
        <f t="array" aca="1" ref="AR785" ca="1">ManualLookup(AE785,BoxVal(ROW(AE785),4,COLUMN(AR783)),INDIRECT(DR$3))</f>
        <v>80</v>
      </c>
      <c r="AS785" s="33"/>
    </row>
    <row r="786" spans="19:45" ht="30" customHeight="1" x14ac:dyDescent="0.25">
      <c r="S786" s="7" t="s">
        <v>13</v>
      </c>
      <c r="T786" s="15" t="s">
        <v>1123</v>
      </c>
      <c r="U786" s="36" t="str">
        <f t="shared" ca="1" si="114"/>
        <v>0xF4=-31.70,-31.00;</v>
      </c>
      <c r="V786" s="37">
        <v>-1.3</v>
      </c>
      <c r="W786" s="37"/>
      <c r="X786" s="68"/>
      <c r="Y786" s="68" t="s">
        <v>1242</v>
      </c>
      <c r="Z786" s="55">
        <f t="shared" ca="1" si="115"/>
        <v>-6.7256</v>
      </c>
      <c r="AA786" s="39" t="s">
        <v>965</v>
      </c>
      <c r="AB786" s="40">
        <v>-1.5</v>
      </c>
      <c r="AC786" s="40" t="s">
        <v>995</v>
      </c>
      <c r="AD786" s="40">
        <v>1</v>
      </c>
      <c r="AE786" s="41">
        <v>-6.6000000000000003E-2</v>
      </c>
      <c r="AF786" s="42">
        <v>-31.7</v>
      </c>
      <c r="AG786" s="47">
        <f t="shared" ref="AG786:AG792" si="121">AF785</f>
        <v>-31</v>
      </c>
      <c r="AH786" s="43">
        <f t="shared" ca="1" si="116"/>
        <v>-38.425600000000003</v>
      </c>
      <c r="AI786" s="43">
        <f t="shared" ca="1" si="117"/>
        <v>-37.7256</v>
      </c>
      <c r="AJ786" s="44" cm="1">
        <f t="array" aca="1" ref="AJ786" ca="1" xml:space="preserve">
N("initial sens-loopgain")+
$AF786-BoxVal(ROW($AA786),26,COLUMN(INDIRECT("T"&amp;(INT(ROW($AA803)/65))*65+2)))</f>
        <v>-33.700000000000003</v>
      </c>
      <c r="AK786" s="44">
        <f t="shared" ca="1" si="118"/>
        <v>-33</v>
      </c>
      <c r="AL786" s="44" cm="1">
        <f t="array" aca="1" ref="AL786" ca="1" xml:space="preserve">
N("initial sens-loopgain-gain-gain ref-vcm")+
$AH786-
BoxVal(ROW($AA786),26,COLUMN(INDIRECT("T"&amp;(INT(ROW($AA803)/65))*65+2)))-
$AB786-
$W786-
IFERROR(VLOOKUP($AC786,$CT$1:$DC$31,7,FALSE),0)</f>
        <v>-38.925600000000003</v>
      </c>
      <c r="AM786" s="44">
        <f t="shared" ca="1" si="119"/>
        <v>-38.2256</v>
      </c>
      <c r="AN786" s="36" t="str">
        <f t="shared" ca="1" si="120"/>
        <v>70</v>
      </c>
      <c r="AO786" s="36" t="str" cm="1">
        <f t="array" aca="1" ref="AO786" ca="1">ManualLookup(AB786,BoxVal(ROW(AB786),4,COLUMN(AO784)),INDIRECT(DO$3))</f>
        <v>04</v>
      </c>
      <c r="AP786" s="36" t="str" cm="1">
        <f t="array" aca="1" ref="AP786" ca="1">ManualLookup(AC786,BoxVal(ROW(AC786),4,COLUMN(AP784)),INDIRECT(DP$3))</f>
        <v>00</v>
      </c>
      <c r="AQ786" s="36" t="str" cm="1">
        <f t="array" aca="1" ref="AQ786" ca="1">ManualLookup(AD786,BoxVal(ROW(AD786),4,COLUMN(AQ784)),INDIRECT(DQ$3))</f>
        <v>00</v>
      </c>
      <c r="AR786" s="36" t="str" cm="1">
        <f t="array" aca="1" ref="AR786" ca="1">ManualLookup(AE786,BoxVal(ROW(AE786),4,COLUMN(AR784)),INDIRECT(DR$3))</f>
        <v>80</v>
      </c>
      <c r="AS786" s="36"/>
    </row>
    <row r="787" spans="19:45" ht="30" customHeight="1" x14ac:dyDescent="0.25">
      <c r="S787" s="26"/>
      <c r="T787" s="17"/>
      <c r="U787" s="36" t="str">
        <f t="shared" ca="1" si="114"/>
        <v>0xF5=-32.40,-31.70;</v>
      </c>
      <c r="V787" s="37">
        <v>-1</v>
      </c>
      <c r="W787" s="37"/>
      <c r="X787" s="68"/>
      <c r="Y787" s="68" t="s">
        <v>1243</v>
      </c>
      <c r="Z787" s="55">
        <f t="shared" ca="1" si="115"/>
        <v>-5.9256000000000002</v>
      </c>
      <c r="AA787" s="39" t="s">
        <v>965</v>
      </c>
      <c r="AB787" s="40">
        <v>-1</v>
      </c>
      <c r="AC787" s="40" t="s">
        <v>995</v>
      </c>
      <c r="AD787" s="40">
        <v>1</v>
      </c>
      <c r="AE787" s="41">
        <v>-6.6000000000000003E-2</v>
      </c>
      <c r="AF787" s="42">
        <v>-32.4</v>
      </c>
      <c r="AG787" s="47">
        <f t="shared" si="121"/>
        <v>-31.7</v>
      </c>
      <c r="AH787" s="43">
        <f t="shared" ca="1" si="116"/>
        <v>-38.325600000000001</v>
      </c>
      <c r="AI787" s="43">
        <f t="shared" ca="1" si="117"/>
        <v>-37.625599999999999</v>
      </c>
      <c r="AJ787" s="44" cm="1">
        <f t="array" aca="1" ref="AJ787" ca="1" xml:space="preserve">
N("initial sens-loopgain")+
$AF787-BoxVal(ROW($AA787),26,COLUMN(INDIRECT("T"&amp;(INT(ROW($AA804)/65))*65+2)))</f>
        <v>-34.4</v>
      </c>
      <c r="AK787" s="44">
        <f t="shared" ca="1" si="118"/>
        <v>-33.700000000000003</v>
      </c>
      <c r="AL787" s="44" cm="1">
        <f t="array" aca="1" ref="AL787" ca="1" xml:space="preserve">
N("initial sens-loopgain-gain-gain ref-vcm")+
$AH787-
BoxVal(ROW($AA787),26,COLUMN(INDIRECT("T"&amp;(INT(ROW($AA804)/65))*65+2)))-
$AB787-
$W787-
IFERROR(VLOOKUP($AC787,$CT$1:$DC$31,7,FALSE),0)</f>
        <v>-39.325600000000001</v>
      </c>
      <c r="AM787" s="44">
        <f t="shared" ca="1" si="119"/>
        <v>-38.625600000000006</v>
      </c>
      <c r="AN787" s="36" t="str">
        <f t="shared" ca="1" si="120"/>
        <v>70</v>
      </c>
      <c r="AO787" s="36" t="str" cm="1">
        <f t="array" aca="1" ref="AO787" ca="1">ManualLookup(AB787,BoxVal(ROW(AB787),4,COLUMN(AO785)),INDIRECT(DO$3))</f>
        <v>05</v>
      </c>
      <c r="AP787" s="36" t="str" cm="1">
        <f t="array" aca="1" ref="AP787" ca="1">ManualLookup(AC787,BoxVal(ROW(AC787),4,COLUMN(AP785)),INDIRECT(DP$3))</f>
        <v>00</v>
      </c>
      <c r="AQ787" s="36" t="str" cm="1">
        <f t="array" aca="1" ref="AQ787" ca="1">ManualLookup(AD787,BoxVal(ROW(AD787),4,COLUMN(AQ785)),INDIRECT(DQ$3))</f>
        <v>00</v>
      </c>
      <c r="AR787" s="36" t="str" cm="1">
        <f t="array" aca="1" ref="AR787" ca="1">ManualLookup(AE787,BoxVal(ROW(AE787),4,COLUMN(AR785)),INDIRECT(DR$3))</f>
        <v>80</v>
      </c>
      <c r="AS787" s="36"/>
    </row>
    <row r="788" spans="19:45" ht="30" customHeight="1" x14ac:dyDescent="0.25">
      <c r="S788" s="7" t="s">
        <v>19</v>
      </c>
      <c r="T788" s="15" t="s">
        <v>584</v>
      </c>
      <c r="U788" s="36" t="str">
        <f t="shared" ca="1" si="114"/>
        <v>0xF6=-32.70,-32.40;</v>
      </c>
      <c r="V788" s="37">
        <v>-1</v>
      </c>
      <c r="W788" s="37"/>
      <c r="X788" s="68"/>
      <c r="Y788" s="68" t="s">
        <v>1244</v>
      </c>
      <c r="Z788" s="55">
        <f t="shared" ca="1" si="115"/>
        <v>-5.4256000000000002</v>
      </c>
      <c r="AA788" s="39" t="s">
        <v>965</v>
      </c>
      <c r="AB788" s="40">
        <v>-0.5</v>
      </c>
      <c r="AC788" s="40" t="s">
        <v>995</v>
      </c>
      <c r="AD788" s="40">
        <v>1</v>
      </c>
      <c r="AE788" s="41">
        <v>-6.6000000000000003E-2</v>
      </c>
      <c r="AF788" s="42">
        <v>-32.700000000000003</v>
      </c>
      <c r="AG788" s="47">
        <f t="shared" si="121"/>
        <v>-32.4</v>
      </c>
      <c r="AH788" s="43">
        <f t="shared" ca="1" si="116"/>
        <v>-38.125600000000006</v>
      </c>
      <c r="AI788" s="43">
        <f t="shared" ca="1" si="117"/>
        <v>-37.825600000000001</v>
      </c>
      <c r="AJ788" s="44" cm="1">
        <f t="array" aca="1" ref="AJ788" ca="1" xml:space="preserve">
N("initial sens-loopgain")+
$AF788-BoxVal(ROW($AA788),26,COLUMN(INDIRECT("T"&amp;(INT(ROW($AA805)/65))*65+2)))</f>
        <v>-34.700000000000003</v>
      </c>
      <c r="AK788" s="44">
        <f t="shared" ca="1" si="118"/>
        <v>-34.4</v>
      </c>
      <c r="AL788" s="44" cm="1">
        <f t="array" aca="1" ref="AL788" ca="1" xml:space="preserve">
N("initial sens-loopgain-gain-gain ref-vcm")+
$AH788-
BoxVal(ROW($AA788),26,COLUMN(INDIRECT("T"&amp;(INT(ROW($AA805)/65))*65+2)))-
$AB788-
$W788-
IFERROR(VLOOKUP($AC788,$CT$1:$DC$31,7,FALSE),0)</f>
        <v>-39.625600000000006</v>
      </c>
      <c r="AM788" s="44">
        <f t="shared" ca="1" si="119"/>
        <v>-39.325600000000001</v>
      </c>
      <c r="AN788" s="36" t="str">
        <f t="shared" ca="1" si="120"/>
        <v>70</v>
      </c>
      <c r="AO788" s="36" t="str" cm="1">
        <f t="array" aca="1" ref="AO788" ca="1">ManualLookup(AB788,BoxVal(ROW(AB788),4,COLUMN(AO786)),INDIRECT(DO$3))</f>
        <v>06</v>
      </c>
      <c r="AP788" s="36" t="str" cm="1">
        <f t="array" aca="1" ref="AP788" ca="1">ManualLookup(AC788,BoxVal(ROW(AC788),4,COLUMN(AP786)),INDIRECT(DP$3))</f>
        <v>00</v>
      </c>
      <c r="AQ788" s="36" t="str" cm="1">
        <f t="array" aca="1" ref="AQ788" ca="1">ManualLookup(AD788,BoxVal(ROW(AD788),4,COLUMN(AQ786)),INDIRECT(DQ$3))</f>
        <v>00</v>
      </c>
      <c r="AR788" s="36" t="str" cm="1">
        <f t="array" aca="1" ref="AR788" ca="1">ManualLookup(AE788,BoxVal(ROW(AE788),4,COLUMN(AR786)),INDIRECT(DR$3))</f>
        <v>80</v>
      </c>
      <c r="AS788" s="36"/>
    </row>
    <row r="789" spans="19:45" ht="30" customHeight="1" x14ac:dyDescent="0.25">
      <c r="S789" s="7" t="s">
        <v>15</v>
      </c>
      <c r="T789" s="15" t="s">
        <v>801</v>
      </c>
      <c r="U789" s="36" t="str">
        <f t="shared" ca="1" si="114"/>
        <v>0x73=-33.10,-32.70;</v>
      </c>
      <c r="V789" s="37">
        <v>-0.7</v>
      </c>
      <c r="W789" s="37"/>
      <c r="X789" s="68"/>
      <c r="Y789" s="68" t="s">
        <v>1244</v>
      </c>
      <c r="Z789" s="55">
        <f ca="1" xml:space="preserve">
N("vbias,vlookup vbias range")+
VLOOKUP($AA789,INDIRECT(BoxVal(ROW($AA789),34,COLUMN(T785))),2,FALSE)+
N("gain")+
$AB789+
N("vcm")+
VLOOKUP($AC789,$CT$1:$DC$31,7,FALSE)+
N("(vbias*vcp*vbg-vbias)*sensor ratio")+
VbiasCal($AA789,$AD789,$AE789,BoxVal(ROW($AC789),18,COLUMN($T$22)))+
N("vbias ref+gain ref")+
$V789+$W789</f>
        <v>-5.2</v>
      </c>
      <c r="AA789" s="39" t="s">
        <v>965</v>
      </c>
      <c r="AB789" s="40">
        <v>-2</v>
      </c>
      <c r="AC789" s="40" t="s">
        <v>995</v>
      </c>
      <c r="AD789" s="40">
        <v>1</v>
      </c>
      <c r="AE789" s="41">
        <v>0</v>
      </c>
      <c r="AF789" s="42">
        <v>-33.1</v>
      </c>
      <c r="AG789" s="47">
        <f t="shared" si="121"/>
        <v>-32.700000000000003</v>
      </c>
      <c r="AH789" s="43">
        <f t="shared" ca="1" si="116"/>
        <v>-38.300000000000004</v>
      </c>
      <c r="AI789" s="43">
        <f t="shared" ca="1" si="117"/>
        <v>-37.900000000000006</v>
      </c>
      <c r="AJ789" s="44" cm="1">
        <f t="array" aca="1" ref="AJ789" ca="1" xml:space="preserve">
N("initial sens-loopgain")+
$AF789-BoxVal(ROW($AA789),26,COLUMN(INDIRECT("T"&amp;(INT(ROW($AA806)/65))*65+2)))</f>
        <v>-35.1</v>
      </c>
      <c r="AK789" s="44">
        <f t="shared" ca="1" si="118"/>
        <v>-34.700000000000003</v>
      </c>
      <c r="AL789" s="44" cm="1">
        <f t="array" aca="1" ref="AL789" ca="1" xml:space="preserve">
N("initial sens-loopgain-gain-gain ref-vcm")+
$AH789-
BoxVal(ROW($AA789),26,COLUMN(INDIRECT("T"&amp;(INT(ROW($AA806)/65))*65+2)))-
$AB789-
$W789-
IFERROR(VLOOKUP($AC789,$CT$1:$DC$31,7,FALSE),0)</f>
        <v>-38.300000000000004</v>
      </c>
      <c r="AM789" s="44">
        <f t="shared" ca="1" si="119"/>
        <v>-37.900000000000006</v>
      </c>
      <c r="AN789" s="36" t="str">
        <f t="shared" ca="1" si="120"/>
        <v>70</v>
      </c>
      <c r="AO789" s="36" t="str" cm="1">
        <f t="array" aca="1" ref="AO789" ca="1">ManualLookup(AB789,BoxVal(ROW(AB789),4,COLUMN(AO787)),INDIRECT(DO$3))</f>
        <v>03</v>
      </c>
      <c r="AP789" s="36" t="str" cm="1">
        <f t="array" aca="1" ref="AP789" ca="1">ManualLookup(AC789,BoxVal(ROW(AC789),4,COLUMN(AP787)),INDIRECT(DP$3))</f>
        <v>00</v>
      </c>
      <c r="AQ789" s="36" t="str" cm="1">
        <f t="array" aca="1" ref="AQ789" ca="1">ManualLookup(AD789,BoxVal(ROW(AD789),4,COLUMN(AQ787)),INDIRECT(DQ$3))</f>
        <v>00</v>
      </c>
      <c r="AR789" s="36" t="str" cm="1">
        <f t="array" aca="1" ref="AR789" ca="1">ManualLookup(AE789,BoxVal(ROW(AE789),4,COLUMN(AR787)),INDIRECT(DR$3))</f>
        <v>00</v>
      </c>
      <c r="AS789" s="36"/>
    </row>
    <row r="790" spans="19:45" ht="30" customHeight="1" x14ac:dyDescent="0.25">
      <c r="S790" s="7" t="s">
        <v>705</v>
      </c>
      <c r="T790" s="15" t="s">
        <v>990</v>
      </c>
      <c r="U790" s="36" t="str">
        <f t="shared" ca="1" si="114"/>
        <v>0x74=-33.80,-33.10;</v>
      </c>
      <c r="V790" s="37">
        <v>-0.5</v>
      </c>
      <c r="W790" s="37"/>
      <c r="X790" s="68"/>
      <c r="Y790" s="68" t="s">
        <v>1245</v>
      </c>
      <c r="Z790" s="55">
        <f t="shared" ref="Z790:Z792" ca="1" si="122" xml:space="preserve">
N("vbias,vlookup vbias range")+
VLOOKUP($AA790,INDIRECT(BoxVal(ROW($AA790),34,COLUMN(T786))),2,FALSE)+
N("gain")+
$AB790+
N("vcm")+
VLOOKUP($AC790,$CT$1:$DC$31,7,FALSE)+
N("(vbias*vcp*vbg-vbias)*sensor ratio")+
VbiasCal($AA790,$AD790,$AE790,BoxVal(ROW($AC790),18,COLUMN($T$22)))+
N("vbias ref+gain ref")+
$V790+$W790</f>
        <v>-4.5</v>
      </c>
      <c r="AA790" s="39" t="s">
        <v>965</v>
      </c>
      <c r="AB790" s="40">
        <v>-1.5</v>
      </c>
      <c r="AC790" s="40" t="s">
        <v>995</v>
      </c>
      <c r="AD790" s="40">
        <v>1</v>
      </c>
      <c r="AE790" s="41">
        <v>0</v>
      </c>
      <c r="AF790" s="42">
        <v>-33.799999999999997</v>
      </c>
      <c r="AG790" s="47">
        <f t="shared" si="121"/>
        <v>-33.1</v>
      </c>
      <c r="AH790" s="43">
        <f t="shared" ca="1" si="116"/>
        <v>-38.299999999999997</v>
      </c>
      <c r="AI790" s="43">
        <f t="shared" ca="1" si="117"/>
        <v>-37.6</v>
      </c>
      <c r="AJ790" s="44" cm="1">
        <f t="array" aca="1" ref="AJ790" ca="1" xml:space="preserve">
N("initial sens-loopgain")+
$AF790-BoxVal(ROW($AA790),26,COLUMN(INDIRECT("T"&amp;(INT(ROW($AA807)/65))*65+2)))</f>
        <v>-35.799999999999997</v>
      </c>
      <c r="AK790" s="44">
        <f t="shared" ca="1" si="118"/>
        <v>-35.1</v>
      </c>
      <c r="AL790" s="44" cm="1">
        <f t="array" aca="1" ref="AL790" ca="1" xml:space="preserve">
N("initial sens-loopgain-gain-gain ref-vcm")+
$AH790-
BoxVal(ROW($AA790),26,COLUMN(INDIRECT("T"&amp;(INT(ROW($AA807)/65))*65+2)))-
$AB790-
$W790-
IFERROR(VLOOKUP($AC790,$CT$1:$DC$31,7,FALSE),0)</f>
        <v>-38.799999999999997</v>
      </c>
      <c r="AM790" s="44">
        <f t="shared" ca="1" si="119"/>
        <v>-38.1</v>
      </c>
      <c r="AN790" s="36" t="str">
        <f t="shared" ca="1" si="120"/>
        <v>70</v>
      </c>
      <c r="AO790" s="36" t="str" cm="1">
        <f t="array" aca="1" ref="AO790" ca="1">ManualLookup(AB790,BoxVal(ROW(AB790),4,COLUMN(AO788)),INDIRECT(DO$3))</f>
        <v>04</v>
      </c>
      <c r="AP790" s="36" t="str" cm="1">
        <f t="array" aca="1" ref="AP790" ca="1">ManualLookup(AC790,BoxVal(ROW(AC790),4,COLUMN(AP788)),INDIRECT(DP$3))</f>
        <v>00</v>
      </c>
      <c r="AQ790" s="36" t="str" cm="1">
        <f t="array" aca="1" ref="AQ790" ca="1">ManualLookup(AD790,BoxVal(ROW(AD790),4,COLUMN(AQ788)),INDIRECT(DQ$3))</f>
        <v>00</v>
      </c>
      <c r="AR790" s="36" t="str" cm="1">
        <f t="array" aca="1" ref="AR790" ca="1">ManualLookup(AE790,BoxVal(ROW(AE790),4,COLUMN(AR788)),INDIRECT(DR$3))</f>
        <v>00</v>
      </c>
      <c r="AS790" s="36"/>
    </row>
    <row r="791" spans="19:45" ht="30" customHeight="1" x14ac:dyDescent="0.25">
      <c r="S791" s="7" t="s">
        <v>605</v>
      </c>
      <c r="T791" s="15" t="s">
        <v>991</v>
      </c>
      <c r="U791" s="36" t="str">
        <f t="shared" ca="1" si="114"/>
        <v>0x75=-34.50,-33.80;</v>
      </c>
      <c r="V791" s="37">
        <v>-0.4</v>
      </c>
      <c r="W791" s="37"/>
      <c r="X791" s="68"/>
      <c r="Y791" s="68" t="s">
        <v>1246</v>
      </c>
      <c r="Z791" s="55">
        <f t="shared" ca="1" si="122"/>
        <v>-3.9</v>
      </c>
      <c r="AA791" s="39" t="s">
        <v>965</v>
      </c>
      <c r="AB791" s="40">
        <v>-1</v>
      </c>
      <c r="AC791" s="40" t="s">
        <v>995</v>
      </c>
      <c r="AD791" s="40">
        <v>1</v>
      </c>
      <c r="AE791" s="41">
        <v>0</v>
      </c>
      <c r="AF791" s="42">
        <v>-34.5</v>
      </c>
      <c r="AG791" s="47">
        <f t="shared" si="121"/>
        <v>-33.799999999999997</v>
      </c>
      <c r="AH791" s="43">
        <f t="shared" ca="1" si="116"/>
        <v>-38.4</v>
      </c>
      <c r="AI791" s="43">
        <f t="shared" ca="1" si="117"/>
        <v>-37.699999999999996</v>
      </c>
      <c r="AJ791" s="44" cm="1">
        <f t="array" aca="1" ref="AJ791" ca="1" xml:space="preserve">
N("initial sens-loopgain")+
$AF791-BoxVal(ROW($AA791),26,COLUMN(INDIRECT("T"&amp;(INT(ROW($AA808)/65))*65+2)))</f>
        <v>-36.5</v>
      </c>
      <c r="AK791" s="44">
        <f t="shared" ca="1" si="118"/>
        <v>-35.799999999999997</v>
      </c>
      <c r="AL791" s="44" cm="1">
        <f t="array" aca="1" ref="AL791" ca="1" xml:space="preserve">
N("initial sens-loopgain-gain-gain ref-vcm")+
$AH791-
BoxVal(ROW($AA791),26,COLUMN(INDIRECT("T"&amp;(INT(ROW($AA808)/65))*65+2)))-
$AB791-
$W791-
IFERROR(VLOOKUP($AC791,$CT$1:$DC$31,7,FALSE),0)</f>
        <v>-39.4</v>
      </c>
      <c r="AM791" s="44">
        <f t="shared" ca="1" si="119"/>
        <v>-38.699999999999996</v>
      </c>
      <c r="AN791" s="36" t="str">
        <f t="shared" ca="1" si="120"/>
        <v>70</v>
      </c>
      <c r="AO791" s="36" t="str" cm="1">
        <f t="array" aca="1" ref="AO791" ca="1">ManualLookup(AB791,BoxVal(ROW(AB791),4,COLUMN(AO789)),INDIRECT(DO$3))</f>
        <v>05</v>
      </c>
      <c r="AP791" s="36" t="str" cm="1">
        <f t="array" aca="1" ref="AP791" ca="1">ManualLookup(AC791,BoxVal(ROW(AC791),4,COLUMN(AP789)),INDIRECT(DP$3))</f>
        <v>00</v>
      </c>
      <c r="AQ791" s="36" t="str" cm="1">
        <f t="array" aca="1" ref="AQ791" ca="1">ManualLookup(AD791,BoxVal(ROW(AD791),4,COLUMN(AQ789)),INDIRECT(DQ$3))</f>
        <v>00</v>
      </c>
      <c r="AR791" s="36" t="str" cm="1">
        <f t="array" aca="1" ref="AR791" ca="1">ManualLookup(AE791,BoxVal(ROW(AE791),4,COLUMN(AR789)),INDIRECT(DR$3))</f>
        <v>00</v>
      </c>
      <c r="AS791" s="36"/>
    </row>
    <row r="792" spans="19:45" ht="30" customHeight="1" x14ac:dyDescent="0.25">
      <c r="S792" s="7" t="s">
        <v>721</v>
      </c>
      <c r="T792" s="15" t="s">
        <v>26</v>
      </c>
      <c r="U792" s="36" t="str">
        <f t="shared" ca="1" si="114"/>
        <v>0x76=-35.20,-34.50;</v>
      </c>
      <c r="V792" s="37">
        <v>-0.15</v>
      </c>
      <c r="W792" s="37"/>
      <c r="X792" s="68"/>
      <c r="Y792" s="68" t="s">
        <v>1247</v>
      </c>
      <c r="Z792" s="55">
        <f t="shared" ca="1" si="122"/>
        <v>-3.15</v>
      </c>
      <c r="AA792" s="39" t="s">
        <v>965</v>
      </c>
      <c r="AB792" s="40">
        <v>-0.5</v>
      </c>
      <c r="AC792" s="40" t="s">
        <v>995</v>
      </c>
      <c r="AD792" s="40">
        <v>1</v>
      </c>
      <c r="AE792" s="41">
        <v>0</v>
      </c>
      <c r="AF792" s="42">
        <v>-35.200000000000003</v>
      </c>
      <c r="AG792" s="47">
        <f t="shared" si="121"/>
        <v>-34.5</v>
      </c>
      <c r="AH792" s="43">
        <f t="shared" ca="1" si="116"/>
        <v>-38.35</v>
      </c>
      <c r="AI792" s="43">
        <f t="shared" ca="1" si="117"/>
        <v>-37.65</v>
      </c>
      <c r="AJ792" s="44" cm="1">
        <f t="array" aca="1" ref="AJ792" ca="1" xml:space="preserve">
N("initial sens-loopgain")+
$AF792-BoxVal(ROW($AA792),26,COLUMN(INDIRECT("T"&amp;(INT(ROW($AA809)/65))*65+2)))</f>
        <v>-37.200000000000003</v>
      </c>
      <c r="AK792" s="44">
        <f t="shared" ca="1" si="118"/>
        <v>-36.5</v>
      </c>
      <c r="AL792" s="44" cm="1">
        <f t="array" aca="1" ref="AL792" ca="1" xml:space="preserve">
N("initial sens-loopgain-gain-gain ref-vcm")+
$AH792-
BoxVal(ROW($AA792),26,COLUMN(INDIRECT("T"&amp;(INT(ROW($AA809)/65))*65+2)))-
$AB792-
$W792-
IFERROR(VLOOKUP($AC792,$CT$1:$DC$31,7,FALSE),0)</f>
        <v>-39.85</v>
      </c>
      <c r="AM792" s="44">
        <f t="shared" ca="1" si="119"/>
        <v>-39.15</v>
      </c>
      <c r="AN792" s="36" t="str">
        <f t="shared" ca="1" si="120"/>
        <v>70</v>
      </c>
      <c r="AO792" s="36" t="str" cm="1">
        <f t="array" aca="1" ref="AO792" ca="1">ManualLookup(AB792,BoxVal(ROW(AB792),4,COLUMN(AO790)),INDIRECT(DO$3))</f>
        <v>06</v>
      </c>
      <c r="AP792" s="36" t="str" cm="1">
        <f t="array" aca="1" ref="AP792" ca="1">ManualLookup(AC792,BoxVal(ROW(AC792),4,COLUMN(AP790)),INDIRECT(DP$3))</f>
        <v>00</v>
      </c>
      <c r="AQ792" s="36" t="str" cm="1">
        <f t="array" aca="1" ref="AQ792" ca="1">ManualLookup(AD792,BoxVal(ROW(AD792),4,COLUMN(AQ790)),INDIRECT(DQ$3))</f>
        <v>00</v>
      </c>
      <c r="AR792" s="36" t="str" cm="1">
        <f t="array" aca="1" ref="AR792" ca="1">ManualLookup(AE792,BoxVal(ROW(AE792),4,COLUMN(AR790)),INDIRECT(DR$3))</f>
        <v>00</v>
      </c>
      <c r="AS792" s="36"/>
    </row>
    <row r="793" spans="19:45" ht="30" customHeight="1" x14ac:dyDescent="0.25">
      <c r="S793" s="7" t="s">
        <v>20</v>
      </c>
      <c r="T793" s="15">
        <v>-38</v>
      </c>
      <c r="U793" s="36" t="str">
        <f t="shared" ca="1" si="114"/>
        <v>0x70=-35.80,-35.20;</v>
      </c>
      <c r="V793" s="37"/>
      <c r="W793" s="37"/>
      <c r="X793" s="68"/>
      <c r="Y793" s="68" t="s">
        <v>1248</v>
      </c>
      <c r="Z793" s="55">
        <f t="shared" ref="Z793:Z794" ca="1" si="123" xml:space="preserve">
N("vbias,vlookup vbias range")+
VLOOKUP($AA793,INDIRECT(BoxVal(ROW($AA793),34,COLUMN(T789))),2,FALSE)+
N("gain")+
$AB793+
N("vcm")+
VLOOKUP($AC793,$CT$1:$DC$31,7,FALSE)+
N("(vbias*vcp*vbg-vbias)*sensor ratio")+
VbiasCal($AA793,$AD793,$AE793,BoxVal(ROW($AC793),18,COLUMN($T$22)))+
N("vbias ref+gain ref")+
$V793+$W793</f>
        <v>-2.5</v>
      </c>
      <c r="AA793" s="39" t="s">
        <v>965</v>
      </c>
      <c r="AB793" s="40">
        <v>0</v>
      </c>
      <c r="AC793" s="40" t="s">
        <v>995</v>
      </c>
      <c r="AD793" s="40">
        <v>1</v>
      </c>
      <c r="AE793" s="41">
        <v>0</v>
      </c>
      <c r="AF793" s="42">
        <v>-35.799999999999997</v>
      </c>
      <c r="AG793" s="47">
        <f t="shared" ref="AG793:AG794" si="124">AF792</f>
        <v>-35.200000000000003</v>
      </c>
      <c r="AH793" s="43">
        <f t="shared" ca="1" si="116"/>
        <v>-38.299999999999997</v>
      </c>
      <c r="AI793" s="43">
        <f t="shared" ca="1" si="117"/>
        <v>-37.700000000000003</v>
      </c>
      <c r="AJ793" s="44" cm="1">
        <f t="array" aca="1" ref="AJ793" ca="1" xml:space="preserve">
N("initial sens-loopgain")+
$AF793-BoxVal(ROW($AA793),26,COLUMN(INDIRECT("T"&amp;(INT(ROW($AA810)/65))*65+2)))</f>
        <v>-37.799999999999997</v>
      </c>
      <c r="AK793" s="44">
        <f t="shared" ref="AK793:AK794" ca="1" si="125">AJ793+(AG793-AF793)</f>
        <v>-37.200000000000003</v>
      </c>
      <c r="AL793" s="44" cm="1">
        <f t="array" aca="1" ref="AL793" ca="1" xml:space="preserve">
N("initial sens-loopgain-gain-gain ref-vcm")+
$AH793-
BoxVal(ROW($AA793),26,COLUMN(INDIRECT("T"&amp;(INT(ROW($AA810)/65))*65+2)))-
$AB793-
$W793-
IFERROR(VLOOKUP($AC793,$CT$1:$DC$31,7,FALSE),0)</f>
        <v>-40.299999999999997</v>
      </c>
      <c r="AM793" s="44">
        <f t="shared" ref="AM793:AM794" ca="1" si="126">AL793+(AG793-AF793)</f>
        <v>-39.700000000000003</v>
      </c>
      <c r="AN793" s="36" t="str">
        <f t="shared" ref="AN793:AN794" ca="1" si="127">IF(BoxVal(ROW(AA793),9,COLUMN(T791))="FIX","00",ManualLookup(AA793,BoxVal(ROW(AA793),4,COLUMN(AN791)),INDIRECT(DN$3)))</f>
        <v>70</v>
      </c>
      <c r="AO793" s="36" t="str" cm="1">
        <f t="array" aca="1" ref="AO793" ca="1">ManualLookup(AB793,BoxVal(ROW(AB793),4,COLUMN(AO791)),INDIRECT(DO$3))</f>
        <v>00</v>
      </c>
      <c r="AP793" s="36" t="str" cm="1">
        <f t="array" aca="1" ref="AP793" ca="1">ManualLookup(AC793,BoxVal(ROW(AC793),4,COLUMN(AP791)),INDIRECT(DP$3))</f>
        <v>00</v>
      </c>
      <c r="AQ793" s="36" t="str" cm="1">
        <f t="array" aca="1" ref="AQ793" ca="1">ManualLookup(AD793,BoxVal(ROW(AD793),4,COLUMN(AQ791)),INDIRECT(DQ$3))</f>
        <v>00</v>
      </c>
      <c r="AR793" s="36" t="str" cm="1">
        <f t="array" aca="1" ref="AR793" ca="1">ManualLookup(AE793,BoxVal(ROW(AE793),4,COLUMN(AR791)),INDIRECT(DR$3))</f>
        <v>00</v>
      </c>
      <c r="AS793" s="36"/>
    </row>
    <row r="794" spans="19:45" ht="30" customHeight="1" x14ac:dyDescent="0.25">
      <c r="S794" s="7" t="s">
        <v>691</v>
      </c>
      <c r="T794" s="15" t="s">
        <v>1098</v>
      </c>
      <c r="U794" s="36" t="str">
        <f t="shared" ca="1" si="114"/>
        <v>0x03=-36.30,-35.80;</v>
      </c>
      <c r="V794" s="37"/>
      <c r="W794" s="37"/>
      <c r="X794" s="68"/>
      <c r="Y794" s="68"/>
      <c r="Z794" s="55">
        <f t="shared" ca="1" si="123"/>
        <v>-2</v>
      </c>
      <c r="AA794" s="39" t="s">
        <v>584</v>
      </c>
      <c r="AB794" s="40">
        <v>-2</v>
      </c>
      <c r="AC794" s="40" t="s">
        <v>995</v>
      </c>
      <c r="AD794" s="40">
        <v>1</v>
      </c>
      <c r="AE794" s="41">
        <v>0</v>
      </c>
      <c r="AF794" s="42">
        <v>-36.299999999999997</v>
      </c>
      <c r="AG794" s="47">
        <f t="shared" si="124"/>
        <v>-35.799999999999997</v>
      </c>
      <c r="AH794" s="43">
        <f t="shared" ca="1" si="116"/>
        <v>-38.299999999999997</v>
      </c>
      <c r="AI794" s="43">
        <f t="shared" ca="1" si="117"/>
        <v>-37.799999999999997</v>
      </c>
      <c r="AJ794" s="44" cm="1">
        <f t="array" aca="1" ref="AJ794" ca="1" xml:space="preserve">
N("initial sens-loopgain")+
$AF794-BoxVal(ROW($AA794),26,COLUMN(INDIRECT("T"&amp;(INT(ROW($AA811)/65))*65+2)))</f>
        <v>-38.299999999999997</v>
      </c>
      <c r="AK794" s="44">
        <f t="shared" ca="1" si="125"/>
        <v>-37.799999999999997</v>
      </c>
      <c r="AL794" s="44" cm="1">
        <f t="array" aca="1" ref="AL794" ca="1" xml:space="preserve">
N("initial sens-loopgain-gain-gain ref-vcm")+
$AH794-
BoxVal(ROW($AA794),26,COLUMN(INDIRECT("T"&amp;(INT(ROW($AA811)/65))*65+2)))-
$AB794-
$W794-
IFERROR(VLOOKUP($AC794,$CT$1:$DC$31,7,FALSE),0)</f>
        <v>-38.299999999999997</v>
      </c>
      <c r="AM794" s="44">
        <f t="shared" ca="1" si="126"/>
        <v>-37.799999999999997</v>
      </c>
      <c r="AN794" s="36" t="str">
        <f t="shared" ca="1" si="127"/>
        <v>00</v>
      </c>
      <c r="AO794" s="36" t="str" cm="1">
        <f t="array" aca="1" ref="AO794" ca="1">ManualLookup(AB794,BoxVal(ROW(AB794),4,COLUMN(AO792)),INDIRECT(DO$3))</f>
        <v>03</v>
      </c>
      <c r="AP794" s="36" t="str" cm="1">
        <f t="array" aca="1" ref="AP794" ca="1">ManualLookup(AC794,BoxVal(ROW(AC794),4,COLUMN(AP792)),INDIRECT(DP$3))</f>
        <v>00</v>
      </c>
      <c r="AQ794" s="36" t="str" cm="1">
        <f t="array" aca="1" ref="AQ794" ca="1">ManualLookup(AD794,BoxVal(ROW(AD794),4,COLUMN(AQ792)),INDIRECT(DQ$3))</f>
        <v>00</v>
      </c>
      <c r="AR794" s="36" t="str" cm="1">
        <f t="array" aca="1" ref="AR794" ca="1">ManualLookup(AE794,BoxVal(ROW(AE794),4,COLUMN(AR792)),INDIRECT(DR$3))</f>
        <v>00</v>
      </c>
      <c r="AS794" s="36"/>
    </row>
    <row r="795" spans="19:45" ht="30" customHeight="1" x14ac:dyDescent="0.25">
      <c r="S795" s="7" t="s">
        <v>544</v>
      </c>
      <c r="T795" s="15" t="s">
        <v>1229</v>
      </c>
      <c r="U795" s="36" t="str">
        <f t="shared" ca="1" si="114"/>
        <v>0x04=-36.80,-36.30;</v>
      </c>
      <c r="V795" s="37"/>
      <c r="W795" s="37"/>
      <c r="X795" s="68"/>
      <c r="Y795" s="68"/>
      <c r="Z795" s="55">
        <f t="shared" ref="Z795:Z801" ca="1" si="128" xml:space="preserve">
N("vbias,vlookup vbias range")+
VLOOKUP($AA795,INDIRECT(BoxVal(ROW($AA795),34,COLUMN(T791))),2,FALSE)+
N("gain")+
$AB795+
N("vcm")+
VLOOKUP($AC795,$CT$1:$DC$31,7,FALSE)+
N("(vbias*vcp*vbg-vbias)*sensor ratio")+
VbiasCal($AA795,$AD795,$AE795,BoxVal(ROW($AC795),18,COLUMN($T$22)))+
N("vbias ref+gain ref")+
$V795+$W795</f>
        <v>-1.5</v>
      </c>
      <c r="AA795" s="39" t="s">
        <v>584</v>
      </c>
      <c r="AB795" s="40">
        <v>-1.5</v>
      </c>
      <c r="AC795" s="40" t="s">
        <v>995</v>
      </c>
      <c r="AD795" s="40">
        <v>1</v>
      </c>
      <c r="AE795" s="41">
        <v>0</v>
      </c>
      <c r="AF795" s="42">
        <v>-36.799999999999997</v>
      </c>
      <c r="AG795" s="47">
        <f t="shared" ref="AG795:AG801" si="129">AF794</f>
        <v>-36.299999999999997</v>
      </c>
      <c r="AH795" s="43">
        <f t="shared" ca="1" si="116"/>
        <v>-38.299999999999997</v>
      </c>
      <c r="AI795" s="43">
        <f t="shared" ca="1" si="117"/>
        <v>-37.799999999999997</v>
      </c>
      <c r="AJ795" s="44" cm="1">
        <f t="array" aca="1" ref="AJ795" ca="1" xml:space="preserve">
N("initial sens-loopgain")+
$AF795-BoxVal(ROW($AA795),26,COLUMN(INDIRECT("T"&amp;(INT(ROW($AA812)/65))*65+2)))</f>
        <v>-38.799999999999997</v>
      </c>
      <c r="AK795" s="44">
        <f t="shared" ref="AK795:AK801" ca="1" si="130">AJ795+(AG795-AF795)</f>
        <v>-38.299999999999997</v>
      </c>
      <c r="AL795" s="44" cm="1">
        <f t="array" aca="1" ref="AL795" ca="1" xml:space="preserve">
N("initial sens-loopgain-gain-gain ref-vcm")+
$AH795-
BoxVal(ROW($AA795),26,COLUMN(INDIRECT("T"&amp;(INT(ROW($AA812)/65))*65+2)))-
$AB795-
$W795-
IFERROR(VLOOKUP($AC795,$CT$1:$DC$31,7,FALSE),0)</f>
        <v>-38.799999999999997</v>
      </c>
      <c r="AM795" s="44">
        <f t="shared" ref="AM795:AM801" ca="1" si="131">AL795+(AG795-AF795)</f>
        <v>-38.299999999999997</v>
      </c>
      <c r="AN795" s="36" t="str">
        <f t="shared" ref="AN795:AN801" ca="1" si="132">IF(BoxVal(ROW(AA795),9,COLUMN(T793))="FIX","00",ManualLookup(AA795,BoxVal(ROW(AA795),4,COLUMN(AN793)),INDIRECT(DN$3)))</f>
        <v>00</v>
      </c>
      <c r="AO795" s="36" t="str" cm="1">
        <f t="array" aca="1" ref="AO795" ca="1">ManualLookup(AB795,BoxVal(ROW(AB795),4,COLUMN(AO793)),INDIRECT(DO$3))</f>
        <v>04</v>
      </c>
      <c r="AP795" s="36" t="str" cm="1">
        <f t="array" aca="1" ref="AP795" ca="1">ManualLookup(AC795,BoxVal(ROW(AC795),4,COLUMN(AP793)),INDIRECT(DP$3))</f>
        <v>00</v>
      </c>
      <c r="AQ795" s="36" t="str" cm="1">
        <f t="array" aca="1" ref="AQ795" ca="1">ManualLookup(AD795,BoxVal(ROW(AD795),4,COLUMN(AQ793)),INDIRECT(DQ$3))</f>
        <v>00</v>
      </c>
      <c r="AR795" s="36" t="str" cm="1">
        <f t="array" aca="1" ref="AR795" ca="1">ManualLookup(AE795,BoxVal(ROW(AE795),4,COLUMN(AR793)),INDIRECT(DR$3))</f>
        <v>00</v>
      </c>
      <c r="AS795" s="36"/>
    </row>
    <row r="796" spans="19:45" ht="30" customHeight="1" x14ac:dyDescent="0.25">
      <c r="S796" s="73" t="s">
        <v>12</v>
      </c>
      <c r="T796" s="15" t="s">
        <v>548</v>
      </c>
      <c r="U796" s="36" t="str">
        <f t="shared" ca="1" si="114"/>
        <v>0x05=-37.30,-36.80;</v>
      </c>
      <c r="V796" s="37"/>
      <c r="W796" s="37"/>
      <c r="X796" s="68"/>
      <c r="Y796" s="68"/>
      <c r="Z796" s="55">
        <f t="shared" ca="1" si="128"/>
        <v>-1</v>
      </c>
      <c r="AA796" s="39" t="s">
        <v>584</v>
      </c>
      <c r="AB796" s="40">
        <v>-1</v>
      </c>
      <c r="AC796" s="40" t="s">
        <v>995</v>
      </c>
      <c r="AD796" s="40">
        <v>1</v>
      </c>
      <c r="AE796" s="41">
        <v>0</v>
      </c>
      <c r="AF796" s="42">
        <v>-37.299999999999997</v>
      </c>
      <c r="AG796" s="47">
        <f t="shared" si="129"/>
        <v>-36.799999999999997</v>
      </c>
      <c r="AH796" s="43">
        <f t="shared" ca="1" si="116"/>
        <v>-38.299999999999997</v>
      </c>
      <c r="AI796" s="43">
        <f t="shared" ca="1" si="117"/>
        <v>-37.799999999999997</v>
      </c>
      <c r="AJ796" s="44" cm="1">
        <f t="array" aca="1" ref="AJ796" ca="1" xml:space="preserve">
N("initial sens-loopgain")+
$AF796-BoxVal(ROW($AA796),26,COLUMN(INDIRECT("T"&amp;(INT(ROW($AA813)/65))*65+2)))</f>
        <v>-39.299999999999997</v>
      </c>
      <c r="AK796" s="44">
        <f t="shared" ca="1" si="130"/>
        <v>-38.799999999999997</v>
      </c>
      <c r="AL796" s="44" cm="1">
        <f t="array" aca="1" ref="AL796" ca="1" xml:space="preserve">
N("initial sens-loopgain-gain-gain ref-vcm")+
$AH796-
BoxVal(ROW($AA796),26,COLUMN(INDIRECT("T"&amp;(INT(ROW($AA813)/65))*65+2)))-
$AB796-
$W796-
IFERROR(VLOOKUP($AC796,$CT$1:$DC$31,7,FALSE),0)</f>
        <v>-39.299999999999997</v>
      </c>
      <c r="AM796" s="44">
        <f t="shared" ca="1" si="131"/>
        <v>-38.799999999999997</v>
      </c>
      <c r="AN796" s="36" t="str">
        <f t="shared" ca="1" si="132"/>
        <v>00</v>
      </c>
      <c r="AO796" s="36" t="str" cm="1">
        <f t="array" aca="1" ref="AO796" ca="1">ManualLookup(AB796,BoxVal(ROW(AB796),4,COLUMN(AO794)),INDIRECT(DO$3))</f>
        <v>05</v>
      </c>
      <c r="AP796" s="36" t="str" cm="1">
        <f t="array" aca="1" ref="AP796" ca="1">ManualLookup(AC796,BoxVal(ROW(AC796),4,COLUMN(AP794)),INDIRECT(DP$3))</f>
        <v>00</v>
      </c>
      <c r="AQ796" s="36" t="str" cm="1">
        <f t="array" aca="1" ref="AQ796" ca="1">ManualLookup(AD796,BoxVal(ROW(AD796),4,COLUMN(AQ794)),INDIRECT(DQ$3))</f>
        <v>00</v>
      </c>
      <c r="AR796" s="36" t="str" cm="1">
        <f t="array" aca="1" ref="AR796" ca="1">ManualLookup(AE796,BoxVal(ROW(AE796),4,COLUMN(AR794)),INDIRECT(DR$3))</f>
        <v>00</v>
      </c>
      <c r="AS796" s="36"/>
    </row>
    <row r="797" spans="19:45" ht="30" customHeight="1" x14ac:dyDescent="0.25">
      <c r="S797" s="73" t="s">
        <v>773</v>
      </c>
      <c r="T797" s="15" t="s">
        <v>1259</v>
      </c>
      <c r="U797" s="36" t="str">
        <f t="shared" ca="1" si="114"/>
        <v>0x06=-37.80,-37.30;</v>
      </c>
      <c r="V797" s="37"/>
      <c r="W797" s="37"/>
      <c r="X797" s="68"/>
      <c r="Y797" s="68"/>
      <c r="Z797" s="55">
        <f t="shared" ca="1" si="128"/>
        <v>-0.5</v>
      </c>
      <c r="AA797" s="39" t="s">
        <v>584</v>
      </c>
      <c r="AB797" s="40">
        <v>-0.5</v>
      </c>
      <c r="AC797" s="40" t="s">
        <v>995</v>
      </c>
      <c r="AD797" s="40">
        <v>1</v>
      </c>
      <c r="AE797" s="41">
        <v>0</v>
      </c>
      <c r="AF797" s="42">
        <v>-37.799999999999997</v>
      </c>
      <c r="AG797" s="47">
        <f t="shared" si="129"/>
        <v>-37.299999999999997</v>
      </c>
      <c r="AH797" s="43">
        <f t="shared" ca="1" si="116"/>
        <v>-38.299999999999997</v>
      </c>
      <c r="AI797" s="43">
        <f t="shared" ca="1" si="117"/>
        <v>-37.799999999999997</v>
      </c>
      <c r="AJ797" s="44" cm="1">
        <f t="array" aca="1" ref="AJ797" ca="1" xml:space="preserve">
N("initial sens-loopgain")+
$AF797-BoxVal(ROW($AA797),26,COLUMN(INDIRECT("T"&amp;(INT(ROW($AA814)/65))*65+2)))</f>
        <v>-39.799999999999997</v>
      </c>
      <c r="AK797" s="44">
        <f t="shared" ca="1" si="130"/>
        <v>-39.299999999999997</v>
      </c>
      <c r="AL797" s="44" cm="1">
        <f t="array" aca="1" ref="AL797" ca="1" xml:space="preserve">
N("initial sens-loopgain-gain-gain ref-vcm")+
$AH797-
BoxVal(ROW($AA797),26,COLUMN(INDIRECT("T"&amp;(INT(ROW($AA814)/65))*65+2)))-
$AB797-
$W797-
IFERROR(VLOOKUP($AC797,$CT$1:$DC$31,7,FALSE),0)</f>
        <v>-39.799999999999997</v>
      </c>
      <c r="AM797" s="44">
        <f t="shared" ca="1" si="131"/>
        <v>-39.299999999999997</v>
      </c>
      <c r="AN797" s="36" t="str">
        <f t="shared" ca="1" si="132"/>
        <v>00</v>
      </c>
      <c r="AO797" s="36" t="str" cm="1">
        <f t="array" aca="1" ref="AO797" ca="1">ManualLookup(AB797,BoxVal(ROW(AB797),4,COLUMN(AO795)),INDIRECT(DO$3))</f>
        <v>06</v>
      </c>
      <c r="AP797" s="36" t="str" cm="1">
        <f t="array" aca="1" ref="AP797" ca="1">ManualLookup(AC797,BoxVal(ROW(AC797),4,COLUMN(AP795)),INDIRECT(DP$3))</f>
        <v>00</v>
      </c>
      <c r="AQ797" s="36" t="str" cm="1">
        <f t="array" aca="1" ref="AQ797" ca="1">ManualLookup(AD797,BoxVal(ROW(AD797),4,COLUMN(AQ795)),INDIRECT(DQ$3))</f>
        <v>00</v>
      </c>
      <c r="AR797" s="36" t="str" cm="1">
        <f t="array" aca="1" ref="AR797" ca="1">ManualLookup(AE797,BoxVal(ROW(AE797),4,COLUMN(AR795)),INDIRECT(DR$3))</f>
        <v>00</v>
      </c>
      <c r="AS797" s="36"/>
    </row>
    <row r="798" spans="19:45" ht="30" customHeight="1" x14ac:dyDescent="0.25">
      <c r="S798" s="7" t="s">
        <v>573</v>
      </c>
      <c r="T798" s="15">
        <v>2.4</v>
      </c>
      <c r="U798" s="36" t="str">
        <f t="shared" ca="1" si="114"/>
        <v>0x00=-38.30,-37.80;</v>
      </c>
      <c r="V798" s="37"/>
      <c r="W798" s="37"/>
      <c r="X798" s="68"/>
      <c r="Y798" s="68"/>
      <c r="Z798" s="55">
        <f t="shared" ca="1" si="128"/>
        <v>0</v>
      </c>
      <c r="AA798" s="39" t="s">
        <v>584</v>
      </c>
      <c r="AB798" s="40">
        <v>0</v>
      </c>
      <c r="AC798" s="40" t="s">
        <v>995</v>
      </c>
      <c r="AD798" s="40">
        <v>1</v>
      </c>
      <c r="AE798" s="41">
        <v>0</v>
      </c>
      <c r="AF798" s="42">
        <v>-38.299999999999997</v>
      </c>
      <c r="AG798" s="47">
        <f t="shared" si="129"/>
        <v>-37.799999999999997</v>
      </c>
      <c r="AH798" s="43">
        <f t="shared" ca="1" si="116"/>
        <v>-38.299999999999997</v>
      </c>
      <c r="AI798" s="43">
        <f t="shared" ca="1" si="117"/>
        <v>-37.799999999999997</v>
      </c>
      <c r="AJ798" s="44" cm="1">
        <f t="array" aca="1" ref="AJ798" ca="1" xml:space="preserve">
N("initial sens-loopgain")+
$AF798-BoxVal(ROW($AA798),26,COLUMN(INDIRECT("T"&amp;(INT(ROW($AA815)/65))*65+2)))</f>
        <v>-40.299999999999997</v>
      </c>
      <c r="AK798" s="44">
        <f t="shared" ca="1" si="130"/>
        <v>-39.799999999999997</v>
      </c>
      <c r="AL798" s="44" cm="1">
        <f t="array" aca="1" ref="AL798" ca="1" xml:space="preserve">
N("initial sens-loopgain-gain-gain ref-vcm")+
$AH798-
BoxVal(ROW($AA798),26,COLUMN(INDIRECT("T"&amp;(INT(ROW($AA815)/65))*65+2)))-
$AB798-
$W798-
IFERROR(VLOOKUP($AC798,$CT$1:$DC$31,7,FALSE),0)</f>
        <v>-40.299999999999997</v>
      </c>
      <c r="AM798" s="44">
        <f t="shared" ca="1" si="131"/>
        <v>-39.799999999999997</v>
      </c>
      <c r="AN798" s="36" t="str">
        <f t="shared" ca="1" si="132"/>
        <v>00</v>
      </c>
      <c r="AO798" s="36" t="str" cm="1">
        <f t="array" aca="1" ref="AO798" ca="1">ManualLookup(AB798,BoxVal(ROW(AB798),4,COLUMN(AO796)),INDIRECT(DO$3))</f>
        <v>00</v>
      </c>
      <c r="AP798" s="36" t="str" cm="1">
        <f t="array" aca="1" ref="AP798" ca="1">ManualLookup(AC798,BoxVal(ROW(AC798),4,COLUMN(AP796)),INDIRECT(DP$3))</f>
        <v>00</v>
      </c>
      <c r="AQ798" s="36" t="str" cm="1">
        <f t="array" aca="1" ref="AQ798" ca="1">ManualLookup(AD798,BoxVal(ROW(AD798),4,COLUMN(AQ796)),INDIRECT(DQ$3))</f>
        <v>00</v>
      </c>
      <c r="AR798" s="36" t="str" cm="1">
        <f t="array" aca="1" ref="AR798" ca="1">ManualLookup(AE798,BoxVal(ROW(AE798),4,COLUMN(AR796)),INDIRECT(DR$3))</f>
        <v>00</v>
      </c>
      <c r="AS798" s="36"/>
    </row>
    <row r="799" spans="19:45" ht="30" customHeight="1" x14ac:dyDescent="0.25">
      <c r="S799" s="7" t="s">
        <v>590</v>
      </c>
      <c r="T799" s="15">
        <v>-38</v>
      </c>
      <c r="U799" s="36" t="str">
        <f t="shared" ca="1" si="114"/>
        <v>0x07=-39.00,-38.30;</v>
      </c>
      <c r="V799" s="37"/>
      <c r="W799" s="37"/>
      <c r="X799" s="68"/>
      <c r="Y799" s="68"/>
      <c r="Z799" s="55">
        <f t="shared" ca="1" si="128"/>
        <v>0.5</v>
      </c>
      <c r="AA799" s="39" t="s">
        <v>584</v>
      </c>
      <c r="AB799" s="40">
        <v>0.5</v>
      </c>
      <c r="AC799" s="40" t="s">
        <v>995</v>
      </c>
      <c r="AD799" s="40">
        <v>1</v>
      </c>
      <c r="AE799" s="41">
        <v>0</v>
      </c>
      <c r="AF799" s="42">
        <v>-39</v>
      </c>
      <c r="AG799" s="47">
        <f t="shared" si="129"/>
        <v>-38.299999999999997</v>
      </c>
      <c r="AH799" s="43">
        <f t="shared" ca="1" si="116"/>
        <v>-38.5</v>
      </c>
      <c r="AI799" s="43">
        <f t="shared" ca="1" si="117"/>
        <v>-37.799999999999997</v>
      </c>
      <c r="AJ799" s="44" cm="1">
        <f t="array" aca="1" ref="AJ799" ca="1" xml:space="preserve">
N("initial sens-loopgain")+
$AF799-BoxVal(ROW($AA799),26,COLUMN(INDIRECT("T"&amp;(INT(ROW($AA816)/65))*65+2)))</f>
        <v>-41</v>
      </c>
      <c r="AK799" s="44">
        <f t="shared" ca="1" si="130"/>
        <v>-40.299999999999997</v>
      </c>
      <c r="AL799" s="44" cm="1">
        <f t="array" aca="1" ref="AL799" ca="1" xml:space="preserve">
N("initial sens-loopgain-gain-gain ref-vcm")+
$AH799-
BoxVal(ROW($AA799),26,COLUMN(INDIRECT("T"&amp;(INT(ROW($AA816)/65))*65+2)))-
$AB799-
$W799-
IFERROR(VLOOKUP($AC799,$CT$1:$DC$31,7,FALSE),0)</f>
        <v>-41</v>
      </c>
      <c r="AM799" s="44">
        <f t="shared" ca="1" si="131"/>
        <v>-40.299999999999997</v>
      </c>
      <c r="AN799" s="36" t="str">
        <f t="shared" ca="1" si="132"/>
        <v>00</v>
      </c>
      <c r="AO799" s="36" t="str" cm="1">
        <f t="array" aca="1" ref="AO799" ca="1">ManualLookup(AB799,BoxVal(ROW(AB799),4,COLUMN(AO797)),INDIRECT(DO$3))</f>
        <v>07</v>
      </c>
      <c r="AP799" s="36" t="str" cm="1">
        <f t="array" aca="1" ref="AP799" ca="1">ManualLookup(AC799,BoxVal(ROW(AC799),4,COLUMN(AP797)),INDIRECT(DP$3))</f>
        <v>00</v>
      </c>
      <c r="AQ799" s="36" t="str" cm="1">
        <f t="array" aca="1" ref="AQ799" ca="1">ManualLookup(AD799,BoxVal(ROW(AD799),4,COLUMN(AQ797)),INDIRECT(DQ$3))</f>
        <v>00</v>
      </c>
      <c r="AR799" s="36" t="str" cm="1">
        <f t="array" aca="1" ref="AR799" ca="1">ManualLookup(AE799,BoxVal(ROW(AE799),4,COLUMN(AR797)),INDIRECT(DR$3))</f>
        <v>00</v>
      </c>
      <c r="AS799" s="36"/>
    </row>
    <row r="800" spans="19:45" ht="30" customHeight="1" x14ac:dyDescent="0.25">
      <c r="S800" s="7" t="s">
        <v>693</v>
      </c>
      <c r="T800" s="15">
        <v>0.8</v>
      </c>
      <c r="U800" s="36" t="str">
        <f t="shared" ca="1" si="114"/>
        <v>0x08=-39.70,-39.00;</v>
      </c>
      <c r="V800" s="37"/>
      <c r="W800" s="37"/>
      <c r="X800" s="68"/>
      <c r="Y800" s="68"/>
      <c r="Z800" s="55">
        <f t="shared" ca="1" si="128"/>
        <v>1.5</v>
      </c>
      <c r="AA800" s="39" t="s">
        <v>584</v>
      </c>
      <c r="AB800" s="40">
        <v>1.5</v>
      </c>
      <c r="AC800" s="40" t="s">
        <v>995</v>
      </c>
      <c r="AD800" s="40">
        <v>1</v>
      </c>
      <c r="AE800" s="41">
        <v>0</v>
      </c>
      <c r="AF800" s="42">
        <v>-39.700000000000003</v>
      </c>
      <c r="AG800" s="47">
        <f t="shared" si="129"/>
        <v>-39</v>
      </c>
      <c r="AH800" s="43">
        <f t="shared" ca="1" si="116"/>
        <v>-38.200000000000003</v>
      </c>
      <c r="AI800" s="43">
        <f t="shared" ca="1" si="117"/>
        <v>-37.5</v>
      </c>
      <c r="AJ800" s="44" cm="1">
        <f t="array" aca="1" ref="AJ800" ca="1" xml:space="preserve">
N("initial sens-loopgain")+
$AF800-BoxVal(ROW($AA800),26,COLUMN(INDIRECT("T"&amp;(INT(ROW($AA817)/65))*65+2)))</f>
        <v>-41.7</v>
      </c>
      <c r="AK800" s="44">
        <f t="shared" ca="1" si="130"/>
        <v>-41</v>
      </c>
      <c r="AL800" s="44" cm="1">
        <f t="array" aca="1" ref="AL800" ca="1" xml:space="preserve">
N("initial sens-loopgain-gain-gain ref-vcm")+
$AH800-
BoxVal(ROW($AA800),26,COLUMN(INDIRECT("T"&amp;(INT(ROW($AA817)/65))*65+2)))-
$AB800-
$W800-
IFERROR(VLOOKUP($AC800,$CT$1:$DC$31,7,FALSE),0)</f>
        <v>-41.7</v>
      </c>
      <c r="AM800" s="44">
        <f t="shared" ca="1" si="131"/>
        <v>-41</v>
      </c>
      <c r="AN800" s="36" t="str">
        <f t="shared" ca="1" si="132"/>
        <v>00</v>
      </c>
      <c r="AO800" s="36" t="str" cm="1">
        <f t="array" aca="1" ref="AO800" ca="1">ManualLookup(AB800,BoxVal(ROW(AB800),4,COLUMN(AO798)),INDIRECT(DO$3))</f>
        <v>08</v>
      </c>
      <c r="AP800" s="36" t="str" cm="1">
        <f t="array" aca="1" ref="AP800" ca="1">ManualLookup(AC800,BoxVal(ROW(AC800),4,COLUMN(AP798)),INDIRECT(DP$3))</f>
        <v>00</v>
      </c>
      <c r="AQ800" s="36" t="str" cm="1">
        <f t="array" aca="1" ref="AQ800" ca="1">ManualLookup(AD800,BoxVal(ROW(AD800),4,COLUMN(AQ798)),INDIRECT(DQ$3))</f>
        <v>00</v>
      </c>
      <c r="AR800" s="36" t="str" cm="1">
        <f t="array" aca="1" ref="AR800" ca="1">ManualLookup(AE800,BoxVal(ROW(AE800),4,COLUMN(AR798)),INDIRECT(DR$3))</f>
        <v>00</v>
      </c>
      <c r="AS800" s="36"/>
    </row>
    <row r="801" spans="19:45" ht="30" customHeight="1" x14ac:dyDescent="0.25">
      <c r="S801" s="7" t="s">
        <v>604</v>
      </c>
      <c r="T801" s="7" t="str">
        <f>VLOOKUP($T788,$AU$1:$AZ$31,MATCH($T782,$AU$1:$AZ$1,0),FALSE)&amp;"_"&amp;T790</f>
        <v>default_NormalMode</v>
      </c>
      <c r="U801" s="36" t="str">
        <f t="shared" ca="1" si="114"/>
        <v>0x09=-40.50,-39.70;</v>
      </c>
      <c r="V801" s="37"/>
      <c r="W801" s="37"/>
      <c r="X801" s="68"/>
      <c r="Y801" s="68"/>
      <c r="Z801" s="55">
        <f t="shared" ca="1" si="128"/>
        <v>2.5</v>
      </c>
      <c r="AA801" s="39" t="s">
        <v>584</v>
      </c>
      <c r="AB801" s="40">
        <v>2.5</v>
      </c>
      <c r="AC801" s="40" t="s">
        <v>995</v>
      </c>
      <c r="AD801" s="40">
        <v>1</v>
      </c>
      <c r="AE801" s="41">
        <v>0</v>
      </c>
      <c r="AF801" s="42">
        <v>-40.5</v>
      </c>
      <c r="AG801" s="47">
        <f t="shared" si="129"/>
        <v>-39.700000000000003</v>
      </c>
      <c r="AH801" s="43">
        <f t="shared" ca="1" si="116"/>
        <v>-38</v>
      </c>
      <c r="AI801" s="43">
        <f t="shared" ca="1" si="117"/>
        <v>-37.200000000000003</v>
      </c>
      <c r="AJ801" s="44" cm="1">
        <f t="array" aca="1" ref="AJ801" ca="1" xml:space="preserve">
N("initial sens-loopgain")+
$AF801-BoxVal(ROW($AA801),26,COLUMN(INDIRECT("T"&amp;(INT(ROW($AA818)/65))*65+2)))</f>
        <v>-42.5</v>
      </c>
      <c r="AK801" s="44">
        <f t="shared" ca="1" si="130"/>
        <v>-41.7</v>
      </c>
      <c r="AL801" s="44" cm="1">
        <f t="array" aca="1" ref="AL801" ca="1" xml:space="preserve">
N("initial sens-loopgain-gain-gain ref-vcm")+
$AH801-
BoxVal(ROW($AA801),26,COLUMN(INDIRECT("T"&amp;(INT(ROW($AA818)/65))*65+2)))-
$AB801-
$W801-
IFERROR(VLOOKUP($AC801,$CT$1:$DC$31,7,FALSE),0)</f>
        <v>-42.5</v>
      </c>
      <c r="AM801" s="44">
        <f t="shared" ca="1" si="131"/>
        <v>-41.7</v>
      </c>
      <c r="AN801" s="36" t="str">
        <f t="shared" ca="1" si="132"/>
        <v>00</v>
      </c>
      <c r="AO801" s="36" t="str" cm="1">
        <f t="array" aca="1" ref="AO801" ca="1">ManualLookup(AB801,BoxVal(ROW(AB801),4,COLUMN(AO799)),INDIRECT(DO$3))</f>
        <v>09</v>
      </c>
      <c r="AP801" s="36" t="str" cm="1">
        <f t="array" aca="1" ref="AP801" ca="1">ManualLookup(AC801,BoxVal(ROW(AC801),4,COLUMN(AP799)),INDIRECT(DP$3))</f>
        <v>00</v>
      </c>
      <c r="AQ801" s="36" t="str" cm="1">
        <f t="array" aca="1" ref="AQ801" ca="1">ManualLookup(AD801,BoxVal(ROW(AD801),4,COLUMN(AQ799)),INDIRECT(DQ$3))</f>
        <v>00</v>
      </c>
      <c r="AR801" s="36" t="str" cm="1">
        <f t="array" aca="1" ref="AR801" ca="1">ManualLookup(AE801,BoxVal(ROW(AE801),4,COLUMN(AR799)),INDIRECT(DR$3))</f>
        <v>00</v>
      </c>
      <c r="AS801" s="36"/>
    </row>
    <row r="802" spans="19:45" ht="30" customHeight="1" x14ac:dyDescent="0.25">
      <c r="S802" s="7" t="s">
        <v>424</v>
      </c>
      <c r="T802" s="7" t="s">
        <v>188</v>
      </c>
      <c r="U802" s="36"/>
      <c r="V802" s="37"/>
      <c r="W802" s="37"/>
      <c r="X802" s="38"/>
      <c r="Y802" s="38"/>
      <c r="Z802" s="48"/>
      <c r="AA802" s="39"/>
      <c r="AB802" s="40"/>
      <c r="AC802" s="40"/>
      <c r="AD802" s="40"/>
      <c r="AE802" s="41"/>
      <c r="AF802" s="42"/>
      <c r="AG802" s="49"/>
      <c r="AH802" s="43"/>
      <c r="AI802" s="43"/>
      <c r="AJ802" s="44"/>
      <c r="AK802" s="44"/>
      <c r="AL802" s="44"/>
      <c r="AM802" s="44"/>
      <c r="AN802" s="36"/>
      <c r="AO802" s="36"/>
      <c r="AP802" s="36"/>
      <c r="AQ802" s="36"/>
      <c r="AR802" s="36"/>
      <c r="AS802" s="36"/>
    </row>
    <row r="803" spans="19:45" ht="30" customHeight="1" x14ac:dyDescent="0.25">
      <c r="S803" s="7" t="s">
        <v>16</v>
      </c>
      <c r="T803" s="7" t="s">
        <v>42</v>
      </c>
      <c r="U803" s="36"/>
      <c r="V803" s="37"/>
      <c r="W803" s="37"/>
      <c r="X803" s="38"/>
      <c r="Y803" s="38"/>
      <c r="Z803" s="48"/>
      <c r="AA803" s="39"/>
      <c r="AB803" s="40"/>
      <c r="AC803" s="40"/>
      <c r="AD803" s="40"/>
      <c r="AE803" s="41"/>
      <c r="AF803" s="42"/>
      <c r="AG803" s="49"/>
      <c r="AH803" s="43"/>
      <c r="AI803" s="43"/>
      <c r="AJ803" s="44"/>
      <c r="AK803" s="44"/>
      <c r="AL803" s="44"/>
      <c r="AM803" s="44"/>
      <c r="AN803" s="36"/>
      <c r="AO803" s="36"/>
      <c r="AP803" s="36"/>
      <c r="AQ803" s="36"/>
      <c r="AR803" s="36"/>
      <c r="AS803" s="36"/>
    </row>
    <row r="804" spans="19:45" ht="30" customHeight="1" x14ac:dyDescent="0.25">
      <c r="S804" s="7" t="s">
        <v>17</v>
      </c>
      <c r="T804" s="7" t="s">
        <v>364</v>
      </c>
      <c r="U804" s="36"/>
      <c r="V804" s="37"/>
      <c r="W804" s="37"/>
      <c r="X804" s="38"/>
      <c r="Y804" s="38"/>
      <c r="Z804" s="48"/>
      <c r="AA804" s="39"/>
      <c r="AB804" s="40"/>
      <c r="AC804" s="40"/>
      <c r="AD804" s="40"/>
      <c r="AE804" s="41"/>
      <c r="AF804" s="42"/>
      <c r="AG804" s="49"/>
      <c r="AH804" s="43"/>
      <c r="AI804" s="43"/>
      <c r="AJ804" s="44"/>
      <c r="AK804" s="44"/>
      <c r="AL804" s="44"/>
      <c r="AM804" s="44"/>
      <c r="AN804" s="36"/>
      <c r="AO804" s="36"/>
      <c r="AP804" s="36"/>
      <c r="AQ804" s="36"/>
      <c r="AR804" s="36"/>
      <c r="AS804" s="36"/>
    </row>
    <row r="805" spans="19:45" ht="30" customHeight="1" x14ac:dyDescent="0.25">
      <c r="S805" s="7" t="s">
        <v>21</v>
      </c>
      <c r="T805" s="7" t="s">
        <v>190</v>
      </c>
      <c r="U805" s="36"/>
      <c r="V805" s="37"/>
      <c r="W805" s="37"/>
      <c r="X805" s="38"/>
      <c r="Y805" s="38"/>
      <c r="Z805" s="48"/>
      <c r="AA805" s="39"/>
      <c r="AB805" s="40"/>
      <c r="AC805" s="40"/>
      <c r="AD805" s="40"/>
      <c r="AE805" s="41"/>
      <c r="AF805" s="42"/>
      <c r="AG805" s="49"/>
      <c r="AH805" s="43"/>
      <c r="AI805" s="43"/>
      <c r="AJ805" s="44"/>
      <c r="AK805" s="44"/>
      <c r="AL805" s="44"/>
      <c r="AM805" s="44"/>
      <c r="AN805" s="36"/>
      <c r="AO805" s="36"/>
      <c r="AP805" s="36"/>
      <c r="AQ805" s="36"/>
      <c r="AR805" s="36"/>
      <c r="AS805" s="36"/>
    </row>
    <row r="806" spans="19:45" ht="30" customHeight="1" x14ac:dyDescent="0.25">
      <c r="S806" s="7" t="s">
        <v>545</v>
      </c>
      <c r="T806" s="7">
        <f>VLOOKUP(T795,$DT$1:$DV$31,3,FALSE)</f>
        <v>2</v>
      </c>
      <c r="U806" s="36"/>
      <c r="V806" s="37"/>
      <c r="W806" s="37"/>
      <c r="X806" s="38"/>
      <c r="Y806" s="38"/>
      <c r="Z806" s="48"/>
      <c r="AA806" s="39"/>
      <c r="AB806" s="40"/>
      <c r="AC806" s="40"/>
      <c r="AD806" s="40"/>
      <c r="AE806" s="41"/>
      <c r="AF806" s="42"/>
      <c r="AG806" s="49"/>
      <c r="AH806" s="43"/>
      <c r="AI806" s="43"/>
      <c r="AJ806" s="44"/>
      <c r="AK806" s="44"/>
      <c r="AL806" s="44"/>
      <c r="AM806" s="44"/>
      <c r="AN806" s="36"/>
      <c r="AO806" s="36"/>
      <c r="AP806" s="36"/>
      <c r="AQ806" s="36"/>
      <c r="AR806" s="36"/>
      <c r="AS806" s="36"/>
    </row>
    <row r="807" spans="19:45" ht="30" customHeight="1" x14ac:dyDescent="0.25">
      <c r="S807" s="7" t="s">
        <v>22</v>
      </c>
      <c r="T807" s="15">
        <v>5</v>
      </c>
      <c r="U807" s="36"/>
      <c r="V807" s="37"/>
      <c r="W807" s="37"/>
      <c r="X807" s="38"/>
      <c r="Y807" s="38"/>
      <c r="Z807" s="48"/>
      <c r="AA807" s="39"/>
      <c r="AB807" s="40"/>
      <c r="AC807" s="40"/>
      <c r="AD807" s="40"/>
      <c r="AE807" s="41"/>
      <c r="AF807" s="42"/>
      <c r="AG807" s="49"/>
      <c r="AH807" s="43"/>
      <c r="AI807" s="43"/>
      <c r="AJ807" s="44"/>
      <c r="AK807" s="44"/>
      <c r="AL807" s="44"/>
      <c r="AM807" s="44"/>
      <c r="AN807" s="36"/>
      <c r="AO807" s="36"/>
      <c r="AP807" s="36"/>
      <c r="AQ807" s="36"/>
      <c r="AR807" s="36"/>
      <c r="AS807" s="36"/>
    </row>
    <row r="808" spans="19:45" ht="30" customHeight="1" x14ac:dyDescent="0.25">
      <c r="S808" s="7" t="s">
        <v>696</v>
      </c>
      <c r="T808" s="28">
        <v>45621</v>
      </c>
      <c r="U808" s="36"/>
      <c r="V808" s="37"/>
      <c r="W808" s="37"/>
      <c r="X808" s="38"/>
      <c r="Y808" s="38"/>
      <c r="Z808" s="48"/>
      <c r="AA808" s="39"/>
      <c r="AB808" s="40"/>
      <c r="AC808" s="40"/>
      <c r="AD808" s="40"/>
      <c r="AE808" s="41"/>
      <c r="AF808" s="42"/>
      <c r="AG808" s="49"/>
      <c r="AH808" s="43"/>
      <c r="AI808" s="43"/>
      <c r="AJ808" s="44"/>
      <c r="AK808" s="44"/>
      <c r="AL808" s="44"/>
      <c r="AM808" s="44"/>
      <c r="AN808" s="36"/>
      <c r="AO808" s="36"/>
      <c r="AP808" s="36"/>
      <c r="AQ808" s="36"/>
      <c r="AR808" s="36"/>
      <c r="AS808" s="36"/>
    </row>
    <row r="809" spans="19:45" ht="30" customHeight="1" x14ac:dyDescent="0.25">
      <c r="S809" s="7" t="s">
        <v>694</v>
      </c>
      <c r="T809" s="15" t="s">
        <v>994</v>
      </c>
      <c r="U809" s="36"/>
      <c r="V809" s="37"/>
      <c r="W809" s="37"/>
      <c r="X809" s="38"/>
      <c r="Y809" s="38"/>
      <c r="Z809" s="48"/>
      <c r="AA809" s="39"/>
      <c r="AB809" s="40"/>
      <c r="AC809" s="40"/>
      <c r="AD809" s="40"/>
      <c r="AE809" s="41"/>
      <c r="AF809" s="42"/>
      <c r="AG809" s="49"/>
      <c r="AH809" s="43"/>
      <c r="AI809" s="43"/>
      <c r="AJ809" s="44"/>
      <c r="AK809" s="44"/>
      <c r="AL809" s="44"/>
      <c r="AM809" s="44"/>
      <c r="AN809" s="36"/>
      <c r="AO809" s="36"/>
      <c r="AP809" s="36"/>
      <c r="AQ809" s="36"/>
      <c r="AR809" s="36"/>
      <c r="AS809" s="36"/>
    </row>
    <row r="810" spans="19:45" ht="30" customHeight="1" x14ac:dyDescent="0.25">
      <c r="S810" s="7" t="s">
        <v>697</v>
      </c>
      <c r="T810" s="7">
        <f ca="1">COUNTA(U785:U844)</f>
        <v>17</v>
      </c>
      <c r="U810" s="36"/>
      <c r="V810" s="37"/>
      <c r="W810" s="37"/>
      <c r="X810" s="38"/>
      <c r="Y810" s="38"/>
      <c r="Z810" s="48"/>
      <c r="AA810" s="39"/>
      <c r="AB810" s="40"/>
      <c r="AC810" s="40"/>
      <c r="AD810" s="40"/>
      <c r="AE810" s="41"/>
      <c r="AF810" s="42"/>
      <c r="AG810" s="49"/>
      <c r="AH810" s="43"/>
      <c r="AI810" s="43"/>
      <c r="AJ810" s="44"/>
      <c r="AK810" s="44"/>
      <c r="AL810" s="44"/>
      <c r="AM810" s="44"/>
      <c r="AN810" s="36"/>
      <c r="AO810" s="36"/>
      <c r="AP810" s="36"/>
      <c r="AQ810" s="36"/>
      <c r="AR810" s="36"/>
      <c r="AS810" s="36"/>
    </row>
    <row r="811" spans="19:45" ht="30" customHeight="1" x14ac:dyDescent="0.25">
      <c r="S811" s="7" t="s">
        <v>715</v>
      </c>
      <c r="T811" s="7" t="str">
        <f>T799&amp;"+/-"&amp;T800&amp;" "&amp;T809</f>
        <v>-38+/-0.8 dBV</v>
      </c>
      <c r="U811" s="36"/>
      <c r="V811" s="37"/>
      <c r="W811" s="37"/>
      <c r="X811" s="38"/>
      <c r="Y811" s="38"/>
      <c r="Z811" s="48"/>
      <c r="AA811" s="39"/>
      <c r="AB811" s="40"/>
      <c r="AC811" s="40"/>
      <c r="AD811" s="40"/>
      <c r="AE811" s="41"/>
      <c r="AF811" s="42"/>
      <c r="AG811" s="49"/>
      <c r="AH811" s="43"/>
      <c r="AI811" s="43"/>
      <c r="AJ811" s="44"/>
      <c r="AK811" s="44"/>
      <c r="AL811" s="44"/>
      <c r="AM811" s="44"/>
      <c r="AN811" s="36"/>
      <c r="AO811" s="36"/>
      <c r="AP811" s="36"/>
      <c r="AQ811" s="36"/>
      <c r="AR811" s="36"/>
      <c r="AS811" s="36"/>
    </row>
    <row r="812" spans="19:45" ht="30" customHeight="1" x14ac:dyDescent="0.25">
      <c r="S812" s="7" t="s">
        <v>719</v>
      </c>
      <c r="T812" s="54" t="str">
        <f>T791&amp;" : "&amp;T794&amp;" "&amp;"(uA)"&amp;CHAR(10)&amp;"Vdc&amp;Remark: "&amp;T797</f>
        <v>3.3V : 100~200 (uA)
Vdc&amp;Remark: 0.656V (1.8V), 0.655V (3.3V)</v>
      </c>
      <c r="U812" s="36"/>
      <c r="V812" s="37"/>
      <c r="W812" s="37"/>
      <c r="X812" s="38"/>
      <c r="Y812" s="38"/>
      <c r="Z812" s="48"/>
      <c r="AA812" s="39"/>
      <c r="AB812" s="40"/>
      <c r="AC812" s="40"/>
      <c r="AD812" s="40"/>
      <c r="AE812" s="41"/>
      <c r="AF812" s="42"/>
      <c r="AG812" s="49"/>
      <c r="AH812" s="43"/>
      <c r="AI812" s="43"/>
      <c r="AJ812" s="44"/>
      <c r="AK812" s="44"/>
      <c r="AL812" s="44"/>
      <c r="AM812" s="44"/>
      <c r="AN812" s="36"/>
      <c r="AO812" s="36"/>
      <c r="AP812" s="36"/>
      <c r="AQ812" s="36"/>
      <c r="AR812" s="36"/>
      <c r="AS812" s="36"/>
    </row>
    <row r="813" spans="19:45" ht="30" customHeight="1" x14ac:dyDescent="0.25">
      <c r="S813" s="7"/>
      <c r="T813" s="5"/>
      <c r="U813" s="36"/>
      <c r="V813" s="37"/>
      <c r="W813" s="37"/>
      <c r="X813" s="38"/>
      <c r="Y813" s="38"/>
      <c r="Z813" s="48"/>
      <c r="AA813" s="39"/>
      <c r="AB813" s="40"/>
      <c r="AC813" s="40"/>
      <c r="AD813" s="40"/>
      <c r="AE813" s="41"/>
      <c r="AF813" s="42"/>
      <c r="AG813" s="49"/>
      <c r="AH813" s="43"/>
      <c r="AI813" s="43"/>
      <c r="AJ813" s="44"/>
      <c r="AK813" s="44"/>
      <c r="AL813" s="44"/>
      <c r="AM813" s="44"/>
      <c r="AN813" s="36"/>
      <c r="AO813" s="36"/>
      <c r="AP813" s="36"/>
      <c r="AQ813" s="36"/>
      <c r="AR813" s="36"/>
      <c r="AS813" s="36"/>
    </row>
    <row r="814" spans="19:45" ht="30" customHeight="1" x14ac:dyDescent="0.25">
      <c r="S814" s="2" t="s">
        <v>14</v>
      </c>
      <c r="T814" s="2" t="str">
        <f>ADDRESS(ROW(S814),COLUMN($S$1))&amp;":"&amp;ADDRESS(ROW(S844),COLUMN($T$1))</f>
        <v>$S$814:$T$844</v>
      </c>
      <c r="U814" s="36"/>
      <c r="V814" s="37"/>
      <c r="W814" s="37"/>
      <c r="X814" s="38"/>
      <c r="Y814" s="38"/>
      <c r="Z814" s="48"/>
      <c r="AA814" s="39"/>
      <c r="AB814" s="40"/>
      <c r="AC814" s="40"/>
      <c r="AD814" s="40"/>
      <c r="AE814" s="41"/>
      <c r="AF814" s="42"/>
      <c r="AG814" s="49"/>
      <c r="AH814" s="43"/>
      <c r="AI814" s="43"/>
      <c r="AJ814" s="44"/>
      <c r="AK814" s="44"/>
      <c r="AL814" s="44"/>
      <c r="AM814" s="44"/>
      <c r="AN814" s="36"/>
      <c r="AO814" s="36"/>
      <c r="AP814" s="36"/>
      <c r="AQ814" s="36"/>
      <c r="AR814" s="36"/>
      <c r="AS814" s="36"/>
    </row>
    <row r="815" spans="19:45" ht="30" customHeight="1" x14ac:dyDescent="0.25">
      <c r="S815" s="4" t="str">
        <f>$BB$2</f>
        <v>14V</v>
      </c>
      <c r="T815" s="3" t="s">
        <v>562</v>
      </c>
      <c r="U815" s="36"/>
      <c r="V815" s="37"/>
      <c r="W815" s="37"/>
      <c r="X815" s="38"/>
      <c r="Y815" s="38"/>
      <c r="Z815" s="48"/>
      <c r="AA815" s="39"/>
      <c r="AB815" s="40"/>
      <c r="AC815" s="40"/>
      <c r="AD815" s="40"/>
      <c r="AE815" s="41"/>
      <c r="AF815" s="42"/>
      <c r="AG815" s="49"/>
      <c r="AH815" s="43"/>
      <c r="AI815" s="43"/>
      <c r="AJ815" s="44"/>
      <c r="AK815" s="44"/>
      <c r="AL815" s="44"/>
      <c r="AM815" s="44"/>
      <c r="AN815" s="36"/>
      <c r="AO815" s="36"/>
      <c r="AP815" s="36"/>
      <c r="AQ815" s="36"/>
      <c r="AR815" s="36"/>
      <c r="AS815" s="36"/>
    </row>
    <row r="816" spans="19:45" ht="30" customHeight="1" x14ac:dyDescent="0.25">
      <c r="S816" s="4" t="str">
        <f>$BB$3</f>
        <v>13V</v>
      </c>
      <c r="T816" s="3">
        <v>5</v>
      </c>
      <c r="U816" s="36"/>
      <c r="V816" s="37"/>
      <c r="W816" s="37"/>
      <c r="X816" s="38"/>
      <c r="Y816" s="38"/>
      <c r="Z816" s="48"/>
      <c r="AA816" s="39"/>
      <c r="AB816" s="40"/>
      <c r="AC816" s="40"/>
      <c r="AD816" s="40"/>
      <c r="AE816" s="41"/>
      <c r="AF816" s="42"/>
      <c r="AG816" s="49"/>
      <c r="AH816" s="43"/>
      <c r="AI816" s="43"/>
      <c r="AJ816" s="44"/>
      <c r="AK816" s="44"/>
      <c r="AL816" s="44"/>
      <c r="AM816" s="44"/>
      <c r="AN816" s="36"/>
      <c r="AO816" s="36"/>
      <c r="AP816" s="36"/>
      <c r="AQ816" s="36"/>
      <c r="AR816" s="36"/>
      <c r="AS816" s="36"/>
    </row>
    <row r="817" spans="19:45" ht="30" customHeight="1" x14ac:dyDescent="0.25">
      <c r="S817" s="4" t="str">
        <f>$BB$4</f>
        <v>12V</v>
      </c>
      <c r="T817" s="3">
        <v>3.6</v>
      </c>
      <c r="U817" s="36"/>
      <c r="V817" s="37"/>
      <c r="W817" s="37"/>
      <c r="X817" s="38"/>
      <c r="Y817" s="38"/>
      <c r="Z817" s="48"/>
      <c r="AA817" s="39"/>
      <c r="AB817" s="40"/>
      <c r="AC817" s="40"/>
      <c r="AD817" s="40"/>
      <c r="AE817" s="41"/>
      <c r="AF817" s="42"/>
      <c r="AG817" s="49"/>
      <c r="AH817" s="43"/>
      <c r="AI817" s="43"/>
      <c r="AJ817" s="44"/>
      <c r="AK817" s="44"/>
      <c r="AL817" s="44"/>
      <c r="AM817" s="44"/>
      <c r="AN817" s="36"/>
      <c r="AO817" s="36"/>
      <c r="AP817" s="36"/>
      <c r="AQ817" s="36"/>
      <c r="AR817" s="36"/>
      <c r="AS817" s="36"/>
    </row>
    <row r="818" spans="19:45" ht="30" customHeight="1" x14ac:dyDescent="0.25">
      <c r="S818" s="4" t="str">
        <f>$BB$5</f>
        <v>11V</v>
      </c>
      <c r="T818" s="3">
        <v>2</v>
      </c>
      <c r="U818" s="36"/>
      <c r="V818" s="37"/>
      <c r="W818" s="37"/>
      <c r="X818" s="38"/>
      <c r="Y818" s="38"/>
      <c r="Z818" s="48"/>
      <c r="AA818" s="39"/>
      <c r="AB818" s="40"/>
      <c r="AC818" s="40"/>
      <c r="AD818" s="40"/>
      <c r="AE818" s="41"/>
      <c r="AF818" s="42"/>
      <c r="AG818" s="49"/>
      <c r="AH818" s="43"/>
      <c r="AI818" s="43"/>
      <c r="AJ818" s="44"/>
      <c r="AK818" s="44"/>
      <c r="AL818" s="44"/>
      <c r="AM818" s="44"/>
      <c r="AN818" s="36"/>
      <c r="AO818" s="36"/>
      <c r="AP818" s="36"/>
      <c r="AQ818" s="36"/>
      <c r="AR818" s="36"/>
      <c r="AS818" s="36"/>
    </row>
    <row r="819" spans="19:45" ht="30" customHeight="1" x14ac:dyDescent="0.25">
      <c r="S819" s="4" t="str">
        <f>$BB$6</f>
        <v>10V</v>
      </c>
      <c r="T819" s="3">
        <v>0</v>
      </c>
      <c r="U819" s="36"/>
      <c r="V819" s="37"/>
      <c r="W819" s="37"/>
      <c r="X819" s="38"/>
      <c r="Y819" s="38"/>
      <c r="Z819" s="48"/>
      <c r="AA819" s="39"/>
      <c r="AB819" s="40"/>
      <c r="AC819" s="40"/>
      <c r="AD819" s="40"/>
      <c r="AE819" s="41"/>
      <c r="AF819" s="42"/>
      <c r="AG819" s="49"/>
      <c r="AH819" s="43"/>
      <c r="AI819" s="43"/>
      <c r="AJ819" s="44"/>
      <c r="AK819" s="44"/>
      <c r="AL819" s="44"/>
      <c r="AM819" s="44"/>
      <c r="AN819" s="36"/>
      <c r="AO819" s="36"/>
      <c r="AP819" s="36"/>
      <c r="AQ819" s="36"/>
      <c r="AR819" s="36"/>
      <c r="AS819" s="36"/>
    </row>
    <row r="820" spans="19:45" ht="30" customHeight="1" x14ac:dyDescent="0.25">
      <c r="S820" s="4" t="str">
        <f>$BB$7</f>
        <v>9V</v>
      </c>
      <c r="T820" s="3">
        <v>-2.5</v>
      </c>
      <c r="U820" s="36"/>
      <c r="V820" s="37"/>
      <c r="W820" s="37"/>
      <c r="X820" s="38"/>
      <c r="Y820" s="38"/>
      <c r="Z820" s="48"/>
      <c r="AA820" s="39"/>
      <c r="AB820" s="40"/>
      <c r="AC820" s="40"/>
      <c r="AD820" s="40"/>
      <c r="AE820" s="41"/>
      <c r="AF820" s="42"/>
      <c r="AG820" s="49"/>
      <c r="AH820" s="43"/>
      <c r="AI820" s="43"/>
      <c r="AJ820" s="44"/>
      <c r="AK820" s="44"/>
      <c r="AL820" s="44"/>
      <c r="AM820" s="44"/>
      <c r="AN820" s="36"/>
      <c r="AO820" s="36"/>
      <c r="AP820" s="36"/>
      <c r="AQ820" s="36"/>
      <c r="AR820" s="36"/>
      <c r="AS820" s="36"/>
    </row>
    <row r="821" spans="19:45" ht="30" customHeight="1" x14ac:dyDescent="0.25">
      <c r="S821" s="4" t="str">
        <f>$BB$8</f>
        <v>FIX</v>
      </c>
      <c r="T821" s="3">
        <v>0</v>
      </c>
      <c r="U821" s="36"/>
      <c r="V821" s="37"/>
      <c r="W821" s="37"/>
      <c r="X821" s="38"/>
      <c r="Y821" s="38"/>
      <c r="Z821" s="48"/>
      <c r="AA821" s="39"/>
      <c r="AB821" s="40"/>
      <c r="AC821" s="40"/>
      <c r="AD821" s="40"/>
      <c r="AE821" s="41"/>
      <c r="AF821" s="42"/>
      <c r="AG821" s="49"/>
      <c r="AH821" s="43"/>
      <c r="AI821" s="43"/>
      <c r="AJ821" s="44"/>
      <c r="AK821" s="44"/>
      <c r="AL821" s="44"/>
      <c r="AM821" s="44"/>
      <c r="AN821" s="36"/>
      <c r="AO821" s="36"/>
      <c r="AP821" s="36"/>
      <c r="AQ821" s="36"/>
      <c r="AR821" s="36"/>
      <c r="AS821" s="36"/>
    </row>
    <row r="822" spans="19:45" ht="30" customHeight="1" x14ac:dyDescent="0.25">
      <c r="S822" s="4" t="str">
        <f>$BB$9</f>
        <v>Space</v>
      </c>
      <c r="T822" s="3" t="s">
        <v>562</v>
      </c>
      <c r="U822" s="36"/>
      <c r="V822" s="37"/>
      <c r="W822" s="37"/>
      <c r="X822" s="38"/>
      <c r="Y822" s="38"/>
      <c r="Z822" s="48"/>
      <c r="AA822" s="39"/>
      <c r="AB822" s="40"/>
      <c r="AC822" s="40"/>
      <c r="AD822" s="40"/>
      <c r="AE822" s="41"/>
      <c r="AF822" s="42"/>
      <c r="AG822" s="49"/>
      <c r="AH822" s="43"/>
      <c r="AI822" s="43"/>
      <c r="AJ822" s="44"/>
      <c r="AK822" s="44"/>
      <c r="AL822" s="44"/>
      <c r="AM822" s="44"/>
      <c r="AN822" s="36"/>
      <c r="AO822" s="36"/>
      <c r="AP822" s="36"/>
      <c r="AQ822" s="36"/>
      <c r="AR822" s="36"/>
      <c r="AS822" s="36"/>
    </row>
    <row r="823" spans="19:45" ht="30" customHeight="1" x14ac:dyDescent="0.25">
      <c r="S823" s="4" t="str">
        <f>$BB$10</f>
        <v>Config2</v>
      </c>
      <c r="T823" s="3" t="s">
        <v>562</v>
      </c>
      <c r="U823" s="36"/>
      <c r="V823" s="37"/>
      <c r="W823" s="37"/>
      <c r="X823" s="38"/>
      <c r="Y823" s="38"/>
      <c r="Z823" s="48"/>
      <c r="AA823" s="39"/>
      <c r="AB823" s="40"/>
      <c r="AC823" s="40"/>
      <c r="AD823" s="40"/>
      <c r="AE823" s="41"/>
      <c r="AF823" s="42"/>
      <c r="AG823" s="49"/>
      <c r="AH823" s="43"/>
      <c r="AI823" s="43"/>
      <c r="AJ823" s="44"/>
      <c r="AK823" s="44"/>
      <c r="AL823" s="44"/>
      <c r="AM823" s="44"/>
      <c r="AN823" s="36"/>
      <c r="AO823" s="36"/>
      <c r="AP823" s="36"/>
      <c r="AQ823" s="36"/>
      <c r="AR823" s="36"/>
      <c r="AS823" s="36"/>
    </row>
    <row r="824" spans="19:45" ht="30" customHeight="1" x14ac:dyDescent="0.25">
      <c r="S824" s="4" t="str">
        <f>$BB$11</f>
        <v>-</v>
      </c>
      <c r="T824" s="3"/>
      <c r="U824" s="36"/>
      <c r="V824" s="37"/>
      <c r="W824" s="37"/>
      <c r="X824" s="38"/>
      <c r="Y824" s="38"/>
      <c r="Z824" s="48"/>
      <c r="AA824" s="39"/>
      <c r="AB824" s="40"/>
      <c r="AC824" s="40"/>
      <c r="AD824" s="40"/>
      <c r="AE824" s="41"/>
      <c r="AF824" s="42"/>
      <c r="AG824" s="49"/>
      <c r="AH824" s="43"/>
      <c r="AI824" s="43"/>
      <c r="AJ824" s="44"/>
      <c r="AK824" s="44"/>
      <c r="AL824" s="44"/>
      <c r="AM824" s="44"/>
      <c r="AN824" s="36"/>
      <c r="AO824" s="36"/>
      <c r="AP824" s="36"/>
      <c r="AQ824" s="36"/>
      <c r="AR824" s="36"/>
      <c r="AS824" s="36"/>
    </row>
    <row r="825" spans="19:45" ht="30" customHeight="1" x14ac:dyDescent="0.25">
      <c r="S825" s="4" t="str">
        <f>$BB$12</f>
        <v>-</v>
      </c>
      <c r="T825" s="3"/>
      <c r="U825" s="36"/>
      <c r="V825" s="37"/>
      <c r="W825" s="37"/>
      <c r="X825" s="38"/>
      <c r="Y825" s="38"/>
      <c r="Z825" s="48"/>
      <c r="AA825" s="39"/>
      <c r="AB825" s="40"/>
      <c r="AC825" s="40"/>
      <c r="AD825" s="40"/>
      <c r="AE825" s="41"/>
      <c r="AF825" s="42"/>
      <c r="AG825" s="49"/>
      <c r="AH825" s="43"/>
      <c r="AI825" s="43"/>
      <c r="AJ825" s="44"/>
      <c r="AK825" s="44"/>
      <c r="AL825" s="44"/>
      <c r="AM825" s="44"/>
      <c r="AN825" s="36"/>
      <c r="AO825" s="36"/>
      <c r="AP825" s="36"/>
      <c r="AQ825" s="36"/>
      <c r="AR825" s="36"/>
      <c r="AS825" s="36"/>
    </row>
    <row r="826" spans="19:45" ht="30" customHeight="1" x14ac:dyDescent="0.25">
      <c r="S826" s="4" t="str">
        <f>$BB$13</f>
        <v>-</v>
      </c>
      <c r="T826" s="3"/>
      <c r="U826" s="36"/>
      <c r="V826" s="37"/>
      <c r="W826" s="37"/>
      <c r="X826" s="38"/>
      <c r="Y826" s="38"/>
      <c r="Z826" s="48"/>
      <c r="AA826" s="39"/>
      <c r="AB826" s="40"/>
      <c r="AC826" s="40"/>
      <c r="AD826" s="40"/>
      <c r="AE826" s="41"/>
      <c r="AF826" s="42"/>
      <c r="AG826" s="49"/>
      <c r="AH826" s="43"/>
      <c r="AI826" s="43"/>
      <c r="AJ826" s="44"/>
      <c r="AK826" s="44"/>
      <c r="AL826" s="44"/>
      <c r="AM826" s="44"/>
      <c r="AN826" s="36"/>
      <c r="AO826" s="36"/>
      <c r="AP826" s="36"/>
      <c r="AQ826" s="36"/>
      <c r="AR826" s="36"/>
      <c r="AS826" s="36"/>
    </row>
    <row r="827" spans="19:45" ht="30" customHeight="1" x14ac:dyDescent="0.25">
      <c r="S827" s="4" t="str">
        <f>$BB$14</f>
        <v>-</v>
      </c>
      <c r="T827" s="3"/>
      <c r="U827" s="36"/>
      <c r="V827" s="37"/>
      <c r="W827" s="37"/>
      <c r="X827" s="38"/>
      <c r="Y827" s="38"/>
      <c r="Z827" s="48"/>
      <c r="AA827" s="39"/>
      <c r="AB827" s="40"/>
      <c r="AC827" s="40"/>
      <c r="AD827" s="40"/>
      <c r="AE827" s="41"/>
      <c r="AF827" s="42"/>
      <c r="AG827" s="49"/>
      <c r="AH827" s="43"/>
      <c r="AI827" s="43"/>
      <c r="AJ827" s="44"/>
      <c r="AK827" s="44"/>
      <c r="AL827" s="44"/>
      <c r="AM827" s="44"/>
      <c r="AN827" s="36"/>
      <c r="AO827" s="36"/>
      <c r="AP827" s="36"/>
      <c r="AQ827" s="36"/>
      <c r="AR827" s="36"/>
      <c r="AS827" s="36"/>
    </row>
    <row r="828" spans="19:45" ht="30" customHeight="1" x14ac:dyDescent="0.25">
      <c r="S828" s="4" t="str">
        <f>$BB$15</f>
        <v>-</v>
      </c>
      <c r="T828" s="3"/>
      <c r="U828" s="36"/>
      <c r="V828" s="37"/>
      <c r="W828" s="37"/>
      <c r="X828" s="38"/>
      <c r="Y828" s="38"/>
      <c r="Z828" s="48"/>
      <c r="AA828" s="39"/>
      <c r="AB828" s="40"/>
      <c r="AC828" s="40"/>
      <c r="AD828" s="40"/>
      <c r="AE828" s="41"/>
      <c r="AF828" s="42"/>
      <c r="AG828" s="49"/>
      <c r="AH828" s="43"/>
      <c r="AI828" s="43"/>
      <c r="AJ828" s="44"/>
      <c r="AK828" s="44"/>
      <c r="AL828" s="44"/>
      <c r="AM828" s="44"/>
      <c r="AN828" s="36"/>
      <c r="AO828" s="36"/>
      <c r="AP828" s="36"/>
      <c r="AQ828" s="36"/>
      <c r="AR828" s="36"/>
      <c r="AS828" s="36"/>
    </row>
    <row r="829" spans="19:45" ht="30" customHeight="1" x14ac:dyDescent="0.25">
      <c r="S829" s="4" t="str">
        <f>$BB$16</f>
        <v>-</v>
      </c>
      <c r="T829" s="3"/>
      <c r="U829" s="36"/>
      <c r="V829" s="37"/>
      <c r="W829" s="37"/>
      <c r="X829" s="38"/>
      <c r="Y829" s="38"/>
      <c r="Z829" s="48"/>
      <c r="AA829" s="39"/>
      <c r="AB829" s="40"/>
      <c r="AC829" s="40"/>
      <c r="AD829" s="40"/>
      <c r="AE829" s="41"/>
      <c r="AF829" s="42"/>
      <c r="AG829" s="49"/>
      <c r="AH829" s="43"/>
      <c r="AI829" s="43"/>
      <c r="AJ829" s="44"/>
      <c r="AK829" s="44"/>
      <c r="AL829" s="44"/>
      <c r="AM829" s="44"/>
      <c r="AN829" s="36"/>
      <c r="AO829" s="36"/>
      <c r="AP829" s="36"/>
      <c r="AQ829" s="36"/>
      <c r="AR829" s="36"/>
      <c r="AS829" s="36"/>
    </row>
    <row r="830" spans="19:45" ht="30" customHeight="1" x14ac:dyDescent="0.25">
      <c r="S830" s="4" t="str">
        <f>$BB$17</f>
        <v>-</v>
      </c>
      <c r="T830" s="3"/>
      <c r="U830" s="36"/>
      <c r="V830" s="37"/>
      <c r="W830" s="37"/>
      <c r="X830" s="38"/>
      <c r="Y830" s="38"/>
      <c r="Z830" s="48"/>
      <c r="AA830" s="39"/>
      <c r="AB830" s="40"/>
      <c r="AC830" s="40"/>
      <c r="AD830" s="40"/>
      <c r="AE830" s="41"/>
      <c r="AF830" s="42"/>
      <c r="AG830" s="49"/>
      <c r="AH830" s="43"/>
      <c r="AI830" s="43"/>
      <c r="AJ830" s="44"/>
      <c r="AK830" s="44"/>
      <c r="AL830" s="44"/>
      <c r="AM830" s="44"/>
      <c r="AN830" s="36"/>
      <c r="AO830" s="36"/>
      <c r="AP830" s="36"/>
      <c r="AQ830" s="36"/>
      <c r="AR830" s="36"/>
      <c r="AS830" s="36"/>
    </row>
    <row r="831" spans="19:45" ht="30" customHeight="1" x14ac:dyDescent="0.25">
      <c r="S831" s="4" t="str">
        <f>$BB$18</f>
        <v>-</v>
      </c>
      <c r="T831" s="3"/>
      <c r="U831" s="36"/>
      <c r="V831" s="37"/>
      <c r="W831" s="37"/>
      <c r="X831" s="38"/>
      <c r="Y831" s="38"/>
      <c r="Z831" s="48"/>
      <c r="AA831" s="39"/>
      <c r="AB831" s="40"/>
      <c r="AC831" s="40"/>
      <c r="AD831" s="40"/>
      <c r="AE831" s="41"/>
      <c r="AF831" s="42"/>
      <c r="AG831" s="49"/>
      <c r="AH831" s="43"/>
      <c r="AI831" s="43"/>
      <c r="AJ831" s="44"/>
      <c r="AK831" s="44"/>
      <c r="AL831" s="44"/>
      <c r="AM831" s="44"/>
      <c r="AN831" s="36"/>
      <c r="AO831" s="36"/>
      <c r="AP831" s="36"/>
      <c r="AQ831" s="36"/>
      <c r="AR831" s="36"/>
      <c r="AS831" s="36"/>
    </row>
    <row r="832" spans="19:45" ht="30" customHeight="1" x14ac:dyDescent="0.25">
      <c r="S832" s="4" t="str">
        <f>$BB$19</f>
        <v>-</v>
      </c>
      <c r="T832" s="3"/>
      <c r="U832" s="36"/>
      <c r="V832" s="37"/>
      <c r="W832" s="37"/>
      <c r="X832" s="38"/>
      <c r="Y832" s="38"/>
      <c r="Z832" s="48"/>
      <c r="AA832" s="39"/>
      <c r="AB832" s="40"/>
      <c r="AC832" s="40"/>
      <c r="AD832" s="40"/>
      <c r="AE832" s="41"/>
      <c r="AF832" s="42"/>
      <c r="AG832" s="49"/>
      <c r="AH832" s="43"/>
      <c r="AI832" s="43"/>
      <c r="AJ832" s="44"/>
      <c r="AK832" s="44"/>
      <c r="AL832" s="44"/>
      <c r="AM832" s="44"/>
      <c r="AN832" s="36"/>
      <c r="AO832" s="36"/>
      <c r="AP832" s="36"/>
      <c r="AQ832" s="36"/>
      <c r="AR832" s="36"/>
      <c r="AS832" s="36"/>
    </row>
    <row r="833" spans="19:45" ht="30" customHeight="1" x14ac:dyDescent="0.25">
      <c r="S833" s="4" t="str">
        <f>$BB$20</f>
        <v>-</v>
      </c>
      <c r="T833" s="3"/>
      <c r="U833" s="36"/>
      <c r="V833" s="37"/>
      <c r="W833" s="37"/>
      <c r="X833" s="38"/>
      <c r="Y833" s="38"/>
      <c r="Z833" s="48"/>
      <c r="AA833" s="39"/>
      <c r="AB833" s="40"/>
      <c r="AC833" s="40"/>
      <c r="AD833" s="40"/>
      <c r="AE833" s="41"/>
      <c r="AF833" s="42"/>
      <c r="AG833" s="49"/>
      <c r="AH833" s="43"/>
      <c r="AI833" s="43"/>
      <c r="AJ833" s="44"/>
      <c r="AK833" s="44"/>
      <c r="AL833" s="44"/>
      <c r="AM833" s="44"/>
      <c r="AN833" s="36"/>
      <c r="AO833" s="36"/>
      <c r="AP833" s="36"/>
      <c r="AQ833" s="36"/>
      <c r="AR833" s="36"/>
      <c r="AS833" s="36"/>
    </row>
    <row r="834" spans="19:45" ht="30" customHeight="1" x14ac:dyDescent="0.25">
      <c r="S834" s="4" t="str">
        <f>$BB$21</f>
        <v>-</v>
      </c>
      <c r="T834" s="3"/>
      <c r="U834" s="36"/>
      <c r="V834" s="37"/>
      <c r="W834" s="37"/>
      <c r="X834" s="38"/>
      <c r="Y834" s="38"/>
      <c r="Z834" s="48"/>
      <c r="AA834" s="39"/>
      <c r="AB834" s="40"/>
      <c r="AC834" s="40"/>
      <c r="AD834" s="40"/>
      <c r="AE834" s="41"/>
      <c r="AF834" s="42"/>
      <c r="AG834" s="49"/>
      <c r="AH834" s="43"/>
      <c r="AI834" s="43"/>
      <c r="AJ834" s="44"/>
      <c r="AK834" s="44"/>
      <c r="AL834" s="44"/>
      <c r="AM834" s="44"/>
      <c r="AN834" s="36"/>
      <c r="AO834" s="36"/>
      <c r="AP834" s="36"/>
      <c r="AQ834" s="36"/>
      <c r="AR834" s="36"/>
      <c r="AS834" s="36"/>
    </row>
    <row r="835" spans="19:45" ht="30" customHeight="1" x14ac:dyDescent="0.25">
      <c r="S835" s="4" t="str">
        <f>$BB$22</f>
        <v>-</v>
      </c>
      <c r="T835" s="3"/>
      <c r="U835" s="36"/>
      <c r="V835" s="37"/>
      <c r="W835" s="37"/>
      <c r="X835" s="38"/>
      <c r="Y835" s="38"/>
      <c r="Z835" s="48"/>
      <c r="AA835" s="39"/>
      <c r="AB835" s="40"/>
      <c r="AC835" s="40"/>
      <c r="AD835" s="40"/>
      <c r="AE835" s="41"/>
      <c r="AF835" s="42"/>
      <c r="AG835" s="49"/>
      <c r="AH835" s="43"/>
      <c r="AI835" s="43"/>
      <c r="AJ835" s="44"/>
      <c r="AK835" s="44"/>
      <c r="AL835" s="44"/>
      <c r="AM835" s="44"/>
      <c r="AN835" s="36"/>
      <c r="AO835" s="36"/>
      <c r="AP835" s="36"/>
      <c r="AQ835" s="36"/>
      <c r="AR835" s="36"/>
      <c r="AS835" s="36"/>
    </row>
    <row r="836" spans="19:45" ht="30" customHeight="1" x14ac:dyDescent="0.25">
      <c r="S836" s="4" t="str">
        <f>$BB$23</f>
        <v>-</v>
      </c>
      <c r="T836" s="3"/>
      <c r="U836" s="36"/>
      <c r="V836" s="37"/>
      <c r="W836" s="37"/>
      <c r="X836" s="38"/>
      <c r="Y836" s="38"/>
      <c r="Z836" s="48"/>
      <c r="AA836" s="39"/>
      <c r="AB836" s="40"/>
      <c r="AC836" s="40"/>
      <c r="AD836" s="40"/>
      <c r="AE836" s="41"/>
      <c r="AF836" s="42"/>
      <c r="AG836" s="49"/>
      <c r="AH836" s="43"/>
      <c r="AI836" s="43"/>
      <c r="AJ836" s="44"/>
      <c r="AK836" s="44"/>
      <c r="AL836" s="44"/>
      <c r="AM836" s="44"/>
      <c r="AN836" s="36"/>
      <c r="AO836" s="36"/>
      <c r="AP836" s="36"/>
      <c r="AQ836" s="36"/>
      <c r="AR836" s="36"/>
      <c r="AS836" s="36"/>
    </row>
    <row r="837" spans="19:45" ht="30" customHeight="1" x14ac:dyDescent="0.25">
      <c r="S837" s="4" t="str">
        <f>$BB$24</f>
        <v>-</v>
      </c>
      <c r="T837" s="3"/>
      <c r="U837" s="36"/>
      <c r="V837" s="37"/>
      <c r="W837" s="37"/>
      <c r="X837" s="38"/>
      <c r="Y837" s="38"/>
      <c r="Z837" s="48"/>
      <c r="AA837" s="39"/>
      <c r="AB837" s="40"/>
      <c r="AC837" s="40"/>
      <c r="AD837" s="40"/>
      <c r="AE837" s="41"/>
      <c r="AF837" s="42"/>
      <c r="AG837" s="49"/>
      <c r="AH837" s="43"/>
      <c r="AI837" s="43"/>
      <c r="AJ837" s="44"/>
      <c r="AK837" s="44"/>
      <c r="AL837" s="44"/>
      <c r="AM837" s="44"/>
      <c r="AN837" s="36"/>
      <c r="AO837" s="36"/>
      <c r="AP837" s="36"/>
      <c r="AQ837" s="36"/>
      <c r="AR837" s="36"/>
      <c r="AS837" s="36"/>
    </row>
    <row r="838" spans="19:45" ht="30" customHeight="1" x14ac:dyDescent="0.25">
      <c r="S838" s="4" t="str">
        <f>$BB$25</f>
        <v>-</v>
      </c>
      <c r="T838" s="3"/>
      <c r="U838" s="36"/>
      <c r="V838" s="37"/>
      <c r="W838" s="37"/>
      <c r="X838" s="38"/>
      <c r="Y838" s="38"/>
      <c r="Z838" s="48"/>
      <c r="AA838" s="39"/>
      <c r="AB838" s="40"/>
      <c r="AC838" s="40"/>
      <c r="AD838" s="40"/>
      <c r="AE838" s="41"/>
      <c r="AF838" s="42"/>
      <c r="AG838" s="49"/>
      <c r="AH838" s="43"/>
      <c r="AI838" s="43"/>
      <c r="AJ838" s="44"/>
      <c r="AK838" s="44"/>
      <c r="AL838" s="44"/>
      <c r="AM838" s="44"/>
      <c r="AN838" s="36"/>
      <c r="AO838" s="36"/>
      <c r="AP838" s="36"/>
      <c r="AQ838" s="36"/>
      <c r="AR838" s="36"/>
      <c r="AS838" s="36"/>
    </row>
    <row r="839" spans="19:45" ht="30" customHeight="1" x14ac:dyDescent="0.25">
      <c r="S839" s="4" t="str">
        <f>$BB$26</f>
        <v>-</v>
      </c>
      <c r="T839" s="3"/>
      <c r="U839" s="36"/>
      <c r="V839" s="37"/>
      <c r="W839" s="37"/>
      <c r="X839" s="38"/>
      <c r="Y839" s="38"/>
      <c r="Z839" s="48"/>
      <c r="AA839" s="39"/>
      <c r="AB839" s="40"/>
      <c r="AC839" s="40"/>
      <c r="AD839" s="40"/>
      <c r="AE839" s="41"/>
      <c r="AF839" s="42"/>
      <c r="AG839" s="49"/>
      <c r="AH839" s="43"/>
      <c r="AI839" s="43"/>
      <c r="AJ839" s="44"/>
      <c r="AK839" s="44"/>
      <c r="AL839" s="44"/>
      <c r="AM839" s="44"/>
      <c r="AN839" s="36"/>
      <c r="AO839" s="36"/>
      <c r="AP839" s="36"/>
      <c r="AQ839" s="36"/>
      <c r="AR839" s="36"/>
      <c r="AS839" s="36"/>
    </row>
    <row r="840" spans="19:45" ht="30" customHeight="1" x14ac:dyDescent="0.25">
      <c r="S840" s="4" t="str">
        <f>$BB$27</f>
        <v>-</v>
      </c>
      <c r="T840" s="3"/>
      <c r="U840" s="36"/>
      <c r="V840" s="37"/>
      <c r="W840" s="37"/>
      <c r="X840" s="38"/>
      <c r="Y840" s="38"/>
      <c r="Z840" s="48"/>
      <c r="AA840" s="39"/>
      <c r="AB840" s="40"/>
      <c r="AC840" s="40"/>
      <c r="AD840" s="40"/>
      <c r="AE840" s="41"/>
      <c r="AF840" s="42"/>
      <c r="AG840" s="49"/>
      <c r="AH840" s="43"/>
      <c r="AI840" s="43"/>
      <c r="AJ840" s="44"/>
      <c r="AK840" s="44"/>
      <c r="AL840" s="44"/>
      <c r="AM840" s="44"/>
      <c r="AN840" s="36"/>
      <c r="AO840" s="36"/>
      <c r="AP840" s="36"/>
      <c r="AQ840" s="36"/>
      <c r="AR840" s="36"/>
      <c r="AS840" s="36"/>
    </row>
    <row r="841" spans="19:45" ht="30" customHeight="1" x14ac:dyDescent="0.25">
      <c r="S841" s="4" t="str">
        <f>$BB$28</f>
        <v>-</v>
      </c>
      <c r="T841" s="3"/>
      <c r="U841" s="36"/>
      <c r="V841" s="37"/>
      <c r="W841" s="37"/>
      <c r="X841" s="38"/>
      <c r="Y841" s="38"/>
      <c r="Z841" s="48"/>
      <c r="AA841" s="39"/>
      <c r="AB841" s="40"/>
      <c r="AC841" s="40"/>
      <c r="AD841" s="40"/>
      <c r="AE841" s="41"/>
      <c r="AF841" s="42"/>
      <c r="AG841" s="49"/>
      <c r="AH841" s="43"/>
      <c r="AI841" s="43"/>
      <c r="AJ841" s="44"/>
      <c r="AK841" s="44"/>
      <c r="AL841" s="44"/>
      <c r="AM841" s="44"/>
      <c r="AN841" s="36"/>
      <c r="AO841" s="36"/>
      <c r="AP841" s="36"/>
      <c r="AQ841" s="36"/>
      <c r="AR841" s="36"/>
      <c r="AS841" s="36"/>
    </row>
    <row r="842" spans="19:45" ht="30" customHeight="1" x14ac:dyDescent="0.25">
      <c r="S842" s="4" t="str">
        <f>$BB$29</f>
        <v>-</v>
      </c>
      <c r="T842" s="3"/>
      <c r="U842" s="36"/>
      <c r="V842" s="37"/>
      <c r="W842" s="37"/>
      <c r="X842" s="38"/>
      <c r="Y842" s="38"/>
      <c r="Z842" s="48"/>
      <c r="AA842" s="39"/>
      <c r="AB842" s="40"/>
      <c r="AC842" s="40"/>
      <c r="AD842" s="40"/>
      <c r="AE842" s="41"/>
      <c r="AF842" s="42"/>
      <c r="AG842" s="49"/>
      <c r="AH842" s="43"/>
      <c r="AI842" s="43"/>
      <c r="AJ842" s="44"/>
      <c r="AK842" s="44"/>
      <c r="AL842" s="44"/>
      <c r="AM842" s="44"/>
      <c r="AN842" s="36"/>
      <c r="AO842" s="36"/>
      <c r="AP842" s="36"/>
      <c r="AQ842" s="36"/>
      <c r="AR842" s="36"/>
      <c r="AS842" s="36"/>
    </row>
    <row r="843" spans="19:45" ht="30" customHeight="1" x14ac:dyDescent="0.25">
      <c r="S843" s="4" t="str">
        <f>$BB$30</f>
        <v>-</v>
      </c>
      <c r="T843" s="3"/>
      <c r="U843" s="36"/>
      <c r="V843" s="37"/>
      <c r="W843" s="37"/>
      <c r="X843" s="38"/>
      <c r="Y843" s="38"/>
      <c r="Z843" s="48"/>
      <c r="AA843" s="39"/>
      <c r="AB843" s="40"/>
      <c r="AC843" s="40"/>
      <c r="AD843" s="40"/>
      <c r="AE843" s="41"/>
      <c r="AF843" s="42"/>
      <c r="AG843" s="49"/>
      <c r="AH843" s="43"/>
      <c r="AI843" s="43"/>
      <c r="AJ843" s="44"/>
      <c r="AK843" s="44"/>
      <c r="AL843" s="44"/>
      <c r="AM843" s="44"/>
      <c r="AN843" s="36"/>
      <c r="AO843" s="36"/>
      <c r="AP843" s="36"/>
      <c r="AQ843" s="36"/>
      <c r="AR843" s="36"/>
      <c r="AS843" s="36"/>
    </row>
    <row r="844" spans="19:45" ht="30" customHeight="1" x14ac:dyDescent="0.25">
      <c r="S844" s="4" t="str">
        <f>$BB$31</f>
        <v>-</v>
      </c>
      <c r="T844" s="3"/>
      <c r="U844" s="36"/>
      <c r="V844" s="37"/>
      <c r="W844" s="37"/>
      <c r="X844" s="38"/>
      <c r="Y844" s="38"/>
      <c r="Z844" s="48"/>
      <c r="AA844" s="39"/>
      <c r="AB844" s="40"/>
      <c r="AC844" s="40"/>
      <c r="AD844" s="40"/>
      <c r="AE844" s="41"/>
      <c r="AF844" s="42"/>
      <c r="AG844" s="49"/>
      <c r="AH844" s="43"/>
      <c r="AI844" s="43"/>
      <c r="AJ844" s="44"/>
      <c r="AK844" s="44"/>
      <c r="AL844" s="44"/>
      <c r="AM844" s="44"/>
      <c r="AN844" s="36"/>
      <c r="AO844" s="36"/>
      <c r="AP844" s="36"/>
      <c r="AQ844" s="36"/>
      <c r="AR844" s="36"/>
      <c r="AS844" s="36"/>
    </row>
    <row r="845" spans="19:45" ht="30" customHeight="1" x14ac:dyDescent="0.25">
      <c r="S845" s="85"/>
      <c r="T845" s="85"/>
      <c r="U845" s="85"/>
      <c r="V845" s="85"/>
      <c r="W845" s="85"/>
      <c r="X845" s="85"/>
      <c r="Y845" s="85"/>
      <c r="Z845" s="85"/>
      <c r="AA845" s="85"/>
      <c r="AB845" s="85"/>
      <c r="AC845" s="85"/>
      <c r="AD845" s="85"/>
      <c r="AE845" s="85"/>
      <c r="AF845" s="85"/>
      <c r="AG845" s="85"/>
      <c r="AH845" s="85"/>
      <c r="AI845" s="85"/>
      <c r="AJ845" s="85"/>
      <c r="AK845" s="85"/>
      <c r="AL845" s="85"/>
      <c r="AM845" s="85"/>
      <c r="AN845" s="85"/>
      <c r="AO845" s="85"/>
      <c r="AP845" s="85"/>
      <c r="AQ845" s="85"/>
      <c r="AR845" s="109"/>
      <c r="AS845" s="109"/>
    </row>
    <row r="846" spans="19:45" ht="30" customHeight="1" x14ac:dyDescent="0.25">
      <c r="S846" s="31" cm="1">
        <f t="array" ref="S846">BoxNum(ROW($S846))</f>
        <v>14</v>
      </c>
      <c r="T846" s="7" t="s">
        <v>698</v>
      </c>
      <c r="U846" s="15" t="s">
        <v>1224</v>
      </c>
      <c r="V846" s="12"/>
      <c r="W846" s="65"/>
      <c r="X846" s="12"/>
      <c r="Y846" s="7">
        <f>VLOOKUP(U846,$DX$1:$DZ$21,3,FALSE)</f>
        <v>0</v>
      </c>
      <c r="Z846" s="5"/>
      <c r="AA846" s="5"/>
      <c r="AB846" s="5"/>
      <c r="AC846" s="5"/>
      <c r="AD846" s="8"/>
      <c r="AE846" s="5"/>
      <c r="AF846" s="5"/>
      <c r="AG846" s="5"/>
      <c r="AH846" s="5"/>
      <c r="AI846" s="5"/>
      <c r="AJ846" s="5"/>
      <c r="AK846" s="5"/>
      <c r="AL846" s="5"/>
      <c r="AM846" s="5"/>
      <c r="AN846" s="5"/>
      <c r="AO846" s="5"/>
      <c r="AP846" s="5"/>
      <c r="AQ846" s="5"/>
      <c r="AR846" s="5"/>
      <c r="AS846" s="5"/>
    </row>
    <row r="847" spans="19:45" ht="30" customHeight="1" x14ac:dyDescent="0.25">
      <c r="S847" s="7" t="s">
        <v>24</v>
      </c>
      <c r="T847" s="15" t="s">
        <v>450</v>
      </c>
      <c r="U847" s="5" t="s">
        <v>23</v>
      </c>
      <c r="V847" s="7">
        <f>VLOOKUP(U846,$DX$1:$DZ$21,2,FALSE)</f>
        <v>0</v>
      </c>
      <c r="W847" s="19"/>
      <c r="X847" s="19"/>
      <c r="Y847" s="19"/>
      <c r="Z847" s="19"/>
      <c r="AA847" s="5" t="s">
        <v>592</v>
      </c>
      <c r="AB847" s="26" t="str">
        <f>T866&amp;"_"&amp;ABS(T864)&amp;"dB_"&amp;T868&amp;"_"&amp;T869&amp;"_"&amp;GetAbsMaxMinText(AF850:AG909)&amp;"_"&amp;T849&amp;"_"&amp;T848&amp;S846&amp;"."&amp;T872</f>
        <v>12V_NormalMode_38dB_M804WG_N005A_390_440_ZTS6216_MP14.1</v>
      </c>
      <c r="AC847" s="18"/>
      <c r="AD847" s="18"/>
      <c r="AE847" s="18"/>
      <c r="AF847" s="18"/>
      <c r="AG847" s="18"/>
      <c r="AH847" s="19"/>
      <c r="AI847" s="19" t="s">
        <v>2</v>
      </c>
      <c r="AJ847" s="16"/>
      <c r="AK847" s="16"/>
      <c r="AL847" s="16"/>
      <c r="AM847" s="16"/>
      <c r="AN847" s="16"/>
      <c r="AO847" s="16"/>
      <c r="AP847" s="16"/>
      <c r="AQ847" s="16"/>
      <c r="AR847" s="16"/>
      <c r="AS847" s="16"/>
    </row>
    <row r="848" spans="19:45" ht="30" customHeight="1" x14ac:dyDescent="0.25">
      <c r="S848" s="7" t="s">
        <v>5</v>
      </c>
      <c r="T848" s="15" t="s">
        <v>1148</v>
      </c>
      <c r="U848" s="104" t="str">
        <f>HYPERLINK("#A"&amp;(S846+1),"&lt;==Block" &amp; $S846 &amp;"==&gt;")</f>
        <v>&lt;==Block14==&gt;</v>
      </c>
      <c r="V848" s="51"/>
      <c r="W848" s="19"/>
      <c r="X848" s="19"/>
      <c r="Y848" s="23"/>
      <c r="Z848" s="8"/>
      <c r="AA848" s="19"/>
      <c r="AB848" s="19"/>
      <c r="AC848" s="19"/>
      <c r="AD848" s="19"/>
      <c r="AE848" s="19"/>
      <c r="AF848" s="19"/>
      <c r="AG848" s="19"/>
      <c r="AH848" s="19"/>
      <c r="AI848" s="19"/>
      <c r="AJ848" s="19"/>
      <c r="AK848" s="19"/>
      <c r="AL848" s="19"/>
      <c r="AM848" s="19"/>
      <c r="AN848" s="57" t="s">
        <v>723</v>
      </c>
      <c r="AO848" s="57" t="s">
        <v>709</v>
      </c>
      <c r="AP848" s="57" t="s">
        <v>710</v>
      </c>
      <c r="AQ848" s="57" t="s">
        <v>611</v>
      </c>
      <c r="AR848" s="57" t="s">
        <v>711</v>
      </c>
      <c r="AS848" s="50"/>
    </row>
    <row r="849" spans="19:45" ht="30" customHeight="1" x14ac:dyDescent="0.25">
      <c r="S849" s="7" t="s">
        <v>10</v>
      </c>
      <c r="T849" s="15" t="s">
        <v>292</v>
      </c>
      <c r="U849" s="52" t="s">
        <v>775</v>
      </c>
      <c r="V849" s="33" t="s">
        <v>601</v>
      </c>
      <c r="W849" s="33" t="s">
        <v>602</v>
      </c>
      <c r="X849" s="33" t="s">
        <v>603</v>
      </c>
      <c r="Y849" s="33" t="s">
        <v>603</v>
      </c>
      <c r="Z849" s="33" t="s">
        <v>591</v>
      </c>
      <c r="AA849" s="33" t="s">
        <v>7</v>
      </c>
      <c r="AB849" s="33" t="s">
        <v>563</v>
      </c>
      <c r="AC849" s="33" t="s">
        <v>577</v>
      </c>
      <c r="AD849" s="33" t="s">
        <v>611</v>
      </c>
      <c r="AE849" s="33" t="s">
        <v>569</v>
      </c>
      <c r="AF849" s="35" t="s">
        <v>593</v>
      </c>
      <c r="AG849" s="35" t="s">
        <v>594</v>
      </c>
      <c r="AH849" s="35" t="s">
        <v>595</v>
      </c>
      <c r="AI849" s="35" t="s">
        <v>596</v>
      </c>
      <c r="AJ849" s="56" t="s">
        <v>597</v>
      </c>
      <c r="AK849" s="56" t="s">
        <v>598</v>
      </c>
      <c r="AL849" s="56" t="s">
        <v>599</v>
      </c>
      <c r="AM849" s="56" t="s">
        <v>600</v>
      </c>
      <c r="AN849" s="56" t="str">
        <f>VLOOKUP($T857,$DE$1:$DJ$31,2,FALSE)</f>
        <v>Full</v>
      </c>
      <c r="AO849" s="56" t="str">
        <f>VLOOKUP($T857,$DE$1:$DJ$31,3,FALSE)</f>
        <v>Full</v>
      </c>
      <c r="AP849" s="56" t="str">
        <f>VLOOKUP($T857,$DE$1:$DJ$31,4,FALSE)</f>
        <v>non</v>
      </c>
      <c r="AQ849" s="56" t="str">
        <f>VLOOKUP($T857,$DE$1:$DJ$31,5,FALSE)</f>
        <v>non</v>
      </c>
      <c r="AR849" s="56" t="str">
        <f>VLOOKUP($T857,$DE$1:$DJ$31,6,FALSE)</f>
        <v>Full</v>
      </c>
      <c r="AS849" s="35"/>
    </row>
    <row r="850" spans="19:45" ht="30" customHeight="1" x14ac:dyDescent="0.25">
      <c r="S850" s="7" t="s">
        <v>18</v>
      </c>
      <c r="T850" s="15" t="s">
        <v>41</v>
      </c>
      <c r="U850" s="36" t="str">
        <f t="shared" ref="U850:U854" ca="1" si="133">ConfigCode($AA850,$AN850,$AO850,$AP850,$AQ850,$AR850,$AF850,$AG850,2)</f>
        <v>0x3A=-40.00,-39.00;</v>
      </c>
      <c r="V850" s="37"/>
      <c r="W850" s="37"/>
      <c r="X850" s="68"/>
      <c r="Y850" s="68"/>
      <c r="Z850" s="55">
        <f t="shared" ref="Z850:Z853" ca="1" si="134" xml:space="preserve">
N("vbias,vlookup vbias range")+
VLOOKUP($AA850,INDIRECT(BoxVal(ROW($AA850),34,COLUMN(T846))),2,FALSE)+
N("gain")+
$AB850+
N("vcm")+
VLOOKUP($AC850,$CT$1:$DC$31,7,FALSE)+
N("(vbias*vcp*vbg-vbias)*sensor ratio")+
VbiasCal($AA850,$AD850,$AE850,BoxVal(ROW($AC850),18,COLUMN($T$22)))+
N("vbias ref+gain ref")+
$V850+$W850</f>
        <v>1.4</v>
      </c>
      <c r="AA850" s="39" t="s">
        <v>586</v>
      </c>
      <c r="AB850" s="40">
        <v>3.5</v>
      </c>
      <c r="AC850" s="40" t="s">
        <v>995</v>
      </c>
      <c r="AD850" s="40">
        <v>1</v>
      </c>
      <c r="AE850" s="41">
        <v>0</v>
      </c>
      <c r="AF850" s="42">
        <v>-40</v>
      </c>
      <c r="AG850" s="42">
        <v>-39</v>
      </c>
      <c r="AH850" s="43">
        <f t="shared" ref="AH850:AH854" ca="1" si="135">$AF850+$Z850</f>
        <v>-38.6</v>
      </c>
      <c r="AI850" s="43">
        <f t="shared" ref="AI850:AI854" ca="1" si="136">$AG850+$Z850</f>
        <v>-37.6</v>
      </c>
      <c r="AJ850" s="44" cm="1">
        <f t="array" aca="1" ref="AJ850" ca="1" xml:space="preserve">
N("initial sens-loopgain")+
$AF850-BoxVal(ROW($AA850),26,COLUMN(INDIRECT("T"&amp;(INT(ROW($AA867)/65))*65+2)))</f>
        <v>-42</v>
      </c>
      <c r="AK850" s="44">
        <f t="shared" ref="AK850:AK854" ca="1" si="137">AJ850+(AG850-AF850)</f>
        <v>-41</v>
      </c>
      <c r="AL850" s="44" cm="1">
        <f t="array" aca="1" ref="AL850" ca="1" xml:space="preserve">
N("initial sens-loopgain-gain-gain ref-vcm")+
$AH850-
BoxVal(ROW($AA850),26,COLUMN(INDIRECT("T"&amp;(INT(ROW($AA867)/65))*65+2)))-
$AB850-
$W850-
IFERROR(VLOOKUP($AC850,$CT$1:$DC$31,7,FALSE),0)</f>
        <v>-44.1</v>
      </c>
      <c r="AM850" s="44">
        <f t="shared" ref="AM850:AM854" ca="1" si="138">AL850+(AG850-AF850)</f>
        <v>-43.1</v>
      </c>
      <c r="AN850" s="36" t="str">
        <f t="shared" ref="AN850:AN854" ca="1" si="139">IF(BoxVal(ROW(AA850),9,COLUMN(T848))="FIX","00",ManualLookup(AA850,BoxVal(ROW(AA850),4,COLUMN(AN848)),INDIRECT(DN$3)))</f>
        <v>30</v>
      </c>
      <c r="AO850" s="36" t="str" cm="1">
        <f t="array" aca="1" ref="AO850" ca="1">ManualLookup(AB850,BoxVal(ROW(AB850),4,COLUMN(AO848)),INDIRECT(DO$3))</f>
        <v>0A</v>
      </c>
      <c r="AP850" s="36" t="str" cm="1">
        <f t="array" aca="1" ref="AP850" ca="1">ManualLookup(AC850,BoxVal(ROW(AC850),4,COLUMN(AP848)),INDIRECT(DP$3))</f>
        <v>00</v>
      </c>
      <c r="AQ850" s="36" t="str" cm="1">
        <f t="array" aca="1" ref="AQ850" ca="1">ManualLookup(AD850,BoxVal(ROW(AD850),4,COLUMN(AQ848)),INDIRECT(DQ$3))</f>
        <v>00</v>
      </c>
      <c r="AR850" s="36" t="str" cm="1">
        <f t="array" aca="1" ref="AR850" ca="1">ManualLookup(AE850,BoxVal(ROW(AE850),4,COLUMN(AR848)),INDIRECT(DR$3))</f>
        <v>00</v>
      </c>
      <c r="AS850" s="33"/>
    </row>
    <row r="851" spans="19:45" ht="30" customHeight="1" x14ac:dyDescent="0.25">
      <c r="S851" s="7" t="s">
        <v>13</v>
      </c>
      <c r="T851" s="15" t="s">
        <v>1121</v>
      </c>
      <c r="U851" s="36" t="str">
        <f t="shared" ca="1" si="133"/>
        <v>0x49=-41.00,-40.00;</v>
      </c>
      <c r="V851" s="37"/>
      <c r="W851" s="37"/>
      <c r="X851" s="68"/>
      <c r="Y851" s="68"/>
      <c r="Z851" s="55">
        <f t="shared" ca="1" si="134"/>
        <v>2.5</v>
      </c>
      <c r="AA851" s="39" t="s">
        <v>587</v>
      </c>
      <c r="AB851" s="40">
        <v>2.5</v>
      </c>
      <c r="AC851" s="40" t="s">
        <v>995</v>
      </c>
      <c r="AD851" s="40">
        <v>1</v>
      </c>
      <c r="AE851" s="41">
        <v>0</v>
      </c>
      <c r="AF851" s="42">
        <v>-41</v>
      </c>
      <c r="AG851" s="47">
        <f t="shared" ref="AG851:AG854" si="140">AF850</f>
        <v>-40</v>
      </c>
      <c r="AH851" s="43">
        <f t="shared" ca="1" si="135"/>
        <v>-38.5</v>
      </c>
      <c r="AI851" s="43">
        <f t="shared" ca="1" si="136"/>
        <v>-37.5</v>
      </c>
      <c r="AJ851" s="44" cm="1">
        <f t="array" aca="1" ref="AJ851" ca="1" xml:space="preserve">
N("initial sens-loopgain")+
$AF851-BoxVal(ROW($AA851),26,COLUMN(INDIRECT("T"&amp;(INT(ROW($AA868)/65))*65+2)))</f>
        <v>-43</v>
      </c>
      <c r="AK851" s="44">
        <f t="shared" ca="1" si="137"/>
        <v>-42</v>
      </c>
      <c r="AL851" s="44" cm="1">
        <f t="array" aca="1" ref="AL851" ca="1" xml:space="preserve">
N("initial sens-loopgain-gain-gain ref-vcm")+
$AH851-
BoxVal(ROW($AA851),26,COLUMN(INDIRECT("T"&amp;(INT(ROW($AA868)/65))*65+2)))-
$AB851-
$W851-
IFERROR(VLOOKUP($AC851,$CT$1:$DC$31,7,FALSE),0)</f>
        <v>-43</v>
      </c>
      <c r="AM851" s="44">
        <f t="shared" ca="1" si="138"/>
        <v>-42</v>
      </c>
      <c r="AN851" s="36" t="str">
        <f t="shared" ca="1" si="139"/>
        <v>40</v>
      </c>
      <c r="AO851" s="36" t="str" cm="1">
        <f t="array" aca="1" ref="AO851" ca="1">ManualLookup(AB851,BoxVal(ROW(AB851),4,COLUMN(AO849)),INDIRECT(DO$3))</f>
        <v>09</v>
      </c>
      <c r="AP851" s="36" t="str" cm="1">
        <f t="array" aca="1" ref="AP851" ca="1">ManualLookup(AC851,BoxVal(ROW(AC851),4,COLUMN(AP849)),INDIRECT(DP$3))</f>
        <v>00</v>
      </c>
      <c r="AQ851" s="36" t="str" cm="1">
        <f t="array" aca="1" ref="AQ851" ca="1">ManualLookup(AD851,BoxVal(ROW(AD851),4,COLUMN(AQ849)),INDIRECT(DQ$3))</f>
        <v>00</v>
      </c>
      <c r="AR851" s="36" t="str" cm="1">
        <f t="array" aca="1" ref="AR851" ca="1">ManualLookup(AE851,BoxVal(ROW(AE851),4,COLUMN(AR849)),INDIRECT(DR$3))</f>
        <v>00</v>
      </c>
      <c r="AS851" s="36"/>
    </row>
    <row r="852" spans="19:45" ht="30" customHeight="1" x14ac:dyDescent="0.25">
      <c r="S852" s="26"/>
      <c r="T852" s="17"/>
      <c r="U852" s="36" t="str">
        <f t="shared" ca="1" si="133"/>
        <v>0x4A=-42.00,-41.00;</v>
      </c>
      <c r="V852" s="37"/>
      <c r="W852" s="37"/>
      <c r="X852" s="68"/>
      <c r="Y852" s="68"/>
      <c r="Z852" s="55">
        <f t="shared" ca="1" si="134"/>
        <v>3.5</v>
      </c>
      <c r="AA852" s="39" t="s">
        <v>587</v>
      </c>
      <c r="AB852" s="40">
        <v>3.5</v>
      </c>
      <c r="AC852" s="40" t="s">
        <v>995</v>
      </c>
      <c r="AD852" s="40">
        <v>1</v>
      </c>
      <c r="AE852" s="41">
        <v>0</v>
      </c>
      <c r="AF852" s="42">
        <v>-42</v>
      </c>
      <c r="AG852" s="47">
        <f t="shared" si="140"/>
        <v>-41</v>
      </c>
      <c r="AH852" s="43">
        <f t="shared" ca="1" si="135"/>
        <v>-38.5</v>
      </c>
      <c r="AI852" s="43">
        <f t="shared" ca="1" si="136"/>
        <v>-37.5</v>
      </c>
      <c r="AJ852" s="44" cm="1">
        <f t="array" aca="1" ref="AJ852" ca="1" xml:space="preserve">
N("initial sens-loopgain")+
$AF852-BoxVal(ROW($AA852),26,COLUMN(INDIRECT("T"&amp;(INT(ROW($AA869)/65))*65+2)))</f>
        <v>-44</v>
      </c>
      <c r="AK852" s="44">
        <f t="shared" ca="1" si="137"/>
        <v>-43</v>
      </c>
      <c r="AL852" s="44" cm="1">
        <f t="array" aca="1" ref="AL852" ca="1" xml:space="preserve">
N("initial sens-loopgain-gain-gain ref-vcm")+
$AH852-
BoxVal(ROW($AA852),26,COLUMN(INDIRECT("T"&amp;(INT(ROW($AA869)/65))*65+2)))-
$AB852-
$W852-
IFERROR(VLOOKUP($AC852,$CT$1:$DC$31,7,FALSE),0)</f>
        <v>-44</v>
      </c>
      <c r="AM852" s="44">
        <f t="shared" ca="1" si="138"/>
        <v>-43</v>
      </c>
      <c r="AN852" s="36" t="str">
        <f t="shared" ca="1" si="139"/>
        <v>40</v>
      </c>
      <c r="AO852" s="36" t="str" cm="1">
        <f t="array" aca="1" ref="AO852" ca="1">ManualLookup(AB852,BoxVal(ROW(AB852),4,COLUMN(AO850)),INDIRECT(DO$3))</f>
        <v>0A</v>
      </c>
      <c r="AP852" s="36" t="str" cm="1">
        <f t="array" aca="1" ref="AP852" ca="1">ManualLookup(AC852,BoxVal(ROW(AC852),4,COLUMN(AP850)),INDIRECT(DP$3))</f>
        <v>00</v>
      </c>
      <c r="AQ852" s="36" t="str" cm="1">
        <f t="array" aca="1" ref="AQ852" ca="1">ManualLookup(AD852,BoxVal(ROW(AD852),4,COLUMN(AQ850)),INDIRECT(DQ$3))</f>
        <v>00</v>
      </c>
      <c r="AR852" s="36" t="str" cm="1">
        <f t="array" aca="1" ref="AR852" ca="1">ManualLookup(AE852,BoxVal(ROW(AE852),4,COLUMN(AR850)),INDIRECT(DR$3))</f>
        <v>00</v>
      </c>
      <c r="AS852" s="36"/>
    </row>
    <row r="853" spans="19:45" ht="30" customHeight="1" x14ac:dyDescent="0.25">
      <c r="S853" s="7" t="s">
        <v>19</v>
      </c>
      <c r="T853" s="15" t="s">
        <v>587</v>
      </c>
      <c r="U853" s="36" t="str">
        <f t="shared" ca="1" si="133"/>
        <v>0x4B=-43.00,-42.00;</v>
      </c>
      <c r="V853" s="37"/>
      <c r="W853" s="37"/>
      <c r="X853" s="68"/>
      <c r="Y853" s="68"/>
      <c r="Z853" s="55">
        <f t="shared" ca="1" si="134"/>
        <v>4.5</v>
      </c>
      <c r="AA853" s="39" t="s">
        <v>587</v>
      </c>
      <c r="AB853" s="40">
        <v>4.5</v>
      </c>
      <c r="AC853" s="40" t="s">
        <v>995</v>
      </c>
      <c r="AD853" s="40">
        <v>1</v>
      </c>
      <c r="AE853" s="41">
        <v>0</v>
      </c>
      <c r="AF853" s="42">
        <v>-43</v>
      </c>
      <c r="AG853" s="47">
        <f t="shared" si="140"/>
        <v>-42</v>
      </c>
      <c r="AH853" s="43">
        <f t="shared" ca="1" si="135"/>
        <v>-38.5</v>
      </c>
      <c r="AI853" s="43">
        <f t="shared" ca="1" si="136"/>
        <v>-37.5</v>
      </c>
      <c r="AJ853" s="44" cm="1">
        <f t="array" aca="1" ref="AJ853" ca="1" xml:space="preserve">
N("initial sens-loopgain")+
$AF853-BoxVal(ROW($AA853),26,COLUMN(INDIRECT("T"&amp;(INT(ROW($AA870)/65))*65+2)))</f>
        <v>-45</v>
      </c>
      <c r="AK853" s="44">
        <f t="shared" ca="1" si="137"/>
        <v>-44</v>
      </c>
      <c r="AL853" s="44" cm="1">
        <f t="array" aca="1" ref="AL853" ca="1" xml:space="preserve">
N("initial sens-loopgain-gain-gain ref-vcm")+
$AH853-
BoxVal(ROW($AA853),26,COLUMN(INDIRECT("T"&amp;(INT(ROW($AA870)/65))*65+2)))-
$AB853-
$W853-
IFERROR(VLOOKUP($AC853,$CT$1:$DC$31,7,FALSE),0)</f>
        <v>-45</v>
      </c>
      <c r="AM853" s="44">
        <f t="shared" ca="1" si="138"/>
        <v>-44</v>
      </c>
      <c r="AN853" s="36" t="str">
        <f t="shared" ca="1" si="139"/>
        <v>40</v>
      </c>
      <c r="AO853" s="36" t="str" cm="1">
        <f t="array" aca="1" ref="AO853" ca="1">ManualLookup(AB853,BoxVal(ROW(AB853),4,COLUMN(AO851)),INDIRECT(DO$3))</f>
        <v>0B</v>
      </c>
      <c r="AP853" s="36" t="str" cm="1">
        <f t="array" aca="1" ref="AP853" ca="1">ManualLookup(AC853,BoxVal(ROW(AC853),4,COLUMN(AP851)),INDIRECT(DP$3))</f>
        <v>00</v>
      </c>
      <c r="AQ853" s="36" t="str" cm="1">
        <f t="array" aca="1" ref="AQ853" ca="1">ManualLookup(AD853,BoxVal(ROW(AD853),4,COLUMN(AQ851)),INDIRECT(DQ$3))</f>
        <v>00</v>
      </c>
      <c r="AR853" s="36" t="str" cm="1">
        <f t="array" aca="1" ref="AR853" ca="1">ManualLookup(AE853,BoxVal(ROW(AE853),4,COLUMN(AR851)),INDIRECT(DR$3))</f>
        <v>00</v>
      </c>
      <c r="AS853" s="36"/>
    </row>
    <row r="854" spans="19:45" ht="30" customHeight="1" x14ac:dyDescent="0.25">
      <c r="S854" s="7" t="s">
        <v>15</v>
      </c>
      <c r="T854" s="15" t="s">
        <v>801</v>
      </c>
      <c r="U854" s="36" t="str">
        <f t="shared" ca="1" si="133"/>
        <v>0x4C=-44.00,-43.00;</v>
      </c>
      <c r="V854" s="37"/>
      <c r="W854" s="37"/>
      <c r="X854" s="68"/>
      <c r="Y854" s="68"/>
      <c r="Z854" s="55">
        <f ca="1" xml:space="preserve">
N("vbias,vlookup vbias range")+
VLOOKUP($AA854,INDIRECT(BoxVal(ROW($AA854),34,COLUMN(T850))),2,FALSE)+
N("gain")+
$AB854+
N("vcm")+
VLOOKUP($AC854,$CT$1:$DC$31,7,FALSE)+
N("(vbias*vcp*vbg-vbias)*sensor ratio")+
VbiasCal($AA854,$AD854,$AE854,BoxVal(ROW($AC854),18,COLUMN($T$22)))+
N("vbias ref+gain ref")+
$V854+$W854</f>
        <v>5.5</v>
      </c>
      <c r="AA854" s="39" t="s">
        <v>587</v>
      </c>
      <c r="AB854" s="40">
        <v>5.5</v>
      </c>
      <c r="AC854" s="40" t="s">
        <v>995</v>
      </c>
      <c r="AD854" s="40">
        <v>1</v>
      </c>
      <c r="AE854" s="41">
        <v>0</v>
      </c>
      <c r="AF854" s="42">
        <v>-44</v>
      </c>
      <c r="AG854" s="47">
        <f t="shared" si="140"/>
        <v>-43</v>
      </c>
      <c r="AH854" s="43">
        <f t="shared" ca="1" si="135"/>
        <v>-38.5</v>
      </c>
      <c r="AI854" s="43">
        <f t="shared" ca="1" si="136"/>
        <v>-37.5</v>
      </c>
      <c r="AJ854" s="44" cm="1">
        <f t="array" aca="1" ref="AJ854" ca="1" xml:space="preserve">
N("initial sens-loopgain")+
$AF854-BoxVal(ROW($AA854),26,COLUMN(INDIRECT("T"&amp;(INT(ROW($AA871)/65))*65+2)))</f>
        <v>-46</v>
      </c>
      <c r="AK854" s="44">
        <f t="shared" ca="1" si="137"/>
        <v>-45</v>
      </c>
      <c r="AL854" s="44" cm="1">
        <f t="array" aca="1" ref="AL854" ca="1" xml:space="preserve">
N("initial sens-loopgain-gain-gain ref-vcm")+
$AH854-
BoxVal(ROW($AA854),26,COLUMN(INDIRECT("T"&amp;(INT(ROW($AA871)/65))*65+2)))-
$AB854-
$W854-
IFERROR(VLOOKUP($AC854,$CT$1:$DC$31,7,FALSE),0)</f>
        <v>-46</v>
      </c>
      <c r="AM854" s="44">
        <f t="shared" ca="1" si="138"/>
        <v>-45</v>
      </c>
      <c r="AN854" s="36" t="str">
        <f t="shared" ca="1" si="139"/>
        <v>40</v>
      </c>
      <c r="AO854" s="36" t="str" cm="1">
        <f t="array" aca="1" ref="AO854" ca="1">ManualLookup(AB854,BoxVal(ROW(AB854),4,COLUMN(AO852)),INDIRECT(DO$3))</f>
        <v>0C</v>
      </c>
      <c r="AP854" s="36" t="str" cm="1">
        <f t="array" aca="1" ref="AP854" ca="1">ManualLookup(AC854,BoxVal(ROW(AC854),4,COLUMN(AP852)),INDIRECT(DP$3))</f>
        <v>00</v>
      </c>
      <c r="AQ854" s="36" t="str" cm="1">
        <f t="array" aca="1" ref="AQ854" ca="1">ManualLookup(AD854,BoxVal(ROW(AD854),4,COLUMN(AQ852)),INDIRECT(DQ$3))</f>
        <v>00</v>
      </c>
      <c r="AR854" s="36" t="str" cm="1">
        <f t="array" aca="1" ref="AR854" ca="1">ManualLookup(AE854,BoxVal(ROW(AE854),4,COLUMN(AR852)),INDIRECT(DR$3))</f>
        <v>00</v>
      </c>
      <c r="AS854" s="36"/>
    </row>
    <row r="855" spans="19:45" ht="30" customHeight="1" x14ac:dyDescent="0.25">
      <c r="S855" s="7" t="s">
        <v>705</v>
      </c>
      <c r="T855" s="15" t="s">
        <v>990</v>
      </c>
      <c r="U855" s="36"/>
      <c r="V855" s="37"/>
      <c r="W855" s="37"/>
      <c r="X855" s="68"/>
      <c r="Y855" s="68"/>
      <c r="Z855" s="55"/>
      <c r="AA855" s="39"/>
      <c r="AB855" s="40"/>
      <c r="AC855" s="40"/>
      <c r="AD855" s="40"/>
      <c r="AE855" s="41"/>
      <c r="AF855" s="42"/>
      <c r="AG855" s="47"/>
      <c r="AH855" s="43"/>
      <c r="AI855" s="43"/>
      <c r="AJ855" s="44"/>
      <c r="AK855" s="44"/>
      <c r="AL855" s="44"/>
      <c r="AM855" s="44"/>
      <c r="AN855" s="36"/>
      <c r="AO855" s="36"/>
      <c r="AP855" s="36"/>
      <c r="AQ855" s="36"/>
      <c r="AR855" s="36"/>
      <c r="AS855" s="36"/>
    </row>
    <row r="856" spans="19:45" ht="30" customHeight="1" x14ac:dyDescent="0.25">
      <c r="S856" s="7" t="s">
        <v>605</v>
      </c>
      <c r="T856" s="15" t="s">
        <v>991</v>
      </c>
      <c r="U856" s="36"/>
      <c r="V856" s="37"/>
      <c r="W856" s="37"/>
      <c r="X856" s="68"/>
      <c r="Y856" s="68"/>
      <c r="Z856" s="55"/>
      <c r="AA856" s="39"/>
      <c r="AB856" s="40"/>
      <c r="AC856" s="40"/>
      <c r="AD856" s="40"/>
      <c r="AE856" s="41"/>
      <c r="AF856" s="42"/>
      <c r="AG856" s="47"/>
      <c r="AH856" s="43"/>
      <c r="AI856" s="43"/>
      <c r="AJ856" s="44"/>
      <c r="AK856" s="44"/>
      <c r="AL856" s="44"/>
      <c r="AM856" s="44"/>
      <c r="AN856" s="36"/>
      <c r="AO856" s="36"/>
      <c r="AP856" s="36"/>
      <c r="AQ856" s="36"/>
      <c r="AR856" s="36"/>
      <c r="AS856" s="36"/>
    </row>
    <row r="857" spans="19:45" ht="30" customHeight="1" x14ac:dyDescent="0.25">
      <c r="S857" s="7" t="s">
        <v>721</v>
      </c>
      <c r="T857" s="15" t="s">
        <v>26</v>
      </c>
      <c r="U857" s="36"/>
      <c r="V857" s="37"/>
      <c r="W857" s="37"/>
      <c r="X857" s="68"/>
      <c r="Y857" s="68"/>
      <c r="Z857" s="55"/>
      <c r="AA857" s="39"/>
      <c r="AB857" s="40"/>
      <c r="AC857" s="40"/>
      <c r="AD857" s="40"/>
      <c r="AE857" s="41"/>
      <c r="AF857" s="42"/>
      <c r="AG857" s="47"/>
      <c r="AH857" s="43"/>
      <c r="AI857" s="43"/>
      <c r="AJ857" s="44"/>
      <c r="AK857" s="44"/>
      <c r="AL857" s="44"/>
      <c r="AM857" s="44"/>
      <c r="AN857" s="36"/>
      <c r="AO857" s="36"/>
      <c r="AP857" s="36"/>
      <c r="AQ857" s="36"/>
      <c r="AR857" s="36"/>
      <c r="AS857" s="36"/>
    </row>
    <row r="858" spans="19:45" ht="30" customHeight="1" x14ac:dyDescent="0.25">
      <c r="S858" s="7" t="s">
        <v>20</v>
      </c>
      <c r="T858" s="15">
        <v>-38</v>
      </c>
      <c r="U858" s="36"/>
      <c r="V858" s="37"/>
      <c r="W858" s="37"/>
      <c r="X858" s="68"/>
      <c r="Y858" s="68"/>
      <c r="Z858" s="55"/>
      <c r="AA858" s="39"/>
      <c r="AB858" s="40"/>
      <c r="AC858" s="40"/>
      <c r="AD858" s="40"/>
      <c r="AE858" s="41"/>
      <c r="AF858" s="42"/>
      <c r="AG858" s="47"/>
      <c r="AH858" s="43"/>
      <c r="AI858" s="43"/>
      <c r="AJ858" s="44"/>
      <c r="AK858" s="44"/>
      <c r="AL858" s="44"/>
      <c r="AM858" s="44"/>
      <c r="AN858" s="36"/>
      <c r="AO858" s="36"/>
      <c r="AP858" s="36"/>
      <c r="AQ858" s="36"/>
      <c r="AR858" s="36"/>
      <c r="AS858" s="36"/>
    </row>
    <row r="859" spans="19:45" ht="30" customHeight="1" x14ac:dyDescent="0.25">
      <c r="S859" s="7" t="s">
        <v>691</v>
      </c>
      <c r="T859" s="15" t="s">
        <v>1098</v>
      </c>
      <c r="U859" s="36"/>
      <c r="V859" s="37"/>
      <c r="W859" s="37"/>
      <c r="X859" s="68"/>
      <c r="Y859" s="68"/>
      <c r="Z859" s="55"/>
      <c r="AA859" s="39"/>
      <c r="AB859" s="40"/>
      <c r="AC859" s="40"/>
      <c r="AD859" s="40"/>
      <c r="AE859" s="41"/>
      <c r="AF859" s="42"/>
      <c r="AG859" s="47"/>
      <c r="AH859" s="43"/>
      <c r="AI859" s="43"/>
      <c r="AJ859" s="44"/>
      <c r="AK859" s="44"/>
      <c r="AL859" s="44"/>
      <c r="AM859" s="44"/>
      <c r="AN859" s="36"/>
      <c r="AO859" s="36"/>
      <c r="AP859" s="36"/>
      <c r="AQ859" s="36"/>
      <c r="AR859" s="36"/>
      <c r="AS859" s="36"/>
    </row>
    <row r="860" spans="19:45" ht="30" customHeight="1" x14ac:dyDescent="0.25">
      <c r="S860" s="7" t="s">
        <v>544</v>
      </c>
      <c r="T860" s="15" t="s">
        <v>1229</v>
      </c>
      <c r="U860" s="36"/>
      <c r="V860" s="37"/>
      <c r="W860" s="37"/>
      <c r="X860" s="68"/>
      <c r="Y860" s="68"/>
      <c r="Z860" s="55"/>
      <c r="AA860" s="39"/>
      <c r="AB860" s="40"/>
      <c r="AC860" s="40"/>
      <c r="AD860" s="40"/>
      <c r="AE860" s="41"/>
      <c r="AF860" s="42"/>
      <c r="AG860" s="47"/>
      <c r="AH860" s="43"/>
      <c r="AI860" s="43"/>
      <c r="AJ860" s="44"/>
      <c r="AK860" s="44"/>
      <c r="AL860" s="44"/>
      <c r="AM860" s="44"/>
      <c r="AN860" s="36"/>
      <c r="AO860" s="36"/>
      <c r="AP860" s="36"/>
      <c r="AQ860" s="36"/>
      <c r="AR860" s="36"/>
      <c r="AS860" s="36"/>
    </row>
    <row r="861" spans="19:45" ht="30" customHeight="1" x14ac:dyDescent="0.25">
      <c r="S861" s="73" t="s">
        <v>12</v>
      </c>
      <c r="T861" s="15" t="s">
        <v>548</v>
      </c>
      <c r="U861" s="36"/>
      <c r="V861" s="37"/>
      <c r="W861" s="37"/>
      <c r="X861" s="68"/>
      <c r="Y861" s="68"/>
      <c r="Z861" s="55"/>
      <c r="AA861" s="39"/>
      <c r="AB861" s="40"/>
      <c r="AC861" s="40"/>
      <c r="AD861" s="40"/>
      <c r="AE861" s="41"/>
      <c r="AF861" s="42"/>
      <c r="AG861" s="47"/>
      <c r="AH861" s="43"/>
      <c r="AI861" s="43"/>
      <c r="AJ861" s="44"/>
      <c r="AK861" s="44"/>
      <c r="AL861" s="44"/>
      <c r="AM861" s="44"/>
      <c r="AN861" s="36"/>
      <c r="AO861" s="36"/>
      <c r="AP861" s="36"/>
      <c r="AQ861" s="36"/>
      <c r="AR861" s="36"/>
      <c r="AS861" s="36"/>
    </row>
    <row r="862" spans="19:45" ht="30" customHeight="1" x14ac:dyDescent="0.25">
      <c r="S862" s="73" t="s">
        <v>773</v>
      </c>
      <c r="T862" s="15" t="s">
        <v>1257</v>
      </c>
      <c r="U862" s="36"/>
      <c r="V862" s="37"/>
      <c r="W862" s="37"/>
      <c r="X862" s="68"/>
      <c r="Y862" s="68"/>
      <c r="Z862" s="55"/>
      <c r="AA862" s="39"/>
      <c r="AB862" s="40"/>
      <c r="AC862" s="40"/>
      <c r="AD862" s="40"/>
      <c r="AE862" s="41"/>
      <c r="AF862" s="42"/>
      <c r="AG862" s="47"/>
      <c r="AH862" s="43"/>
      <c r="AI862" s="43"/>
      <c r="AJ862" s="44"/>
      <c r="AK862" s="44"/>
      <c r="AL862" s="44"/>
      <c r="AM862" s="44"/>
      <c r="AN862" s="36"/>
      <c r="AO862" s="36"/>
      <c r="AP862" s="36"/>
      <c r="AQ862" s="36"/>
      <c r="AR862" s="36"/>
      <c r="AS862" s="36"/>
    </row>
    <row r="863" spans="19:45" ht="30" customHeight="1" x14ac:dyDescent="0.25">
      <c r="S863" s="7" t="s">
        <v>573</v>
      </c>
      <c r="T863" s="15">
        <v>1</v>
      </c>
      <c r="U863" s="36"/>
      <c r="V863" s="37"/>
      <c r="W863" s="37"/>
      <c r="X863" s="68"/>
      <c r="Y863" s="68"/>
      <c r="Z863" s="55"/>
      <c r="AA863" s="39"/>
      <c r="AB863" s="40"/>
      <c r="AC863" s="40"/>
      <c r="AD863" s="40"/>
      <c r="AE863" s="41"/>
      <c r="AF863" s="42"/>
      <c r="AG863" s="47"/>
      <c r="AH863" s="43"/>
      <c r="AI863" s="43"/>
      <c r="AJ863" s="44"/>
      <c r="AK863" s="44"/>
      <c r="AL863" s="44"/>
      <c r="AM863" s="44"/>
      <c r="AN863" s="36"/>
      <c r="AO863" s="36"/>
      <c r="AP863" s="36"/>
      <c r="AQ863" s="36"/>
      <c r="AR863" s="36"/>
      <c r="AS863" s="36"/>
    </row>
    <row r="864" spans="19:45" ht="30" customHeight="1" x14ac:dyDescent="0.25">
      <c r="S864" s="7" t="s">
        <v>590</v>
      </c>
      <c r="T864" s="15">
        <v>-38</v>
      </c>
      <c r="U864" s="36"/>
      <c r="V864" s="37"/>
      <c r="W864" s="37"/>
      <c r="X864" s="68"/>
      <c r="Y864" s="68"/>
      <c r="Z864" s="55"/>
      <c r="AA864" s="39"/>
      <c r="AB864" s="40"/>
      <c r="AC864" s="40"/>
      <c r="AD864" s="40"/>
      <c r="AE864" s="41"/>
      <c r="AF864" s="42"/>
      <c r="AG864" s="47"/>
      <c r="AH864" s="43"/>
      <c r="AI864" s="43"/>
      <c r="AJ864" s="44"/>
      <c r="AK864" s="44"/>
      <c r="AL864" s="44"/>
      <c r="AM864" s="44"/>
      <c r="AN864" s="36"/>
      <c r="AO864" s="36"/>
      <c r="AP864" s="36"/>
      <c r="AQ864" s="36"/>
      <c r="AR864" s="36"/>
      <c r="AS864" s="36"/>
    </row>
    <row r="865" spans="19:45" ht="30" customHeight="1" x14ac:dyDescent="0.25">
      <c r="S865" s="7" t="s">
        <v>693</v>
      </c>
      <c r="T865" s="15">
        <v>0.8</v>
      </c>
      <c r="U865" s="36"/>
      <c r="V865" s="37"/>
      <c r="W865" s="37"/>
      <c r="X865" s="68"/>
      <c r="Y865" s="68"/>
      <c r="Z865" s="55"/>
      <c r="AA865" s="39"/>
      <c r="AB865" s="40"/>
      <c r="AC865" s="40"/>
      <c r="AD865" s="40"/>
      <c r="AE865" s="41"/>
      <c r="AF865" s="42"/>
      <c r="AG865" s="47"/>
      <c r="AH865" s="43"/>
      <c r="AI865" s="43"/>
      <c r="AJ865" s="44"/>
      <c r="AK865" s="44"/>
      <c r="AL865" s="44"/>
      <c r="AM865" s="44"/>
      <c r="AN865" s="36"/>
      <c r="AO865" s="36"/>
      <c r="AP865" s="36"/>
      <c r="AQ865" s="36"/>
      <c r="AR865" s="36"/>
      <c r="AS865" s="36"/>
    </row>
    <row r="866" spans="19:45" ht="30" customHeight="1" x14ac:dyDescent="0.25">
      <c r="S866" s="7" t="s">
        <v>604</v>
      </c>
      <c r="T866" s="7" t="str">
        <f>VLOOKUP($T853,$AU$1:$AZ$31,MATCH($T847,$AU$1:$AZ$1,0),FALSE)&amp;"_"&amp;T855</f>
        <v>12V_NormalMode</v>
      </c>
      <c r="U866" s="36"/>
      <c r="V866" s="37"/>
      <c r="W866" s="37"/>
      <c r="X866" s="68"/>
      <c r="Y866" s="68"/>
      <c r="Z866" s="55"/>
      <c r="AA866" s="39"/>
      <c r="AB866" s="40"/>
      <c r="AC866" s="40"/>
      <c r="AD866" s="40"/>
      <c r="AE866" s="41"/>
      <c r="AF866" s="42"/>
      <c r="AG866" s="47"/>
      <c r="AH866" s="43"/>
      <c r="AI866" s="43"/>
      <c r="AJ866" s="44"/>
      <c r="AK866" s="44"/>
      <c r="AL866" s="44"/>
      <c r="AM866" s="44"/>
      <c r="AN866" s="36"/>
      <c r="AO866" s="36"/>
      <c r="AP866" s="36"/>
      <c r="AQ866" s="36"/>
      <c r="AR866" s="36"/>
      <c r="AS866" s="36"/>
    </row>
    <row r="867" spans="19:45" ht="30" customHeight="1" x14ac:dyDescent="0.25">
      <c r="S867" s="7" t="s">
        <v>424</v>
      </c>
      <c r="T867" s="7" t="s">
        <v>188</v>
      </c>
      <c r="U867" s="36"/>
      <c r="V867" s="37"/>
      <c r="W867" s="37"/>
      <c r="X867" s="38"/>
      <c r="Y867" s="38"/>
      <c r="Z867" s="48"/>
      <c r="AA867" s="39"/>
      <c r="AB867" s="40"/>
      <c r="AC867" s="40"/>
      <c r="AD867" s="40"/>
      <c r="AE867" s="41"/>
      <c r="AF867" s="42"/>
      <c r="AG867" s="49"/>
      <c r="AH867" s="43"/>
      <c r="AI867" s="43"/>
      <c r="AJ867" s="44"/>
      <c r="AK867" s="44"/>
      <c r="AL867" s="44"/>
      <c r="AM867" s="44"/>
      <c r="AN867" s="36"/>
      <c r="AO867" s="36"/>
      <c r="AP867" s="36"/>
      <c r="AQ867" s="36"/>
      <c r="AR867" s="36"/>
      <c r="AS867" s="36"/>
    </row>
    <row r="868" spans="19:45" ht="30" customHeight="1" x14ac:dyDescent="0.25">
      <c r="S868" s="7" t="s">
        <v>16</v>
      </c>
      <c r="T868" s="7" t="s">
        <v>42</v>
      </c>
      <c r="U868" s="36"/>
      <c r="V868" s="37"/>
      <c r="W868" s="37"/>
      <c r="X868" s="38"/>
      <c r="Y868" s="38"/>
      <c r="Z868" s="48"/>
      <c r="AA868" s="39"/>
      <c r="AB868" s="40"/>
      <c r="AC868" s="40"/>
      <c r="AD868" s="40"/>
      <c r="AE868" s="41"/>
      <c r="AF868" s="42"/>
      <c r="AG868" s="49"/>
      <c r="AH868" s="43"/>
      <c r="AI868" s="43"/>
      <c r="AJ868" s="44"/>
      <c r="AK868" s="44"/>
      <c r="AL868" s="44"/>
      <c r="AM868" s="44"/>
      <c r="AN868" s="36"/>
      <c r="AO868" s="36"/>
      <c r="AP868" s="36"/>
      <c r="AQ868" s="36"/>
      <c r="AR868" s="36"/>
      <c r="AS868" s="36"/>
    </row>
    <row r="869" spans="19:45" ht="30" customHeight="1" x14ac:dyDescent="0.25">
      <c r="S869" s="7" t="s">
        <v>17</v>
      </c>
      <c r="T869" s="7" t="s">
        <v>364</v>
      </c>
      <c r="U869" s="36"/>
      <c r="V869" s="37"/>
      <c r="W869" s="37"/>
      <c r="X869" s="38"/>
      <c r="Y869" s="38"/>
      <c r="Z869" s="48"/>
      <c r="AA869" s="39"/>
      <c r="AB869" s="40"/>
      <c r="AC869" s="40"/>
      <c r="AD869" s="40"/>
      <c r="AE869" s="41"/>
      <c r="AF869" s="42"/>
      <c r="AG869" s="49"/>
      <c r="AH869" s="43"/>
      <c r="AI869" s="43"/>
      <c r="AJ869" s="44"/>
      <c r="AK869" s="44"/>
      <c r="AL869" s="44"/>
      <c r="AM869" s="44"/>
      <c r="AN869" s="36"/>
      <c r="AO869" s="36"/>
      <c r="AP869" s="36"/>
      <c r="AQ869" s="36"/>
      <c r="AR869" s="36"/>
      <c r="AS869" s="36"/>
    </row>
    <row r="870" spans="19:45" ht="30" customHeight="1" x14ac:dyDescent="0.25">
      <c r="S870" s="7" t="s">
        <v>21</v>
      </c>
      <c r="T870" s="7" t="s">
        <v>190</v>
      </c>
      <c r="U870" s="36"/>
      <c r="V870" s="37"/>
      <c r="W870" s="37"/>
      <c r="X870" s="38"/>
      <c r="Y870" s="38"/>
      <c r="Z870" s="48"/>
      <c r="AA870" s="39"/>
      <c r="AB870" s="40"/>
      <c r="AC870" s="40"/>
      <c r="AD870" s="40"/>
      <c r="AE870" s="41"/>
      <c r="AF870" s="42"/>
      <c r="AG870" s="49"/>
      <c r="AH870" s="43"/>
      <c r="AI870" s="43"/>
      <c r="AJ870" s="44"/>
      <c r="AK870" s="44"/>
      <c r="AL870" s="44"/>
      <c r="AM870" s="44"/>
      <c r="AN870" s="36"/>
      <c r="AO870" s="36"/>
      <c r="AP870" s="36"/>
      <c r="AQ870" s="36"/>
      <c r="AR870" s="36"/>
      <c r="AS870" s="36"/>
    </row>
    <row r="871" spans="19:45" ht="30" customHeight="1" x14ac:dyDescent="0.25">
      <c r="S871" s="7" t="s">
        <v>545</v>
      </c>
      <c r="T871" s="7">
        <f>VLOOKUP(T860,$DT$1:$DV$31,3,FALSE)</f>
        <v>2</v>
      </c>
      <c r="U871" s="36"/>
      <c r="V871" s="37"/>
      <c r="W871" s="37"/>
      <c r="X871" s="38"/>
      <c r="Y871" s="38"/>
      <c r="Z871" s="48"/>
      <c r="AA871" s="39"/>
      <c r="AB871" s="40"/>
      <c r="AC871" s="40"/>
      <c r="AD871" s="40"/>
      <c r="AE871" s="41"/>
      <c r="AF871" s="42"/>
      <c r="AG871" s="49"/>
      <c r="AH871" s="43"/>
      <c r="AI871" s="43"/>
      <c r="AJ871" s="44"/>
      <c r="AK871" s="44"/>
      <c r="AL871" s="44"/>
      <c r="AM871" s="44"/>
      <c r="AN871" s="36"/>
      <c r="AO871" s="36"/>
      <c r="AP871" s="36"/>
      <c r="AQ871" s="36"/>
      <c r="AR871" s="36"/>
      <c r="AS871" s="36"/>
    </row>
    <row r="872" spans="19:45" ht="30" customHeight="1" x14ac:dyDescent="0.25">
      <c r="S872" s="7" t="s">
        <v>22</v>
      </c>
      <c r="T872" s="15">
        <v>1</v>
      </c>
      <c r="U872" s="36"/>
      <c r="V872" s="37"/>
      <c r="W872" s="37"/>
      <c r="X872" s="38"/>
      <c r="Y872" s="38"/>
      <c r="Z872" s="48"/>
      <c r="AA872" s="39"/>
      <c r="AB872" s="40"/>
      <c r="AC872" s="40"/>
      <c r="AD872" s="40"/>
      <c r="AE872" s="41"/>
      <c r="AF872" s="42"/>
      <c r="AG872" s="49"/>
      <c r="AH872" s="43"/>
      <c r="AI872" s="43"/>
      <c r="AJ872" s="44"/>
      <c r="AK872" s="44"/>
      <c r="AL872" s="44"/>
      <c r="AM872" s="44"/>
      <c r="AN872" s="36"/>
      <c r="AO872" s="36"/>
      <c r="AP872" s="36"/>
      <c r="AQ872" s="36"/>
      <c r="AR872" s="36"/>
      <c r="AS872" s="36"/>
    </row>
    <row r="873" spans="19:45" ht="30" customHeight="1" x14ac:dyDescent="0.25">
      <c r="S873" s="7" t="s">
        <v>696</v>
      </c>
      <c r="T873" s="28">
        <v>46008</v>
      </c>
      <c r="U873" s="36"/>
      <c r="V873" s="37"/>
      <c r="W873" s="37"/>
      <c r="X873" s="38"/>
      <c r="Y873" s="38"/>
      <c r="Z873" s="48"/>
      <c r="AA873" s="39"/>
      <c r="AB873" s="40"/>
      <c r="AC873" s="40"/>
      <c r="AD873" s="40"/>
      <c r="AE873" s="41"/>
      <c r="AF873" s="42"/>
      <c r="AG873" s="49"/>
      <c r="AH873" s="43"/>
      <c r="AI873" s="43"/>
      <c r="AJ873" s="44"/>
      <c r="AK873" s="44"/>
      <c r="AL873" s="44"/>
      <c r="AM873" s="44"/>
      <c r="AN873" s="36"/>
      <c r="AO873" s="36"/>
      <c r="AP873" s="36"/>
      <c r="AQ873" s="36"/>
      <c r="AR873" s="36"/>
      <c r="AS873" s="36"/>
    </row>
    <row r="874" spans="19:45" ht="30" customHeight="1" x14ac:dyDescent="0.25">
      <c r="S874" s="7" t="s">
        <v>694</v>
      </c>
      <c r="T874" s="15" t="s">
        <v>994</v>
      </c>
      <c r="U874" s="36"/>
      <c r="V874" s="37"/>
      <c r="W874" s="37"/>
      <c r="X874" s="38"/>
      <c r="Y874" s="38"/>
      <c r="Z874" s="48"/>
      <c r="AA874" s="39"/>
      <c r="AB874" s="40"/>
      <c r="AC874" s="40"/>
      <c r="AD874" s="40"/>
      <c r="AE874" s="41"/>
      <c r="AF874" s="42"/>
      <c r="AG874" s="49"/>
      <c r="AH874" s="43"/>
      <c r="AI874" s="43"/>
      <c r="AJ874" s="44"/>
      <c r="AK874" s="44"/>
      <c r="AL874" s="44"/>
      <c r="AM874" s="44"/>
      <c r="AN874" s="36"/>
      <c r="AO874" s="36"/>
      <c r="AP874" s="36"/>
      <c r="AQ874" s="36"/>
      <c r="AR874" s="36"/>
      <c r="AS874" s="36"/>
    </row>
    <row r="875" spans="19:45" ht="30" customHeight="1" x14ac:dyDescent="0.25">
      <c r="S875" s="7" t="s">
        <v>697</v>
      </c>
      <c r="T875" s="7">
        <f ca="1">COUNTA(U850:U909)</f>
        <v>5</v>
      </c>
      <c r="U875" s="36"/>
      <c r="V875" s="37"/>
      <c r="W875" s="37"/>
      <c r="X875" s="38"/>
      <c r="Y875" s="38"/>
      <c r="Z875" s="48"/>
      <c r="AA875" s="39"/>
      <c r="AB875" s="40"/>
      <c r="AC875" s="40"/>
      <c r="AD875" s="40"/>
      <c r="AE875" s="41"/>
      <c r="AF875" s="42"/>
      <c r="AG875" s="49"/>
      <c r="AH875" s="43"/>
      <c r="AI875" s="43"/>
      <c r="AJ875" s="44"/>
      <c r="AK875" s="44"/>
      <c r="AL875" s="44"/>
      <c r="AM875" s="44"/>
      <c r="AN875" s="36"/>
      <c r="AO875" s="36"/>
      <c r="AP875" s="36"/>
      <c r="AQ875" s="36"/>
      <c r="AR875" s="36"/>
      <c r="AS875" s="36"/>
    </row>
    <row r="876" spans="19:45" ht="30" customHeight="1" x14ac:dyDescent="0.25">
      <c r="S876" s="7" t="s">
        <v>715</v>
      </c>
      <c r="T876" s="7" t="str">
        <f>T864&amp;"+/-"&amp;T865&amp;" "&amp;T874</f>
        <v>-38+/-0.8 dBV</v>
      </c>
      <c r="U876" s="36"/>
      <c r="V876" s="37"/>
      <c r="W876" s="37"/>
      <c r="X876" s="38"/>
      <c r="Y876" s="38"/>
      <c r="Z876" s="48"/>
      <c r="AA876" s="39"/>
      <c r="AB876" s="40"/>
      <c r="AC876" s="40"/>
      <c r="AD876" s="40"/>
      <c r="AE876" s="41"/>
      <c r="AF876" s="42"/>
      <c r="AG876" s="49"/>
      <c r="AH876" s="43"/>
      <c r="AI876" s="43"/>
      <c r="AJ876" s="44"/>
      <c r="AK876" s="44"/>
      <c r="AL876" s="44"/>
      <c r="AM876" s="44"/>
      <c r="AN876" s="36"/>
      <c r="AO876" s="36"/>
      <c r="AP876" s="36"/>
      <c r="AQ876" s="36"/>
      <c r="AR876" s="36"/>
      <c r="AS876" s="36"/>
    </row>
    <row r="877" spans="19:45" ht="30" customHeight="1" x14ac:dyDescent="0.25">
      <c r="S877" s="7" t="s">
        <v>719</v>
      </c>
      <c r="T877" s="54" t="str">
        <f>T856&amp;" : "&amp;T859&amp;" "&amp;"(uA)"&amp;CHAR(10)&amp;"Vdc&amp;Remark: "&amp;T862</f>
        <v>3.3V : 100~200 (uA)
Vdc&amp;Remark: 0.64V (1.8V), 0.638V (3.3V)</v>
      </c>
      <c r="U877" s="36"/>
      <c r="V877" s="37"/>
      <c r="W877" s="37"/>
      <c r="X877" s="38"/>
      <c r="Y877" s="38"/>
      <c r="Z877" s="48"/>
      <c r="AA877" s="39"/>
      <c r="AB877" s="40"/>
      <c r="AC877" s="40"/>
      <c r="AD877" s="40"/>
      <c r="AE877" s="41"/>
      <c r="AF877" s="42"/>
      <c r="AG877" s="49"/>
      <c r="AH877" s="43"/>
      <c r="AI877" s="43"/>
      <c r="AJ877" s="44"/>
      <c r="AK877" s="44"/>
      <c r="AL877" s="44"/>
      <c r="AM877" s="44"/>
      <c r="AN877" s="36"/>
      <c r="AO877" s="36"/>
      <c r="AP877" s="36"/>
      <c r="AQ877" s="36"/>
      <c r="AR877" s="36"/>
      <c r="AS877" s="36"/>
    </row>
    <row r="878" spans="19:45" ht="30" customHeight="1" x14ac:dyDescent="0.25">
      <c r="S878" s="7"/>
      <c r="T878" s="5"/>
      <c r="U878" s="36"/>
      <c r="V878" s="37"/>
      <c r="W878" s="37"/>
      <c r="X878" s="38"/>
      <c r="Y878" s="38"/>
      <c r="Z878" s="48"/>
      <c r="AA878" s="39"/>
      <c r="AB878" s="40"/>
      <c r="AC878" s="40"/>
      <c r="AD878" s="40"/>
      <c r="AE878" s="41"/>
      <c r="AF878" s="42"/>
      <c r="AG878" s="49"/>
      <c r="AH878" s="43"/>
      <c r="AI878" s="43"/>
      <c r="AJ878" s="44"/>
      <c r="AK878" s="44"/>
      <c r="AL878" s="44"/>
      <c r="AM878" s="44"/>
      <c r="AN878" s="36"/>
      <c r="AO878" s="36"/>
      <c r="AP878" s="36"/>
      <c r="AQ878" s="36"/>
      <c r="AR878" s="36"/>
      <c r="AS878" s="36"/>
    </row>
    <row r="879" spans="19:45" ht="30" customHeight="1" x14ac:dyDescent="0.25">
      <c r="S879" s="2" t="s">
        <v>14</v>
      </c>
      <c r="T879" s="2" t="str">
        <f>ADDRESS(ROW(S879),COLUMN($S$1))&amp;":"&amp;ADDRESS(ROW(S909),COLUMN($T$1))</f>
        <v>$S$879:$T$909</v>
      </c>
      <c r="U879" s="36"/>
      <c r="V879" s="37"/>
      <c r="W879" s="37"/>
      <c r="X879" s="38"/>
      <c r="Y879" s="38"/>
      <c r="Z879" s="48"/>
      <c r="AA879" s="39"/>
      <c r="AB879" s="40"/>
      <c r="AC879" s="40"/>
      <c r="AD879" s="40"/>
      <c r="AE879" s="41"/>
      <c r="AF879" s="42"/>
      <c r="AG879" s="49"/>
      <c r="AH879" s="43"/>
      <c r="AI879" s="43"/>
      <c r="AJ879" s="44"/>
      <c r="AK879" s="44"/>
      <c r="AL879" s="44"/>
      <c r="AM879" s="44"/>
      <c r="AN879" s="36"/>
      <c r="AO879" s="36"/>
      <c r="AP879" s="36"/>
      <c r="AQ879" s="36"/>
      <c r="AR879" s="36"/>
      <c r="AS879" s="36"/>
    </row>
    <row r="880" spans="19:45" ht="30" customHeight="1" x14ac:dyDescent="0.25">
      <c r="S880" s="4" t="str">
        <f>$BB$2</f>
        <v>14V</v>
      </c>
      <c r="T880" s="3" t="s">
        <v>562</v>
      </c>
      <c r="U880" s="36"/>
      <c r="V880" s="37"/>
      <c r="W880" s="37"/>
      <c r="X880" s="38"/>
      <c r="Y880" s="38"/>
      <c r="Z880" s="48"/>
      <c r="AA880" s="39"/>
      <c r="AB880" s="40"/>
      <c r="AC880" s="40"/>
      <c r="AD880" s="40"/>
      <c r="AE880" s="41"/>
      <c r="AF880" s="42"/>
      <c r="AG880" s="49"/>
      <c r="AH880" s="43"/>
      <c r="AI880" s="43"/>
      <c r="AJ880" s="44"/>
      <c r="AK880" s="44"/>
      <c r="AL880" s="44"/>
      <c r="AM880" s="44"/>
      <c r="AN880" s="36"/>
      <c r="AO880" s="36"/>
      <c r="AP880" s="36"/>
      <c r="AQ880" s="36"/>
      <c r="AR880" s="36"/>
      <c r="AS880" s="36"/>
    </row>
    <row r="881" spans="19:45" ht="30" customHeight="1" x14ac:dyDescent="0.25">
      <c r="S881" s="4" t="str">
        <f>$BB$3</f>
        <v>13V</v>
      </c>
      <c r="T881" s="3" t="s">
        <v>562</v>
      </c>
      <c r="U881" s="36"/>
      <c r="V881" s="37"/>
      <c r="W881" s="37"/>
      <c r="X881" s="38"/>
      <c r="Y881" s="38"/>
      <c r="Z881" s="48"/>
      <c r="AA881" s="39"/>
      <c r="AB881" s="40"/>
      <c r="AC881" s="40"/>
      <c r="AD881" s="40"/>
      <c r="AE881" s="41"/>
      <c r="AF881" s="42"/>
      <c r="AG881" s="49"/>
      <c r="AH881" s="43"/>
      <c r="AI881" s="43"/>
      <c r="AJ881" s="44"/>
      <c r="AK881" s="44"/>
      <c r="AL881" s="44"/>
      <c r="AM881" s="44"/>
      <c r="AN881" s="36"/>
      <c r="AO881" s="36"/>
      <c r="AP881" s="36"/>
      <c r="AQ881" s="36"/>
      <c r="AR881" s="36"/>
      <c r="AS881" s="36"/>
    </row>
    <row r="882" spans="19:45" ht="30" customHeight="1" x14ac:dyDescent="0.25">
      <c r="S882" s="4" t="str">
        <f>$BB$4</f>
        <v>12V</v>
      </c>
      <c r="T882" s="3">
        <v>0</v>
      </c>
      <c r="U882" s="36"/>
      <c r="V882" s="37"/>
      <c r="W882" s="37"/>
      <c r="X882" s="38"/>
      <c r="Y882" s="38"/>
      <c r="Z882" s="48"/>
      <c r="AA882" s="39"/>
      <c r="AB882" s="40"/>
      <c r="AC882" s="40"/>
      <c r="AD882" s="40"/>
      <c r="AE882" s="41"/>
      <c r="AF882" s="42"/>
      <c r="AG882" s="49"/>
      <c r="AH882" s="43"/>
      <c r="AI882" s="43"/>
      <c r="AJ882" s="44"/>
      <c r="AK882" s="44"/>
      <c r="AL882" s="44"/>
      <c r="AM882" s="44"/>
      <c r="AN882" s="36"/>
      <c r="AO882" s="36"/>
      <c r="AP882" s="36"/>
      <c r="AQ882" s="36"/>
      <c r="AR882" s="36"/>
      <c r="AS882" s="36"/>
    </row>
    <row r="883" spans="19:45" ht="30" customHeight="1" x14ac:dyDescent="0.25">
      <c r="S883" s="4" t="str">
        <f>$BB$5</f>
        <v>11V</v>
      </c>
      <c r="T883" s="3">
        <v>-2.1</v>
      </c>
      <c r="U883" s="36"/>
      <c r="V883" s="37"/>
      <c r="W883" s="37"/>
      <c r="X883" s="38"/>
      <c r="Y883" s="38"/>
      <c r="Z883" s="48"/>
      <c r="AA883" s="39"/>
      <c r="AB883" s="40"/>
      <c r="AC883" s="40"/>
      <c r="AD883" s="40"/>
      <c r="AE883" s="41"/>
      <c r="AF883" s="42"/>
      <c r="AG883" s="49"/>
      <c r="AH883" s="43"/>
      <c r="AI883" s="43"/>
      <c r="AJ883" s="44"/>
      <c r="AK883" s="44"/>
      <c r="AL883" s="44"/>
      <c r="AM883" s="44"/>
      <c r="AN883" s="36"/>
      <c r="AO883" s="36"/>
      <c r="AP883" s="36"/>
      <c r="AQ883" s="36"/>
      <c r="AR883" s="36"/>
      <c r="AS883" s="36"/>
    </row>
    <row r="884" spans="19:45" ht="30" customHeight="1" x14ac:dyDescent="0.25">
      <c r="S884" s="4" t="str">
        <f>$BB$6</f>
        <v>10V</v>
      </c>
      <c r="T884" s="3" t="s">
        <v>562</v>
      </c>
      <c r="U884" s="36"/>
      <c r="V884" s="37"/>
      <c r="W884" s="37"/>
      <c r="X884" s="38"/>
      <c r="Y884" s="38"/>
      <c r="Z884" s="48"/>
      <c r="AA884" s="39"/>
      <c r="AB884" s="40"/>
      <c r="AC884" s="40"/>
      <c r="AD884" s="40"/>
      <c r="AE884" s="41"/>
      <c r="AF884" s="42"/>
      <c r="AG884" s="49"/>
      <c r="AH884" s="43"/>
      <c r="AI884" s="43"/>
      <c r="AJ884" s="44"/>
      <c r="AK884" s="44"/>
      <c r="AL884" s="44"/>
      <c r="AM884" s="44"/>
      <c r="AN884" s="36"/>
      <c r="AO884" s="36"/>
      <c r="AP884" s="36"/>
      <c r="AQ884" s="36"/>
      <c r="AR884" s="36"/>
      <c r="AS884" s="36"/>
    </row>
    <row r="885" spans="19:45" ht="30" customHeight="1" x14ac:dyDescent="0.25">
      <c r="S885" s="4" t="str">
        <f>$BB$7</f>
        <v>9V</v>
      </c>
      <c r="T885" s="3" t="s">
        <v>562</v>
      </c>
      <c r="U885" s="36"/>
      <c r="V885" s="37"/>
      <c r="W885" s="37"/>
      <c r="X885" s="38"/>
      <c r="Y885" s="38"/>
      <c r="Z885" s="48"/>
      <c r="AA885" s="39"/>
      <c r="AB885" s="40"/>
      <c r="AC885" s="40"/>
      <c r="AD885" s="40"/>
      <c r="AE885" s="41"/>
      <c r="AF885" s="42"/>
      <c r="AG885" s="49"/>
      <c r="AH885" s="43"/>
      <c r="AI885" s="43"/>
      <c r="AJ885" s="44"/>
      <c r="AK885" s="44"/>
      <c r="AL885" s="44"/>
      <c r="AM885" s="44"/>
      <c r="AN885" s="36"/>
      <c r="AO885" s="36"/>
      <c r="AP885" s="36"/>
      <c r="AQ885" s="36"/>
      <c r="AR885" s="36"/>
      <c r="AS885" s="36"/>
    </row>
    <row r="886" spans="19:45" ht="30" customHeight="1" x14ac:dyDescent="0.25">
      <c r="S886" s="4" t="str">
        <f>$BB$8</f>
        <v>FIX</v>
      </c>
      <c r="T886" s="3">
        <v>0</v>
      </c>
      <c r="U886" s="36"/>
      <c r="V886" s="37"/>
      <c r="W886" s="37"/>
      <c r="X886" s="38"/>
      <c r="Y886" s="38"/>
      <c r="Z886" s="48"/>
      <c r="AA886" s="39"/>
      <c r="AB886" s="40"/>
      <c r="AC886" s="40"/>
      <c r="AD886" s="40"/>
      <c r="AE886" s="41"/>
      <c r="AF886" s="42"/>
      <c r="AG886" s="49"/>
      <c r="AH886" s="43"/>
      <c r="AI886" s="43"/>
      <c r="AJ886" s="44"/>
      <c r="AK886" s="44"/>
      <c r="AL886" s="44"/>
      <c r="AM886" s="44"/>
      <c r="AN886" s="36"/>
      <c r="AO886" s="36"/>
      <c r="AP886" s="36"/>
      <c r="AQ886" s="36"/>
      <c r="AR886" s="36"/>
      <c r="AS886" s="36"/>
    </row>
    <row r="887" spans="19:45" ht="30" customHeight="1" x14ac:dyDescent="0.25">
      <c r="S887" s="4" t="str">
        <f>$BB$9</f>
        <v>Space</v>
      </c>
      <c r="T887" s="3" t="s">
        <v>562</v>
      </c>
      <c r="U887" s="36"/>
      <c r="V887" s="37"/>
      <c r="W887" s="37"/>
      <c r="X887" s="38"/>
      <c r="Y887" s="38"/>
      <c r="Z887" s="48"/>
      <c r="AA887" s="39"/>
      <c r="AB887" s="40"/>
      <c r="AC887" s="40"/>
      <c r="AD887" s="40"/>
      <c r="AE887" s="41"/>
      <c r="AF887" s="42"/>
      <c r="AG887" s="49"/>
      <c r="AH887" s="43"/>
      <c r="AI887" s="43"/>
      <c r="AJ887" s="44"/>
      <c r="AK887" s="44"/>
      <c r="AL887" s="44"/>
      <c r="AM887" s="44"/>
      <c r="AN887" s="36"/>
      <c r="AO887" s="36"/>
      <c r="AP887" s="36"/>
      <c r="AQ887" s="36"/>
      <c r="AR887" s="36"/>
      <c r="AS887" s="36"/>
    </row>
    <row r="888" spans="19:45" ht="30" customHeight="1" x14ac:dyDescent="0.25">
      <c r="S888" s="4" t="str">
        <f>$BB$10</f>
        <v>Config2</v>
      </c>
      <c r="T888" s="3" t="s">
        <v>562</v>
      </c>
      <c r="U888" s="36"/>
      <c r="V888" s="37"/>
      <c r="W888" s="37"/>
      <c r="X888" s="38"/>
      <c r="Y888" s="38"/>
      <c r="Z888" s="48"/>
      <c r="AA888" s="39"/>
      <c r="AB888" s="40"/>
      <c r="AC888" s="40"/>
      <c r="AD888" s="40"/>
      <c r="AE888" s="41"/>
      <c r="AF888" s="42"/>
      <c r="AG888" s="49"/>
      <c r="AH888" s="43"/>
      <c r="AI888" s="43"/>
      <c r="AJ888" s="44"/>
      <c r="AK888" s="44"/>
      <c r="AL888" s="44"/>
      <c r="AM888" s="44"/>
      <c r="AN888" s="36"/>
      <c r="AO888" s="36"/>
      <c r="AP888" s="36"/>
      <c r="AQ888" s="36"/>
      <c r="AR888" s="36"/>
      <c r="AS888" s="36"/>
    </row>
    <row r="889" spans="19:45" ht="30" customHeight="1" x14ac:dyDescent="0.25">
      <c r="S889" s="4" t="str">
        <f>$BB$11</f>
        <v>-</v>
      </c>
      <c r="T889" s="3"/>
      <c r="U889" s="36"/>
      <c r="V889" s="37"/>
      <c r="W889" s="37"/>
      <c r="X889" s="38"/>
      <c r="Y889" s="38"/>
      <c r="Z889" s="48"/>
      <c r="AA889" s="39"/>
      <c r="AB889" s="40"/>
      <c r="AC889" s="40"/>
      <c r="AD889" s="40"/>
      <c r="AE889" s="41"/>
      <c r="AF889" s="42"/>
      <c r="AG889" s="49"/>
      <c r="AH889" s="43"/>
      <c r="AI889" s="43"/>
      <c r="AJ889" s="44"/>
      <c r="AK889" s="44"/>
      <c r="AL889" s="44"/>
      <c r="AM889" s="44"/>
      <c r="AN889" s="36"/>
      <c r="AO889" s="36"/>
      <c r="AP889" s="36"/>
      <c r="AQ889" s="36"/>
      <c r="AR889" s="36"/>
      <c r="AS889" s="36"/>
    </row>
    <row r="890" spans="19:45" ht="30" customHeight="1" x14ac:dyDescent="0.25">
      <c r="S890" s="4" t="str">
        <f>$BB$12</f>
        <v>-</v>
      </c>
      <c r="T890" s="3"/>
      <c r="U890" s="36"/>
      <c r="V890" s="37"/>
      <c r="W890" s="37"/>
      <c r="X890" s="38"/>
      <c r="Y890" s="38"/>
      <c r="Z890" s="48"/>
      <c r="AA890" s="39"/>
      <c r="AB890" s="40"/>
      <c r="AC890" s="40"/>
      <c r="AD890" s="40"/>
      <c r="AE890" s="41"/>
      <c r="AF890" s="42"/>
      <c r="AG890" s="49"/>
      <c r="AH890" s="43"/>
      <c r="AI890" s="43"/>
      <c r="AJ890" s="44"/>
      <c r="AK890" s="44"/>
      <c r="AL890" s="44"/>
      <c r="AM890" s="44"/>
      <c r="AN890" s="36"/>
      <c r="AO890" s="36"/>
      <c r="AP890" s="36"/>
      <c r="AQ890" s="36"/>
      <c r="AR890" s="36"/>
      <c r="AS890" s="36"/>
    </row>
    <row r="891" spans="19:45" ht="30" customHeight="1" x14ac:dyDescent="0.25">
      <c r="S891" s="4" t="str">
        <f>$BB$13</f>
        <v>-</v>
      </c>
      <c r="T891" s="3"/>
      <c r="U891" s="36"/>
      <c r="V891" s="37"/>
      <c r="W891" s="37"/>
      <c r="X891" s="38"/>
      <c r="Y891" s="38"/>
      <c r="Z891" s="48"/>
      <c r="AA891" s="39"/>
      <c r="AB891" s="40"/>
      <c r="AC891" s="40"/>
      <c r="AD891" s="40"/>
      <c r="AE891" s="41"/>
      <c r="AF891" s="42"/>
      <c r="AG891" s="49"/>
      <c r="AH891" s="43"/>
      <c r="AI891" s="43"/>
      <c r="AJ891" s="44"/>
      <c r="AK891" s="44"/>
      <c r="AL891" s="44"/>
      <c r="AM891" s="44"/>
      <c r="AN891" s="36"/>
      <c r="AO891" s="36"/>
      <c r="AP891" s="36"/>
      <c r="AQ891" s="36"/>
      <c r="AR891" s="36"/>
      <c r="AS891" s="36"/>
    </row>
    <row r="892" spans="19:45" ht="30" customHeight="1" x14ac:dyDescent="0.25">
      <c r="S892" s="4" t="str">
        <f>$BB$14</f>
        <v>-</v>
      </c>
      <c r="T892" s="3"/>
      <c r="U892" s="36"/>
      <c r="V892" s="37"/>
      <c r="W892" s="37"/>
      <c r="X892" s="38"/>
      <c r="Y892" s="38"/>
      <c r="Z892" s="48"/>
      <c r="AA892" s="39"/>
      <c r="AB892" s="40"/>
      <c r="AC892" s="40"/>
      <c r="AD892" s="40"/>
      <c r="AE892" s="41"/>
      <c r="AF892" s="42"/>
      <c r="AG892" s="49"/>
      <c r="AH892" s="43"/>
      <c r="AI892" s="43"/>
      <c r="AJ892" s="44"/>
      <c r="AK892" s="44"/>
      <c r="AL892" s="44"/>
      <c r="AM892" s="44"/>
      <c r="AN892" s="36"/>
      <c r="AO892" s="36"/>
      <c r="AP892" s="36"/>
      <c r="AQ892" s="36"/>
      <c r="AR892" s="36"/>
      <c r="AS892" s="36"/>
    </row>
    <row r="893" spans="19:45" ht="30" customHeight="1" x14ac:dyDescent="0.25">
      <c r="S893" s="4" t="str">
        <f>$BB$15</f>
        <v>-</v>
      </c>
      <c r="T893" s="3"/>
      <c r="U893" s="36"/>
      <c r="V893" s="37"/>
      <c r="W893" s="37"/>
      <c r="X893" s="38"/>
      <c r="Y893" s="38"/>
      <c r="Z893" s="48"/>
      <c r="AA893" s="39"/>
      <c r="AB893" s="40"/>
      <c r="AC893" s="40"/>
      <c r="AD893" s="40"/>
      <c r="AE893" s="41"/>
      <c r="AF893" s="42"/>
      <c r="AG893" s="49"/>
      <c r="AH893" s="43"/>
      <c r="AI893" s="43"/>
      <c r="AJ893" s="44"/>
      <c r="AK893" s="44"/>
      <c r="AL893" s="44"/>
      <c r="AM893" s="44"/>
      <c r="AN893" s="36"/>
      <c r="AO893" s="36"/>
      <c r="AP893" s="36"/>
      <c r="AQ893" s="36"/>
      <c r="AR893" s="36"/>
      <c r="AS893" s="36"/>
    </row>
    <row r="894" spans="19:45" ht="30" customHeight="1" x14ac:dyDescent="0.25">
      <c r="S894" s="4" t="str">
        <f>$BB$16</f>
        <v>-</v>
      </c>
      <c r="T894" s="3"/>
      <c r="U894" s="36"/>
      <c r="V894" s="37"/>
      <c r="W894" s="37"/>
      <c r="X894" s="38"/>
      <c r="Y894" s="38"/>
      <c r="Z894" s="48"/>
      <c r="AA894" s="39"/>
      <c r="AB894" s="40"/>
      <c r="AC894" s="40"/>
      <c r="AD894" s="40"/>
      <c r="AE894" s="41"/>
      <c r="AF894" s="42"/>
      <c r="AG894" s="49"/>
      <c r="AH894" s="43"/>
      <c r="AI894" s="43"/>
      <c r="AJ894" s="44"/>
      <c r="AK894" s="44"/>
      <c r="AL894" s="44"/>
      <c r="AM894" s="44"/>
      <c r="AN894" s="36"/>
      <c r="AO894" s="36"/>
      <c r="AP894" s="36"/>
      <c r="AQ894" s="36"/>
      <c r="AR894" s="36"/>
      <c r="AS894" s="36"/>
    </row>
    <row r="895" spans="19:45" ht="30" customHeight="1" x14ac:dyDescent="0.25">
      <c r="S895" s="4" t="str">
        <f>$BB$17</f>
        <v>-</v>
      </c>
      <c r="T895" s="3"/>
      <c r="U895" s="36"/>
      <c r="V895" s="37"/>
      <c r="W895" s="37"/>
      <c r="X895" s="38"/>
      <c r="Y895" s="38"/>
      <c r="Z895" s="48"/>
      <c r="AA895" s="39"/>
      <c r="AB895" s="40"/>
      <c r="AC895" s="40"/>
      <c r="AD895" s="40"/>
      <c r="AE895" s="41"/>
      <c r="AF895" s="42"/>
      <c r="AG895" s="49"/>
      <c r="AH895" s="43"/>
      <c r="AI895" s="43"/>
      <c r="AJ895" s="44"/>
      <c r="AK895" s="44"/>
      <c r="AL895" s="44"/>
      <c r="AM895" s="44"/>
      <c r="AN895" s="36"/>
      <c r="AO895" s="36"/>
      <c r="AP895" s="36"/>
      <c r="AQ895" s="36"/>
      <c r="AR895" s="36"/>
      <c r="AS895" s="36"/>
    </row>
    <row r="896" spans="19:45" ht="30" customHeight="1" x14ac:dyDescent="0.25">
      <c r="S896" s="4" t="str">
        <f>$BB$18</f>
        <v>-</v>
      </c>
      <c r="T896" s="3"/>
      <c r="U896" s="36"/>
      <c r="V896" s="37"/>
      <c r="W896" s="37"/>
      <c r="X896" s="38"/>
      <c r="Y896" s="38"/>
      <c r="Z896" s="48"/>
      <c r="AA896" s="39"/>
      <c r="AB896" s="40"/>
      <c r="AC896" s="40"/>
      <c r="AD896" s="40"/>
      <c r="AE896" s="41"/>
      <c r="AF896" s="42"/>
      <c r="AG896" s="49"/>
      <c r="AH896" s="43"/>
      <c r="AI896" s="43"/>
      <c r="AJ896" s="44"/>
      <c r="AK896" s="44"/>
      <c r="AL896" s="44"/>
      <c r="AM896" s="44"/>
      <c r="AN896" s="36"/>
      <c r="AO896" s="36"/>
      <c r="AP896" s="36"/>
      <c r="AQ896" s="36"/>
      <c r="AR896" s="36"/>
      <c r="AS896" s="36"/>
    </row>
    <row r="897" spans="19:45" ht="30" customHeight="1" x14ac:dyDescent="0.25">
      <c r="S897" s="4" t="str">
        <f>$BB$19</f>
        <v>-</v>
      </c>
      <c r="T897" s="3"/>
      <c r="U897" s="36"/>
      <c r="V897" s="37"/>
      <c r="W897" s="37"/>
      <c r="X897" s="38"/>
      <c r="Y897" s="38"/>
      <c r="Z897" s="48"/>
      <c r="AA897" s="39"/>
      <c r="AB897" s="40"/>
      <c r="AC897" s="40"/>
      <c r="AD897" s="40"/>
      <c r="AE897" s="41"/>
      <c r="AF897" s="42"/>
      <c r="AG897" s="49"/>
      <c r="AH897" s="43"/>
      <c r="AI897" s="43"/>
      <c r="AJ897" s="44"/>
      <c r="AK897" s="44"/>
      <c r="AL897" s="44"/>
      <c r="AM897" s="44"/>
      <c r="AN897" s="36"/>
      <c r="AO897" s="36"/>
      <c r="AP897" s="36"/>
      <c r="AQ897" s="36"/>
      <c r="AR897" s="36"/>
      <c r="AS897" s="36"/>
    </row>
    <row r="898" spans="19:45" ht="30" customHeight="1" x14ac:dyDescent="0.25">
      <c r="S898" s="4" t="str">
        <f>$BB$20</f>
        <v>-</v>
      </c>
      <c r="T898" s="3"/>
      <c r="U898" s="36"/>
      <c r="V898" s="37"/>
      <c r="W898" s="37"/>
      <c r="X898" s="38"/>
      <c r="Y898" s="38"/>
      <c r="Z898" s="48"/>
      <c r="AA898" s="39"/>
      <c r="AB898" s="40"/>
      <c r="AC898" s="40"/>
      <c r="AD898" s="40"/>
      <c r="AE898" s="41"/>
      <c r="AF898" s="42"/>
      <c r="AG898" s="49"/>
      <c r="AH898" s="43"/>
      <c r="AI898" s="43"/>
      <c r="AJ898" s="44"/>
      <c r="AK898" s="44"/>
      <c r="AL898" s="44"/>
      <c r="AM898" s="44"/>
      <c r="AN898" s="36"/>
      <c r="AO898" s="36"/>
      <c r="AP898" s="36"/>
      <c r="AQ898" s="36"/>
      <c r="AR898" s="36"/>
      <c r="AS898" s="36"/>
    </row>
    <row r="899" spans="19:45" ht="30" customHeight="1" x14ac:dyDescent="0.25">
      <c r="S899" s="4" t="str">
        <f>$BB$21</f>
        <v>-</v>
      </c>
      <c r="T899" s="3"/>
      <c r="U899" s="36"/>
      <c r="V899" s="37"/>
      <c r="W899" s="37"/>
      <c r="X899" s="38"/>
      <c r="Y899" s="38"/>
      <c r="Z899" s="48"/>
      <c r="AA899" s="39"/>
      <c r="AB899" s="40"/>
      <c r="AC899" s="40"/>
      <c r="AD899" s="40"/>
      <c r="AE899" s="41"/>
      <c r="AF899" s="42"/>
      <c r="AG899" s="49"/>
      <c r="AH899" s="43"/>
      <c r="AI899" s="43"/>
      <c r="AJ899" s="44"/>
      <c r="AK899" s="44"/>
      <c r="AL899" s="44"/>
      <c r="AM899" s="44"/>
      <c r="AN899" s="36"/>
      <c r="AO899" s="36"/>
      <c r="AP899" s="36"/>
      <c r="AQ899" s="36"/>
      <c r="AR899" s="36"/>
      <c r="AS899" s="36"/>
    </row>
    <row r="900" spans="19:45" ht="30" customHeight="1" x14ac:dyDescent="0.25">
      <c r="S900" s="4" t="str">
        <f>$BB$22</f>
        <v>-</v>
      </c>
      <c r="T900" s="3"/>
      <c r="U900" s="36"/>
      <c r="V900" s="37"/>
      <c r="W900" s="37"/>
      <c r="X900" s="38"/>
      <c r="Y900" s="38"/>
      <c r="Z900" s="48"/>
      <c r="AA900" s="39"/>
      <c r="AB900" s="40"/>
      <c r="AC900" s="40"/>
      <c r="AD900" s="40"/>
      <c r="AE900" s="41"/>
      <c r="AF900" s="42"/>
      <c r="AG900" s="49"/>
      <c r="AH900" s="43"/>
      <c r="AI900" s="43"/>
      <c r="AJ900" s="44"/>
      <c r="AK900" s="44"/>
      <c r="AL900" s="44"/>
      <c r="AM900" s="44"/>
      <c r="AN900" s="36"/>
      <c r="AO900" s="36"/>
      <c r="AP900" s="36"/>
      <c r="AQ900" s="36"/>
      <c r="AR900" s="36"/>
      <c r="AS900" s="36"/>
    </row>
    <row r="901" spans="19:45" ht="30" customHeight="1" x14ac:dyDescent="0.25">
      <c r="S901" s="4" t="str">
        <f>$BB$23</f>
        <v>-</v>
      </c>
      <c r="T901" s="3"/>
      <c r="U901" s="36"/>
      <c r="V901" s="37"/>
      <c r="W901" s="37"/>
      <c r="X901" s="38"/>
      <c r="Y901" s="38"/>
      <c r="Z901" s="48"/>
      <c r="AA901" s="39"/>
      <c r="AB901" s="40"/>
      <c r="AC901" s="40"/>
      <c r="AD901" s="40"/>
      <c r="AE901" s="41"/>
      <c r="AF901" s="42"/>
      <c r="AG901" s="49"/>
      <c r="AH901" s="43"/>
      <c r="AI901" s="43"/>
      <c r="AJ901" s="44"/>
      <c r="AK901" s="44"/>
      <c r="AL901" s="44"/>
      <c r="AM901" s="44"/>
      <c r="AN901" s="36"/>
      <c r="AO901" s="36"/>
      <c r="AP901" s="36"/>
      <c r="AQ901" s="36"/>
      <c r="AR901" s="36"/>
      <c r="AS901" s="36"/>
    </row>
    <row r="902" spans="19:45" ht="30" customHeight="1" x14ac:dyDescent="0.25">
      <c r="S902" s="4" t="str">
        <f>$BB$24</f>
        <v>-</v>
      </c>
      <c r="T902" s="3"/>
      <c r="U902" s="36"/>
      <c r="V902" s="37"/>
      <c r="W902" s="37"/>
      <c r="X902" s="38"/>
      <c r="Y902" s="38"/>
      <c r="Z902" s="48"/>
      <c r="AA902" s="39"/>
      <c r="AB902" s="40"/>
      <c r="AC902" s="40"/>
      <c r="AD902" s="40"/>
      <c r="AE902" s="41"/>
      <c r="AF902" s="42"/>
      <c r="AG902" s="49"/>
      <c r="AH902" s="43"/>
      <c r="AI902" s="43"/>
      <c r="AJ902" s="44"/>
      <c r="AK902" s="44"/>
      <c r="AL902" s="44"/>
      <c r="AM902" s="44"/>
      <c r="AN902" s="36"/>
      <c r="AO902" s="36"/>
      <c r="AP902" s="36"/>
      <c r="AQ902" s="36"/>
      <c r="AR902" s="36"/>
      <c r="AS902" s="36"/>
    </row>
    <row r="903" spans="19:45" ht="30" customHeight="1" x14ac:dyDescent="0.25">
      <c r="S903" s="4" t="str">
        <f>$BB$25</f>
        <v>-</v>
      </c>
      <c r="T903" s="3"/>
      <c r="U903" s="36"/>
      <c r="V903" s="37"/>
      <c r="W903" s="37"/>
      <c r="X903" s="38"/>
      <c r="Y903" s="38"/>
      <c r="Z903" s="48"/>
      <c r="AA903" s="39"/>
      <c r="AB903" s="40"/>
      <c r="AC903" s="40"/>
      <c r="AD903" s="40"/>
      <c r="AE903" s="41"/>
      <c r="AF903" s="42"/>
      <c r="AG903" s="49"/>
      <c r="AH903" s="43"/>
      <c r="AI903" s="43"/>
      <c r="AJ903" s="44"/>
      <c r="AK903" s="44"/>
      <c r="AL903" s="44"/>
      <c r="AM903" s="44"/>
      <c r="AN903" s="36"/>
      <c r="AO903" s="36"/>
      <c r="AP903" s="36"/>
      <c r="AQ903" s="36"/>
      <c r="AR903" s="36"/>
      <c r="AS903" s="36"/>
    </row>
    <row r="904" spans="19:45" ht="30" customHeight="1" x14ac:dyDescent="0.25">
      <c r="S904" s="4" t="str">
        <f>$BB$26</f>
        <v>-</v>
      </c>
      <c r="T904" s="3"/>
      <c r="U904" s="36"/>
      <c r="V904" s="37"/>
      <c r="W904" s="37"/>
      <c r="X904" s="38"/>
      <c r="Y904" s="38"/>
      <c r="Z904" s="48"/>
      <c r="AA904" s="39"/>
      <c r="AB904" s="40"/>
      <c r="AC904" s="40"/>
      <c r="AD904" s="40"/>
      <c r="AE904" s="41"/>
      <c r="AF904" s="42"/>
      <c r="AG904" s="49"/>
      <c r="AH904" s="43"/>
      <c r="AI904" s="43"/>
      <c r="AJ904" s="44"/>
      <c r="AK904" s="44"/>
      <c r="AL904" s="44"/>
      <c r="AM904" s="44"/>
      <c r="AN904" s="36"/>
      <c r="AO904" s="36"/>
      <c r="AP904" s="36"/>
      <c r="AQ904" s="36"/>
      <c r="AR904" s="36"/>
      <c r="AS904" s="36"/>
    </row>
    <row r="905" spans="19:45" ht="30" customHeight="1" x14ac:dyDescent="0.25">
      <c r="S905" s="4" t="str">
        <f>$BB$27</f>
        <v>-</v>
      </c>
      <c r="T905" s="3"/>
      <c r="U905" s="36"/>
      <c r="V905" s="37"/>
      <c r="W905" s="37"/>
      <c r="X905" s="38"/>
      <c r="Y905" s="38"/>
      <c r="Z905" s="48"/>
      <c r="AA905" s="39"/>
      <c r="AB905" s="40"/>
      <c r="AC905" s="40"/>
      <c r="AD905" s="40"/>
      <c r="AE905" s="41"/>
      <c r="AF905" s="42"/>
      <c r="AG905" s="49"/>
      <c r="AH905" s="43"/>
      <c r="AI905" s="43"/>
      <c r="AJ905" s="44"/>
      <c r="AK905" s="44"/>
      <c r="AL905" s="44"/>
      <c r="AM905" s="44"/>
      <c r="AN905" s="36"/>
      <c r="AO905" s="36"/>
      <c r="AP905" s="36"/>
      <c r="AQ905" s="36"/>
      <c r="AR905" s="36"/>
      <c r="AS905" s="36"/>
    </row>
    <row r="906" spans="19:45" ht="30" customHeight="1" x14ac:dyDescent="0.25">
      <c r="S906" s="4" t="str">
        <f>$BB$28</f>
        <v>-</v>
      </c>
      <c r="T906" s="3"/>
      <c r="U906" s="36"/>
      <c r="V906" s="37"/>
      <c r="W906" s="37"/>
      <c r="X906" s="38"/>
      <c r="Y906" s="38"/>
      <c r="Z906" s="48"/>
      <c r="AA906" s="39"/>
      <c r="AB906" s="40"/>
      <c r="AC906" s="40"/>
      <c r="AD906" s="40"/>
      <c r="AE906" s="41"/>
      <c r="AF906" s="42"/>
      <c r="AG906" s="49"/>
      <c r="AH906" s="43"/>
      <c r="AI906" s="43"/>
      <c r="AJ906" s="44"/>
      <c r="AK906" s="44"/>
      <c r="AL906" s="44"/>
      <c r="AM906" s="44"/>
      <c r="AN906" s="36"/>
      <c r="AO906" s="36"/>
      <c r="AP906" s="36"/>
      <c r="AQ906" s="36"/>
      <c r="AR906" s="36"/>
      <c r="AS906" s="36"/>
    </row>
    <row r="907" spans="19:45" ht="30" customHeight="1" x14ac:dyDescent="0.25">
      <c r="S907" s="4" t="str">
        <f>$BB$29</f>
        <v>-</v>
      </c>
      <c r="T907" s="3"/>
      <c r="U907" s="36"/>
      <c r="V907" s="37"/>
      <c r="W907" s="37"/>
      <c r="X907" s="38"/>
      <c r="Y907" s="38"/>
      <c r="Z907" s="48"/>
      <c r="AA907" s="39"/>
      <c r="AB907" s="40"/>
      <c r="AC907" s="40"/>
      <c r="AD907" s="40"/>
      <c r="AE907" s="41"/>
      <c r="AF907" s="42"/>
      <c r="AG907" s="49"/>
      <c r="AH907" s="43"/>
      <c r="AI907" s="43"/>
      <c r="AJ907" s="44"/>
      <c r="AK907" s="44"/>
      <c r="AL907" s="44"/>
      <c r="AM907" s="44"/>
      <c r="AN907" s="36"/>
      <c r="AO907" s="36"/>
      <c r="AP907" s="36"/>
      <c r="AQ907" s="36"/>
      <c r="AR907" s="36"/>
      <c r="AS907" s="36"/>
    </row>
    <row r="908" spans="19:45" ht="30" customHeight="1" x14ac:dyDescent="0.25">
      <c r="S908" s="4" t="str">
        <f>$BB$30</f>
        <v>-</v>
      </c>
      <c r="T908" s="3"/>
      <c r="U908" s="36"/>
      <c r="V908" s="37"/>
      <c r="W908" s="37"/>
      <c r="X908" s="38"/>
      <c r="Y908" s="38"/>
      <c r="Z908" s="48"/>
      <c r="AA908" s="39"/>
      <c r="AB908" s="40"/>
      <c r="AC908" s="40"/>
      <c r="AD908" s="40"/>
      <c r="AE908" s="41"/>
      <c r="AF908" s="42"/>
      <c r="AG908" s="49"/>
      <c r="AH908" s="43"/>
      <c r="AI908" s="43"/>
      <c r="AJ908" s="44"/>
      <c r="AK908" s="44"/>
      <c r="AL908" s="44"/>
      <c r="AM908" s="44"/>
      <c r="AN908" s="36"/>
      <c r="AO908" s="36"/>
      <c r="AP908" s="36"/>
      <c r="AQ908" s="36"/>
      <c r="AR908" s="36"/>
      <c r="AS908" s="36"/>
    </row>
    <row r="909" spans="19:45" ht="30" customHeight="1" x14ac:dyDescent="0.25">
      <c r="S909" s="4" t="str">
        <f>$BB$31</f>
        <v>-</v>
      </c>
      <c r="T909" s="3"/>
      <c r="U909" s="36"/>
      <c r="V909" s="37"/>
      <c r="W909" s="37"/>
      <c r="X909" s="38"/>
      <c r="Y909" s="38"/>
      <c r="Z909" s="48"/>
      <c r="AA909" s="39"/>
      <c r="AB909" s="40"/>
      <c r="AC909" s="40"/>
      <c r="AD909" s="40"/>
      <c r="AE909" s="41"/>
      <c r="AF909" s="42"/>
      <c r="AG909" s="49"/>
      <c r="AH909" s="43"/>
      <c r="AI909" s="43"/>
      <c r="AJ909" s="44"/>
      <c r="AK909" s="44"/>
      <c r="AL909" s="44"/>
      <c r="AM909" s="44"/>
      <c r="AN909" s="36"/>
      <c r="AO909" s="36"/>
      <c r="AP909" s="36"/>
      <c r="AQ909" s="36"/>
      <c r="AR909" s="36"/>
      <c r="AS909" s="36"/>
    </row>
    <row r="910" spans="19:45" ht="30" customHeight="1" x14ac:dyDescent="0.25">
      <c r="S910" s="85"/>
      <c r="T910" s="85"/>
      <c r="U910" s="85"/>
      <c r="V910" s="85"/>
      <c r="W910" s="85"/>
      <c r="X910" s="85"/>
      <c r="Y910" s="85"/>
      <c r="Z910" s="85"/>
      <c r="AA910" s="85"/>
      <c r="AB910" s="85"/>
      <c r="AC910" s="85"/>
      <c r="AD910" s="85"/>
      <c r="AE910" s="85"/>
      <c r="AF910" s="85"/>
      <c r="AG910" s="85"/>
      <c r="AH910" s="85"/>
      <c r="AI910" s="85"/>
      <c r="AJ910" s="85"/>
      <c r="AK910" s="85"/>
      <c r="AL910" s="85"/>
      <c r="AM910" s="85"/>
      <c r="AN910" s="85"/>
      <c r="AO910" s="85"/>
      <c r="AP910" s="85"/>
      <c r="AQ910" s="85"/>
      <c r="AR910" s="109"/>
      <c r="AS910" s="109"/>
    </row>
    <row r="986" spans="12:12" ht="30" customHeight="1" x14ac:dyDescent="0.25">
      <c r="L986" s="88">
        <v>4</v>
      </c>
    </row>
  </sheetData>
  <sheetProtection sheet="1" objects="1" scenarios="1"/>
  <phoneticPr fontId="1" type="noConversion"/>
  <dataValidations count="16">
    <dataValidation type="list" allowBlank="1" showInputMessage="1" showErrorMessage="1" sqref="T74 T139 T204 T9 T269 T334 T399 T464 T529 T594 T659 T724 T789 T854" xr:uid="{D1A6B3B1-B48F-48D9-817D-030FD5E86407}">
      <formula1>"Auto,FIX"</formula1>
    </dataValidation>
    <dataValidation type="list" allowBlank="1" showInputMessage="1" showErrorMessage="1" sqref="T10 T75 T140 T205 T270 T335 T400 T465 T530 T595 T660 T725 T790 T855" xr:uid="{5A161C38-0FBD-4165-B11B-0972AF214D43}">
      <formula1>"NormalMode,TestMode,VBMode,VBTMode,ClockMode"</formula1>
    </dataValidation>
    <dataValidation type="list" allowBlank="1" showInputMessage="1" showErrorMessage="1" sqref="T15 T80 T145 T210 T275 T340 T405 T470 T535 T600 T665 T730 T795 T860" xr:uid="{91914842-4FF9-4C5C-84B7-E7DF468D9531}">
      <formula1>$DT$1:$DT$31</formula1>
    </dataValidation>
    <dataValidation type="list" allowBlank="1" showInputMessage="1" showErrorMessage="1" sqref="U1 U66 U131 U196 U261 U326 U391 U456 U521 U586 U651 U716 U781 U846" xr:uid="{7B1F755B-78FC-46AF-92F9-95E409A50654}">
      <formula1>$DX$2:$DX$21</formula1>
    </dataValidation>
    <dataValidation type="list" allowBlank="1" showInputMessage="1" showErrorMessage="1" sqref="DB1:DC1" xr:uid="{9DCD4681-929D-453B-AAFC-B7229DD1434F}">
      <formula1>$DH$2:$DH$31</formula1>
    </dataValidation>
    <dataValidation type="list" allowBlank="1" showInputMessage="1" showErrorMessage="1" sqref="CQ1:CR1" xr:uid="{C5E44AE8-0FDA-4769-A93A-B737AFC1F63B}">
      <formula1>$DI$2:$DI$31</formula1>
    </dataValidation>
    <dataValidation type="list" allowBlank="1" showInputMessage="1" showErrorMessage="1" sqref="CF1:CH1 BU1 CP1 DA1" xr:uid="{F61BE260-7417-4A23-961B-8FD4F508643E}">
      <formula1>$DJ$2:$DJ$31</formula1>
    </dataValidation>
    <dataValidation type="list" allowBlank="1" showInputMessage="1" showErrorMessage="1" sqref="BV1:BW1" xr:uid="{315FC069-F95E-4733-82C8-49E2889CFCD2}">
      <formula1>$DG$2:$DG$31</formula1>
    </dataValidation>
    <dataValidation type="list" allowBlank="1" showInputMessage="1" showErrorMessage="1" sqref="BI1:BK1" xr:uid="{9AA48333-395B-4787-A101-1896AA412217}">
      <formula1>$DF$2:$DF$31</formula1>
    </dataValidation>
    <dataValidation type="list" allowBlank="1" showInputMessage="1" showErrorMessage="1" sqref="T8 T73 T138 T203 T268 T333 T398 T463 T528 T593 T658 T723 T788 T853" xr:uid="{9C1431DE-6AA5-46C0-A369-B30FC7859FDD}">
      <formula1>$AU$2:$AU$31</formula1>
    </dataValidation>
    <dataValidation type="list" allowBlank="1" showInputMessage="1" showErrorMessage="1" sqref="AE5:AE64 AE70:AE129 AE135:AE194 AE200:AE259 AE265:AE324 AE330:AE389 AE395:AE454 AE460:AE519 AE525:AE584 AE590:AE649 AE655:AE714 AE720:AE779 AE785:AE844 AE850:AE909" xr:uid="{F9FADFC1-014E-4D61-A9F2-7D3487CFB5E9}">
      <formula1>$BY$2:$BY$31</formula1>
    </dataValidation>
    <dataValidation type="list" allowBlank="1" showInputMessage="1" showErrorMessage="1" sqref="AD5:AD64 AD70:AD129 AD135:AD194 AD200:AD259 AD265:AD324 AD330:AD389 AD395:AD454 AD460:AD519 AD525:AD584 AD590:AD649 AD655:AD714 AD720:AD779 AD785:AD844 AD850:AD909" xr:uid="{A43F1874-6C12-4748-A775-2DCF673156D4}">
      <formula1>$CJ$2:$CJ$31</formula1>
    </dataValidation>
    <dataValidation type="list" allowBlank="1" showInputMessage="1" showErrorMessage="1" sqref="AC70:AC129 AC5:AC64 AC135:AC194 AC200:AC259 AC265:AC324 AC330:AC389 AC395:AC454 AC460:AC519 AC525:AC584 AC590:AC649 AC655:AC714 AC720:AC779 AC785:AC844 AC850:AC909" xr:uid="{F41D9577-5976-40CC-AF1A-81D193B17677}">
      <formula1>$CT$2:$CT$31</formula1>
    </dataValidation>
    <dataValidation type="list" allowBlank="1" showInputMessage="1" showErrorMessage="1" sqref="AB70:AB129 AB135:AB194 AB5:AB64 AB200:AB259 AB265:AB324 AB330:AB389 AB395:AB454 AB460:AB519 AB525:AB584 AB590:AB649 AB655:AB714 AB720:AB779 AB785:AB844 AB850:AB909" xr:uid="{4E0E967B-525C-44A4-8578-E01FC8D8169E}">
      <formula1>$BM$2:$BM$31</formula1>
    </dataValidation>
    <dataValidation type="list" allowBlank="1" showInputMessage="1" showErrorMessage="1" sqref="AA135:AA194 AA70:AA129 AA5:AA64 AA200:AA259 AA265:AA324 AA330:AA389 AA395:AA454 AA460:AA519 AA525:AA584 AA590:AA649 AA655:AA714 AA720:AA779 AA785:AA844 AA850:AA909" xr:uid="{CB3F51A5-DCF5-41DE-944C-64A697838AA7}">
      <formula1>$BB$2:$BB$31</formula1>
    </dataValidation>
    <dataValidation type="list" allowBlank="1" showInputMessage="1" showErrorMessage="1" sqref="T12 T77 T142 T207 T272 T337 T402 T467 T532 T597 T662 T727 T792 T857" xr:uid="{FA231FEA-CF4C-4145-9E4E-9821EEF805DA}">
      <formula1>$DE$2:$DE$31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091DC10F-D81A-45DA-BE04-FA9A88276A6B}">
          <x14:formula1>
            <xm:f>ASIC!$A$2:$A$200</xm:f>
          </x14:formula1>
          <xm:sqref>T5 T70 T135 T200 T265 T330 T395 T460 T525 T590 T655 T720 T785 T850</xm:sqref>
        </x14:dataValidation>
        <x14:dataValidation type="list" allowBlank="1" showInputMessage="1" showErrorMessage="1" xr:uid="{36FE7A9B-106A-4D3F-9C61-20D431F1E7A6}">
          <x14:formula1>
            <xm:f>MPN!$A$1:$A$500</xm:f>
          </x14:formula1>
          <xm:sqref>T4 T69 T134 T199 T264 T329 T394 T459 T524 T589 T654 T719 T784 T849</xm:sqref>
        </x14:dataValidation>
        <x14:dataValidation type="list" allowBlank="1" showInputMessage="1" showErrorMessage="1" xr:uid="{45770ECD-3FF6-4853-8A3A-164E516FC158}">
          <x14:formula1>
            <xm:f>'Check'!$A$2:$A$15</xm:f>
          </x14:formula1>
          <xm:sqref>T3 T68 T133 T198 T263 T328 T393 T458 T523 T588 T653 T718 T783 T848</xm:sqref>
        </x14:dataValidation>
        <x14:dataValidation type="list" allowBlank="1" showInputMessage="1" showErrorMessage="1" xr:uid="{74D3F337-D845-4CC4-832E-9B9C5AAFDA87}">
          <x14:formula1>
            <xm:f>Sensor!$A$1:$A$200</xm:f>
          </x14:formula1>
          <xm:sqref>T6 T71 T136 T201 T266 T331 T396 T461 T526 T591 T656 T721 T786 T851</xm:sqref>
        </x14:dataValidation>
        <x14:dataValidation type="list" allowBlank="1" showInputMessage="1" showErrorMessage="1" xr:uid="{47040D8C-1BE7-49E9-AF4D-7F120F813018}">
          <x14:formula1>
            <xm:f>'Check'!$D$2:$D$15</xm:f>
          </x14:formula1>
          <xm:sqref>T2 T67 T132 T197 T262 T327 T392 T457 T522 T587 T652 T717 T782 T847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A4410-3D38-462C-9000-049325D02542}">
  <sheetPr codeName="工作表18">
    <tabColor rgb="FFFF0000"/>
  </sheetPr>
  <dimension ref="A1:EE130"/>
  <sheetViews>
    <sheetView topLeftCell="D1" zoomScale="70" zoomScaleNormal="70" workbookViewId="0">
      <selection activeCell="AJ2" sqref="AJ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3" customWidth="1"/>
    <col min="16" max="16" width="70.625" style="7" customWidth="1"/>
    <col min="17" max="17" width="56.875" style="7" customWidth="1"/>
    <col min="18" max="18" width="2.625" style="6" customWidth="1"/>
    <col min="19" max="19" width="23.375" style="7" customWidth="1"/>
    <col min="20" max="20" width="33.5" style="5" bestFit="1"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72" bestFit="1" customWidth="1"/>
    <col min="110" max="114" width="18.75" style="72"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81" bestFit="1" customWidth="1"/>
    <col min="125" max="126" width="18" style="81" customWidth="1"/>
    <col min="127" max="127" width="0.875" style="20" customWidth="1"/>
    <col min="128" max="128" width="56.25" style="81" customWidth="1"/>
    <col min="129" max="129" width="34.625" style="73" bestFit="1" customWidth="1"/>
    <col min="130" max="130" width="37.75" style="73"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1266</v>
      </c>
      <c r="C1" s="61" t="s">
        <v>9</v>
      </c>
      <c r="D1" s="61" t="s">
        <v>4</v>
      </c>
      <c r="E1" s="61" t="s">
        <v>5</v>
      </c>
      <c r="F1" s="61" t="s">
        <v>12</v>
      </c>
      <c r="G1" s="61" t="s">
        <v>10</v>
      </c>
      <c r="H1" s="61" t="s">
        <v>0</v>
      </c>
      <c r="I1" s="61" t="s">
        <v>6</v>
      </c>
      <c r="J1" s="61" t="s">
        <v>7</v>
      </c>
      <c r="K1" s="61" t="s">
        <v>1</v>
      </c>
      <c r="L1" s="61" t="s">
        <v>722</v>
      </c>
      <c r="M1" s="61" t="s">
        <v>3</v>
      </c>
      <c r="N1" s="61" t="s">
        <v>720</v>
      </c>
      <c r="O1" s="75" t="s">
        <v>11</v>
      </c>
      <c r="P1" s="61" t="s">
        <v>8</v>
      </c>
      <c r="Q1" s="61" t="s">
        <v>2</v>
      </c>
      <c r="R1" s="34"/>
      <c r="S1" s="31" cm="1">
        <f t="array" ref="S1">BoxNum(ROW($S1))</f>
        <v>1</v>
      </c>
      <c r="T1" s="7" t="s">
        <v>698</v>
      </c>
      <c r="U1" s="15" t="s">
        <v>585</v>
      </c>
      <c r="V1" s="12"/>
      <c r="W1" s="65"/>
      <c r="X1" s="12"/>
      <c r="Y1" s="7" t="str">
        <f>VLOOKUP(U1,$DX$1:$DZ$21,3,FALSE)</f>
        <v>-</v>
      </c>
      <c r="Z1" s="81"/>
      <c r="AD1" s="8"/>
      <c r="AT1" s="34"/>
      <c r="AU1" s="5" t="s">
        <v>588</v>
      </c>
      <c r="AV1" s="5" t="s">
        <v>433</v>
      </c>
      <c r="AW1" s="5" t="s">
        <v>450</v>
      </c>
      <c r="AX1" s="5" t="s">
        <v>255</v>
      </c>
      <c r="AY1" s="5" t="s">
        <v>255</v>
      </c>
      <c r="AZ1" s="5" t="s">
        <v>255</v>
      </c>
      <c r="BA1" s="9"/>
      <c r="BB1" s="5" t="s">
        <v>7</v>
      </c>
      <c r="BC1" s="5" t="s">
        <v>551</v>
      </c>
      <c r="BD1" s="5" t="s">
        <v>552</v>
      </c>
      <c r="BE1" s="5" t="s">
        <v>564</v>
      </c>
      <c r="BF1" s="5" t="s">
        <v>255</v>
      </c>
      <c r="BG1" s="5" t="s">
        <v>255</v>
      </c>
      <c r="BH1" s="5" t="s">
        <v>255</v>
      </c>
      <c r="BI1" s="10" t="s">
        <v>553</v>
      </c>
      <c r="BJ1" s="10" t="s">
        <v>1193</v>
      </c>
      <c r="BK1" s="10" t="s">
        <v>255</v>
      </c>
      <c r="BL1" s="9"/>
      <c r="BM1" s="11" t="s">
        <v>563</v>
      </c>
      <c r="BN1" s="11" t="s">
        <v>550</v>
      </c>
      <c r="BO1" s="11" t="s">
        <v>1194</v>
      </c>
      <c r="BP1" s="11" t="s">
        <v>565</v>
      </c>
      <c r="BQ1" s="11" t="s">
        <v>812</v>
      </c>
      <c r="BR1" s="11" t="s">
        <v>255</v>
      </c>
      <c r="BS1" s="11" t="s">
        <v>255</v>
      </c>
      <c r="BT1" s="11" t="s">
        <v>255</v>
      </c>
      <c r="BU1" s="10" t="s">
        <v>576</v>
      </c>
      <c r="BV1" s="10" t="s">
        <v>255</v>
      </c>
      <c r="BW1" s="10" t="s">
        <v>255</v>
      </c>
      <c r="BX1" s="9"/>
      <c r="BY1" s="11" t="s">
        <v>608</v>
      </c>
      <c r="BZ1" s="11" t="s">
        <v>562</v>
      </c>
      <c r="CA1" s="11" t="s">
        <v>562</v>
      </c>
      <c r="CB1" s="5" t="s">
        <v>562</v>
      </c>
      <c r="CC1" s="5" t="s">
        <v>562</v>
      </c>
      <c r="CD1" s="5" t="s">
        <v>562</v>
      </c>
      <c r="CE1" s="5" t="s">
        <v>255</v>
      </c>
      <c r="CF1" s="12" t="s">
        <v>610</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72" t="s">
        <v>574</v>
      </c>
      <c r="DF1" s="72" t="s">
        <v>553</v>
      </c>
      <c r="DG1" s="72" t="s">
        <v>568</v>
      </c>
      <c r="DH1" s="72" t="s">
        <v>575</v>
      </c>
      <c r="DI1" s="72" t="s">
        <v>572</v>
      </c>
      <c r="DJ1" s="72" t="s">
        <v>570</v>
      </c>
      <c r="DK1" s="9"/>
      <c r="DL1" s="5" t="s">
        <v>718</v>
      </c>
      <c r="DM1" s="5" t="s">
        <v>708</v>
      </c>
      <c r="DN1" s="5" t="s">
        <v>707</v>
      </c>
      <c r="DO1" s="5" t="s">
        <v>709</v>
      </c>
      <c r="DP1" s="5" t="s">
        <v>710</v>
      </c>
      <c r="DQ1" s="5" t="s">
        <v>611</v>
      </c>
      <c r="DR1" s="5" t="s">
        <v>711</v>
      </c>
      <c r="DS1" s="9"/>
      <c r="DT1" s="81" t="s">
        <v>25</v>
      </c>
      <c r="DU1" s="81" t="s">
        <v>724</v>
      </c>
      <c r="DV1" s="81" t="s">
        <v>725</v>
      </c>
      <c r="DW1" s="9"/>
      <c r="DX1" s="112" t="s">
        <v>699</v>
      </c>
      <c r="DY1" s="112" t="s">
        <v>700</v>
      </c>
      <c r="DZ1" s="112"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13V</v>
      </c>
      <c r="D2" s="59" t="str" cm="1">
        <f t="array" aca="1" ref="D2" ca="1">BoxVal($A2,2,COLUMN(INDIRECT("T"&amp;($A2-1)*65+2)),1)</f>
        <v>HELE</v>
      </c>
      <c r="E2" s="59" t="str" cm="1">
        <f t="array" aca="1" ref="E2" ca="1">BoxVal($A2,3,COLUMN(INDIRECT("T"&amp;($A2-1)*65+2)),1)</f>
        <v>MP</v>
      </c>
      <c r="F2" s="59" t="str" cm="1">
        <f t="array" aca="1" ref="F2" ca="1">BoxVal($A2,16,COLUMN(INDIRECT("T"&amp;($A2-1)*65+2)),1)</f>
        <v>4805YC</v>
      </c>
      <c r="G2" s="59" t="str" cm="1">
        <f t="array" aca="1" ref="G2" ca="1">BoxVal($A2,4,COLUMN(INDIRECT("T"&amp;($A2-1)*65+2)),1)</f>
        <v>ZTS6311</v>
      </c>
      <c r="H2" s="59" t="str" cm="1">
        <f t="array" aca="1" ref="H2" ca="1">BoxVal($A2,5,COLUMN(INDIRECT("T"&amp;($A2-1)*65+2)),1)</f>
        <v>4805YB</v>
      </c>
      <c r="I2" s="59" t="str" cm="1">
        <f t="array" aca="1" ref="I2" ca="1">BoxVal($A2,6,COLUMN(INDIRECT("T"&amp;($A2-1)*65+2)),1)</f>
        <v>3004_V11</v>
      </c>
      <c r="J2" s="59" t="str" cm="1">
        <f t="array" aca="1" ref="J2" ca="1">BoxVal($A2,21,COLUMN(INDIRECT("T"&amp;($A2-1)*65+2)),1)</f>
        <v>13V_NormalMode</v>
      </c>
      <c r="K2" s="59" t="str" cm="1">
        <f t="array" aca="1" ref="K2" ca="1">BoxVal($A2,25,COLUMN(INDIRECT("T"&amp;($A2-1)*65+2)),1)</f>
        <v>Default</v>
      </c>
      <c r="L2" s="60" t="str" cm="1">
        <f t="array" aca="1" ref="L2" ca="1">BoxVal($A2,32,COLUMN(INDIRECT("T"&amp;($A2-1)*65+2)),1)</f>
        <v>3.3V : 100~200 (uA)
Vdc&amp;Remark: 0.71V (1.8V), 0.7127V (3.3V)</v>
      </c>
      <c r="M2" s="59" t="str" cm="1">
        <f t="array" aca="1" ref="M2" ca="1">BoxVal($A2,31,COLUMN(INDIRECT("T"&amp;($A2-1)*65+2)),1)</f>
        <v>-44+/-0.8 dBV</v>
      </c>
      <c r="N2" s="59" t="str" cm="1">
        <f t="array" aca="1" ref="N2" ca="1">BoxVal($A2,12,COLUMN(INDIRECT("T"&amp;($A2-1)*65+2)),1)</f>
        <v>Normal</v>
      </c>
      <c r="O2" s="76" t="str" cm="1">
        <f t="array" ref="O2">BoxVal($A2,2,COLUMN(V3),1)</f>
        <v>bit16/18/19/24/42/43/36/37</v>
      </c>
      <c r="P2" s="64" t="str" cm="1">
        <f t="array" aca="1" ref="P2" ca="1">BoxVal($A2,2,COLUMN(INDIRECT("AB"&amp;($A2-1)*65+2)),1)</f>
        <v>13V_NormalMode_44dB_G805YB_2227F_405_470_ZTS6311_MP1.0</v>
      </c>
      <c r="Q2" s="64" t="str" cm="1">
        <f t="array" aca="1" ref="Q2" ca="1">BoxVal($A2,2,COLUMN(INDIRECT("AJ"&amp;($A2-1)*65+2)),1)</f>
        <v/>
      </c>
      <c r="R2" s="34"/>
      <c r="S2" s="7" t="s">
        <v>24</v>
      </c>
      <c r="T2" s="15" t="s">
        <v>433</v>
      </c>
      <c r="U2" s="5" t="s">
        <v>23</v>
      </c>
      <c r="V2" s="7" t="str">
        <f>VLOOKUP(U1,$DX$1:$DZ$21,2,FALSE)</f>
        <v>bit16/18/19/24/42/43/36/37</v>
      </c>
      <c r="W2" s="19"/>
      <c r="X2" s="19"/>
      <c r="Y2" s="19"/>
      <c r="Z2" s="19"/>
      <c r="AA2" s="5" t="s">
        <v>592</v>
      </c>
      <c r="AB2" s="26" t="str">
        <f>T21&amp;"_"&amp;ABS(T19)&amp;"dB_"&amp;T23&amp;"_"&amp;T24&amp;"_"&amp;GetAbsMaxMinText(AF5:AG64)&amp;"_"&amp;T4&amp;"_"&amp;T3&amp;S1&amp;"."&amp;T27</f>
        <v>13V_NormalMode_44dB_G805YB_2227F_405_470_ZTS6311_MP1.0</v>
      </c>
      <c r="AC2" s="18"/>
      <c r="AD2" s="18"/>
      <c r="AE2" s="18"/>
      <c r="AF2" s="18"/>
      <c r="AG2" s="18"/>
      <c r="AH2" s="19"/>
      <c r="AI2" s="19" t="s">
        <v>2</v>
      </c>
      <c r="AJ2" s="16"/>
      <c r="AK2" s="16"/>
      <c r="AL2" s="16"/>
      <c r="AM2" s="16"/>
      <c r="AN2" s="16"/>
      <c r="AO2" s="16"/>
      <c r="AP2" s="16"/>
      <c r="AQ2" s="16"/>
      <c r="AR2" s="16"/>
      <c r="AS2" s="16"/>
      <c r="AT2" s="34"/>
      <c r="AU2" s="14" t="s">
        <v>583</v>
      </c>
      <c r="AV2" s="5" t="s">
        <v>583</v>
      </c>
      <c r="AW2" s="5" t="s">
        <v>583</v>
      </c>
      <c r="AX2" s="5" t="s">
        <v>255</v>
      </c>
      <c r="AY2" s="5" t="s">
        <v>255</v>
      </c>
      <c r="AZ2" s="5" t="s">
        <v>255</v>
      </c>
      <c r="BB2" s="14" t="s">
        <v>583</v>
      </c>
      <c r="BC2" s="5">
        <v>0</v>
      </c>
      <c r="BD2" s="5">
        <v>0</v>
      </c>
      <c r="BE2" s="5">
        <v>1</v>
      </c>
      <c r="BF2" s="14"/>
      <c r="BG2" s="14"/>
      <c r="BH2" s="14"/>
      <c r="BI2" s="14" t="s">
        <v>818</v>
      </c>
      <c r="BJ2" s="14">
        <v>70</v>
      </c>
      <c r="BK2" s="14"/>
      <c r="BM2" s="5">
        <v>-2</v>
      </c>
      <c r="BN2" s="5">
        <v>0</v>
      </c>
      <c r="BO2" s="5">
        <v>0</v>
      </c>
      <c r="BP2" s="5">
        <v>0</v>
      </c>
      <c r="BQ2" s="5">
        <v>1</v>
      </c>
      <c r="BU2" s="14" t="s">
        <v>784</v>
      </c>
      <c r="BV2" s="14" t="s">
        <v>562</v>
      </c>
      <c r="BW2" s="14" t="s">
        <v>562</v>
      </c>
      <c r="BY2" s="21">
        <v>0</v>
      </c>
      <c r="CF2" s="14">
        <v>0</v>
      </c>
      <c r="CG2" s="14" t="s">
        <v>562</v>
      </c>
      <c r="CH2" s="14" t="s">
        <v>562</v>
      </c>
      <c r="CJ2" s="5">
        <v>1</v>
      </c>
      <c r="CP2" s="14">
        <v>0</v>
      </c>
      <c r="CQ2" s="14" t="s">
        <v>562</v>
      </c>
      <c r="CR2" s="14" t="s">
        <v>562</v>
      </c>
      <c r="CT2" s="14" t="s">
        <v>996</v>
      </c>
      <c r="CU2" s="14" t="s">
        <v>562</v>
      </c>
      <c r="CZ2" s="5">
        <v>0</v>
      </c>
      <c r="DA2" s="14">
        <v>0</v>
      </c>
      <c r="DB2" s="14" t="s">
        <v>562</v>
      </c>
      <c r="DC2" s="14" t="s">
        <v>562</v>
      </c>
      <c r="DE2" s="72" t="s">
        <v>26</v>
      </c>
      <c r="DF2" s="72" t="s">
        <v>1203</v>
      </c>
      <c r="DG2" s="72" t="s">
        <v>576</v>
      </c>
      <c r="DH2" s="72" t="s">
        <v>610</v>
      </c>
      <c r="DI2" s="72" t="s">
        <v>610</v>
      </c>
      <c r="DJ2" s="72"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81" t="str">
        <f>DU2&amp;" : "&amp;DV2</f>
        <v>Normal : 0</v>
      </c>
      <c r="DU2" s="81" t="s">
        <v>26</v>
      </c>
      <c r="DV2" s="81">
        <v>0</v>
      </c>
      <c r="DX2" s="113" t="s">
        <v>585</v>
      </c>
      <c r="DY2" s="113" t="s">
        <v>1204</v>
      </c>
      <c r="DZ2" s="113" t="s">
        <v>562</v>
      </c>
      <c r="EB2" s="77" t="s">
        <v>935</v>
      </c>
      <c r="EC2" s="78" t="s">
        <v>1205</v>
      </c>
      <c r="ED2" s="78" t="s">
        <v>1206</v>
      </c>
    </row>
    <row r="3" spans="1:134" ht="30" customHeight="1" x14ac:dyDescent="0.25">
      <c r="A3" s="58">
        <v>2</v>
      </c>
      <c r="B3" s="63" t="str">
        <f t="shared" si="0"/>
        <v>=Block2==</v>
      </c>
      <c r="C3" s="59" t="str" cm="1">
        <f t="array" aca="1" ref="C3" ca="1">BoxVal($A3,8,COLUMN(INDIRECT("T"&amp;($A3-1)*65+2)),1)</f>
        <v>13V</v>
      </c>
      <c r="D3" s="59" t="str" cm="1">
        <f t="array" aca="1" ref="D3" ca="1">BoxVal($A3,2,COLUMN(INDIRECT("T"&amp;($A3-1)*65+2)),1)</f>
        <v>CPC</v>
      </c>
      <c r="E3" s="59" t="str" cm="1">
        <f t="array" aca="1" ref="E3" ca="1">BoxVal($A3,3,COLUMN(INDIRECT("T"&amp;($A3-1)*65+2)),1)</f>
        <v>MP</v>
      </c>
      <c r="F3" s="59" t="str" cm="1">
        <f t="array" aca="1" ref="F3" ca="1">BoxVal($A3,16,COLUMN(INDIRECT("T"&amp;($A3-1)*65+2)),1)</f>
        <v>4805YC</v>
      </c>
      <c r="G3" s="59" t="str" cm="1">
        <f t="array" aca="1" ref="G3" ca="1">BoxVal($A3,4,COLUMN(INDIRECT("T"&amp;($A3-1)*65+2)),1)</f>
        <v>ZTS6311</v>
      </c>
      <c r="H3" s="59" t="str" cm="1">
        <f t="array" aca="1" ref="H3" ca="1">BoxVal($A3,5,COLUMN(INDIRECT("T"&amp;($A3-1)*65+2)),1)</f>
        <v>4805YB</v>
      </c>
      <c r="I3" s="59" t="str" cm="1">
        <f t="array" aca="1" ref="I3" ca="1">BoxVal($A3,6,COLUMN(INDIRECT("T"&amp;($A3-1)*65+2)),1)</f>
        <v>3004_V11</v>
      </c>
      <c r="J3" s="59" t="str" cm="1">
        <f t="array" aca="1" ref="J3" ca="1">BoxVal($A3,21,COLUMN(INDIRECT("T"&amp;($A3-1)*65+2)),1)</f>
        <v>default_NormalMode</v>
      </c>
      <c r="K3" s="59" t="str" cm="1">
        <f t="array" aca="1" ref="K3" ca="1">BoxVal($A3,25,COLUMN(INDIRECT("T"&amp;($A3-1)*65+2)),1)</f>
        <v>Default</v>
      </c>
      <c r="L3" s="60" t="str" cm="1">
        <f t="array" aca="1" ref="L3" ca="1">BoxVal($A3,32,COLUMN(INDIRECT("T"&amp;($A3-1)*65+2)),1)</f>
        <v>3.3V : 100~200 (uA)
Vdc&amp;Remark: 0.71V (1.8V), 0.7127V (3.3V)</v>
      </c>
      <c r="M3" s="59" t="str" cm="1">
        <f t="array" aca="1" ref="M3" ca="1">BoxVal($A3,31,COLUMN(INDIRECT("T"&amp;($A3-1)*65+2)),1)</f>
        <v>-44+/-0.8 dBV</v>
      </c>
      <c r="N3" s="59" t="str" cm="1">
        <f t="array" aca="1" ref="N3" ca="1">BoxVal($A3,12,COLUMN(INDIRECT("T"&amp;($A3-1)*65+2)),1)</f>
        <v>Setting</v>
      </c>
      <c r="O3" s="76" t="str" cm="1">
        <f t="array" ref="O3">BoxVal($A3,2,COLUMN(V4),1)</f>
        <v>bit16/18/19/24/42/43/36/37</v>
      </c>
      <c r="P3" s="64" t="str" cm="1">
        <f t="array" aca="1" ref="P3" ca="1">BoxVal($A3,2,COLUMN(INDIRECT("AB"&amp;($A3-1)*65+2)),1)</f>
        <v>default_NormalMode_44dB_G805YB_2227F_392_468_ZTS6311_MP2.2</v>
      </c>
      <c r="Q3" s="64" t="str" cm="1">
        <f t="array" aca="1" ref="Q3" ca="1">BoxVal($A3,2,COLUMN(INDIRECT("AJ"&amp;($A3-1)*65+2)),1)</f>
        <v/>
      </c>
      <c r="R3" s="34"/>
      <c r="S3" s="7" t="s">
        <v>5</v>
      </c>
      <c r="T3" s="15" t="s">
        <v>1148</v>
      </c>
      <c r="U3" s="32" t="str">
        <f>HYPERLINK("#A"&amp;(S1+1),"&lt;==Block" &amp; $S1 &amp;"==&gt;")</f>
        <v>&lt;==Block1==&gt;</v>
      </c>
      <c r="V3" s="51"/>
      <c r="W3" s="19"/>
      <c r="X3" s="19"/>
      <c r="Y3" s="79"/>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582</v>
      </c>
      <c r="AV3" s="5" t="s">
        <v>582</v>
      </c>
      <c r="AW3" s="5" t="s">
        <v>582</v>
      </c>
      <c r="AX3" s="5" t="s">
        <v>255</v>
      </c>
      <c r="AY3" s="5" t="s">
        <v>255</v>
      </c>
      <c r="AZ3" s="5" t="s">
        <v>255</v>
      </c>
      <c r="BB3" s="14" t="s">
        <v>582</v>
      </c>
      <c r="BC3" s="5">
        <v>0</v>
      </c>
      <c r="BD3" s="5">
        <v>1</v>
      </c>
      <c r="BE3" s="5">
        <v>1</v>
      </c>
      <c r="BF3" s="14"/>
      <c r="BG3" s="14"/>
      <c r="BH3" s="14"/>
      <c r="BI3" s="14" t="s">
        <v>1195</v>
      </c>
      <c r="BJ3" s="14">
        <v>60</v>
      </c>
      <c r="BK3" s="14"/>
      <c r="BM3" s="5">
        <v>-1</v>
      </c>
      <c r="BN3" s="5">
        <v>0</v>
      </c>
      <c r="BO3" s="5">
        <v>0</v>
      </c>
      <c r="BP3" s="5">
        <v>1</v>
      </c>
      <c r="BQ3" s="5">
        <v>0</v>
      </c>
      <c r="BU3" s="14" t="s">
        <v>785</v>
      </c>
      <c r="BV3" s="14" t="s">
        <v>562</v>
      </c>
      <c r="BW3" s="14" t="s">
        <v>562</v>
      </c>
      <c r="BY3" s="21" t="s">
        <v>562</v>
      </c>
      <c r="CF3" s="14" t="s">
        <v>562</v>
      </c>
      <c r="CG3" s="14" t="s">
        <v>562</v>
      </c>
      <c r="CH3" s="14" t="s">
        <v>562</v>
      </c>
      <c r="CJ3" s="14" t="s">
        <v>562</v>
      </c>
      <c r="CP3" s="14" t="s">
        <v>562</v>
      </c>
      <c r="CQ3" s="14" t="s">
        <v>562</v>
      </c>
      <c r="CR3" s="14" t="s">
        <v>562</v>
      </c>
      <c r="CT3" s="14" t="s">
        <v>562</v>
      </c>
      <c r="CU3" s="14" t="s">
        <v>562</v>
      </c>
      <c r="DA3" s="14" t="s">
        <v>562</v>
      </c>
      <c r="DB3" s="14" t="s">
        <v>562</v>
      </c>
      <c r="DC3" s="14" t="s">
        <v>562</v>
      </c>
      <c r="DE3" s="72" t="s">
        <v>1207</v>
      </c>
      <c r="DF3" s="72" t="s">
        <v>1193</v>
      </c>
      <c r="DG3" s="72" t="s">
        <v>1069</v>
      </c>
      <c r="DH3" s="72" t="s">
        <v>610</v>
      </c>
      <c r="DI3" s="72" t="s">
        <v>610</v>
      </c>
      <c r="DJ3" s="72" t="s">
        <v>610</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113"/>
      <c r="DY3" s="113"/>
      <c r="DZ3" s="113"/>
      <c r="EB3" s="25"/>
      <c r="EC3" s="80" t="s">
        <v>1208</v>
      </c>
      <c r="ED3" s="80"/>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76" t="str" cm="1">
        <f t="array" ref="O4">BoxVal($A4,2,COLUMN(V5),1)</f>
        <v/>
      </c>
      <c r="P4" s="64" t="str" cm="1">
        <f t="array" aca="1" ref="P4" ca="1">BoxVal($A4,2,COLUMN(INDIRECT("AB"&amp;($A4-1)*65+2)),1)</f>
        <v/>
      </c>
      <c r="Q4" s="64" t="str" cm="1">
        <f t="array" aca="1" ref="Q4" ca="1">BoxVal($A4,2,COLUMN(INDIRECT("AJ"&amp;($A4-1)*65+2)),1)</f>
        <v/>
      </c>
      <c r="R4" s="34"/>
      <c r="S4" s="7" t="s">
        <v>10</v>
      </c>
      <c r="T4" s="15" t="s">
        <v>297</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Vbias CODE</v>
      </c>
      <c r="AO4" s="56" t="str">
        <f>VLOOKUP($T12,$DE$1:$DJ$31,3,FALSE)</f>
        <v>Full</v>
      </c>
      <c r="AP4" s="56" t="str">
        <f>VLOOKUP($T12,$DE$1:$DJ$31,4,FALSE)</f>
        <v>non</v>
      </c>
      <c r="AQ4" s="56" t="str">
        <f>VLOOKUP($T12,$DE$1:$DJ$31,5,FALSE)</f>
        <v>non</v>
      </c>
      <c r="AR4" s="56" t="str">
        <f>VLOOKUP($T12,$DE$1:$DJ$31,6,FALSE)</f>
        <v>non</v>
      </c>
      <c r="AS4" s="35"/>
      <c r="AT4" s="34"/>
      <c r="AU4" s="14" t="s">
        <v>581</v>
      </c>
      <c r="AV4" s="5" t="s">
        <v>581</v>
      </c>
      <c r="AW4" s="5" t="s">
        <v>581</v>
      </c>
      <c r="AX4" s="5" t="s">
        <v>255</v>
      </c>
      <c r="AY4" s="5" t="s">
        <v>255</v>
      </c>
      <c r="AZ4" s="5" t="s">
        <v>255</v>
      </c>
      <c r="BB4" s="14" t="s">
        <v>581</v>
      </c>
      <c r="BC4" s="5">
        <v>0</v>
      </c>
      <c r="BD4" s="5">
        <v>1</v>
      </c>
      <c r="BE4" s="5">
        <v>0</v>
      </c>
      <c r="BF4" s="14"/>
      <c r="BG4" s="14"/>
      <c r="BH4" s="14"/>
      <c r="BI4" s="14" t="s">
        <v>817</v>
      </c>
      <c r="BJ4" s="14">
        <v>50</v>
      </c>
      <c r="BK4" s="14"/>
      <c r="BM4" s="5">
        <v>0</v>
      </c>
      <c r="BN4" s="5">
        <v>0</v>
      </c>
      <c r="BO4" s="5">
        <v>0</v>
      </c>
      <c r="BP4" s="5">
        <v>0</v>
      </c>
      <c r="BQ4" s="5">
        <v>0</v>
      </c>
      <c r="BU4" s="14" t="s">
        <v>783</v>
      </c>
      <c r="BV4" s="14" t="s">
        <v>562</v>
      </c>
      <c r="BW4" s="14" t="s">
        <v>562</v>
      </c>
      <c r="BY4" s="21" t="s">
        <v>562</v>
      </c>
      <c r="CF4" s="14" t="s">
        <v>562</v>
      </c>
      <c r="CG4" s="14" t="s">
        <v>562</v>
      </c>
      <c r="CH4" s="14" t="s">
        <v>562</v>
      </c>
      <c r="CJ4" s="14" t="s">
        <v>562</v>
      </c>
      <c r="CP4" s="14" t="s">
        <v>562</v>
      </c>
      <c r="CQ4" s="14" t="s">
        <v>562</v>
      </c>
      <c r="CR4" s="14" t="s">
        <v>562</v>
      </c>
      <c r="CT4" s="14" t="s">
        <v>562</v>
      </c>
      <c r="DA4" s="14" t="s">
        <v>562</v>
      </c>
      <c r="DB4" s="14" t="s">
        <v>562</v>
      </c>
      <c r="DC4" s="14" t="s">
        <v>562</v>
      </c>
      <c r="DE4" s="72" t="s">
        <v>255</v>
      </c>
      <c r="DF4" s="72" t="s">
        <v>255</v>
      </c>
      <c r="DG4" s="72" t="s">
        <v>255</v>
      </c>
      <c r="DH4" s="72" t="s">
        <v>255</v>
      </c>
      <c r="DI4" s="72" t="s">
        <v>255</v>
      </c>
      <c r="DJ4" s="72" t="s">
        <v>255</v>
      </c>
      <c r="DL4" s="5" t="s">
        <v>255</v>
      </c>
      <c r="DM4" s="5" t="s">
        <v>255</v>
      </c>
      <c r="DN4" s="5" t="s">
        <v>255</v>
      </c>
      <c r="DX4" s="113"/>
      <c r="DY4" s="113"/>
      <c r="DZ4" s="113"/>
      <c r="EB4" s="22"/>
      <c r="EC4" s="22" t="s">
        <v>1209</v>
      </c>
      <c r="ED4" s="22"/>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76" t="str" cm="1">
        <f t="array" ref="O5">BoxVal($A5,2,COLUMN(V6),1)</f>
        <v/>
      </c>
      <c r="P5" s="64" t="str" cm="1">
        <f t="array" aca="1" ref="P5" ca="1">BoxVal($A5,2,COLUMN(INDIRECT("AB"&amp;($A5-1)*65+2)),1)</f>
        <v/>
      </c>
      <c r="Q5" s="64" t="str" cm="1">
        <f t="array" aca="1" ref="Q5" ca="1">BoxVal($A5,2,COLUMN(INDIRECT("AJ"&amp;($A5-1)*65+2)),1)</f>
        <v/>
      </c>
      <c r="R5" s="34"/>
      <c r="S5" s="7" t="s">
        <v>18</v>
      </c>
      <c r="T5" s="15" t="s">
        <v>43</v>
      </c>
      <c r="U5" s="36" t="str">
        <f t="shared" ref="U5" ca="1" si="1">ConfigCode($AA5,$AN5,$AO5,$AP5,$AQ5,$AR5,$AF5,$AG5,2)</f>
        <v>0x41=-41.50,-40.50;</v>
      </c>
      <c r="V5" s="37"/>
      <c r="W5" s="37"/>
      <c r="X5" s="68"/>
      <c r="Y5" s="68"/>
      <c r="Z5" s="55">
        <f t="shared" ref="Z5:Z13" ca="1" si="2" xml:space="preserve">
N("vbias,vlookup vbias range")+
VLOOKUP($AA5,INDIRECT(BoxVal(ROW($AA5),34,COLUMN(T1))),2,FALSE)+
N("gain")+
$AB5+
N("vcm")+
VLOOKUP($AC5,$CT$1:$DC$31,7,FALSE)+
N("(vbias*vcp*vbg-vbias)*sensor ratio")+
VbiasCal($AA5,$AD5,$AE5,BoxVal(ROW($AC5),18,COLUMN($T$22)))+
N("vbias ref+gain ref")+
$V5+$W5</f>
        <v>-3.1</v>
      </c>
      <c r="AA5" s="39" t="s">
        <v>587</v>
      </c>
      <c r="AB5" s="40">
        <v>-2</v>
      </c>
      <c r="AC5" s="40" t="s">
        <v>995</v>
      </c>
      <c r="AD5" s="40">
        <v>1</v>
      </c>
      <c r="AE5" s="41">
        <v>0</v>
      </c>
      <c r="AF5" s="42">
        <v>-41.5</v>
      </c>
      <c r="AG5" s="42">
        <v>-40.5</v>
      </c>
      <c r="AH5" s="43">
        <f ca="1">$AF5+$Z5</f>
        <v>-44.6</v>
      </c>
      <c r="AI5" s="43">
        <f ca="1">$AG5+$Z5</f>
        <v>-43.6</v>
      </c>
      <c r="AJ5" s="44" cm="1">
        <f t="array" aca="1" ref="AJ5" ca="1" xml:space="preserve">
N("initial sens-loopgain")+
$AF5-BoxVal(ROW($AA5),26,COLUMN(INDIRECT("T"&amp;(INT(ROW($AA22)/65))*65+2)))</f>
        <v>-41.5</v>
      </c>
      <c r="AK5" s="44">
        <f t="shared" ref="AK5:AK13" ca="1" si="3">AJ5+(AG5-AF5)</f>
        <v>-40.5</v>
      </c>
      <c r="AL5" s="44" cm="1">
        <f t="array" aca="1" ref="AL5" ca="1" xml:space="preserve">
N("initial sens-loopgain-gain-gain ref-vcm")+
$AH5-
BoxVal(ROW($AA5),26,COLUMN(INDIRECT("T"&amp;(INT(ROW($AA22)/65))*65+2)))-
$AB5-
$W5-
IFERROR(VLOOKUP($AC5,$CT$1:$DC$31,7,FALSE),0)</f>
        <v>-42.6</v>
      </c>
      <c r="AM5" s="44">
        <f t="shared" ref="AM5:AM13" ca="1" si="4">AL5+(AG5-AF5)</f>
        <v>-41.6</v>
      </c>
      <c r="AN5" s="36" t="str">
        <f t="shared" ref="AN5" ca="1" si="5">IF(BoxVal(ROW(AA5),9,COLUMN(T3))="FIX","00",ManualLookup(AA5,BoxVal(ROW(AA5),4,COLUMN(AN3)),INDIRECT(DN$3)))</f>
        <v>40</v>
      </c>
      <c r="AO5" s="36" t="str" cm="1">
        <f t="array" aca="1" ref="AO5" ca="1">ManualLookup(AB5,BoxVal(ROW(AB5),4,COLUMN(AO3)),INDIRECT(DO$3))</f>
        <v>01</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580</v>
      </c>
      <c r="AV5" s="5" t="s">
        <v>580</v>
      </c>
      <c r="AW5" s="5" t="s">
        <v>585</v>
      </c>
      <c r="AX5" s="5" t="s">
        <v>255</v>
      </c>
      <c r="AY5" s="5" t="s">
        <v>255</v>
      </c>
      <c r="AZ5" s="5" t="s">
        <v>255</v>
      </c>
      <c r="BB5" s="14" t="s">
        <v>580</v>
      </c>
      <c r="BC5" s="5">
        <v>0</v>
      </c>
      <c r="BD5" s="5">
        <v>0</v>
      </c>
      <c r="BE5" s="5">
        <v>0</v>
      </c>
      <c r="BF5" s="14"/>
      <c r="BG5" s="14"/>
      <c r="BH5" s="14"/>
      <c r="BI5" s="14" t="s">
        <v>783</v>
      </c>
      <c r="BJ5" s="14">
        <v>0</v>
      </c>
      <c r="BK5" s="14"/>
      <c r="BM5" s="5">
        <v>0.5</v>
      </c>
      <c r="BN5" s="5">
        <v>0</v>
      </c>
      <c r="BO5" s="5">
        <v>0</v>
      </c>
      <c r="BP5" s="5">
        <v>1</v>
      </c>
      <c r="BQ5" s="5">
        <v>1</v>
      </c>
      <c r="BU5" s="14" t="s">
        <v>786</v>
      </c>
      <c r="BV5" s="14" t="s">
        <v>562</v>
      </c>
      <c r="BW5" s="14" t="s">
        <v>562</v>
      </c>
      <c r="BY5" s="21" t="s">
        <v>562</v>
      </c>
      <c r="CF5" s="14" t="s">
        <v>562</v>
      </c>
      <c r="CG5" s="14" t="s">
        <v>562</v>
      </c>
      <c r="CH5" s="14" t="s">
        <v>562</v>
      </c>
      <c r="CJ5" s="14" t="s">
        <v>562</v>
      </c>
      <c r="CP5" s="14" t="s">
        <v>562</v>
      </c>
      <c r="CQ5" s="14" t="s">
        <v>562</v>
      </c>
      <c r="CR5" s="14" t="s">
        <v>562</v>
      </c>
      <c r="CT5" s="14" t="s">
        <v>562</v>
      </c>
      <c r="DA5" s="14" t="s">
        <v>562</v>
      </c>
      <c r="DB5" s="14" t="s">
        <v>562</v>
      </c>
      <c r="DC5" s="14" t="s">
        <v>562</v>
      </c>
      <c r="DE5" s="72" t="s">
        <v>255</v>
      </c>
      <c r="DF5" s="72" t="s">
        <v>255</v>
      </c>
      <c r="DG5" s="72" t="s">
        <v>255</v>
      </c>
      <c r="DH5" s="72" t="s">
        <v>255</v>
      </c>
      <c r="DI5" s="72" t="s">
        <v>255</v>
      </c>
      <c r="DJ5" s="72" t="s">
        <v>255</v>
      </c>
      <c r="DL5" s="5" t="s">
        <v>255</v>
      </c>
      <c r="DM5" s="5" t="s">
        <v>255</v>
      </c>
      <c r="DN5" s="5" t="s">
        <v>255</v>
      </c>
      <c r="DX5" s="113"/>
      <c r="DY5" s="113"/>
      <c r="DZ5" s="113"/>
      <c r="EB5" s="77" t="s">
        <v>1196</v>
      </c>
      <c r="EC5" s="78" t="s">
        <v>1210</v>
      </c>
      <c r="ED5" s="78" t="s">
        <v>1211</v>
      </c>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76" t="str" cm="1">
        <f t="array" ref="O6">BoxVal($A6,2,COLUMN(V7),1)</f>
        <v/>
      </c>
      <c r="P6" s="64" t="str" cm="1">
        <f t="array" aca="1" ref="P6" ca="1">BoxVal($A6,2,COLUMN(INDIRECT("AB"&amp;($A6-1)*65+2)),1)</f>
        <v/>
      </c>
      <c r="Q6" s="64" t="str" cm="1">
        <f t="array" aca="1" ref="Q6" ca="1">BoxVal($A6,2,COLUMN(INDIRECT("AJ"&amp;($A6-1)*65+2)),1)</f>
        <v/>
      </c>
      <c r="R6" s="34"/>
      <c r="S6" s="7" t="s">
        <v>13</v>
      </c>
      <c r="T6" s="15" t="s">
        <v>367</v>
      </c>
      <c r="U6" s="36" t="str">
        <f t="shared" ref="U6" ca="1" si="6">ConfigCode($AA6,$AN6,$AO6,$AP6,$AQ6,$AR6,$AF6,$AG6,2)</f>
        <v>0x01=-41.50,-41.50;</v>
      </c>
      <c r="V6" s="37"/>
      <c r="W6" s="37"/>
      <c r="X6" s="68"/>
      <c r="Y6" s="68"/>
      <c r="Z6" s="55">
        <f t="shared" ca="1" si="2"/>
        <v>-2</v>
      </c>
      <c r="AA6" s="39" t="s">
        <v>580</v>
      </c>
      <c r="AB6" s="40">
        <v>-2</v>
      </c>
      <c r="AC6" s="40" t="s">
        <v>995</v>
      </c>
      <c r="AD6" s="40">
        <v>1</v>
      </c>
      <c r="AE6" s="41">
        <v>0</v>
      </c>
      <c r="AF6" s="42">
        <v>-41.5</v>
      </c>
      <c r="AG6" s="47">
        <f>AF5</f>
        <v>-41.5</v>
      </c>
      <c r="AH6" s="43">
        <f t="shared" ref="AH6:AH13" ca="1" si="7">$AF6+$Z6</f>
        <v>-43.5</v>
      </c>
      <c r="AI6" s="43">
        <f t="shared" ref="AI6:AI13" ca="1" si="8">$AG6+$Z6</f>
        <v>-43.5</v>
      </c>
      <c r="AJ6" s="44" cm="1">
        <f t="array" aca="1" ref="AJ6" ca="1" xml:space="preserve">
N("initial sens-loopgain")+
$AF6-BoxVal(ROW($AA6),26,COLUMN(INDIRECT("T"&amp;(INT(ROW($AA23)/65))*65+2)))</f>
        <v>-41.5</v>
      </c>
      <c r="AK6" s="44">
        <f t="shared" ca="1" si="3"/>
        <v>-41.5</v>
      </c>
      <c r="AL6" s="44" cm="1">
        <f t="array" aca="1" ref="AL6" ca="1" xml:space="preserve">
N("initial sens-loopgain-gain-gain ref-vcm")+
$AH6-
BoxVal(ROW($AA6),26,COLUMN(INDIRECT("T"&amp;(INT(ROW($AA23)/65))*65+2)))-
$AB6-
$W6-
IFERROR(VLOOKUP($AC6,$CT$1:$DC$31,7,FALSE),0)</f>
        <v>-41.5</v>
      </c>
      <c r="AM6" s="44">
        <f t="shared" ca="1" si="4"/>
        <v>-41.5</v>
      </c>
      <c r="AN6" s="36" t="str">
        <f t="shared" ref="AN6" ca="1" si="9">IF(BoxVal(ROW(AA6),9,COLUMN(T4))="FIX","00",ManualLookup(AA6,BoxVal(ROW(AA6),4,COLUMN(AN4)),INDIRECT(DN$3)))</f>
        <v>00</v>
      </c>
      <c r="AO6" s="36" t="str" cm="1">
        <f t="array" aca="1" ref="AO6" ca="1">ManualLookup(AB6,BoxVal(ROW(AB6),4,COLUMN(AO4)),INDIRECT(DO$3))</f>
        <v>01</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587</v>
      </c>
      <c r="AV6" s="5" t="s">
        <v>587</v>
      </c>
      <c r="AW6" s="5" t="s">
        <v>587</v>
      </c>
      <c r="AX6" s="5" t="s">
        <v>255</v>
      </c>
      <c r="AY6" s="5" t="s">
        <v>255</v>
      </c>
      <c r="AZ6" s="5" t="s">
        <v>255</v>
      </c>
      <c r="BB6" s="14" t="s">
        <v>587</v>
      </c>
      <c r="BC6" s="5">
        <v>1</v>
      </c>
      <c r="BD6" s="5">
        <v>0</v>
      </c>
      <c r="BE6" s="5">
        <v>0</v>
      </c>
      <c r="BF6" s="14"/>
      <c r="BG6" s="14"/>
      <c r="BH6" s="14"/>
      <c r="BI6" s="14" t="s">
        <v>808</v>
      </c>
      <c r="BJ6" s="14">
        <v>30</v>
      </c>
      <c r="BK6" s="14"/>
      <c r="BM6" s="5">
        <v>1</v>
      </c>
      <c r="BN6" s="5">
        <v>0</v>
      </c>
      <c r="BO6" s="5">
        <v>1</v>
      </c>
      <c r="BP6" s="5">
        <v>0</v>
      </c>
      <c r="BQ6" s="5">
        <v>0</v>
      </c>
      <c r="BU6" s="14" t="s">
        <v>787</v>
      </c>
      <c r="BV6" s="14" t="s">
        <v>562</v>
      </c>
      <c r="BW6" s="14" t="s">
        <v>562</v>
      </c>
      <c r="BY6" s="21" t="s">
        <v>562</v>
      </c>
      <c r="CF6" s="14" t="s">
        <v>562</v>
      </c>
      <c r="CG6" s="14" t="s">
        <v>562</v>
      </c>
      <c r="CH6" s="14" t="s">
        <v>562</v>
      </c>
      <c r="CJ6" s="14" t="s">
        <v>562</v>
      </c>
      <c r="CP6" s="14" t="s">
        <v>562</v>
      </c>
      <c r="CQ6" s="14" t="s">
        <v>562</v>
      </c>
      <c r="CR6" s="14" t="s">
        <v>562</v>
      </c>
      <c r="CT6" s="14" t="s">
        <v>562</v>
      </c>
      <c r="DA6" s="14" t="s">
        <v>562</v>
      </c>
      <c r="DB6" s="14" t="s">
        <v>562</v>
      </c>
      <c r="DC6" s="14" t="s">
        <v>562</v>
      </c>
      <c r="DE6" s="72" t="s">
        <v>255</v>
      </c>
      <c r="DF6" s="72" t="s">
        <v>255</v>
      </c>
      <c r="DG6" s="72" t="s">
        <v>255</v>
      </c>
      <c r="DH6" s="72" t="s">
        <v>255</v>
      </c>
      <c r="DI6" s="72" t="s">
        <v>255</v>
      </c>
      <c r="DJ6" s="72" t="s">
        <v>255</v>
      </c>
      <c r="DL6" s="5" t="s">
        <v>255</v>
      </c>
      <c r="DM6" s="5" t="s">
        <v>255</v>
      </c>
      <c r="DN6" s="5" t="s">
        <v>255</v>
      </c>
      <c r="DX6" s="113"/>
      <c r="DY6" s="113"/>
      <c r="DZ6" s="113"/>
      <c r="EB6" s="22"/>
      <c r="EC6" s="22" t="s">
        <v>1212</v>
      </c>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76" t="str" cm="1">
        <f t="array" ref="O7">BoxVal($A7,2,COLUMN(V8),1)</f>
        <v/>
      </c>
      <c r="P7" s="64" t="str" cm="1">
        <f t="array" aca="1" ref="P7" ca="1">BoxVal($A7,2,COLUMN(INDIRECT("AB"&amp;($A7-1)*65+2)),1)</f>
        <v/>
      </c>
      <c r="Q7" s="64" t="str" cm="1">
        <f t="array" aca="1" ref="Q7" ca="1">BoxVal($A7,2,COLUMN(INDIRECT("AJ"&amp;($A7-1)*65+2)),1)</f>
        <v/>
      </c>
      <c r="R7" s="34"/>
      <c r="S7" s="26"/>
      <c r="T7" s="17"/>
      <c r="U7" s="36" t="str">
        <f t="shared" ref="U7" ca="1" si="10">ConfigCode($AA7,$AN7,$AO7,$AP7,$AQ7,$AR7,$AF7,$AG7,2)</f>
        <v>0x02=-42.30,-41.50;</v>
      </c>
      <c r="V7" s="37"/>
      <c r="W7" s="37"/>
      <c r="X7" s="68"/>
      <c r="Y7" s="68"/>
      <c r="Z7" s="55">
        <f t="shared" ca="1" si="2"/>
        <v>-1</v>
      </c>
      <c r="AA7" s="39" t="s">
        <v>580</v>
      </c>
      <c r="AB7" s="40">
        <v>-1</v>
      </c>
      <c r="AC7" s="40" t="s">
        <v>995</v>
      </c>
      <c r="AD7" s="40">
        <v>1</v>
      </c>
      <c r="AE7" s="41">
        <v>0</v>
      </c>
      <c r="AF7" s="42">
        <v>-42.3</v>
      </c>
      <c r="AG7" s="47">
        <f t="shared" ref="AG7:AG13" si="11">AF6</f>
        <v>-41.5</v>
      </c>
      <c r="AH7" s="43">
        <f t="shared" ca="1" si="7"/>
        <v>-43.3</v>
      </c>
      <c r="AI7" s="43">
        <f t="shared" ca="1" si="8"/>
        <v>-42.5</v>
      </c>
      <c r="AJ7" s="44" cm="1">
        <f t="array" aca="1" ref="AJ7" ca="1" xml:space="preserve">
N("initial sens-loopgain")+
$AF7-BoxVal(ROW($AA7),26,COLUMN(INDIRECT("T"&amp;(INT(ROW($AA24)/65))*65+2)))</f>
        <v>-42.3</v>
      </c>
      <c r="AK7" s="44">
        <f t="shared" ca="1" si="3"/>
        <v>-41.5</v>
      </c>
      <c r="AL7" s="44" cm="1">
        <f t="array" aca="1" ref="AL7" ca="1" xml:space="preserve">
N("initial sens-loopgain-gain-gain ref-vcm")+
$AH7-
BoxVal(ROW($AA7),26,COLUMN(INDIRECT("T"&amp;(INT(ROW($AA24)/65))*65+2)))-
$AB7-
$W7-
IFERROR(VLOOKUP($AC7,$CT$1:$DC$31,7,FALSE),0)</f>
        <v>-42.3</v>
      </c>
      <c r="AM7" s="44">
        <f t="shared" ca="1" si="4"/>
        <v>-41.5</v>
      </c>
      <c r="AN7" s="36" t="str">
        <f t="shared" ref="AN7" ca="1" si="12">IF(BoxVal(ROW(AA7),9,COLUMN(T5))="FIX","00",ManualLookup(AA7,BoxVal(ROW(AA7),4,COLUMN(AN5)),INDIRECT(DN$3)))</f>
        <v>00</v>
      </c>
      <c r="AO7" s="36" t="str" cm="1">
        <f t="array" aca="1" ref="AO7" ca="1">ManualLookup(AB7,BoxVal(ROW(AB7),4,COLUMN(AO5)),INDIRECT(DO$3))</f>
        <v>02</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34"/>
      <c r="AU7" s="14" t="s">
        <v>586</v>
      </c>
      <c r="AV7" s="5" t="s">
        <v>586</v>
      </c>
      <c r="AW7" s="5" t="s">
        <v>586</v>
      </c>
      <c r="AX7" s="5" t="s">
        <v>255</v>
      </c>
      <c r="AY7" s="5" t="s">
        <v>255</v>
      </c>
      <c r="AZ7" s="5" t="s">
        <v>255</v>
      </c>
      <c r="BB7" s="14" t="s">
        <v>586</v>
      </c>
      <c r="BC7" s="5">
        <v>1</v>
      </c>
      <c r="BD7" s="5">
        <v>0</v>
      </c>
      <c r="BE7" s="5">
        <v>1</v>
      </c>
      <c r="BF7" s="14"/>
      <c r="BG7" s="14"/>
      <c r="BH7" s="14"/>
      <c r="BI7" s="14" t="s">
        <v>818</v>
      </c>
      <c r="BJ7" s="14">
        <v>20</v>
      </c>
      <c r="BK7" s="14"/>
      <c r="BM7" s="5">
        <v>1.5</v>
      </c>
      <c r="BN7" s="5">
        <v>0</v>
      </c>
      <c r="BO7" s="5">
        <v>1</v>
      </c>
      <c r="BP7" s="5">
        <v>0</v>
      </c>
      <c r="BQ7" s="5">
        <v>1</v>
      </c>
      <c r="BU7" s="14" t="s">
        <v>788</v>
      </c>
      <c r="BV7" s="14" t="s">
        <v>562</v>
      </c>
      <c r="BW7" s="14" t="s">
        <v>562</v>
      </c>
      <c r="BY7" s="21" t="s">
        <v>562</v>
      </c>
      <c r="CF7" s="5" t="s">
        <v>562</v>
      </c>
      <c r="CG7" s="5" t="s">
        <v>562</v>
      </c>
      <c r="CH7" s="5" t="s">
        <v>562</v>
      </c>
      <c r="CJ7" s="14" t="s">
        <v>562</v>
      </c>
      <c r="CP7" s="14" t="s">
        <v>562</v>
      </c>
      <c r="CQ7" s="14" t="s">
        <v>562</v>
      </c>
      <c r="CR7" s="14" t="s">
        <v>562</v>
      </c>
      <c r="CT7" s="14" t="s">
        <v>562</v>
      </c>
      <c r="DA7" s="14" t="s">
        <v>562</v>
      </c>
      <c r="DB7" s="14" t="s">
        <v>562</v>
      </c>
      <c r="DC7" s="14" t="s">
        <v>562</v>
      </c>
      <c r="DE7" s="72" t="s">
        <v>255</v>
      </c>
      <c r="DF7" s="72" t="s">
        <v>255</v>
      </c>
      <c r="DG7" s="72" t="s">
        <v>255</v>
      </c>
      <c r="DH7" s="72" t="s">
        <v>255</v>
      </c>
      <c r="DI7" s="72" t="s">
        <v>255</v>
      </c>
      <c r="DJ7" s="72" t="s">
        <v>255</v>
      </c>
      <c r="DL7" s="5" t="s">
        <v>255</v>
      </c>
      <c r="DM7" s="5" t="s">
        <v>255</v>
      </c>
      <c r="DN7" s="5" t="s">
        <v>255</v>
      </c>
      <c r="DX7" s="113"/>
      <c r="DY7" s="113"/>
      <c r="DZ7" s="113"/>
      <c r="EB7" s="77" t="s">
        <v>1197</v>
      </c>
      <c r="EC7" s="78" t="s">
        <v>1213</v>
      </c>
      <c r="ED7" s="78" t="s">
        <v>1214</v>
      </c>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76" t="str" cm="1">
        <f t="array" ref="O8">BoxVal($A8,2,COLUMN(V9),1)</f>
        <v/>
      </c>
      <c r="P8" s="64" t="str" cm="1">
        <f t="array" aca="1" ref="P8" ca="1">BoxVal($A8,2,COLUMN(INDIRECT("AB"&amp;($A8-1)*65+2)),1)</f>
        <v/>
      </c>
      <c r="Q8" s="64" t="str" cm="1">
        <f t="array" aca="1" ref="Q8" ca="1">BoxVal($A8,2,COLUMN(INDIRECT("AJ"&amp;($A8-1)*65+2)),1)</f>
        <v/>
      </c>
      <c r="R8" s="34"/>
      <c r="S8" s="7" t="s">
        <v>19</v>
      </c>
      <c r="T8" s="15" t="s">
        <v>580</v>
      </c>
      <c r="U8" s="36" t="str">
        <f t="shared" ref="U8" ca="1" si="13">ConfigCode($AA8,$AN8,$AO8,$AP8,$AQ8,$AR8,$AF8,$AG8,2)</f>
        <v>0x00=-42.80,-42.30;</v>
      </c>
      <c r="V8" s="37"/>
      <c r="W8" s="37"/>
      <c r="X8" s="68"/>
      <c r="Y8" s="68"/>
      <c r="Z8" s="55">
        <f t="shared" ca="1" si="2"/>
        <v>0</v>
      </c>
      <c r="AA8" s="39" t="s">
        <v>580</v>
      </c>
      <c r="AB8" s="40">
        <v>0</v>
      </c>
      <c r="AC8" s="40" t="s">
        <v>995</v>
      </c>
      <c r="AD8" s="40">
        <v>1</v>
      </c>
      <c r="AE8" s="41">
        <v>0</v>
      </c>
      <c r="AF8" s="42">
        <v>-42.8</v>
      </c>
      <c r="AG8" s="47">
        <f t="shared" si="11"/>
        <v>-42.3</v>
      </c>
      <c r="AH8" s="43">
        <f t="shared" ca="1" si="7"/>
        <v>-42.8</v>
      </c>
      <c r="AI8" s="43">
        <f t="shared" ca="1" si="8"/>
        <v>-42.3</v>
      </c>
      <c r="AJ8" s="44" cm="1">
        <f t="array" aca="1" ref="AJ8" ca="1" xml:space="preserve">
N("initial sens-loopgain")+
$AF8-BoxVal(ROW($AA8),26,COLUMN(INDIRECT("T"&amp;(INT(ROW($AA25)/65))*65+2)))</f>
        <v>-42.8</v>
      </c>
      <c r="AK8" s="44">
        <f t="shared" ca="1" si="3"/>
        <v>-42.3</v>
      </c>
      <c r="AL8" s="44" cm="1">
        <f t="array" aca="1" ref="AL8" ca="1" xml:space="preserve">
N("initial sens-loopgain-gain-gain ref-vcm")+
$AH8-
BoxVal(ROW($AA8),26,COLUMN(INDIRECT("T"&amp;(INT(ROW($AA25)/65))*65+2)))-
$AB8-
$W8-
IFERROR(VLOOKUP($AC8,$CT$1:$DC$31,7,FALSE),0)</f>
        <v>-42.8</v>
      </c>
      <c r="AM8" s="44">
        <f t="shared" ca="1" si="4"/>
        <v>-42.3</v>
      </c>
      <c r="AN8" s="36" t="str">
        <f t="shared" ref="AN8" ca="1" si="14">IF(BoxVal(ROW(AA8),9,COLUMN(T6))="FIX","00",ManualLookup(AA8,BoxVal(ROW(AA8),4,COLUMN(AN6)),INDIRECT(DN$3)))</f>
        <v>00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34"/>
      <c r="AU8" s="14" t="s">
        <v>584</v>
      </c>
      <c r="AV8" s="5" t="s">
        <v>584</v>
      </c>
      <c r="AW8" s="5" t="s">
        <v>584</v>
      </c>
      <c r="AX8" s="5" t="s">
        <v>255</v>
      </c>
      <c r="AY8" s="5" t="s">
        <v>255</v>
      </c>
      <c r="AZ8" s="5" t="s">
        <v>255</v>
      </c>
      <c r="BB8" s="14" t="s">
        <v>584</v>
      </c>
      <c r="BC8" s="5">
        <v>1</v>
      </c>
      <c r="BD8" s="5">
        <v>1</v>
      </c>
      <c r="BE8" s="5">
        <v>0</v>
      </c>
      <c r="BF8" s="14"/>
      <c r="BG8" s="14"/>
      <c r="BH8" s="14"/>
      <c r="BI8" s="14" t="s">
        <v>818</v>
      </c>
      <c r="BJ8" s="14">
        <v>10</v>
      </c>
      <c r="BK8" s="14"/>
      <c r="BM8" s="5">
        <v>2</v>
      </c>
      <c r="BN8" s="5">
        <v>0</v>
      </c>
      <c r="BO8" s="5">
        <v>1</v>
      </c>
      <c r="BP8" s="5">
        <v>1</v>
      </c>
      <c r="BQ8" s="5">
        <v>0</v>
      </c>
      <c r="BU8" s="14" t="s">
        <v>789</v>
      </c>
      <c r="BV8" s="14" t="s">
        <v>562</v>
      </c>
      <c r="BW8" s="14" t="s">
        <v>562</v>
      </c>
      <c r="BY8" s="21" t="s">
        <v>562</v>
      </c>
      <c r="CF8" s="5" t="s">
        <v>562</v>
      </c>
      <c r="CG8" s="5" t="s">
        <v>562</v>
      </c>
      <c r="CH8" s="5" t="s">
        <v>562</v>
      </c>
      <c r="CJ8" s="14" t="s">
        <v>562</v>
      </c>
      <c r="CP8" s="14" t="s">
        <v>562</v>
      </c>
      <c r="CQ8" s="14" t="s">
        <v>562</v>
      </c>
      <c r="CR8" s="14" t="s">
        <v>562</v>
      </c>
      <c r="CT8" s="14" t="s">
        <v>562</v>
      </c>
      <c r="DA8" s="14" t="s">
        <v>562</v>
      </c>
      <c r="DB8" s="14" t="s">
        <v>562</v>
      </c>
      <c r="DC8" s="14" t="s">
        <v>562</v>
      </c>
      <c r="DE8" s="72" t="s">
        <v>255</v>
      </c>
      <c r="DF8" s="72" t="s">
        <v>255</v>
      </c>
      <c r="DG8" s="72" t="s">
        <v>255</v>
      </c>
      <c r="DH8" s="72" t="s">
        <v>255</v>
      </c>
      <c r="DI8" s="72" t="s">
        <v>255</v>
      </c>
      <c r="DJ8" s="72" t="s">
        <v>255</v>
      </c>
      <c r="DL8" s="5" t="s">
        <v>255</v>
      </c>
      <c r="DM8" s="5" t="s">
        <v>255</v>
      </c>
      <c r="DN8" s="5" t="s">
        <v>255</v>
      </c>
      <c r="DX8" s="113"/>
      <c r="DY8" s="113"/>
      <c r="DZ8" s="113"/>
      <c r="EB8" s="22"/>
      <c r="EC8" s="22" t="s">
        <v>1215</v>
      </c>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76" t="str" cm="1">
        <f t="array" ref="O9">BoxVal($A9,2,COLUMN(V10),1)</f>
        <v/>
      </c>
      <c r="P9" s="64" t="str" cm="1">
        <f t="array" aca="1" ref="P9" ca="1">BoxVal($A9,2,COLUMN(INDIRECT("AB"&amp;($A9-1)*65+2)),1)</f>
        <v/>
      </c>
      <c r="Q9" s="64" t="str" cm="1">
        <f t="array" aca="1" ref="Q9" ca="1">BoxVal($A9,2,COLUMN(INDIRECT("AJ"&amp;($A9-1)*65+2)),1)</f>
        <v/>
      </c>
      <c r="R9" s="34"/>
      <c r="S9" s="73" t="s">
        <v>15</v>
      </c>
      <c r="T9" s="15" t="s">
        <v>801</v>
      </c>
      <c r="U9" s="36" t="str">
        <f t="shared" ref="U9" ca="1" si="15">ConfigCode($AA9,$AN9,$AO9,$AP9,$AQ9,$AR9,$AF9,$AG9,2)</f>
        <v>0x03=-43.30,-42.80;</v>
      </c>
      <c r="V9" s="37"/>
      <c r="W9" s="37"/>
      <c r="X9" s="68"/>
      <c r="Y9" s="68"/>
      <c r="Z9" s="55">
        <f t="shared" ca="1" si="2"/>
        <v>0.5</v>
      </c>
      <c r="AA9" s="39" t="s">
        <v>580</v>
      </c>
      <c r="AB9" s="40">
        <v>0.5</v>
      </c>
      <c r="AC9" s="40" t="s">
        <v>995</v>
      </c>
      <c r="AD9" s="40">
        <v>1</v>
      </c>
      <c r="AE9" s="41">
        <v>0</v>
      </c>
      <c r="AF9" s="42">
        <v>-43.3</v>
      </c>
      <c r="AG9" s="47">
        <f t="shared" si="11"/>
        <v>-42.8</v>
      </c>
      <c r="AH9" s="43">
        <f t="shared" ca="1" si="7"/>
        <v>-42.8</v>
      </c>
      <c r="AI9" s="43">
        <f t="shared" ca="1" si="8"/>
        <v>-42.3</v>
      </c>
      <c r="AJ9" s="44" cm="1">
        <f t="array" aca="1" ref="AJ9" ca="1" xml:space="preserve">
N("initial sens-loopgain")+
$AF9-BoxVal(ROW($AA9),26,COLUMN(INDIRECT("T"&amp;(INT(ROW($AA26)/65))*65+2)))</f>
        <v>-43.3</v>
      </c>
      <c r="AK9" s="44">
        <f t="shared" ca="1" si="3"/>
        <v>-42.8</v>
      </c>
      <c r="AL9" s="44" cm="1">
        <f t="array" aca="1" ref="AL9" ca="1" xml:space="preserve">
N("initial sens-loopgain-gain-gain ref-vcm")+
$AH9-
BoxVal(ROW($AA9),26,COLUMN(INDIRECT("T"&amp;(INT(ROW($AA26)/65))*65+2)))-
$AB9-
$W9-
IFERROR(VLOOKUP($AC9,$CT$1:$DC$31,7,FALSE),0)</f>
        <v>-43.3</v>
      </c>
      <c r="AM9" s="44">
        <f t="shared" ca="1" si="4"/>
        <v>-42.8</v>
      </c>
      <c r="AN9" s="36" t="str">
        <f t="shared" ref="AN9" ca="1" si="16">IF(BoxVal(ROW(AA9),9,COLUMN(T7))="FIX","00",ManualLookup(AA9,BoxVal(ROW(AA9),4,COLUMN(AN7)),INDIRECT(DN$3)))</f>
        <v>00</v>
      </c>
      <c r="AO9" s="36" t="str" cm="1">
        <f t="array" aca="1" ref="AO9" ca="1">ManualLookup(AB9,BoxVal(ROW(AB9),4,COLUMN(AO7)),INDIRECT(DO$3))</f>
        <v>03</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34"/>
      <c r="AU9" s="14" t="s">
        <v>436</v>
      </c>
      <c r="AV9" s="5" t="s">
        <v>255</v>
      </c>
      <c r="AW9" s="5" t="s">
        <v>255</v>
      </c>
      <c r="AX9" s="5" t="s">
        <v>255</v>
      </c>
      <c r="AY9" s="5" t="s">
        <v>255</v>
      </c>
      <c r="AZ9" s="5" t="s">
        <v>255</v>
      </c>
      <c r="BB9" s="14" t="s">
        <v>436</v>
      </c>
      <c r="BC9" s="5">
        <v>0</v>
      </c>
      <c r="BD9" s="5">
        <v>0</v>
      </c>
      <c r="BE9" s="5">
        <v>0</v>
      </c>
      <c r="BF9" s="14"/>
      <c r="BG9" s="14"/>
      <c r="BH9" s="14"/>
      <c r="BI9" s="14" t="s">
        <v>783</v>
      </c>
      <c r="BJ9" s="14" t="s">
        <v>818</v>
      </c>
      <c r="BK9" s="14"/>
      <c r="BM9" s="5">
        <v>2.5</v>
      </c>
      <c r="BN9" s="5">
        <v>0</v>
      </c>
      <c r="BO9" s="5">
        <v>1</v>
      </c>
      <c r="BP9" s="5">
        <v>1</v>
      </c>
      <c r="BQ9" s="5">
        <v>1</v>
      </c>
      <c r="BU9" s="14" t="s">
        <v>790</v>
      </c>
      <c r="BV9" s="14" t="s">
        <v>562</v>
      </c>
      <c r="BW9" s="14" t="s">
        <v>562</v>
      </c>
      <c r="BY9" s="21" t="s">
        <v>562</v>
      </c>
      <c r="CF9" s="5" t="s">
        <v>562</v>
      </c>
      <c r="CG9" s="5" t="s">
        <v>562</v>
      </c>
      <c r="CH9" s="5" t="s">
        <v>562</v>
      </c>
      <c r="CJ9" s="14" t="s">
        <v>562</v>
      </c>
      <c r="CP9" s="14" t="s">
        <v>562</v>
      </c>
      <c r="CQ9" s="14" t="s">
        <v>562</v>
      </c>
      <c r="CR9" s="14" t="s">
        <v>562</v>
      </c>
      <c r="CT9" s="14" t="s">
        <v>562</v>
      </c>
      <c r="DA9" s="14" t="s">
        <v>562</v>
      </c>
      <c r="DB9" s="14" t="s">
        <v>562</v>
      </c>
      <c r="DC9" s="14" t="s">
        <v>562</v>
      </c>
      <c r="DE9" s="72" t="s">
        <v>255</v>
      </c>
      <c r="DF9" s="72" t="s">
        <v>255</v>
      </c>
      <c r="DG9" s="72" t="s">
        <v>255</v>
      </c>
      <c r="DH9" s="72" t="s">
        <v>255</v>
      </c>
      <c r="DI9" s="72" t="s">
        <v>255</v>
      </c>
      <c r="DJ9" s="72" t="s">
        <v>255</v>
      </c>
      <c r="DL9" s="5" t="s">
        <v>255</v>
      </c>
      <c r="DM9" s="5" t="s">
        <v>255</v>
      </c>
      <c r="DN9" s="5" t="s">
        <v>255</v>
      </c>
      <c r="DX9" s="113"/>
      <c r="DY9" s="113"/>
      <c r="DZ9" s="113"/>
      <c r="EB9" s="22" t="s">
        <v>1198</v>
      </c>
      <c r="EC9" s="22" t="s">
        <v>1216</v>
      </c>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76" t="str" cm="1">
        <f t="array" ref="O10">BoxVal($A10,2,COLUMN(V11),1)</f>
        <v/>
      </c>
      <c r="P10" s="64" t="str" cm="1">
        <f t="array" aca="1" ref="P10" ca="1">BoxVal($A10,2,COLUMN(INDIRECT("AB"&amp;($A10-1)*65+2)),1)</f>
        <v/>
      </c>
      <c r="Q10" s="64" t="str" cm="1">
        <f t="array" aca="1" ref="Q10" ca="1">BoxVal($A10,2,COLUMN(INDIRECT("AJ"&amp;($A10-1)*65+2)),1)</f>
        <v/>
      </c>
      <c r="R10" s="34"/>
      <c r="S10" s="73" t="s">
        <v>705</v>
      </c>
      <c r="T10" s="15" t="s">
        <v>990</v>
      </c>
      <c r="U10" s="36" t="str">
        <f t="shared" ref="U10" ca="1" si="17">ConfigCode($AA10,$AN10,$AO10,$AP10,$AQ10,$AR10,$AF10,$AG10,2)</f>
        <v>0x04=-44.00,-43.30;</v>
      </c>
      <c r="V10" s="37"/>
      <c r="W10" s="37"/>
      <c r="X10" s="68"/>
      <c r="Y10" s="68"/>
      <c r="Z10" s="55">
        <f t="shared" ca="1" si="2"/>
        <v>1</v>
      </c>
      <c r="AA10" s="39" t="s">
        <v>580</v>
      </c>
      <c r="AB10" s="40">
        <v>1</v>
      </c>
      <c r="AC10" s="40" t="s">
        <v>995</v>
      </c>
      <c r="AD10" s="40">
        <v>1</v>
      </c>
      <c r="AE10" s="41">
        <v>0</v>
      </c>
      <c r="AF10" s="42">
        <v>-44</v>
      </c>
      <c r="AG10" s="47">
        <f t="shared" si="11"/>
        <v>-43.3</v>
      </c>
      <c r="AH10" s="43">
        <f t="shared" ca="1" si="7"/>
        <v>-43</v>
      </c>
      <c r="AI10" s="43">
        <f t="shared" ca="1" si="8"/>
        <v>-42.3</v>
      </c>
      <c r="AJ10" s="44" cm="1">
        <f t="array" aca="1" ref="AJ10" ca="1" xml:space="preserve">
N("initial sens-loopgain")+
$AF10-BoxVal(ROW($AA10),26,COLUMN(INDIRECT("T"&amp;(INT(ROW($AA27)/65))*65+2)))</f>
        <v>-44</v>
      </c>
      <c r="AK10" s="44">
        <f t="shared" ca="1" si="3"/>
        <v>-43.3</v>
      </c>
      <c r="AL10" s="44" cm="1">
        <f t="array" aca="1" ref="AL10" ca="1" xml:space="preserve">
N("initial sens-loopgain-gain-gain ref-vcm")+
$AH10-
BoxVal(ROW($AA10),26,COLUMN(INDIRECT("T"&amp;(INT(ROW($AA27)/65))*65+2)))-
$AB10-
$W10-
IFERROR(VLOOKUP($AC10,$CT$1:$DC$31,7,FALSE),0)</f>
        <v>-44</v>
      </c>
      <c r="AM10" s="44">
        <f t="shared" ca="1" si="4"/>
        <v>-43.3</v>
      </c>
      <c r="AN10" s="36" t="str">
        <f t="shared" ref="AN10" ca="1" si="18">IF(BoxVal(ROW(AA10),9,COLUMN(T8))="FIX","00",ManualLookup(AA10,BoxVal(ROW(AA10),4,COLUMN(AN8)),INDIRECT(DN$3)))</f>
        <v>00</v>
      </c>
      <c r="AO10" s="36" t="str" cm="1">
        <f t="array" aca="1" ref="AO10" ca="1">ManualLookup(AB10,BoxVal(ROW(AB10),4,COLUMN(AO8)),INDIRECT(DO$3))</f>
        <v>04</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34"/>
      <c r="AU10" s="14" t="s">
        <v>562</v>
      </c>
      <c r="AV10" s="14" t="s">
        <v>562</v>
      </c>
      <c r="AW10" s="5" t="s">
        <v>255</v>
      </c>
      <c r="AX10" s="5" t="s">
        <v>255</v>
      </c>
      <c r="AY10" s="5" t="s">
        <v>255</v>
      </c>
      <c r="AZ10" s="5" t="s">
        <v>255</v>
      </c>
      <c r="BB10" s="14" t="s">
        <v>1201</v>
      </c>
      <c r="BF10" s="14"/>
      <c r="BG10" s="14"/>
      <c r="BH10" s="14"/>
      <c r="BI10" s="14" t="s">
        <v>562</v>
      </c>
      <c r="BJ10" s="14" t="s">
        <v>562</v>
      </c>
      <c r="BK10" s="14" t="s">
        <v>562</v>
      </c>
      <c r="BM10" s="5">
        <v>3.5</v>
      </c>
      <c r="BN10" s="5">
        <v>1</v>
      </c>
      <c r="BO10" s="5">
        <v>0</v>
      </c>
      <c r="BP10" s="5">
        <v>0</v>
      </c>
      <c r="BQ10" s="5">
        <v>0</v>
      </c>
      <c r="BU10" s="14" t="s">
        <v>813</v>
      </c>
      <c r="BV10" s="14" t="s">
        <v>562</v>
      </c>
      <c r="BW10" s="14" t="s">
        <v>562</v>
      </c>
      <c r="BY10" s="21" t="s">
        <v>562</v>
      </c>
      <c r="CF10" s="5" t="s">
        <v>562</v>
      </c>
      <c r="CG10" s="5" t="s">
        <v>562</v>
      </c>
      <c r="CH10" s="5" t="s">
        <v>562</v>
      </c>
      <c r="CJ10" s="14" t="s">
        <v>562</v>
      </c>
      <c r="CP10" s="14" t="s">
        <v>562</v>
      </c>
      <c r="CQ10" s="14" t="s">
        <v>562</v>
      </c>
      <c r="CR10" s="14" t="s">
        <v>562</v>
      </c>
      <c r="CT10" s="14" t="s">
        <v>562</v>
      </c>
      <c r="DA10" s="14" t="s">
        <v>562</v>
      </c>
      <c r="DB10" s="14" t="s">
        <v>562</v>
      </c>
      <c r="DC10" s="14" t="s">
        <v>562</v>
      </c>
      <c r="DE10" s="72" t="s">
        <v>255</v>
      </c>
      <c r="DF10" s="72" t="s">
        <v>255</v>
      </c>
      <c r="DG10" s="72" t="s">
        <v>255</v>
      </c>
      <c r="DH10" s="72" t="s">
        <v>255</v>
      </c>
      <c r="DI10" s="72" t="s">
        <v>255</v>
      </c>
      <c r="DJ10" s="72" t="s">
        <v>255</v>
      </c>
      <c r="DL10" s="5" t="s">
        <v>255</v>
      </c>
      <c r="DM10" s="5" t="s">
        <v>255</v>
      </c>
      <c r="DN10" s="5" t="s">
        <v>255</v>
      </c>
      <c r="DX10" s="113"/>
      <c r="DY10" s="113"/>
      <c r="DZ10" s="113"/>
      <c r="EB10" s="77" t="s">
        <v>1199</v>
      </c>
      <c r="EC10" s="78" t="s">
        <v>1217</v>
      </c>
      <c r="ED10" s="78" t="s">
        <v>1218</v>
      </c>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76" t="str" cm="1">
        <f t="array" ref="O11">BoxVal($A11,2,COLUMN(V12),1)</f>
        <v/>
      </c>
      <c r="P11" s="64" t="str" cm="1">
        <f t="array" aca="1" ref="P11" ca="1">BoxVal($A11,2,COLUMN(INDIRECT("AB"&amp;($A11-1)*65+2)),1)</f>
        <v/>
      </c>
      <c r="Q11" s="64" t="str" cm="1">
        <f t="array" aca="1" ref="Q11" ca="1">BoxVal($A11,2,COLUMN(INDIRECT("AJ"&amp;($A11-1)*65+2)),1)</f>
        <v/>
      </c>
      <c r="R11" s="34"/>
      <c r="S11" s="73" t="s">
        <v>605</v>
      </c>
      <c r="T11" s="15" t="s">
        <v>991</v>
      </c>
      <c r="U11" s="36" t="str">
        <f t="shared" ref="U11" ca="1" si="19">ConfigCode($AA11,$AN11,$AO11,$AP11,$AQ11,$AR11,$AF11,$AG11,2)</f>
        <v>0x83=-45.00,-44.00;</v>
      </c>
      <c r="V11" s="37"/>
      <c r="W11" s="37"/>
      <c r="X11" s="68"/>
      <c r="Y11" s="68"/>
      <c r="Z11" s="55">
        <f t="shared" ca="1" si="2"/>
        <v>1.6</v>
      </c>
      <c r="AA11" s="39" t="s">
        <v>581</v>
      </c>
      <c r="AB11" s="40">
        <v>0.5</v>
      </c>
      <c r="AC11" s="40" t="s">
        <v>995</v>
      </c>
      <c r="AD11" s="40">
        <v>1</v>
      </c>
      <c r="AE11" s="41">
        <v>0</v>
      </c>
      <c r="AF11" s="42">
        <v>-45</v>
      </c>
      <c r="AG11" s="47">
        <f t="shared" si="11"/>
        <v>-44</v>
      </c>
      <c r="AH11" s="43">
        <f t="shared" ca="1" si="7"/>
        <v>-43.4</v>
      </c>
      <c r="AI11" s="43">
        <f t="shared" ca="1" si="8"/>
        <v>-42.4</v>
      </c>
      <c r="AJ11" s="44" cm="1">
        <f t="array" aca="1" ref="AJ11" ca="1" xml:space="preserve">
N("initial sens-loopgain")+
$AF11-BoxVal(ROW($AA11),26,COLUMN(INDIRECT("T"&amp;(INT(ROW($AA28)/65))*65+2)))</f>
        <v>-45</v>
      </c>
      <c r="AK11" s="44">
        <f t="shared" ca="1" si="3"/>
        <v>-44</v>
      </c>
      <c r="AL11" s="44" cm="1">
        <f t="array" aca="1" ref="AL11" ca="1" xml:space="preserve">
N("initial sens-loopgain-gain-gain ref-vcm")+
$AH11-
BoxVal(ROW($AA11),26,COLUMN(INDIRECT("T"&amp;(INT(ROW($AA28)/65))*65+2)))-
$AB11-
$W11-
IFERROR(VLOOKUP($AC11,$CT$1:$DC$31,7,FALSE),0)</f>
        <v>-43.9</v>
      </c>
      <c r="AM11" s="44">
        <f t="shared" ca="1" si="4"/>
        <v>-42.9</v>
      </c>
      <c r="AN11" s="36" t="str">
        <f t="shared" ref="AN11" ca="1" si="20">IF(BoxVal(ROW(AA11),9,COLUMN(T9))="FIX","00",ManualLookup(AA11,BoxVal(ROW(AA11),4,COLUMN(AN9)),INDIRECT(DN$3)))</f>
        <v>80</v>
      </c>
      <c r="AO11" s="36" t="str" cm="1">
        <f t="array" aca="1" ref="AO11" ca="1">ManualLookup(AB11,BoxVal(ROW(AB11),4,COLUMN(AO9)),INDIRECT(DO$3))</f>
        <v>03</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34"/>
      <c r="AU11" s="14" t="s">
        <v>562</v>
      </c>
      <c r="AV11" s="14" t="s">
        <v>562</v>
      </c>
      <c r="AW11" s="14" t="s">
        <v>562</v>
      </c>
      <c r="AX11" s="5" t="s">
        <v>255</v>
      </c>
      <c r="AY11" s="5" t="s">
        <v>255</v>
      </c>
      <c r="AZ11" s="5" t="s">
        <v>255</v>
      </c>
      <c r="BB11" s="14" t="s">
        <v>1202</v>
      </c>
      <c r="BC11" s="14"/>
      <c r="BD11" s="14"/>
      <c r="BE11" s="14"/>
      <c r="BF11" s="14"/>
      <c r="BG11" s="14"/>
      <c r="BH11" s="14"/>
      <c r="BI11" s="14" t="s">
        <v>562</v>
      </c>
      <c r="BJ11" s="14" t="s">
        <v>562</v>
      </c>
      <c r="BK11" s="14" t="s">
        <v>562</v>
      </c>
      <c r="BM11" s="5">
        <v>4.5</v>
      </c>
      <c r="BN11" s="5">
        <v>1</v>
      </c>
      <c r="BO11" s="5">
        <v>0</v>
      </c>
      <c r="BP11" s="5">
        <v>0</v>
      </c>
      <c r="BQ11" s="5">
        <v>1</v>
      </c>
      <c r="BU11" s="14" t="s">
        <v>975</v>
      </c>
      <c r="BV11" s="14" t="s">
        <v>562</v>
      </c>
      <c r="BW11" s="14" t="s">
        <v>562</v>
      </c>
      <c r="BY11" s="21" t="s">
        <v>562</v>
      </c>
      <c r="CF11" s="5" t="s">
        <v>562</v>
      </c>
      <c r="CG11" s="5" t="s">
        <v>562</v>
      </c>
      <c r="CH11" s="5" t="s">
        <v>562</v>
      </c>
      <c r="CJ11" s="14" t="s">
        <v>562</v>
      </c>
      <c r="CP11" s="14" t="s">
        <v>562</v>
      </c>
      <c r="CQ11" s="14" t="s">
        <v>562</v>
      </c>
      <c r="CR11" s="14" t="s">
        <v>562</v>
      </c>
      <c r="CT11" s="14" t="s">
        <v>562</v>
      </c>
      <c r="DA11" s="14" t="s">
        <v>562</v>
      </c>
      <c r="DB11" s="14" t="s">
        <v>562</v>
      </c>
      <c r="DC11" s="14" t="s">
        <v>562</v>
      </c>
      <c r="DE11" s="72" t="s">
        <v>255</v>
      </c>
      <c r="DF11" s="72" t="s">
        <v>562</v>
      </c>
      <c r="DG11" s="72" t="s">
        <v>562</v>
      </c>
      <c r="DH11" s="72" t="s">
        <v>562</v>
      </c>
      <c r="DI11" s="72" t="s">
        <v>562</v>
      </c>
      <c r="DJ11" s="72" t="s">
        <v>562</v>
      </c>
      <c r="DL11" s="5" t="s">
        <v>255</v>
      </c>
      <c r="DM11" s="5" t="s">
        <v>255</v>
      </c>
      <c r="DN11" s="5" t="s">
        <v>255</v>
      </c>
      <c r="DX11" s="113"/>
      <c r="DY11" s="113"/>
      <c r="DZ11" s="113"/>
      <c r="EB11" s="22"/>
      <c r="EC11" s="22" t="s">
        <v>1219</v>
      </c>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76" t="str" cm="1">
        <f t="array" ref="O12">BoxVal($A12,2,COLUMN(V13),1)</f>
        <v/>
      </c>
      <c r="P12" s="64" t="str" cm="1">
        <f t="array" aca="1" ref="P12" ca="1">BoxVal($A12,2,COLUMN(INDIRECT("AB"&amp;($A12-1)*65+2)),1)</f>
        <v/>
      </c>
      <c r="Q12" s="64" t="str" cm="1">
        <f t="array" aca="1" ref="Q12" ca="1">BoxVal($A12,2,COLUMN(INDIRECT("AJ"&amp;($A12-1)*65+2)),1)</f>
        <v/>
      </c>
      <c r="R12" s="34"/>
      <c r="S12" s="73" t="s">
        <v>721</v>
      </c>
      <c r="T12" s="15" t="s">
        <v>26</v>
      </c>
      <c r="U12" s="36" t="str">
        <f t="shared" ref="U12" ca="1" si="21">ConfigCode($AA12,$AN12,$AO12,$AP12,$AQ12,$AR12,$AF12,$AG12,2)</f>
        <v>0x84=-46.00,-45.00;</v>
      </c>
      <c r="V12" s="37"/>
      <c r="W12" s="37"/>
      <c r="X12" s="68"/>
      <c r="Y12" s="68"/>
      <c r="Z12" s="55">
        <f t="shared" ca="1" si="2"/>
        <v>2.1</v>
      </c>
      <c r="AA12" s="39" t="s">
        <v>581</v>
      </c>
      <c r="AB12" s="40">
        <v>1</v>
      </c>
      <c r="AC12" s="40" t="s">
        <v>995</v>
      </c>
      <c r="AD12" s="40">
        <v>1</v>
      </c>
      <c r="AE12" s="41">
        <v>0</v>
      </c>
      <c r="AF12" s="42">
        <v>-46</v>
      </c>
      <c r="AG12" s="47">
        <f t="shared" si="11"/>
        <v>-45</v>
      </c>
      <c r="AH12" s="43">
        <f t="shared" ca="1" si="7"/>
        <v>-43.9</v>
      </c>
      <c r="AI12" s="43">
        <f t="shared" ca="1" si="8"/>
        <v>-42.9</v>
      </c>
      <c r="AJ12" s="44" cm="1">
        <f t="array" aca="1" ref="AJ12" ca="1" xml:space="preserve">
N("initial sens-loopgain")+
$AF12-BoxVal(ROW($AA12),26,COLUMN(INDIRECT("T"&amp;(INT(ROW($AA29)/65))*65+2)))</f>
        <v>-46</v>
      </c>
      <c r="AK12" s="44">
        <f t="shared" ca="1" si="3"/>
        <v>-45</v>
      </c>
      <c r="AL12" s="44" cm="1">
        <f t="array" aca="1" ref="AL12" ca="1" xml:space="preserve">
N("initial sens-loopgain-gain-gain ref-vcm")+
$AH12-
BoxVal(ROW($AA12),26,COLUMN(INDIRECT("T"&amp;(INT(ROW($AA29)/65))*65+2)))-
$AB12-
$W12-
IFERROR(VLOOKUP($AC12,$CT$1:$DC$31,7,FALSE),0)</f>
        <v>-44.9</v>
      </c>
      <c r="AM12" s="44">
        <f t="shared" ca="1" si="4"/>
        <v>-43.9</v>
      </c>
      <c r="AN12" s="36" t="str">
        <f t="shared" ref="AN12" ca="1" si="22">IF(BoxVal(ROW(AA12),9,COLUMN(T10))="FIX","00",ManualLookup(AA12,BoxVal(ROW(AA12),4,COLUMN(AN10)),INDIRECT(DN$3)))</f>
        <v>80</v>
      </c>
      <c r="AO12" s="36" t="str" cm="1">
        <f t="array" aca="1" ref="AO12" ca="1">ManualLookup(AB12,BoxVal(ROW(AB12),4,COLUMN(AO10)),INDIRECT(DO$3))</f>
        <v>04</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v>5.5</v>
      </c>
      <c r="BN12" s="5">
        <v>1</v>
      </c>
      <c r="BO12" s="5">
        <v>0</v>
      </c>
      <c r="BP12" s="5">
        <v>1</v>
      </c>
      <c r="BQ12" s="5">
        <v>0</v>
      </c>
      <c r="BU12" s="14" t="s">
        <v>791</v>
      </c>
      <c r="BV12" s="14" t="s">
        <v>562</v>
      </c>
      <c r="BW12" s="14" t="s">
        <v>562</v>
      </c>
      <c r="BY12" s="21" t="s">
        <v>562</v>
      </c>
      <c r="CF12" s="5" t="s">
        <v>562</v>
      </c>
      <c r="CG12" s="5" t="s">
        <v>562</v>
      </c>
      <c r="CH12" s="5" t="s">
        <v>562</v>
      </c>
      <c r="CJ12" s="14" t="s">
        <v>562</v>
      </c>
      <c r="CP12" s="14" t="s">
        <v>562</v>
      </c>
      <c r="CQ12" s="14" t="s">
        <v>562</v>
      </c>
      <c r="CR12" s="14" t="s">
        <v>562</v>
      </c>
      <c r="CT12" s="14" t="s">
        <v>562</v>
      </c>
      <c r="DA12" s="14" t="s">
        <v>562</v>
      </c>
      <c r="DB12" s="14" t="s">
        <v>562</v>
      </c>
      <c r="DC12" s="14" t="s">
        <v>562</v>
      </c>
      <c r="DE12" s="72" t="s">
        <v>255</v>
      </c>
      <c r="DF12" s="72" t="s">
        <v>562</v>
      </c>
      <c r="DG12" s="72" t="s">
        <v>562</v>
      </c>
      <c r="DH12" s="72" t="s">
        <v>562</v>
      </c>
      <c r="DI12" s="72" t="s">
        <v>562</v>
      </c>
      <c r="DJ12" s="72" t="s">
        <v>562</v>
      </c>
      <c r="DL12" s="5" t="s">
        <v>255</v>
      </c>
      <c r="DM12" s="5" t="s">
        <v>255</v>
      </c>
      <c r="DN12" s="5" t="s">
        <v>255</v>
      </c>
      <c r="DX12" s="113"/>
      <c r="DY12" s="113"/>
      <c r="DZ12" s="113"/>
      <c r="EB12" s="77" t="s">
        <v>1200</v>
      </c>
      <c r="EC12" s="78" t="s">
        <v>1220</v>
      </c>
      <c r="ED12" s="78" t="s">
        <v>1221</v>
      </c>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76" t="str" cm="1">
        <f t="array" ref="O13">BoxVal($A13,2,COLUMN(V14),1)</f>
        <v/>
      </c>
      <c r="P13" s="64" t="str" cm="1">
        <f t="array" aca="1" ref="P13" ca="1">BoxVal($A13,2,COLUMN(INDIRECT("AB"&amp;($A13-1)*65+2)),1)</f>
        <v/>
      </c>
      <c r="Q13" s="64" t="str" cm="1">
        <f t="array" aca="1" ref="Q13" ca="1">BoxVal($A13,2,COLUMN(INDIRECT("AJ"&amp;($A13-1)*65+2)),1)</f>
        <v/>
      </c>
      <c r="R13" s="34"/>
      <c r="S13" s="73" t="s">
        <v>20</v>
      </c>
      <c r="T13" s="15">
        <v>-41</v>
      </c>
      <c r="U13" s="36" t="str">
        <f t="shared" ref="U13" ca="1" si="23">ConfigCode($AA13,$AN13,$AO13,$AP13,$AQ13,$AR13,$AF13,$AG13,2)</f>
        <v>0x85=-47.00,-46.00;</v>
      </c>
      <c r="V13" s="37"/>
      <c r="W13" s="37"/>
      <c r="X13" s="38"/>
      <c r="Y13" s="38"/>
      <c r="Z13" s="55">
        <f t="shared" ca="1" si="2"/>
        <v>2.6</v>
      </c>
      <c r="AA13" s="39" t="s">
        <v>581</v>
      </c>
      <c r="AB13" s="40">
        <v>1.5</v>
      </c>
      <c r="AC13" s="40" t="s">
        <v>995</v>
      </c>
      <c r="AD13" s="40">
        <v>1</v>
      </c>
      <c r="AE13" s="41">
        <v>0</v>
      </c>
      <c r="AF13" s="42">
        <v>-47</v>
      </c>
      <c r="AG13" s="47">
        <f t="shared" si="11"/>
        <v>-46</v>
      </c>
      <c r="AH13" s="43">
        <f t="shared" ca="1" si="7"/>
        <v>-44.4</v>
      </c>
      <c r="AI13" s="43">
        <f t="shared" ca="1" si="8"/>
        <v>-43.4</v>
      </c>
      <c r="AJ13" s="44" cm="1">
        <f t="array" aca="1" ref="AJ13" ca="1" xml:space="preserve">
N("initial sens-loopgain")+
$AF13-BoxVal(ROW($AA13),26,COLUMN(INDIRECT("T"&amp;(INT(ROW($AA30)/65))*65+2)))</f>
        <v>-47</v>
      </c>
      <c r="AK13" s="44">
        <f t="shared" ca="1" si="3"/>
        <v>-46</v>
      </c>
      <c r="AL13" s="44" cm="1">
        <f t="array" aca="1" ref="AL13" ca="1" xml:space="preserve">
N("initial sens-loopgain-gain-gain ref-vcm")+
$AH13-
BoxVal(ROW($AA13),26,COLUMN(INDIRECT("T"&amp;(INT(ROW($AA30)/65))*65+2)))-
$AB13-
$W13-
IFERROR(VLOOKUP($AC13,$CT$1:$DC$31,7,FALSE),0)</f>
        <v>-45.9</v>
      </c>
      <c r="AM13" s="44">
        <f t="shared" ca="1" si="4"/>
        <v>-44.9</v>
      </c>
      <c r="AN13" s="36" t="str">
        <f t="shared" ref="AN13" ca="1" si="24">IF(BoxVal(ROW(AA13),9,COLUMN(T11))="FIX","00",ManualLookup(AA13,BoxVal(ROW(AA13),4,COLUMN(AN11)),INDIRECT(DN$3)))</f>
        <v>80</v>
      </c>
      <c r="AO13" s="36" t="str" cm="1">
        <f t="array" aca="1" ref="AO13" ca="1">ManualLookup(AB13,BoxVal(ROW(AB13),4,COLUMN(AO11)),INDIRECT(DO$3))</f>
        <v>05</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6.5</v>
      </c>
      <c r="BN13" s="5">
        <v>1</v>
      </c>
      <c r="BO13" s="5">
        <v>0</v>
      </c>
      <c r="BP13" s="5">
        <v>1</v>
      </c>
      <c r="BQ13" s="5">
        <v>1</v>
      </c>
      <c r="BU13" s="14" t="s">
        <v>792</v>
      </c>
      <c r="BV13" s="14" t="s">
        <v>562</v>
      </c>
      <c r="BW13" s="14" t="s">
        <v>562</v>
      </c>
      <c r="BY13" s="21" t="s">
        <v>562</v>
      </c>
      <c r="CF13" s="5" t="s">
        <v>562</v>
      </c>
      <c r="CG13" s="5" t="s">
        <v>562</v>
      </c>
      <c r="CH13" s="5" t="s">
        <v>562</v>
      </c>
      <c r="CJ13" s="14" t="s">
        <v>562</v>
      </c>
      <c r="CP13" s="14" t="s">
        <v>562</v>
      </c>
      <c r="CQ13" s="14" t="s">
        <v>562</v>
      </c>
      <c r="CR13" s="14" t="s">
        <v>562</v>
      </c>
      <c r="CT13" s="14" t="s">
        <v>562</v>
      </c>
      <c r="DA13" s="14" t="s">
        <v>562</v>
      </c>
      <c r="DB13" s="14" t="s">
        <v>562</v>
      </c>
      <c r="DC13" s="14" t="s">
        <v>562</v>
      </c>
      <c r="DE13" s="72" t="s">
        <v>255</v>
      </c>
      <c r="DF13" s="72" t="s">
        <v>562</v>
      </c>
      <c r="DG13" s="72" t="s">
        <v>562</v>
      </c>
      <c r="DH13" s="72" t="s">
        <v>562</v>
      </c>
      <c r="DI13" s="72" t="s">
        <v>562</v>
      </c>
      <c r="DJ13" s="72" t="s">
        <v>562</v>
      </c>
      <c r="DL13" s="5" t="s">
        <v>255</v>
      </c>
      <c r="DM13" s="5" t="s">
        <v>255</v>
      </c>
      <c r="DN13" s="5" t="s">
        <v>255</v>
      </c>
      <c r="DX13" s="113"/>
      <c r="DY13" s="113"/>
      <c r="DZ13" s="113"/>
      <c r="EB13" s="22"/>
      <c r="EC13" s="22" t="s">
        <v>1222</v>
      </c>
      <c r="ED13" s="22"/>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76" t="str" cm="1">
        <f t="array" ref="O14">BoxVal($A14,2,COLUMN(V15),1)</f>
        <v/>
      </c>
      <c r="P14" s="64" t="str" cm="1">
        <f t="array" aca="1" ref="P14" ca="1">BoxVal($A14,2,COLUMN(INDIRECT("AB"&amp;($A14-1)*65+2)),1)</f>
        <v/>
      </c>
      <c r="Q14" s="64" t="str" cm="1">
        <f t="array" aca="1" ref="Q14" ca="1">BoxVal($A14,2,COLUMN(INDIRECT("AJ"&amp;($A14-1)*65+2)),1)</f>
        <v/>
      </c>
      <c r="R14" s="34"/>
      <c r="S14" s="73" t="s">
        <v>691</v>
      </c>
      <c r="T14" s="15" t="s">
        <v>1098</v>
      </c>
      <c r="U14" s="36"/>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7.5</v>
      </c>
      <c r="BN14" s="5">
        <v>1</v>
      </c>
      <c r="BO14" s="5">
        <v>1</v>
      </c>
      <c r="BP14" s="5">
        <v>0</v>
      </c>
      <c r="BQ14" s="5">
        <v>0</v>
      </c>
      <c r="BU14" s="14" t="s">
        <v>793</v>
      </c>
      <c r="BV14" s="14" t="s">
        <v>562</v>
      </c>
      <c r="BW14" s="14" t="s">
        <v>562</v>
      </c>
      <c r="BY14" s="21" t="s">
        <v>562</v>
      </c>
      <c r="CF14" s="5" t="s">
        <v>562</v>
      </c>
      <c r="CG14" s="5" t="s">
        <v>562</v>
      </c>
      <c r="CH14" s="5" t="s">
        <v>562</v>
      </c>
      <c r="CJ14" s="14" t="s">
        <v>562</v>
      </c>
      <c r="CP14" s="14" t="s">
        <v>562</v>
      </c>
      <c r="CQ14" s="14" t="s">
        <v>562</v>
      </c>
      <c r="CR14" s="14" t="s">
        <v>562</v>
      </c>
      <c r="CT14" s="14" t="s">
        <v>562</v>
      </c>
      <c r="DA14" s="14" t="s">
        <v>562</v>
      </c>
      <c r="DB14" s="14" t="s">
        <v>562</v>
      </c>
      <c r="DC14" s="14" t="s">
        <v>562</v>
      </c>
      <c r="DE14" s="72" t="s">
        <v>255</v>
      </c>
      <c r="DF14" s="72" t="s">
        <v>562</v>
      </c>
      <c r="DG14" s="72" t="s">
        <v>562</v>
      </c>
      <c r="DH14" s="72" t="s">
        <v>562</v>
      </c>
      <c r="DI14" s="72" t="s">
        <v>562</v>
      </c>
      <c r="DJ14" s="72" t="s">
        <v>562</v>
      </c>
      <c r="DL14" s="5" t="s">
        <v>255</v>
      </c>
      <c r="DM14" s="5" t="s">
        <v>255</v>
      </c>
      <c r="DN14" s="5" t="s">
        <v>255</v>
      </c>
      <c r="DX14" s="113"/>
      <c r="DY14" s="113"/>
      <c r="DZ14" s="113"/>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76" t="str" cm="1">
        <f t="array" ref="O15">BoxVal($A15,2,COLUMN(V16),1)</f>
        <v/>
      </c>
      <c r="P15" s="64" t="str" cm="1">
        <f t="array" aca="1" ref="P15" ca="1">BoxVal($A15,2,COLUMN(INDIRECT("AB"&amp;($A15-1)*65+2)),1)</f>
        <v/>
      </c>
      <c r="Q15" s="64" t="str" cm="1">
        <f t="array" aca="1" ref="Q15" ca="1">BoxVal($A15,2,COLUMN(INDIRECT("AJ"&amp;($A15-1)*65+2)),1)</f>
        <v/>
      </c>
      <c r="R15" s="34"/>
      <c r="S15" s="73"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10.5</v>
      </c>
      <c r="BN15" s="5">
        <v>1</v>
      </c>
      <c r="BO15" s="5">
        <v>1</v>
      </c>
      <c r="BP15" s="5">
        <v>0</v>
      </c>
      <c r="BQ15" s="5">
        <v>1</v>
      </c>
      <c r="BU15" s="14" t="s">
        <v>794</v>
      </c>
      <c r="BV15" s="14" t="s">
        <v>562</v>
      </c>
      <c r="BW15" s="14" t="s">
        <v>562</v>
      </c>
      <c r="BY15" s="21" t="s">
        <v>562</v>
      </c>
      <c r="CF15" s="5" t="s">
        <v>562</v>
      </c>
      <c r="CG15" s="5" t="s">
        <v>562</v>
      </c>
      <c r="CH15" s="5" t="s">
        <v>562</v>
      </c>
      <c r="CJ15" s="14" t="s">
        <v>562</v>
      </c>
      <c r="CP15" s="14" t="s">
        <v>562</v>
      </c>
      <c r="CQ15" s="14" t="s">
        <v>562</v>
      </c>
      <c r="CR15" s="14" t="s">
        <v>562</v>
      </c>
      <c r="CT15" s="14" t="s">
        <v>562</v>
      </c>
      <c r="DA15" s="14" t="s">
        <v>562</v>
      </c>
      <c r="DB15" s="14" t="s">
        <v>562</v>
      </c>
      <c r="DC15" s="14" t="s">
        <v>562</v>
      </c>
      <c r="DE15" s="72" t="s">
        <v>255</v>
      </c>
      <c r="DF15" s="72" t="s">
        <v>255</v>
      </c>
      <c r="DG15" s="72" t="s">
        <v>255</v>
      </c>
      <c r="DH15" s="72" t="s">
        <v>255</v>
      </c>
      <c r="DI15" s="72" t="s">
        <v>255</v>
      </c>
      <c r="DJ15" s="72" t="s">
        <v>255</v>
      </c>
      <c r="DL15" s="5" t="s">
        <v>255</v>
      </c>
      <c r="DM15" s="5" t="s">
        <v>255</v>
      </c>
      <c r="DX15" s="113"/>
      <c r="DY15" s="113"/>
      <c r="DZ15" s="113"/>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76" t="str" cm="1">
        <f t="array" ref="O16">BoxVal($A16,2,COLUMN(V17),1)</f>
        <v/>
      </c>
      <c r="P16" s="64" t="str" cm="1">
        <f t="array" aca="1" ref="P16" ca="1">BoxVal($A16,2,COLUMN(INDIRECT("AB"&amp;($A16-1)*65+2)),1)</f>
        <v/>
      </c>
      <c r="Q16" s="64" t="str" cm="1">
        <f t="array" aca="1" ref="Q16" ca="1">BoxVal($A16,2,COLUMN(INDIRECT("AJ"&amp;($A16-1)*65+2)),1)</f>
        <v/>
      </c>
      <c r="R16" s="34"/>
      <c r="S16" s="73" t="s">
        <v>12</v>
      </c>
      <c r="T16" s="15" t="s">
        <v>1260</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15</v>
      </c>
      <c r="BN16" s="5">
        <v>1</v>
      </c>
      <c r="BO16" s="5">
        <v>1</v>
      </c>
      <c r="BP16" s="5">
        <v>1</v>
      </c>
      <c r="BQ16" s="5">
        <v>0</v>
      </c>
      <c r="BU16" s="5" t="s">
        <v>795</v>
      </c>
      <c r="BV16" s="14" t="s">
        <v>562</v>
      </c>
      <c r="BW16" s="5" t="s">
        <v>562</v>
      </c>
      <c r="BY16" s="21" t="s">
        <v>562</v>
      </c>
      <c r="CF16" s="5" t="s">
        <v>562</v>
      </c>
      <c r="CG16" s="5" t="s">
        <v>562</v>
      </c>
      <c r="CH16" s="5" t="s">
        <v>562</v>
      </c>
      <c r="CJ16" s="14" t="s">
        <v>562</v>
      </c>
      <c r="CP16" s="14" t="s">
        <v>562</v>
      </c>
      <c r="CQ16" s="14" t="s">
        <v>562</v>
      </c>
      <c r="CR16" s="14" t="s">
        <v>562</v>
      </c>
      <c r="CT16" s="14" t="s">
        <v>562</v>
      </c>
      <c r="DA16" s="14" t="s">
        <v>562</v>
      </c>
      <c r="DB16" s="14" t="s">
        <v>562</v>
      </c>
      <c r="DC16" s="14" t="s">
        <v>562</v>
      </c>
      <c r="DE16" s="72" t="s">
        <v>255</v>
      </c>
      <c r="DF16" s="72" t="s">
        <v>255</v>
      </c>
      <c r="DG16" s="72" t="s">
        <v>255</v>
      </c>
      <c r="DH16" s="72" t="s">
        <v>255</v>
      </c>
      <c r="DI16" s="72" t="s">
        <v>255</v>
      </c>
      <c r="DJ16" s="72" t="s">
        <v>255</v>
      </c>
      <c r="DL16" s="5" t="s">
        <v>255</v>
      </c>
      <c r="DM16" s="5" t="s">
        <v>255</v>
      </c>
      <c r="DX16" s="113"/>
      <c r="DY16" s="113"/>
      <c r="DZ16" s="113"/>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76" t="str" cm="1">
        <f t="array" ref="O17">BoxVal($A17,2,COLUMN(V18),1)</f>
        <v/>
      </c>
      <c r="P17" s="64" t="str" cm="1">
        <f t="array" aca="1" ref="P17" ca="1">BoxVal($A17,2,COLUMN(INDIRECT("AB"&amp;($A17-1)*65+2)),1)</f>
        <v/>
      </c>
      <c r="Q17" s="64" t="str" cm="1">
        <f t="array" aca="1" ref="Q17" ca="1">BoxVal($A17,2,COLUMN(INDIRECT("AJ"&amp;($A17-1)*65+2)),1)</f>
        <v/>
      </c>
      <c r="R17" s="34"/>
      <c r="S17" s="73" t="s">
        <v>773</v>
      </c>
      <c r="T17" s="15" t="s">
        <v>1261</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20</v>
      </c>
      <c r="BN17" s="5">
        <v>1</v>
      </c>
      <c r="BO17" s="5">
        <v>1</v>
      </c>
      <c r="BP17" s="5">
        <v>1</v>
      </c>
      <c r="BQ17" s="5">
        <v>1</v>
      </c>
      <c r="BU17" s="5" t="s">
        <v>796</v>
      </c>
      <c r="BV17" s="14" t="s">
        <v>562</v>
      </c>
      <c r="BW17" s="5" t="s">
        <v>562</v>
      </c>
      <c r="BY17" s="21" t="s">
        <v>562</v>
      </c>
      <c r="CF17" s="5" t="s">
        <v>562</v>
      </c>
      <c r="CG17" s="5" t="s">
        <v>562</v>
      </c>
      <c r="CH17" s="5" t="s">
        <v>562</v>
      </c>
      <c r="CJ17" s="14" t="s">
        <v>562</v>
      </c>
      <c r="CP17" s="14" t="s">
        <v>562</v>
      </c>
      <c r="CQ17" s="14" t="s">
        <v>562</v>
      </c>
      <c r="CR17" s="14" t="s">
        <v>562</v>
      </c>
      <c r="CT17" s="14" t="s">
        <v>562</v>
      </c>
      <c r="DA17" s="14" t="s">
        <v>562</v>
      </c>
      <c r="DB17" s="14" t="s">
        <v>562</v>
      </c>
      <c r="DC17" s="14" t="s">
        <v>562</v>
      </c>
      <c r="DE17" s="72" t="s">
        <v>255</v>
      </c>
      <c r="DF17" s="72" t="s">
        <v>255</v>
      </c>
      <c r="DG17" s="72" t="s">
        <v>255</v>
      </c>
      <c r="DH17" s="72" t="s">
        <v>255</v>
      </c>
      <c r="DI17" s="72" t="s">
        <v>255</v>
      </c>
      <c r="DJ17" s="72"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76" t="str" cm="1">
        <f t="array" ref="O18">BoxVal($A18,2,COLUMN(V19),1)</f>
        <v/>
      </c>
      <c r="P18" s="64" t="str" cm="1">
        <f t="array" aca="1" ref="P18" ca="1">BoxVal($A18,2,COLUMN(INDIRECT("AB"&amp;($A18-1)*65+2)),1)</f>
        <v/>
      </c>
      <c r="Q18" s="64" t="str" cm="1">
        <f t="array" aca="1" ref="Q18" ca="1">BoxVal($A18,2,COLUMN(INDIRECT("AJ"&amp;($A18-1)*65+2)),1)</f>
        <v/>
      </c>
      <c r="R18" s="34"/>
      <c r="S18" s="73"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72" t="s">
        <v>255</v>
      </c>
      <c r="DF18" s="72" t="s">
        <v>255</v>
      </c>
      <c r="DG18" s="72" t="s">
        <v>255</v>
      </c>
      <c r="DH18" s="72" t="s">
        <v>255</v>
      </c>
      <c r="DI18" s="72" t="s">
        <v>255</v>
      </c>
      <c r="DJ18" s="72"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76" t="str" cm="1">
        <f t="array" ref="O19">BoxVal($A19,2,COLUMN(V20),1)</f>
        <v/>
      </c>
      <c r="P19" s="64" t="str" cm="1">
        <f t="array" aca="1" ref="P19" ca="1">BoxVal($A19,2,COLUMN(INDIRECT("AB"&amp;($A19-1)*65+2)),1)</f>
        <v/>
      </c>
      <c r="Q19" s="64" t="str" cm="1">
        <f t="array" aca="1" ref="Q19" ca="1">BoxVal($A19,2,COLUMN(INDIRECT("AJ"&amp;($A19-1)*65+2)),1)</f>
        <v/>
      </c>
      <c r="R19" s="34"/>
      <c r="S19" s="73" t="s">
        <v>590</v>
      </c>
      <c r="T19" s="15">
        <v>-44</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72" t="s">
        <v>255</v>
      </c>
      <c r="DF19" s="72" t="s">
        <v>255</v>
      </c>
      <c r="DG19" s="72" t="s">
        <v>255</v>
      </c>
      <c r="DH19" s="72" t="s">
        <v>255</v>
      </c>
      <c r="DI19" s="72" t="s">
        <v>255</v>
      </c>
      <c r="DJ19" s="72"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76" t="str" cm="1">
        <f t="array" ref="O20">BoxVal($A20,2,COLUMN(V21),1)</f>
        <v/>
      </c>
      <c r="P20" s="64" t="str" cm="1">
        <f t="array" aca="1" ref="P20" ca="1">BoxVal($A20,2,COLUMN(INDIRECT("AB"&amp;($A20-1)*65+2)),1)</f>
        <v/>
      </c>
      <c r="Q20" s="64" t="str" cm="1">
        <f t="array" aca="1" ref="Q20" ca="1">BoxVal($A20,2,COLUMN(INDIRECT("AJ"&amp;($A20-1)*65+2)),1)</f>
        <v/>
      </c>
      <c r="R20" s="34"/>
      <c r="S20" s="73"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72" t="s">
        <v>255</v>
      </c>
      <c r="DF20" s="72" t="s">
        <v>255</v>
      </c>
      <c r="DG20" s="72" t="s">
        <v>255</v>
      </c>
      <c r="DH20" s="72" t="s">
        <v>255</v>
      </c>
      <c r="DI20" s="72" t="s">
        <v>255</v>
      </c>
      <c r="DJ20" s="72"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76"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13V_NormalMode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72" t="s">
        <v>255</v>
      </c>
      <c r="DF21" s="72" t="s">
        <v>255</v>
      </c>
      <c r="DG21" s="72" t="s">
        <v>255</v>
      </c>
      <c r="DH21" s="72" t="s">
        <v>255</v>
      </c>
      <c r="DI21" s="72" t="s">
        <v>255</v>
      </c>
      <c r="DJ21" s="72"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76" t="str" cm="1">
        <f t="array" ref="O22">BoxVal($A22,2,COLUMN(V23),1)</f>
        <v/>
      </c>
      <c r="P22" s="64" t="str" cm="1">
        <f t="array" aca="1" ref="P22" ca="1">BoxVal($A22,2,COLUMN(INDIRECT("AB"&amp;($A22-1)*65+2)),1)</f>
        <v/>
      </c>
      <c r="Q22" s="64" t="str" cm="1">
        <f t="array" aca="1" ref="Q22" ca="1">BoxVal($A22,2,COLUMN(INDIRECT("AJ"&amp;($A22-1)*65+2)),1)</f>
        <v/>
      </c>
      <c r="R22" s="34"/>
      <c r="S22" s="7" t="s">
        <v>424</v>
      </c>
      <c r="T22" s="7" t="s">
        <v>188</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72" t="s">
        <v>255</v>
      </c>
      <c r="DF22" s="72" t="s">
        <v>255</v>
      </c>
      <c r="DG22" s="72" t="s">
        <v>255</v>
      </c>
      <c r="DH22" s="72" t="s">
        <v>255</v>
      </c>
      <c r="DI22" s="72" t="s">
        <v>255</v>
      </c>
      <c r="DJ22" s="72"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76" t="str" cm="1">
        <f t="array" ref="O23">BoxVal($A23,2,COLUMN(V24),1)</f>
        <v/>
      </c>
      <c r="P23" s="64" t="str" cm="1">
        <f t="array" aca="1" ref="P23" ca="1">BoxVal($A23,2,COLUMN(INDIRECT("AB"&amp;($A23-1)*65+2)),1)</f>
        <v/>
      </c>
      <c r="Q23" s="64" t="str" cm="1">
        <f t="array" aca="1" ref="Q23" ca="1">BoxVal($A23,2,COLUMN(INDIRECT("AJ"&amp;($A23-1)*65+2)),1)</f>
        <v/>
      </c>
      <c r="R23" s="34"/>
      <c r="S23" s="7" t="s">
        <v>16</v>
      </c>
      <c r="T23" s="7" t="s">
        <v>44</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72" t="s">
        <v>255</v>
      </c>
      <c r="DF23" s="72" t="s">
        <v>255</v>
      </c>
      <c r="DG23" s="72" t="s">
        <v>255</v>
      </c>
      <c r="DH23" s="72" t="s">
        <v>255</v>
      </c>
      <c r="DI23" s="72" t="s">
        <v>255</v>
      </c>
      <c r="DJ23" s="72"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76" t="str" cm="1">
        <f t="array" ref="O24">BoxVal($A24,2,COLUMN(V25),1)</f>
        <v/>
      </c>
      <c r="P24" s="64" t="str" cm="1">
        <f t="array" aca="1" ref="P24" ca="1">BoxVal($A24,2,COLUMN(INDIRECT("AB"&amp;($A24-1)*65+2)),1)</f>
        <v/>
      </c>
      <c r="Q24" s="64" t="str" cm="1">
        <f t="array" aca="1" ref="Q24" ca="1">BoxVal($A24,2,COLUMN(INDIRECT("AJ"&amp;($A24-1)*65+2)),1)</f>
        <v/>
      </c>
      <c r="R24" s="34"/>
      <c r="S24" s="7" t="s">
        <v>17</v>
      </c>
      <c r="T24" s="7" t="s">
        <v>368</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72" t="s">
        <v>255</v>
      </c>
      <c r="DF24" s="72" t="s">
        <v>255</v>
      </c>
      <c r="DG24" s="72" t="s">
        <v>255</v>
      </c>
      <c r="DH24" s="72" t="s">
        <v>255</v>
      </c>
      <c r="DI24" s="72" t="s">
        <v>255</v>
      </c>
      <c r="DJ24" s="72"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76" t="str" cm="1">
        <f t="array" ref="O25">BoxVal($A25,2,COLUMN(V26),1)</f>
        <v/>
      </c>
      <c r="P25" s="64" t="str" cm="1">
        <f t="array" aca="1" ref="P25" ca="1">BoxVal($A25,2,COLUMN(INDIRECT("AB"&amp;($A25-1)*65+2)),1)</f>
        <v/>
      </c>
      <c r="Q25" s="64" t="str" cm="1">
        <f t="array" aca="1" ref="Q25" ca="1">BoxVal($A25,2,COLUMN(INDIRECT("AJ"&amp;($A25-1)*65+2)),1)</f>
        <v/>
      </c>
      <c r="R25" s="34"/>
      <c r="S25" s="7" t="s">
        <v>21</v>
      </c>
      <c r="T25" s="7" t="s">
        <v>190</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72" t="s">
        <v>255</v>
      </c>
      <c r="DF25" s="72" t="s">
        <v>255</v>
      </c>
      <c r="DG25" s="72" t="s">
        <v>255</v>
      </c>
      <c r="DH25" s="72" t="s">
        <v>255</v>
      </c>
      <c r="DI25" s="72" t="s">
        <v>255</v>
      </c>
      <c r="DJ25" s="72"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76"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72" t="s">
        <v>255</v>
      </c>
      <c r="DF26" s="72" t="s">
        <v>255</v>
      </c>
      <c r="DG26" s="72" t="s">
        <v>255</v>
      </c>
      <c r="DH26" s="72" t="s">
        <v>255</v>
      </c>
      <c r="DI26" s="72" t="s">
        <v>255</v>
      </c>
      <c r="DJ26" s="72"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76"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72" t="s">
        <v>255</v>
      </c>
      <c r="DF27" s="72" t="s">
        <v>255</v>
      </c>
      <c r="DG27" s="72" t="s">
        <v>255</v>
      </c>
      <c r="DH27" s="72" t="s">
        <v>255</v>
      </c>
      <c r="DI27" s="72" t="s">
        <v>255</v>
      </c>
      <c r="DJ27" s="72"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76" t="str" cm="1">
        <f t="array" ref="O28">BoxVal($A28,2,COLUMN(V29),1)</f>
        <v/>
      </c>
      <c r="P28" s="64" t="str" cm="1">
        <f t="array" aca="1" ref="P28" ca="1">BoxVal($A28,2,COLUMN(INDIRECT("AB"&amp;($A28-1)*65+2)),1)</f>
        <v/>
      </c>
      <c r="Q28" s="64" t="str" cm="1">
        <f t="array" aca="1" ref="Q28" ca="1">BoxVal($A28,2,COLUMN(INDIRECT("AJ"&amp;($A28-1)*65+2)),1)</f>
        <v/>
      </c>
      <c r="R28" s="34"/>
      <c r="S28" s="7" t="s">
        <v>696</v>
      </c>
      <c r="T28" s="28" t="s">
        <v>562</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72" t="s">
        <v>255</v>
      </c>
      <c r="DF28" s="72" t="s">
        <v>255</v>
      </c>
      <c r="DG28" s="72" t="s">
        <v>255</v>
      </c>
      <c r="DH28" s="72" t="s">
        <v>255</v>
      </c>
      <c r="DI28" s="72" t="s">
        <v>255</v>
      </c>
      <c r="DJ28" s="72"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76"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72" t="s">
        <v>255</v>
      </c>
      <c r="DF29" s="72" t="s">
        <v>255</v>
      </c>
      <c r="DG29" s="72" t="s">
        <v>255</v>
      </c>
      <c r="DH29" s="72" t="s">
        <v>255</v>
      </c>
      <c r="DI29" s="72" t="s">
        <v>255</v>
      </c>
      <c r="DJ29" s="72"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76"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9</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72" t="s">
        <v>255</v>
      </c>
      <c r="DF30" s="72" t="s">
        <v>255</v>
      </c>
      <c r="DG30" s="72" t="s">
        <v>255</v>
      </c>
      <c r="DH30" s="72" t="s">
        <v>255</v>
      </c>
      <c r="DI30" s="72" t="s">
        <v>255</v>
      </c>
      <c r="DJ30" s="72"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76"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-44+/-0.8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72" t="s">
        <v>255</v>
      </c>
      <c r="DF31" s="72" t="s">
        <v>553</v>
      </c>
      <c r="DG31" s="72" t="s">
        <v>568</v>
      </c>
      <c r="DH31" s="72" t="s">
        <v>575</v>
      </c>
      <c r="DI31" s="72" t="s">
        <v>572</v>
      </c>
      <c r="DJ31" s="72"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76" t="str" cm="1">
        <f t="array" ref="O32">BoxVal($A32,2,COLUMN(V33),1)</f>
        <v/>
      </c>
      <c r="P32" s="64" t="str" cm="1">
        <f t="array" aca="1" ref="P32" ca="1">BoxVal($A32,2,COLUMN(INDIRECT("AB"&amp;($A32-1)*65+2)),1)</f>
        <v/>
      </c>
      <c r="Q32" s="64" t="str" cm="1">
        <f t="array" aca="1" ref="Q32" ca="1">BoxVal($A32,2,COLUMN(INDIRECT("AJ"&amp;($A32-1)*65+2)),1)</f>
        <v/>
      </c>
      <c r="R32" s="34"/>
      <c r="S32" s="73" t="s">
        <v>719</v>
      </c>
      <c r="T32" s="54" t="str">
        <f>T11&amp;" : "&amp;T14&amp;" "&amp;"(uA)"&amp;CHAR(10)&amp;"Vdc&amp;Remark: "&amp;T17</f>
        <v>3.3V : 100~200 (uA)
Vdc&amp;Remark: 0.71V (1.8V), 0.7127V (3.3V)</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74"/>
      <c r="DF32" s="74"/>
      <c r="DG32" s="74"/>
      <c r="DH32" s="74"/>
      <c r="DI32" s="74"/>
      <c r="DJ32" s="74"/>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76"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76"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76" t="str" cm="1">
        <f t="array" ref="O35">BoxVal($A35,2,COLUMN(V36),1)</f>
        <v/>
      </c>
      <c r="P35" s="64" t="str" cm="1">
        <f t="array" aca="1" ref="P35" ca="1">BoxVal($A35,2,COLUMN(INDIRECT("AB"&amp;($A35-1)*65+2)),1)</f>
        <v/>
      </c>
      <c r="Q35" s="64" t="str" cm="1">
        <f t="array" aca="1" ref="Q35" ca="1">BoxVal($A35,2,COLUMN(INDIRECT("AJ"&amp;($A35-1)*65+2)),1)</f>
        <v/>
      </c>
      <c r="R35" s="34"/>
      <c r="S35" s="4" t="str">
        <f>$BB$2</f>
        <v>16V</v>
      </c>
      <c r="T35" s="3">
        <v>3.3</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76" t="str" cm="1">
        <f t="array" ref="O36">BoxVal($A36,2,COLUMN(V37),1)</f>
        <v/>
      </c>
      <c r="P36" s="64" t="str" cm="1">
        <f t="array" aca="1" ref="P36" ca="1">BoxVal($A36,2,COLUMN(INDIRECT("AB"&amp;($A36-1)*65+2)),1)</f>
        <v/>
      </c>
      <c r="Q36" s="64" t="str" cm="1">
        <f t="array" aca="1" ref="Q36" ca="1">BoxVal($A36,2,COLUMN(INDIRECT("AJ"&amp;($A36-1)*65+2)),1)</f>
        <v/>
      </c>
      <c r="R36" s="34"/>
      <c r="S36" s="4" t="str">
        <f>$BB$3</f>
        <v>15V</v>
      </c>
      <c r="T36" s="3">
        <v>2.2000000000000002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76" t="str" cm="1">
        <f t="array" ref="O37">BoxVal($A37,2,COLUMN(V38),1)</f>
        <v/>
      </c>
      <c r="P37" s="64" t="str" cm="1">
        <f t="array" aca="1" ref="P37" ca="1">BoxVal($A37,2,COLUMN(INDIRECT("AB"&amp;($A37-1)*65+2)),1)</f>
        <v/>
      </c>
      <c r="Q37" s="64" t="str" cm="1">
        <f t="array" aca="1" ref="Q37" ca="1">BoxVal($A37,2,COLUMN(INDIRECT("AJ"&amp;($A37-1)*65+2)),1)</f>
        <v/>
      </c>
      <c r="R37" s="34"/>
      <c r="S37" s="4" t="str">
        <f>$BB$4</f>
        <v>14V</v>
      </c>
      <c r="T37" s="3">
        <v>1.1000000000000001</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76" t="str" cm="1">
        <f t="array" ref="O38">BoxVal($A38,2,COLUMN(V39),1)</f>
        <v/>
      </c>
      <c r="P38" s="64" t="str" cm="1">
        <f t="array" aca="1" ref="P38" ca="1">BoxVal($A38,2,COLUMN(INDIRECT("AB"&amp;($A38-1)*65+2)),1)</f>
        <v/>
      </c>
      <c r="Q38" s="64" t="str" cm="1">
        <f t="array" aca="1" ref="Q38" ca="1">BoxVal($A38,2,COLUMN(INDIRECT("AJ"&amp;($A38-1)*65+2)),1)</f>
        <v/>
      </c>
      <c r="R38" s="34"/>
      <c r="S38" s="4" t="str">
        <f>$BB$5</f>
        <v>13V</v>
      </c>
      <c r="T38" s="3">
        <v>0</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76" t="str" cm="1">
        <f t="array" ref="O39">BoxVal($A39,2,COLUMN(V40),1)</f>
        <v/>
      </c>
      <c r="P39" s="64" t="str" cm="1">
        <f t="array" aca="1" ref="P39" ca="1">BoxVal($A39,2,COLUMN(INDIRECT("AB"&amp;($A39-1)*65+2)),1)</f>
        <v/>
      </c>
      <c r="Q39" s="64" t="str" cm="1">
        <f t="array" aca="1" ref="Q39" ca="1">BoxVal($A39,2,COLUMN(INDIRECT("AJ"&amp;($A39-1)*65+2)),1)</f>
        <v/>
      </c>
      <c r="R39" s="34"/>
      <c r="S39" s="4" t="str">
        <f>$BB$6</f>
        <v>12V</v>
      </c>
      <c r="T39" s="3">
        <v>-1.1000000000000001</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76" t="str" cm="1">
        <f t="array" ref="O40">BoxVal($A40,2,COLUMN(V41),1)</f>
        <v/>
      </c>
      <c r="P40" s="64" t="str" cm="1">
        <f t="array" aca="1" ref="P40" ca="1">BoxVal($A40,2,COLUMN(INDIRECT("AB"&amp;($A40-1)*65+2)),1)</f>
        <v/>
      </c>
      <c r="Q40" s="64" t="str" cm="1">
        <f t="array" aca="1" ref="Q40" ca="1">BoxVal($A40,2,COLUMN(INDIRECT("AJ"&amp;($A40-1)*65+2)),1)</f>
        <v/>
      </c>
      <c r="R40" s="34"/>
      <c r="S40" s="4" t="str">
        <f>$BB$7</f>
        <v>11V</v>
      </c>
      <c r="T40" s="3">
        <v>-2.2000000000000002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76" t="str" cm="1">
        <f t="array" ref="O41">BoxVal($A41,2,COLUMN(V42),1)</f>
        <v/>
      </c>
      <c r="P41" s="64" t="str" cm="1">
        <f t="array" aca="1" ref="P41" ca="1">BoxVal($A41,2,COLUMN(INDIRECT("AB"&amp;($A41-1)*65+2)),1)</f>
        <v/>
      </c>
      <c r="Q41" s="64" t="str" cm="1">
        <f t="array" aca="1" ref="Q41" ca="1">BoxVal($A41,2,COLUMN(INDIRECT("AJ"&amp;($A41-1)*65+2)),1)</f>
        <v/>
      </c>
      <c r="R41" s="34"/>
      <c r="S41" s="4" t="str">
        <f>$BB$8</f>
        <v>10V</v>
      </c>
      <c r="T41" s="3">
        <v>-3.3</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76" t="str" cm="1">
        <f t="array" ref="O42">BoxVal($A42,2,COLUMN(V43),1)</f>
        <v/>
      </c>
      <c r="P42" s="64" t="str" cm="1">
        <f t="array" aca="1" ref="P42" ca="1">BoxVal($A42,2,COLUMN(INDIRECT("AB"&amp;($A42-1)*65+2)),1)</f>
        <v/>
      </c>
      <c r="Q42" s="64" t="str" cm="1">
        <f t="array" aca="1" ref="Q42" ca="1">BoxVal($A42,2,COLUMN(INDIRECT("AJ"&amp;($A42-1)*65+2)),1)</f>
        <v/>
      </c>
      <c r="R42" s="34"/>
      <c r="S42" s="4" t="str">
        <f>$BB$9</f>
        <v>FIX</v>
      </c>
      <c r="T42" s="3">
        <v>0</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76" t="str" cm="1">
        <f t="array" ref="O43">BoxVal($A43,2,COLUMN(V44),1)</f>
        <v/>
      </c>
      <c r="P43" s="64" t="str" cm="1">
        <f t="array" aca="1" ref="P43" ca="1">BoxVal($A43,2,COLUMN(INDIRECT("AB"&amp;($A43-1)*65+2)),1)</f>
        <v/>
      </c>
      <c r="Q43" s="64" t="str" cm="1">
        <f t="array" aca="1" ref="Q43" ca="1">BoxVal($A43,2,COLUMN(INDIRECT("AJ"&amp;($A43-1)*65+2)),1)</f>
        <v/>
      </c>
      <c r="R43" s="34"/>
      <c r="S43" s="4" t="str">
        <f>$BB$10</f>
        <v>Space</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76" t="str" cm="1">
        <f t="array" ref="O44">BoxVal($A44,2,COLUMN(V45),1)</f>
        <v/>
      </c>
      <c r="P44" s="64" t="str" cm="1">
        <f t="array" aca="1" ref="P44" ca="1">BoxVal($A44,2,COLUMN(INDIRECT("AB"&amp;($A44-1)*65+2)),1)</f>
        <v/>
      </c>
      <c r="Q44" s="64" t="str" cm="1">
        <f t="array" aca="1" ref="Q44" ca="1">BoxVal($A44,2,COLUMN(INDIRECT("AJ"&amp;($A44-1)*65+2)),1)</f>
        <v/>
      </c>
      <c r="R44" s="34"/>
      <c r="S44" s="4" t="str">
        <f>$BB$11</f>
        <v>Config2</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76"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76"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76"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76"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76"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76"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76"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585</v>
      </c>
      <c r="V66" s="12"/>
      <c r="W66" s="65"/>
      <c r="X66" s="12"/>
      <c r="Y66" s="7" t="str">
        <f>VLOOKUP(U66,$DX$1:$DZ$21,3,FALSE)</f>
        <v>-</v>
      </c>
      <c r="Z66" s="81"/>
      <c r="AD66" s="8"/>
    </row>
    <row r="67" spans="19:45" ht="30" customHeight="1" x14ac:dyDescent="0.25">
      <c r="S67" s="7" t="s">
        <v>24</v>
      </c>
      <c r="T67" s="15" t="s">
        <v>450</v>
      </c>
      <c r="U67" s="5" t="s">
        <v>23</v>
      </c>
      <c r="V67" s="7" t="str">
        <f>VLOOKUP(U66,$DX$1:$DZ$21,2,FALSE)</f>
        <v>bit16/18/19/24/42/43/36/37</v>
      </c>
      <c r="W67" s="19"/>
      <c r="X67" s="19"/>
      <c r="Y67" s="19"/>
      <c r="Z67" s="19"/>
      <c r="AA67" s="5" t="s">
        <v>592</v>
      </c>
      <c r="AB67" s="26" t="str">
        <f>T86&amp;"_"&amp;ABS(T84)&amp;"dB_"&amp;T88&amp;"_"&amp;T89&amp;"_"&amp;GetAbsMaxMinText(AF70:AG129)&amp;"_"&amp;T69&amp;"_"&amp;T68&amp;S66&amp;"."&amp;T92</f>
        <v>default_NormalMode_44dB_G805YB_2227F_392_468_ZTS6311_MP2.2</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1148</v>
      </c>
      <c r="U68" s="32" t="str">
        <f>HYPERLINK("#A"&amp;(S66+1),"&lt;==Block" &amp; $S66 &amp;"==&gt;")</f>
        <v>&lt;==Block2==&gt;</v>
      </c>
      <c r="V68" s="51"/>
      <c r="W68" s="19"/>
      <c r="X68" s="19"/>
      <c r="Y68" s="79"/>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297</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Vbias CODE2</v>
      </c>
      <c r="AO69" s="56" t="str">
        <f>VLOOKUP($T77,$DE$1:$DJ$31,3,FALSE)</f>
        <v>Full</v>
      </c>
      <c r="AP69" s="56" t="str">
        <f>VLOOKUP($T77,$DE$1:$DJ$31,4,FALSE)</f>
        <v>non</v>
      </c>
      <c r="AQ69" s="56" t="str">
        <f>VLOOKUP($T77,$DE$1:$DJ$31,5,FALSE)</f>
        <v>non</v>
      </c>
      <c r="AR69" s="56" t="str">
        <f>VLOOKUP($T77,$DE$1:$DJ$31,6,FALSE)</f>
        <v>non</v>
      </c>
      <c r="AS69" s="35"/>
    </row>
    <row r="70" spans="19:45" ht="30" customHeight="1" x14ac:dyDescent="0.25">
      <c r="S70" s="7" t="s">
        <v>18</v>
      </c>
      <c r="T70" s="15" t="s">
        <v>43</v>
      </c>
      <c r="U70" s="36" t="str">
        <f t="shared" ref="U70" ca="1" si="25">ConfigCode($AA70,$AN70,$AO70,$AP70,$AQ70,$AR70,$AF70,$AG70,2)</f>
        <v>0x12=-40.20,-39.20;</v>
      </c>
      <c r="V70" s="37"/>
      <c r="W70" s="37"/>
      <c r="X70" s="68"/>
      <c r="Y70" s="68"/>
      <c r="Z70" s="55">
        <f t="shared" ref="Z70:Z82" ca="1" si="26" xml:space="preserve">
N("vbias,vlookup vbias range")+
VLOOKUP($AA70,INDIRECT(BoxVal(ROW($AA70),34,COLUMN(T66))),2,FALSE)+
N("gain")+
$AB70+
N("vcm")+
VLOOKUP($AC70,$CT$1:$DC$31,7,FALSE)+
N("(vbias*vcp*vbg-vbias)*sensor ratio")+
VbiasCal($AA70,$AD70,$AE70,BoxVal(ROW($AC70),18,COLUMN($T$22)))+
N("vbias ref+gain ref")+
$V70+$W70</f>
        <v>-4.3</v>
      </c>
      <c r="AA70" s="39" t="s">
        <v>584</v>
      </c>
      <c r="AB70" s="40">
        <v>-1</v>
      </c>
      <c r="AC70" s="40" t="s">
        <v>995</v>
      </c>
      <c r="AD70" s="40">
        <v>1</v>
      </c>
      <c r="AE70" s="41">
        <v>0</v>
      </c>
      <c r="AF70" s="42">
        <v>-40.200000000000003</v>
      </c>
      <c r="AG70" s="42">
        <v>-39.200000000000003</v>
      </c>
      <c r="AH70" s="43">
        <f ca="1">$AF70+$Z70</f>
        <v>-44.5</v>
      </c>
      <c r="AI70" s="43">
        <f ca="1">$AG70+$Z70</f>
        <v>-43.5</v>
      </c>
      <c r="AJ70" s="44" cm="1">
        <f t="array" aca="1" ref="AJ70" ca="1" xml:space="preserve">
N("initial sens-loopgain")+
$AF70-BoxVal(ROW($AA70),26,COLUMN(INDIRECT("T"&amp;(INT(ROW($AA87)/65))*65+2)))</f>
        <v>-40.200000000000003</v>
      </c>
      <c r="AK70" s="44">
        <f t="shared" ref="AK70:AK82" ca="1" si="27">AJ70+(AG70-AF70)</f>
        <v>-39.200000000000003</v>
      </c>
      <c r="AL70" s="44" cm="1">
        <f t="array" aca="1" ref="AL70" ca="1" xml:space="preserve">
N("initial sens-loopgain-gain-gain ref-vcm")+
$AH70-
BoxVal(ROW($AA70),26,COLUMN(INDIRECT("T"&amp;(INT(ROW($AA87)/65))*65+2)))-
$AB70-
$W70-
IFERROR(VLOOKUP($AC70,$CT$1:$DC$31,7,FALSE),0)</f>
        <v>-43.5</v>
      </c>
      <c r="AM70" s="44">
        <f t="shared" ref="AM70:AM82" ca="1" si="28">AL70+(AG70-AF70)</f>
        <v>-42.5</v>
      </c>
      <c r="AN70" s="36" t="str">
        <f t="shared" ref="AN70" ca="1" si="29">IF(BoxVal(ROW(AA70),9,COLUMN(T68))="FIX","00",ManualLookup(AA70,BoxVal(ROW(AA70),4,COLUMN(AN68)),INDIRECT(DN$3)))</f>
        <v>10</v>
      </c>
      <c r="AO70" s="36" t="str" cm="1">
        <f t="array" aca="1" ref="AO70" ca="1">ManualLookup(AB70,BoxVal(ROW(AB70),4,COLUMN(AO68)),INDIRECT(DO$3))</f>
        <v>02</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row>
    <row r="71" spans="19:45" ht="30" customHeight="1" x14ac:dyDescent="0.25">
      <c r="S71" s="7" t="s">
        <v>13</v>
      </c>
      <c r="T71" s="15" t="s">
        <v>367</v>
      </c>
      <c r="U71" s="36" t="str">
        <f t="shared" ref="U71" ca="1" si="30">ConfigCode($AA71,$AN71,$AO71,$AP71,$AQ71,$AR71,$AF71,$AG71,2)</f>
        <v>0x10=-40.70,-40.20;</v>
      </c>
      <c r="V71" s="37"/>
      <c r="W71" s="37"/>
      <c r="X71" s="68"/>
      <c r="Y71" s="68"/>
      <c r="Z71" s="55">
        <f t="shared" ca="1" si="26"/>
        <v>-3.3</v>
      </c>
      <c r="AA71" s="39" t="s">
        <v>584</v>
      </c>
      <c r="AB71" s="40">
        <v>0</v>
      </c>
      <c r="AC71" s="40" t="s">
        <v>995</v>
      </c>
      <c r="AD71" s="40">
        <v>1</v>
      </c>
      <c r="AE71" s="41">
        <v>0</v>
      </c>
      <c r="AF71" s="42">
        <v>-40.700000000000003</v>
      </c>
      <c r="AG71" s="47">
        <f>AF70</f>
        <v>-40.200000000000003</v>
      </c>
      <c r="AH71" s="43">
        <f t="shared" ref="AH71:AH82" ca="1" si="31">$AF71+$Z71</f>
        <v>-44</v>
      </c>
      <c r="AI71" s="43">
        <f t="shared" ref="AI71:AI82" ca="1" si="32">$AG71+$Z71</f>
        <v>-43.5</v>
      </c>
      <c r="AJ71" s="44" cm="1">
        <f t="array" aca="1" ref="AJ71" ca="1" xml:space="preserve">
N("initial sens-loopgain")+
$AF71-BoxVal(ROW($AA71),26,COLUMN(INDIRECT("T"&amp;(INT(ROW($AA88)/65))*65+2)))</f>
        <v>-40.700000000000003</v>
      </c>
      <c r="AK71" s="44">
        <f t="shared" ca="1" si="27"/>
        <v>-40.200000000000003</v>
      </c>
      <c r="AL71" s="44" cm="1">
        <f t="array" aca="1" ref="AL71" ca="1" xml:space="preserve">
N("initial sens-loopgain-gain-gain ref-vcm")+
$AH71-
BoxVal(ROW($AA71),26,COLUMN(INDIRECT("T"&amp;(INT(ROW($AA88)/65))*65+2)))-
$AB71-
$W71-
IFERROR(VLOOKUP($AC71,$CT$1:$DC$31,7,FALSE),0)</f>
        <v>-44</v>
      </c>
      <c r="AM71" s="44">
        <f t="shared" ca="1" si="28"/>
        <v>-43.5</v>
      </c>
      <c r="AN71" s="36" t="str">
        <f t="shared" ref="AN71" ca="1" si="33">IF(BoxVal(ROW(AA71),9,COLUMN(T69))="FIX","00",ManualLookup(AA71,BoxVal(ROW(AA71),4,COLUMN(AN69)),INDIRECT(DN$3)))</f>
        <v>10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ref="U72" ca="1" si="34">ConfigCode($AA72,$AN72,$AO72,$AP72,$AQ72,$AR72,$AF72,$AG72,2)</f>
        <v>0x22=-41.10,-40.70;</v>
      </c>
      <c r="V72" s="37"/>
      <c r="W72" s="37"/>
      <c r="X72" s="68"/>
      <c r="Y72" s="68"/>
      <c r="Z72" s="55">
        <f t="shared" ca="1" si="26"/>
        <v>-3.2</v>
      </c>
      <c r="AA72" s="39" t="s">
        <v>586</v>
      </c>
      <c r="AB72" s="40">
        <v>-1</v>
      </c>
      <c r="AC72" s="40" t="s">
        <v>995</v>
      </c>
      <c r="AD72" s="40">
        <v>1</v>
      </c>
      <c r="AE72" s="41">
        <v>0</v>
      </c>
      <c r="AF72" s="42">
        <v>-41.1</v>
      </c>
      <c r="AG72" s="47">
        <f t="shared" ref="AG72:AG82" si="35">AF71</f>
        <v>-40.700000000000003</v>
      </c>
      <c r="AH72" s="43">
        <f t="shared" ca="1" si="31"/>
        <v>-44.300000000000004</v>
      </c>
      <c r="AI72" s="43">
        <f t="shared" ca="1" si="32"/>
        <v>-43.900000000000006</v>
      </c>
      <c r="AJ72" s="44" cm="1">
        <f t="array" aca="1" ref="AJ72" ca="1" xml:space="preserve">
N("initial sens-loopgain")+
$AF72-BoxVal(ROW($AA72),26,COLUMN(INDIRECT("T"&amp;(INT(ROW($AA89)/65))*65+2)))</f>
        <v>-41.1</v>
      </c>
      <c r="AK72" s="44">
        <f t="shared" ca="1" si="27"/>
        <v>-40.700000000000003</v>
      </c>
      <c r="AL72" s="44" cm="1">
        <f t="array" aca="1" ref="AL72" ca="1" xml:space="preserve">
N("initial sens-loopgain-gain-gain ref-vcm")+
$AH72-
BoxVal(ROW($AA72),26,COLUMN(INDIRECT("T"&amp;(INT(ROW($AA89)/65))*65+2)))-
$AB72-
$W72-
IFERROR(VLOOKUP($AC72,$CT$1:$DC$31,7,FALSE),0)</f>
        <v>-43.300000000000004</v>
      </c>
      <c r="AM72" s="44">
        <f t="shared" ca="1" si="28"/>
        <v>-42.900000000000006</v>
      </c>
      <c r="AN72" s="36" t="str">
        <f t="shared" ref="AN72" ca="1" si="36">IF(BoxVal(ROW(AA72),9,COLUMN(T70))="FIX","00",ManualLookup(AA72,BoxVal(ROW(AA72),4,COLUMN(AN70)),INDIRECT(DN$3)))</f>
        <v>20</v>
      </c>
      <c r="AO72" s="36" t="str" cm="1">
        <f t="array" aca="1" ref="AO72" ca="1">ManualLookup(AB72,BoxVal(ROW(AB72),4,COLUMN(AO70)),INDIRECT(DO$3))</f>
        <v>02</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row>
    <row r="73" spans="19:45" ht="30" customHeight="1" x14ac:dyDescent="0.25">
      <c r="S73" s="7" t="s">
        <v>19</v>
      </c>
      <c r="T73" s="15" t="s">
        <v>580</v>
      </c>
      <c r="U73" s="36" t="str">
        <f t="shared" ref="U73" ca="1" si="37">ConfigCode($AA73,$AN73,$AO73,$AP73,$AQ73,$AR73,$AF73,$AG73,2)</f>
        <v>0x31=-41.40,-41.10;</v>
      </c>
      <c r="V73" s="37"/>
      <c r="W73" s="37"/>
      <c r="X73" s="68"/>
      <c r="Y73" s="68"/>
      <c r="Z73" s="55">
        <f t="shared" ca="1" si="26"/>
        <v>-3.1</v>
      </c>
      <c r="AA73" s="39" t="s">
        <v>587</v>
      </c>
      <c r="AB73" s="40">
        <v>-2</v>
      </c>
      <c r="AC73" s="40" t="s">
        <v>995</v>
      </c>
      <c r="AD73" s="40">
        <v>1</v>
      </c>
      <c r="AE73" s="41">
        <v>0</v>
      </c>
      <c r="AF73" s="42">
        <v>-41.4</v>
      </c>
      <c r="AG73" s="47">
        <f t="shared" si="35"/>
        <v>-41.1</v>
      </c>
      <c r="AH73" s="43">
        <f t="shared" ca="1" si="31"/>
        <v>-44.5</v>
      </c>
      <c r="AI73" s="43">
        <f t="shared" ca="1" si="32"/>
        <v>-44.2</v>
      </c>
      <c r="AJ73" s="44" cm="1">
        <f t="array" aca="1" ref="AJ73" ca="1" xml:space="preserve">
N("initial sens-loopgain")+
$AF73-BoxVal(ROW($AA73),26,COLUMN(INDIRECT("T"&amp;(INT(ROW($AA90)/65))*65+2)))</f>
        <v>-41.4</v>
      </c>
      <c r="AK73" s="44">
        <f t="shared" ca="1" si="27"/>
        <v>-41.1</v>
      </c>
      <c r="AL73" s="44" cm="1">
        <f t="array" aca="1" ref="AL73" ca="1" xml:space="preserve">
N("initial sens-loopgain-gain-gain ref-vcm")+
$AH73-
BoxVal(ROW($AA73),26,COLUMN(INDIRECT("T"&amp;(INT(ROW($AA90)/65))*65+2)))-
$AB73-
$W73-
IFERROR(VLOOKUP($AC73,$CT$1:$DC$31,7,FALSE),0)</f>
        <v>-42.5</v>
      </c>
      <c r="AM73" s="44">
        <f t="shared" ca="1" si="28"/>
        <v>-42.2</v>
      </c>
      <c r="AN73" s="36" t="str">
        <f t="shared" ref="AN73" ca="1" si="38">IF(BoxVal(ROW(AA73),9,COLUMN(T71))="FIX","00",ManualLookup(AA73,BoxVal(ROW(AA73),4,COLUMN(AN71)),INDIRECT(DN$3)))</f>
        <v>30</v>
      </c>
      <c r="AO73" s="36" t="str" cm="1">
        <f t="array" aca="1" ref="AO73" ca="1">ManualLookup(AB73,BoxVal(ROW(AB73),4,COLUMN(AO71)),INDIRECT(DO$3))</f>
        <v>01</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3" t="s">
        <v>15</v>
      </c>
      <c r="T74" s="15" t="s">
        <v>801</v>
      </c>
      <c r="U74" s="36" t="str">
        <f t="shared" ref="U74" ca="1" si="39">ConfigCode($AA74,$AN74,$AO74,$AP74,$AQ74,$AR74,$AF74,$AG74,2)</f>
        <v>0x32=-42.20,-41.40;</v>
      </c>
      <c r="V74" s="37"/>
      <c r="W74" s="37"/>
      <c r="X74" s="68"/>
      <c r="Y74" s="68"/>
      <c r="Z74" s="55">
        <f t="shared" ca="1" si="26"/>
        <v>-2.1</v>
      </c>
      <c r="AA74" s="39" t="s">
        <v>587</v>
      </c>
      <c r="AB74" s="40">
        <v>-1</v>
      </c>
      <c r="AC74" s="40" t="s">
        <v>995</v>
      </c>
      <c r="AD74" s="40">
        <v>1</v>
      </c>
      <c r="AE74" s="41">
        <v>0</v>
      </c>
      <c r="AF74" s="42">
        <v>-42.2</v>
      </c>
      <c r="AG74" s="47">
        <f t="shared" si="35"/>
        <v>-41.4</v>
      </c>
      <c r="AH74" s="43">
        <f t="shared" ca="1" si="31"/>
        <v>-44.300000000000004</v>
      </c>
      <c r="AI74" s="43">
        <f t="shared" ca="1" si="32"/>
        <v>-43.5</v>
      </c>
      <c r="AJ74" s="44" cm="1">
        <f t="array" aca="1" ref="AJ74" ca="1" xml:space="preserve">
N("initial sens-loopgain")+
$AF74-BoxVal(ROW($AA74),26,COLUMN(INDIRECT("T"&amp;(INT(ROW($AA91)/65))*65+2)))</f>
        <v>-42.2</v>
      </c>
      <c r="AK74" s="44">
        <f t="shared" ca="1" si="27"/>
        <v>-41.4</v>
      </c>
      <c r="AL74" s="44" cm="1">
        <f t="array" aca="1" ref="AL74" ca="1" xml:space="preserve">
N("initial sens-loopgain-gain-gain ref-vcm")+
$AH74-
BoxVal(ROW($AA74),26,COLUMN(INDIRECT("T"&amp;(INT(ROW($AA91)/65))*65+2)))-
$AB74-
$W74-
IFERROR(VLOOKUP($AC74,$CT$1:$DC$31,7,FALSE),0)</f>
        <v>-43.300000000000004</v>
      </c>
      <c r="AM74" s="44">
        <f t="shared" ca="1" si="28"/>
        <v>-42.5</v>
      </c>
      <c r="AN74" s="36" t="str">
        <f t="shared" ref="AN74" ca="1" si="40">IF(BoxVal(ROW(AA74),9,COLUMN(T72))="FIX","00",ManualLookup(AA74,BoxVal(ROW(AA74),4,COLUMN(AN72)),INDIRECT(DN$3)))</f>
        <v>30</v>
      </c>
      <c r="AO74" s="36" t="str" cm="1">
        <f t="array" aca="1" ref="AO74" ca="1">ManualLookup(AB74,BoxVal(ROW(AB74),4,COLUMN(AO72)),INDIRECT(DO$3))</f>
        <v>02</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row>
    <row r="75" spans="19:45" ht="30" customHeight="1" x14ac:dyDescent="0.25">
      <c r="S75" s="73" t="s">
        <v>705</v>
      </c>
      <c r="T75" s="15" t="s">
        <v>990</v>
      </c>
      <c r="U75" s="36" t="str">
        <f t="shared" ref="U75" ca="1" si="41">ConfigCode($AA75,$AN75,$AO75,$AP75,$AQ75,$AR75,$AF75,$AG75,2)</f>
        <v>0x01=-42.50,-42.20;</v>
      </c>
      <c r="V75" s="37"/>
      <c r="W75" s="37"/>
      <c r="X75" s="68"/>
      <c r="Y75" s="68"/>
      <c r="Z75" s="55">
        <f t="shared" ca="1" si="26"/>
        <v>-2</v>
      </c>
      <c r="AA75" s="39" t="s">
        <v>580</v>
      </c>
      <c r="AB75" s="40">
        <v>-2</v>
      </c>
      <c r="AC75" s="40" t="s">
        <v>995</v>
      </c>
      <c r="AD75" s="40">
        <v>1</v>
      </c>
      <c r="AE75" s="41">
        <v>0</v>
      </c>
      <c r="AF75" s="42">
        <v>-42.5</v>
      </c>
      <c r="AG75" s="47">
        <f t="shared" si="35"/>
        <v>-42.2</v>
      </c>
      <c r="AH75" s="43">
        <f t="shared" ca="1" si="31"/>
        <v>-44.5</v>
      </c>
      <c r="AI75" s="43">
        <f t="shared" ca="1" si="32"/>
        <v>-44.2</v>
      </c>
      <c r="AJ75" s="44" cm="1">
        <f t="array" aca="1" ref="AJ75" ca="1" xml:space="preserve">
N("initial sens-loopgain")+
$AF75-BoxVal(ROW($AA75),26,COLUMN(INDIRECT("T"&amp;(INT(ROW($AA92)/65))*65+2)))</f>
        <v>-42.5</v>
      </c>
      <c r="AK75" s="44">
        <f t="shared" ca="1" si="27"/>
        <v>-42.2</v>
      </c>
      <c r="AL75" s="44" cm="1">
        <f t="array" aca="1" ref="AL75" ca="1" xml:space="preserve">
N("initial sens-loopgain-gain-gain ref-vcm")+
$AH75-
BoxVal(ROW($AA75),26,COLUMN(INDIRECT("T"&amp;(INT(ROW($AA92)/65))*65+2)))-
$AB75-
$W75-
IFERROR(VLOOKUP($AC75,$CT$1:$DC$31,7,FALSE),0)</f>
        <v>-42.5</v>
      </c>
      <c r="AM75" s="44">
        <f t="shared" ca="1" si="28"/>
        <v>-42.2</v>
      </c>
      <c r="AN75" s="36" t="str">
        <f t="shared" ref="AN75" ca="1" si="42">IF(BoxVal(ROW(AA75),9,COLUMN(T73))="FIX","00",ManualLookup(AA75,BoxVal(ROW(AA75),4,COLUMN(AN73)),INDIRECT(DN$3)))</f>
        <v>00</v>
      </c>
      <c r="AO75" s="36" t="str" cm="1">
        <f t="array" aca="1" ref="AO75" ca="1">ManualLookup(AB75,BoxVal(ROW(AB75),4,COLUMN(AO73)),INDIRECT(DO$3))</f>
        <v>01</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00</v>
      </c>
      <c r="AS75" s="36"/>
    </row>
    <row r="76" spans="19:45" ht="30" customHeight="1" x14ac:dyDescent="0.25">
      <c r="S76" s="73" t="s">
        <v>605</v>
      </c>
      <c r="T76" s="15" t="s">
        <v>991</v>
      </c>
      <c r="U76" s="36" t="str">
        <f t="shared" ref="U76" ca="1" si="43">ConfigCode($AA76,$AN76,$AO76,$AP76,$AQ76,$AR76,$AF76,$AG76,2)</f>
        <v>0x02=-43.50,-42.50;</v>
      </c>
      <c r="V76" s="37"/>
      <c r="W76" s="37"/>
      <c r="X76" s="68"/>
      <c r="Y76" s="68"/>
      <c r="Z76" s="55">
        <f t="shared" ca="1" si="26"/>
        <v>-1</v>
      </c>
      <c r="AA76" s="39" t="s">
        <v>580</v>
      </c>
      <c r="AB76" s="40">
        <v>-1</v>
      </c>
      <c r="AC76" s="40" t="s">
        <v>995</v>
      </c>
      <c r="AD76" s="40">
        <v>1</v>
      </c>
      <c r="AE76" s="41">
        <v>0</v>
      </c>
      <c r="AF76" s="42">
        <v>-43.5</v>
      </c>
      <c r="AG76" s="47">
        <f t="shared" si="35"/>
        <v>-42.5</v>
      </c>
      <c r="AH76" s="43">
        <f t="shared" ca="1" si="31"/>
        <v>-44.5</v>
      </c>
      <c r="AI76" s="43">
        <f t="shared" ca="1" si="32"/>
        <v>-43.5</v>
      </c>
      <c r="AJ76" s="44" cm="1">
        <f t="array" aca="1" ref="AJ76" ca="1" xml:space="preserve">
N("initial sens-loopgain")+
$AF76-BoxVal(ROW($AA76),26,COLUMN(INDIRECT("T"&amp;(INT(ROW($AA93)/65))*65+2)))</f>
        <v>-43.5</v>
      </c>
      <c r="AK76" s="44">
        <f t="shared" ca="1" si="27"/>
        <v>-42.5</v>
      </c>
      <c r="AL76" s="44" cm="1">
        <f t="array" aca="1" ref="AL76" ca="1" xml:space="preserve">
N("initial sens-loopgain-gain-gain ref-vcm")+
$AH76-
BoxVal(ROW($AA76),26,COLUMN(INDIRECT("T"&amp;(INT(ROW($AA93)/65))*65+2)))-
$AB76-
$W76-
IFERROR(VLOOKUP($AC76,$CT$1:$DC$31,7,FALSE),0)</f>
        <v>-43.5</v>
      </c>
      <c r="AM76" s="44">
        <f t="shared" ca="1" si="28"/>
        <v>-42.5</v>
      </c>
      <c r="AN76" s="36" t="str">
        <f t="shared" ref="AN76" ca="1" si="44">IF(BoxVal(ROW(AA76),9,COLUMN(T74))="FIX","00",ManualLookup(AA76,BoxVal(ROW(AA76),4,COLUMN(AN74)),INDIRECT(DN$3)))</f>
        <v>00</v>
      </c>
      <c r="AO76" s="36" t="str" cm="1">
        <f t="array" aca="1" ref="AO76" ca="1">ManualLookup(AB76,BoxVal(ROW(AB76),4,COLUMN(AO74)),INDIRECT(DO$3))</f>
        <v>02</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row>
    <row r="77" spans="19:45" ht="30" customHeight="1" x14ac:dyDescent="0.25">
      <c r="S77" s="73" t="s">
        <v>721</v>
      </c>
      <c r="T77" s="15" t="s">
        <v>1223</v>
      </c>
      <c r="U77" s="36" t="str">
        <f t="shared" ref="U77" ca="1" si="45">ConfigCode($AA77,$AN77,$AO77,$AP77,$AQ77,$AR77,$AF77,$AG77,2)</f>
        <v>0x00=-44.50,-43.50;</v>
      </c>
      <c r="V77" s="37"/>
      <c r="W77" s="37"/>
      <c r="X77" s="68"/>
      <c r="Y77" s="68"/>
      <c r="Z77" s="55">
        <f t="shared" ca="1" si="26"/>
        <v>0</v>
      </c>
      <c r="AA77" s="39" t="s">
        <v>580</v>
      </c>
      <c r="AB77" s="40">
        <v>0</v>
      </c>
      <c r="AC77" s="40" t="s">
        <v>995</v>
      </c>
      <c r="AD77" s="40">
        <v>1</v>
      </c>
      <c r="AE77" s="41">
        <v>0</v>
      </c>
      <c r="AF77" s="42">
        <v>-44.5</v>
      </c>
      <c r="AG77" s="47">
        <f t="shared" si="35"/>
        <v>-43.5</v>
      </c>
      <c r="AH77" s="43">
        <f t="shared" ca="1" si="31"/>
        <v>-44.5</v>
      </c>
      <c r="AI77" s="43">
        <f t="shared" ca="1" si="32"/>
        <v>-43.5</v>
      </c>
      <c r="AJ77" s="44" cm="1">
        <f t="array" aca="1" ref="AJ77" ca="1" xml:space="preserve">
N("initial sens-loopgain")+
$AF77-BoxVal(ROW($AA77),26,COLUMN(INDIRECT("T"&amp;(INT(ROW($AA94)/65))*65+2)))</f>
        <v>-44.5</v>
      </c>
      <c r="AK77" s="44">
        <f t="shared" ca="1" si="27"/>
        <v>-43.5</v>
      </c>
      <c r="AL77" s="44" cm="1">
        <f t="array" aca="1" ref="AL77" ca="1" xml:space="preserve">
N("initial sens-loopgain-gain-gain ref-vcm")+
$AH77-
BoxVal(ROW($AA77),26,COLUMN(INDIRECT("T"&amp;(INT(ROW($AA94)/65))*65+2)))-
$AB77-
$W77-
IFERROR(VLOOKUP($AC77,$CT$1:$DC$31,7,FALSE),0)</f>
        <v>-44.5</v>
      </c>
      <c r="AM77" s="44">
        <f t="shared" ca="1" si="28"/>
        <v>-43.5</v>
      </c>
      <c r="AN77" s="36" t="str">
        <f t="shared" ref="AN77" ca="1" si="46">IF(BoxVal(ROW(AA77),9,COLUMN(T75))="FIX","00",ManualLookup(AA77,BoxVal(ROW(AA77),4,COLUMN(AN75)),INDIRECT(DN$3)))</f>
        <v>00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00</v>
      </c>
      <c r="AS77" s="36"/>
    </row>
    <row r="78" spans="19:45" ht="30" customHeight="1" x14ac:dyDescent="0.25">
      <c r="S78" s="73" t="s">
        <v>20</v>
      </c>
      <c r="T78" s="15">
        <v>-41</v>
      </c>
      <c r="U78" s="36" t="str">
        <f t="shared" ref="U78" ca="1" si="47">ConfigCode($AA78,$AN78,$AO78,$AP78,$AQ78,$AR78,$AF78,$AG78,2)</f>
        <v>0x03=-44.80,-44.50;</v>
      </c>
      <c r="V78" s="37"/>
      <c r="W78" s="37"/>
      <c r="X78" s="38"/>
      <c r="Y78" s="38"/>
      <c r="Z78" s="55">
        <f t="shared" ca="1" si="26"/>
        <v>0.5</v>
      </c>
      <c r="AA78" s="39" t="s">
        <v>580</v>
      </c>
      <c r="AB78" s="40">
        <v>0.5</v>
      </c>
      <c r="AC78" s="40" t="s">
        <v>995</v>
      </c>
      <c r="AD78" s="40">
        <v>1</v>
      </c>
      <c r="AE78" s="41">
        <v>0</v>
      </c>
      <c r="AF78" s="42">
        <v>-44.8</v>
      </c>
      <c r="AG78" s="47">
        <f t="shared" si="35"/>
        <v>-44.5</v>
      </c>
      <c r="AH78" s="43">
        <f t="shared" ca="1" si="31"/>
        <v>-44.3</v>
      </c>
      <c r="AI78" s="43">
        <f t="shared" ca="1" si="32"/>
        <v>-44</v>
      </c>
      <c r="AJ78" s="44" cm="1">
        <f t="array" aca="1" ref="AJ78" ca="1" xml:space="preserve">
N("initial sens-loopgain")+
$AF78-BoxVal(ROW($AA78),26,COLUMN(INDIRECT("T"&amp;(INT(ROW($AA95)/65))*65+2)))</f>
        <v>-44.8</v>
      </c>
      <c r="AK78" s="44">
        <f t="shared" ca="1" si="27"/>
        <v>-44.5</v>
      </c>
      <c r="AL78" s="44" cm="1">
        <f t="array" aca="1" ref="AL78" ca="1" xml:space="preserve">
N("initial sens-loopgain-gain-gain ref-vcm")+
$AH78-
BoxVal(ROW($AA78),26,COLUMN(INDIRECT("T"&amp;(INT(ROW($AA95)/65))*65+2)))-
$AB78-
$W78-
IFERROR(VLOOKUP($AC78,$CT$1:$DC$31,7,FALSE),0)</f>
        <v>-44.8</v>
      </c>
      <c r="AM78" s="44">
        <f t="shared" ca="1" si="28"/>
        <v>-44.5</v>
      </c>
      <c r="AN78" s="36" t="str">
        <f t="shared" ref="AN78" ca="1" si="48">IF(BoxVal(ROW(AA78),9,COLUMN(T76))="FIX","00",ManualLookup(AA78,BoxVal(ROW(AA78),4,COLUMN(AN76)),INDIRECT(DN$3)))</f>
        <v>00</v>
      </c>
      <c r="AO78" s="36" t="str" cm="1">
        <f t="array" aca="1" ref="AO78" ca="1">ManualLookup(AB78,BoxVal(ROW(AB78),4,COLUMN(AO76)),INDIRECT(DO$3))</f>
        <v>03</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00</v>
      </c>
      <c r="AS78" s="36"/>
    </row>
    <row r="79" spans="19:45" ht="30" customHeight="1" x14ac:dyDescent="0.25">
      <c r="S79" s="73" t="s">
        <v>691</v>
      </c>
      <c r="T79" s="15" t="s">
        <v>1098</v>
      </c>
      <c r="U79" s="36" t="str">
        <f t="shared" ref="U79" ca="1" si="49">ConfigCode($AA79,$AN79,$AO79,$AP79,$AQ79,$AR79,$AF79,$AG79,2)</f>
        <v>0x04=-45.30,-44.80;</v>
      </c>
      <c r="V79" s="37"/>
      <c r="W79" s="37"/>
      <c r="X79" s="38"/>
      <c r="Y79" s="38"/>
      <c r="Z79" s="55">
        <f t="shared" ca="1" si="26"/>
        <v>1</v>
      </c>
      <c r="AA79" s="39" t="s">
        <v>580</v>
      </c>
      <c r="AB79" s="40">
        <v>1</v>
      </c>
      <c r="AC79" s="40" t="s">
        <v>995</v>
      </c>
      <c r="AD79" s="40">
        <v>1</v>
      </c>
      <c r="AE79" s="41">
        <v>0</v>
      </c>
      <c r="AF79" s="42">
        <v>-45.3</v>
      </c>
      <c r="AG79" s="47">
        <f t="shared" si="35"/>
        <v>-44.8</v>
      </c>
      <c r="AH79" s="43">
        <f t="shared" ca="1" si="31"/>
        <v>-44.3</v>
      </c>
      <c r="AI79" s="43">
        <f t="shared" ca="1" si="32"/>
        <v>-43.8</v>
      </c>
      <c r="AJ79" s="44" cm="1">
        <f t="array" aca="1" ref="AJ79" ca="1" xml:space="preserve">
N("initial sens-loopgain")+
$AF79-BoxVal(ROW($AA79),26,COLUMN(INDIRECT("T"&amp;(INT(ROW($AA96)/65))*65+2)))</f>
        <v>-45.3</v>
      </c>
      <c r="AK79" s="44">
        <f t="shared" ca="1" si="27"/>
        <v>-44.8</v>
      </c>
      <c r="AL79" s="44" cm="1">
        <f t="array" aca="1" ref="AL79" ca="1" xml:space="preserve">
N("initial sens-loopgain-gain-gain ref-vcm")+
$AH79-
BoxVal(ROW($AA79),26,COLUMN(INDIRECT("T"&amp;(INT(ROW($AA96)/65))*65+2)))-
$AB79-
$W79-
IFERROR(VLOOKUP($AC79,$CT$1:$DC$31,7,FALSE),0)</f>
        <v>-45.3</v>
      </c>
      <c r="AM79" s="44">
        <f t="shared" ca="1" si="28"/>
        <v>-44.8</v>
      </c>
      <c r="AN79" s="36" t="str">
        <f t="shared" ref="AN79" ca="1" si="50">IF(BoxVal(ROW(AA79),9,COLUMN(T77))="FIX","00",ManualLookup(AA79,BoxVal(ROW(AA79),4,COLUMN(AN77)),INDIRECT(DN$3)))</f>
        <v>00</v>
      </c>
      <c r="AO79" s="36" t="str" cm="1">
        <f t="array" aca="1" ref="AO79" ca="1">ManualLookup(AB79,BoxVal(ROW(AB79),4,COLUMN(AO77)),INDIRECT(DO$3))</f>
        <v>04</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00</v>
      </c>
      <c r="AS79" s="36"/>
    </row>
    <row r="80" spans="19:45" ht="30" customHeight="1" x14ac:dyDescent="0.25">
      <c r="S80" s="73" t="s">
        <v>544</v>
      </c>
      <c r="T80" s="15" t="s">
        <v>993</v>
      </c>
      <c r="U80" s="36" t="str">
        <f t="shared" ref="U80" ca="1" si="51">ConfigCode($AA80,$AN80,$AO80,$AP80,$AQ80,$AR80,$AF80,$AG80,2)</f>
        <v>0x53=-45.90,-45.30;</v>
      </c>
      <c r="V80" s="37"/>
      <c r="W80" s="37"/>
      <c r="X80" s="38"/>
      <c r="Y80" s="38"/>
      <c r="Z80" s="55">
        <f t="shared" ca="1" si="26"/>
        <v>1.6</v>
      </c>
      <c r="AA80" s="39" t="s">
        <v>581</v>
      </c>
      <c r="AB80" s="40">
        <v>0.5</v>
      </c>
      <c r="AC80" s="40" t="s">
        <v>995</v>
      </c>
      <c r="AD80" s="40">
        <v>1</v>
      </c>
      <c r="AE80" s="41">
        <v>0</v>
      </c>
      <c r="AF80" s="42">
        <v>-45.9</v>
      </c>
      <c r="AG80" s="47">
        <f t="shared" si="35"/>
        <v>-45.3</v>
      </c>
      <c r="AH80" s="43">
        <f t="shared" ca="1" si="31"/>
        <v>-44.3</v>
      </c>
      <c r="AI80" s="43">
        <f t="shared" ca="1" si="32"/>
        <v>-43.699999999999996</v>
      </c>
      <c r="AJ80" s="44" cm="1">
        <f t="array" aca="1" ref="AJ80" ca="1" xml:space="preserve">
N("initial sens-loopgain")+
$AF80-BoxVal(ROW($AA80),26,COLUMN(INDIRECT("T"&amp;(INT(ROW($AA97)/65))*65+2)))</f>
        <v>-45.9</v>
      </c>
      <c r="AK80" s="44">
        <f t="shared" ca="1" si="27"/>
        <v>-45.3</v>
      </c>
      <c r="AL80" s="44" cm="1">
        <f t="array" aca="1" ref="AL80" ca="1" xml:space="preserve">
N("initial sens-loopgain-gain-gain ref-vcm")+
$AH80-
BoxVal(ROW($AA80),26,COLUMN(INDIRECT("T"&amp;(INT(ROW($AA97)/65))*65+2)))-
$AB80-
$W80-
IFERROR(VLOOKUP($AC80,$CT$1:$DC$31,7,FALSE),0)</f>
        <v>-44.8</v>
      </c>
      <c r="AM80" s="44">
        <f t="shared" ca="1" si="28"/>
        <v>-44.199999999999996</v>
      </c>
      <c r="AN80" s="36" t="str">
        <f t="shared" ref="AN80" ca="1" si="52">IF(BoxVal(ROW(AA80),9,COLUMN(T78))="FIX","00",ManualLookup(AA80,BoxVal(ROW(AA80),4,COLUMN(AN78)),INDIRECT(DN$3)))</f>
        <v>50</v>
      </c>
      <c r="AO80" s="36" t="str" cm="1">
        <f t="array" aca="1" ref="AO80" ca="1">ManualLookup(AB80,BoxVal(ROW(AB80),4,COLUMN(AO78)),INDIRECT(DO$3))</f>
        <v>03</v>
      </c>
      <c r="AP80" s="36" t="str" cm="1">
        <f t="array" aca="1" ref="AP80" ca="1">ManualLookup(AC80,BoxVal(ROW(AC80),4,COLUMN(AP78)),INDIRECT(DP$3))</f>
        <v>00</v>
      </c>
      <c r="AQ80" s="36" t="str" cm="1">
        <f t="array" aca="1" ref="AQ80" ca="1">ManualLookup(AD80,BoxVal(ROW(AD80),4,COLUMN(AQ78)),INDIRECT(DQ$3))</f>
        <v>00</v>
      </c>
      <c r="AR80" s="36" t="str" cm="1">
        <f t="array" aca="1" ref="AR80" ca="1">ManualLookup(AE80,BoxVal(ROW(AE80),4,COLUMN(AR78)),INDIRECT(DR$3))</f>
        <v>00</v>
      </c>
      <c r="AS80" s="36"/>
    </row>
    <row r="81" spans="19:45" ht="30" customHeight="1" x14ac:dyDescent="0.25">
      <c r="S81" s="73" t="s">
        <v>12</v>
      </c>
      <c r="T81" s="15" t="s">
        <v>1260</v>
      </c>
      <c r="U81" s="36" t="str">
        <f t="shared" ref="U81" ca="1" si="53">ConfigCode($AA81,$AN81,$AO81,$AP81,$AQ81,$AR81,$AF81,$AG81,2)</f>
        <v>0x54=-46.40,-45.90;</v>
      </c>
      <c r="V81" s="37"/>
      <c r="W81" s="37"/>
      <c r="X81" s="38"/>
      <c r="Y81" s="38"/>
      <c r="Z81" s="55">
        <f t="shared" ca="1" si="26"/>
        <v>2.1</v>
      </c>
      <c r="AA81" s="39" t="s">
        <v>581</v>
      </c>
      <c r="AB81" s="40">
        <v>1</v>
      </c>
      <c r="AC81" s="40" t="s">
        <v>995</v>
      </c>
      <c r="AD81" s="40">
        <v>1</v>
      </c>
      <c r="AE81" s="41">
        <v>0</v>
      </c>
      <c r="AF81" s="42">
        <v>-46.4</v>
      </c>
      <c r="AG81" s="47">
        <f t="shared" si="35"/>
        <v>-45.9</v>
      </c>
      <c r="AH81" s="43">
        <f t="shared" ca="1" si="31"/>
        <v>-44.3</v>
      </c>
      <c r="AI81" s="43">
        <f t="shared" ca="1" si="32"/>
        <v>-43.8</v>
      </c>
      <c r="AJ81" s="44" cm="1">
        <f t="array" aca="1" ref="AJ81" ca="1" xml:space="preserve">
N("initial sens-loopgain")+
$AF81-BoxVal(ROW($AA81),26,COLUMN(INDIRECT("T"&amp;(INT(ROW($AA98)/65))*65+2)))</f>
        <v>-46.4</v>
      </c>
      <c r="AK81" s="44">
        <f t="shared" ca="1" si="27"/>
        <v>-45.9</v>
      </c>
      <c r="AL81" s="44" cm="1">
        <f t="array" aca="1" ref="AL81" ca="1" xml:space="preserve">
N("initial sens-loopgain-gain-gain ref-vcm")+
$AH81-
BoxVal(ROW($AA81),26,COLUMN(INDIRECT("T"&amp;(INT(ROW($AA98)/65))*65+2)))-
$AB81-
$W81-
IFERROR(VLOOKUP($AC81,$CT$1:$DC$31,7,FALSE),0)</f>
        <v>-45.3</v>
      </c>
      <c r="AM81" s="44">
        <f t="shared" ca="1" si="28"/>
        <v>-44.8</v>
      </c>
      <c r="AN81" s="36" t="str">
        <f t="shared" ref="AN81" ca="1" si="54">IF(BoxVal(ROW(AA81),9,COLUMN(T79))="FIX","00",ManualLookup(AA81,BoxVal(ROW(AA81),4,COLUMN(AN79)),INDIRECT(DN$3)))</f>
        <v>50</v>
      </c>
      <c r="AO81" s="36" t="str" cm="1">
        <f t="array" aca="1" ref="AO81" ca="1">ManualLookup(AB81,BoxVal(ROW(AB81),4,COLUMN(AO79)),INDIRECT(DO$3))</f>
        <v>04</v>
      </c>
      <c r="AP81" s="36" t="str" cm="1">
        <f t="array" aca="1" ref="AP81" ca="1">ManualLookup(AC81,BoxVal(ROW(AC81),4,COLUMN(AP79)),INDIRECT(DP$3))</f>
        <v>00</v>
      </c>
      <c r="AQ81" s="36" t="str" cm="1">
        <f t="array" aca="1" ref="AQ81" ca="1">ManualLookup(AD81,BoxVal(ROW(AD81),4,COLUMN(AQ79)),INDIRECT(DQ$3))</f>
        <v>00</v>
      </c>
      <c r="AR81" s="36" t="str" cm="1">
        <f t="array" aca="1" ref="AR81" ca="1">ManualLookup(AE81,BoxVal(ROW(AE81),4,COLUMN(AR79)),INDIRECT(DR$3))</f>
        <v>00</v>
      </c>
      <c r="AS81" s="36"/>
    </row>
    <row r="82" spans="19:45" ht="30" customHeight="1" x14ac:dyDescent="0.25">
      <c r="S82" s="73" t="s">
        <v>773</v>
      </c>
      <c r="T82" s="15" t="s">
        <v>1261</v>
      </c>
      <c r="U82" s="36" t="str">
        <f t="shared" ref="U82" ca="1" si="55">ConfigCode($AA82,$AN82,$AO82,$AP82,$AQ82,$AR82,$AF82,$AG82,2)</f>
        <v>0x55=-46.90,-46.40;</v>
      </c>
      <c r="V82" s="37"/>
      <c r="W82" s="37"/>
      <c r="X82" s="38"/>
      <c r="Y82" s="38"/>
      <c r="Z82" s="55">
        <f t="shared" ca="1" si="26"/>
        <v>2.6</v>
      </c>
      <c r="AA82" s="39" t="s">
        <v>581</v>
      </c>
      <c r="AB82" s="40">
        <v>1.5</v>
      </c>
      <c r="AC82" s="40" t="s">
        <v>995</v>
      </c>
      <c r="AD82" s="40">
        <v>1</v>
      </c>
      <c r="AE82" s="41">
        <v>0</v>
      </c>
      <c r="AF82" s="42">
        <v>-46.9</v>
      </c>
      <c r="AG82" s="47">
        <f t="shared" si="35"/>
        <v>-46.4</v>
      </c>
      <c r="AH82" s="43">
        <f t="shared" ca="1" si="31"/>
        <v>-44.3</v>
      </c>
      <c r="AI82" s="43">
        <f t="shared" ca="1" si="32"/>
        <v>-43.8</v>
      </c>
      <c r="AJ82" s="44" cm="1">
        <f t="array" aca="1" ref="AJ82" ca="1" xml:space="preserve">
N("initial sens-loopgain")+
$AF82-BoxVal(ROW($AA82),26,COLUMN(INDIRECT("T"&amp;(INT(ROW($AA99)/65))*65+2)))</f>
        <v>-46.9</v>
      </c>
      <c r="AK82" s="44">
        <f t="shared" ca="1" si="27"/>
        <v>-46.4</v>
      </c>
      <c r="AL82" s="44" cm="1">
        <f t="array" aca="1" ref="AL82" ca="1" xml:space="preserve">
N("initial sens-loopgain-gain-gain ref-vcm")+
$AH82-
BoxVal(ROW($AA82),26,COLUMN(INDIRECT("T"&amp;(INT(ROW($AA99)/65))*65+2)))-
$AB82-
$W82-
IFERROR(VLOOKUP($AC82,$CT$1:$DC$31,7,FALSE),0)</f>
        <v>-45.8</v>
      </c>
      <c r="AM82" s="44">
        <f t="shared" ca="1" si="28"/>
        <v>-45.3</v>
      </c>
      <c r="AN82" s="36" t="str">
        <f t="shared" ref="AN82" ca="1" si="56">IF(BoxVal(ROW(AA82),9,COLUMN(T80))="FIX","00",ManualLookup(AA82,BoxVal(ROW(AA82),4,COLUMN(AN80)),INDIRECT(DN$3)))</f>
        <v>50</v>
      </c>
      <c r="AO82" s="36" t="str" cm="1">
        <f t="array" aca="1" ref="AO82" ca="1">ManualLookup(AB82,BoxVal(ROW(AB82),4,COLUMN(AO80)),INDIRECT(DO$3))</f>
        <v>05</v>
      </c>
      <c r="AP82" s="36" t="str" cm="1">
        <f t="array" aca="1" ref="AP82" ca="1">ManualLookup(AC82,BoxVal(ROW(AC82),4,COLUMN(AP80)),INDIRECT(DP$3))</f>
        <v>00</v>
      </c>
      <c r="AQ82" s="36" t="str" cm="1">
        <f t="array" aca="1" ref="AQ82" ca="1">ManualLookup(AD82,BoxVal(ROW(AD82),4,COLUMN(AQ80)),INDIRECT(DQ$3))</f>
        <v>00</v>
      </c>
      <c r="AR82" s="36" t="str" cm="1">
        <f t="array" aca="1" ref="AR82" ca="1">ManualLookup(AE82,BoxVal(ROW(AE82),4,COLUMN(AR80)),INDIRECT(DR$3))</f>
        <v>00</v>
      </c>
      <c r="AS82" s="36"/>
    </row>
    <row r="83" spans="19:45" ht="30" customHeight="1" x14ac:dyDescent="0.25">
      <c r="S83" s="73" t="s">
        <v>573</v>
      </c>
      <c r="T83" s="15">
        <v>1.1000000000000001</v>
      </c>
      <c r="U83" s="36"/>
      <c r="V83" s="37"/>
      <c r="W83" s="37"/>
      <c r="X83" s="38"/>
      <c r="Y83" s="38"/>
      <c r="Z83" s="55"/>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v>-44</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default_NormalMode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
        <v>188</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
        <v>44</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
        <v>368</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
        <v>190</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2</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45855</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13</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-44+/-0.8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3" t="s">
        <v>719</v>
      </c>
      <c r="T97" s="54" t="str">
        <f>T76&amp;" : "&amp;T79&amp;" "&amp;"(uA)"&amp;CHAR(10)&amp;"Vdc&amp;Remark: "&amp;T82</f>
        <v>3.3V : 100~200 (uA)
Vdc&amp;Remark: 0.71V (1.8V), 0.7127V (3.3V)</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16V</v>
      </c>
      <c r="T100" s="3">
        <v>3.3</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15V</v>
      </c>
      <c r="T101" s="3">
        <v>2.2000000000000002</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14V</v>
      </c>
      <c r="T102" s="3">
        <v>1.1000000000000001</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13V</v>
      </c>
      <c r="T103" s="3">
        <v>0</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12V</v>
      </c>
      <c r="T104" s="3">
        <v>-1.1000000000000001</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11V</v>
      </c>
      <c r="T105" s="3">
        <v>-2.2000000000000002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10V</v>
      </c>
      <c r="T106" s="3">
        <v>-3.3</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FIX</v>
      </c>
      <c r="T107" s="3">
        <v>0</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Space</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Config2</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sheetData>
  <sheetProtection sheet="1" objects="1" scenarios="1"/>
  <phoneticPr fontId="1" type="noConversion"/>
  <dataValidations count="16">
    <dataValidation type="list" allowBlank="1" showInputMessage="1" showErrorMessage="1" sqref="T12 T77" xr:uid="{411E1748-2457-4BEC-83F0-EAD502CD628F}">
      <formula1>$DE$2:$DE$31</formula1>
    </dataValidation>
    <dataValidation type="list" allowBlank="1" showInputMessage="1" showErrorMessage="1" sqref="AA5:AA64 AA70:AA129" xr:uid="{9EE16527-5EAB-43AB-B6C2-97C2B0D6F538}">
      <formula1>$BB$2:$BB$31</formula1>
    </dataValidation>
    <dataValidation type="list" allowBlank="1" showInputMessage="1" showErrorMessage="1" sqref="AB5:AB64 AB70:AB129" xr:uid="{CD49C68F-8D27-4711-8AC2-9714BC9F3B5E}">
      <formula1>$BM$2:$BM$31</formula1>
    </dataValidation>
    <dataValidation type="list" allowBlank="1" showInputMessage="1" showErrorMessage="1" sqref="AC5:AC64 AC70:AC129" xr:uid="{63721DD2-E30E-4102-87A8-88928B8F34C9}">
      <formula1>$CT$2:$CT$31</formula1>
    </dataValidation>
    <dataValidation type="list" allowBlank="1" showInputMessage="1" showErrorMessage="1" sqref="AD5:AD64 AD70:AD129" xr:uid="{15B47A52-E99B-47E6-BB71-FC099CB55635}">
      <formula1>$CJ$2:$CJ$31</formula1>
    </dataValidation>
    <dataValidation type="list" allowBlank="1" showInputMessage="1" showErrorMessage="1" sqref="AE5:AE64 AE70:AE129" xr:uid="{49A7788D-3883-40DF-B3C7-C1C7D012CEEE}">
      <formula1>$BY$2:$BY$31</formula1>
    </dataValidation>
    <dataValidation type="list" allowBlank="1" showInputMessage="1" showErrorMessage="1" sqref="T8 T73" xr:uid="{0CFB67CB-A2DF-424C-88E3-42951314CF42}">
      <formula1>$AU$2:$AU$31</formula1>
    </dataValidation>
    <dataValidation type="list" allowBlank="1" showInputMessage="1" showErrorMessage="1" sqref="BI1:BK1" xr:uid="{A3C4F831-A228-445F-8117-5BDFDA341407}">
      <formula1>$DF$2:$DF$31</formula1>
    </dataValidation>
    <dataValidation type="list" allowBlank="1" showInputMessage="1" showErrorMessage="1" sqref="BU1:BW1" xr:uid="{F228F6A0-9EEB-49D6-87D7-EAE6FF669567}">
      <formula1>$DG$2:$DG$31</formula1>
    </dataValidation>
    <dataValidation type="list" allowBlank="1" showInputMessage="1" showErrorMessage="1" sqref="CF1:CH1 DA1 CP1" xr:uid="{95D49A68-D7EF-4A7D-8E42-8E83DC8FCCF6}">
      <formula1>$DJ$2:$DJ$31</formula1>
    </dataValidation>
    <dataValidation type="list" allowBlank="1" showInputMessage="1" showErrorMessage="1" sqref="CQ1:CR1" xr:uid="{1AE6724E-57E1-4544-B5D9-8CC5748A51D8}">
      <formula1>$DI$2:$DI$31</formula1>
    </dataValidation>
    <dataValidation type="list" allowBlank="1" showInputMessage="1" showErrorMessage="1" sqref="DB1:DC1" xr:uid="{678A8E2D-F075-4995-8546-7B49620EFBF3}">
      <formula1>$DH$2:$DH$31</formula1>
    </dataValidation>
    <dataValidation type="list" allowBlank="1" showInputMessage="1" showErrorMessage="1" sqref="U1 U66" xr:uid="{A42DBC84-9090-4D42-9BF0-7C97C08E93B4}">
      <formula1>$DX$2:$DX$21</formula1>
    </dataValidation>
    <dataValidation type="list" allowBlank="1" showInputMessage="1" showErrorMessage="1" sqref="T15 T80" xr:uid="{8D1C5528-1D05-44DD-9868-776AC123A29D}">
      <formula1>$DT$1:$DT$31</formula1>
    </dataValidation>
    <dataValidation type="list" allowBlank="1" showInputMessage="1" showErrorMessage="1" sqref="T10 T75" xr:uid="{21F771B5-62C5-4544-9685-D9524A4250AB}">
      <formula1>"NormalMode,TestMode,VBMode,VBTMode,ClockMode"</formula1>
    </dataValidation>
    <dataValidation type="list" allowBlank="1" showInputMessage="1" showErrorMessage="1" sqref="T9 T74" xr:uid="{E752A017-CA64-4747-A828-7E225184A9B5}">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4ADE304B-1834-4AD3-80C4-294F94E37FAA}">
          <x14:formula1>
            <xm:f>'Check'!$D$2:$D$15</xm:f>
          </x14:formula1>
          <xm:sqref>T2 T67</xm:sqref>
        </x14:dataValidation>
        <x14:dataValidation type="list" allowBlank="1" showInputMessage="1" showErrorMessage="1" xr:uid="{FD2AE3D2-E175-45D2-AEFB-0A2CEA1C9DA5}">
          <x14:formula1>
            <xm:f>Sensor!$A$1:$A$200</xm:f>
          </x14:formula1>
          <xm:sqref>T6 T71</xm:sqref>
        </x14:dataValidation>
        <x14:dataValidation type="list" allowBlank="1" showInputMessage="1" showErrorMessage="1" xr:uid="{3F99D5C7-0F09-4761-8ECD-44D96E354056}">
          <x14:formula1>
            <xm:f>'Check'!$A$2:$A$15</xm:f>
          </x14:formula1>
          <xm:sqref>T3 T68</xm:sqref>
        </x14:dataValidation>
        <x14:dataValidation type="list" allowBlank="1" showInputMessage="1" showErrorMessage="1" xr:uid="{475C5AA1-12E1-40A8-A6E0-2C71465CFA40}">
          <x14:formula1>
            <xm:f>MPN!$A$1:$A$500</xm:f>
          </x14:formula1>
          <xm:sqref>T4 T69</xm:sqref>
        </x14:dataValidation>
        <x14:dataValidation type="list" allowBlank="1" showInputMessage="1" showErrorMessage="1" xr:uid="{31D9715D-14D3-4ABC-A4DA-C73A02464A55}">
          <x14:formula1>
            <xm:f>ASIC!$A$2:$A$200</xm:f>
          </x14:formula1>
          <xm:sqref>T5 T70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35279-3610-45F0-AE3C-F401ABE8D610}">
  <sheetPr codeName="工作表21">
    <tabColor theme="0"/>
  </sheetPr>
  <dimension ref="A1:EE715"/>
  <sheetViews>
    <sheetView topLeftCell="G1" zoomScale="70" zoomScaleNormal="70" workbookViewId="0">
      <selection activeCell="O2" sqref="O2:P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3" customWidth="1"/>
    <col min="16" max="16" width="70.625" style="7" customWidth="1"/>
    <col min="17" max="17" width="56.875" style="7" customWidth="1"/>
    <col min="18" max="18" width="2.625" style="6" customWidth="1"/>
    <col min="19" max="19" width="23.375" style="7" customWidth="1"/>
    <col min="20" max="20" width="33.5" style="5" bestFit="1"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81" bestFit="1" customWidth="1"/>
    <col min="110" max="114" width="18.75" style="81"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81" bestFit="1" customWidth="1"/>
    <col min="125" max="126" width="18" style="81" customWidth="1"/>
    <col min="127" max="127" width="0.875" style="20" customWidth="1"/>
    <col min="128" max="128" width="56.25" style="81" customWidth="1"/>
    <col min="129" max="129" width="34.625" style="73" bestFit="1" customWidth="1"/>
    <col min="130" max="130" width="37.75" style="73"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1266</v>
      </c>
      <c r="C1" s="61" t="s">
        <v>9</v>
      </c>
      <c r="D1" s="61" t="s">
        <v>4</v>
      </c>
      <c r="E1" s="61" t="s">
        <v>5</v>
      </c>
      <c r="F1" s="61" t="s">
        <v>12</v>
      </c>
      <c r="G1" s="61" t="s">
        <v>10</v>
      </c>
      <c r="H1" s="61" t="s">
        <v>0</v>
      </c>
      <c r="I1" s="61" t="s">
        <v>6</v>
      </c>
      <c r="J1" s="61" t="s">
        <v>7</v>
      </c>
      <c r="K1" s="61" t="s">
        <v>1</v>
      </c>
      <c r="L1" s="61" t="s">
        <v>722</v>
      </c>
      <c r="M1" s="61" t="s">
        <v>3</v>
      </c>
      <c r="N1" s="61" t="s">
        <v>720</v>
      </c>
      <c r="O1" s="75" t="s">
        <v>11</v>
      </c>
      <c r="P1" s="61" t="s">
        <v>8</v>
      </c>
      <c r="Q1" s="61" t="s">
        <v>2</v>
      </c>
      <c r="R1" s="34"/>
      <c r="S1" s="31" cm="1">
        <f t="array" ref="S1">BoxNum(ROW($S1))</f>
        <v>1</v>
      </c>
      <c r="T1" s="7" t="s">
        <v>698</v>
      </c>
      <c r="U1" s="15" t="s">
        <v>1224</v>
      </c>
      <c r="V1" s="12"/>
      <c r="W1" s="65"/>
      <c r="X1" s="12"/>
      <c r="Y1" s="7" t="str">
        <f>VLOOKUP(U1,$DX$1:$DZ$21,3,FALSE)</f>
        <v>-</v>
      </c>
      <c r="Z1" s="81"/>
      <c r="AD1" s="8"/>
      <c r="AT1" s="34"/>
      <c r="AU1" s="5" t="s">
        <v>588</v>
      </c>
      <c r="AV1" s="5" t="s">
        <v>433</v>
      </c>
      <c r="AW1" s="5" t="s">
        <v>437</v>
      </c>
      <c r="AX1" s="5" t="s">
        <v>450</v>
      </c>
      <c r="AY1" s="5" t="s">
        <v>447</v>
      </c>
      <c r="AZ1" s="5" t="s">
        <v>255</v>
      </c>
      <c r="BA1" s="9"/>
      <c r="BB1" s="5" t="s">
        <v>7</v>
      </c>
      <c r="BC1" s="5" t="s">
        <v>973</v>
      </c>
      <c r="BD1" s="5" t="s">
        <v>974</v>
      </c>
      <c r="BE1" s="5" t="s">
        <v>1082</v>
      </c>
      <c r="BF1" s="5" t="s">
        <v>255</v>
      </c>
      <c r="BG1" s="5" t="s">
        <v>255</v>
      </c>
      <c r="BH1" s="5" t="s">
        <v>255</v>
      </c>
      <c r="BI1" s="10" t="s">
        <v>576</v>
      </c>
      <c r="BJ1" s="10" t="s">
        <v>255</v>
      </c>
      <c r="BK1" s="10" t="s">
        <v>255</v>
      </c>
      <c r="BL1" s="9"/>
      <c r="BM1" s="11" t="s">
        <v>563</v>
      </c>
      <c r="BN1" s="11" t="s">
        <v>1270</v>
      </c>
      <c r="BO1" s="11" t="s">
        <v>1083</v>
      </c>
      <c r="BP1" s="11" t="s">
        <v>1065</v>
      </c>
      <c r="BQ1" s="11" t="s">
        <v>1271</v>
      </c>
      <c r="BR1" s="11" t="s">
        <v>255</v>
      </c>
      <c r="BS1" s="11" t="s">
        <v>255</v>
      </c>
      <c r="BT1" s="11" t="s">
        <v>255</v>
      </c>
      <c r="BU1" s="10" t="s">
        <v>576</v>
      </c>
      <c r="BV1" s="10" t="s">
        <v>255</v>
      </c>
      <c r="BW1" s="10" t="s">
        <v>255</v>
      </c>
      <c r="BX1" s="9"/>
      <c r="BY1" s="11" t="s">
        <v>608</v>
      </c>
      <c r="BZ1" s="11" t="s">
        <v>562</v>
      </c>
      <c r="CA1" s="11" t="s">
        <v>562</v>
      </c>
      <c r="CB1" s="5" t="s">
        <v>562</v>
      </c>
      <c r="CC1" s="5" t="s">
        <v>562</v>
      </c>
      <c r="CD1" s="5" t="s">
        <v>562</v>
      </c>
      <c r="CE1" s="5" t="s">
        <v>255</v>
      </c>
      <c r="CF1" s="12" t="s">
        <v>610</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81" t="s">
        <v>574</v>
      </c>
      <c r="DF1" s="81" t="s">
        <v>553</v>
      </c>
      <c r="DG1" s="81" t="s">
        <v>568</v>
      </c>
      <c r="DH1" s="81" t="s">
        <v>575</v>
      </c>
      <c r="DI1" s="81" t="s">
        <v>572</v>
      </c>
      <c r="DJ1" s="81" t="s">
        <v>570</v>
      </c>
      <c r="DK1" s="9"/>
      <c r="DL1" s="5" t="s">
        <v>718</v>
      </c>
      <c r="DM1" s="5" t="s">
        <v>708</v>
      </c>
      <c r="DN1" s="5" t="s">
        <v>707</v>
      </c>
      <c r="DO1" s="5" t="s">
        <v>709</v>
      </c>
      <c r="DP1" s="5" t="s">
        <v>710</v>
      </c>
      <c r="DQ1" s="5" t="s">
        <v>611</v>
      </c>
      <c r="DR1" s="5" t="s">
        <v>711</v>
      </c>
      <c r="DS1" s="9"/>
      <c r="DT1" s="81" t="s">
        <v>25</v>
      </c>
      <c r="DU1" s="81" t="s">
        <v>724</v>
      </c>
      <c r="DV1" s="81" t="s">
        <v>725</v>
      </c>
      <c r="DW1" s="9"/>
      <c r="DX1" s="112" t="s">
        <v>699</v>
      </c>
      <c r="DY1" s="112" t="s">
        <v>700</v>
      </c>
      <c r="DZ1" s="112"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9V</v>
      </c>
      <c r="D2" s="59" t="str" cm="1">
        <f t="array" aca="1" ref="D2" ca="1">BoxVal($A2,2,COLUMN(INDIRECT("T"&amp;($A2-1)*65+2)),1)</f>
        <v>CPC</v>
      </c>
      <c r="E2" s="59" t="str" cm="1">
        <f t="array" aca="1" ref="E2" ca="1">BoxVal($A2,3,COLUMN(INDIRECT("T"&amp;($A2-1)*65+2)),1)</f>
        <v>MP</v>
      </c>
      <c r="F2" s="59" t="str" cm="1">
        <f t="array" aca="1" ref="F2" ca="1">BoxVal($A2,16,COLUMN(INDIRECT("T"&amp;($A2-1)*65+2)),1)</f>
        <v>-</v>
      </c>
      <c r="G2" s="59" t="str" cm="1">
        <f t="array" aca="1" ref="G2" ca="1">BoxVal($A2,4,COLUMN(INDIRECT("T"&amp;($A2-1)*65+2)),1)</f>
        <v>ZTS6117</v>
      </c>
      <c r="H2" s="59" t="str" cm="1">
        <f t="array" aca="1" ref="H2" ca="1">BoxVal($A2,5,COLUMN(INDIRECT("T"&amp;($A2-1)*65+2)),1)</f>
        <v>4806YA</v>
      </c>
      <c r="I2" s="59" t="str" cm="1">
        <f t="array" aca="1" ref="I2" ca="1">BoxVal($A2,6,COLUMN(INDIRECT("T"&amp;($A2-1)*65+2)),1)</f>
        <v>3006HW-A</v>
      </c>
      <c r="J2" s="59" t="str" cm="1">
        <f t="array" aca="1" ref="J2" ca="1">BoxVal($A2,21,COLUMN(INDIRECT("T"&amp;($A2-1)*65+2)),1)</f>
        <v>default_NormalMode</v>
      </c>
      <c r="K2" s="59" t="str" cm="1">
        <f t="array" aca="1" ref="K2" ca="1">BoxVal($A2,25,COLUMN(INDIRECT("T"&amp;($A2-1)*65+2)),1)</f>
        <v>Default</v>
      </c>
      <c r="L2" s="60" t="str" cm="1">
        <f t="array" aca="1" ref="L2" ca="1">BoxVal($A2,32,COLUMN(INDIRECT("T"&amp;($A2-1)*65+2)),1)</f>
        <v>3.3V : 100~200 (uA)
Vdc&amp;Remark: -</v>
      </c>
      <c r="M2" s="59" t="str" cm="1">
        <f t="array" aca="1" ref="M2" ca="1">BoxVal($A2,31,COLUMN(INDIRECT("T"&amp;($A2-1)*65+2)),1)</f>
        <v>-42+/-0.8 dBV</v>
      </c>
      <c r="N2" s="59" t="str" cm="1">
        <f t="array" aca="1" ref="N2" ca="1">BoxVal($A2,12,COLUMN(INDIRECT("T"&amp;($A2-1)*65+2)),1)</f>
        <v>Normal</v>
      </c>
      <c r="O2" s="76" t="str" cm="1">
        <f t="array" ref="O2">BoxVal($A2,2,COLUMN(V3),1)</f>
        <v/>
      </c>
      <c r="P2" s="64" t="str" cm="1">
        <f t="array" aca="1" ref="P2" ca="1">BoxVal($A2,2,COLUMN(INDIRECT("AB"&amp;($A2-1)*65+2)),1)</f>
        <v>default_NormalMode_42dB_G805YB_2227F_452_505_ZTS6117_MP1.4</v>
      </c>
      <c r="Q2" s="64" t="str" cm="1">
        <f t="array" aca="1" ref="Q2" ca="1">BoxVal($A2,2,COLUMN(INDIRECT("AJ"&amp;($A2-1)*65+2)),1)</f>
        <v>降低初感-41</v>
      </c>
      <c r="R2" s="34"/>
      <c r="S2" s="7" t="s">
        <v>24</v>
      </c>
      <c r="T2" s="15" t="s">
        <v>450</v>
      </c>
      <c r="U2" s="5" t="s">
        <v>23</v>
      </c>
      <c r="V2" s="7">
        <f>VLOOKUP(U1,$DX$1:$DZ$21,2,FALSE)</f>
        <v>0</v>
      </c>
      <c r="W2" s="19"/>
      <c r="X2" s="19"/>
      <c r="Y2" s="19"/>
      <c r="Z2" s="19"/>
      <c r="AA2" s="5" t="s">
        <v>592</v>
      </c>
      <c r="AB2" s="26" t="str">
        <f>T21&amp;"_"&amp;ABS(T19)&amp;"dB_"&amp;T23&amp;"_"&amp;T24&amp;"_"&amp;GetAbsMaxMinText(AF5:AG64)&amp;"_"&amp;T4&amp;"_"&amp;T3&amp;S1&amp;"."&amp;T27</f>
        <v>default_NormalMode_42dB_G805YB_2227F_452_505_ZTS6117_MP1.4</v>
      </c>
      <c r="AC2" s="18"/>
      <c r="AD2" s="18"/>
      <c r="AE2" s="18"/>
      <c r="AF2" s="18"/>
      <c r="AG2" s="18"/>
      <c r="AH2" s="19"/>
      <c r="AI2" s="19" t="s">
        <v>2</v>
      </c>
      <c r="AJ2" s="16" t="s">
        <v>1273</v>
      </c>
      <c r="AK2" s="16"/>
      <c r="AL2" s="16"/>
      <c r="AM2" s="16"/>
      <c r="AN2" s="16"/>
      <c r="AO2" s="16"/>
      <c r="AP2" s="16"/>
      <c r="AQ2" s="16"/>
      <c r="AR2" s="16"/>
      <c r="AS2" s="16"/>
      <c r="AT2" s="34"/>
      <c r="AU2" s="14" t="s">
        <v>1007</v>
      </c>
      <c r="AV2" s="5" t="s">
        <v>583</v>
      </c>
      <c r="AW2" s="5" t="s">
        <v>583</v>
      </c>
      <c r="AX2" s="5" t="s">
        <v>583</v>
      </c>
      <c r="AY2" s="5" t="s">
        <v>583</v>
      </c>
      <c r="AZ2" s="5" t="s">
        <v>255</v>
      </c>
      <c r="BB2" s="14" t="s">
        <v>1007</v>
      </c>
      <c r="BC2" s="5">
        <v>0</v>
      </c>
      <c r="BD2" s="5">
        <v>1</v>
      </c>
      <c r="BE2" s="5">
        <v>0</v>
      </c>
      <c r="BF2" s="14"/>
      <c r="BG2" s="14"/>
      <c r="BH2" s="14"/>
      <c r="BI2" s="14" t="s">
        <v>811</v>
      </c>
      <c r="BJ2" s="14" t="s">
        <v>562</v>
      </c>
      <c r="BK2" s="14" t="s">
        <v>562</v>
      </c>
      <c r="BM2" s="5">
        <v>-4</v>
      </c>
      <c r="BN2" s="5">
        <v>0</v>
      </c>
      <c r="BO2" s="5">
        <v>0</v>
      </c>
      <c r="BP2" s="5">
        <v>0</v>
      </c>
      <c r="BQ2" s="5">
        <v>1</v>
      </c>
      <c r="BU2" s="14" t="s">
        <v>784</v>
      </c>
      <c r="BV2" s="14" t="s">
        <v>562</v>
      </c>
      <c r="BW2" s="14" t="s">
        <v>562</v>
      </c>
      <c r="BY2" s="21">
        <v>0</v>
      </c>
      <c r="CF2" s="14">
        <v>0</v>
      </c>
      <c r="CG2" s="14" t="s">
        <v>562</v>
      </c>
      <c r="CH2" s="14" t="s">
        <v>562</v>
      </c>
      <c r="CJ2" s="5">
        <v>1</v>
      </c>
      <c r="CP2" s="14">
        <v>0</v>
      </c>
      <c r="CQ2" s="14" t="s">
        <v>562</v>
      </c>
      <c r="CR2" s="14" t="s">
        <v>562</v>
      </c>
      <c r="CT2" s="14" t="s">
        <v>996</v>
      </c>
      <c r="CU2" s="14" t="s">
        <v>562</v>
      </c>
      <c r="CZ2" s="5">
        <v>0</v>
      </c>
      <c r="DA2" s="14">
        <v>0</v>
      </c>
      <c r="DB2" s="14" t="s">
        <v>562</v>
      </c>
      <c r="DC2" s="14" t="s">
        <v>562</v>
      </c>
      <c r="DE2" s="81" t="s">
        <v>26</v>
      </c>
      <c r="DF2" s="81" t="s">
        <v>576</v>
      </c>
      <c r="DG2" s="81" t="s">
        <v>576</v>
      </c>
      <c r="DH2" s="81" t="s">
        <v>610</v>
      </c>
      <c r="DI2" s="81" t="s">
        <v>610</v>
      </c>
      <c r="DJ2" s="81"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81" t="str">
        <f>DU2&amp;" : "&amp;DV2</f>
        <v>Normal : 2</v>
      </c>
      <c r="DU2" s="81" t="s">
        <v>26</v>
      </c>
      <c r="DV2" s="81">
        <v>2</v>
      </c>
      <c r="DX2" s="113" t="s">
        <v>1272</v>
      </c>
      <c r="DY2" s="113"/>
      <c r="DZ2" s="113" t="s">
        <v>562</v>
      </c>
      <c r="EB2" s="77" t="s">
        <v>935</v>
      </c>
      <c r="EC2" s="78" t="s">
        <v>1205</v>
      </c>
      <c r="ED2" s="78" t="s">
        <v>1206</v>
      </c>
    </row>
    <row r="3" spans="1:134" ht="30" customHeight="1" x14ac:dyDescent="0.25">
      <c r="A3" s="58">
        <v>2</v>
      </c>
      <c r="B3" s="63" t="str">
        <f t="shared" si="0"/>
        <v>=Block2==</v>
      </c>
      <c r="C3" s="59" t="str" cm="1">
        <f t="array" aca="1" ref="C3" ca="1">BoxVal($A3,8,COLUMN(INDIRECT("T"&amp;($A3-1)*65+2)),1)</f>
        <v>9V</v>
      </c>
      <c r="D3" s="59" t="str" cm="1">
        <f t="array" aca="1" ref="D3" ca="1">BoxVal($A3,2,COLUMN(INDIRECT("T"&amp;($A3-1)*65+2)),1)</f>
        <v>CPC</v>
      </c>
      <c r="E3" s="59" t="str" cm="1">
        <f t="array" aca="1" ref="E3" ca="1">BoxVal($A3,3,COLUMN(INDIRECT("T"&amp;($A3-1)*65+2)),1)</f>
        <v>MP</v>
      </c>
      <c r="F3" s="59" t="str" cm="1">
        <f t="array" aca="1" ref="F3" ca="1">BoxVal($A3,16,COLUMN(INDIRECT("T"&amp;($A3-1)*65+2)),1)</f>
        <v>-</v>
      </c>
      <c r="G3" s="59" t="str" cm="1">
        <f t="array" aca="1" ref="G3" ca="1">BoxVal($A3,4,COLUMN(INDIRECT("T"&amp;($A3-1)*65+2)),1)</f>
        <v>ZTS6156</v>
      </c>
      <c r="H3" s="59" t="str" cm="1">
        <f t="array" aca="1" ref="H3" ca="1">BoxVal($A3,5,COLUMN(INDIRECT("T"&amp;($A3-1)*65+2)),1)</f>
        <v>4806YA</v>
      </c>
      <c r="I3" s="59" t="str" cm="1">
        <f t="array" aca="1" ref="I3" ca="1">BoxVal($A3,6,COLUMN(INDIRECT("T"&amp;($A3-1)*65+2)),1)</f>
        <v>3006HW-A</v>
      </c>
      <c r="J3" s="59" t="str" cm="1">
        <f t="array" aca="1" ref="J3" ca="1">BoxVal($A3,21,COLUMN(INDIRECT("T"&amp;($A3-1)*65+2)),1)</f>
        <v>default_NormalMode</v>
      </c>
      <c r="K3" s="59" t="str" cm="1">
        <f t="array" aca="1" ref="K3" ca="1">BoxVal($A3,25,COLUMN(INDIRECT("T"&amp;($A3-1)*65+2)),1)</f>
        <v>Default</v>
      </c>
      <c r="L3" s="60" t="str" cm="1">
        <f t="array" aca="1" ref="L3" ca="1">BoxVal($A3,32,COLUMN(INDIRECT("T"&amp;($A3-1)*65+2)),1)</f>
        <v>3.3V : 100~200 (uA)
Vdc&amp;Remark: -</v>
      </c>
      <c r="M3" s="59" t="str" cm="1">
        <f t="array" aca="1" ref="M3" ca="1">BoxVal($A3,31,COLUMN(INDIRECT("T"&amp;($A3-1)*65+2)),1)</f>
        <v>-38+/-0.8 dBV</v>
      </c>
      <c r="N3" s="59" t="str" cm="1">
        <f t="array" aca="1" ref="N3" ca="1">BoxVal($A3,12,COLUMN(INDIRECT("T"&amp;($A3-1)*65+2)),1)</f>
        <v>Normal</v>
      </c>
      <c r="O3" s="76" t="str" cm="1">
        <f t="array" ref="O3">BoxVal($A3,2,COLUMN(V4),1)</f>
        <v/>
      </c>
      <c r="P3" s="64" t="str" cm="1">
        <f t="array" aca="1" ref="P3" ca="1">BoxVal($A3,2,COLUMN(INDIRECT("AB"&amp;($A3-1)*65+2)),1)</f>
        <v>default_NormalMode_38dB_G805YB_2227F_442_480_ZTS6156_MP2.5</v>
      </c>
      <c r="Q3" s="64" t="str" cm="1">
        <f t="array" aca="1" ref="Q3" ca="1">BoxVal($A3,2,COLUMN(INDIRECT("AJ"&amp;($A3-1)*65+2)),1)</f>
        <v>降低初感-41</v>
      </c>
      <c r="R3" s="34"/>
      <c r="S3" s="7" t="s">
        <v>5</v>
      </c>
      <c r="T3" s="15" t="s">
        <v>1148</v>
      </c>
      <c r="U3" s="32" t="str">
        <f>HYPERLINK("#A"&amp;(S1+1),"&lt;==Block" &amp; $S1 &amp;"==&gt;")</f>
        <v>&lt;==Block1==&gt;</v>
      </c>
      <c r="V3" s="51"/>
      <c r="W3" s="19"/>
      <c r="X3" s="19"/>
      <c r="Y3" s="79"/>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582</v>
      </c>
      <c r="AV3" s="5" t="s">
        <v>582</v>
      </c>
      <c r="AW3" s="5" t="s">
        <v>582</v>
      </c>
      <c r="AX3" s="5" t="s">
        <v>582</v>
      </c>
      <c r="AY3" s="5" t="s">
        <v>582</v>
      </c>
      <c r="AZ3" s="5" t="s">
        <v>255</v>
      </c>
      <c r="BB3" s="14" t="s">
        <v>582</v>
      </c>
      <c r="BC3" s="5">
        <v>0</v>
      </c>
      <c r="BD3" s="5">
        <v>0</v>
      </c>
      <c r="BE3" s="5">
        <v>1</v>
      </c>
      <c r="BF3" s="14"/>
      <c r="BG3" s="14"/>
      <c r="BH3" s="14"/>
      <c r="BI3" s="14" t="s">
        <v>810</v>
      </c>
      <c r="BJ3" s="14" t="s">
        <v>562</v>
      </c>
      <c r="BK3" s="14" t="s">
        <v>562</v>
      </c>
      <c r="BM3" s="5">
        <v>-3</v>
      </c>
      <c r="BN3" s="5">
        <v>0</v>
      </c>
      <c r="BO3" s="5">
        <v>0</v>
      </c>
      <c r="BP3" s="5">
        <v>1</v>
      </c>
      <c r="BQ3" s="5">
        <v>0</v>
      </c>
      <c r="BU3" s="14" t="s">
        <v>785</v>
      </c>
      <c r="BV3" s="14" t="s">
        <v>562</v>
      </c>
      <c r="BW3" s="14" t="s">
        <v>562</v>
      </c>
      <c r="BY3" s="21" t="s">
        <v>255</v>
      </c>
      <c r="CF3" s="14" t="s">
        <v>255</v>
      </c>
      <c r="CG3" s="14" t="s">
        <v>562</v>
      </c>
      <c r="CH3" s="14" t="s">
        <v>562</v>
      </c>
      <c r="CJ3" s="14" t="s">
        <v>562</v>
      </c>
      <c r="CP3" s="14" t="s">
        <v>562</v>
      </c>
      <c r="CQ3" s="14" t="s">
        <v>562</v>
      </c>
      <c r="CR3" s="14" t="s">
        <v>562</v>
      </c>
      <c r="CT3" s="14" t="s">
        <v>562</v>
      </c>
      <c r="CU3" s="14" t="s">
        <v>562</v>
      </c>
      <c r="DA3" s="14" t="s">
        <v>562</v>
      </c>
      <c r="DB3" s="14" t="s">
        <v>562</v>
      </c>
      <c r="DC3" s="14" t="s">
        <v>562</v>
      </c>
      <c r="DE3" s="81" t="s">
        <v>255</v>
      </c>
      <c r="DF3" s="81" t="s">
        <v>255</v>
      </c>
      <c r="DG3" s="81" t="s">
        <v>255</v>
      </c>
      <c r="DH3" s="81" t="s">
        <v>255</v>
      </c>
      <c r="DI3" s="81" t="s">
        <v>255</v>
      </c>
      <c r="DJ3" s="81"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113"/>
      <c r="DY3" s="113"/>
      <c r="DZ3" s="113"/>
      <c r="EB3" s="25"/>
      <c r="EC3" s="80"/>
      <c r="ED3" s="80"/>
    </row>
    <row r="4" spans="1:134" ht="30" customHeight="1" x14ac:dyDescent="0.25">
      <c r="A4" s="58">
        <v>3</v>
      </c>
      <c r="B4" s="63" t="str">
        <f t="shared" si="0"/>
        <v>=Block3==</v>
      </c>
      <c r="C4" s="59" t="str" cm="1">
        <f t="array" aca="1" ref="C4" ca="1">BoxVal($A4,8,COLUMN(INDIRECT("T"&amp;($A4-1)*65+2)),1)</f>
        <v>13V</v>
      </c>
      <c r="D4" s="59" t="str" cm="1">
        <f t="array" aca="1" ref="D4" ca="1">BoxVal($A4,2,COLUMN(INDIRECT("T"&amp;($A4-1)*65+2)),1)</f>
        <v>CPC</v>
      </c>
      <c r="E4" s="59" t="str" cm="1">
        <f t="array" aca="1" ref="E4" ca="1">BoxVal($A4,3,COLUMN(INDIRECT("T"&amp;($A4-1)*65+2)),1)</f>
        <v>MP</v>
      </c>
      <c r="F4" s="59" t="str" cm="1">
        <f t="array" aca="1" ref="F4" ca="1">BoxVal($A4,16,COLUMN(INDIRECT("T"&amp;($A4-1)*65+2)),1)</f>
        <v>-</v>
      </c>
      <c r="G4" s="59" t="str" cm="1">
        <f t="array" aca="1" ref="G4" ca="1">BoxVal($A4,4,COLUMN(INDIRECT("T"&amp;($A4-1)*65+2)),1)</f>
        <v>ZTS6217</v>
      </c>
      <c r="H4" s="59" t="str" cm="1">
        <f t="array" aca="1" ref="H4" ca="1">BoxVal($A4,5,COLUMN(INDIRECT("T"&amp;($A4-1)*65+2)),1)</f>
        <v>4806YA</v>
      </c>
      <c r="I4" s="59" t="str" cm="1">
        <f t="array" aca="1" ref="I4" ca="1">BoxVal($A4,6,COLUMN(INDIRECT("T"&amp;($A4-1)*65+2)),1)</f>
        <v>3006HW-A</v>
      </c>
      <c r="J4" s="59" t="str" cm="1">
        <f t="array" aca="1" ref="J4" ca="1">BoxVal($A4,21,COLUMN(INDIRECT("T"&amp;($A4-1)*65+2)),1)</f>
        <v>14V_NormalMode</v>
      </c>
      <c r="K4" s="59" t="str" cm="1">
        <f t="array" aca="1" ref="K4" ca="1">BoxVal($A4,25,COLUMN(INDIRECT("T"&amp;($A4-1)*65+2)),1)</f>
        <v>Default</v>
      </c>
      <c r="L4" s="60" t="str" cm="1">
        <f t="array" aca="1" ref="L4" ca="1">BoxVal($A4,32,COLUMN(INDIRECT("T"&amp;($A4-1)*65+2)),1)</f>
        <v>3.3V : 100~200 (uA)
Vdc&amp;Remark: -</v>
      </c>
      <c r="M4" s="59" t="str" cm="1">
        <f t="array" aca="1" ref="M4" ca="1">BoxVal($A4,31,COLUMN(INDIRECT("T"&amp;($A4-1)*65+2)),1)</f>
        <v>-38+/-1 dBV</v>
      </c>
      <c r="N4" s="59" t="str" cm="1">
        <f t="array" aca="1" ref="N4" ca="1">BoxVal($A4,12,COLUMN(INDIRECT("T"&amp;($A4-1)*65+2)),1)</f>
        <v>Normal</v>
      </c>
      <c r="O4" s="76" t="str" cm="1">
        <f t="array" ref="O4">BoxVal($A4,2,COLUMN(V5),1)</f>
        <v/>
      </c>
      <c r="P4" s="64" t="str" cm="1">
        <f t="array" aca="1" ref="P4" ca="1">BoxVal($A4,2,COLUMN(INDIRECT("AB"&amp;($A4-1)*65+2)),1)</f>
        <v>14V_NormalMode_38dB_G805YB_2227F_390_440_ZTS6217_MP3.2</v>
      </c>
      <c r="Q4" s="64" t="str" cm="1">
        <f t="array" aca="1" ref="Q4" ca="1">BoxVal($A4,2,COLUMN(INDIRECT("AJ"&amp;($A4-1)*65+2)),1)</f>
        <v/>
      </c>
      <c r="R4" s="34"/>
      <c r="S4" s="7" t="s">
        <v>10</v>
      </c>
      <c r="T4" s="15" t="s">
        <v>278</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non</v>
      </c>
      <c r="AS4" s="35"/>
      <c r="AT4" s="34"/>
      <c r="AU4" s="14" t="s">
        <v>580</v>
      </c>
      <c r="AV4" s="5" t="s">
        <v>581</v>
      </c>
      <c r="AW4" s="5" t="s">
        <v>581</v>
      </c>
      <c r="AX4" s="5" t="s">
        <v>581</v>
      </c>
      <c r="AY4" s="5" t="s">
        <v>581</v>
      </c>
      <c r="AZ4" s="5" t="s">
        <v>255</v>
      </c>
      <c r="BB4" s="14" t="s">
        <v>580</v>
      </c>
      <c r="BC4" s="5">
        <v>1</v>
      </c>
      <c r="BD4" s="5">
        <v>0</v>
      </c>
      <c r="BE4" s="5">
        <v>1</v>
      </c>
      <c r="BF4" s="14"/>
      <c r="BG4" s="14"/>
      <c r="BH4" s="14"/>
      <c r="BI4" s="14" t="s">
        <v>809</v>
      </c>
      <c r="BJ4" s="14" t="s">
        <v>562</v>
      </c>
      <c r="BK4" s="14" t="s">
        <v>562</v>
      </c>
      <c r="BM4" s="5">
        <v>-2</v>
      </c>
      <c r="BN4" s="5">
        <v>0</v>
      </c>
      <c r="BO4" s="5">
        <v>1</v>
      </c>
      <c r="BP4" s="5">
        <v>1</v>
      </c>
      <c r="BQ4" s="5">
        <v>0</v>
      </c>
      <c r="BU4" s="14" t="s">
        <v>786</v>
      </c>
      <c r="BV4" s="14" t="s">
        <v>562</v>
      </c>
      <c r="BW4" s="14" t="s">
        <v>562</v>
      </c>
      <c r="BY4" s="21" t="s">
        <v>562</v>
      </c>
      <c r="CF4" s="14" t="s">
        <v>562</v>
      </c>
      <c r="CG4" s="14" t="s">
        <v>562</v>
      </c>
      <c r="CH4" s="14" t="s">
        <v>562</v>
      </c>
      <c r="CJ4" s="14" t="s">
        <v>562</v>
      </c>
      <c r="CP4" s="14" t="s">
        <v>562</v>
      </c>
      <c r="CQ4" s="14" t="s">
        <v>562</v>
      </c>
      <c r="CR4" s="14" t="s">
        <v>562</v>
      </c>
      <c r="CT4" s="14" t="s">
        <v>562</v>
      </c>
      <c r="DA4" s="14" t="s">
        <v>562</v>
      </c>
      <c r="DB4" s="14" t="s">
        <v>562</v>
      </c>
      <c r="DC4" s="14" t="s">
        <v>562</v>
      </c>
      <c r="DE4" s="81" t="s">
        <v>255</v>
      </c>
      <c r="DF4" s="81" t="s">
        <v>255</v>
      </c>
      <c r="DG4" s="81" t="s">
        <v>255</v>
      </c>
      <c r="DH4" s="81" t="s">
        <v>255</v>
      </c>
      <c r="DI4" s="81" t="s">
        <v>255</v>
      </c>
      <c r="DJ4" s="81" t="s">
        <v>255</v>
      </c>
      <c r="DL4" s="5" t="s">
        <v>255</v>
      </c>
      <c r="DM4" s="5" t="s">
        <v>255</v>
      </c>
      <c r="DN4" s="5" t="s">
        <v>255</v>
      </c>
      <c r="DX4" s="113"/>
      <c r="DY4" s="113"/>
      <c r="DZ4" s="113"/>
      <c r="EB4" s="22"/>
      <c r="EC4" s="22"/>
      <c r="ED4" s="22"/>
    </row>
    <row r="5" spans="1:134" ht="30" customHeight="1" x14ac:dyDescent="0.25">
      <c r="A5" s="58">
        <v>4</v>
      </c>
      <c r="B5" s="63" t="str">
        <f t="shared" si="0"/>
        <v>=Block4==</v>
      </c>
      <c r="C5" s="59" t="str" cm="1">
        <f t="array" aca="1" ref="C5" ca="1">BoxVal($A5,8,COLUMN(INDIRECT("T"&amp;($A5-1)*65+2)),1)</f>
        <v>13V</v>
      </c>
      <c r="D5" s="59" t="str" cm="1">
        <f t="array" aca="1" ref="D5" ca="1">BoxVal($A5,2,COLUMN(INDIRECT("T"&amp;($A5-1)*65+2)),1)</f>
        <v>HELE</v>
      </c>
      <c r="E5" s="59" t="str" cm="1">
        <f t="array" aca="1" ref="E5" ca="1">BoxVal($A5,3,COLUMN(INDIRECT("T"&amp;($A5-1)*65+2)),1)</f>
        <v>MP</v>
      </c>
      <c r="F5" s="59" t="str" cm="1">
        <f t="array" aca="1" ref="F5" ca="1">BoxVal($A5,16,COLUMN(INDIRECT("T"&amp;($A5-1)*65+2)),1)</f>
        <v>-</v>
      </c>
      <c r="G5" s="59" t="str" cm="1">
        <f t="array" aca="1" ref="G5" ca="1">BoxVal($A5,4,COLUMN(INDIRECT("T"&amp;($A5-1)*65+2)),1)</f>
        <v>ZTS6266</v>
      </c>
      <c r="H5" s="59" t="str" cm="1">
        <f t="array" aca="1" ref="H5" ca="1">BoxVal($A5,5,COLUMN(INDIRECT("T"&amp;($A5-1)*65+2)),1)</f>
        <v>4806YA</v>
      </c>
      <c r="I5" s="59" t="str" cm="1">
        <f t="array" aca="1" ref="I5" ca="1">BoxVal($A5,6,COLUMN(INDIRECT("T"&amp;($A5-1)*65+2)),1)</f>
        <v>3006HW-A</v>
      </c>
      <c r="J5" s="59" t="str" cm="1">
        <f t="array" aca="1" ref="J5" ca="1">BoxVal($A5,21,COLUMN(INDIRECT("T"&amp;($A5-1)*65+2)),1)</f>
        <v>14V_NormalMode</v>
      </c>
      <c r="K5" s="59" t="str" cm="1">
        <f t="array" aca="1" ref="K5" ca="1">BoxVal($A5,25,COLUMN(INDIRECT("T"&amp;($A5-1)*65+2)),1)</f>
        <v>Default</v>
      </c>
      <c r="L5" s="60" t="str" cm="1">
        <f t="array" aca="1" ref="L5" ca="1">BoxVal($A5,32,COLUMN(INDIRECT("T"&amp;($A5-1)*65+2)),1)</f>
        <v>3.3V : 100~200 (uA)
Vdc&amp;Remark: -</v>
      </c>
      <c r="M5" s="59" t="str" cm="1">
        <f t="array" aca="1" ref="M5" ca="1">BoxVal($A5,31,COLUMN(INDIRECT("T"&amp;($A5-1)*65+2)),1)</f>
        <v>-38+/-1 dBV</v>
      </c>
      <c r="N5" s="59" t="str" cm="1">
        <f t="array" aca="1" ref="N5" ca="1">BoxVal($A5,12,COLUMN(INDIRECT("T"&amp;($A5-1)*65+2)),1)</f>
        <v>Normal</v>
      </c>
      <c r="O5" s="76" t="str" cm="1">
        <f t="array" ref="O5">BoxVal($A5,2,COLUMN(V6),1)</f>
        <v/>
      </c>
      <c r="P5" s="64" t="str" cm="1">
        <f t="array" aca="1" ref="P5" ca="1">BoxVal($A5,2,COLUMN(INDIRECT("AB"&amp;($A5-1)*65+2)),1)</f>
        <v>14V_NormalMode_38dB_G805YB_2227F_390_440_ZTS6266_MP4.3</v>
      </c>
      <c r="Q5" s="64" t="str" cm="1">
        <f t="array" aca="1" ref="Q5" ca="1">BoxVal($A5,2,COLUMN(INDIRECT("AJ"&amp;($A5-1)*65+2)),1)</f>
        <v/>
      </c>
      <c r="R5" s="34"/>
      <c r="S5" s="7" t="s">
        <v>18</v>
      </c>
      <c r="T5" s="15" t="s">
        <v>45</v>
      </c>
      <c r="U5" s="36" t="str">
        <f t="shared" ref="U5:U12" ca="1" si="1">ConfigCode($AA5,$AN5,$AO5,$AP5,$AQ5,$AR5,$AF5,$AG5,2)</f>
        <v>0x55=-45.80,-45.30;</v>
      </c>
      <c r="V5" s="37"/>
      <c r="W5" s="37"/>
      <c r="X5" s="68"/>
      <c r="Y5" s="68"/>
      <c r="Z5" s="55">
        <f t="shared" ref="Z5:Z12" ca="1" si="2" xml:space="preserve">
N("vbias,vlookup vbias range")+
VLOOKUP($AA5,INDIRECT(BoxVal(ROW($AA5),34,COLUMN(T1))),2,FALSE)+
N("gain")+
$AB5+
N("vcm")+
VLOOKUP($AC5,$CT$1:$DC$31,7,FALSE)+
N("(vbias*vcp*vbg-vbias)*sensor ratio")+
VbiasCal($AA5,$AD5,$AE5,BoxVal(ROW($AC5),18,COLUMN($T$22)))+
N("vbias ref+gain ref")+
$V5+$W5</f>
        <v>3.5</v>
      </c>
      <c r="AA5" s="39" t="s">
        <v>580</v>
      </c>
      <c r="AB5" s="40">
        <v>-1</v>
      </c>
      <c r="AC5" s="40" t="s">
        <v>995</v>
      </c>
      <c r="AD5" s="40">
        <v>1</v>
      </c>
      <c r="AE5" s="41">
        <v>0</v>
      </c>
      <c r="AF5" s="42">
        <v>-45.8</v>
      </c>
      <c r="AG5" s="42">
        <v>-45.3</v>
      </c>
      <c r="AH5" s="43">
        <f t="shared" ref="AH5:AH12" ca="1" si="3">$AF5+$Z5</f>
        <v>-42.3</v>
      </c>
      <c r="AI5" s="43">
        <f t="shared" ref="AI5:AI12" ca="1" si="4">$AG5+$Z5</f>
        <v>-41.8</v>
      </c>
      <c r="AJ5" s="44" cm="1">
        <f t="array" aca="1" ref="AJ5" ca="1" xml:space="preserve">
N("initial sens-loopgain")+
$AF5-BoxVal(ROW($AA5),26,COLUMN(INDIRECT("T"&amp;(INT(ROW($AA22)/65))*65+2)))</f>
        <v>-47.8</v>
      </c>
      <c r="AK5" s="44">
        <f t="shared" ref="AK5:AK12" ca="1" si="5">AJ5+(AG5-AF5)</f>
        <v>-47.3</v>
      </c>
      <c r="AL5" s="44" cm="1">
        <f t="array" aca="1" ref="AL5" ca="1" xml:space="preserve">
N("initial sens-loopgain-gain-gain ref-vcm")+
$AH5-
BoxVal(ROW($AA5),26,COLUMN(INDIRECT("T"&amp;(INT(ROW($AA22)/65))*65+2)))-
$AB5-
$W5-
IFERROR(VLOOKUP($AC5,$CT$1:$DC$31,7,FALSE),0)</f>
        <v>-43.3</v>
      </c>
      <c r="AM5" s="44">
        <f t="shared" ref="AM5:AM12" ca="1" si="6">AL5+(AG5-AF5)</f>
        <v>-42.8</v>
      </c>
      <c r="AN5" s="36" t="str">
        <f t="shared" ref="AN5:AN12" ca="1" si="7">IF(BoxVal(ROW(AA5),9,COLUMN(T3))="FIX","00",ManualLookup(AA5,BoxVal(ROW(AA5),4,COLUMN(AN3)),INDIRECT(DN$3)))</f>
        <v>50</v>
      </c>
      <c r="AO5" s="36" t="str" cm="1">
        <f t="array" aca="1" ref="AO5" ca="1">ManualLookup(AB5,BoxVal(ROW(AB5),4,COLUMN(AO3)),INDIRECT(DO$3))</f>
        <v>05</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586</v>
      </c>
      <c r="AV5" s="5" t="s">
        <v>580</v>
      </c>
      <c r="AW5" s="5" t="s">
        <v>580</v>
      </c>
      <c r="AX5" s="5" t="s">
        <v>580</v>
      </c>
      <c r="AY5" s="5" t="s">
        <v>580</v>
      </c>
      <c r="AZ5" s="5" t="s">
        <v>255</v>
      </c>
      <c r="BB5" s="14" t="s">
        <v>586</v>
      </c>
      <c r="BC5" s="5">
        <v>0</v>
      </c>
      <c r="BD5" s="5">
        <v>1</v>
      </c>
      <c r="BE5" s="5">
        <v>1</v>
      </c>
      <c r="BF5" s="14"/>
      <c r="BG5" s="14"/>
      <c r="BH5" s="14"/>
      <c r="BI5" s="14" t="s">
        <v>808</v>
      </c>
      <c r="BJ5" s="14" t="s">
        <v>562</v>
      </c>
      <c r="BK5" s="14" t="s">
        <v>562</v>
      </c>
      <c r="BM5" s="5">
        <v>-1.5</v>
      </c>
      <c r="BN5" s="5">
        <v>0</v>
      </c>
      <c r="BO5" s="5">
        <v>0</v>
      </c>
      <c r="BP5" s="5">
        <v>1</v>
      </c>
      <c r="BQ5" s="5">
        <v>1</v>
      </c>
      <c r="BU5" s="14" t="s">
        <v>787</v>
      </c>
      <c r="BV5" s="14" t="s">
        <v>562</v>
      </c>
      <c r="BW5" s="14" t="s">
        <v>562</v>
      </c>
      <c r="BY5" s="21" t="s">
        <v>562</v>
      </c>
      <c r="CF5" s="14" t="s">
        <v>562</v>
      </c>
      <c r="CG5" s="14" t="s">
        <v>562</v>
      </c>
      <c r="CH5" s="14" t="s">
        <v>562</v>
      </c>
      <c r="CJ5" s="14" t="s">
        <v>562</v>
      </c>
      <c r="CP5" s="14" t="s">
        <v>562</v>
      </c>
      <c r="CQ5" s="14" t="s">
        <v>562</v>
      </c>
      <c r="CR5" s="14" t="s">
        <v>562</v>
      </c>
      <c r="CT5" s="14" t="s">
        <v>562</v>
      </c>
      <c r="DA5" s="14" t="s">
        <v>562</v>
      </c>
      <c r="DB5" s="14" t="s">
        <v>562</v>
      </c>
      <c r="DC5" s="14" t="s">
        <v>562</v>
      </c>
      <c r="DE5" s="81" t="s">
        <v>255</v>
      </c>
      <c r="DF5" s="81" t="s">
        <v>255</v>
      </c>
      <c r="DG5" s="81" t="s">
        <v>255</v>
      </c>
      <c r="DH5" s="81" t="s">
        <v>255</v>
      </c>
      <c r="DI5" s="81" t="s">
        <v>255</v>
      </c>
      <c r="DJ5" s="81" t="s">
        <v>255</v>
      </c>
      <c r="DL5" s="5" t="s">
        <v>255</v>
      </c>
      <c r="DM5" s="5" t="s">
        <v>255</v>
      </c>
      <c r="DN5" s="5" t="s">
        <v>255</v>
      </c>
      <c r="DX5" s="113"/>
      <c r="DY5" s="113"/>
      <c r="DZ5" s="113"/>
      <c r="EB5" s="77"/>
      <c r="EC5" s="78"/>
      <c r="ED5" s="78"/>
    </row>
    <row r="6" spans="1:134" ht="30" customHeight="1" x14ac:dyDescent="0.25">
      <c r="A6" s="58">
        <v>5</v>
      </c>
      <c r="B6" s="63" t="str">
        <f t="shared" si="0"/>
        <v>=Block5==</v>
      </c>
      <c r="C6" s="59" t="str" cm="1">
        <f t="array" aca="1" ref="C6" ca="1">BoxVal($A6,8,COLUMN(INDIRECT("T"&amp;($A6-1)*65+2)),1)</f>
        <v>9V</v>
      </c>
      <c r="D6" s="59" t="str" cm="1">
        <f t="array" aca="1" ref="D6" ca="1">BoxVal($A6,2,COLUMN(INDIRECT("T"&amp;($A6-1)*65+2)),1)</f>
        <v>TFC</v>
      </c>
      <c r="E6" s="59" t="str" cm="1">
        <f t="array" aca="1" ref="E6" ca="1">BoxVal($A6,3,COLUMN(INDIRECT("T"&amp;($A6-1)*65+2)),1)</f>
        <v>MP</v>
      </c>
      <c r="F6" s="59" t="str" cm="1">
        <f t="array" aca="1" ref="F6" ca="1">BoxVal($A6,16,COLUMN(INDIRECT("T"&amp;($A6-1)*65+2)),1)</f>
        <v>-</v>
      </c>
      <c r="G6" s="59" t="str" cm="1">
        <f t="array" aca="1" ref="G6" ca="1">BoxVal($A6,4,COLUMN(INDIRECT("T"&amp;($A6-1)*65+2)),1)</f>
        <v>ZTS6156</v>
      </c>
      <c r="H6" s="59" t="str" cm="1">
        <f t="array" aca="1" ref="H6" ca="1">BoxVal($A6,5,COLUMN(INDIRECT("T"&amp;($A6-1)*65+2)),1)</f>
        <v>4806YA</v>
      </c>
      <c r="I6" s="59" t="str" cm="1">
        <f t="array" aca="1" ref="I6" ca="1">BoxVal($A6,6,COLUMN(INDIRECT("T"&amp;($A6-1)*65+2)),1)</f>
        <v>3006HW-D</v>
      </c>
      <c r="J6" s="59" t="str" cm="1">
        <f t="array" aca="1" ref="J6" ca="1">BoxVal($A6,21,COLUMN(INDIRECT("T"&amp;($A6-1)*65+2)),1)</f>
        <v>default_NormalMode</v>
      </c>
      <c r="K6" s="59" t="str" cm="1">
        <f t="array" aca="1" ref="K6" ca="1">BoxVal($A6,25,COLUMN(INDIRECT("T"&amp;($A6-1)*65+2)),1)</f>
        <v>Default</v>
      </c>
      <c r="L6" s="60" t="str" cm="1">
        <f t="array" aca="1" ref="L6" ca="1">BoxVal($A6,32,COLUMN(INDIRECT("T"&amp;($A6-1)*65+2)),1)</f>
        <v>3.3V : 100~200 (uA)
Vdc&amp;Remark: -</v>
      </c>
      <c r="M6" s="59" t="str" cm="1">
        <f t="array" aca="1" ref="M6" ca="1">BoxVal($A6,31,COLUMN(INDIRECT("T"&amp;($A6-1)*65+2)),1)</f>
        <v>-38+/-0.8 dBV</v>
      </c>
      <c r="N6" s="59" t="str" cm="1">
        <f t="array" aca="1" ref="N6" ca="1">BoxVal($A6,12,COLUMN(INDIRECT("T"&amp;($A6-1)*65+2)),1)</f>
        <v>Normal</v>
      </c>
      <c r="O6" s="76" t="str" cm="1">
        <f t="array" ref="O6">BoxVal($A6,2,COLUMN(V7),1)</f>
        <v/>
      </c>
      <c r="P6" s="64" t="str" cm="1">
        <f t="array" aca="1" ref="P6" ca="1">BoxVal($A6,2,COLUMN(INDIRECT("AB"&amp;($A6-1)*65+2)),1)</f>
        <v>default_NormalMode_38dB_G805YB_2227F_390_465_ZTS6156_MP5.4</v>
      </c>
      <c r="Q6" s="64" t="str" cm="1">
        <f t="array" aca="1" ref="Q6" ca="1">BoxVal($A6,2,COLUMN(INDIRECT("AJ"&amp;($A6-1)*65+2)),1)</f>
        <v>降低初感-41</v>
      </c>
      <c r="R6" s="34"/>
      <c r="S6" s="7" t="s">
        <v>13</v>
      </c>
      <c r="T6" s="15" t="s">
        <v>377</v>
      </c>
      <c r="U6" s="36" t="str">
        <f t="shared" ca="1" si="1"/>
        <v>0x56=-46.30,-45.80;</v>
      </c>
      <c r="V6" s="37"/>
      <c r="W6" s="37"/>
      <c r="X6" s="68"/>
      <c r="Y6" s="68"/>
      <c r="Z6" s="55">
        <f t="shared" ca="1" si="2"/>
        <v>4</v>
      </c>
      <c r="AA6" s="39" t="s">
        <v>580</v>
      </c>
      <c r="AB6" s="40">
        <v>-0.5</v>
      </c>
      <c r="AC6" s="40" t="s">
        <v>995</v>
      </c>
      <c r="AD6" s="40">
        <v>1</v>
      </c>
      <c r="AE6" s="41">
        <v>0</v>
      </c>
      <c r="AF6" s="42">
        <v>-46.3</v>
      </c>
      <c r="AG6" s="47">
        <f t="shared" ref="AG6:AG12" si="8">AF5</f>
        <v>-45.8</v>
      </c>
      <c r="AH6" s="43">
        <f t="shared" ca="1" si="3"/>
        <v>-42.3</v>
      </c>
      <c r="AI6" s="43">
        <f t="shared" ca="1" si="4"/>
        <v>-41.8</v>
      </c>
      <c r="AJ6" s="44" cm="1">
        <f t="array" aca="1" ref="AJ6" ca="1" xml:space="preserve">
N("initial sens-loopgain")+
$AF6-BoxVal(ROW($AA6),26,COLUMN(INDIRECT("T"&amp;(INT(ROW($AA23)/65))*65+2)))</f>
        <v>-48.3</v>
      </c>
      <c r="AK6" s="44">
        <f t="shared" ca="1" si="5"/>
        <v>-47.8</v>
      </c>
      <c r="AL6" s="44" cm="1">
        <f t="array" aca="1" ref="AL6" ca="1" xml:space="preserve">
N("initial sens-loopgain-gain-gain ref-vcm")+
$AH6-
BoxVal(ROW($AA6),26,COLUMN(INDIRECT("T"&amp;(INT(ROW($AA23)/65))*65+2)))-
$AB6-
$W6-
IFERROR(VLOOKUP($AC6,$CT$1:$DC$31,7,FALSE),0)</f>
        <v>-43.8</v>
      </c>
      <c r="AM6" s="44">
        <f t="shared" ca="1" si="6"/>
        <v>-43.3</v>
      </c>
      <c r="AN6" s="36" t="str">
        <f t="shared" ca="1" si="7"/>
        <v>50</v>
      </c>
      <c r="AO6" s="36" t="str" cm="1">
        <f t="array" aca="1" ref="AO6" ca="1">ManualLookup(AB6,BoxVal(ROW(AB6),4,COLUMN(AO4)),INDIRECT(DO$3))</f>
        <v>06</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584</v>
      </c>
      <c r="AV6" s="5" t="s">
        <v>587</v>
      </c>
      <c r="AW6" s="5" t="s">
        <v>587</v>
      </c>
      <c r="AX6" s="5" t="s">
        <v>587</v>
      </c>
      <c r="AY6" s="5" t="s">
        <v>587</v>
      </c>
      <c r="AZ6" s="5" t="s">
        <v>255</v>
      </c>
      <c r="BB6" s="14" t="s">
        <v>584</v>
      </c>
      <c r="BC6" s="5">
        <v>1</v>
      </c>
      <c r="BD6" s="5">
        <v>0</v>
      </c>
      <c r="BE6" s="5">
        <v>0</v>
      </c>
      <c r="BF6" s="14"/>
      <c r="BG6" s="14"/>
      <c r="BH6" s="14"/>
      <c r="BI6" s="14" t="s">
        <v>807</v>
      </c>
      <c r="BJ6" s="14" t="s">
        <v>562</v>
      </c>
      <c r="BK6" s="14" t="s">
        <v>562</v>
      </c>
      <c r="BM6" s="5">
        <v>-1</v>
      </c>
      <c r="BN6" s="5">
        <v>0</v>
      </c>
      <c r="BO6" s="5">
        <v>1</v>
      </c>
      <c r="BP6" s="5">
        <v>0</v>
      </c>
      <c r="BQ6" s="5">
        <v>0</v>
      </c>
      <c r="BU6" s="14" t="s">
        <v>788</v>
      </c>
      <c r="BV6" s="14" t="s">
        <v>562</v>
      </c>
      <c r="BW6" s="14" t="s">
        <v>562</v>
      </c>
      <c r="BY6" s="21" t="s">
        <v>562</v>
      </c>
      <c r="CF6" s="14" t="s">
        <v>562</v>
      </c>
      <c r="CG6" s="14" t="s">
        <v>562</v>
      </c>
      <c r="CH6" s="14" t="s">
        <v>562</v>
      </c>
      <c r="CJ6" s="14" t="s">
        <v>562</v>
      </c>
      <c r="CP6" s="14" t="s">
        <v>562</v>
      </c>
      <c r="CQ6" s="14" t="s">
        <v>562</v>
      </c>
      <c r="CR6" s="14" t="s">
        <v>562</v>
      </c>
      <c r="CT6" s="14" t="s">
        <v>562</v>
      </c>
      <c r="DA6" s="14" t="s">
        <v>562</v>
      </c>
      <c r="DB6" s="14" t="s">
        <v>562</v>
      </c>
      <c r="DC6" s="14" t="s">
        <v>562</v>
      </c>
      <c r="DE6" s="81" t="s">
        <v>255</v>
      </c>
      <c r="DF6" s="81" t="s">
        <v>255</v>
      </c>
      <c r="DG6" s="81" t="s">
        <v>255</v>
      </c>
      <c r="DH6" s="81" t="s">
        <v>255</v>
      </c>
      <c r="DI6" s="81" t="s">
        <v>255</v>
      </c>
      <c r="DJ6" s="81" t="s">
        <v>255</v>
      </c>
      <c r="DL6" s="5" t="s">
        <v>255</v>
      </c>
      <c r="DM6" s="5" t="s">
        <v>255</v>
      </c>
      <c r="DN6" s="5" t="s">
        <v>255</v>
      </c>
      <c r="DX6" s="113"/>
      <c r="DY6" s="113"/>
      <c r="DZ6" s="113"/>
      <c r="EB6" s="22"/>
      <c r="EC6" s="22"/>
      <c r="ED6" s="22"/>
    </row>
    <row r="7" spans="1:134" ht="30" customHeight="1" x14ac:dyDescent="0.25">
      <c r="A7" s="58">
        <v>6</v>
      </c>
      <c r="B7" s="63" t="str">
        <f t="shared" si="0"/>
        <v>=Block6==</v>
      </c>
      <c r="C7" s="59" t="str" cm="1">
        <f t="array" aca="1" ref="C7" ca="1">BoxVal($A7,8,COLUMN(INDIRECT("T"&amp;($A7-1)*65+2)),1)</f>
        <v>9V</v>
      </c>
      <c r="D7" s="59" t="str" cm="1">
        <f t="array" aca="1" ref="D7" ca="1">BoxVal($A7,2,COLUMN(INDIRECT("T"&amp;($A7-1)*65+2)),1)</f>
        <v>TFC</v>
      </c>
      <c r="E7" s="59" t="str" cm="1">
        <f t="array" aca="1" ref="E7" ca="1">BoxVal($A7,3,COLUMN(INDIRECT("T"&amp;($A7-1)*65+2)),1)</f>
        <v>MP</v>
      </c>
      <c r="F7" s="59" t="str" cm="1">
        <f t="array" aca="1" ref="F7" ca="1">BoxVal($A7,16,COLUMN(INDIRECT("T"&amp;($A7-1)*65+2)),1)</f>
        <v>ZTS6155</v>
      </c>
      <c r="G7" s="59" t="str" cm="1">
        <f t="array" aca="1" ref="G7" ca="1">BoxVal($A7,4,COLUMN(INDIRECT("T"&amp;($A7-1)*65+2)),1)</f>
        <v>ZTS6856S</v>
      </c>
      <c r="H7" s="59" t="str" cm="1">
        <f t="array" aca="1" ref="H7" ca="1">BoxVal($A7,5,COLUMN(INDIRECT("T"&amp;($A7-1)*65+2)),1)</f>
        <v>4806YA</v>
      </c>
      <c r="I7" s="59" t="str" cm="1">
        <f t="array" aca="1" ref="I7" ca="1">BoxVal($A7,6,COLUMN(INDIRECT("T"&amp;($A7-1)*65+2)),1)</f>
        <v>ZTS2180</v>
      </c>
      <c r="J7" s="59" t="str" cm="1">
        <f t="array" aca="1" ref="J7" ca="1">BoxVal($A7,21,COLUMN(INDIRECT("T"&amp;($A7-1)*65+2)),1)</f>
        <v>default_NormalMode</v>
      </c>
      <c r="K7" s="59" t="str" cm="1">
        <f t="array" aca="1" ref="K7" ca="1">BoxVal($A7,25,COLUMN(INDIRECT("T"&amp;($A7-1)*65+2)),1)</f>
        <v>Default</v>
      </c>
      <c r="L7" s="60" t="str" cm="1">
        <f t="array" aca="1" ref="L7" ca="1">BoxVal($A7,32,COLUMN(INDIRECT("T"&amp;($A7-1)*65+2)),1)</f>
        <v>3.3V : 100~200 (uA)
Vdc&amp;Remark: -</v>
      </c>
      <c r="M7" s="59" t="str" cm="1">
        <f t="array" aca="1" ref="M7" ca="1">BoxVal($A7,31,COLUMN(INDIRECT("T"&amp;($A7-1)*65+2)),1)</f>
        <v>-38+/-0.8 dBV</v>
      </c>
      <c r="N7" s="59" t="str" cm="1">
        <f t="array" aca="1" ref="N7" ca="1">BoxVal($A7,12,COLUMN(INDIRECT("T"&amp;($A7-1)*65+2)),1)</f>
        <v>Normal</v>
      </c>
      <c r="O7" s="76" t="str" cm="1">
        <f t="array" ref="O7">BoxVal($A7,2,COLUMN(V8),1)</f>
        <v/>
      </c>
      <c r="P7" s="64" t="str" cm="1">
        <f t="array" aca="1" ref="P7" ca="1">BoxVal($A7,2,COLUMN(INDIRECT("AB"&amp;($A7-1)*65+2)),1)</f>
        <v>default_NormalMode_38dB_G805YB_2227F_347_412_ZTS6856S_MP6.9</v>
      </c>
      <c r="Q7" s="64" t="str" cm="1">
        <f t="array" aca="1" ref="Q7" ca="1">BoxVal($A7,2,COLUMN(INDIRECT("AJ"&amp;($A7-1)*65+2)),1)</f>
        <v/>
      </c>
      <c r="R7" s="34"/>
      <c r="S7" s="26"/>
      <c r="T7" s="17"/>
      <c r="U7" s="36" t="str">
        <f t="shared" ca="1" si="1"/>
        <v>0x50=-46.80,-46.30;</v>
      </c>
      <c r="V7" s="37"/>
      <c r="W7" s="37"/>
      <c r="X7" s="68"/>
      <c r="Y7" s="68"/>
      <c r="Z7" s="55">
        <f t="shared" ca="1" si="2"/>
        <v>4.5</v>
      </c>
      <c r="AA7" s="39" t="s">
        <v>580</v>
      </c>
      <c r="AB7" s="40">
        <v>0</v>
      </c>
      <c r="AC7" s="40" t="s">
        <v>995</v>
      </c>
      <c r="AD7" s="40">
        <v>1</v>
      </c>
      <c r="AE7" s="41">
        <v>0</v>
      </c>
      <c r="AF7" s="42">
        <v>-46.8</v>
      </c>
      <c r="AG7" s="47">
        <f t="shared" si="8"/>
        <v>-46.3</v>
      </c>
      <c r="AH7" s="43">
        <f t="shared" ca="1" si="3"/>
        <v>-42.3</v>
      </c>
      <c r="AI7" s="43">
        <f t="shared" ca="1" si="4"/>
        <v>-41.8</v>
      </c>
      <c r="AJ7" s="44" cm="1">
        <f t="array" aca="1" ref="AJ7" ca="1" xml:space="preserve">
N("initial sens-loopgain")+
$AF7-BoxVal(ROW($AA7),26,COLUMN(INDIRECT("T"&amp;(INT(ROW($AA24)/65))*65+2)))</f>
        <v>-48.8</v>
      </c>
      <c r="AK7" s="44">
        <f t="shared" ca="1" si="5"/>
        <v>-48.3</v>
      </c>
      <c r="AL7" s="44" cm="1">
        <f t="array" aca="1" ref="AL7" ca="1" xml:space="preserve">
N("initial sens-loopgain-gain-gain ref-vcm")+
$AH7-
BoxVal(ROW($AA7),26,COLUMN(INDIRECT("T"&amp;(INT(ROW($AA24)/65))*65+2)))-
$AB7-
$W7-
IFERROR(VLOOKUP($AC7,$CT$1:$DC$31,7,FALSE),0)</f>
        <v>-44.3</v>
      </c>
      <c r="AM7" s="44">
        <f t="shared" ca="1" si="6"/>
        <v>-43.8</v>
      </c>
      <c r="AN7" s="36" t="str">
        <f t="shared" ca="1" si="7"/>
        <v>50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34"/>
      <c r="AU7" s="14" t="s">
        <v>965</v>
      </c>
      <c r="AV7" s="5" t="s">
        <v>586</v>
      </c>
      <c r="AW7" s="5" t="s">
        <v>585</v>
      </c>
      <c r="AX7" s="5" t="s">
        <v>585</v>
      </c>
      <c r="AY7" s="5" t="s">
        <v>585</v>
      </c>
      <c r="AZ7" s="5" t="s">
        <v>255</v>
      </c>
      <c r="BB7" s="14" t="s">
        <v>965</v>
      </c>
      <c r="BC7" s="5">
        <v>0</v>
      </c>
      <c r="BD7" s="5">
        <v>0</v>
      </c>
      <c r="BE7" s="5">
        <v>0</v>
      </c>
      <c r="BF7" s="14"/>
      <c r="BG7" s="14"/>
      <c r="BH7" s="14"/>
      <c r="BI7" s="14" t="s">
        <v>783</v>
      </c>
      <c r="BJ7" s="14" t="s">
        <v>562</v>
      </c>
      <c r="BK7" s="14" t="s">
        <v>562</v>
      </c>
      <c r="BM7" s="5">
        <v>-0.5</v>
      </c>
      <c r="BN7" s="5">
        <v>0</v>
      </c>
      <c r="BO7" s="5">
        <v>1</v>
      </c>
      <c r="BP7" s="5">
        <v>0</v>
      </c>
      <c r="BQ7" s="5">
        <v>1</v>
      </c>
      <c r="BU7" s="14" t="s">
        <v>789</v>
      </c>
      <c r="BV7" s="14" t="s">
        <v>562</v>
      </c>
      <c r="BW7" s="14" t="s">
        <v>562</v>
      </c>
      <c r="BY7" s="21" t="s">
        <v>562</v>
      </c>
      <c r="CF7" s="5" t="s">
        <v>562</v>
      </c>
      <c r="CG7" s="5" t="s">
        <v>562</v>
      </c>
      <c r="CH7" s="5" t="s">
        <v>562</v>
      </c>
      <c r="CJ7" s="14" t="s">
        <v>562</v>
      </c>
      <c r="CP7" s="14" t="s">
        <v>562</v>
      </c>
      <c r="CQ7" s="14" t="s">
        <v>562</v>
      </c>
      <c r="CR7" s="14" t="s">
        <v>562</v>
      </c>
      <c r="CT7" s="14" t="s">
        <v>562</v>
      </c>
      <c r="DA7" s="14" t="s">
        <v>562</v>
      </c>
      <c r="DB7" s="14" t="s">
        <v>562</v>
      </c>
      <c r="DC7" s="14" t="s">
        <v>562</v>
      </c>
      <c r="DE7" s="81" t="s">
        <v>255</v>
      </c>
      <c r="DF7" s="81" t="s">
        <v>255</v>
      </c>
      <c r="DG7" s="81" t="s">
        <v>255</v>
      </c>
      <c r="DH7" s="81" t="s">
        <v>255</v>
      </c>
      <c r="DI7" s="81" t="s">
        <v>255</v>
      </c>
      <c r="DJ7" s="81" t="s">
        <v>255</v>
      </c>
      <c r="DL7" s="5" t="s">
        <v>255</v>
      </c>
      <c r="DM7" s="5" t="s">
        <v>255</v>
      </c>
      <c r="DN7" s="5" t="s">
        <v>255</v>
      </c>
      <c r="DX7" s="113"/>
      <c r="DY7" s="113"/>
      <c r="DZ7" s="113"/>
      <c r="EB7" s="77"/>
      <c r="EC7" s="78"/>
      <c r="ED7" s="78"/>
    </row>
    <row r="8" spans="1:134" ht="30" customHeight="1" x14ac:dyDescent="0.25">
      <c r="A8" s="58">
        <v>7</v>
      </c>
      <c r="B8" s="63" t="str">
        <f t="shared" si="0"/>
        <v>=Block7==</v>
      </c>
      <c r="C8" s="59" t="str" cm="1">
        <f t="array" aca="1" ref="C8" ca="1">BoxVal($A8,8,COLUMN(INDIRECT("T"&amp;($A8-1)*65+2)),1)</f>
        <v>9V</v>
      </c>
      <c r="D8" s="59" t="str" cm="1">
        <f t="array" aca="1" ref="D8" ca="1">BoxVal($A8,2,COLUMN(INDIRECT("T"&amp;($A8-1)*65+2)),1)</f>
        <v>CPC</v>
      </c>
      <c r="E8" s="59" t="str" cm="1">
        <f t="array" aca="1" ref="E8" ca="1">BoxVal($A8,3,COLUMN(INDIRECT("T"&amp;($A8-1)*65+2)),1)</f>
        <v>MP</v>
      </c>
      <c r="F8" s="59" t="str" cm="1">
        <f t="array" aca="1" ref="F8" ca="1">BoxVal($A8,16,COLUMN(INDIRECT("T"&amp;($A8-1)*65+2)),1)</f>
        <v>-</v>
      </c>
      <c r="G8" s="59" t="str" cm="1">
        <f t="array" aca="1" ref="G8" ca="1">BoxVal($A8,4,COLUMN(INDIRECT("T"&amp;($A8-1)*65+2)),1)</f>
        <v>ZTS6856S</v>
      </c>
      <c r="H8" s="59" t="str" cm="1">
        <f t="array" aca="1" ref="H8" ca="1">BoxVal($A8,5,COLUMN(INDIRECT("T"&amp;($A8-1)*65+2)),1)</f>
        <v>4806YA</v>
      </c>
      <c r="I8" s="59" t="str" cm="1">
        <f t="array" aca="1" ref="I8" ca="1">BoxVal($A8,6,COLUMN(INDIRECT("T"&amp;($A8-1)*65+2)),1)</f>
        <v>ZTS2180</v>
      </c>
      <c r="J8" s="59" t="str" cm="1">
        <f t="array" aca="1" ref="J8" ca="1">BoxVal($A8,21,COLUMN(INDIRECT("T"&amp;($A8-1)*65+2)),1)</f>
        <v>default_NormalMode</v>
      </c>
      <c r="K8" s="59" t="str" cm="1">
        <f t="array" aca="1" ref="K8" ca="1">BoxVal($A8,25,COLUMN(INDIRECT("T"&amp;($A8-1)*65+2)),1)</f>
        <v>Default</v>
      </c>
      <c r="L8" s="60" t="str" cm="1">
        <f t="array" aca="1" ref="L8" ca="1">BoxVal($A8,32,COLUMN(INDIRECT("T"&amp;($A8-1)*65+2)),1)</f>
        <v>3.3V : 100~200 (uA)
Vdc&amp;Remark: -</v>
      </c>
      <c r="M8" s="59" t="str" cm="1">
        <f t="array" aca="1" ref="M8" ca="1">BoxVal($A8,31,COLUMN(INDIRECT("T"&amp;($A8-1)*65+2)),1)</f>
        <v>-38+/-0.8 dBV</v>
      </c>
      <c r="N8" s="59" t="str" cm="1">
        <f t="array" aca="1" ref="N8" ca="1">BoxVal($A8,12,COLUMN(INDIRECT("T"&amp;($A8-1)*65+2)),1)</f>
        <v>Normal</v>
      </c>
      <c r="O8" s="76" t="str" cm="1">
        <f t="array" ref="O8">BoxVal($A8,2,COLUMN(V9),1)</f>
        <v/>
      </c>
      <c r="P8" s="64" t="str" cm="1">
        <f t="array" aca="1" ref="P8" ca="1">BoxVal($A8,2,COLUMN(INDIRECT("AB"&amp;($A8-1)*65+2)),1)</f>
        <v>default_NormalMode_38dB_G805YB_2227F_336_430_ZTS6856S_MP7.4</v>
      </c>
      <c r="Q8" s="64" t="str" cm="1">
        <f t="array" aca="1" ref="Q8" ca="1">BoxVal($A8,2,COLUMN(INDIRECT("AJ"&amp;($A8-1)*65+2)),1)</f>
        <v/>
      </c>
      <c r="R8" s="34"/>
      <c r="S8" s="7" t="s">
        <v>19</v>
      </c>
      <c r="T8" s="15" t="s">
        <v>965</v>
      </c>
      <c r="U8" s="36" t="str">
        <f t="shared" ca="1" si="1"/>
        <v>0x57=-47.30,-46.80;</v>
      </c>
      <c r="V8" s="37"/>
      <c r="W8" s="37"/>
      <c r="X8" s="68"/>
      <c r="Y8" s="68"/>
      <c r="Z8" s="55">
        <f t="shared" ca="1" si="2"/>
        <v>5</v>
      </c>
      <c r="AA8" s="39" t="s">
        <v>580</v>
      </c>
      <c r="AB8" s="40">
        <v>0.5</v>
      </c>
      <c r="AC8" s="40" t="s">
        <v>995</v>
      </c>
      <c r="AD8" s="40">
        <v>1</v>
      </c>
      <c r="AE8" s="41">
        <v>0</v>
      </c>
      <c r="AF8" s="42">
        <v>-47.3</v>
      </c>
      <c r="AG8" s="47">
        <f t="shared" si="8"/>
        <v>-46.8</v>
      </c>
      <c r="AH8" s="43">
        <f t="shared" ca="1" si="3"/>
        <v>-42.3</v>
      </c>
      <c r="AI8" s="43">
        <f t="shared" ca="1" si="4"/>
        <v>-41.8</v>
      </c>
      <c r="AJ8" s="44" cm="1">
        <f t="array" aca="1" ref="AJ8" ca="1" xml:space="preserve">
N("initial sens-loopgain")+
$AF8-BoxVal(ROW($AA8),26,COLUMN(INDIRECT("T"&amp;(INT(ROW($AA25)/65))*65+2)))</f>
        <v>-49.3</v>
      </c>
      <c r="AK8" s="44">
        <f t="shared" ca="1" si="5"/>
        <v>-48.8</v>
      </c>
      <c r="AL8" s="44" cm="1">
        <f t="array" aca="1" ref="AL8" ca="1" xml:space="preserve">
N("initial sens-loopgain-gain-gain ref-vcm")+
$AH8-
BoxVal(ROW($AA8),26,COLUMN(INDIRECT("T"&amp;(INT(ROW($AA25)/65))*65+2)))-
$AB8-
$W8-
IFERROR(VLOOKUP($AC8,$CT$1:$DC$31,7,FALSE),0)</f>
        <v>-44.8</v>
      </c>
      <c r="AM8" s="44">
        <f t="shared" ca="1" si="6"/>
        <v>-44.3</v>
      </c>
      <c r="AN8" s="36" t="str">
        <f t="shared" ca="1" si="7"/>
        <v>50</v>
      </c>
      <c r="AO8" s="36" t="str" cm="1">
        <f t="array" aca="1" ref="AO8" ca="1">ManualLookup(AB8,BoxVal(ROW(AB8),4,COLUMN(AO6)),INDIRECT(DO$3))</f>
        <v>07</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34"/>
      <c r="AU8" s="14" t="s">
        <v>1268</v>
      </c>
      <c r="AV8" s="5" t="s">
        <v>584</v>
      </c>
      <c r="AW8" s="5" t="s">
        <v>586</v>
      </c>
      <c r="AX8" s="5" t="s">
        <v>586</v>
      </c>
      <c r="AY8" s="5" t="s">
        <v>586</v>
      </c>
      <c r="AZ8" s="5" t="s">
        <v>255</v>
      </c>
      <c r="BB8" s="14" t="s">
        <v>1268</v>
      </c>
      <c r="BC8" s="5">
        <v>1</v>
      </c>
      <c r="BD8" s="5">
        <v>1</v>
      </c>
      <c r="BE8" s="5">
        <v>0</v>
      </c>
      <c r="BF8" s="14"/>
      <c r="BG8" s="14"/>
      <c r="BH8" s="14"/>
      <c r="BI8" s="14" t="s">
        <v>806</v>
      </c>
      <c r="BJ8" s="14" t="s">
        <v>562</v>
      </c>
      <c r="BK8" s="14" t="s">
        <v>562</v>
      </c>
      <c r="BM8" s="5">
        <v>0</v>
      </c>
      <c r="BN8" s="5">
        <v>0</v>
      </c>
      <c r="BO8" s="5">
        <v>0</v>
      </c>
      <c r="BP8" s="5">
        <v>0</v>
      </c>
      <c r="BQ8" s="5">
        <v>0</v>
      </c>
      <c r="BU8" s="14" t="s">
        <v>783</v>
      </c>
      <c r="BV8" s="14" t="s">
        <v>562</v>
      </c>
      <c r="BW8" s="14" t="s">
        <v>562</v>
      </c>
      <c r="BY8" s="21" t="s">
        <v>562</v>
      </c>
      <c r="CF8" s="5" t="s">
        <v>562</v>
      </c>
      <c r="CG8" s="5" t="s">
        <v>562</v>
      </c>
      <c r="CH8" s="5" t="s">
        <v>562</v>
      </c>
      <c r="CJ8" s="14" t="s">
        <v>562</v>
      </c>
      <c r="CP8" s="14" t="s">
        <v>562</v>
      </c>
      <c r="CQ8" s="14" t="s">
        <v>562</v>
      </c>
      <c r="CR8" s="14" t="s">
        <v>562</v>
      </c>
      <c r="CT8" s="14" t="s">
        <v>562</v>
      </c>
      <c r="DA8" s="14" t="s">
        <v>562</v>
      </c>
      <c r="DB8" s="14" t="s">
        <v>562</v>
      </c>
      <c r="DC8" s="14" t="s">
        <v>562</v>
      </c>
      <c r="DE8" s="81" t="s">
        <v>255</v>
      </c>
      <c r="DF8" s="81" t="s">
        <v>255</v>
      </c>
      <c r="DG8" s="81" t="s">
        <v>255</v>
      </c>
      <c r="DH8" s="81" t="s">
        <v>255</v>
      </c>
      <c r="DI8" s="81" t="s">
        <v>255</v>
      </c>
      <c r="DJ8" s="81" t="s">
        <v>255</v>
      </c>
      <c r="DL8" s="5" t="s">
        <v>255</v>
      </c>
      <c r="DM8" s="5" t="s">
        <v>255</v>
      </c>
      <c r="DN8" s="5" t="s">
        <v>255</v>
      </c>
      <c r="DX8" s="113"/>
      <c r="DY8" s="113"/>
      <c r="DZ8" s="113"/>
      <c r="EB8" s="22"/>
      <c r="EC8" s="22"/>
      <c r="ED8" s="22"/>
    </row>
    <row r="9" spans="1:134" ht="30" customHeight="1" x14ac:dyDescent="0.25">
      <c r="A9" s="58">
        <v>8</v>
      </c>
      <c r="B9" s="63" t="str">
        <f t="shared" si="0"/>
        <v>=Block8==</v>
      </c>
      <c r="C9" s="59" t="str" cm="1">
        <f t="array" aca="1" ref="C9" ca="1">BoxVal($A9,8,COLUMN(INDIRECT("T"&amp;($A9-1)*65+2)),1)</f>
        <v>9V</v>
      </c>
      <c r="D9" s="59" t="str" cm="1">
        <f t="array" aca="1" ref="D9" ca="1">BoxVal($A9,2,COLUMN(INDIRECT("T"&amp;($A9-1)*65+2)),1)</f>
        <v>HELE</v>
      </c>
      <c r="E9" s="59" t="str" cm="1">
        <f t="array" aca="1" ref="E9" ca="1">BoxVal($A9,3,COLUMN(INDIRECT("T"&amp;($A9-1)*65+2)),1)</f>
        <v>MP</v>
      </c>
      <c r="F9" s="59" t="str" cm="1">
        <f t="array" aca="1" ref="F9" ca="1">BoxVal($A9,16,COLUMN(INDIRECT("T"&amp;($A9-1)*65+2)),1)</f>
        <v>-</v>
      </c>
      <c r="G9" s="59" t="str" cm="1">
        <f t="array" aca="1" ref="G9" ca="1">BoxVal($A9,4,COLUMN(INDIRECT("T"&amp;($A9-1)*65+2)),1)</f>
        <v>ZTS6856S</v>
      </c>
      <c r="H9" s="59" t="str" cm="1">
        <f t="array" aca="1" ref="H9" ca="1">BoxVal($A9,5,COLUMN(INDIRECT("T"&amp;($A9-1)*65+2)),1)</f>
        <v>4806YA</v>
      </c>
      <c r="I9" s="59" t="str" cm="1">
        <f t="array" aca="1" ref="I9" ca="1">BoxVal($A9,6,COLUMN(INDIRECT("T"&amp;($A9-1)*65+2)),1)</f>
        <v>ZTS2180</v>
      </c>
      <c r="J9" s="59" t="str" cm="1">
        <f t="array" aca="1" ref="J9" ca="1">BoxVal($A9,21,COLUMN(INDIRECT("T"&amp;($A9-1)*65+2)),1)</f>
        <v>11V_NormalMode</v>
      </c>
      <c r="K9" s="59" t="str" cm="1">
        <f t="array" aca="1" ref="K9" ca="1">BoxVal($A9,25,COLUMN(INDIRECT("T"&amp;($A9-1)*65+2)),1)</f>
        <v>Default</v>
      </c>
      <c r="L9" s="60" t="str" cm="1">
        <f t="array" aca="1" ref="L9" ca="1">BoxVal($A9,32,COLUMN(INDIRECT("T"&amp;($A9-1)*65+2)),1)</f>
        <v>3.3V : 100~200 (uA)
Vdc&amp;Remark: -</v>
      </c>
      <c r="M9" s="59" t="str" cm="1">
        <f t="array" aca="1" ref="M9" ca="1">BoxVal($A9,31,COLUMN(INDIRECT("T"&amp;($A9-1)*65+2)),1)</f>
        <v>-38+/-0.8 dBV</v>
      </c>
      <c r="N9" s="59" t="str" cm="1">
        <f t="array" aca="1" ref="N9" ca="1">BoxVal($A9,12,COLUMN(INDIRECT("T"&amp;($A9-1)*65+2)),1)</f>
        <v>Normal</v>
      </c>
      <c r="O9" s="76" t="str" cm="1">
        <f t="array" ref="O9">BoxVal($A9,2,COLUMN(V10),1)</f>
        <v/>
      </c>
      <c r="P9" s="64" t="str" cm="1">
        <f t="array" aca="1" ref="P9" ca="1">BoxVal($A9,2,COLUMN(INDIRECT("AB"&amp;($A9-1)*65+2)),1)</f>
        <v>11V_NormalMode_38dB_G805YB_2227F_336_382_ZTS6856S_MP8.0</v>
      </c>
      <c r="Q9" s="64" t="str" cm="1">
        <f t="array" aca="1" ref="Q9" ca="1">BoxVal($A9,2,COLUMN(INDIRECT("AJ"&amp;($A9-1)*65+2)),1)</f>
        <v/>
      </c>
      <c r="R9" s="34"/>
      <c r="S9" s="73" t="s">
        <v>15</v>
      </c>
      <c r="T9" s="15" t="s">
        <v>801</v>
      </c>
      <c r="U9" s="36" t="str">
        <f t="shared" ca="1" si="1"/>
        <v>0x65=-47.80,-47.30;</v>
      </c>
      <c r="V9" s="37"/>
      <c r="W9" s="37"/>
      <c r="X9" s="68"/>
      <c r="Y9" s="68"/>
      <c r="Z9" s="55">
        <f t="shared" ca="1" si="2"/>
        <v>5.3</v>
      </c>
      <c r="AA9" s="39" t="s">
        <v>582</v>
      </c>
      <c r="AB9" s="40">
        <v>-1</v>
      </c>
      <c r="AC9" s="40" t="s">
        <v>995</v>
      </c>
      <c r="AD9" s="40">
        <v>1</v>
      </c>
      <c r="AE9" s="41">
        <v>0</v>
      </c>
      <c r="AF9" s="42">
        <v>-47.8</v>
      </c>
      <c r="AG9" s="47">
        <f t="shared" si="8"/>
        <v>-47.3</v>
      </c>
      <c r="AH9" s="43">
        <f t="shared" ca="1" si="3"/>
        <v>-42.5</v>
      </c>
      <c r="AI9" s="43">
        <f t="shared" ca="1" si="4"/>
        <v>-42</v>
      </c>
      <c r="AJ9" s="44" cm="1">
        <f t="array" aca="1" ref="AJ9" ca="1" xml:space="preserve">
N("initial sens-loopgain")+
$AF9-BoxVal(ROW($AA9),26,COLUMN(INDIRECT("T"&amp;(INT(ROW($AA26)/65))*65+2)))</f>
        <v>-49.8</v>
      </c>
      <c r="AK9" s="44">
        <f t="shared" ca="1" si="5"/>
        <v>-49.3</v>
      </c>
      <c r="AL9" s="44" cm="1">
        <f t="array" aca="1" ref="AL9" ca="1" xml:space="preserve">
N("initial sens-loopgain-gain-gain ref-vcm")+
$AH9-
BoxVal(ROW($AA9),26,COLUMN(INDIRECT("T"&amp;(INT(ROW($AA26)/65))*65+2)))-
$AB9-
$W9-
IFERROR(VLOOKUP($AC9,$CT$1:$DC$31,7,FALSE),0)</f>
        <v>-43.5</v>
      </c>
      <c r="AM9" s="44">
        <f t="shared" ca="1" si="6"/>
        <v>-43</v>
      </c>
      <c r="AN9" s="36" t="str">
        <f t="shared" ca="1" si="7"/>
        <v>60</v>
      </c>
      <c r="AO9" s="36" t="str" cm="1">
        <f t="array" aca="1" ref="AO9" ca="1">ManualLookup(AB9,BoxVal(ROW(AB9),4,COLUMN(AO7)),INDIRECT(DO$3))</f>
        <v>05</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34"/>
      <c r="AU9" s="14" t="s">
        <v>1269</v>
      </c>
      <c r="AV9" s="5" t="s">
        <v>818</v>
      </c>
      <c r="AW9" s="5" t="s">
        <v>584</v>
      </c>
      <c r="AX9" s="5" t="s">
        <v>584</v>
      </c>
      <c r="AY9" s="5" t="s">
        <v>584</v>
      </c>
      <c r="AZ9" s="5" t="s">
        <v>255</v>
      </c>
      <c r="BB9" s="14" t="s">
        <v>1269</v>
      </c>
      <c r="BC9" s="5">
        <v>1</v>
      </c>
      <c r="BD9" s="5">
        <v>1</v>
      </c>
      <c r="BE9" s="5">
        <v>1</v>
      </c>
      <c r="BF9" s="14"/>
      <c r="BG9" s="14"/>
      <c r="BH9" s="14"/>
      <c r="BI9" s="14" t="s">
        <v>805</v>
      </c>
      <c r="BJ9" s="14" t="s">
        <v>562</v>
      </c>
      <c r="BK9" s="14" t="s">
        <v>562</v>
      </c>
      <c r="BM9" s="5">
        <v>0.5</v>
      </c>
      <c r="BN9" s="5">
        <v>0</v>
      </c>
      <c r="BO9" s="5">
        <v>1</v>
      </c>
      <c r="BP9" s="5">
        <v>1</v>
      </c>
      <c r="BQ9" s="5">
        <v>1</v>
      </c>
      <c r="BU9" s="14" t="s">
        <v>790</v>
      </c>
      <c r="BV9" s="14" t="s">
        <v>562</v>
      </c>
      <c r="BW9" s="14" t="s">
        <v>562</v>
      </c>
      <c r="BY9" s="21" t="s">
        <v>562</v>
      </c>
      <c r="CF9" s="5" t="s">
        <v>562</v>
      </c>
      <c r="CG9" s="5" t="s">
        <v>562</v>
      </c>
      <c r="CH9" s="5" t="s">
        <v>562</v>
      </c>
      <c r="CJ9" s="14" t="s">
        <v>562</v>
      </c>
      <c r="CP9" s="14" t="s">
        <v>562</v>
      </c>
      <c r="CQ9" s="14" t="s">
        <v>562</v>
      </c>
      <c r="CR9" s="14" t="s">
        <v>562</v>
      </c>
      <c r="CT9" s="14" t="s">
        <v>562</v>
      </c>
      <c r="DA9" s="14" t="s">
        <v>562</v>
      </c>
      <c r="DB9" s="14" t="s">
        <v>562</v>
      </c>
      <c r="DC9" s="14" t="s">
        <v>562</v>
      </c>
      <c r="DE9" s="81" t="s">
        <v>255</v>
      </c>
      <c r="DF9" s="81" t="s">
        <v>255</v>
      </c>
      <c r="DG9" s="81" t="s">
        <v>255</v>
      </c>
      <c r="DH9" s="81" t="s">
        <v>255</v>
      </c>
      <c r="DI9" s="81" t="s">
        <v>255</v>
      </c>
      <c r="DJ9" s="81" t="s">
        <v>255</v>
      </c>
      <c r="DL9" s="5" t="s">
        <v>255</v>
      </c>
      <c r="DM9" s="5" t="s">
        <v>255</v>
      </c>
      <c r="DN9" s="5" t="s">
        <v>255</v>
      </c>
      <c r="DX9" s="113"/>
      <c r="DY9" s="113"/>
      <c r="DZ9" s="113"/>
      <c r="EB9" s="22"/>
      <c r="EC9" s="22"/>
      <c r="ED9" s="22"/>
    </row>
    <row r="10" spans="1:134" ht="30" customHeight="1" x14ac:dyDescent="0.25">
      <c r="A10" s="58">
        <v>9</v>
      </c>
      <c r="B10" s="63" t="str">
        <f t="shared" si="0"/>
        <v>=Block9==</v>
      </c>
      <c r="C10" s="59" t="str" cm="1">
        <f t="array" aca="1" ref="C10" ca="1">BoxVal($A10,8,COLUMN(INDIRECT("T"&amp;($A10-1)*65+2)),1)</f>
        <v>9V</v>
      </c>
      <c r="D10" s="59" t="str" cm="1">
        <f t="array" aca="1" ref="D10" ca="1">BoxVal($A10,2,COLUMN(INDIRECT("T"&amp;($A10-1)*65+2)),1)</f>
        <v>CPC</v>
      </c>
      <c r="E10" s="59" t="str" cm="1">
        <f t="array" aca="1" ref="E10" ca="1">BoxVal($A10,3,COLUMN(INDIRECT("T"&amp;($A10-1)*65+2)),1)</f>
        <v>TR</v>
      </c>
      <c r="F10" s="59" t="str" cm="1">
        <f t="array" aca="1" ref="F10" ca="1">BoxVal($A10,16,COLUMN(INDIRECT("T"&amp;($A10-1)*65+2)),1)</f>
        <v>-</v>
      </c>
      <c r="G10" s="59" t="str" cm="1">
        <f t="array" aca="1" ref="G10" ca="1">BoxVal($A10,4,COLUMN(INDIRECT("T"&amp;($A10-1)*65+2)),1)</f>
        <v>ZTS6117</v>
      </c>
      <c r="H10" s="59" t="str" cm="1">
        <f t="array" aca="1" ref="H10" ca="1">BoxVal($A10,5,COLUMN(INDIRECT("T"&amp;($A10-1)*65+2)),1)</f>
        <v>4806YA</v>
      </c>
      <c r="I10" s="59" t="str" cm="1">
        <f t="array" aca="1" ref="I10" ca="1">BoxVal($A10,6,COLUMN(INDIRECT("T"&amp;($A10-1)*65+2)),1)</f>
        <v>1101AV</v>
      </c>
      <c r="J10" s="59" t="str" cm="1">
        <f t="array" aca="1" ref="J10" ca="1">BoxVal($A10,21,COLUMN(INDIRECT("T"&amp;($A10-1)*65+2)),1)</f>
        <v>default_NormalMode</v>
      </c>
      <c r="K10" s="59" t="str" cm="1">
        <f t="array" aca="1" ref="K10" ca="1">BoxVal($A10,25,COLUMN(INDIRECT("T"&amp;($A10-1)*65+2)),1)</f>
        <v>Default</v>
      </c>
      <c r="L10" s="60" t="str" cm="1">
        <f t="array" aca="1" ref="L10" ca="1">BoxVal($A10,32,COLUMN(INDIRECT("T"&amp;($A10-1)*65+2)),1)</f>
        <v>3.3V : 100~200 (uA)
Vdc&amp;Remark: -</v>
      </c>
      <c r="M10" s="59" t="str" cm="1">
        <f t="array" aca="1" ref="M10" ca="1">BoxVal($A10,31,COLUMN(INDIRECT("T"&amp;($A10-1)*65+2)),1)</f>
        <v>-42+/-0.8 dBV</v>
      </c>
      <c r="N10" s="59" t="str" cm="1">
        <f t="array" aca="1" ref="N10" ca="1">BoxVal($A10,12,COLUMN(INDIRECT("T"&amp;($A10-1)*65+2)),1)</f>
        <v>Normal</v>
      </c>
      <c r="O10" s="76" t="str" cm="1">
        <f t="array" ref="O10">BoxVal($A10,2,COLUMN(V11),1)</f>
        <v/>
      </c>
      <c r="P10" s="64" t="str" cm="1">
        <f t="array" aca="1" ref="P10" ca="1">BoxVal($A10,2,COLUMN(INDIRECT("AB"&amp;($A10-1)*65+2)),1)</f>
        <v>default_NormalMode_42dB_G805YB_2227F_336_377_ZTS6117_TR9.0</v>
      </c>
      <c r="Q10" s="64" t="str" cm="1">
        <f t="array" aca="1" ref="Q10" ca="1">BoxVal($A10,2,COLUMN(INDIRECT("AJ"&amp;($A10-1)*65+2)),1)</f>
        <v/>
      </c>
      <c r="R10" s="34"/>
      <c r="S10" s="73" t="s">
        <v>705</v>
      </c>
      <c r="T10" s="15" t="s">
        <v>990</v>
      </c>
      <c r="U10" s="36" t="str">
        <f t="shared" ca="1" si="1"/>
        <v>0x66=-48.10,-47.80;</v>
      </c>
      <c r="V10" s="37">
        <v>-0.1</v>
      </c>
      <c r="W10" s="37"/>
      <c r="X10" s="68"/>
      <c r="Y10" s="68"/>
      <c r="Z10" s="55">
        <f t="shared" ca="1" si="2"/>
        <v>5.7</v>
      </c>
      <c r="AA10" s="39" t="s">
        <v>582</v>
      </c>
      <c r="AB10" s="40">
        <v>-0.5</v>
      </c>
      <c r="AC10" s="40" t="s">
        <v>995</v>
      </c>
      <c r="AD10" s="40">
        <v>1</v>
      </c>
      <c r="AE10" s="41">
        <v>0</v>
      </c>
      <c r="AF10" s="42">
        <v>-48.1</v>
      </c>
      <c r="AG10" s="47">
        <f t="shared" si="8"/>
        <v>-47.8</v>
      </c>
      <c r="AH10" s="43">
        <f t="shared" ca="1" si="3"/>
        <v>-42.4</v>
      </c>
      <c r="AI10" s="43">
        <f t="shared" ca="1" si="4"/>
        <v>-42.099999999999994</v>
      </c>
      <c r="AJ10" s="44" cm="1">
        <f t="array" aca="1" ref="AJ10" ca="1" xml:space="preserve">
N("initial sens-loopgain")+
$AF10-BoxVal(ROW($AA10),26,COLUMN(INDIRECT("T"&amp;(INT(ROW($AA27)/65))*65+2)))</f>
        <v>-50.1</v>
      </c>
      <c r="AK10" s="44">
        <f t="shared" ca="1" si="5"/>
        <v>-49.8</v>
      </c>
      <c r="AL10" s="44" cm="1">
        <f t="array" aca="1" ref="AL10" ca="1" xml:space="preserve">
N("initial sens-loopgain-gain-gain ref-vcm")+
$AH10-
BoxVal(ROW($AA10),26,COLUMN(INDIRECT("T"&amp;(INT(ROW($AA27)/65))*65+2)))-
$AB10-
$W10-
IFERROR(VLOOKUP($AC10,$CT$1:$DC$31,7,FALSE),0)</f>
        <v>-43.9</v>
      </c>
      <c r="AM10" s="44">
        <f t="shared" ca="1" si="6"/>
        <v>-43.599999999999994</v>
      </c>
      <c r="AN10" s="36" t="str">
        <f t="shared" ca="1" si="7"/>
        <v>60</v>
      </c>
      <c r="AO10" s="36" t="str" cm="1">
        <f t="array" aca="1" ref="AO10" ca="1">ManualLookup(AB10,BoxVal(ROW(AB10),4,COLUMN(AO8)),INDIRECT(DO$3))</f>
        <v>06</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34"/>
      <c r="AU10" s="14" t="s">
        <v>436</v>
      </c>
      <c r="AV10" s="14" t="s">
        <v>562</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v>1.5</v>
      </c>
      <c r="BN10" s="5">
        <v>1</v>
      </c>
      <c r="BO10" s="5">
        <v>0</v>
      </c>
      <c r="BP10" s="5">
        <v>0</v>
      </c>
      <c r="BQ10" s="5">
        <v>0</v>
      </c>
      <c r="BU10" s="14" t="s">
        <v>813</v>
      </c>
      <c r="BV10" s="14" t="s">
        <v>562</v>
      </c>
      <c r="BW10" s="14" t="s">
        <v>562</v>
      </c>
      <c r="BY10" s="21" t="s">
        <v>562</v>
      </c>
      <c r="CF10" s="5" t="s">
        <v>562</v>
      </c>
      <c r="CG10" s="5" t="s">
        <v>562</v>
      </c>
      <c r="CH10" s="5" t="s">
        <v>562</v>
      </c>
      <c r="CJ10" s="14" t="s">
        <v>562</v>
      </c>
      <c r="CP10" s="14" t="s">
        <v>562</v>
      </c>
      <c r="CQ10" s="14" t="s">
        <v>562</v>
      </c>
      <c r="CR10" s="14" t="s">
        <v>562</v>
      </c>
      <c r="CT10" s="14" t="s">
        <v>562</v>
      </c>
      <c r="DA10" s="14" t="s">
        <v>562</v>
      </c>
      <c r="DB10" s="14" t="s">
        <v>562</v>
      </c>
      <c r="DC10" s="14" t="s">
        <v>562</v>
      </c>
      <c r="DE10" s="81" t="s">
        <v>255</v>
      </c>
      <c r="DF10" s="81" t="s">
        <v>255</v>
      </c>
      <c r="DG10" s="81" t="s">
        <v>255</v>
      </c>
      <c r="DH10" s="81" t="s">
        <v>255</v>
      </c>
      <c r="DI10" s="81" t="s">
        <v>255</v>
      </c>
      <c r="DJ10" s="81" t="s">
        <v>255</v>
      </c>
      <c r="DL10" s="5" t="s">
        <v>255</v>
      </c>
      <c r="DM10" s="5" t="s">
        <v>255</v>
      </c>
      <c r="DN10" s="5" t="s">
        <v>255</v>
      </c>
      <c r="DX10" s="113"/>
      <c r="DY10" s="113"/>
      <c r="DZ10" s="113"/>
      <c r="EB10" s="77"/>
      <c r="EC10" s="78"/>
      <c r="ED10" s="78"/>
    </row>
    <row r="11" spans="1:134" ht="30" customHeight="1" x14ac:dyDescent="0.25">
      <c r="A11" s="58">
        <v>10</v>
      </c>
      <c r="B11" s="63" t="str">
        <f t="shared" si="0"/>
        <v>=Block10==</v>
      </c>
      <c r="C11" s="59" t="str" cm="1">
        <f t="array" aca="1" ref="C11" ca="1">BoxVal($A11,8,COLUMN(INDIRECT("T"&amp;($A11-1)*65+2)),1)</f>
        <v>13V</v>
      </c>
      <c r="D11" s="59" t="str" cm="1">
        <f t="array" aca="1" ref="D11" ca="1">BoxVal($A11,2,COLUMN(INDIRECT("T"&amp;($A11-1)*65+2)),1)</f>
        <v>CPC</v>
      </c>
      <c r="E11" s="59" t="str" cm="1">
        <f t="array" aca="1" ref="E11" ca="1">BoxVal($A11,3,COLUMN(INDIRECT("T"&amp;($A11-1)*65+2)),1)</f>
        <v>TR</v>
      </c>
      <c r="F11" s="59" t="str" cm="1">
        <f t="array" aca="1" ref="F11" ca="1">BoxVal($A11,16,COLUMN(INDIRECT("T"&amp;($A11-1)*65+2)),1)</f>
        <v>-</v>
      </c>
      <c r="G11" s="59" t="str" cm="1">
        <f t="array" aca="1" ref="G11" ca="1">BoxVal($A11,4,COLUMN(INDIRECT("T"&amp;($A11-1)*65+2)),1)</f>
        <v>ZTS6155</v>
      </c>
      <c r="H11" s="59" t="str" cm="1">
        <f t="array" aca="1" ref="H11" ca="1">BoxVal($A11,5,COLUMN(INDIRECT("T"&amp;($A11-1)*65+2)),1)</f>
        <v>4806YA</v>
      </c>
      <c r="I11" s="59" t="str" cm="1">
        <f t="array" aca="1" ref="I11" ca="1">BoxVal($A11,6,COLUMN(INDIRECT("T"&amp;($A11-1)*65+2)),1)</f>
        <v>3015AW</v>
      </c>
      <c r="J11" s="59" t="str" cm="1">
        <f t="array" aca="1" ref="J11" ca="1">BoxVal($A11,21,COLUMN(INDIRECT("T"&amp;($A11-1)*65+2)),1)</f>
        <v>14V_NormalMode</v>
      </c>
      <c r="K11" s="59" t="str" cm="1">
        <f t="array" aca="1" ref="K11" ca="1">BoxVal($A11,25,COLUMN(INDIRECT("T"&amp;($A11-1)*65+2)),1)</f>
        <v>Default</v>
      </c>
      <c r="L11" s="60" t="str" cm="1">
        <f t="array" aca="1" ref="L11" ca="1">BoxVal($A11,32,COLUMN(INDIRECT("T"&amp;($A11-1)*65+2)),1)</f>
        <v>3.3V : 100~200 (uA)
Vdc&amp;Remark: -</v>
      </c>
      <c r="M11" s="59" t="str" cm="1">
        <f t="array" aca="1" ref="M11" ca="1">BoxVal($A11,31,COLUMN(INDIRECT("T"&amp;($A11-1)*65+2)),1)</f>
        <v>-38+/-0.8 dBV</v>
      </c>
      <c r="N11" s="59" t="str" cm="1">
        <f t="array" aca="1" ref="N11" ca="1">BoxVal($A11,12,COLUMN(INDIRECT("T"&amp;($A11-1)*65+2)),1)</f>
        <v>Normal</v>
      </c>
      <c r="O11" s="76" t="str" cm="1">
        <f t="array" ref="O11">BoxVal($A11,2,COLUMN(V12),1)</f>
        <v/>
      </c>
      <c r="P11" s="64" t="str" cm="1">
        <f t="array" aca="1" ref="P11" ca="1">BoxVal($A11,2,COLUMN(INDIRECT("AB"&amp;($A11-1)*65+2)),1)</f>
        <v>14V_NormalMode_38dB_G805YB_2227F_336_357_ZTS6155_TR10.1</v>
      </c>
      <c r="Q11" s="64" t="str" cm="1">
        <f t="array" aca="1" ref="Q11" ca="1">BoxVal($A11,2,COLUMN(INDIRECT("AJ"&amp;($A11-1)*65+2)),1)</f>
        <v>驗證按壓PASS，以及低電流配置Bit7 , 10x uA</v>
      </c>
      <c r="R11" s="34"/>
      <c r="S11" s="73" t="s">
        <v>605</v>
      </c>
      <c r="T11" s="15" t="s">
        <v>991</v>
      </c>
      <c r="U11" s="36" t="str">
        <f t="shared" ca="1" si="1"/>
        <v>0x60=-48.60,-48.10;</v>
      </c>
      <c r="V11" s="37">
        <v>-0.2</v>
      </c>
      <c r="W11" s="37"/>
      <c r="X11" s="68"/>
      <c r="Y11" s="68"/>
      <c r="Z11" s="55">
        <f t="shared" ca="1" si="2"/>
        <v>6.1</v>
      </c>
      <c r="AA11" s="39" t="s">
        <v>582</v>
      </c>
      <c r="AB11" s="40">
        <v>0</v>
      </c>
      <c r="AC11" s="40" t="s">
        <v>995</v>
      </c>
      <c r="AD11" s="40">
        <v>1</v>
      </c>
      <c r="AE11" s="41">
        <v>0</v>
      </c>
      <c r="AF11" s="42">
        <v>-48.6</v>
      </c>
      <c r="AG11" s="47">
        <f t="shared" si="8"/>
        <v>-48.1</v>
      </c>
      <c r="AH11" s="43">
        <f t="shared" ca="1" si="3"/>
        <v>-42.5</v>
      </c>
      <c r="AI11" s="43">
        <f t="shared" ca="1" si="4"/>
        <v>-42</v>
      </c>
      <c r="AJ11" s="44" cm="1">
        <f t="array" aca="1" ref="AJ11" ca="1" xml:space="preserve">
N("initial sens-loopgain")+
$AF11-BoxVal(ROW($AA11),26,COLUMN(INDIRECT("T"&amp;(INT(ROW($AA28)/65))*65+2)))</f>
        <v>-50.6</v>
      </c>
      <c r="AK11" s="44">
        <f t="shared" ca="1" si="5"/>
        <v>-50.1</v>
      </c>
      <c r="AL11" s="44" cm="1">
        <f t="array" aca="1" ref="AL11" ca="1" xml:space="preserve">
N("initial sens-loopgain-gain-gain ref-vcm")+
$AH11-
BoxVal(ROW($AA11),26,COLUMN(INDIRECT("T"&amp;(INT(ROW($AA28)/65))*65+2)))-
$AB11-
$W11-
IFERROR(VLOOKUP($AC11,$CT$1:$DC$31,7,FALSE),0)</f>
        <v>-44.5</v>
      </c>
      <c r="AM11" s="44">
        <f t="shared" ca="1" si="6"/>
        <v>-44</v>
      </c>
      <c r="AN11" s="36" t="str">
        <f t="shared" ca="1" si="7"/>
        <v>60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34"/>
      <c r="AU11" s="14" t="s">
        <v>562</v>
      </c>
      <c r="AV11" s="14" t="s">
        <v>562</v>
      </c>
      <c r="AW11" s="14" t="s">
        <v>562</v>
      </c>
      <c r="AX11" s="5" t="s">
        <v>255</v>
      </c>
      <c r="AY11" s="5" t="s">
        <v>255</v>
      </c>
      <c r="AZ11" s="5" t="s">
        <v>255</v>
      </c>
      <c r="BB11" s="14" t="s">
        <v>1202</v>
      </c>
      <c r="BC11" s="14"/>
      <c r="BD11" s="14"/>
      <c r="BE11" s="14"/>
      <c r="BF11" s="14"/>
      <c r="BG11" s="14"/>
      <c r="BH11" s="14"/>
      <c r="BI11" s="14" t="s">
        <v>562</v>
      </c>
      <c r="BJ11" s="14" t="s">
        <v>562</v>
      </c>
      <c r="BK11" s="14" t="s">
        <v>562</v>
      </c>
      <c r="BM11" s="5">
        <v>2.5</v>
      </c>
      <c r="BN11" s="5">
        <v>1</v>
      </c>
      <c r="BO11" s="5">
        <v>0</v>
      </c>
      <c r="BP11" s="5">
        <v>0</v>
      </c>
      <c r="BQ11" s="5">
        <v>1</v>
      </c>
      <c r="BU11" s="14" t="s">
        <v>975</v>
      </c>
      <c r="BV11" s="14" t="s">
        <v>562</v>
      </c>
      <c r="BW11" s="14" t="s">
        <v>562</v>
      </c>
      <c r="BY11" s="21" t="s">
        <v>562</v>
      </c>
      <c r="CF11" s="5" t="s">
        <v>562</v>
      </c>
      <c r="CG11" s="5" t="s">
        <v>562</v>
      </c>
      <c r="CH11" s="5" t="s">
        <v>562</v>
      </c>
      <c r="CJ11" s="14" t="s">
        <v>562</v>
      </c>
      <c r="CP11" s="14" t="s">
        <v>562</v>
      </c>
      <c r="CQ11" s="14" t="s">
        <v>562</v>
      </c>
      <c r="CR11" s="14" t="s">
        <v>562</v>
      </c>
      <c r="CT11" s="14" t="s">
        <v>562</v>
      </c>
      <c r="DA11" s="14" t="s">
        <v>562</v>
      </c>
      <c r="DB11" s="14" t="s">
        <v>562</v>
      </c>
      <c r="DC11" s="14" t="s">
        <v>562</v>
      </c>
      <c r="DE11" s="81" t="s">
        <v>255</v>
      </c>
      <c r="DF11" s="81" t="s">
        <v>562</v>
      </c>
      <c r="DG11" s="81" t="s">
        <v>562</v>
      </c>
      <c r="DH11" s="81" t="s">
        <v>562</v>
      </c>
      <c r="DI11" s="81" t="s">
        <v>562</v>
      </c>
      <c r="DJ11" s="81" t="s">
        <v>562</v>
      </c>
      <c r="DL11" s="5" t="s">
        <v>255</v>
      </c>
      <c r="DM11" s="5" t="s">
        <v>255</v>
      </c>
      <c r="DN11" s="5" t="s">
        <v>255</v>
      </c>
      <c r="DX11" s="113"/>
      <c r="DY11" s="113"/>
      <c r="DZ11" s="113"/>
      <c r="EB11" s="22"/>
      <c r="EC11" s="22"/>
      <c r="ED11" s="22"/>
    </row>
    <row r="12" spans="1:134" ht="30" customHeight="1" x14ac:dyDescent="0.25">
      <c r="A12" s="58">
        <v>11</v>
      </c>
      <c r="B12" s="63" t="str">
        <f t="shared" si="0"/>
        <v>=Block11==</v>
      </c>
      <c r="C12" s="59" t="str" cm="1">
        <f t="array" aca="1" ref="C12" ca="1">BoxVal($A12,8,COLUMN(INDIRECT("T"&amp;($A12-1)*65+2)),1)</f>
        <v>13V</v>
      </c>
      <c r="D12" s="59" t="str" cm="1">
        <f t="array" aca="1" ref="D12" ca="1">BoxVal($A12,2,COLUMN(INDIRECT("T"&amp;($A12-1)*65+2)),1)</f>
        <v>CPC</v>
      </c>
      <c r="E12" s="59" t="str" cm="1">
        <f t="array" aca="1" ref="E12" ca="1">BoxVal($A12,3,COLUMN(INDIRECT("T"&amp;($A12-1)*65+2)),1)</f>
        <v>MP</v>
      </c>
      <c r="F12" s="59" t="str" cm="1">
        <f t="array" aca="1" ref="F12" ca="1">BoxVal($A12,16,COLUMN(INDIRECT("T"&amp;($A12-1)*65+2)),1)</f>
        <v>-</v>
      </c>
      <c r="G12" s="59" t="str" cm="1">
        <f t="array" aca="1" ref="G12" ca="1">BoxVal($A12,4,COLUMN(INDIRECT("T"&amp;($A12-1)*65+2)),1)</f>
        <v>ZTS6156</v>
      </c>
      <c r="H12" s="59" t="str" cm="1">
        <f t="array" aca="1" ref="H12" ca="1">BoxVal($A12,5,COLUMN(INDIRECT("T"&amp;($A12-1)*65+2)),1)</f>
        <v>4806YA</v>
      </c>
      <c r="I12" s="59" t="str" cm="1">
        <f t="array" aca="1" ref="I12" ca="1">BoxVal($A12,6,COLUMN(INDIRECT("T"&amp;($A12-1)*65+2)),1)</f>
        <v>3006HW-A</v>
      </c>
      <c r="J12" s="59" t="str" cm="1">
        <f t="array" aca="1" ref="J12" ca="1">BoxVal($A12,21,COLUMN(INDIRECT("T"&amp;($A12-1)*65+2)),1)</f>
        <v>14V_NormalMode</v>
      </c>
      <c r="K12" s="59" t="str" cm="1">
        <f t="array" aca="1" ref="K12" ca="1">BoxVal($A12,25,COLUMN(INDIRECT("T"&amp;($A12-1)*65+2)),1)</f>
        <v>Default</v>
      </c>
      <c r="L12" s="60" t="str" cm="1">
        <f t="array" aca="1" ref="L12" ca="1">BoxVal($A12,32,COLUMN(INDIRECT("T"&amp;($A12-1)*65+2)),1)</f>
        <v>3.3V : 100~200 (uA)
Vdc&amp;Remark: -</v>
      </c>
      <c r="M12" s="59" t="str" cm="1">
        <f t="array" aca="1" ref="M12" ca="1">BoxVal($A12,31,COLUMN(INDIRECT("T"&amp;($A12-1)*65+2)),1)</f>
        <v>-38+/-1 dBV</v>
      </c>
      <c r="N12" s="59" t="str" cm="1">
        <f t="array" aca="1" ref="N12" ca="1">BoxVal($A12,12,COLUMN(INDIRECT("T"&amp;($A12-1)*65+2)),1)</f>
        <v>Normal</v>
      </c>
      <c r="O12" s="76" t="str" cm="1">
        <f t="array" ref="O12">BoxVal($A12,2,COLUMN(V13),1)</f>
        <v/>
      </c>
      <c r="P12" s="64" t="str" cm="1">
        <f t="array" aca="1" ref="P12" ca="1">BoxVal($A12,2,COLUMN(INDIRECT("AB"&amp;($A12-1)*65+2)),1)</f>
        <v>14V_NormalMode_38dB_G805YB_2227F_336_372_ZTS6156_MP11.2</v>
      </c>
      <c r="Q12" s="64" t="str" cm="1">
        <f t="array" aca="1" ref="Q12" ca="1">BoxVal($A12,2,COLUMN(INDIRECT("AJ"&amp;($A12-1)*65+2)),1)</f>
        <v/>
      </c>
      <c r="R12" s="34"/>
      <c r="S12" s="73" t="s">
        <v>721</v>
      </c>
      <c r="T12" s="15" t="s">
        <v>26</v>
      </c>
      <c r="U12" s="36" t="str">
        <f t="shared" ca="1" si="1"/>
        <v>0x67=-49.00,-48.60;</v>
      </c>
      <c r="V12" s="37">
        <v>-0.3</v>
      </c>
      <c r="W12" s="37"/>
      <c r="X12" s="68"/>
      <c r="Y12" s="68"/>
      <c r="Z12" s="55">
        <f t="shared" ca="1" si="2"/>
        <v>6.5</v>
      </c>
      <c r="AA12" s="39" t="s">
        <v>582</v>
      </c>
      <c r="AB12" s="40">
        <v>0.5</v>
      </c>
      <c r="AC12" s="40" t="s">
        <v>995</v>
      </c>
      <c r="AD12" s="40">
        <v>1</v>
      </c>
      <c r="AE12" s="41">
        <v>0</v>
      </c>
      <c r="AF12" s="42">
        <v>-49</v>
      </c>
      <c r="AG12" s="47">
        <f t="shared" si="8"/>
        <v>-48.6</v>
      </c>
      <c r="AH12" s="43">
        <f t="shared" ca="1" si="3"/>
        <v>-42.5</v>
      </c>
      <c r="AI12" s="43">
        <f t="shared" ca="1" si="4"/>
        <v>-42.1</v>
      </c>
      <c r="AJ12" s="44" cm="1">
        <f t="array" aca="1" ref="AJ12" ca="1" xml:space="preserve">
N("initial sens-loopgain")+
$AF12-BoxVal(ROW($AA12),26,COLUMN(INDIRECT("T"&amp;(INT(ROW($AA29)/65))*65+2)))</f>
        <v>-51</v>
      </c>
      <c r="AK12" s="44">
        <f t="shared" ca="1" si="5"/>
        <v>-50.6</v>
      </c>
      <c r="AL12" s="44" cm="1">
        <f t="array" aca="1" ref="AL12" ca="1" xml:space="preserve">
N("initial sens-loopgain-gain-gain ref-vcm")+
$AH12-
BoxVal(ROW($AA12),26,COLUMN(INDIRECT("T"&amp;(INT(ROW($AA29)/65))*65+2)))-
$AB12-
$W12-
IFERROR(VLOOKUP($AC12,$CT$1:$DC$31,7,FALSE),0)</f>
        <v>-45</v>
      </c>
      <c r="AM12" s="44">
        <f t="shared" ca="1" si="6"/>
        <v>-44.6</v>
      </c>
      <c r="AN12" s="36" t="str">
        <f t="shared" ca="1" si="7"/>
        <v>60</v>
      </c>
      <c r="AO12" s="36" t="str" cm="1">
        <f t="array" aca="1" ref="AO12" ca="1">ManualLookup(AB12,BoxVal(ROW(AB12),4,COLUMN(AO10)),INDIRECT(DO$3))</f>
        <v>07</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3.5</v>
      </c>
      <c r="BN12" s="5">
        <v>1</v>
      </c>
      <c r="BO12" s="5">
        <v>0</v>
      </c>
      <c r="BP12" s="5">
        <v>1</v>
      </c>
      <c r="BQ12" s="5">
        <v>0</v>
      </c>
      <c r="BU12" s="14" t="s">
        <v>791</v>
      </c>
      <c r="BV12" s="14" t="s">
        <v>562</v>
      </c>
      <c r="BW12" s="14" t="s">
        <v>562</v>
      </c>
      <c r="BY12" s="21" t="s">
        <v>562</v>
      </c>
      <c r="CF12" s="5" t="s">
        <v>562</v>
      </c>
      <c r="CG12" s="5" t="s">
        <v>562</v>
      </c>
      <c r="CH12" s="5" t="s">
        <v>562</v>
      </c>
      <c r="CJ12" s="14" t="s">
        <v>562</v>
      </c>
      <c r="CP12" s="14" t="s">
        <v>562</v>
      </c>
      <c r="CQ12" s="14" t="s">
        <v>562</v>
      </c>
      <c r="CR12" s="14" t="s">
        <v>562</v>
      </c>
      <c r="CT12" s="14" t="s">
        <v>562</v>
      </c>
      <c r="DA12" s="14" t="s">
        <v>562</v>
      </c>
      <c r="DB12" s="14" t="s">
        <v>562</v>
      </c>
      <c r="DC12" s="14" t="s">
        <v>562</v>
      </c>
      <c r="DE12" s="81" t="s">
        <v>255</v>
      </c>
      <c r="DF12" s="81" t="s">
        <v>562</v>
      </c>
      <c r="DG12" s="81" t="s">
        <v>562</v>
      </c>
      <c r="DH12" s="81" t="s">
        <v>562</v>
      </c>
      <c r="DI12" s="81" t="s">
        <v>562</v>
      </c>
      <c r="DJ12" s="81" t="s">
        <v>562</v>
      </c>
      <c r="DL12" s="5" t="s">
        <v>255</v>
      </c>
      <c r="DM12" s="5" t="s">
        <v>255</v>
      </c>
      <c r="DN12" s="5" t="s">
        <v>255</v>
      </c>
      <c r="DX12" s="113"/>
      <c r="DY12" s="113"/>
      <c r="DZ12" s="113"/>
      <c r="EB12" s="77"/>
      <c r="EC12" s="78"/>
      <c r="ED12" s="78"/>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76" t="str" cm="1">
        <f t="array" ref="O13">BoxVal($A13,2,COLUMN(V14),1)</f>
        <v/>
      </c>
      <c r="P13" s="64" t="str" cm="1">
        <f t="array" aca="1" ref="P13" ca="1">BoxVal($A13,2,COLUMN(INDIRECT("AB"&amp;($A13-1)*65+2)),1)</f>
        <v/>
      </c>
      <c r="Q13" s="64" t="str" cm="1">
        <f t="array" aca="1" ref="Q13" ca="1">BoxVal($A13,2,COLUMN(INDIRECT("AJ"&amp;($A13-1)*65+2)),1)</f>
        <v/>
      </c>
      <c r="R13" s="34"/>
      <c r="S13" s="73" t="s">
        <v>20</v>
      </c>
      <c r="T13" s="15">
        <v>-41</v>
      </c>
      <c r="U13" s="36" t="str">
        <f t="shared" ref="U13:U14" ca="1" si="9">ConfigCode($AA13,$AN13,$AO13,$AP13,$AQ13,$AR13,$AF13,$AG13,2)</f>
        <v>0x68=-49.90,-49.00;</v>
      </c>
      <c r="V13" s="37">
        <v>-0.4</v>
      </c>
      <c r="W13" s="37"/>
      <c r="X13" s="38"/>
      <c r="Y13" s="38"/>
      <c r="Z13" s="55">
        <f t="shared" ref="Z13:Z14" ca="1" si="10" xml:space="preserve">
N("vbias,vlookup vbias range")+
VLOOKUP($AA13,INDIRECT(BoxVal(ROW($AA13),34,COLUMN(T9))),2,FALSE)+
N("gain")+
$AB13+
N("vcm")+
VLOOKUP($AC13,$CT$1:$DC$31,7,FALSE)+
N("(vbias*vcp*vbg-vbias)*sensor ratio")+
VbiasCal($AA13,$AD13,$AE13,BoxVal(ROW($AC13),18,COLUMN($T$22)))+
N("vbias ref+gain ref")+
$V13+$W13</f>
        <v>7.3999999999999995</v>
      </c>
      <c r="AA13" s="39" t="s">
        <v>582</v>
      </c>
      <c r="AB13" s="40">
        <v>1.5</v>
      </c>
      <c r="AC13" s="40" t="s">
        <v>995</v>
      </c>
      <c r="AD13" s="40">
        <v>1</v>
      </c>
      <c r="AE13" s="41">
        <v>0</v>
      </c>
      <c r="AF13" s="42">
        <v>-49.9</v>
      </c>
      <c r="AG13" s="47">
        <f t="shared" ref="AG13:AG14" si="11">AF12</f>
        <v>-49</v>
      </c>
      <c r="AH13" s="43">
        <f t="shared" ref="AH13:AH14" ca="1" si="12">$AF13+$Z13</f>
        <v>-42.5</v>
      </c>
      <c r="AI13" s="43">
        <f t="shared" ref="AI13:AI14" ca="1" si="13">$AG13+$Z13</f>
        <v>-41.6</v>
      </c>
      <c r="AJ13" s="44" cm="1">
        <f t="array" aca="1" ref="AJ13" ca="1" xml:space="preserve">
N("initial sens-loopgain")+
$AF13-BoxVal(ROW($AA13),26,COLUMN(INDIRECT("T"&amp;(INT(ROW($AA30)/65))*65+2)))</f>
        <v>-51.9</v>
      </c>
      <c r="AK13" s="44">
        <f t="shared" ref="AK13:AK14" ca="1" si="14">AJ13+(AG13-AF13)</f>
        <v>-51</v>
      </c>
      <c r="AL13" s="44" cm="1">
        <f t="array" aca="1" ref="AL13" ca="1" xml:space="preserve">
N("initial sens-loopgain-gain-gain ref-vcm")+
$AH13-
BoxVal(ROW($AA13),26,COLUMN(INDIRECT("T"&amp;(INT(ROW($AA30)/65))*65+2)))-
$AB13-
$W13-
IFERROR(VLOOKUP($AC13,$CT$1:$DC$31,7,FALSE),0)</f>
        <v>-46</v>
      </c>
      <c r="AM13" s="44">
        <f t="shared" ref="AM13:AM14" ca="1" si="15">AL13+(AG13-AF13)</f>
        <v>-45.1</v>
      </c>
      <c r="AN13" s="36" t="str">
        <f t="shared" ref="AN13:AN14" ca="1" si="16">IF(BoxVal(ROW(AA13),9,COLUMN(T11))="FIX","00",ManualLookup(AA13,BoxVal(ROW(AA13),4,COLUMN(AN11)),INDIRECT(DN$3)))</f>
        <v>60</v>
      </c>
      <c r="AO13" s="36" t="str" cm="1">
        <f t="array" aca="1" ref="AO13" ca="1">ManualLookup(AB13,BoxVal(ROW(AB13),4,COLUMN(AO11)),INDIRECT(DO$3))</f>
        <v>08</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4.5</v>
      </c>
      <c r="BN13" s="5">
        <v>1</v>
      </c>
      <c r="BO13" s="5">
        <v>0</v>
      </c>
      <c r="BP13" s="5">
        <v>1</v>
      </c>
      <c r="BQ13" s="5">
        <v>1</v>
      </c>
      <c r="BU13" s="14" t="s">
        <v>792</v>
      </c>
      <c r="BV13" s="14" t="s">
        <v>562</v>
      </c>
      <c r="BW13" s="14" t="s">
        <v>562</v>
      </c>
      <c r="BY13" s="21" t="s">
        <v>562</v>
      </c>
      <c r="CF13" s="5" t="s">
        <v>562</v>
      </c>
      <c r="CG13" s="5" t="s">
        <v>562</v>
      </c>
      <c r="CH13" s="5" t="s">
        <v>562</v>
      </c>
      <c r="CJ13" s="14" t="s">
        <v>562</v>
      </c>
      <c r="CP13" s="14" t="s">
        <v>562</v>
      </c>
      <c r="CQ13" s="14" t="s">
        <v>562</v>
      </c>
      <c r="CR13" s="14" t="s">
        <v>562</v>
      </c>
      <c r="CT13" s="14" t="s">
        <v>562</v>
      </c>
      <c r="DA13" s="14" t="s">
        <v>562</v>
      </c>
      <c r="DB13" s="14" t="s">
        <v>562</v>
      </c>
      <c r="DC13" s="14" t="s">
        <v>562</v>
      </c>
      <c r="DE13" s="81" t="s">
        <v>255</v>
      </c>
      <c r="DF13" s="81" t="s">
        <v>562</v>
      </c>
      <c r="DG13" s="81" t="s">
        <v>562</v>
      </c>
      <c r="DH13" s="81" t="s">
        <v>562</v>
      </c>
      <c r="DI13" s="81" t="s">
        <v>562</v>
      </c>
      <c r="DJ13" s="81" t="s">
        <v>562</v>
      </c>
      <c r="DL13" s="5" t="s">
        <v>255</v>
      </c>
      <c r="DM13" s="5" t="s">
        <v>255</v>
      </c>
      <c r="DN13" s="5" t="s">
        <v>255</v>
      </c>
      <c r="DX13" s="113"/>
      <c r="DY13" s="113"/>
      <c r="DZ13" s="113"/>
      <c r="EB13" s="22"/>
      <c r="EC13" s="22"/>
      <c r="ED13" s="22"/>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76" t="str" cm="1">
        <f t="array" ref="O14">BoxVal($A14,2,COLUMN(V15),1)</f>
        <v/>
      </c>
      <c r="P14" s="64" t="str" cm="1">
        <f t="array" aca="1" ref="P14" ca="1">BoxVal($A14,2,COLUMN(INDIRECT("AB"&amp;($A14-1)*65+2)),1)</f>
        <v/>
      </c>
      <c r="Q14" s="64" t="str" cm="1">
        <f t="array" aca="1" ref="Q14" ca="1">BoxVal($A14,2,COLUMN(INDIRECT("AJ"&amp;($A14-1)*65+2)),1)</f>
        <v/>
      </c>
      <c r="R14" s="34"/>
      <c r="S14" s="73" t="s">
        <v>691</v>
      </c>
      <c r="T14" s="15" t="s">
        <v>1098</v>
      </c>
      <c r="U14" s="36" t="str">
        <f t="shared" ca="1" si="9"/>
        <v>0x69=-50.50,-49.90;</v>
      </c>
      <c r="V14" s="37">
        <v>-0.5</v>
      </c>
      <c r="W14" s="37"/>
      <c r="X14" s="38"/>
      <c r="Y14" s="38"/>
      <c r="Z14" s="55">
        <f t="shared" ca="1" si="10"/>
        <v>8.3000000000000007</v>
      </c>
      <c r="AA14" s="39" t="s">
        <v>582</v>
      </c>
      <c r="AB14" s="40">
        <v>2.5</v>
      </c>
      <c r="AC14" s="40" t="s">
        <v>995</v>
      </c>
      <c r="AD14" s="40">
        <v>1</v>
      </c>
      <c r="AE14" s="41">
        <v>0</v>
      </c>
      <c r="AF14" s="42">
        <v>-50.5</v>
      </c>
      <c r="AG14" s="47">
        <f t="shared" si="11"/>
        <v>-49.9</v>
      </c>
      <c r="AH14" s="43">
        <f t="shared" ca="1" si="12"/>
        <v>-42.2</v>
      </c>
      <c r="AI14" s="43">
        <f t="shared" ca="1" si="13"/>
        <v>-41.599999999999994</v>
      </c>
      <c r="AJ14" s="44" cm="1">
        <f t="array" aca="1" ref="AJ14" ca="1" xml:space="preserve">
N("initial sens-loopgain")+
$AF14-BoxVal(ROW($AA14),26,COLUMN(INDIRECT("T"&amp;(INT(ROW($AA31)/65))*65+2)))</f>
        <v>-52.5</v>
      </c>
      <c r="AK14" s="44">
        <f t="shared" ca="1" si="14"/>
        <v>-51.9</v>
      </c>
      <c r="AL14" s="44" cm="1">
        <f t="array" aca="1" ref="AL14" ca="1" xml:space="preserve">
N("initial sens-loopgain-gain-gain ref-vcm")+
$AH14-
BoxVal(ROW($AA14),26,COLUMN(INDIRECT("T"&amp;(INT(ROW($AA31)/65))*65+2)))-
$AB14-
$W14-
IFERROR(VLOOKUP($AC14,$CT$1:$DC$31,7,FALSE),0)</f>
        <v>-46.7</v>
      </c>
      <c r="AM14" s="44">
        <f t="shared" ca="1" si="15"/>
        <v>-46.1</v>
      </c>
      <c r="AN14" s="36" t="str">
        <f t="shared" ca="1" si="16"/>
        <v>60</v>
      </c>
      <c r="AO14" s="36" t="str" cm="1">
        <f t="array" aca="1" ref="AO14" ca="1">ManualLookup(AB14,BoxVal(ROW(AB14),4,COLUMN(AO12)),INDIRECT(DO$3))</f>
        <v>09</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00</v>
      </c>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5.5</v>
      </c>
      <c r="BN14" s="5">
        <v>1</v>
      </c>
      <c r="BO14" s="5">
        <v>1</v>
      </c>
      <c r="BP14" s="5">
        <v>0</v>
      </c>
      <c r="BQ14" s="5">
        <v>0</v>
      </c>
      <c r="BU14" s="14" t="s">
        <v>793</v>
      </c>
      <c r="BV14" s="14" t="s">
        <v>562</v>
      </c>
      <c r="BW14" s="14" t="s">
        <v>562</v>
      </c>
      <c r="BY14" s="21" t="s">
        <v>562</v>
      </c>
      <c r="CF14" s="5" t="s">
        <v>562</v>
      </c>
      <c r="CG14" s="5" t="s">
        <v>562</v>
      </c>
      <c r="CH14" s="5" t="s">
        <v>562</v>
      </c>
      <c r="CJ14" s="14" t="s">
        <v>562</v>
      </c>
      <c r="CP14" s="14" t="s">
        <v>562</v>
      </c>
      <c r="CQ14" s="14" t="s">
        <v>562</v>
      </c>
      <c r="CR14" s="14" t="s">
        <v>562</v>
      </c>
      <c r="CT14" s="14" t="s">
        <v>562</v>
      </c>
      <c r="DA14" s="14" t="s">
        <v>562</v>
      </c>
      <c r="DB14" s="14" t="s">
        <v>562</v>
      </c>
      <c r="DC14" s="14" t="s">
        <v>562</v>
      </c>
      <c r="DE14" s="81" t="s">
        <v>255</v>
      </c>
      <c r="DF14" s="81" t="s">
        <v>562</v>
      </c>
      <c r="DG14" s="81" t="s">
        <v>562</v>
      </c>
      <c r="DH14" s="81" t="s">
        <v>562</v>
      </c>
      <c r="DI14" s="81" t="s">
        <v>562</v>
      </c>
      <c r="DJ14" s="81" t="s">
        <v>562</v>
      </c>
      <c r="DL14" s="5" t="s">
        <v>255</v>
      </c>
      <c r="DM14" s="5" t="s">
        <v>255</v>
      </c>
      <c r="DN14" s="5" t="s">
        <v>255</v>
      </c>
      <c r="DX14" s="113"/>
      <c r="DY14" s="113"/>
      <c r="DZ14" s="113"/>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76" t="str" cm="1">
        <f t="array" ref="O15">BoxVal($A15,2,COLUMN(V16),1)</f>
        <v/>
      </c>
      <c r="P15" s="64" t="str" cm="1">
        <f t="array" aca="1" ref="P15" ca="1">BoxVal($A15,2,COLUMN(INDIRECT("AB"&amp;($A15-1)*65+2)),1)</f>
        <v/>
      </c>
      <c r="Q15" s="64" t="str" cm="1">
        <f t="array" aca="1" ref="Q15" ca="1">BoxVal($A15,2,COLUMN(INDIRECT("AJ"&amp;($A15-1)*65+2)),1)</f>
        <v/>
      </c>
      <c r="R15" s="34"/>
      <c r="S15" s="73" t="s">
        <v>544</v>
      </c>
      <c r="T15" s="15" t="s">
        <v>1229</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8.5</v>
      </c>
      <c r="BN15" s="5">
        <v>1</v>
      </c>
      <c r="BO15" s="5">
        <v>1</v>
      </c>
      <c r="BP15" s="5">
        <v>0</v>
      </c>
      <c r="BQ15" s="5">
        <v>1</v>
      </c>
      <c r="BU15" s="14" t="s">
        <v>794</v>
      </c>
      <c r="BV15" s="14" t="s">
        <v>562</v>
      </c>
      <c r="BW15" s="14" t="s">
        <v>562</v>
      </c>
      <c r="BY15" s="21" t="s">
        <v>562</v>
      </c>
      <c r="CF15" s="5" t="s">
        <v>562</v>
      </c>
      <c r="CG15" s="5" t="s">
        <v>562</v>
      </c>
      <c r="CH15" s="5" t="s">
        <v>562</v>
      </c>
      <c r="CJ15" s="14" t="s">
        <v>562</v>
      </c>
      <c r="CP15" s="14" t="s">
        <v>562</v>
      </c>
      <c r="CQ15" s="14" t="s">
        <v>562</v>
      </c>
      <c r="CR15" s="14" t="s">
        <v>562</v>
      </c>
      <c r="CT15" s="14" t="s">
        <v>562</v>
      </c>
      <c r="DA15" s="14" t="s">
        <v>562</v>
      </c>
      <c r="DB15" s="14" t="s">
        <v>562</v>
      </c>
      <c r="DC15" s="14" t="s">
        <v>562</v>
      </c>
      <c r="DE15" s="81" t="s">
        <v>255</v>
      </c>
      <c r="DF15" s="81" t="s">
        <v>255</v>
      </c>
      <c r="DG15" s="81" t="s">
        <v>255</v>
      </c>
      <c r="DH15" s="81" t="s">
        <v>255</v>
      </c>
      <c r="DI15" s="81" t="s">
        <v>255</v>
      </c>
      <c r="DJ15" s="81" t="s">
        <v>255</v>
      </c>
      <c r="DL15" s="5" t="s">
        <v>255</v>
      </c>
      <c r="DM15" s="5" t="s">
        <v>255</v>
      </c>
      <c r="DX15" s="113"/>
      <c r="DY15" s="113"/>
      <c r="DZ15" s="113"/>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76" t="str" cm="1">
        <f t="array" ref="O16">BoxVal($A16,2,COLUMN(V17),1)</f>
        <v/>
      </c>
      <c r="P16" s="64" t="str" cm="1">
        <f t="array" aca="1" ref="P16" ca="1">BoxVal($A16,2,COLUMN(INDIRECT("AB"&amp;($A16-1)*65+2)),1)</f>
        <v/>
      </c>
      <c r="Q16" s="64" t="str" cm="1">
        <f t="array" aca="1" ref="Q16" ca="1">BoxVal($A16,2,COLUMN(INDIRECT("AJ"&amp;($A16-1)*65+2)),1)</f>
        <v/>
      </c>
      <c r="R16" s="34"/>
      <c r="S16" s="73" t="s">
        <v>12</v>
      </c>
      <c r="T16" s="15" t="s">
        <v>562</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13</v>
      </c>
      <c r="BN16" s="5">
        <v>1</v>
      </c>
      <c r="BO16" s="5">
        <v>1</v>
      </c>
      <c r="BP16" s="5">
        <v>1</v>
      </c>
      <c r="BQ16" s="5">
        <v>0</v>
      </c>
      <c r="BU16" s="5" t="s">
        <v>795</v>
      </c>
      <c r="BV16" s="14" t="s">
        <v>562</v>
      </c>
      <c r="BW16" s="5" t="s">
        <v>562</v>
      </c>
      <c r="BY16" s="21" t="s">
        <v>562</v>
      </c>
      <c r="CF16" s="5" t="s">
        <v>562</v>
      </c>
      <c r="CG16" s="5" t="s">
        <v>562</v>
      </c>
      <c r="CH16" s="5" t="s">
        <v>562</v>
      </c>
      <c r="CJ16" s="14" t="s">
        <v>562</v>
      </c>
      <c r="CP16" s="14" t="s">
        <v>562</v>
      </c>
      <c r="CQ16" s="14" t="s">
        <v>562</v>
      </c>
      <c r="CR16" s="14" t="s">
        <v>562</v>
      </c>
      <c r="CT16" s="14" t="s">
        <v>562</v>
      </c>
      <c r="DA16" s="14" t="s">
        <v>562</v>
      </c>
      <c r="DB16" s="14" t="s">
        <v>562</v>
      </c>
      <c r="DC16" s="14" t="s">
        <v>562</v>
      </c>
      <c r="DE16" s="81" t="s">
        <v>255</v>
      </c>
      <c r="DF16" s="81" t="s">
        <v>255</v>
      </c>
      <c r="DG16" s="81" t="s">
        <v>255</v>
      </c>
      <c r="DH16" s="81" t="s">
        <v>255</v>
      </c>
      <c r="DI16" s="81" t="s">
        <v>255</v>
      </c>
      <c r="DJ16" s="81" t="s">
        <v>255</v>
      </c>
      <c r="DL16" s="5" t="s">
        <v>255</v>
      </c>
      <c r="DM16" s="5" t="s">
        <v>255</v>
      </c>
      <c r="DX16" s="113"/>
      <c r="DY16" s="113"/>
      <c r="DZ16" s="113"/>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76" t="str" cm="1">
        <f t="array" ref="O17">BoxVal($A17,2,COLUMN(V18),1)</f>
        <v/>
      </c>
      <c r="P17" s="64" t="str" cm="1">
        <f t="array" aca="1" ref="P17" ca="1">BoxVal($A17,2,COLUMN(INDIRECT("AB"&amp;($A17-1)*65+2)),1)</f>
        <v/>
      </c>
      <c r="Q17" s="64" t="str" cm="1">
        <f t="array" aca="1" ref="Q17" ca="1">BoxVal($A17,2,COLUMN(INDIRECT("AJ"&amp;($A17-1)*65+2)),1)</f>
        <v/>
      </c>
      <c r="R17" s="34"/>
      <c r="S17" s="73"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18</v>
      </c>
      <c r="BN17" s="5">
        <v>1</v>
      </c>
      <c r="BO17" s="5">
        <v>1</v>
      </c>
      <c r="BP17" s="5">
        <v>1</v>
      </c>
      <c r="BQ17" s="5">
        <v>1</v>
      </c>
      <c r="BU17" s="5" t="s">
        <v>796</v>
      </c>
      <c r="BV17" s="14" t="s">
        <v>562</v>
      </c>
      <c r="BW17" s="5" t="s">
        <v>562</v>
      </c>
      <c r="BY17" s="21" t="s">
        <v>562</v>
      </c>
      <c r="CF17" s="5" t="s">
        <v>562</v>
      </c>
      <c r="CG17" s="5" t="s">
        <v>562</v>
      </c>
      <c r="CH17" s="5" t="s">
        <v>562</v>
      </c>
      <c r="CJ17" s="14" t="s">
        <v>562</v>
      </c>
      <c r="CP17" s="14" t="s">
        <v>562</v>
      </c>
      <c r="CQ17" s="14" t="s">
        <v>562</v>
      </c>
      <c r="CR17" s="14" t="s">
        <v>562</v>
      </c>
      <c r="CT17" s="14" t="s">
        <v>562</v>
      </c>
      <c r="DA17" s="14" t="s">
        <v>562</v>
      </c>
      <c r="DB17" s="14" t="s">
        <v>562</v>
      </c>
      <c r="DC17" s="14" t="s">
        <v>562</v>
      </c>
      <c r="DE17" s="81" t="s">
        <v>255</v>
      </c>
      <c r="DF17" s="81" t="s">
        <v>255</v>
      </c>
      <c r="DG17" s="81" t="s">
        <v>255</v>
      </c>
      <c r="DH17" s="81" t="s">
        <v>255</v>
      </c>
      <c r="DI17" s="81" t="s">
        <v>255</v>
      </c>
      <c r="DJ17" s="81"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76" t="str" cm="1">
        <f t="array" ref="O18">BoxVal($A18,2,COLUMN(V19),1)</f>
        <v/>
      </c>
      <c r="P18" s="64" t="str" cm="1">
        <f t="array" aca="1" ref="P18" ca="1">BoxVal($A18,2,COLUMN(INDIRECT("AB"&amp;($A18-1)*65+2)),1)</f>
        <v/>
      </c>
      <c r="Q18" s="64" t="str" cm="1">
        <f t="array" aca="1" ref="Q18" ca="1">BoxVal($A18,2,COLUMN(INDIRECT("AJ"&amp;($A18-1)*65+2)),1)</f>
        <v/>
      </c>
      <c r="R18" s="34"/>
      <c r="S18" s="73"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81" t="s">
        <v>255</v>
      </c>
      <c r="DF18" s="81" t="s">
        <v>255</v>
      </c>
      <c r="DG18" s="81" t="s">
        <v>255</v>
      </c>
      <c r="DH18" s="81" t="s">
        <v>255</v>
      </c>
      <c r="DI18" s="81" t="s">
        <v>255</v>
      </c>
      <c r="DJ18" s="81"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76" t="str" cm="1">
        <f t="array" ref="O19">BoxVal($A19,2,COLUMN(V20),1)</f>
        <v/>
      </c>
      <c r="P19" s="64" t="str" cm="1">
        <f t="array" aca="1" ref="P19" ca="1">BoxVal($A19,2,COLUMN(INDIRECT("AB"&amp;($A19-1)*65+2)),1)</f>
        <v/>
      </c>
      <c r="Q19" s="64" t="str" cm="1">
        <f t="array" aca="1" ref="Q19" ca="1">BoxVal($A19,2,COLUMN(INDIRECT("AJ"&amp;($A19-1)*65+2)),1)</f>
        <v/>
      </c>
      <c r="R19" s="34"/>
      <c r="S19" s="73" t="s">
        <v>590</v>
      </c>
      <c r="T19" s="15">
        <v>-42</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81" t="s">
        <v>255</v>
      </c>
      <c r="DF19" s="81" t="s">
        <v>255</v>
      </c>
      <c r="DG19" s="81" t="s">
        <v>255</v>
      </c>
      <c r="DH19" s="81" t="s">
        <v>255</v>
      </c>
      <c r="DI19" s="81" t="s">
        <v>255</v>
      </c>
      <c r="DJ19" s="81"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76" t="str" cm="1">
        <f t="array" ref="O20">BoxVal($A20,2,COLUMN(V21),1)</f>
        <v/>
      </c>
      <c r="P20" s="64" t="str" cm="1">
        <f t="array" aca="1" ref="P20" ca="1">BoxVal($A20,2,COLUMN(INDIRECT("AB"&amp;($A20-1)*65+2)),1)</f>
        <v/>
      </c>
      <c r="Q20" s="64" t="str" cm="1">
        <f t="array" aca="1" ref="Q20" ca="1">BoxVal($A20,2,COLUMN(INDIRECT("AJ"&amp;($A20-1)*65+2)),1)</f>
        <v/>
      </c>
      <c r="R20" s="34"/>
      <c r="S20" s="73"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81" t="s">
        <v>255</v>
      </c>
      <c r="DF20" s="81" t="s">
        <v>255</v>
      </c>
      <c r="DG20" s="81" t="s">
        <v>255</v>
      </c>
      <c r="DH20" s="81" t="s">
        <v>255</v>
      </c>
      <c r="DI20" s="81" t="s">
        <v>255</v>
      </c>
      <c r="DJ20" s="81"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76"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default_NormalMode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81" t="s">
        <v>255</v>
      </c>
      <c r="DF21" s="81" t="s">
        <v>255</v>
      </c>
      <c r="DG21" s="81" t="s">
        <v>255</v>
      </c>
      <c r="DH21" s="81" t="s">
        <v>255</v>
      </c>
      <c r="DI21" s="81" t="s">
        <v>255</v>
      </c>
      <c r="DJ21" s="81"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76" t="str" cm="1">
        <f t="array" ref="O22">BoxVal($A22,2,COLUMN(V23),1)</f>
        <v/>
      </c>
      <c r="P22" s="64" t="str" cm="1">
        <f t="array" aca="1" ref="P22" ca="1">BoxVal($A22,2,COLUMN(INDIRECT("AB"&amp;($A22-1)*65+2)),1)</f>
        <v/>
      </c>
      <c r="Q22" s="64" t="str" cm="1">
        <f t="array" aca="1" ref="Q22" ca="1">BoxVal($A22,2,COLUMN(INDIRECT("AJ"&amp;($A22-1)*65+2)),1)</f>
        <v/>
      </c>
      <c r="R22" s="34"/>
      <c r="S22" s="7" t="s">
        <v>424</v>
      </c>
      <c r="T22" s="7" t="s">
        <v>188</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81" t="s">
        <v>255</v>
      </c>
      <c r="DF22" s="81" t="s">
        <v>255</v>
      </c>
      <c r="DG22" s="81" t="s">
        <v>255</v>
      </c>
      <c r="DH22" s="81" t="s">
        <v>255</v>
      </c>
      <c r="DI22" s="81" t="s">
        <v>255</v>
      </c>
      <c r="DJ22" s="81"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76" t="str" cm="1">
        <f t="array" ref="O23">BoxVal($A23,2,COLUMN(V24),1)</f>
        <v/>
      </c>
      <c r="P23" s="64" t="str" cm="1">
        <f t="array" aca="1" ref="P23" ca="1">BoxVal($A23,2,COLUMN(INDIRECT("AB"&amp;($A23-1)*65+2)),1)</f>
        <v/>
      </c>
      <c r="Q23" s="64" t="str" cm="1">
        <f t="array" aca="1" ref="Q23" ca="1">BoxVal($A23,2,COLUMN(INDIRECT("AJ"&amp;($A23-1)*65+2)),1)</f>
        <v/>
      </c>
      <c r="R23" s="34"/>
      <c r="S23" s="7" t="s">
        <v>16</v>
      </c>
      <c r="T23" s="7" t="s">
        <v>44</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81" t="s">
        <v>255</v>
      </c>
      <c r="DF23" s="81" t="s">
        <v>255</v>
      </c>
      <c r="DG23" s="81" t="s">
        <v>255</v>
      </c>
      <c r="DH23" s="81" t="s">
        <v>255</v>
      </c>
      <c r="DI23" s="81" t="s">
        <v>255</v>
      </c>
      <c r="DJ23" s="81"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76" t="str" cm="1">
        <f t="array" ref="O24">BoxVal($A24,2,COLUMN(V25),1)</f>
        <v/>
      </c>
      <c r="P24" s="64" t="str" cm="1">
        <f t="array" aca="1" ref="P24" ca="1">BoxVal($A24,2,COLUMN(INDIRECT("AB"&amp;($A24-1)*65+2)),1)</f>
        <v/>
      </c>
      <c r="Q24" s="64" t="str" cm="1">
        <f t="array" aca="1" ref="Q24" ca="1">BoxVal($A24,2,COLUMN(INDIRECT("AJ"&amp;($A24-1)*65+2)),1)</f>
        <v/>
      </c>
      <c r="R24" s="34"/>
      <c r="S24" s="7" t="s">
        <v>17</v>
      </c>
      <c r="T24" s="7" t="s">
        <v>368</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81" t="s">
        <v>255</v>
      </c>
      <c r="DF24" s="81" t="s">
        <v>255</v>
      </c>
      <c r="DG24" s="81" t="s">
        <v>255</v>
      </c>
      <c r="DH24" s="81" t="s">
        <v>255</v>
      </c>
      <c r="DI24" s="81" t="s">
        <v>255</v>
      </c>
      <c r="DJ24" s="81"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76" t="str" cm="1">
        <f t="array" ref="O25">BoxVal($A25,2,COLUMN(V26),1)</f>
        <v/>
      </c>
      <c r="P25" s="64" t="str" cm="1">
        <f t="array" aca="1" ref="P25" ca="1">BoxVal($A25,2,COLUMN(INDIRECT("AB"&amp;($A25-1)*65+2)),1)</f>
        <v/>
      </c>
      <c r="Q25" s="64" t="str" cm="1">
        <f t="array" aca="1" ref="Q25" ca="1">BoxVal($A25,2,COLUMN(INDIRECT("AJ"&amp;($A25-1)*65+2)),1)</f>
        <v/>
      </c>
      <c r="R25" s="34"/>
      <c r="S25" s="7" t="s">
        <v>21</v>
      </c>
      <c r="T25" s="7" t="s">
        <v>190</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81" t="s">
        <v>255</v>
      </c>
      <c r="DF25" s="81" t="s">
        <v>255</v>
      </c>
      <c r="DG25" s="81" t="s">
        <v>255</v>
      </c>
      <c r="DH25" s="81" t="s">
        <v>255</v>
      </c>
      <c r="DI25" s="81" t="s">
        <v>255</v>
      </c>
      <c r="DJ25" s="81"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76"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2</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81" t="s">
        <v>255</v>
      </c>
      <c r="DF26" s="81" t="s">
        <v>255</v>
      </c>
      <c r="DG26" s="81" t="s">
        <v>255</v>
      </c>
      <c r="DH26" s="81" t="s">
        <v>255</v>
      </c>
      <c r="DI26" s="81" t="s">
        <v>255</v>
      </c>
      <c r="DJ26" s="81"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76" t="str" cm="1">
        <f t="array" ref="O27">BoxVal($A27,2,COLUMN(V28),1)</f>
        <v/>
      </c>
      <c r="P27" s="64" t="str" cm="1">
        <f t="array" aca="1" ref="P27" ca="1">BoxVal($A27,2,COLUMN(INDIRECT("AB"&amp;($A27-1)*65+2)),1)</f>
        <v/>
      </c>
      <c r="Q27" s="64" t="str" cm="1">
        <f t="array" aca="1" ref="Q27" ca="1">BoxVal($A27,2,COLUMN(INDIRECT("AJ"&amp;($A27-1)*65+2)),1)</f>
        <v/>
      </c>
      <c r="R27" s="34"/>
      <c r="S27" s="7" t="s">
        <v>22</v>
      </c>
      <c r="T27" s="15">
        <v>4</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81" t="s">
        <v>255</v>
      </c>
      <c r="DF27" s="81" t="s">
        <v>255</v>
      </c>
      <c r="DG27" s="81" t="s">
        <v>255</v>
      </c>
      <c r="DH27" s="81" t="s">
        <v>255</v>
      </c>
      <c r="DI27" s="81" t="s">
        <v>255</v>
      </c>
      <c r="DJ27" s="81"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76" t="str" cm="1">
        <f t="array" ref="O28">BoxVal($A28,2,COLUMN(V29),1)</f>
        <v/>
      </c>
      <c r="P28" s="64" t="str" cm="1">
        <f t="array" aca="1" ref="P28" ca="1">BoxVal($A28,2,COLUMN(INDIRECT("AB"&amp;($A28-1)*65+2)),1)</f>
        <v/>
      </c>
      <c r="Q28" s="64" t="str" cm="1">
        <f t="array" aca="1" ref="Q28" ca="1">BoxVal($A28,2,COLUMN(INDIRECT("AJ"&amp;($A28-1)*65+2)),1)</f>
        <v/>
      </c>
      <c r="R28" s="34"/>
      <c r="S28" s="7" t="s">
        <v>696</v>
      </c>
      <c r="T28" s="28">
        <v>45287</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81" t="s">
        <v>255</v>
      </c>
      <c r="DF28" s="81" t="s">
        <v>255</v>
      </c>
      <c r="DG28" s="81" t="s">
        <v>255</v>
      </c>
      <c r="DH28" s="81" t="s">
        <v>255</v>
      </c>
      <c r="DI28" s="81" t="s">
        <v>255</v>
      </c>
      <c r="DJ28" s="81"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76"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81" t="s">
        <v>255</v>
      </c>
      <c r="DF29" s="81" t="s">
        <v>255</v>
      </c>
      <c r="DG29" s="81" t="s">
        <v>255</v>
      </c>
      <c r="DH29" s="81" t="s">
        <v>255</v>
      </c>
      <c r="DI29" s="81" t="s">
        <v>255</v>
      </c>
      <c r="DJ29" s="81"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76"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10</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81" t="s">
        <v>255</v>
      </c>
      <c r="DF30" s="81" t="s">
        <v>255</v>
      </c>
      <c r="DG30" s="81" t="s">
        <v>255</v>
      </c>
      <c r="DH30" s="81" t="s">
        <v>255</v>
      </c>
      <c r="DI30" s="81" t="s">
        <v>255</v>
      </c>
      <c r="DJ30" s="81"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76"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-42+/-0.8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81" t="s">
        <v>255</v>
      </c>
      <c r="DF31" s="81" t="s">
        <v>553</v>
      </c>
      <c r="DG31" s="81" t="s">
        <v>568</v>
      </c>
      <c r="DH31" s="81" t="s">
        <v>575</v>
      </c>
      <c r="DI31" s="81" t="s">
        <v>572</v>
      </c>
      <c r="DJ31" s="81"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76" t="str" cm="1">
        <f t="array" ref="O32">BoxVal($A32,2,COLUMN(V33),1)</f>
        <v/>
      </c>
      <c r="P32" s="64" t="str" cm="1">
        <f t="array" aca="1" ref="P32" ca="1">BoxVal($A32,2,COLUMN(INDIRECT("AB"&amp;($A32-1)*65+2)),1)</f>
        <v/>
      </c>
      <c r="Q32" s="64" t="str" cm="1">
        <f t="array" aca="1" ref="Q32" ca="1">BoxVal($A32,2,COLUMN(INDIRECT("AJ"&amp;($A32-1)*65+2)),1)</f>
        <v/>
      </c>
      <c r="R32" s="34"/>
      <c r="S32" s="73" t="s">
        <v>719</v>
      </c>
      <c r="T32" s="54" t="str">
        <f>T11&amp;" : "&amp;T14&amp;" "&amp;"(uA)"&amp;CHAR(10)&amp;"Vdc&amp;Remark: "&amp;T17</f>
        <v>3.3V : 100~200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114"/>
      <c r="DF32" s="114"/>
      <c r="DG32" s="114"/>
      <c r="DH32" s="114"/>
      <c r="DI32" s="114"/>
      <c r="DJ32" s="114"/>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76"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76"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76" t="str" cm="1">
        <f t="array" ref="O35">BoxVal($A35,2,COLUMN(V36),1)</f>
        <v/>
      </c>
      <c r="P35" s="64" t="str" cm="1">
        <f t="array" aca="1" ref="P35" ca="1">BoxVal($A35,2,COLUMN(INDIRECT("AB"&amp;($A35-1)*65+2)),1)</f>
        <v/>
      </c>
      <c r="Q35" s="64" t="str" cm="1">
        <f t="array" aca="1" ref="Q35" ca="1">BoxVal($A35,2,COLUMN(INDIRECT("AJ"&amp;($A35-1)*65+2)),1)</f>
        <v/>
      </c>
      <c r="R35" s="34"/>
      <c r="S35" s="4" t="str">
        <f>$BB$2</f>
        <v>17V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76" t="str" cm="1">
        <f t="array" ref="O36">BoxVal($A36,2,COLUMN(V37),1)</f>
        <v/>
      </c>
      <c r="P36" s="64" t="str" cm="1">
        <f t="array" aca="1" ref="P36" ca="1">BoxVal($A36,2,COLUMN(INDIRECT("AB"&amp;($A36-1)*65+2)),1)</f>
        <v/>
      </c>
      <c r="Q36" s="64" t="str" cm="1">
        <f t="array" aca="1" ref="Q36" ca="1">BoxVal($A36,2,COLUMN(INDIRECT("AJ"&amp;($A36-1)*65+2)),1)</f>
        <v/>
      </c>
      <c r="R36" s="34"/>
      <c r="S36" s="4" t="str">
        <f>$BB$3</f>
        <v>15V</v>
      </c>
      <c r="T36" s="3">
        <v>6.3</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76" t="str" cm="1">
        <f t="array" ref="O37">BoxVal($A37,2,COLUMN(V38),1)</f>
        <v/>
      </c>
      <c r="P37" s="64" t="str" cm="1">
        <f t="array" aca="1" ref="P37" ca="1">BoxVal($A37,2,COLUMN(INDIRECT("AB"&amp;($A37-1)*65+2)),1)</f>
        <v/>
      </c>
      <c r="Q37" s="64" t="str" cm="1">
        <f t="array" aca="1" ref="Q37" ca="1">BoxVal($A37,2,COLUMN(INDIRECT("AJ"&amp;($A37-1)*65+2)),1)</f>
        <v/>
      </c>
      <c r="R37" s="34"/>
      <c r="S37" s="4" t="str">
        <f>$BB$4</f>
        <v>13V</v>
      </c>
      <c r="T37" s="3">
        <v>4.5</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76" t="str" cm="1">
        <f t="array" ref="O38">BoxVal($A38,2,COLUMN(V39),1)</f>
        <v/>
      </c>
      <c r="P38" s="64" t="str" cm="1">
        <f t="array" aca="1" ref="P38" ca="1">BoxVal($A38,2,COLUMN(INDIRECT("AB"&amp;($A38-1)*65+2)),1)</f>
        <v/>
      </c>
      <c r="Q38" s="64" t="str" cm="1">
        <f t="array" aca="1" ref="Q38" ca="1">BoxVal($A38,2,COLUMN(INDIRECT("AJ"&amp;($A38-1)*65+2)),1)</f>
        <v/>
      </c>
      <c r="R38" s="34"/>
      <c r="S38" s="4" t="str">
        <f>$BB$5</f>
        <v>11V</v>
      </c>
      <c r="T38" s="3">
        <v>3</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76" t="str" cm="1">
        <f t="array" ref="O39">BoxVal($A39,2,COLUMN(V40),1)</f>
        <v/>
      </c>
      <c r="P39" s="64" t="str" cm="1">
        <f t="array" aca="1" ref="P39" ca="1">BoxVal($A39,2,COLUMN(INDIRECT("AB"&amp;($A39-1)*65+2)),1)</f>
        <v/>
      </c>
      <c r="Q39" s="64" t="str" cm="1">
        <f t="array" aca="1" ref="Q39" ca="1">BoxVal($A39,2,COLUMN(INDIRECT("AJ"&amp;($A39-1)*65+2)),1)</f>
        <v/>
      </c>
      <c r="R39" s="34"/>
      <c r="S39" s="4" t="str">
        <f>$BB$6</f>
        <v>10V</v>
      </c>
      <c r="T39" s="3">
        <v>1.2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76" t="str" cm="1">
        <f t="array" ref="O40">BoxVal($A40,2,COLUMN(V41),1)</f>
        <v/>
      </c>
      <c r="P40" s="64" t="str" cm="1">
        <f t="array" aca="1" ref="P40" ca="1">BoxVal($A40,2,COLUMN(INDIRECT("AB"&amp;($A40-1)*65+2)),1)</f>
        <v/>
      </c>
      <c r="Q40" s="64" t="str" cm="1">
        <f t="array" aca="1" ref="Q40" ca="1">BoxVal($A40,2,COLUMN(INDIRECT("AJ"&amp;($A40-1)*65+2)),1)</f>
        <v/>
      </c>
      <c r="R40" s="34"/>
      <c r="S40" s="4" t="str">
        <f>$BB$7</f>
        <v>9V</v>
      </c>
      <c r="T40" s="3">
        <v>0</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76" t="str" cm="1">
        <f t="array" ref="O41">BoxVal($A41,2,COLUMN(V42),1)</f>
        <v/>
      </c>
      <c r="P41" s="64" t="str" cm="1">
        <f t="array" aca="1" ref="P41" ca="1">BoxVal($A41,2,COLUMN(INDIRECT("AB"&amp;($A41-1)*65+2)),1)</f>
        <v/>
      </c>
      <c r="Q41" s="64" t="str" cm="1">
        <f t="array" aca="1" ref="Q41" ca="1">BoxVal($A41,2,COLUMN(INDIRECT("AJ"&amp;($A41-1)*65+2)),1)</f>
        <v/>
      </c>
      <c r="R41" s="34"/>
      <c r="S41" s="4" t="str">
        <f>$BB$8</f>
        <v>8V</v>
      </c>
      <c r="T41" s="3">
        <v>-1</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76" t="str" cm="1">
        <f t="array" ref="O42">BoxVal($A42,2,COLUMN(V43),1)</f>
        <v/>
      </c>
      <c r="P42" s="64" t="str" cm="1">
        <f t="array" aca="1" ref="P42" ca="1">BoxVal($A42,2,COLUMN(INDIRECT("AB"&amp;($A42-1)*65+2)),1)</f>
        <v/>
      </c>
      <c r="Q42" s="64" t="str" cm="1">
        <f t="array" aca="1" ref="Q42" ca="1">BoxVal($A42,2,COLUMN(INDIRECT("AJ"&amp;($A42-1)*65+2)),1)</f>
        <v/>
      </c>
      <c r="R42" s="34"/>
      <c r="S42" s="4" t="str">
        <f>$BB$9</f>
        <v>7V</v>
      </c>
      <c r="T42" s="3">
        <v>-2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76"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76" t="str" cm="1">
        <f t="array" ref="O44">BoxVal($A44,2,COLUMN(V45),1)</f>
        <v/>
      </c>
      <c r="P44" s="64" t="str" cm="1">
        <f t="array" aca="1" ref="P44" ca="1">BoxVal($A44,2,COLUMN(INDIRECT("AB"&amp;($A44-1)*65+2)),1)</f>
        <v/>
      </c>
      <c r="Q44" s="64" t="str" cm="1">
        <f t="array" aca="1" ref="Q44" ca="1">BoxVal($A44,2,COLUMN(INDIRECT("AJ"&amp;($A44-1)*65+2)),1)</f>
        <v/>
      </c>
      <c r="R44" s="34"/>
      <c r="S44" s="4" t="str">
        <f>$BB$11</f>
        <v>Config2</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76"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76"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76"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76"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76"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76"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76"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1224</v>
      </c>
      <c r="V66" s="12"/>
      <c r="W66" s="65"/>
      <c r="X66" s="12"/>
      <c r="Y66" s="7" t="str">
        <f>VLOOKUP(U66,$DX$1:$DZ$21,3,FALSE)</f>
        <v>-</v>
      </c>
      <c r="Z66" s="81"/>
      <c r="AD66" s="8"/>
    </row>
    <row r="67" spans="19:45" ht="30" customHeight="1" x14ac:dyDescent="0.25">
      <c r="S67" s="7" t="s">
        <v>24</v>
      </c>
      <c r="T67" s="15" t="s">
        <v>450</v>
      </c>
      <c r="U67" s="5" t="s">
        <v>23</v>
      </c>
      <c r="V67" s="7">
        <f>VLOOKUP(U66,$DX$1:$DZ$21,2,FALSE)</f>
        <v>0</v>
      </c>
      <c r="W67" s="19"/>
      <c r="X67" s="19"/>
      <c r="Y67" s="19"/>
      <c r="Z67" s="19"/>
      <c r="AA67" s="5" t="s">
        <v>592</v>
      </c>
      <c r="AB67" s="26" t="str">
        <f>T86&amp;"_"&amp;ABS(T84)&amp;"dB_"&amp;T88&amp;"_"&amp;T89&amp;"_"&amp;GetAbsMaxMinText(AF70:AG129)&amp;"_"&amp;T69&amp;"_"&amp;T68&amp;S66&amp;"."&amp;T92</f>
        <v>default_NormalMode_38dB_G805YB_2227F_442_480_ZTS6156_MP2.5</v>
      </c>
      <c r="AC67" s="18"/>
      <c r="AD67" s="18"/>
      <c r="AE67" s="18"/>
      <c r="AF67" s="18"/>
      <c r="AG67" s="18"/>
      <c r="AH67" s="19"/>
      <c r="AI67" s="19" t="s">
        <v>2</v>
      </c>
      <c r="AJ67" s="16" t="s">
        <v>1273</v>
      </c>
      <c r="AK67" s="16"/>
      <c r="AL67" s="16"/>
      <c r="AM67" s="16"/>
      <c r="AN67" s="16"/>
      <c r="AO67" s="16"/>
      <c r="AP67" s="16"/>
      <c r="AQ67" s="16"/>
      <c r="AR67" s="16"/>
      <c r="AS67" s="16"/>
    </row>
    <row r="68" spans="19:45" ht="30" customHeight="1" x14ac:dyDescent="0.25">
      <c r="S68" s="7" t="s">
        <v>5</v>
      </c>
      <c r="T68" s="15" t="s">
        <v>1148</v>
      </c>
      <c r="U68" s="32" t="str">
        <f>HYPERLINK("#A"&amp;(S66+1),"&lt;==Block" &amp; $S66 &amp;"==&gt;")</f>
        <v>&lt;==Block2==&gt;</v>
      </c>
      <c r="V68" s="51"/>
      <c r="W68" s="19"/>
      <c r="X68" s="19"/>
      <c r="Y68" s="79"/>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284</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non</v>
      </c>
      <c r="AS69" s="35"/>
    </row>
    <row r="70" spans="19:45" ht="30" customHeight="1" x14ac:dyDescent="0.25">
      <c r="S70" s="7" t="s">
        <v>18</v>
      </c>
      <c r="T70" s="15" t="s">
        <v>45</v>
      </c>
      <c r="U70" s="36" t="str">
        <f t="shared" ref="U70:U73" ca="1" si="17">ConfigCode($AA70,$AN70,$AO70,$AP70,$AQ70,$AR70,$AF70,$AG70,2)</f>
        <v>0x59=-45.40,-44.30;</v>
      </c>
      <c r="V70" s="37"/>
      <c r="W70" s="37"/>
      <c r="X70" s="68"/>
      <c r="Y70" s="68"/>
      <c r="Z70" s="55">
        <f t="shared" ref="Z70:Z73" ca="1" si="18" xml:space="preserve">
N("vbias,vlookup vbias range")+
VLOOKUP($AA70,INDIRECT(BoxVal(ROW($AA70),34,COLUMN(T66))),2,FALSE)+
N("gain")+
$AB70+
N("vcm")+
VLOOKUP($AC70,$CT$1:$DC$31,7,FALSE)+
N("(vbias*vcp*vbg-vbias)*sensor ratio")+
VbiasCal($AA70,$AD70,$AE70,BoxVal(ROW($AC70),18,COLUMN($T$22)))+
N("vbias ref+gain ref")+
$V70+$W70</f>
        <v>6.8</v>
      </c>
      <c r="AA70" s="39" t="s">
        <v>580</v>
      </c>
      <c r="AB70" s="40">
        <v>2.5</v>
      </c>
      <c r="AC70" s="40" t="s">
        <v>995</v>
      </c>
      <c r="AD70" s="40">
        <v>1</v>
      </c>
      <c r="AE70" s="41">
        <v>0</v>
      </c>
      <c r="AF70" s="42">
        <v>-45.4</v>
      </c>
      <c r="AG70" s="42">
        <v>-44.3</v>
      </c>
      <c r="AH70" s="43">
        <f t="shared" ref="AH70:AH73" ca="1" si="19">$AF70+$Z70</f>
        <v>-38.6</v>
      </c>
      <c r="AI70" s="43">
        <f t="shared" ref="AI70:AI73" ca="1" si="20">$AG70+$Z70</f>
        <v>-37.5</v>
      </c>
      <c r="AJ70" s="44" cm="1">
        <f t="array" aca="1" ref="AJ70" ca="1" xml:space="preserve">
N("initial sens-loopgain")+
$AF70-BoxVal(ROW($AA70),26,COLUMN(INDIRECT("T"&amp;(INT(ROW($AA87)/65))*65+2)))</f>
        <v>-47.4</v>
      </c>
      <c r="AK70" s="44">
        <f t="shared" ref="AK70:AK73" ca="1" si="21">AJ70+(AG70-AF70)</f>
        <v>-46.3</v>
      </c>
      <c r="AL70" s="44" cm="1">
        <f t="array" aca="1" ref="AL70" ca="1" xml:space="preserve">
N("initial sens-loopgain-gain-gain ref-vcm")+
$AH70-
BoxVal(ROW($AA70),26,COLUMN(INDIRECT("T"&amp;(INT(ROW($AA87)/65))*65+2)))-
$AB70-
$W70-
IFERROR(VLOOKUP($AC70,$CT$1:$DC$31,7,FALSE),0)</f>
        <v>-43.1</v>
      </c>
      <c r="AM70" s="44">
        <f t="shared" ref="AM70:AM73" ca="1" si="22">AL70+(AG70-AF70)</f>
        <v>-42</v>
      </c>
      <c r="AN70" s="36" t="str">
        <f t="shared" ref="AN70:AN73" ca="1" si="23">IF(BoxVal(ROW(AA70),9,COLUMN(T68))="FIX","00",ManualLookup(AA70,BoxVal(ROW(AA70),4,COLUMN(AN68)),INDIRECT(DN$3)))</f>
        <v>50</v>
      </c>
      <c r="AO70" s="36" t="str" cm="1">
        <f t="array" aca="1" ref="AO70" ca="1">ManualLookup(AB70,BoxVal(ROW(AB70),4,COLUMN(AO68)),INDIRECT(DO$3))</f>
        <v>09</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row>
    <row r="71" spans="19:45" ht="30" customHeight="1" x14ac:dyDescent="0.25">
      <c r="S71" s="7" t="s">
        <v>13</v>
      </c>
      <c r="T71" s="15" t="s">
        <v>377</v>
      </c>
      <c r="U71" s="36" t="str">
        <f t="shared" ca="1" si="17"/>
        <v>0x5A=-46.40,-45.40;</v>
      </c>
      <c r="V71" s="37">
        <v>0.1</v>
      </c>
      <c r="W71" s="37"/>
      <c r="X71" s="68"/>
      <c r="Y71" s="68"/>
      <c r="Z71" s="55">
        <f t="shared" ca="1" si="18"/>
        <v>7.8999999999999995</v>
      </c>
      <c r="AA71" s="39" t="s">
        <v>580</v>
      </c>
      <c r="AB71" s="40">
        <v>3.5</v>
      </c>
      <c r="AC71" s="40" t="s">
        <v>995</v>
      </c>
      <c r="AD71" s="40">
        <v>1</v>
      </c>
      <c r="AE71" s="41">
        <v>0</v>
      </c>
      <c r="AF71" s="42">
        <v>-46.4</v>
      </c>
      <c r="AG71" s="47">
        <f t="shared" ref="AG71:AG73" si="24">AF70</f>
        <v>-45.4</v>
      </c>
      <c r="AH71" s="43">
        <f t="shared" ca="1" si="19"/>
        <v>-38.5</v>
      </c>
      <c r="AI71" s="43">
        <f t="shared" ca="1" si="20"/>
        <v>-37.5</v>
      </c>
      <c r="AJ71" s="44" cm="1">
        <f t="array" aca="1" ref="AJ71" ca="1" xml:space="preserve">
N("initial sens-loopgain")+
$AF71-BoxVal(ROW($AA71),26,COLUMN(INDIRECT("T"&amp;(INT(ROW($AA88)/65))*65+2)))</f>
        <v>-48.4</v>
      </c>
      <c r="AK71" s="44">
        <f t="shared" ca="1" si="21"/>
        <v>-47.4</v>
      </c>
      <c r="AL71" s="44" cm="1">
        <f t="array" aca="1" ref="AL71" ca="1" xml:space="preserve">
N("initial sens-loopgain-gain-gain ref-vcm")+
$AH71-
BoxVal(ROW($AA71),26,COLUMN(INDIRECT("T"&amp;(INT(ROW($AA88)/65))*65+2)))-
$AB71-
$W71-
IFERROR(VLOOKUP($AC71,$CT$1:$DC$31,7,FALSE),0)</f>
        <v>-44</v>
      </c>
      <c r="AM71" s="44">
        <f t="shared" ca="1" si="22"/>
        <v>-43</v>
      </c>
      <c r="AN71" s="36" t="str">
        <f t="shared" ca="1" si="23"/>
        <v>50</v>
      </c>
      <c r="AO71" s="36" t="str" cm="1">
        <f t="array" aca="1" ref="AO71" ca="1">ManualLookup(AB71,BoxVal(ROW(AB71),4,COLUMN(AO69)),INDIRECT(DO$3))</f>
        <v>0A</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ca="1" si="17"/>
        <v>0x5B=-47.30,-46.40;</v>
      </c>
      <c r="V72" s="37"/>
      <c r="W72" s="37"/>
      <c r="X72" s="68"/>
      <c r="Y72" s="68"/>
      <c r="Z72" s="55">
        <f t="shared" ca="1" si="18"/>
        <v>8.8000000000000007</v>
      </c>
      <c r="AA72" s="39" t="s">
        <v>580</v>
      </c>
      <c r="AB72" s="40">
        <v>4.5</v>
      </c>
      <c r="AC72" s="40" t="s">
        <v>995</v>
      </c>
      <c r="AD72" s="40">
        <v>1</v>
      </c>
      <c r="AE72" s="41">
        <v>0</v>
      </c>
      <c r="AF72" s="42">
        <v>-47.3</v>
      </c>
      <c r="AG72" s="47">
        <f t="shared" si="24"/>
        <v>-46.4</v>
      </c>
      <c r="AH72" s="43">
        <f t="shared" ca="1" si="19"/>
        <v>-38.5</v>
      </c>
      <c r="AI72" s="43">
        <f t="shared" ca="1" si="20"/>
        <v>-37.599999999999994</v>
      </c>
      <c r="AJ72" s="44" cm="1">
        <f t="array" aca="1" ref="AJ72" ca="1" xml:space="preserve">
N("initial sens-loopgain")+
$AF72-BoxVal(ROW($AA72),26,COLUMN(INDIRECT("T"&amp;(INT(ROW($AA89)/65))*65+2)))</f>
        <v>-49.3</v>
      </c>
      <c r="AK72" s="44">
        <f t="shared" ca="1" si="21"/>
        <v>-48.4</v>
      </c>
      <c r="AL72" s="44" cm="1">
        <f t="array" aca="1" ref="AL72" ca="1" xml:space="preserve">
N("initial sens-loopgain-gain-gain ref-vcm")+
$AH72-
BoxVal(ROW($AA72),26,COLUMN(INDIRECT("T"&amp;(INT(ROW($AA89)/65))*65+2)))-
$AB72-
$W72-
IFERROR(VLOOKUP($AC72,$CT$1:$DC$31,7,FALSE),0)</f>
        <v>-45</v>
      </c>
      <c r="AM72" s="44">
        <f t="shared" ca="1" si="22"/>
        <v>-44.1</v>
      </c>
      <c r="AN72" s="36" t="str">
        <f t="shared" ca="1" si="23"/>
        <v>50</v>
      </c>
      <c r="AO72" s="36" t="str" cm="1">
        <f t="array" aca="1" ref="AO72" ca="1">ManualLookup(AB72,BoxVal(ROW(AB72),4,COLUMN(AO70)),INDIRECT(DO$3))</f>
        <v>0B</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row>
    <row r="73" spans="19:45" ht="30" customHeight="1" x14ac:dyDescent="0.25">
      <c r="S73" s="7" t="s">
        <v>19</v>
      </c>
      <c r="T73" s="15" t="s">
        <v>965</v>
      </c>
      <c r="U73" s="36" t="str">
        <f t="shared" ca="1" si="17"/>
        <v>0x6A=-48.00,-47.30;</v>
      </c>
      <c r="V73" s="37"/>
      <c r="W73" s="37"/>
      <c r="X73" s="68"/>
      <c r="Y73" s="68"/>
      <c r="Z73" s="55">
        <f t="shared" ca="1" si="18"/>
        <v>9.5</v>
      </c>
      <c r="AA73" s="39" t="s">
        <v>582</v>
      </c>
      <c r="AB73" s="40">
        <v>3.5</v>
      </c>
      <c r="AC73" s="40" t="s">
        <v>995</v>
      </c>
      <c r="AD73" s="40">
        <v>1</v>
      </c>
      <c r="AE73" s="41">
        <v>0</v>
      </c>
      <c r="AF73" s="42">
        <v>-48</v>
      </c>
      <c r="AG73" s="47">
        <f t="shared" si="24"/>
        <v>-47.3</v>
      </c>
      <c r="AH73" s="43">
        <f t="shared" ca="1" si="19"/>
        <v>-38.5</v>
      </c>
      <c r="AI73" s="43">
        <f t="shared" ca="1" si="20"/>
        <v>-37.799999999999997</v>
      </c>
      <c r="AJ73" s="44" cm="1">
        <f t="array" aca="1" ref="AJ73" ca="1" xml:space="preserve">
N("initial sens-loopgain")+
$AF73-BoxVal(ROW($AA73),26,COLUMN(INDIRECT("T"&amp;(INT(ROW($AA90)/65))*65+2)))</f>
        <v>-50</v>
      </c>
      <c r="AK73" s="44">
        <f t="shared" ca="1" si="21"/>
        <v>-49.3</v>
      </c>
      <c r="AL73" s="44" cm="1">
        <f t="array" aca="1" ref="AL73" ca="1" xml:space="preserve">
N("initial sens-loopgain-gain-gain ref-vcm")+
$AH73-
BoxVal(ROW($AA73),26,COLUMN(INDIRECT("T"&amp;(INT(ROW($AA90)/65))*65+2)))-
$AB73-
$W73-
IFERROR(VLOOKUP($AC73,$CT$1:$DC$31,7,FALSE),0)</f>
        <v>-44</v>
      </c>
      <c r="AM73" s="44">
        <f t="shared" ca="1" si="22"/>
        <v>-43.3</v>
      </c>
      <c r="AN73" s="36" t="str">
        <f t="shared" ca="1" si="23"/>
        <v>60</v>
      </c>
      <c r="AO73" s="36" t="str" cm="1">
        <f t="array" aca="1" ref="AO73" ca="1">ManualLookup(AB73,BoxVal(ROW(AB73),4,COLUMN(AO71)),INDIRECT(DO$3))</f>
        <v>0A</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3" t="s">
        <v>15</v>
      </c>
      <c r="T74" s="15" t="s">
        <v>801</v>
      </c>
      <c r="U74" s="36"/>
      <c r="V74" s="37"/>
      <c r="W74" s="37"/>
      <c r="X74" s="68"/>
      <c r="Y74" s="68"/>
      <c r="Z74" s="55"/>
      <c r="AA74" s="39"/>
      <c r="AB74" s="40"/>
      <c r="AC74" s="40"/>
      <c r="AD74" s="40"/>
      <c r="AE74" s="41"/>
      <c r="AF74" s="42"/>
      <c r="AG74" s="47"/>
      <c r="AH74" s="43"/>
      <c r="AI74" s="43"/>
      <c r="AJ74" s="44"/>
      <c r="AK74" s="44"/>
      <c r="AL74" s="44"/>
      <c r="AM74" s="44"/>
      <c r="AN74" s="36"/>
      <c r="AO74" s="36"/>
      <c r="AP74" s="36"/>
      <c r="AQ74" s="36"/>
      <c r="AR74" s="36"/>
      <c r="AS74" s="36"/>
    </row>
    <row r="75" spans="19:45" ht="30" customHeight="1" x14ac:dyDescent="0.25">
      <c r="S75" s="73" t="s">
        <v>705</v>
      </c>
      <c r="T75" s="15" t="s">
        <v>990</v>
      </c>
      <c r="U75" s="36"/>
      <c r="V75" s="37"/>
      <c r="W75" s="37"/>
      <c r="X75" s="68"/>
      <c r="Y75" s="68"/>
      <c r="Z75" s="55"/>
      <c r="AA75" s="39"/>
      <c r="AB75" s="40"/>
      <c r="AC75" s="40"/>
      <c r="AD75" s="40"/>
      <c r="AE75" s="41"/>
      <c r="AF75" s="42"/>
      <c r="AG75" s="47"/>
      <c r="AH75" s="43"/>
      <c r="AI75" s="43"/>
      <c r="AJ75" s="44"/>
      <c r="AK75" s="44"/>
      <c r="AL75" s="44"/>
      <c r="AM75" s="44"/>
      <c r="AN75" s="36"/>
      <c r="AO75" s="36"/>
      <c r="AP75" s="36"/>
      <c r="AQ75" s="36"/>
      <c r="AR75" s="36"/>
      <c r="AS75" s="36"/>
    </row>
    <row r="76" spans="19:45" ht="30" customHeight="1" x14ac:dyDescent="0.25">
      <c r="S76" s="73" t="s">
        <v>605</v>
      </c>
      <c r="T76" s="15" t="s">
        <v>991</v>
      </c>
      <c r="U76" s="36"/>
      <c r="V76" s="37"/>
      <c r="W76" s="37"/>
      <c r="X76" s="68"/>
      <c r="Y76" s="68"/>
      <c r="Z76" s="55"/>
      <c r="AA76" s="39"/>
      <c r="AB76" s="40"/>
      <c r="AC76" s="40"/>
      <c r="AD76" s="40"/>
      <c r="AE76" s="41"/>
      <c r="AF76" s="42"/>
      <c r="AG76" s="47"/>
      <c r="AH76" s="43"/>
      <c r="AI76" s="43"/>
      <c r="AJ76" s="44"/>
      <c r="AK76" s="44"/>
      <c r="AL76" s="44"/>
      <c r="AM76" s="44"/>
      <c r="AN76" s="36"/>
      <c r="AO76" s="36"/>
      <c r="AP76" s="36"/>
      <c r="AQ76" s="36"/>
      <c r="AR76" s="36"/>
      <c r="AS76" s="36"/>
    </row>
    <row r="77" spans="19:45" ht="30" customHeight="1" x14ac:dyDescent="0.25">
      <c r="S77" s="73" t="s">
        <v>721</v>
      </c>
      <c r="T77" s="15" t="s">
        <v>26</v>
      </c>
      <c r="U77" s="36"/>
      <c r="V77" s="37"/>
      <c r="W77" s="37"/>
      <c r="X77" s="68"/>
      <c r="Y77" s="68"/>
      <c r="Z77" s="55"/>
      <c r="AA77" s="39"/>
      <c r="AB77" s="40"/>
      <c r="AC77" s="40"/>
      <c r="AD77" s="40"/>
      <c r="AE77" s="41"/>
      <c r="AF77" s="42"/>
      <c r="AG77" s="47"/>
      <c r="AH77" s="43"/>
      <c r="AI77" s="43"/>
      <c r="AJ77" s="44"/>
      <c r="AK77" s="44"/>
      <c r="AL77" s="44"/>
      <c r="AM77" s="44"/>
      <c r="AN77" s="36"/>
      <c r="AO77" s="36"/>
      <c r="AP77" s="36"/>
      <c r="AQ77" s="36"/>
      <c r="AR77" s="36"/>
      <c r="AS77" s="36"/>
    </row>
    <row r="78" spans="19:45" ht="30" customHeight="1" x14ac:dyDescent="0.25">
      <c r="S78" s="73" t="s">
        <v>20</v>
      </c>
      <c r="T78" s="15">
        <v>-41</v>
      </c>
      <c r="U78" s="36"/>
      <c r="V78" s="37"/>
      <c r="W78" s="37"/>
      <c r="X78" s="38"/>
      <c r="Y78" s="38"/>
      <c r="Z78" s="55"/>
      <c r="AA78" s="39"/>
      <c r="AB78" s="40"/>
      <c r="AC78" s="40"/>
      <c r="AD78" s="40"/>
      <c r="AE78" s="41"/>
      <c r="AF78" s="42"/>
      <c r="AG78" s="47"/>
      <c r="AH78" s="43"/>
      <c r="AI78" s="43"/>
      <c r="AJ78" s="44"/>
      <c r="AK78" s="44"/>
      <c r="AL78" s="44"/>
      <c r="AM78" s="44"/>
      <c r="AN78" s="36"/>
      <c r="AO78" s="36"/>
      <c r="AP78" s="36"/>
      <c r="AQ78" s="36"/>
      <c r="AR78" s="36"/>
      <c r="AS78" s="36"/>
    </row>
    <row r="79" spans="19:45" ht="30" customHeight="1" x14ac:dyDescent="0.25">
      <c r="S79" s="73" t="s">
        <v>691</v>
      </c>
      <c r="T79" s="15" t="s">
        <v>1098</v>
      </c>
      <c r="U79" s="36"/>
      <c r="V79" s="37"/>
      <c r="W79" s="37"/>
      <c r="X79" s="38"/>
      <c r="Y79" s="38"/>
      <c r="Z79" s="55"/>
      <c r="AA79" s="39"/>
      <c r="AB79" s="40"/>
      <c r="AC79" s="40"/>
      <c r="AD79" s="40"/>
      <c r="AE79" s="41"/>
      <c r="AF79" s="42"/>
      <c r="AG79" s="47"/>
      <c r="AH79" s="43"/>
      <c r="AI79" s="43"/>
      <c r="AJ79" s="44"/>
      <c r="AK79" s="44"/>
      <c r="AL79" s="44"/>
      <c r="AM79" s="44"/>
      <c r="AN79" s="36"/>
      <c r="AO79" s="36"/>
      <c r="AP79" s="36"/>
      <c r="AQ79" s="36"/>
      <c r="AR79" s="36"/>
      <c r="AS79" s="36"/>
    </row>
    <row r="80" spans="19:45" ht="30" customHeight="1" x14ac:dyDescent="0.25">
      <c r="S80" s="73" t="s">
        <v>544</v>
      </c>
      <c r="T80" s="15" t="s">
        <v>1229</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3" t="s">
        <v>12</v>
      </c>
      <c r="T81" s="15" t="s">
        <v>562</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73"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3" t="s">
        <v>573</v>
      </c>
      <c r="T83" s="15">
        <v>1.1000000000000001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3" t="s">
        <v>590</v>
      </c>
      <c r="T84" s="15">
        <v>-38</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3"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default_NormalMode</v>
      </c>
      <c r="U86" s="36"/>
      <c r="V86" s="37"/>
      <c r="W86" s="12"/>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
        <v>188</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
        <v>44</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
        <v>368</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
        <v>190</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2</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5</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45251</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4</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-38+/-0.8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3" t="s">
        <v>719</v>
      </c>
      <c r="T97" s="54" t="str">
        <f>T76&amp;" : "&amp;T79&amp;" "&amp;"(uA)"&amp;CHAR(10)&amp;"Vdc&amp;Remark: "&amp;T82</f>
        <v>3.3V : 100~200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17V</v>
      </c>
      <c r="T100" s="3" t="s">
        <v>562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15V</v>
      </c>
      <c r="T101" s="3">
        <v>6</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13V</v>
      </c>
      <c r="T102" s="3">
        <v>4.3</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11V</v>
      </c>
      <c r="T103" s="3">
        <v>3</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10V</v>
      </c>
      <c r="T104" s="3">
        <v>1.2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9V</v>
      </c>
      <c r="T105" s="3">
        <v>0</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8V</v>
      </c>
      <c r="T106" s="3">
        <v>-1</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7V</v>
      </c>
      <c r="T107" s="3">
        <v>-2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Config2</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1224</v>
      </c>
      <c r="V131" s="12"/>
      <c r="W131" s="65"/>
      <c r="X131" s="12"/>
      <c r="Y131" s="7" t="str">
        <f>VLOOKUP(U131,$DX$1:$DZ$21,3,FALSE)</f>
        <v>-</v>
      </c>
      <c r="Z131" s="81"/>
      <c r="AD131" s="8"/>
    </row>
    <row r="132" spans="19:45" ht="30" customHeight="1" x14ac:dyDescent="0.25">
      <c r="S132" s="7" t="s">
        <v>24</v>
      </c>
      <c r="T132" s="15" t="s">
        <v>450</v>
      </c>
      <c r="U132" s="5" t="s">
        <v>23</v>
      </c>
      <c r="V132" s="7">
        <f>VLOOKUP(U131,$DX$1:$DZ$21,2,FALSE)</f>
        <v>0</v>
      </c>
      <c r="W132" s="19"/>
      <c r="X132" s="19"/>
      <c r="Y132" s="19"/>
      <c r="Z132" s="19"/>
      <c r="AA132" s="5" t="s">
        <v>592</v>
      </c>
      <c r="AB132" s="26" t="str">
        <f>T151&amp;"_"&amp;ABS(T149)&amp;"dB_"&amp;T153&amp;"_"&amp;T154&amp;"_"&amp;GetAbsMaxMinText(AF135:AG194)&amp;"_"&amp;T134&amp;"_"&amp;T133&amp;S131&amp;"."&amp;T157</f>
        <v>14V_NormalMode_38dB_G805YB_2227F_390_440_ZTS6217_MP3.2</v>
      </c>
      <c r="AC132" s="18"/>
      <c r="AD132" s="18"/>
      <c r="AE132" s="18"/>
      <c r="AF132" s="18"/>
      <c r="AG132" s="18"/>
      <c r="AH132" s="19"/>
      <c r="AI132" s="19" t="s">
        <v>2</v>
      </c>
      <c r="AJ132" s="16"/>
      <c r="AK132" s="16"/>
      <c r="AL132" s="16"/>
      <c r="AM132" s="16"/>
      <c r="AN132" s="16"/>
      <c r="AO132" s="16"/>
      <c r="AP132" s="16"/>
      <c r="AQ132" s="16"/>
      <c r="AR132" s="16"/>
      <c r="AS132" s="16"/>
    </row>
    <row r="133" spans="19:45" ht="30" customHeight="1" x14ac:dyDescent="0.25">
      <c r="S133" s="7" t="s">
        <v>5</v>
      </c>
      <c r="T133" s="15" t="s">
        <v>1148</v>
      </c>
      <c r="U133" s="32" t="str">
        <f>HYPERLINK("#A"&amp;(S131+1),"&lt;==Block" &amp; $S131 &amp;"==&gt;")</f>
        <v>&lt;==Block3==&gt;</v>
      </c>
      <c r="V133" s="51"/>
      <c r="W133" s="19"/>
      <c r="X133" s="19"/>
      <c r="Y133" s="79"/>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294</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Full</v>
      </c>
      <c r="AP134" s="56" t="str">
        <f>VLOOKUP($T142,$DE$1:$DJ$31,4,FALSE)</f>
        <v>non</v>
      </c>
      <c r="AQ134" s="56" t="str">
        <f>VLOOKUP($T142,$DE$1:$DJ$31,5,FALSE)</f>
        <v>non</v>
      </c>
      <c r="AR134" s="56" t="str">
        <f>VLOOKUP($T142,$DE$1:$DJ$31,6,FALSE)</f>
        <v>non</v>
      </c>
      <c r="AS134" s="35"/>
    </row>
    <row r="135" spans="19:45" ht="30" customHeight="1" x14ac:dyDescent="0.25">
      <c r="S135" s="7" t="s">
        <v>18</v>
      </c>
      <c r="T135" s="15" t="s">
        <v>45</v>
      </c>
      <c r="U135" s="36" t="str">
        <f t="shared" ref="U135:U139" ca="1" si="25">ConfigCode($AA135,$AN135,$AO135,$AP135,$AQ135,$AR135,$AF135,$AG135,2)</f>
        <v>0x08=-40.00,-39.00;</v>
      </c>
      <c r="V135" s="37"/>
      <c r="W135" s="37"/>
      <c r="X135" s="68"/>
      <c r="Y135" s="68"/>
      <c r="Z135" s="55">
        <f t="shared" ref="Z135:Z138" ca="1" si="26" xml:space="preserve">
N("vbias,vlookup vbias range")+
VLOOKUP($AA135,INDIRECT(BoxVal(ROW($AA135),34,COLUMN(T131))),2,FALSE)+
N("gain")+
$AB135+
N("vcm")+
VLOOKUP($AC135,$CT$1:$DC$31,7,FALSE)+
N("(vbias*vcp*vbg-vbias)*sensor ratio")+
VbiasCal($AA135,$AD135,$AE135,BoxVal(ROW($AC135),18,COLUMN($T$22)))+
N("vbias ref+gain ref")+
$V135+$W135</f>
        <v>1.5</v>
      </c>
      <c r="AA135" s="39" t="s">
        <v>436</v>
      </c>
      <c r="AB135" s="40">
        <v>1.5</v>
      </c>
      <c r="AC135" s="40" t="s">
        <v>995</v>
      </c>
      <c r="AD135" s="40">
        <v>1</v>
      </c>
      <c r="AE135" s="41">
        <v>0</v>
      </c>
      <c r="AF135" s="42">
        <v>-40</v>
      </c>
      <c r="AG135" s="42">
        <v>-39</v>
      </c>
      <c r="AH135" s="43">
        <f t="shared" ref="AH135:AH139" ca="1" si="27">$AF135+$Z135</f>
        <v>-38.5</v>
      </c>
      <c r="AI135" s="43">
        <f t="shared" ref="AI135:AI139" ca="1" si="28">$AG135+$Z135</f>
        <v>-37.5</v>
      </c>
      <c r="AJ135" s="44" cm="1">
        <f t="array" aca="1" ref="AJ135" ca="1" xml:space="preserve">
N("initial sens-loopgain")+
$AF135-BoxVal(ROW($AA135),26,COLUMN(INDIRECT("T"&amp;(INT(ROW($AA152)/65))*65+2)))</f>
        <v>-42</v>
      </c>
      <c r="AK135" s="44">
        <f t="shared" ref="AK135:AK138" ca="1" si="29">AJ135+(AG135-AF135)</f>
        <v>-41</v>
      </c>
      <c r="AL135" s="44" cm="1">
        <f t="array" aca="1" ref="AL135" ca="1" xml:space="preserve">
N("initial sens-loopgain-gain-gain ref-vcm")+
$AH135-
BoxVal(ROW($AA135),26,COLUMN(INDIRECT("T"&amp;(INT(ROW($AA152)/65))*65+2)))-
$AB135-
$W135-
IFERROR(VLOOKUP($AC135,$CT$1:$DC$31,7,FALSE),0)</f>
        <v>-42</v>
      </c>
      <c r="AM135" s="44">
        <f t="shared" ref="AM135:AM138" ca="1" si="30">AL135+(AG135-AF135)</f>
        <v>-41</v>
      </c>
      <c r="AN135" s="36" t="str">
        <f t="shared" ref="AN135:AN138" ca="1" si="31">IF(BoxVal(ROW(AA135),9,COLUMN(T133))="FIX","00",ManualLookup(AA135,BoxVal(ROW(AA135),4,COLUMN(AN133)),INDIRECT(DN$3)))</f>
        <v>00</v>
      </c>
      <c r="AO135" s="36" t="str" cm="1">
        <f t="array" aca="1" ref="AO135" ca="1">ManualLookup(AB135,BoxVal(ROW(AB135),4,COLUMN(AO133)),INDIRECT(DO$3))</f>
        <v>08</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row>
    <row r="136" spans="19:45" ht="30" customHeight="1" x14ac:dyDescent="0.25">
      <c r="S136" s="7" t="s">
        <v>13</v>
      </c>
      <c r="T136" s="15" t="s">
        <v>377</v>
      </c>
      <c r="U136" s="36" t="str">
        <f t="shared" ca="1" si="25"/>
        <v>0x09=-41.00,-40.00;</v>
      </c>
      <c r="V136" s="37"/>
      <c r="W136" s="37"/>
      <c r="X136" s="68"/>
      <c r="Y136" s="68"/>
      <c r="Z136" s="55">
        <f t="shared" ca="1" si="26"/>
        <v>2.5</v>
      </c>
      <c r="AA136" s="39" t="s">
        <v>436</v>
      </c>
      <c r="AB136" s="40">
        <v>2.5</v>
      </c>
      <c r="AC136" s="40" t="s">
        <v>995</v>
      </c>
      <c r="AD136" s="40">
        <v>1</v>
      </c>
      <c r="AE136" s="41">
        <v>0</v>
      </c>
      <c r="AF136" s="42">
        <v>-41</v>
      </c>
      <c r="AG136" s="47">
        <f t="shared" ref="AG136:AG138" si="32">AF135</f>
        <v>-40</v>
      </c>
      <c r="AH136" s="43">
        <f t="shared" ca="1" si="27"/>
        <v>-38.5</v>
      </c>
      <c r="AI136" s="43">
        <f t="shared" ca="1" si="28"/>
        <v>-37.5</v>
      </c>
      <c r="AJ136" s="44" cm="1">
        <f t="array" aca="1" ref="AJ136" ca="1" xml:space="preserve">
N("initial sens-loopgain")+
$AF136-BoxVal(ROW($AA136),26,COLUMN(INDIRECT("T"&amp;(INT(ROW($AA153)/65))*65+2)))</f>
        <v>-43</v>
      </c>
      <c r="AK136" s="44">
        <f t="shared" ca="1" si="29"/>
        <v>-42</v>
      </c>
      <c r="AL136" s="44" cm="1">
        <f t="array" aca="1" ref="AL136" ca="1" xml:space="preserve">
N("initial sens-loopgain-gain-gain ref-vcm")+
$AH136-
BoxVal(ROW($AA136),26,COLUMN(INDIRECT("T"&amp;(INT(ROW($AA153)/65))*65+2)))-
$AB136-
$W136-
IFERROR(VLOOKUP($AC136,$CT$1:$DC$31,7,FALSE),0)</f>
        <v>-43</v>
      </c>
      <c r="AM136" s="44">
        <f t="shared" ca="1" si="30"/>
        <v>-42</v>
      </c>
      <c r="AN136" s="36" t="str">
        <f t="shared" ca="1" si="31"/>
        <v>00</v>
      </c>
      <c r="AO136" s="36" t="str" cm="1">
        <f t="array" aca="1" ref="AO136" ca="1">ManualLookup(AB136,BoxVal(ROW(AB136),4,COLUMN(AO134)),INDIRECT(DO$3))</f>
        <v>09</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row>
    <row r="137" spans="19:45" ht="30" customHeight="1" x14ac:dyDescent="0.25">
      <c r="S137" s="26"/>
      <c r="T137" s="17"/>
      <c r="U137" s="36" t="str">
        <f t="shared" ca="1" si="25"/>
        <v>0x0A=-42.00,-41.00;</v>
      </c>
      <c r="V137" s="37"/>
      <c r="W137" s="37"/>
      <c r="X137" s="68"/>
      <c r="Y137" s="68"/>
      <c r="Z137" s="55">
        <f t="shared" ca="1" si="26"/>
        <v>3.5</v>
      </c>
      <c r="AA137" s="39" t="s">
        <v>436</v>
      </c>
      <c r="AB137" s="40">
        <v>3.5</v>
      </c>
      <c r="AC137" s="40" t="s">
        <v>995</v>
      </c>
      <c r="AD137" s="40">
        <v>1</v>
      </c>
      <c r="AE137" s="41">
        <v>0</v>
      </c>
      <c r="AF137" s="42">
        <v>-42</v>
      </c>
      <c r="AG137" s="47">
        <f t="shared" si="32"/>
        <v>-41</v>
      </c>
      <c r="AH137" s="43">
        <f t="shared" ca="1" si="27"/>
        <v>-38.5</v>
      </c>
      <c r="AI137" s="43">
        <f t="shared" ca="1" si="28"/>
        <v>-37.5</v>
      </c>
      <c r="AJ137" s="44" cm="1">
        <f t="array" aca="1" ref="AJ137" ca="1" xml:space="preserve">
N("initial sens-loopgain")+
$AF137-BoxVal(ROW($AA137),26,COLUMN(INDIRECT("T"&amp;(INT(ROW($AA154)/65))*65+2)))</f>
        <v>-44</v>
      </c>
      <c r="AK137" s="44">
        <f t="shared" ca="1" si="29"/>
        <v>-43</v>
      </c>
      <c r="AL137" s="44" cm="1">
        <f t="array" aca="1" ref="AL137" ca="1" xml:space="preserve">
N("initial sens-loopgain-gain-gain ref-vcm")+
$AH137-
BoxVal(ROW($AA137),26,COLUMN(INDIRECT("T"&amp;(INT(ROW($AA154)/65))*65+2)))-
$AB137-
$W137-
IFERROR(VLOOKUP($AC137,$CT$1:$DC$31,7,FALSE),0)</f>
        <v>-44</v>
      </c>
      <c r="AM137" s="44">
        <f t="shared" ca="1" si="30"/>
        <v>-43</v>
      </c>
      <c r="AN137" s="36" t="str">
        <f t="shared" ca="1" si="31"/>
        <v>00</v>
      </c>
      <c r="AO137" s="36" t="str" cm="1">
        <f t="array" aca="1" ref="AO137" ca="1">ManualLookup(AB137,BoxVal(ROW(AB137),4,COLUMN(AO135)),INDIRECT(DO$3))</f>
        <v>0A</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row>
    <row r="138" spans="19:45" ht="30" customHeight="1" x14ac:dyDescent="0.25">
      <c r="S138" s="7" t="s">
        <v>19</v>
      </c>
      <c r="T138" s="15" t="s">
        <v>580</v>
      </c>
      <c r="U138" s="36" t="str">
        <f t="shared" ca="1" si="25"/>
        <v>0x0B=-43.00,-42.00;</v>
      </c>
      <c r="V138" s="37"/>
      <c r="W138" s="37"/>
      <c r="X138" s="68"/>
      <c r="Y138" s="68"/>
      <c r="Z138" s="55">
        <f t="shared" ca="1" si="26"/>
        <v>4.5</v>
      </c>
      <c r="AA138" s="39" t="s">
        <v>436</v>
      </c>
      <c r="AB138" s="40">
        <v>4.5</v>
      </c>
      <c r="AC138" s="40" t="s">
        <v>995</v>
      </c>
      <c r="AD138" s="40">
        <v>1</v>
      </c>
      <c r="AE138" s="41">
        <v>0</v>
      </c>
      <c r="AF138" s="42">
        <v>-43</v>
      </c>
      <c r="AG138" s="47">
        <f t="shared" si="32"/>
        <v>-42</v>
      </c>
      <c r="AH138" s="43">
        <f t="shared" ca="1" si="27"/>
        <v>-38.5</v>
      </c>
      <c r="AI138" s="43">
        <f t="shared" ca="1" si="28"/>
        <v>-37.5</v>
      </c>
      <c r="AJ138" s="44" cm="1">
        <f t="array" aca="1" ref="AJ138" ca="1" xml:space="preserve">
N("initial sens-loopgain")+
$AF138-BoxVal(ROW($AA138),26,COLUMN(INDIRECT("T"&amp;(INT(ROW($AA155)/65))*65+2)))</f>
        <v>-45</v>
      </c>
      <c r="AK138" s="44">
        <f t="shared" ca="1" si="29"/>
        <v>-44</v>
      </c>
      <c r="AL138" s="44" cm="1">
        <f t="array" aca="1" ref="AL138" ca="1" xml:space="preserve">
N("initial sens-loopgain-gain-gain ref-vcm")+
$AH138-
BoxVal(ROW($AA138),26,COLUMN(INDIRECT("T"&amp;(INT(ROW($AA155)/65))*65+2)))-
$AB138-
$W138-
IFERROR(VLOOKUP($AC138,$CT$1:$DC$31,7,FALSE),0)</f>
        <v>-45</v>
      </c>
      <c r="AM138" s="44">
        <f t="shared" ca="1" si="30"/>
        <v>-44</v>
      </c>
      <c r="AN138" s="36" t="str">
        <f t="shared" ca="1" si="31"/>
        <v>00</v>
      </c>
      <c r="AO138" s="36" t="str" cm="1">
        <f t="array" aca="1" ref="AO138" ca="1">ManualLookup(AB138,BoxVal(ROW(AB138),4,COLUMN(AO136)),INDIRECT(DO$3))</f>
        <v>0B</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row>
    <row r="139" spans="19:45" ht="30" customHeight="1" x14ac:dyDescent="0.25">
      <c r="S139" s="73" t="s">
        <v>15</v>
      </c>
      <c r="T139" s="15" t="s">
        <v>436</v>
      </c>
      <c r="U139" s="36" t="str">
        <f t="shared" ca="1" si="25"/>
        <v>0x0C=-44.00,-43.00;</v>
      </c>
      <c r="V139" s="37"/>
      <c r="W139" s="37"/>
      <c r="X139" s="68"/>
      <c r="Y139" s="68"/>
      <c r="Z139" s="55">
        <f t="shared" ref="Z139" ca="1" si="33" xml:space="preserve">
N("vbias,vlookup vbias range")+
VLOOKUP($AA139,INDIRECT(BoxVal(ROW($AA139),34,COLUMN(T135))),2,FALSE)+
N("gain")+
$AB139+
N("vcm")+
VLOOKUP($AC139,$CT$1:$DC$31,7,FALSE)+
N("(vbias*vcp*vbg-vbias)*sensor ratio")+
VbiasCal($AA139,$AD139,$AE139,BoxVal(ROW($AC139),18,COLUMN($T$22)))+
N("vbias ref+gain ref")+
$V139+$W139</f>
        <v>5.5</v>
      </c>
      <c r="AA139" s="39" t="s">
        <v>436</v>
      </c>
      <c r="AB139" s="40">
        <v>5.5</v>
      </c>
      <c r="AC139" s="40" t="s">
        <v>995</v>
      </c>
      <c r="AD139" s="40">
        <v>1</v>
      </c>
      <c r="AE139" s="41">
        <v>0</v>
      </c>
      <c r="AF139" s="42">
        <v>-44</v>
      </c>
      <c r="AG139" s="47">
        <f t="shared" ref="AG139" si="34">AF138</f>
        <v>-43</v>
      </c>
      <c r="AH139" s="43">
        <f t="shared" ca="1" si="27"/>
        <v>-38.5</v>
      </c>
      <c r="AI139" s="43">
        <f t="shared" ca="1" si="28"/>
        <v>-37.5</v>
      </c>
      <c r="AJ139" s="44" cm="1">
        <f t="array" aca="1" ref="AJ139" ca="1" xml:space="preserve">
N("initial sens-loopgain")+
$AF139-BoxVal(ROW($AA139),26,COLUMN(INDIRECT("T"&amp;(INT(ROW($AA156)/65))*65+2)))</f>
        <v>-46</v>
      </c>
      <c r="AK139" s="44">
        <f t="shared" ref="AK139" ca="1" si="35">AJ139+(AG139-AF139)</f>
        <v>-45</v>
      </c>
      <c r="AL139" s="44" cm="1">
        <f t="array" aca="1" ref="AL139" ca="1" xml:space="preserve">
N("initial sens-loopgain-gain-gain ref-vcm")+
$AH139-
BoxVal(ROW($AA139),26,COLUMN(INDIRECT("T"&amp;(INT(ROW($AA156)/65))*65+2)))-
$AB139-
$W139-
IFERROR(VLOOKUP($AC139,$CT$1:$DC$31,7,FALSE),0)</f>
        <v>-46</v>
      </c>
      <c r="AM139" s="44">
        <f t="shared" ref="AM139" ca="1" si="36">AL139+(AG139-AF139)</f>
        <v>-45</v>
      </c>
      <c r="AN139" s="36" t="str">
        <f t="shared" ref="AN139" ca="1" si="37">IF(BoxVal(ROW(AA139),9,COLUMN(T137))="FIX","00",ManualLookup(AA139,BoxVal(ROW(AA139),4,COLUMN(AN137)),INDIRECT(DN$3)))</f>
        <v>00</v>
      </c>
      <c r="AO139" s="36" t="str" cm="1">
        <f t="array" aca="1" ref="AO139" ca="1">ManualLookup(AB139,BoxVal(ROW(AB139),4,COLUMN(AO137)),INDIRECT(DO$3))</f>
        <v>0C</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00</v>
      </c>
      <c r="AS139" s="36"/>
    </row>
    <row r="140" spans="19:45" ht="30" customHeight="1" x14ac:dyDescent="0.25">
      <c r="S140" s="73" t="s">
        <v>705</v>
      </c>
      <c r="T140" s="15" t="s">
        <v>990</v>
      </c>
      <c r="U140" s="36"/>
      <c r="V140" s="37"/>
      <c r="W140" s="37"/>
      <c r="X140" s="68"/>
      <c r="Y140" s="68"/>
      <c r="Z140" s="55"/>
      <c r="AA140" s="39"/>
      <c r="AB140" s="40"/>
      <c r="AC140" s="40"/>
      <c r="AD140" s="40"/>
      <c r="AE140" s="41"/>
      <c r="AF140" s="42"/>
      <c r="AG140" s="47"/>
      <c r="AH140" s="43"/>
      <c r="AI140" s="43"/>
      <c r="AJ140" s="44"/>
      <c r="AK140" s="44"/>
      <c r="AL140" s="44"/>
      <c r="AM140" s="44"/>
      <c r="AN140" s="36"/>
      <c r="AO140" s="36"/>
      <c r="AP140" s="36"/>
      <c r="AQ140" s="36"/>
      <c r="AR140" s="36"/>
      <c r="AS140" s="36"/>
    </row>
    <row r="141" spans="19:45" ht="30" customHeight="1" x14ac:dyDescent="0.25">
      <c r="S141" s="73" t="s">
        <v>605</v>
      </c>
      <c r="T141" s="15" t="s">
        <v>991</v>
      </c>
      <c r="U141" s="36"/>
      <c r="V141" s="37"/>
      <c r="W141" s="37"/>
      <c r="X141" s="68"/>
      <c r="Y141" s="68"/>
      <c r="Z141" s="55"/>
      <c r="AA141" s="39"/>
      <c r="AB141" s="40"/>
      <c r="AC141" s="40"/>
      <c r="AD141" s="40"/>
      <c r="AE141" s="41"/>
      <c r="AF141" s="42"/>
      <c r="AG141" s="47"/>
      <c r="AH141" s="43"/>
      <c r="AI141" s="43"/>
      <c r="AJ141" s="44"/>
      <c r="AK141" s="44"/>
      <c r="AL141" s="44"/>
      <c r="AM141" s="44"/>
      <c r="AN141" s="36"/>
      <c r="AO141" s="36"/>
      <c r="AP141" s="36"/>
      <c r="AQ141" s="36"/>
      <c r="AR141" s="36"/>
      <c r="AS141" s="36"/>
    </row>
    <row r="142" spans="19:45" ht="30" customHeight="1" x14ac:dyDescent="0.25">
      <c r="S142" s="73" t="s">
        <v>721</v>
      </c>
      <c r="T142" s="15" t="s">
        <v>26</v>
      </c>
      <c r="U142" s="36"/>
      <c r="V142" s="37"/>
      <c r="W142" s="37"/>
      <c r="X142" s="68"/>
      <c r="Y142" s="68"/>
      <c r="Z142" s="55"/>
      <c r="AA142" s="39"/>
      <c r="AB142" s="40"/>
      <c r="AC142" s="40"/>
      <c r="AD142" s="40"/>
      <c r="AE142" s="41"/>
      <c r="AF142" s="42"/>
      <c r="AG142" s="47"/>
      <c r="AH142" s="43"/>
      <c r="AI142" s="43"/>
      <c r="AJ142" s="44"/>
      <c r="AK142" s="44"/>
      <c r="AL142" s="44"/>
      <c r="AM142" s="44"/>
      <c r="AN142" s="36"/>
      <c r="AO142" s="36"/>
      <c r="AP142" s="36"/>
      <c r="AQ142" s="36"/>
      <c r="AR142" s="36"/>
      <c r="AS142" s="36"/>
    </row>
    <row r="143" spans="19:45" ht="30" customHeight="1" x14ac:dyDescent="0.25">
      <c r="S143" s="73" t="s">
        <v>20</v>
      </c>
      <c r="T143" s="15">
        <v>-41</v>
      </c>
      <c r="U143" s="36"/>
      <c r="V143" s="37"/>
      <c r="W143" s="37"/>
      <c r="X143" s="38"/>
      <c r="Y143" s="38"/>
      <c r="Z143" s="55"/>
      <c r="AA143" s="39"/>
      <c r="AB143" s="40"/>
      <c r="AC143" s="40"/>
      <c r="AD143" s="40"/>
      <c r="AE143" s="41"/>
      <c r="AF143" s="42"/>
      <c r="AG143" s="47"/>
      <c r="AH143" s="43"/>
      <c r="AI143" s="43"/>
      <c r="AJ143" s="44"/>
      <c r="AK143" s="44"/>
      <c r="AL143" s="44"/>
      <c r="AM143" s="44"/>
      <c r="AN143" s="36"/>
      <c r="AO143" s="36"/>
      <c r="AP143" s="36"/>
      <c r="AQ143" s="36"/>
      <c r="AR143" s="36"/>
      <c r="AS143" s="36"/>
    </row>
    <row r="144" spans="19:45" ht="30" customHeight="1" x14ac:dyDescent="0.25">
      <c r="S144" s="73" t="s">
        <v>691</v>
      </c>
      <c r="T144" s="15" t="s">
        <v>1098</v>
      </c>
      <c r="U144" s="36"/>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19:45" ht="30" customHeight="1" x14ac:dyDescent="0.25">
      <c r="S145" s="73" t="s">
        <v>544</v>
      </c>
      <c r="T145" s="15" t="s">
        <v>1229</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3" t="s">
        <v>12</v>
      </c>
      <c r="T146" s="15" t="s">
        <v>562</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73"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3" t="s">
        <v>573</v>
      </c>
      <c r="T148" s="15">
        <v>1.1000000000000001</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3" t="s">
        <v>590</v>
      </c>
      <c r="T149" s="15">
        <v>-38</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3" t="s">
        <v>693</v>
      </c>
      <c r="T150" s="15">
        <v>1</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14V_NormalMode</v>
      </c>
      <c r="U151" s="36"/>
      <c r="V151" s="37"/>
      <c r="W151" s="12"/>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
        <v>188</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
        <v>44</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
        <v>368</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
        <v>190</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2</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2</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44368</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5</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-38+/-1 dBV</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3" t="s">
        <v>719</v>
      </c>
      <c r="T162" s="54" t="str">
        <f>T141&amp;" : "&amp;T144&amp;" "&amp;"(uA)"&amp;CHAR(10)&amp;"Vdc&amp;Remark: "&amp;T147</f>
        <v>3.3V : 100~200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17V</v>
      </c>
      <c r="T165" s="3" t="s">
        <v>562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15V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13V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11V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10V</v>
      </c>
      <c r="T169" s="3" t="s">
        <v>562</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9V</v>
      </c>
      <c r="T170" s="3" t="s">
        <v>562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8V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7V</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Config2</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1224</v>
      </c>
      <c r="V196" s="12"/>
      <c r="W196" s="65"/>
      <c r="X196" s="12"/>
      <c r="Y196" s="7" t="str">
        <f>VLOOKUP(U196,$DX$1:$DZ$21,3,FALSE)</f>
        <v>-</v>
      </c>
      <c r="Z196" s="81"/>
      <c r="AD196" s="8"/>
    </row>
    <row r="197" spans="19:45" ht="30" customHeight="1" x14ac:dyDescent="0.25">
      <c r="S197" s="7" t="s">
        <v>24</v>
      </c>
      <c r="T197" s="15" t="s">
        <v>433</v>
      </c>
      <c r="U197" s="5" t="s">
        <v>23</v>
      </c>
      <c r="V197" s="7">
        <f>VLOOKUP(U196,$DX$1:$DZ$21,2,FALSE)</f>
        <v>0</v>
      </c>
      <c r="W197" s="19"/>
      <c r="X197" s="19"/>
      <c r="Y197" s="19"/>
      <c r="Z197" s="19"/>
      <c r="AA197" s="5" t="s">
        <v>592</v>
      </c>
      <c r="AB197" s="26" t="str">
        <f>T216&amp;"_"&amp;ABS(T214)&amp;"dB_"&amp;T218&amp;"_"&amp;T219&amp;"_"&amp;GetAbsMaxMinText(AF200:AG259)&amp;"_"&amp;T199&amp;"_"&amp;T198&amp;S196&amp;"."&amp;T222</f>
        <v>14V_NormalMode_38dB_G805YB_2227F_390_440_ZTS6266_MP4.3</v>
      </c>
      <c r="AC197" s="18"/>
      <c r="AD197" s="18"/>
      <c r="AE197" s="18"/>
      <c r="AF197" s="18"/>
      <c r="AG197" s="18"/>
      <c r="AH197" s="19"/>
      <c r="AI197" s="19" t="s">
        <v>2</v>
      </c>
      <c r="AJ197" s="16"/>
      <c r="AK197" s="16"/>
      <c r="AL197" s="16"/>
      <c r="AM197" s="16"/>
      <c r="AN197" s="16"/>
      <c r="AO197" s="16"/>
      <c r="AP197" s="16"/>
      <c r="AQ197" s="16"/>
      <c r="AR197" s="16"/>
      <c r="AS197" s="16"/>
    </row>
    <row r="198" spans="19:45" ht="30" customHeight="1" x14ac:dyDescent="0.25">
      <c r="S198" s="7" t="s">
        <v>5</v>
      </c>
      <c r="T198" s="15" t="s">
        <v>1148</v>
      </c>
      <c r="U198" s="32" t="str">
        <f>HYPERLINK("#A"&amp;(S196+1),"&lt;==Block" &amp; $S196 &amp;"==&gt;")</f>
        <v>&lt;==Block4==&gt;</v>
      </c>
      <c r="V198" s="51"/>
      <c r="W198" s="19"/>
      <c r="X198" s="19"/>
      <c r="Y198" s="79"/>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296</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Full</v>
      </c>
      <c r="AP199" s="56" t="str">
        <f>VLOOKUP($T207,$DE$1:$DJ$31,4,FALSE)</f>
        <v>non</v>
      </c>
      <c r="AQ199" s="56" t="str">
        <f>VLOOKUP($T207,$DE$1:$DJ$31,5,FALSE)</f>
        <v>non</v>
      </c>
      <c r="AR199" s="56" t="str">
        <f>VLOOKUP($T207,$DE$1:$DJ$31,6,FALSE)</f>
        <v>non</v>
      </c>
      <c r="AS199" s="35"/>
    </row>
    <row r="200" spans="19:45" ht="30" customHeight="1" x14ac:dyDescent="0.25">
      <c r="S200" s="7" t="s">
        <v>18</v>
      </c>
      <c r="T200" s="15" t="s">
        <v>45</v>
      </c>
      <c r="U200" s="36" t="str">
        <f t="shared" ref="U200:U204" ca="1" si="38">ConfigCode($AA200,$AN200,$AO200,$AP200,$AQ200,$AR200,$AF200,$AG200,2)</f>
        <v>0x08=-40.00,-39.00;</v>
      </c>
      <c r="V200" s="37"/>
      <c r="W200" s="37"/>
      <c r="X200" s="68"/>
      <c r="Y200" s="68"/>
      <c r="Z200" s="55">
        <f t="shared" ref="Z200:Z204" ca="1" si="39" xml:space="preserve">
N("vbias,vlookup vbias range")+
VLOOKUP($AA200,INDIRECT(BoxVal(ROW($AA200),34,COLUMN(T196))),2,FALSE)+
N("gain")+
$AB200+
N("vcm")+
VLOOKUP($AC200,$CT$1:$DC$31,7,FALSE)+
N("(vbias*vcp*vbg-vbias)*sensor ratio")+
VbiasCal($AA200,$AD200,$AE200,BoxVal(ROW($AC200),18,COLUMN($T$22)))+
N("vbias ref+gain ref")+
$V200+$W200</f>
        <v>1.5</v>
      </c>
      <c r="AA200" s="39" t="s">
        <v>436</v>
      </c>
      <c r="AB200" s="40">
        <v>1.5</v>
      </c>
      <c r="AC200" s="40" t="s">
        <v>995</v>
      </c>
      <c r="AD200" s="40">
        <v>1</v>
      </c>
      <c r="AE200" s="41">
        <v>0</v>
      </c>
      <c r="AF200" s="42">
        <v>-40</v>
      </c>
      <c r="AG200" s="42">
        <v>-39</v>
      </c>
      <c r="AH200" s="43">
        <f t="shared" ref="AH200:AH204" ca="1" si="40">$AF200+$Z200</f>
        <v>-38.5</v>
      </c>
      <c r="AI200" s="43">
        <f t="shared" ref="AI200:AI204" ca="1" si="41">$AG200+$Z200</f>
        <v>-37.5</v>
      </c>
      <c r="AJ200" s="44" cm="1">
        <f t="array" aca="1" ref="AJ200" ca="1" xml:space="preserve">
N("initial sens-loopgain")+
$AF200-BoxVal(ROW($AA200),26,COLUMN(INDIRECT("T"&amp;(INT(ROW($AA217)/65))*65+2)))</f>
        <v>-42</v>
      </c>
      <c r="AK200" s="44">
        <f t="shared" ref="AK200:AK204" ca="1" si="42">AJ200+(AG200-AF200)</f>
        <v>-41</v>
      </c>
      <c r="AL200" s="44" cm="1">
        <f t="array" aca="1" ref="AL200" ca="1" xml:space="preserve">
N("initial sens-loopgain-gain-gain ref-vcm")+
$AH200-
BoxVal(ROW($AA200),26,COLUMN(INDIRECT("T"&amp;(INT(ROW($AA217)/65))*65+2)))-
$AB200-
$W200-
IFERROR(VLOOKUP($AC200,$CT$1:$DC$31,7,FALSE),0)</f>
        <v>-42</v>
      </c>
      <c r="AM200" s="44">
        <f t="shared" ref="AM200:AM204" ca="1" si="43">AL200+(AG200-AF200)</f>
        <v>-41</v>
      </c>
      <c r="AN200" s="36" t="str">
        <f t="shared" ref="AN200:AN203" ca="1" si="44">IF(BoxVal(ROW(AA200),9,COLUMN(T198))="FIX","00",ManualLookup(AA200,BoxVal(ROW(AA200),4,COLUMN(AN198)),INDIRECT(DN$3)))</f>
        <v>00</v>
      </c>
      <c r="AO200" s="36" t="str" cm="1">
        <f t="array" aca="1" ref="AO200" ca="1">ManualLookup(AB200,BoxVal(ROW(AB200),4,COLUMN(AO198)),INDIRECT(DO$3))</f>
        <v>08</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row>
    <row r="201" spans="19:45" ht="30" customHeight="1" x14ac:dyDescent="0.25">
      <c r="S201" s="7" t="s">
        <v>13</v>
      </c>
      <c r="T201" s="15" t="s">
        <v>377</v>
      </c>
      <c r="U201" s="36" t="str">
        <f t="shared" ca="1" si="38"/>
        <v>0x09=-41.00,-40.00;</v>
      </c>
      <c r="V201" s="37"/>
      <c r="W201" s="37"/>
      <c r="X201" s="68"/>
      <c r="Y201" s="68"/>
      <c r="Z201" s="55">
        <f t="shared" ca="1" si="39"/>
        <v>2.5</v>
      </c>
      <c r="AA201" s="39" t="s">
        <v>436</v>
      </c>
      <c r="AB201" s="40">
        <v>2.5</v>
      </c>
      <c r="AC201" s="40" t="s">
        <v>995</v>
      </c>
      <c r="AD201" s="40">
        <v>1</v>
      </c>
      <c r="AE201" s="41">
        <v>0</v>
      </c>
      <c r="AF201" s="42">
        <v>-41</v>
      </c>
      <c r="AG201" s="47">
        <f t="shared" ref="AG201:AG204" si="45">AF200</f>
        <v>-40</v>
      </c>
      <c r="AH201" s="43">
        <f t="shared" ca="1" si="40"/>
        <v>-38.5</v>
      </c>
      <c r="AI201" s="43">
        <f t="shared" ca="1" si="41"/>
        <v>-37.5</v>
      </c>
      <c r="AJ201" s="44" cm="1">
        <f t="array" aca="1" ref="AJ201" ca="1" xml:space="preserve">
N("initial sens-loopgain")+
$AF201-BoxVal(ROW($AA201),26,COLUMN(INDIRECT("T"&amp;(INT(ROW($AA218)/65))*65+2)))</f>
        <v>-43</v>
      </c>
      <c r="AK201" s="44">
        <f t="shared" ca="1" si="42"/>
        <v>-42</v>
      </c>
      <c r="AL201" s="44" cm="1">
        <f t="array" aca="1" ref="AL201" ca="1" xml:space="preserve">
N("initial sens-loopgain-gain-gain ref-vcm")+
$AH201-
BoxVal(ROW($AA201),26,COLUMN(INDIRECT("T"&amp;(INT(ROW($AA218)/65))*65+2)))-
$AB201-
$W201-
IFERROR(VLOOKUP($AC201,$CT$1:$DC$31,7,FALSE),0)</f>
        <v>-43</v>
      </c>
      <c r="AM201" s="44">
        <f t="shared" ca="1" si="43"/>
        <v>-42</v>
      </c>
      <c r="AN201" s="36" t="str">
        <f t="shared" ca="1" si="44"/>
        <v>00</v>
      </c>
      <c r="AO201" s="36" t="str" cm="1">
        <f t="array" aca="1" ref="AO201" ca="1">ManualLookup(AB201,BoxVal(ROW(AB201),4,COLUMN(AO199)),INDIRECT(DO$3))</f>
        <v>09</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00</v>
      </c>
      <c r="AS201" s="36"/>
    </row>
    <row r="202" spans="19:45" ht="30" customHeight="1" x14ac:dyDescent="0.25">
      <c r="S202" s="26"/>
      <c r="T202" s="17"/>
      <c r="U202" s="36" t="str">
        <f t="shared" ca="1" si="38"/>
        <v>0x0A=-42.00,-41.00;</v>
      </c>
      <c r="V202" s="37"/>
      <c r="W202" s="37"/>
      <c r="X202" s="68"/>
      <c r="Y202" s="68"/>
      <c r="Z202" s="55">
        <f t="shared" ca="1" si="39"/>
        <v>3.5</v>
      </c>
      <c r="AA202" s="39" t="s">
        <v>436</v>
      </c>
      <c r="AB202" s="40">
        <v>3.5</v>
      </c>
      <c r="AC202" s="40" t="s">
        <v>995</v>
      </c>
      <c r="AD202" s="40">
        <v>1</v>
      </c>
      <c r="AE202" s="41">
        <v>0</v>
      </c>
      <c r="AF202" s="42">
        <v>-42</v>
      </c>
      <c r="AG202" s="47">
        <f t="shared" si="45"/>
        <v>-41</v>
      </c>
      <c r="AH202" s="43">
        <f t="shared" ca="1" si="40"/>
        <v>-38.5</v>
      </c>
      <c r="AI202" s="43">
        <f t="shared" ca="1" si="41"/>
        <v>-37.5</v>
      </c>
      <c r="AJ202" s="44" cm="1">
        <f t="array" aca="1" ref="AJ202" ca="1" xml:space="preserve">
N("initial sens-loopgain")+
$AF202-BoxVal(ROW($AA202),26,COLUMN(INDIRECT("T"&amp;(INT(ROW($AA219)/65))*65+2)))</f>
        <v>-44</v>
      </c>
      <c r="AK202" s="44">
        <f t="shared" ca="1" si="42"/>
        <v>-43</v>
      </c>
      <c r="AL202" s="44" cm="1">
        <f t="array" aca="1" ref="AL202" ca="1" xml:space="preserve">
N("initial sens-loopgain-gain-gain ref-vcm")+
$AH202-
BoxVal(ROW($AA202),26,COLUMN(INDIRECT("T"&amp;(INT(ROW($AA219)/65))*65+2)))-
$AB202-
$W202-
IFERROR(VLOOKUP($AC202,$CT$1:$DC$31,7,FALSE),0)</f>
        <v>-44</v>
      </c>
      <c r="AM202" s="44">
        <f t="shared" ca="1" si="43"/>
        <v>-43</v>
      </c>
      <c r="AN202" s="36" t="str">
        <f t="shared" ca="1" si="44"/>
        <v>00</v>
      </c>
      <c r="AO202" s="36" t="str" cm="1">
        <f t="array" aca="1" ref="AO202" ca="1">ManualLookup(AB202,BoxVal(ROW(AB202),4,COLUMN(AO200)),INDIRECT(DO$3))</f>
        <v>0A</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row>
    <row r="203" spans="19:45" ht="30" customHeight="1" x14ac:dyDescent="0.25">
      <c r="S203" s="7" t="s">
        <v>19</v>
      </c>
      <c r="T203" s="15" t="s">
        <v>580</v>
      </c>
      <c r="U203" s="36" t="str">
        <f t="shared" ca="1" si="38"/>
        <v>0x0B=-43.00,-42.00;</v>
      </c>
      <c r="V203" s="37"/>
      <c r="W203" s="37"/>
      <c r="X203" s="68"/>
      <c r="Y203" s="68"/>
      <c r="Z203" s="55">
        <f t="shared" ca="1" si="39"/>
        <v>4.5</v>
      </c>
      <c r="AA203" s="39" t="s">
        <v>436</v>
      </c>
      <c r="AB203" s="40">
        <v>4.5</v>
      </c>
      <c r="AC203" s="40" t="s">
        <v>995</v>
      </c>
      <c r="AD203" s="40">
        <v>1</v>
      </c>
      <c r="AE203" s="41">
        <v>0</v>
      </c>
      <c r="AF203" s="42">
        <v>-43</v>
      </c>
      <c r="AG203" s="47">
        <f t="shared" si="45"/>
        <v>-42</v>
      </c>
      <c r="AH203" s="43">
        <f t="shared" ca="1" si="40"/>
        <v>-38.5</v>
      </c>
      <c r="AI203" s="43">
        <f t="shared" ca="1" si="41"/>
        <v>-37.5</v>
      </c>
      <c r="AJ203" s="44" cm="1">
        <f t="array" aca="1" ref="AJ203" ca="1" xml:space="preserve">
N("initial sens-loopgain")+
$AF203-BoxVal(ROW($AA203),26,COLUMN(INDIRECT("T"&amp;(INT(ROW($AA220)/65))*65+2)))</f>
        <v>-45</v>
      </c>
      <c r="AK203" s="44">
        <f t="shared" ca="1" si="42"/>
        <v>-44</v>
      </c>
      <c r="AL203" s="44" cm="1">
        <f t="array" aca="1" ref="AL203" ca="1" xml:space="preserve">
N("initial sens-loopgain-gain-gain ref-vcm")+
$AH203-
BoxVal(ROW($AA203),26,COLUMN(INDIRECT("T"&amp;(INT(ROW($AA220)/65))*65+2)))-
$AB203-
$W203-
IFERROR(VLOOKUP($AC203,$CT$1:$DC$31,7,FALSE),0)</f>
        <v>-45</v>
      </c>
      <c r="AM203" s="44">
        <f t="shared" ca="1" si="43"/>
        <v>-44</v>
      </c>
      <c r="AN203" s="36" t="str">
        <f t="shared" ca="1" si="44"/>
        <v>00</v>
      </c>
      <c r="AO203" s="36" t="str" cm="1">
        <f t="array" aca="1" ref="AO203" ca="1">ManualLookup(AB203,BoxVal(ROW(AB203),4,COLUMN(AO201)),INDIRECT(DO$3))</f>
        <v>0B</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6"/>
    </row>
    <row r="204" spans="19:45" ht="30" customHeight="1" x14ac:dyDescent="0.25">
      <c r="S204" s="73" t="s">
        <v>15</v>
      </c>
      <c r="T204" s="15" t="s">
        <v>436</v>
      </c>
      <c r="U204" s="36" t="str">
        <f t="shared" ca="1" si="38"/>
        <v>0x0C=-44.00,-43.00;</v>
      </c>
      <c r="V204" s="37"/>
      <c r="W204" s="37"/>
      <c r="X204" s="68"/>
      <c r="Y204" s="68"/>
      <c r="Z204" s="55">
        <f t="shared" ca="1" si="39"/>
        <v>5.5</v>
      </c>
      <c r="AA204" s="39" t="s">
        <v>436</v>
      </c>
      <c r="AB204" s="40">
        <v>5.5</v>
      </c>
      <c r="AC204" s="40" t="s">
        <v>995</v>
      </c>
      <c r="AD204" s="40">
        <v>1</v>
      </c>
      <c r="AE204" s="41">
        <v>0</v>
      </c>
      <c r="AF204" s="42">
        <v>-44</v>
      </c>
      <c r="AG204" s="47">
        <f t="shared" si="45"/>
        <v>-43</v>
      </c>
      <c r="AH204" s="43">
        <f t="shared" ca="1" si="40"/>
        <v>-38.5</v>
      </c>
      <c r="AI204" s="43">
        <f t="shared" ca="1" si="41"/>
        <v>-37.5</v>
      </c>
      <c r="AJ204" s="44" cm="1">
        <f t="array" aca="1" ref="AJ204" ca="1" xml:space="preserve">
N("initial sens-loopgain")+
$AF204-BoxVal(ROW($AA204),26,COLUMN(INDIRECT("T"&amp;(INT(ROW($AA221)/65))*65+2)))</f>
        <v>-46</v>
      </c>
      <c r="AK204" s="44">
        <f t="shared" ca="1" si="42"/>
        <v>-45</v>
      </c>
      <c r="AL204" s="44" cm="1">
        <f t="array" aca="1" ref="AL204" ca="1" xml:space="preserve">
N("initial sens-loopgain-gain-gain ref-vcm")+
$AH204-
BoxVal(ROW($AA204),26,COLUMN(INDIRECT("T"&amp;(INT(ROW($AA221)/65))*65+2)))-
$AB204-
$W204-
IFERROR(VLOOKUP($AC204,$CT$1:$DC$31,7,FALSE),0)</f>
        <v>-46</v>
      </c>
      <c r="AM204" s="44">
        <f t="shared" ca="1" si="43"/>
        <v>-45</v>
      </c>
      <c r="AN204" s="36" t="str">
        <f t="shared" ref="AN204" ca="1" si="46">IF(BoxVal(ROW(AA204),9,COLUMN(T202))="FIX","00",ManualLookup(AA204,BoxVal(ROW(AA204),4,COLUMN(AN202)),INDIRECT(DN$3)))</f>
        <v>00</v>
      </c>
      <c r="AO204" s="36" t="str" cm="1">
        <f t="array" aca="1" ref="AO204" ca="1">ManualLookup(AB204,BoxVal(ROW(AB204),4,COLUMN(AO202)),INDIRECT(DO$3))</f>
        <v>0C</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row>
    <row r="205" spans="19:45" ht="30" customHeight="1" x14ac:dyDescent="0.25">
      <c r="S205" s="73" t="s">
        <v>705</v>
      </c>
      <c r="T205" s="15" t="s">
        <v>990</v>
      </c>
      <c r="U205" s="36"/>
      <c r="V205" s="37"/>
      <c r="W205" s="37"/>
      <c r="X205" s="68"/>
      <c r="Y205" s="68"/>
      <c r="Z205" s="55"/>
      <c r="AA205" s="39"/>
      <c r="AB205" s="40"/>
      <c r="AC205" s="40"/>
      <c r="AD205" s="40"/>
      <c r="AE205" s="41"/>
      <c r="AF205" s="42"/>
      <c r="AG205" s="47"/>
      <c r="AH205" s="43"/>
      <c r="AI205" s="43"/>
      <c r="AJ205" s="44"/>
      <c r="AK205" s="44"/>
      <c r="AL205" s="44"/>
      <c r="AM205" s="44"/>
      <c r="AN205" s="36"/>
      <c r="AO205" s="36"/>
      <c r="AP205" s="36"/>
      <c r="AQ205" s="36"/>
      <c r="AR205" s="36"/>
      <c r="AS205" s="36"/>
    </row>
    <row r="206" spans="19:45" ht="30" customHeight="1" x14ac:dyDescent="0.25">
      <c r="S206" s="73" t="s">
        <v>605</v>
      </c>
      <c r="T206" s="15" t="s">
        <v>991</v>
      </c>
      <c r="U206" s="36"/>
      <c r="V206" s="37"/>
      <c r="W206" s="37"/>
      <c r="X206" s="68"/>
      <c r="Y206" s="68"/>
      <c r="Z206" s="55"/>
      <c r="AA206" s="39"/>
      <c r="AB206" s="40"/>
      <c r="AC206" s="40"/>
      <c r="AD206" s="40"/>
      <c r="AE206" s="41"/>
      <c r="AF206" s="42"/>
      <c r="AG206" s="47"/>
      <c r="AH206" s="43"/>
      <c r="AI206" s="43"/>
      <c r="AJ206" s="44"/>
      <c r="AK206" s="44"/>
      <c r="AL206" s="44"/>
      <c r="AM206" s="44"/>
      <c r="AN206" s="36"/>
      <c r="AO206" s="36"/>
      <c r="AP206" s="36"/>
      <c r="AQ206" s="36"/>
      <c r="AR206" s="36"/>
      <c r="AS206" s="36"/>
    </row>
    <row r="207" spans="19:45" ht="30" customHeight="1" x14ac:dyDescent="0.25">
      <c r="S207" s="73" t="s">
        <v>721</v>
      </c>
      <c r="T207" s="15" t="s">
        <v>26</v>
      </c>
      <c r="U207" s="36"/>
      <c r="V207" s="37"/>
      <c r="W207" s="37"/>
      <c r="X207" s="68"/>
      <c r="Y207" s="68"/>
      <c r="Z207" s="55"/>
      <c r="AA207" s="39"/>
      <c r="AB207" s="40"/>
      <c r="AC207" s="40"/>
      <c r="AD207" s="40"/>
      <c r="AE207" s="41"/>
      <c r="AF207" s="42"/>
      <c r="AG207" s="47"/>
      <c r="AH207" s="43"/>
      <c r="AI207" s="43"/>
      <c r="AJ207" s="44"/>
      <c r="AK207" s="44"/>
      <c r="AL207" s="44"/>
      <c r="AM207" s="44"/>
      <c r="AN207" s="36"/>
      <c r="AO207" s="36"/>
      <c r="AP207" s="36"/>
      <c r="AQ207" s="36"/>
      <c r="AR207" s="36"/>
      <c r="AS207" s="36"/>
    </row>
    <row r="208" spans="19:45" ht="30" customHeight="1" x14ac:dyDescent="0.25">
      <c r="S208" s="73" t="s">
        <v>20</v>
      </c>
      <c r="T208" s="15">
        <v>-41</v>
      </c>
      <c r="U208" s="36"/>
      <c r="V208" s="37"/>
      <c r="W208" s="37"/>
      <c r="X208" s="38"/>
      <c r="Y208" s="38"/>
      <c r="Z208" s="55"/>
      <c r="AA208" s="39"/>
      <c r="AB208" s="40"/>
      <c r="AC208" s="40"/>
      <c r="AD208" s="40"/>
      <c r="AE208" s="41"/>
      <c r="AF208" s="42"/>
      <c r="AG208" s="47"/>
      <c r="AH208" s="43"/>
      <c r="AI208" s="43"/>
      <c r="AJ208" s="44"/>
      <c r="AK208" s="44"/>
      <c r="AL208" s="44"/>
      <c r="AM208" s="44"/>
      <c r="AN208" s="36"/>
      <c r="AO208" s="36"/>
      <c r="AP208" s="36"/>
      <c r="AQ208" s="36"/>
      <c r="AR208" s="36"/>
      <c r="AS208" s="36"/>
    </row>
    <row r="209" spans="19:45" ht="30" customHeight="1" x14ac:dyDescent="0.25">
      <c r="S209" s="73" t="s">
        <v>691</v>
      </c>
      <c r="T209" s="15" t="s">
        <v>1098</v>
      </c>
      <c r="U209" s="36"/>
      <c r="V209" s="37"/>
      <c r="W209" s="37"/>
      <c r="X209" s="38"/>
      <c r="Y209" s="38"/>
      <c r="Z209" s="55"/>
      <c r="AA209" s="39"/>
      <c r="AB209" s="40"/>
      <c r="AC209" s="40"/>
      <c r="AD209" s="40"/>
      <c r="AE209" s="41"/>
      <c r="AF209" s="42"/>
      <c r="AG209" s="47"/>
      <c r="AH209" s="43"/>
      <c r="AI209" s="43"/>
      <c r="AJ209" s="44"/>
      <c r="AK209" s="44"/>
      <c r="AL209" s="44"/>
      <c r="AM209" s="44"/>
      <c r="AN209" s="36"/>
      <c r="AO209" s="36"/>
      <c r="AP209" s="36"/>
      <c r="AQ209" s="36"/>
      <c r="AR209" s="36"/>
      <c r="AS209" s="36"/>
    </row>
    <row r="210" spans="19:45" ht="30" customHeight="1" x14ac:dyDescent="0.25">
      <c r="S210" s="73" t="s">
        <v>544</v>
      </c>
      <c r="T210" s="15" t="s">
        <v>1229</v>
      </c>
      <c r="U210" s="36"/>
      <c r="V210" s="37"/>
      <c r="W210" s="37"/>
      <c r="X210" s="38"/>
      <c r="Y210" s="38"/>
      <c r="Z210" s="48"/>
      <c r="AA210" s="39"/>
      <c r="AB210" s="40"/>
      <c r="AC210" s="40"/>
      <c r="AD210" s="40"/>
      <c r="AE210" s="41"/>
      <c r="AF210" s="42"/>
      <c r="AG210" s="49"/>
      <c r="AH210" s="43"/>
      <c r="AI210" s="43"/>
      <c r="AJ210" s="44"/>
      <c r="AK210" s="44"/>
      <c r="AL210" s="44"/>
      <c r="AM210" s="44"/>
      <c r="AN210" s="36"/>
      <c r="AO210" s="36"/>
      <c r="AP210" s="36"/>
      <c r="AQ210" s="36"/>
      <c r="AR210" s="36"/>
      <c r="AS210" s="36"/>
    </row>
    <row r="211" spans="19:45" ht="30" customHeight="1" x14ac:dyDescent="0.25">
      <c r="S211" s="73" t="s">
        <v>12</v>
      </c>
      <c r="T211" s="15" t="s">
        <v>562</v>
      </c>
      <c r="U211" s="36"/>
      <c r="V211" s="37"/>
      <c r="W211" s="37"/>
      <c r="X211" s="38"/>
      <c r="Y211" s="38"/>
      <c r="Z211" s="48"/>
      <c r="AA211" s="39"/>
      <c r="AB211" s="40"/>
      <c r="AC211" s="40"/>
      <c r="AD211" s="40"/>
      <c r="AE211" s="41"/>
      <c r="AF211" s="42"/>
      <c r="AG211" s="49"/>
      <c r="AH211" s="43"/>
      <c r="AI211" s="43"/>
      <c r="AJ211" s="44"/>
      <c r="AK211" s="44"/>
      <c r="AL211" s="44"/>
      <c r="AM211" s="44"/>
      <c r="AN211" s="36"/>
      <c r="AO211" s="36"/>
      <c r="AP211" s="36"/>
      <c r="AQ211" s="36"/>
      <c r="AR211" s="36"/>
      <c r="AS211" s="36"/>
    </row>
    <row r="212" spans="19:45" ht="30" customHeight="1" x14ac:dyDescent="0.25">
      <c r="S212" s="73" t="s">
        <v>773</v>
      </c>
      <c r="T212" s="15" t="s">
        <v>562</v>
      </c>
      <c r="U212" s="36"/>
      <c r="V212" s="37"/>
      <c r="W212" s="37"/>
      <c r="X212" s="38"/>
      <c r="Y212" s="38"/>
      <c r="Z212" s="48"/>
      <c r="AA212" s="39"/>
      <c r="AB212" s="40"/>
      <c r="AC212" s="40"/>
      <c r="AD212" s="40"/>
      <c r="AE212" s="41"/>
      <c r="AF212" s="42"/>
      <c r="AG212" s="49"/>
      <c r="AH212" s="43"/>
      <c r="AI212" s="43"/>
      <c r="AJ212" s="44"/>
      <c r="AK212" s="44"/>
      <c r="AL212" s="44"/>
      <c r="AM212" s="44"/>
      <c r="AN212" s="36"/>
      <c r="AO212" s="36"/>
      <c r="AP212" s="36"/>
      <c r="AQ212" s="36"/>
      <c r="AR212" s="36"/>
      <c r="AS212" s="36"/>
    </row>
    <row r="213" spans="19:45" ht="30" customHeight="1" x14ac:dyDescent="0.25">
      <c r="S213" s="73" t="s">
        <v>573</v>
      </c>
      <c r="T213" s="15">
        <v>1.1000000000000001</v>
      </c>
      <c r="U213" s="36"/>
      <c r="V213" s="37"/>
      <c r="W213" s="37"/>
      <c r="X213" s="38"/>
      <c r="Y213" s="38"/>
      <c r="Z213" s="48"/>
      <c r="AA213" s="39"/>
      <c r="AB213" s="40"/>
      <c r="AC213" s="40"/>
      <c r="AD213" s="40"/>
      <c r="AE213" s="41"/>
      <c r="AF213" s="42"/>
      <c r="AG213" s="49"/>
      <c r="AH213" s="43"/>
      <c r="AI213" s="43"/>
      <c r="AJ213" s="44"/>
      <c r="AK213" s="44"/>
      <c r="AL213" s="44"/>
      <c r="AM213" s="44"/>
      <c r="AN213" s="36"/>
      <c r="AO213" s="36"/>
      <c r="AP213" s="36"/>
      <c r="AQ213" s="36"/>
      <c r="AR213" s="36"/>
      <c r="AS213" s="36"/>
    </row>
    <row r="214" spans="19:45" ht="30" customHeight="1" x14ac:dyDescent="0.25">
      <c r="S214" s="73" t="s">
        <v>590</v>
      </c>
      <c r="T214" s="15">
        <v>-38</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3" t="s">
        <v>693</v>
      </c>
      <c r="T215" s="15">
        <v>1</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14V_NormalMode</v>
      </c>
      <c r="U216" s="36"/>
      <c r="V216" s="37"/>
      <c r="W216" s="12"/>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s">
        <v>188</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
        <v>44</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s">
        <v>368</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
        <v>190</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2</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3</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44368</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5</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-38+/-1 dBV</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3" t="s">
        <v>719</v>
      </c>
      <c r="T227" s="54" t="str">
        <f>T206&amp;" : "&amp;T209&amp;" "&amp;"(uA)"&amp;CHAR(10)&amp;"Vdc&amp;Remark: "&amp;T212</f>
        <v>3.3V : 100~200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17V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15V</v>
      </c>
      <c r="T231" s="3">
        <v>0</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13V</v>
      </c>
      <c r="T232" s="3" t="s">
        <v>562</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11V</v>
      </c>
      <c r="T233" s="3" t="s">
        <v>562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10V</v>
      </c>
      <c r="T234" s="3" t="s">
        <v>562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9V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8V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7V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Config2</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7: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7: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7: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7:45" ht="30" customHeight="1" x14ac:dyDescent="0.25">
      <c r="Q260" s="73"/>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7:45" ht="30" customHeight="1" x14ac:dyDescent="0.25">
      <c r="Q261" s="73"/>
      <c r="S261" s="31" cm="1">
        <f t="array" ref="S261">BoxNum(ROW($S261))</f>
        <v>5</v>
      </c>
      <c r="T261" s="7" t="s">
        <v>698</v>
      </c>
      <c r="U261" s="15" t="s">
        <v>1224</v>
      </c>
      <c r="V261" s="12"/>
      <c r="W261" s="65"/>
      <c r="X261" s="12"/>
      <c r="Y261" s="7" t="str">
        <f>VLOOKUP(U261,$DX$1:$DZ$21,3,FALSE)</f>
        <v>-</v>
      </c>
      <c r="Z261" s="81"/>
      <c r="AD261" s="8"/>
    </row>
    <row r="262" spans="17:45" ht="30" customHeight="1" x14ac:dyDescent="0.25">
      <c r="Q262" s="73"/>
      <c r="S262" s="7" t="s">
        <v>24</v>
      </c>
      <c r="T262" s="15" t="s">
        <v>447</v>
      </c>
      <c r="U262" s="5" t="s">
        <v>23</v>
      </c>
      <c r="V262" s="7">
        <f>VLOOKUP(U261,$DX$1:$DZ$21,2,FALSE)</f>
        <v>0</v>
      </c>
      <c r="W262" s="19"/>
      <c r="X262" s="19"/>
      <c r="Y262" s="19"/>
      <c r="Z262" s="19"/>
      <c r="AA262" s="5" t="s">
        <v>592</v>
      </c>
      <c r="AB262" s="26" t="str">
        <f>T281&amp;"_"&amp;ABS(T279)&amp;"dB_"&amp;T283&amp;"_"&amp;T284&amp;"_"&amp;GetAbsMaxMinText(AF265:AG324)&amp;"_"&amp;T264&amp;"_"&amp;T263&amp;S261&amp;"."&amp;T287</f>
        <v>default_NormalMode_38dB_G805YB_2227F_390_465_ZTS6156_MP5.4</v>
      </c>
      <c r="AC262" s="18"/>
      <c r="AD262" s="18"/>
      <c r="AE262" s="18"/>
      <c r="AF262" s="18"/>
      <c r="AG262" s="18"/>
      <c r="AH262" s="19"/>
      <c r="AI262" s="19" t="s">
        <v>2</v>
      </c>
      <c r="AJ262" s="16" t="s">
        <v>1273</v>
      </c>
      <c r="AK262" s="16"/>
      <c r="AL262" s="16"/>
      <c r="AM262" s="16"/>
      <c r="AN262" s="16"/>
      <c r="AO262" s="16"/>
      <c r="AP262" s="16"/>
      <c r="AQ262" s="16"/>
      <c r="AR262" s="16"/>
      <c r="AS262" s="16"/>
    </row>
    <row r="263" spans="17:45" ht="30" customHeight="1" x14ac:dyDescent="0.25">
      <c r="Q263" s="73"/>
      <c r="S263" s="7" t="s">
        <v>5</v>
      </c>
      <c r="T263" s="15" t="s">
        <v>1148</v>
      </c>
      <c r="U263" s="32" t="str">
        <f>HYPERLINK("#A"&amp;(S261+1),"&lt;==Block" &amp; $S261 &amp;"==&gt;")</f>
        <v>&lt;==Block5==&gt;</v>
      </c>
      <c r="V263" s="51"/>
      <c r="W263" s="19"/>
      <c r="X263" s="19"/>
      <c r="Y263" s="79"/>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7:45" ht="30" customHeight="1" x14ac:dyDescent="0.25">
      <c r="Q264" s="73"/>
      <c r="S264" s="7" t="s">
        <v>10</v>
      </c>
      <c r="T264" s="15" t="s">
        <v>284</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Full</v>
      </c>
      <c r="AP264" s="56" t="str">
        <f>VLOOKUP($T272,$DE$1:$DJ$31,4,FALSE)</f>
        <v>non</v>
      </c>
      <c r="AQ264" s="56" t="str">
        <f>VLOOKUP($T272,$DE$1:$DJ$31,5,FALSE)</f>
        <v>non</v>
      </c>
      <c r="AR264" s="56" t="str">
        <f>VLOOKUP($T272,$DE$1:$DJ$31,6,FALSE)</f>
        <v>non</v>
      </c>
      <c r="AS264" s="35"/>
    </row>
    <row r="265" spans="17:45" ht="30" customHeight="1" x14ac:dyDescent="0.25">
      <c r="Q265" s="73"/>
      <c r="S265" s="7" t="s">
        <v>18</v>
      </c>
      <c r="T265" s="15" t="s">
        <v>45</v>
      </c>
      <c r="U265" s="36" t="str">
        <f t="shared" ref="U265:U273" ca="1" si="47">ConfigCode($AA265,$AN265,$AO265,$AP265,$AQ265,$AR265,$AF265,$AG265,2)</f>
        <v>0x08=-40.00,-39.00;</v>
      </c>
      <c r="V265" s="37"/>
      <c r="W265" s="37"/>
      <c r="X265" s="68"/>
      <c r="Y265" s="68"/>
      <c r="Z265" s="55">
        <f t="shared" ref="Z265:Z273" ca="1" si="48" xml:space="preserve">
N("vbias,vlookup vbias range")+
VLOOKUP($AA265,INDIRECT(BoxVal(ROW($AA265),34,COLUMN(T261))),2,FALSE)+
N("gain")+
$AB265+
N("vcm")+
VLOOKUP($AC265,$CT$1:$DC$31,7,FALSE)+
N("(vbias*vcp*vbg-vbias)*sensor ratio")+
VbiasCal($AA265,$AD265,$AE265,BoxVal(ROW($AC265),18,COLUMN($T$22)))+
N("vbias ref+gain ref")+
$V265+$W265</f>
        <v>1.5</v>
      </c>
      <c r="AA265" s="39" t="s">
        <v>965</v>
      </c>
      <c r="AB265" s="40">
        <v>1.5</v>
      </c>
      <c r="AC265" s="40" t="s">
        <v>995</v>
      </c>
      <c r="AD265" s="40">
        <v>1</v>
      </c>
      <c r="AE265" s="41">
        <v>0</v>
      </c>
      <c r="AF265" s="42">
        <v>-40</v>
      </c>
      <c r="AG265" s="42">
        <v>-39</v>
      </c>
      <c r="AH265" s="43">
        <f t="shared" ref="AH265:AH273" ca="1" si="49">$AF265+$Z265</f>
        <v>-38.5</v>
      </c>
      <c r="AI265" s="43">
        <f t="shared" ref="AI265:AI273" ca="1" si="50">$AG265+$Z265</f>
        <v>-37.5</v>
      </c>
      <c r="AJ265" s="44" cm="1">
        <f t="array" aca="1" ref="AJ265" ca="1" xml:space="preserve">
N("initial sens-loopgain")+
$AF265-BoxVal(ROW($AA265),26,COLUMN(INDIRECT("T"&amp;(INT(ROW($AA282)/65))*65+2)))</f>
        <v>-42</v>
      </c>
      <c r="AK265" s="44">
        <f t="shared" ref="AK265:AK273" ca="1" si="51">AJ265+(AG265-AF265)</f>
        <v>-41</v>
      </c>
      <c r="AL265" s="44" cm="1">
        <f t="array" aca="1" ref="AL265" ca="1" xml:space="preserve">
N("initial sens-loopgain-gain-gain ref-vcm")+
$AH265-
BoxVal(ROW($AA265),26,COLUMN(INDIRECT("T"&amp;(INT(ROW($AA282)/65))*65+2)))-
$AB265-
$W265-
IFERROR(VLOOKUP($AC265,$CT$1:$DC$31,7,FALSE),0)</f>
        <v>-42</v>
      </c>
      <c r="AM265" s="44">
        <f t="shared" ref="AM265:AM273" ca="1" si="52">AL265+(AG265-AF265)</f>
        <v>-41</v>
      </c>
      <c r="AN265" s="36" t="str">
        <f t="shared" ref="AN265:AN273" ca="1" si="53">IF(BoxVal(ROW(AA265),9,COLUMN(T263))="FIX","00",ManualLookup(AA265,BoxVal(ROW(AA265),4,COLUMN(AN263)),INDIRECT(DN$3)))</f>
        <v>00</v>
      </c>
      <c r="AO265" s="36" t="str" cm="1">
        <f t="array" aca="1" ref="AO265" ca="1">ManualLookup(AB265,BoxVal(ROW(AB265),4,COLUMN(AO263)),INDIRECT(DO$3))</f>
        <v>08</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00</v>
      </c>
      <c r="AS265" s="33"/>
    </row>
    <row r="266" spans="17:45" ht="30" customHeight="1" x14ac:dyDescent="0.25">
      <c r="Q266" s="73"/>
      <c r="S266" s="7" t="s">
        <v>13</v>
      </c>
      <c r="T266" s="15" t="s">
        <v>379</v>
      </c>
      <c r="U266" s="36" t="str">
        <f t="shared" ca="1" si="47"/>
        <v>0x09=-40.80,-40.00;</v>
      </c>
      <c r="V266" s="37"/>
      <c r="W266" s="37"/>
      <c r="X266" s="68"/>
      <c r="Y266" s="68"/>
      <c r="Z266" s="55">
        <f t="shared" ca="1" si="48"/>
        <v>2.5</v>
      </c>
      <c r="AA266" s="39" t="s">
        <v>965</v>
      </c>
      <c r="AB266" s="40">
        <v>2.5</v>
      </c>
      <c r="AC266" s="40" t="s">
        <v>995</v>
      </c>
      <c r="AD266" s="40">
        <v>1</v>
      </c>
      <c r="AE266" s="41">
        <v>0</v>
      </c>
      <c r="AF266" s="42">
        <v>-40.799999999999997</v>
      </c>
      <c r="AG266" s="47">
        <f t="shared" ref="AG266:AG273" si="54">AF265</f>
        <v>-40</v>
      </c>
      <c r="AH266" s="43">
        <f t="shared" ca="1" si="49"/>
        <v>-38.299999999999997</v>
      </c>
      <c r="AI266" s="43">
        <f t="shared" ca="1" si="50"/>
        <v>-37.5</v>
      </c>
      <c r="AJ266" s="44" cm="1">
        <f t="array" aca="1" ref="AJ266" ca="1" xml:space="preserve">
N("initial sens-loopgain")+
$AF266-BoxVal(ROW($AA266),26,COLUMN(INDIRECT("T"&amp;(INT(ROW($AA283)/65))*65+2)))</f>
        <v>-42.8</v>
      </c>
      <c r="AK266" s="44">
        <f t="shared" ca="1" si="51"/>
        <v>-42</v>
      </c>
      <c r="AL266" s="44" cm="1">
        <f t="array" aca="1" ref="AL266" ca="1" xml:space="preserve">
N("initial sens-loopgain-gain-gain ref-vcm")+
$AH266-
BoxVal(ROW($AA266),26,COLUMN(INDIRECT("T"&amp;(INT(ROW($AA283)/65))*65+2)))-
$AB266-
$W266-
IFERROR(VLOOKUP($AC266,$CT$1:$DC$31,7,FALSE),0)</f>
        <v>-42.8</v>
      </c>
      <c r="AM266" s="44">
        <f t="shared" ca="1" si="52"/>
        <v>-42</v>
      </c>
      <c r="AN266" s="36" t="str">
        <f t="shared" ca="1" si="53"/>
        <v>00</v>
      </c>
      <c r="AO266" s="36" t="str" cm="1">
        <f t="array" aca="1" ref="AO266" ca="1">ManualLookup(AB266,BoxVal(ROW(AB266),4,COLUMN(AO264)),INDIRECT(DO$3))</f>
        <v>09</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00</v>
      </c>
      <c r="AS266" s="36"/>
    </row>
    <row r="267" spans="17:45" ht="30" customHeight="1" x14ac:dyDescent="0.25">
      <c r="Q267" s="73"/>
      <c r="S267" s="26"/>
      <c r="T267" s="17"/>
      <c r="U267" s="36" t="str">
        <f t="shared" ca="1" si="47"/>
        <v>0x38=-41.20,-40.80;</v>
      </c>
      <c r="V267" s="37"/>
      <c r="W267" s="37"/>
      <c r="X267" s="68"/>
      <c r="Y267" s="68"/>
      <c r="Z267" s="55">
        <f t="shared" ca="1" si="48"/>
        <v>2.7</v>
      </c>
      <c r="AA267" s="39" t="s">
        <v>584</v>
      </c>
      <c r="AB267" s="40">
        <v>1.5</v>
      </c>
      <c r="AC267" s="40" t="s">
        <v>995</v>
      </c>
      <c r="AD267" s="40">
        <v>1</v>
      </c>
      <c r="AE267" s="41">
        <v>0</v>
      </c>
      <c r="AF267" s="42">
        <v>-41.2</v>
      </c>
      <c r="AG267" s="47">
        <f t="shared" si="54"/>
        <v>-40.799999999999997</v>
      </c>
      <c r="AH267" s="43">
        <f t="shared" ca="1" si="49"/>
        <v>-38.5</v>
      </c>
      <c r="AI267" s="43">
        <f t="shared" ca="1" si="50"/>
        <v>-38.099999999999994</v>
      </c>
      <c r="AJ267" s="44" cm="1">
        <f t="array" aca="1" ref="AJ267" ca="1" xml:space="preserve">
N("initial sens-loopgain")+
$AF267-BoxVal(ROW($AA267),26,COLUMN(INDIRECT("T"&amp;(INT(ROW($AA284)/65))*65+2)))</f>
        <v>-43.2</v>
      </c>
      <c r="AK267" s="44">
        <f t="shared" ca="1" si="51"/>
        <v>-42.8</v>
      </c>
      <c r="AL267" s="44" cm="1">
        <f t="array" aca="1" ref="AL267" ca="1" xml:space="preserve">
N("initial sens-loopgain-gain-gain ref-vcm")+
$AH267-
BoxVal(ROW($AA267),26,COLUMN(INDIRECT("T"&amp;(INT(ROW($AA284)/65))*65+2)))-
$AB267-
$W267-
IFERROR(VLOOKUP($AC267,$CT$1:$DC$31,7,FALSE),0)</f>
        <v>-42</v>
      </c>
      <c r="AM267" s="44">
        <f t="shared" ca="1" si="52"/>
        <v>-41.599999999999994</v>
      </c>
      <c r="AN267" s="36" t="str">
        <f t="shared" ca="1" si="53"/>
        <v>30</v>
      </c>
      <c r="AO267" s="36" t="str" cm="1">
        <f t="array" aca="1" ref="AO267" ca="1">ManualLookup(AB267,BoxVal(ROW(AB267),4,COLUMN(AO265)),INDIRECT(DO$3))</f>
        <v>08</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00</v>
      </c>
      <c r="AS267" s="36"/>
    </row>
    <row r="268" spans="17:45" ht="30" customHeight="1" x14ac:dyDescent="0.25">
      <c r="Q268" s="73"/>
      <c r="S268" s="7" t="s">
        <v>19</v>
      </c>
      <c r="T268" s="15" t="s">
        <v>965</v>
      </c>
      <c r="U268" s="36" t="str">
        <f t="shared" ca="1" si="47"/>
        <v>0x39=-42.20,-41.20;</v>
      </c>
      <c r="V268" s="37"/>
      <c r="W268" s="37"/>
      <c r="X268" s="68"/>
      <c r="Y268" s="68"/>
      <c r="Z268" s="55">
        <f t="shared" ca="1" si="48"/>
        <v>3.7</v>
      </c>
      <c r="AA268" s="39" t="s">
        <v>584</v>
      </c>
      <c r="AB268" s="40">
        <v>2.5</v>
      </c>
      <c r="AC268" s="40" t="s">
        <v>995</v>
      </c>
      <c r="AD268" s="40">
        <v>1</v>
      </c>
      <c r="AE268" s="41">
        <v>0</v>
      </c>
      <c r="AF268" s="42">
        <v>-42.2</v>
      </c>
      <c r="AG268" s="47">
        <f t="shared" si="54"/>
        <v>-41.2</v>
      </c>
      <c r="AH268" s="43">
        <f t="shared" ca="1" si="49"/>
        <v>-38.5</v>
      </c>
      <c r="AI268" s="43">
        <f t="shared" ca="1" si="50"/>
        <v>-37.5</v>
      </c>
      <c r="AJ268" s="44" cm="1">
        <f t="array" aca="1" ref="AJ268" ca="1" xml:space="preserve">
N("initial sens-loopgain")+
$AF268-BoxVal(ROW($AA268),26,COLUMN(INDIRECT("T"&amp;(INT(ROW($AA285)/65))*65+2)))</f>
        <v>-44.2</v>
      </c>
      <c r="AK268" s="44">
        <f t="shared" ca="1" si="51"/>
        <v>-43.2</v>
      </c>
      <c r="AL268" s="44" cm="1">
        <f t="array" aca="1" ref="AL268" ca="1" xml:space="preserve">
N("initial sens-loopgain-gain-gain ref-vcm")+
$AH268-
BoxVal(ROW($AA268),26,COLUMN(INDIRECT("T"&amp;(INT(ROW($AA285)/65))*65+2)))-
$AB268-
$W268-
IFERROR(VLOOKUP($AC268,$CT$1:$DC$31,7,FALSE),0)</f>
        <v>-43</v>
      </c>
      <c r="AM268" s="44">
        <f t="shared" ca="1" si="52"/>
        <v>-42</v>
      </c>
      <c r="AN268" s="36" t="str">
        <f t="shared" ca="1" si="53"/>
        <v>30</v>
      </c>
      <c r="AO268" s="36" t="str" cm="1">
        <f t="array" aca="1" ref="AO268" ca="1">ManualLookup(AB268,BoxVal(ROW(AB268),4,COLUMN(AO266)),INDIRECT(DO$3))</f>
        <v>09</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00</v>
      </c>
      <c r="AS268" s="36"/>
    </row>
    <row r="269" spans="17:45" ht="30" customHeight="1" x14ac:dyDescent="0.25">
      <c r="Q269" s="73"/>
      <c r="S269" s="73" t="s">
        <v>15</v>
      </c>
      <c r="T269" s="15" t="s">
        <v>801</v>
      </c>
      <c r="U269" s="36" t="str">
        <f t="shared" ca="1" si="47"/>
        <v>0x48=-43.00,-42.20;</v>
      </c>
      <c r="V269" s="37"/>
      <c r="W269" s="37"/>
      <c r="X269" s="68"/>
      <c r="Y269" s="68"/>
      <c r="Z269" s="55">
        <f t="shared" ca="1" si="48"/>
        <v>4.5</v>
      </c>
      <c r="AA269" s="39" t="s">
        <v>586</v>
      </c>
      <c r="AB269" s="40">
        <v>1.5</v>
      </c>
      <c r="AC269" s="40" t="s">
        <v>995</v>
      </c>
      <c r="AD269" s="40">
        <v>1</v>
      </c>
      <c r="AE269" s="41">
        <v>0</v>
      </c>
      <c r="AF269" s="42">
        <v>-43</v>
      </c>
      <c r="AG269" s="47">
        <f t="shared" si="54"/>
        <v>-42.2</v>
      </c>
      <c r="AH269" s="43">
        <f t="shared" ca="1" si="49"/>
        <v>-38.5</v>
      </c>
      <c r="AI269" s="43">
        <f t="shared" ca="1" si="50"/>
        <v>-37.700000000000003</v>
      </c>
      <c r="AJ269" s="44" cm="1">
        <f t="array" aca="1" ref="AJ269" ca="1" xml:space="preserve">
N("initial sens-loopgain")+
$AF269-BoxVal(ROW($AA269),26,COLUMN(INDIRECT("T"&amp;(INT(ROW($AA286)/65))*65+2)))</f>
        <v>-45</v>
      </c>
      <c r="AK269" s="44">
        <f t="shared" ca="1" si="51"/>
        <v>-44.2</v>
      </c>
      <c r="AL269" s="44" cm="1">
        <f t="array" aca="1" ref="AL269" ca="1" xml:space="preserve">
N("initial sens-loopgain-gain-gain ref-vcm")+
$AH269-
BoxVal(ROW($AA269),26,COLUMN(INDIRECT("T"&amp;(INT(ROW($AA286)/65))*65+2)))-
$AB269-
$W269-
IFERROR(VLOOKUP($AC269,$CT$1:$DC$31,7,FALSE),0)</f>
        <v>-42</v>
      </c>
      <c r="AM269" s="44">
        <f t="shared" ca="1" si="52"/>
        <v>-41.2</v>
      </c>
      <c r="AN269" s="36" t="str">
        <f t="shared" ca="1" si="53"/>
        <v>40</v>
      </c>
      <c r="AO269" s="36" t="str" cm="1">
        <f t="array" aca="1" ref="AO269" ca="1">ManualLookup(AB269,BoxVal(ROW(AB269),4,COLUMN(AO267)),INDIRECT(DO$3))</f>
        <v>08</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00</v>
      </c>
      <c r="AS269" s="36"/>
    </row>
    <row r="270" spans="17:45" ht="30" customHeight="1" x14ac:dyDescent="0.25">
      <c r="Q270" s="73"/>
      <c r="S270" s="73" t="s">
        <v>705</v>
      </c>
      <c r="T270" s="15" t="s">
        <v>990</v>
      </c>
      <c r="U270" s="36" t="str">
        <f t="shared" ca="1" si="47"/>
        <v>0x49=-44.00,-43.00;</v>
      </c>
      <c r="V270" s="37"/>
      <c r="W270" s="37"/>
      <c r="X270" s="68"/>
      <c r="Y270" s="68"/>
      <c r="Z270" s="55">
        <f t="shared" ca="1" si="48"/>
        <v>5.5</v>
      </c>
      <c r="AA270" s="39" t="s">
        <v>586</v>
      </c>
      <c r="AB270" s="40">
        <v>2.5</v>
      </c>
      <c r="AC270" s="40" t="s">
        <v>995</v>
      </c>
      <c r="AD270" s="40">
        <v>1</v>
      </c>
      <c r="AE270" s="41">
        <v>0</v>
      </c>
      <c r="AF270" s="42">
        <v>-44</v>
      </c>
      <c r="AG270" s="47">
        <f t="shared" si="54"/>
        <v>-43</v>
      </c>
      <c r="AH270" s="43">
        <f t="shared" ca="1" si="49"/>
        <v>-38.5</v>
      </c>
      <c r="AI270" s="43">
        <f t="shared" ca="1" si="50"/>
        <v>-37.5</v>
      </c>
      <c r="AJ270" s="44" cm="1">
        <f t="array" aca="1" ref="AJ270" ca="1" xml:space="preserve">
N("initial sens-loopgain")+
$AF270-BoxVal(ROW($AA270),26,COLUMN(INDIRECT("T"&amp;(INT(ROW($AA287)/65))*65+2)))</f>
        <v>-46</v>
      </c>
      <c r="AK270" s="44">
        <f t="shared" ca="1" si="51"/>
        <v>-45</v>
      </c>
      <c r="AL270" s="44" cm="1">
        <f t="array" aca="1" ref="AL270" ca="1" xml:space="preserve">
N("initial sens-loopgain-gain-gain ref-vcm")+
$AH270-
BoxVal(ROW($AA270),26,COLUMN(INDIRECT("T"&amp;(INT(ROW($AA287)/65))*65+2)))-
$AB270-
$W270-
IFERROR(VLOOKUP($AC270,$CT$1:$DC$31,7,FALSE),0)</f>
        <v>-43</v>
      </c>
      <c r="AM270" s="44">
        <f t="shared" ca="1" si="52"/>
        <v>-42</v>
      </c>
      <c r="AN270" s="36" t="str">
        <f t="shared" ca="1" si="53"/>
        <v>40</v>
      </c>
      <c r="AO270" s="36" t="str" cm="1">
        <f t="array" aca="1" ref="AO270" ca="1">ManualLookup(AB270,BoxVal(ROW(AB270),4,COLUMN(AO268)),INDIRECT(DO$3))</f>
        <v>09</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00</v>
      </c>
      <c r="AS270" s="36"/>
    </row>
    <row r="271" spans="17:45" ht="30" customHeight="1" x14ac:dyDescent="0.25">
      <c r="Q271" s="73"/>
      <c r="S271" s="73" t="s">
        <v>605</v>
      </c>
      <c r="T271" s="15" t="s">
        <v>991</v>
      </c>
      <c r="U271" s="36" t="str">
        <f t="shared" ca="1" si="47"/>
        <v>0x58=-44.80,-44.00;</v>
      </c>
      <c r="V271" s="37"/>
      <c r="W271" s="37"/>
      <c r="X271" s="68"/>
      <c r="Y271" s="68"/>
      <c r="Z271" s="55">
        <f t="shared" ca="1" si="48"/>
        <v>6.3</v>
      </c>
      <c r="AA271" s="39" t="s">
        <v>580</v>
      </c>
      <c r="AB271" s="40">
        <v>1.5</v>
      </c>
      <c r="AC271" s="40" t="s">
        <v>995</v>
      </c>
      <c r="AD271" s="40">
        <v>1</v>
      </c>
      <c r="AE271" s="41">
        <v>0</v>
      </c>
      <c r="AF271" s="42">
        <v>-44.8</v>
      </c>
      <c r="AG271" s="47">
        <f t="shared" si="54"/>
        <v>-44</v>
      </c>
      <c r="AH271" s="43">
        <f t="shared" ca="1" si="49"/>
        <v>-38.5</v>
      </c>
      <c r="AI271" s="43">
        <f t="shared" ca="1" si="50"/>
        <v>-37.700000000000003</v>
      </c>
      <c r="AJ271" s="44" cm="1">
        <f t="array" aca="1" ref="AJ271" ca="1" xml:space="preserve">
N("initial sens-loopgain")+
$AF271-BoxVal(ROW($AA271),26,COLUMN(INDIRECT("T"&amp;(INT(ROW($AA288)/65))*65+2)))</f>
        <v>-46.8</v>
      </c>
      <c r="AK271" s="44">
        <f t="shared" ca="1" si="51"/>
        <v>-46</v>
      </c>
      <c r="AL271" s="44" cm="1">
        <f t="array" aca="1" ref="AL271" ca="1" xml:space="preserve">
N("initial sens-loopgain-gain-gain ref-vcm")+
$AH271-
BoxVal(ROW($AA271),26,COLUMN(INDIRECT("T"&amp;(INT(ROW($AA288)/65))*65+2)))-
$AB271-
$W271-
IFERROR(VLOOKUP($AC271,$CT$1:$DC$31,7,FALSE),0)</f>
        <v>-42</v>
      </c>
      <c r="AM271" s="44">
        <f t="shared" ca="1" si="52"/>
        <v>-41.2</v>
      </c>
      <c r="AN271" s="36" t="str">
        <f t="shared" ca="1" si="53"/>
        <v>50</v>
      </c>
      <c r="AO271" s="36" t="str" cm="1">
        <f t="array" aca="1" ref="AO271" ca="1">ManualLookup(AB271,BoxVal(ROW(AB271),4,COLUMN(AO269)),INDIRECT(DO$3))</f>
        <v>08</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00</v>
      </c>
      <c r="AS271" s="36"/>
    </row>
    <row r="272" spans="17:45" ht="30" customHeight="1" x14ac:dyDescent="0.25">
      <c r="Q272" s="73"/>
      <c r="S272" s="73" t="s">
        <v>721</v>
      </c>
      <c r="T272" s="15" t="s">
        <v>26</v>
      </c>
      <c r="U272" s="36" t="str">
        <f t="shared" ca="1" si="47"/>
        <v>0x59=-45.80,-44.80;</v>
      </c>
      <c r="V272" s="37"/>
      <c r="W272" s="37"/>
      <c r="X272" s="68"/>
      <c r="Y272" s="68"/>
      <c r="Z272" s="55">
        <f t="shared" ca="1" si="48"/>
        <v>7.3</v>
      </c>
      <c r="AA272" s="39" t="s">
        <v>580</v>
      </c>
      <c r="AB272" s="40">
        <v>2.5</v>
      </c>
      <c r="AC272" s="40" t="s">
        <v>995</v>
      </c>
      <c r="AD272" s="40">
        <v>1</v>
      </c>
      <c r="AE272" s="41">
        <v>0</v>
      </c>
      <c r="AF272" s="42">
        <v>-45.8</v>
      </c>
      <c r="AG272" s="47">
        <f t="shared" si="54"/>
        <v>-44.8</v>
      </c>
      <c r="AH272" s="43">
        <f t="shared" ca="1" si="49"/>
        <v>-38.5</v>
      </c>
      <c r="AI272" s="43">
        <f t="shared" ca="1" si="50"/>
        <v>-37.5</v>
      </c>
      <c r="AJ272" s="44" cm="1">
        <f t="array" aca="1" ref="AJ272" ca="1" xml:space="preserve">
N("initial sens-loopgain")+
$AF272-BoxVal(ROW($AA272),26,COLUMN(INDIRECT("T"&amp;(INT(ROW($AA289)/65))*65+2)))</f>
        <v>-47.8</v>
      </c>
      <c r="AK272" s="44">
        <f t="shared" ca="1" si="51"/>
        <v>-46.8</v>
      </c>
      <c r="AL272" s="44" cm="1">
        <f t="array" aca="1" ref="AL272" ca="1" xml:space="preserve">
N("initial sens-loopgain-gain-gain ref-vcm")+
$AH272-
BoxVal(ROW($AA272),26,COLUMN(INDIRECT("T"&amp;(INT(ROW($AA289)/65))*65+2)))-
$AB272-
$W272-
IFERROR(VLOOKUP($AC272,$CT$1:$DC$31,7,FALSE),0)</f>
        <v>-43</v>
      </c>
      <c r="AM272" s="44">
        <f t="shared" ca="1" si="52"/>
        <v>-42</v>
      </c>
      <c r="AN272" s="36" t="str">
        <f t="shared" ca="1" si="53"/>
        <v>50</v>
      </c>
      <c r="AO272" s="36" t="str" cm="1">
        <f t="array" aca="1" ref="AO272" ca="1">ManualLookup(AB272,BoxVal(ROW(AB272),4,COLUMN(AO270)),INDIRECT(DO$3))</f>
        <v>09</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00</v>
      </c>
      <c r="AS272" s="36"/>
    </row>
    <row r="273" spans="17:45" ht="30" customHeight="1" x14ac:dyDescent="0.25">
      <c r="Q273" s="73"/>
      <c r="S273" s="73" t="s">
        <v>20</v>
      </c>
      <c r="T273" s="15">
        <v>-41</v>
      </c>
      <c r="U273" s="36" t="str">
        <f t="shared" ca="1" si="47"/>
        <v>0x5A=-46.50,-45.80;</v>
      </c>
      <c r="V273" s="37"/>
      <c r="W273" s="37"/>
      <c r="X273" s="38"/>
      <c r="Y273" s="38"/>
      <c r="Z273" s="55">
        <f t="shared" ca="1" si="48"/>
        <v>8.3000000000000007</v>
      </c>
      <c r="AA273" s="39" t="s">
        <v>580</v>
      </c>
      <c r="AB273" s="40">
        <v>3.5</v>
      </c>
      <c r="AC273" s="40" t="s">
        <v>995</v>
      </c>
      <c r="AD273" s="40">
        <v>1</v>
      </c>
      <c r="AE273" s="41">
        <v>0</v>
      </c>
      <c r="AF273" s="42">
        <v>-46.5</v>
      </c>
      <c r="AG273" s="47">
        <f t="shared" si="54"/>
        <v>-45.8</v>
      </c>
      <c r="AH273" s="43">
        <f t="shared" ca="1" si="49"/>
        <v>-38.200000000000003</v>
      </c>
      <c r="AI273" s="43">
        <f t="shared" ca="1" si="50"/>
        <v>-37.5</v>
      </c>
      <c r="AJ273" s="44" cm="1">
        <f t="array" aca="1" ref="AJ273" ca="1" xml:space="preserve">
N("initial sens-loopgain")+
$AF273-BoxVal(ROW($AA273),26,COLUMN(INDIRECT("T"&amp;(INT(ROW($AA290)/65))*65+2)))</f>
        <v>-48.5</v>
      </c>
      <c r="AK273" s="44">
        <f t="shared" ca="1" si="51"/>
        <v>-47.8</v>
      </c>
      <c r="AL273" s="44" cm="1">
        <f t="array" aca="1" ref="AL273" ca="1" xml:space="preserve">
N("initial sens-loopgain-gain-gain ref-vcm")+
$AH273-
BoxVal(ROW($AA273),26,COLUMN(INDIRECT("T"&amp;(INT(ROW($AA290)/65))*65+2)))-
$AB273-
$W273-
IFERROR(VLOOKUP($AC273,$CT$1:$DC$31,7,FALSE),0)</f>
        <v>-43.7</v>
      </c>
      <c r="AM273" s="44">
        <f t="shared" ca="1" si="52"/>
        <v>-43</v>
      </c>
      <c r="AN273" s="36" t="str">
        <f t="shared" ca="1" si="53"/>
        <v>50</v>
      </c>
      <c r="AO273" s="36" t="str" cm="1">
        <f t="array" aca="1" ref="AO273" ca="1">ManualLookup(AB273,BoxVal(ROW(AB273),4,COLUMN(AO271)),INDIRECT(DO$3))</f>
        <v>0A</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00</v>
      </c>
      <c r="AS273" s="36"/>
    </row>
    <row r="274" spans="17:45" ht="30" customHeight="1" x14ac:dyDescent="0.25">
      <c r="Q274" s="73"/>
      <c r="S274" s="73" t="s">
        <v>691</v>
      </c>
      <c r="T274" s="15" t="s">
        <v>1098</v>
      </c>
      <c r="U274" s="36"/>
      <c r="V274" s="37"/>
      <c r="W274" s="37"/>
      <c r="X274" s="38"/>
      <c r="Y274" s="38"/>
      <c r="Z274" s="55"/>
      <c r="AA274" s="39"/>
      <c r="AB274" s="40"/>
      <c r="AC274" s="40"/>
      <c r="AD274" s="40"/>
      <c r="AE274" s="41"/>
      <c r="AF274" s="42"/>
      <c r="AG274" s="47"/>
      <c r="AH274" s="43"/>
      <c r="AI274" s="43"/>
      <c r="AJ274" s="44"/>
      <c r="AK274" s="44"/>
      <c r="AL274" s="44"/>
      <c r="AM274" s="44"/>
      <c r="AN274" s="36"/>
      <c r="AO274" s="36"/>
      <c r="AP274" s="36"/>
      <c r="AQ274" s="36"/>
      <c r="AR274" s="36"/>
      <c r="AS274" s="36"/>
    </row>
    <row r="275" spans="17:45" ht="30" customHeight="1" x14ac:dyDescent="0.25">
      <c r="Q275" s="73"/>
      <c r="S275" s="73" t="s">
        <v>544</v>
      </c>
      <c r="T275" s="15" t="s">
        <v>1229</v>
      </c>
      <c r="U275" s="36"/>
      <c r="V275" s="37"/>
      <c r="W275" s="37"/>
      <c r="X275" s="38"/>
      <c r="Y275" s="38"/>
      <c r="Z275" s="48"/>
      <c r="AA275" s="39"/>
      <c r="AB275" s="40"/>
      <c r="AC275" s="40"/>
      <c r="AD275" s="40"/>
      <c r="AE275" s="41"/>
      <c r="AF275" s="42"/>
      <c r="AG275" s="49"/>
      <c r="AH275" s="43"/>
      <c r="AI275" s="43"/>
      <c r="AJ275" s="44"/>
      <c r="AK275" s="44"/>
      <c r="AL275" s="44"/>
      <c r="AM275" s="44"/>
      <c r="AN275" s="36"/>
      <c r="AO275" s="36"/>
      <c r="AP275" s="36"/>
      <c r="AQ275" s="36"/>
      <c r="AR275" s="36"/>
      <c r="AS275" s="36"/>
    </row>
    <row r="276" spans="17:45" ht="30" customHeight="1" x14ac:dyDescent="0.25">
      <c r="Q276" s="73"/>
      <c r="S276" s="73" t="s">
        <v>12</v>
      </c>
      <c r="T276" s="15" t="s">
        <v>562</v>
      </c>
      <c r="U276" s="36"/>
      <c r="V276" s="37"/>
      <c r="W276" s="37"/>
      <c r="X276" s="38"/>
      <c r="Y276" s="38"/>
      <c r="Z276" s="48"/>
      <c r="AA276" s="39"/>
      <c r="AB276" s="40"/>
      <c r="AC276" s="40"/>
      <c r="AD276" s="40"/>
      <c r="AE276" s="41"/>
      <c r="AF276" s="42"/>
      <c r="AG276" s="49"/>
      <c r="AH276" s="43"/>
      <c r="AI276" s="43"/>
      <c r="AJ276" s="44"/>
      <c r="AK276" s="44"/>
      <c r="AL276" s="44"/>
      <c r="AM276" s="44"/>
      <c r="AN276" s="36"/>
      <c r="AO276" s="36"/>
      <c r="AP276" s="36"/>
      <c r="AQ276" s="36"/>
      <c r="AR276" s="36"/>
      <c r="AS276" s="36"/>
    </row>
    <row r="277" spans="17:45" ht="30" customHeight="1" x14ac:dyDescent="0.25">
      <c r="Q277" s="73"/>
      <c r="S277" s="73" t="s">
        <v>773</v>
      </c>
      <c r="T277" s="15" t="s">
        <v>562</v>
      </c>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7:45" ht="30" customHeight="1" x14ac:dyDescent="0.25">
      <c r="Q278" s="73"/>
      <c r="S278" s="73" t="s">
        <v>573</v>
      </c>
      <c r="T278" s="15">
        <v>1.1000000000000001</v>
      </c>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7:45" ht="30" customHeight="1" x14ac:dyDescent="0.25">
      <c r="Q279" s="73"/>
      <c r="S279" s="73" t="s">
        <v>590</v>
      </c>
      <c r="T279" s="15">
        <v>-38</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7:45" ht="30" customHeight="1" x14ac:dyDescent="0.25">
      <c r="Q280" s="73"/>
      <c r="S280" s="73" t="s">
        <v>693</v>
      </c>
      <c r="T280" s="15">
        <v>0.8</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7:45" ht="30" customHeight="1" x14ac:dyDescent="0.25">
      <c r="Q281" s="73"/>
      <c r="S281" s="7" t="s">
        <v>604</v>
      </c>
      <c r="T281" s="7" t="str">
        <f>VLOOKUP($T268,$AU$1:$AZ$31,MATCH($T262,$AU$1:$AZ$1,0),FALSE)&amp;"_"&amp;T270</f>
        <v>default_NormalMode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7:45" ht="30" customHeight="1" x14ac:dyDescent="0.25">
      <c r="S282" s="7" t="s">
        <v>424</v>
      </c>
      <c r="T282" s="7" t="s">
        <v>188</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7:45" ht="30" customHeight="1" x14ac:dyDescent="0.25">
      <c r="S283" s="7" t="s">
        <v>16</v>
      </c>
      <c r="T283" s="7" t="s">
        <v>44</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7:45" ht="30" customHeight="1" x14ac:dyDescent="0.25">
      <c r="S284" s="7" t="s">
        <v>17</v>
      </c>
      <c r="T284" s="7" t="s">
        <v>368</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7:45" ht="30" customHeight="1" x14ac:dyDescent="0.25">
      <c r="S285" s="7" t="s">
        <v>21</v>
      </c>
      <c r="T285" s="7" t="s">
        <v>190</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7:45" ht="30" customHeight="1" x14ac:dyDescent="0.25">
      <c r="S286" s="7" t="s">
        <v>545</v>
      </c>
      <c r="T286" s="7">
        <f>VLOOKUP(T275,$DT$1:$DV$31,3,FALSE)</f>
        <v>2</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7:45" ht="30" customHeight="1" x14ac:dyDescent="0.25">
      <c r="S287" s="7" t="s">
        <v>22</v>
      </c>
      <c r="T287" s="15">
        <v>4</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7:45" ht="30" customHeight="1" x14ac:dyDescent="0.25">
      <c r="S288" s="7" t="s">
        <v>696</v>
      </c>
      <c r="T288" s="28">
        <v>44868</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9</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T279&amp;"+/-"&amp;T280&amp;" "&amp;T289</f>
        <v>-38+/-0.8 dBV</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3" t="s">
        <v>719</v>
      </c>
      <c r="T292" s="54" t="str">
        <f>T271&amp;" : "&amp;T274&amp;" "&amp;"(uA)"&amp;CHAR(10)&amp;"Vdc&amp;Remark: "&amp;T277</f>
        <v>3.3V : 100~200 (uA)
Vdc&amp;Remark: -</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$BB$2</f>
        <v>17V</v>
      </c>
      <c r="T295" s="3" t="s">
        <v>562</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$BB$3</f>
        <v>15V</v>
      </c>
      <c r="T296" s="3">
        <v>7</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$BB$4</f>
        <v>13V</v>
      </c>
      <c r="T297" s="3">
        <v>4.8</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$BB$5</f>
        <v>11V</v>
      </c>
      <c r="T298" s="3">
        <v>3</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$BB$6</f>
        <v>10V</v>
      </c>
      <c r="T299" s="3">
        <v>1.2</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$BB$7</f>
        <v>9V</v>
      </c>
      <c r="T300" s="3">
        <v>0</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$BB$8</f>
        <v>8V</v>
      </c>
      <c r="T301" s="3">
        <v>-1</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7V</v>
      </c>
      <c r="T302" s="3">
        <v>-2</v>
      </c>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FIX</v>
      </c>
      <c r="T303" s="3">
        <v>0</v>
      </c>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Config2</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1224</v>
      </c>
      <c r="V326" s="12"/>
      <c r="W326" s="65"/>
      <c r="X326" s="12"/>
      <c r="Y326" s="7" t="str">
        <f>VLOOKUP(U326,$DX$1:$DZ$21,3,FALSE)</f>
        <v>-</v>
      </c>
      <c r="Z326" s="81"/>
      <c r="AD326" s="8"/>
    </row>
    <row r="327" spans="19:45" ht="30" customHeight="1" x14ac:dyDescent="0.25">
      <c r="S327" s="7" t="s">
        <v>24</v>
      </c>
      <c r="T327" s="15" t="s">
        <v>447</v>
      </c>
      <c r="U327" s="5" t="s">
        <v>23</v>
      </c>
      <c r="V327" s="7">
        <f>VLOOKUP(U326,$DX$1:$DZ$21,2,FALSE)</f>
        <v>0</v>
      </c>
      <c r="W327" s="19"/>
      <c r="X327" s="19"/>
      <c r="Y327" s="19"/>
      <c r="Z327" s="19"/>
      <c r="AA327" s="5" t="s">
        <v>592</v>
      </c>
      <c r="AB327" s="26" t="str">
        <f>T346&amp;"_"&amp;ABS(T344)&amp;"dB_"&amp;T348&amp;"_"&amp;T349&amp;"_"&amp;GetAbsMaxMinText(AF330:AG389)&amp;"_"&amp;T329&amp;"_"&amp;T328&amp;S326&amp;"."&amp;T352</f>
        <v>default_NormalMode_38dB_G805YB_2227F_347_412_ZTS6856S_MP6.9</v>
      </c>
      <c r="AC327" s="18"/>
      <c r="AD327" s="18"/>
      <c r="AE327" s="18"/>
      <c r="AF327" s="18"/>
      <c r="AG327" s="18"/>
      <c r="AH327" s="19"/>
      <c r="AI327" s="19" t="s">
        <v>2</v>
      </c>
      <c r="AJ327" s="16"/>
      <c r="AK327" s="16"/>
      <c r="AL327" s="16"/>
      <c r="AM327" s="16"/>
      <c r="AN327" s="16"/>
      <c r="AO327" s="16"/>
      <c r="AP327" s="16"/>
      <c r="AQ327" s="16"/>
      <c r="AR327" s="16"/>
      <c r="AS327" s="16"/>
    </row>
    <row r="328" spans="19:45" ht="30" customHeight="1" x14ac:dyDescent="0.25">
      <c r="S328" s="7" t="s">
        <v>5</v>
      </c>
      <c r="T328" s="15" t="s">
        <v>1148</v>
      </c>
      <c r="U328" s="32" t="str">
        <f>HYPERLINK("#A"&amp;(S326+1),"&lt;==Block" &amp; $S326 &amp;"==&gt;")</f>
        <v>&lt;==Block6==&gt;</v>
      </c>
      <c r="V328" s="51"/>
      <c r="W328" s="19"/>
      <c r="X328" s="19"/>
      <c r="Y328" s="79"/>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332</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VLOOKUP($T337,$DE$1:$DJ$31,2,FALSE)</f>
        <v>Full</v>
      </c>
      <c r="AO329" s="56" t="str">
        <f>VLOOKUP($T337,$DE$1:$DJ$31,3,FALSE)</f>
        <v>Full</v>
      </c>
      <c r="AP329" s="56" t="str">
        <f>VLOOKUP($T337,$DE$1:$DJ$31,4,FALSE)</f>
        <v>non</v>
      </c>
      <c r="AQ329" s="56" t="str">
        <f>VLOOKUP($T337,$DE$1:$DJ$31,5,FALSE)</f>
        <v>non</v>
      </c>
      <c r="AR329" s="56" t="str">
        <f>VLOOKUP($T337,$DE$1:$DJ$31,6,FALSE)</f>
        <v>non</v>
      </c>
      <c r="AS329" s="35"/>
    </row>
    <row r="330" spans="19:45" ht="30" customHeight="1" x14ac:dyDescent="0.25">
      <c r="S330" s="7" t="s">
        <v>18</v>
      </c>
      <c r="T330" s="15" t="s">
        <v>45</v>
      </c>
      <c r="U330" s="36" t="str">
        <f t="shared" ref="U330:U343" ca="1" si="55">ConfigCode($AA330,$AN330,$AO330,$AP330,$AQ330,$AR330,$AF330,$AG330,2)</f>
        <v>0x26=-35.40,-34.80;</v>
      </c>
      <c r="V330" s="37"/>
      <c r="W330" s="37"/>
      <c r="X330" s="68"/>
      <c r="Y330" s="68"/>
      <c r="Z330" s="55">
        <f t="shared" ref="Z330:Z339" ca="1" si="56" xml:space="preserve">
N("vbias,vlookup vbias range")+
VLOOKUP($AA330,INDIRECT(BoxVal(ROW($AA330),34,COLUMN(T326))),2,FALSE)+
N("gain")+
$AB330+
N("vcm")+
VLOOKUP($AC330,$CT$1:$DC$31,7,FALSE)+
N("(vbias*vcp*vbg-vbias)*sensor ratio")+
VbiasCal($AA330,$AD330,$AE330,BoxVal(ROW($AC330),18,COLUMN($T$22)))+
N("vbias ref+gain ref")+
$V330+$W330</f>
        <v>-2.9</v>
      </c>
      <c r="AA330" s="39" t="s">
        <v>1268</v>
      </c>
      <c r="AB330" s="40">
        <v>-0.5</v>
      </c>
      <c r="AC330" s="40" t="s">
        <v>995</v>
      </c>
      <c r="AD330" s="40">
        <v>1</v>
      </c>
      <c r="AE330" s="41">
        <v>0</v>
      </c>
      <c r="AF330" s="42">
        <v>-35.4</v>
      </c>
      <c r="AG330" s="42">
        <v>-34.799999999999997</v>
      </c>
      <c r="AH330" s="43">
        <f t="shared" ref="AH330:AH343" ca="1" si="57">$AF330+$Z330</f>
        <v>-38.299999999999997</v>
      </c>
      <c r="AI330" s="43">
        <f t="shared" ref="AI330:AI343" ca="1" si="58">$AG330+$Z330</f>
        <v>-37.699999999999996</v>
      </c>
      <c r="AJ330" s="44" cm="1">
        <f t="array" aca="1" ref="AJ330" ca="1" xml:space="preserve">
N("initial sens-loopgain")+
$AF330-BoxVal(ROW($AA330),26,COLUMN(INDIRECT("T"&amp;(INT(ROW($AA347)/65))*65+2)))</f>
        <v>-37.4</v>
      </c>
      <c r="AK330" s="44">
        <f t="shared" ref="AK330:AK339" ca="1" si="59">AJ330+(AG330-AF330)</f>
        <v>-36.799999999999997</v>
      </c>
      <c r="AL330" s="44" cm="1">
        <f t="array" aca="1" ref="AL330" ca="1" xml:space="preserve">
N("initial sens-loopgain-gain-gain ref-vcm")+
$AH330-
BoxVal(ROW($AA330),26,COLUMN(INDIRECT("T"&amp;(INT(ROW($AA347)/65))*65+2)))-
$AB330-
$W330-
IFERROR(VLOOKUP($AC330,$CT$1:$DC$31,7,FALSE),0)</f>
        <v>-39.799999999999997</v>
      </c>
      <c r="AM330" s="44">
        <f t="shared" ref="AM330:AM339" ca="1" si="60">AL330+(AG330-AF330)</f>
        <v>-39.199999999999996</v>
      </c>
      <c r="AN330" s="36" t="str">
        <f t="shared" ref="AN330:AN339" ca="1" si="61">IF(BoxVal(ROW(AA330),9,COLUMN(T328))="FIX","00",ManualLookup(AA330,BoxVal(ROW(AA330),4,COLUMN(AN328)),INDIRECT(DN$3)))</f>
        <v>20</v>
      </c>
      <c r="AO330" s="36" t="str" cm="1">
        <f t="array" aca="1" ref="AO330" ca="1">ManualLookup(AB330,BoxVal(ROW(AB330),4,COLUMN(AO328)),INDIRECT(DO$3))</f>
        <v>06</v>
      </c>
      <c r="AP330" s="36" t="str" cm="1">
        <f t="array" aca="1" ref="AP330" ca="1">ManualLookup(AC330,BoxVal(ROW(AC330),4,COLUMN(AP328)),INDIRECT(DP$3))</f>
        <v>00</v>
      </c>
      <c r="AQ330" s="36" t="str" cm="1">
        <f t="array" aca="1" ref="AQ330" ca="1">ManualLookup(AD330,BoxVal(ROW(AD330),4,COLUMN(AQ328)),INDIRECT(DQ$3))</f>
        <v>00</v>
      </c>
      <c r="AR330" s="36" t="str" cm="1">
        <f t="array" aca="1" ref="AR330" ca="1">ManualLookup(AE330,BoxVal(ROW(AE330),4,COLUMN(AR328)),INDIRECT(DR$3))</f>
        <v>00</v>
      </c>
      <c r="AS330" s="33"/>
    </row>
    <row r="331" spans="19:45" ht="30" customHeight="1" x14ac:dyDescent="0.25">
      <c r="S331" s="7" t="s">
        <v>13</v>
      </c>
      <c r="T331" s="15" t="s">
        <v>1123</v>
      </c>
      <c r="U331" s="36" t="str">
        <f t="shared" ca="1" si="55"/>
        <v>0x20=-35.80,-35.40;</v>
      </c>
      <c r="V331" s="37"/>
      <c r="W331" s="37"/>
      <c r="X331" s="68"/>
      <c r="Y331" s="68"/>
      <c r="Z331" s="55">
        <f t="shared" ca="1" si="56"/>
        <v>-2.4</v>
      </c>
      <c r="AA331" s="39" t="s">
        <v>1268</v>
      </c>
      <c r="AB331" s="40">
        <v>0</v>
      </c>
      <c r="AC331" s="40" t="s">
        <v>995</v>
      </c>
      <c r="AD331" s="40">
        <v>1</v>
      </c>
      <c r="AE331" s="41">
        <v>0</v>
      </c>
      <c r="AF331" s="42">
        <v>-35.799999999999997</v>
      </c>
      <c r="AG331" s="47">
        <f t="shared" ref="AG331:AG339" si="62">AF330</f>
        <v>-35.4</v>
      </c>
      <c r="AH331" s="43">
        <f t="shared" ca="1" si="57"/>
        <v>-38.199999999999996</v>
      </c>
      <c r="AI331" s="43">
        <f t="shared" ca="1" si="58"/>
        <v>-37.799999999999997</v>
      </c>
      <c r="AJ331" s="44" cm="1">
        <f t="array" aca="1" ref="AJ331" ca="1" xml:space="preserve">
N("initial sens-loopgain")+
$AF331-BoxVal(ROW($AA331),26,COLUMN(INDIRECT("T"&amp;(INT(ROW($AA348)/65))*65+2)))</f>
        <v>-37.799999999999997</v>
      </c>
      <c r="AK331" s="44">
        <f t="shared" ca="1" si="59"/>
        <v>-37.4</v>
      </c>
      <c r="AL331" s="44" cm="1">
        <f t="array" aca="1" ref="AL331" ca="1" xml:space="preserve">
N("initial sens-loopgain-gain-gain ref-vcm")+
$AH331-
BoxVal(ROW($AA331),26,COLUMN(INDIRECT("T"&amp;(INT(ROW($AA348)/65))*65+2)))-
$AB331-
$W331-
IFERROR(VLOOKUP($AC331,$CT$1:$DC$31,7,FALSE),0)</f>
        <v>-40.199999999999996</v>
      </c>
      <c r="AM331" s="44">
        <f t="shared" ca="1" si="60"/>
        <v>-39.799999999999997</v>
      </c>
      <c r="AN331" s="36" t="str">
        <f t="shared" ca="1" si="61"/>
        <v>20</v>
      </c>
      <c r="AO331" s="36" t="str" cm="1">
        <f t="array" aca="1" ref="AO331" ca="1">ManualLookup(AB331,BoxVal(ROW(AB331),4,COLUMN(AO329)),INDIRECT(DO$3))</f>
        <v>00</v>
      </c>
      <c r="AP331" s="36" t="str" cm="1">
        <f t="array" aca="1" ref="AP331" ca="1">ManualLookup(AC331,BoxVal(ROW(AC331),4,COLUMN(AP329)),INDIRECT(DP$3))</f>
        <v>00</v>
      </c>
      <c r="AQ331" s="36" t="str" cm="1">
        <f t="array" aca="1" ref="AQ331" ca="1">ManualLookup(AD331,BoxVal(ROW(AD331),4,COLUMN(AQ329)),INDIRECT(DQ$3))</f>
        <v>00</v>
      </c>
      <c r="AR331" s="36" t="str" cm="1">
        <f t="array" aca="1" ref="AR331" ca="1">ManualLookup(AE331,BoxVal(ROW(AE331),4,COLUMN(AR329)),INDIRECT(DR$3))</f>
        <v>00</v>
      </c>
      <c r="AS331" s="36"/>
    </row>
    <row r="332" spans="19:45" ht="30" customHeight="1" x14ac:dyDescent="0.25">
      <c r="S332" s="26"/>
      <c r="T332" s="17"/>
      <c r="U332" s="36" t="str">
        <f t="shared" ca="1" si="55"/>
        <v>0x03=-36.20,-35.80;</v>
      </c>
      <c r="V332" s="37"/>
      <c r="W332" s="37"/>
      <c r="X332" s="68"/>
      <c r="Y332" s="68"/>
      <c r="Z332" s="55">
        <f t="shared" ca="1" si="56"/>
        <v>-2</v>
      </c>
      <c r="AA332" s="39" t="s">
        <v>965</v>
      </c>
      <c r="AB332" s="40">
        <v>-2</v>
      </c>
      <c r="AC332" s="40" t="s">
        <v>995</v>
      </c>
      <c r="AD332" s="40">
        <v>1</v>
      </c>
      <c r="AE332" s="41">
        <v>0</v>
      </c>
      <c r="AF332" s="42">
        <v>-36.200000000000003</v>
      </c>
      <c r="AG332" s="47">
        <f t="shared" si="62"/>
        <v>-35.799999999999997</v>
      </c>
      <c r="AH332" s="43">
        <f t="shared" ca="1" si="57"/>
        <v>-38.200000000000003</v>
      </c>
      <c r="AI332" s="43">
        <f t="shared" ca="1" si="58"/>
        <v>-37.799999999999997</v>
      </c>
      <c r="AJ332" s="44" cm="1">
        <f t="array" aca="1" ref="AJ332" ca="1" xml:space="preserve">
N("initial sens-loopgain")+
$AF332-BoxVal(ROW($AA332),26,COLUMN(INDIRECT("T"&amp;(INT(ROW($AA349)/65))*65+2)))</f>
        <v>-38.200000000000003</v>
      </c>
      <c r="AK332" s="44">
        <f t="shared" ca="1" si="59"/>
        <v>-37.799999999999997</v>
      </c>
      <c r="AL332" s="44" cm="1">
        <f t="array" aca="1" ref="AL332" ca="1" xml:space="preserve">
N("initial sens-loopgain-gain-gain ref-vcm")+
$AH332-
BoxVal(ROW($AA332),26,COLUMN(INDIRECT("T"&amp;(INT(ROW($AA349)/65))*65+2)))-
$AB332-
$W332-
IFERROR(VLOOKUP($AC332,$CT$1:$DC$31,7,FALSE),0)</f>
        <v>-38.200000000000003</v>
      </c>
      <c r="AM332" s="44">
        <f t="shared" ca="1" si="60"/>
        <v>-37.799999999999997</v>
      </c>
      <c r="AN332" s="36" t="str">
        <f t="shared" ca="1" si="61"/>
        <v>00</v>
      </c>
      <c r="AO332" s="36" t="str" cm="1">
        <f t="array" aca="1" ref="AO332" ca="1">ManualLookup(AB332,BoxVal(ROW(AB332),4,COLUMN(AO330)),INDIRECT(DO$3))</f>
        <v>03</v>
      </c>
      <c r="AP332" s="36" t="str" cm="1">
        <f t="array" aca="1" ref="AP332" ca="1">ManualLookup(AC332,BoxVal(ROW(AC332),4,COLUMN(AP330)),INDIRECT(DP$3))</f>
        <v>00</v>
      </c>
      <c r="AQ332" s="36" t="str" cm="1">
        <f t="array" aca="1" ref="AQ332" ca="1">ManualLookup(AD332,BoxVal(ROW(AD332),4,COLUMN(AQ330)),INDIRECT(DQ$3))</f>
        <v>00</v>
      </c>
      <c r="AR332" s="36" t="str" cm="1">
        <f t="array" aca="1" ref="AR332" ca="1">ManualLookup(AE332,BoxVal(ROW(AE332),4,COLUMN(AR330)),INDIRECT(DR$3))</f>
        <v>00</v>
      </c>
      <c r="AS332" s="36"/>
    </row>
    <row r="333" spans="19:45" ht="30" customHeight="1" x14ac:dyDescent="0.25">
      <c r="S333" s="7" t="s">
        <v>19</v>
      </c>
      <c r="T333" s="15" t="s">
        <v>965</v>
      </c>
      <c r="U333" s="36" t="str">
        <f t="shared" ca="1" si="55"/>
        <v>0x04=-36.90,-36.20;</v>
      </c>
      <c r="V333" s="37"/>
      <c r="W333" s="37"/>
      <c r="X333" s="68"/>
      <c r="Y333" s="68"/>
      <c r="Z333" s="55">
        <f t="shared" ca="1" si="56"/>
        <v>-1.5</v>
      </c>
      <c r="AA333" s="39" t="s">
        <v>965</v>
      </c>
      <c r="AB333" s="40">
        <v>-1.5</v>
      </c>
      <c r="AC333" s="40" t="s">
        <v>995</v>
      </c>
      <c r="AD333" s="40">
        <v>1</v>
      </c>
      <c r="AE333" s="41">
        <v>0</v>
      </c>
      <c r="AF333" s="42">
        <v>-36.9</v>
      </c>
      <c r="AG333" s="47">
        <f t="shared" si="62"/>
        <v>-36.200000000000003</v>
      </c>
      <c r="AH333" s="43">
        <f t="shared" ca="1" si="57"/>
        <v>-38.4</v>
      </c>
      <c r="AI333" s="43">
        <f t="shared" ca="1" si="58"/>
        <v>-37.700000000000003</v>
      </c>
      <c r="AJ333" s="44" cm="1">
        <f t="array" aca="1" ref="AJ333" ca="1" xml:space="preserve">
N("initial sens-loopgain")+
$AF333-BoxVal(ROW($AA333),26,COLUMN(INDIRECT("T"&amp;(INT(ROW($AA350)/65))*65+2)))</f>
        <v>-38.9</v>
      </c>
      <c r="AK333" s="44">
        <f t="shared" ca="1" si="59"/>
        <v>-38.200000000000003</v>
      </c>
      <c r="AL333" s="44" cm="1">
        <f t="array" aca="1" ref="AL333" ca="1" xml:space="preserve">
N("initial sens-loopgain-gain-gain ref-vcm")+
$AH333-
BoxVal(ROW($AA333),26,COLUMN(INDIRECT("T"&amp;(INT(ROW($AA350)/65))*65+2)))-
$AB333-
$W333-
IFERROR(VLOOKUP($AC333,$CT$1:$DC$31,7,FALSE),0)</f>
        <v>-38.9</v>
      </c>
      <c r="AM333" s="44">
        <f t="shared" ca="1" si="60"/>
        <v>-38.200000000000003</v>
      </c>
      <c r="AN333" s="36" t="str">
        <f t="shared" ca="1" si="61"/>
        <v>00</v>
      </c>
      <c r="AO333" s="36" t="str" cm="1">
        <f t="array" aca="1" ref="AO333" ca="1">ManualLookup(AB333,BoxVal(ROW(AB333),4,COLUMN(AO331)),INDIRECT(DO$3))</f>
        <v>04</v>
      </c>
      <c r="AP333" s="36" t="str" cm="1">
        <f t="array" aca="1" ref="AP333" ca="1">ManualLookup(AC333,BoxVal(ROW(AC333),4,COLUMN(AP331)),INDIRECT(DP$3))</f>
        <v>00</v>
      </c>
      <c r="AQ333" s="36" t="str" cm="1">
        <f t="array" aca="1" ref="AQ333" ca="1">ManualLookup(AD333,BoxVal(ROW(AD333),4,COLUMN(AQ331)),INDIRECT(DQ$3))</f>
        <v>00</v>
      </c>
      <c r="AR333" s="36" t="str" cm="1">
        <f t="array" aca="1" ref="AR333" ca="1">ManualLookup(AE333,BoxVal(ROW(AE333),4,COLUMN(AR331)),INDIRECT(DR$3))</f>
        <v>00</v>
      </c>
      <c r="AS333" s="36"/>
    </row>
    <row r="334" spans="19:45" ht="30" customHeight="1" x14ac:dyDescent="0.25">
      <c r="S334" s="73" t="s">
        <v>15</v>
      </c>
      <c r="T334" s="15" t="s">
        <v>801</v>
      </c>
      <c r="U334" s="36" t="str">
        <f t="shared" ca="1" si="55"/>
        <v>0x05=-37.30,-36.90;</v>
      </c>
      <c r="V334" s="37"/>
      <c r="W334" s="37"/>
      <c r="X334" s="68"/>
      <c r="Y334" s="68"/>
      <c r="Z334" s="55">
        <f t="shared" ca="1" si="56"/>
        <v>-1</v>
      </c>
      <c r="AA334" s="39" t="s">
        <v>965</v>
      </c>
      <c r="AB334" s="40">
        <v>-1</v>
      </c>
      <c r="AC334" s="40" t="s">
        <v>995</v>
      </c>
      <c r="AD334" s="40">
        <v>1</v>
      </c>
      <c r="AE334" s="41">
        <v>0</v>
      </c>
      <c r="AF334" s="42">
        <v>-37.299999999999997</v>
      </c>
      <c r="AG334" s="47">
        <f t="shared" si="62"/>
        <v>-36.9</v>
      </c>
      <c r="AH334" s="43">
        <f t="shared" ca="1" si="57"/>
        <v>-38.299999999999997</v>
      </c>
      <c r="AI334" s="43">
        <f t="shared" ca="1" si="58"/>
        <v>-37.9</v>
      </c>
      <c r="AJ334" s="44" cm="1">
        <f t="array" aca="1" ref="AJ334" ca="1" xml:space="preserve">
N("initial sens-loopgain")+
$AF334-BoxVal(ROW($AA334),26,COLUMN(INDIRECT("T"&amp;(INT(ROW($AA351)/65))*65+2)))</f>
        <v>-39.299999999999997</v>
      </c>
      <c r="AK334" s="44">
        <f t="shared" ca="1" si="59"/>
        <v>-38.9</v>
      </c>
      <c r="AL334" s="44" cm="1">
        <f t="array" aca="1" ref="AL334" ca="1" xml:space="preserve">
N("initial sens-loopgain-gain-gain ref-vcm")+
$AH334-
BoxVal(ROW($AA334),26,COLUMN(INDIRECT("T"&amp;(INT(ROW($AA351)/65))*65+2)))-
$AB334-
$W334-
IFERROR(VLOOKUP($AC334,$CT$1:$DC$31,7,FALSE),0)</f>
        <v>-39.299999999999997</v>
      </c>
      <c r="AM334" s="44">
        <f t="shared" ca="1" si="60"/>
        <v>-38.9</v>
      </c>
      <c r="AN334" s="36" t="str">
        <f t="shared" ca="1" si="61"/>
        <v>00</v>
      </c>
      <c r="AO334" s="36" t="str" cm="1">
        <f t="array" aca="1" ref="AO334" ca="1">ManualLookup(AB334,BoxVal(ROW(AB334),4,COLUMN(AO332)),INDIRECT(DO$3))</f>
        <v>05</v>
      </c>
      <c r="AP334" s="36" t="str" cm="1">
        <f t="array" aca="1" ref="AP334" ca="1">ManualLookup(AC334,BoxVal(ROW(AC334),4,COLUMN(AP332)),INDIRECT(DP$3))</f>
        <v>00</v>
      </c>
      <c r="AQ334" s="36" t="str" cm="1">
        <f t="array" aca="1" ref="AQ334" ca="1">ManualLookup(AD334,BoxVal(ROW(AD334),4,COLUMN(AQ332)),INDIRECT(DQ$3))</f>
        <v>00</v>
      </c>
      <c r="AR334" s="36" t="str" cm="1">
        <f t="array" aca="1" ref="AR334" ca="1">ManualLookup(AE334,BoxVal(ROW(AE334),4,COLUMN(AR332)),INDIRECT(DR$3))</f>
        <v>00</v>
      </c>
      <c r="AS334" s="36"/>
    </row>
    <row r="335" spans="19:45" ht="30" customHeight="1" x14ac:dyDescent="0.25">
      <c r="S335" s="73" t="s">
        <v>705</v>
      </c>
      <c r="T335" s="15" t="s">
        <v>990</v>
      </c>
      <c r="U335" s="36" t="str">
        <f t="shared" ca="1" si="55"/>
        <v>0x06=-37.80,-37.30;</v>
      </c>
      <c r="V335" s="37"/>
      <c r="W335" s="37"/>
      <c r="X335" s="68"/>
      <c r="Y335" s="68"/>
      <c r="Z335" s="55">
        <f t="shared" ca="1" si="56"/>
        <v>-0.5</v>
      </c>
      <c r="AA335" s="39" t="s">
        <v>965</v>
      </c>
      <c r="AB335" s="40">
        <v>-0.5</v>
      </c>
      <c r="AC335" s="40" t="s">
        <v>995</v>
      </c>
      <c r="AD335" s="40">
        <v>1</v>
      </c>
      <c r="AE335" s="41">
        <v>0</v>
      </c>
      <c r="AF335" s="42">
        <v>-37.799999999999997</v>
      </c>
      <c r="AG335" s="47">
        <f t="shared" si="62"/>
        <v>-37.299999999999997</v>
      </c>
      <c r="AH335" s="43">
        <f t="shared" ca="1" si="57"/>
        <v>-38.299999999999997</v>
      </c>
      <c r="AI335" s="43">
        <f t="shared" ca="1" si="58"/>
        <v>-37.799999999999997</v>
      </c>
      <c r="AJ335" s="44" cm="1">
        <f t="array" aca="1" ref="AJ335" ca="1" xml:space="preserve">
N("initial sens-loopgain")+
$AF335-BoxVal(ROW($AA335),26,COLUMN(INDIRECT("T"&amp;(INT(ROW($AA352)/65))*65+2)))</f>
        <v>-39.799999999999997</v>
      </c>
      <c r="AK335" s="44">
        <f t="shared" ca="1" si="59"/>
        <v>-39.299999999999997</v>
      </c>
      <c r="AL335" s="44" cm="1">
        <f t="array" aca="1" ref="AL335" ca="1" xml:space="preserve">
N("initial sens-loopgain-gain-gain ref-vcm")+
$AH335-
BoxVal(ROW($AA335),26,COLUMN(INDIRECT("T"&amp;(INT(ROW($AA352)/65))*65+2)))-
$AB335-
$W335-
IFERROR(VLOOKUP($AC335,$CT$1:$DC$31,7,FALSE),0)</f>
        <v>-39.799999999999997</v>
      </c>
      <c r="AM335" s="44">
        <f t="shared" ca="1" si="60"/>
        <v>-39.299999999999997</v>
      </c>
      <c r="AN335" s="36" t="str">
        <f t="shared" ca="1" si="61"/>
        <v>00</v>
      </c>
      <c r="AO335" s="36" t="str" cm="1">
        <f t="array" aca="1" ref="AO335" ca="1">ManualLookup(AB335,BoxVal(ROW(AB335),4,COLUMN(AO333)),INDIRECT(DO$3))</f>
        <v>06</v>
      </c>
      <c r="AP335" s="36" t="str" cm="1">
        <f t="array" aca="1" ref="AP335" ca="1">ManualLookup(AC335,BoxVal(ROW(AC335),4,COLUMN(AP333)),INDIRECT(DP$3))</f>
        <v>00</v>
      </c>
      <c r="AQ335" s="36" t="str" cm="1">
        <f t="array" aca="1" ref="AQ335" ca="1">ManualLookup(AD335,BoxVal(ROW(AD335),4,COLUMN(AQ333)),INDIRECT(DQ$3))</f>
        <v>00</v>
      </c>
      <c r="AR335" s="36" t="str" cm="1">
        <f t="array" aca="1" ref="AR335" ca="1">ManualLookup(AE335,BoxVal(ROW(AE335),4,COLUMN(AR333)),INDIRECT(DR$3))</f>
        <v>00</v>
      </c>
      <c r="AS335" s="36"/>
    </row>
    <row r="336" spans="19:45" ht="30" customHeight="1" x14ac:dyDescent="0.25">
      <c r="S336" s="73" t="s">
        <v>605</v>
      </c>
      <c r="T336" s="15" t="s">
        <v>991</v>
      </c>
      <c r="U336" s="36" t="str">
        <f t="shared" ca="1" si="55"/>
        <v>0x00=-38.30,-37.80;</v>
      </c>
      <c r="V336" s="37"/>
      <c r="W336" s="37"/>
      <c r="X336" s="68"/>
      <c r="Y336" s="68"/>
      <c r="Z336" s="55">
        <f t="shared" ca="1" si="56"/>
        <v>0</v>
      </c>
      <c r="AA336" s="39" t="s">
        <v>965</v>
      </c>
      <c r="AB336" s="40">
        <v>0</v>
      </c>
      <c r="AC336" s="40" t="s">
        <v>995</v>
      </c>
      <c r="AD336" s="40">
        <v>1</v>
      </c>
      <c r="AE336" s="41">
        <v>0</v>
      </c>
      <c r="AF336" s="42">
        <v>-38.299999999999997</v>
      </c>
      <c r="AG336" s="47">
        <f t="shared" si="62"/>
        <v>-37.799999999999997</v>
      </c>
      <c r="AH336" s="43">
        <f t="shared" ca="1" si="57"/>
        <v>-38.299999999999997</v>
      </c>
      <c r="AI336" s="43">
        <f t="shared" ca="1" si="58"/>
        <v>-37.799999999999997</v>
      </c>
      <c r="AJ336" s="44" cm="1">
        <f t="array" aca="1" ref="AJ336" ca="1" xml:space="preserve">
N("initial sens-loopgain")+
$AF336-BoxVal(ROW($AA336),26,COLUMN(INDIRECT("T"&amp;(INT(ROW($AA353)/65))*65+2)))</f>
        <v>-40.299999999999997</v>
      </c>
      <c r="AK336" s="44">
        <f t="shared" ca="1" si="59"/>
        <v>-39.799999999999997</v>
      </c>
      <c r="AL336" s="44" cm="1">
        <f t="array" aca="1" ref="AL336" ca="1" xml:space="preserve">
N("initial sens-loopgain-gain-gain ref-vcm")+
$AH336-
BoxVal(ROW($AA336),26,COLUMN(INDIRECT("T"&amp;(INT(ROW($AA353)/65))*65+2)))-
$AB336-
$W336-
IFERROR(VLOOKUP($AC336,$CT$1:$DC$31,7,FALSE),0)</f>
        <v>-40.299999999999997</v>
      </c>
      <c r="AM336" s="44">
        <f t="shared" ca="1" si="60"/>
        <v>-39.799999999999997</v>
      </c>
      <c r="AN336" s="36" t="str">
        <f t="shared" ca="1" si="61"/>
        <v>00</v>
      </c>
      <c r="AO336" s="36" t="str" cm="1">
        <f t="array" aca="1" ref="AO336" ca="1">ManualLookup(AB336,BoxVal(ROW(AB336),4,COLUMN(AO334)),INDIRECT(DO$3))</f>
        <v>00</v>
      </c>
      <c r="AP336" s="36" t="str" cm="1">
        <f t="array" aca="1" ref="AP336" ca="1">ManualLookup(AC336,BoxVal(ROW(AC336),4,COLUMN(AP334)),INDIRECT(DP$3))</f>
        <v>00</v>
      </c>
      <c r="AQ336" s="36" t="str" cm="1">
        <f t="array" aca="1" ref="AQ336" ca="1">ManualLookup(AD336,BoxVal(ROW(AD336),4,COLUMN(AQ334)),INDIRECT(DQ$3))</f>
        <v>00</v>
      </c>
      <c r="AR336" s="36" t="str" cm="1">
        <f t="array" aca="1" ref="AR336" ca="1">ManualLookup(AE336,BoxVal(ROW(AE336),4,COLUMN(AR334)),INDIRECT(DR$3))</f>
        <v>00</v>
      </c>
      <c r="AS336" s="36"/>
    </row>
    <row r="337" spans="19:45" ht="30" customHeight="1" x14ac:dyDescent="0.25">
      <c r="S337" s="73" t="s">
        <v>721</v>
      </c>
      <c r="T337" s="15" t="s">
        <v>26</v>
      </c>
      <c r="U337" s="36" t="str">
        <f t="shared" ca="1" si="55"/>
        <v>0x07=-38.80,-38.30;</v>
      </c>
      <c r="V337" s="37"/>
      <c r="W337" s="37">
        <v>0.08</v>
      </c>
      <c r="X337" s="68"/>
      <c r="Y337" s="68"/>
      <c r="Z337" s="55">
        <f t="shared" ca="1" si="56"/>
        <v>0.57999999999999996</v>
      </c>
      <c r="AA337" s="39" t="s">
        <v>965</v>
      </c>
      <c r="AB337" s="40">
        <v>0.5</v>
      </c>
      <c r="AC337" s="40" t="s">
        <v>995</v>
      </c>
      <c r="AD337" s="40">
        <v>1</v>
      </c>
      <c r="AE337" s="41">
        <v>0</v>
      </c>
      <c r="AF337" s="42">
        <v>-38.799999999999997</v>
      </c>
      <c r="AG337" s="47">
        <f t="shared" si="62"/>
        <v>-38.299999999999997</v>
      </c>
      <c r="AH337" s="43">
        <f t="shared" ca="1" si="57"/>
        <v>-38.22</v>
      </c>
      <c r="AI337" s="43">
        <f t="shared" ca="1" si="58"/>
        <v>-37.72</v>
      </c>
      <c r="AJ337" s="44" cm="1">
        <f t="array" aca="1" ref="AJ337" ca="1" xml:space="preserve">
N("initial sens-loopgain")+
$AF337-BoxVal(ROW($AA337),26,COLUMN(INDIRECT("T"&amp;(INT(ROW($AA354)/65))*65+2)))</f>
        <v>-40.799999999999997</v>
      </c>
      <c r="AK337" s="44">
        <f t="shared" ca="1" si="59"/>
        <v>-40.299999999999997</v>
      </c>
      <c r="AL337" s="44" cm="1">
        <f t="array" aca="1" ref="AL337" ca="1" xml:space="preserve">
N("initial sens-loopgain-gain-gain ref-vcm")+
$AH337-
BoxVal(ROW($AA337),26,COLUMN(INDIRECT("T"&amp;(INT(ROW($AA354)/65))*65+2)))-
$AB337-
$W337-
IFERROR(VLOOKUP($AC337,$CT$1:$DC$31,7,FALSE),0)</f>
        <v>-40.799999999999997</v>
      </c>
      <c r="AM337" s="44">
        <f t="shared" ca="1" si="60"/>
        <v>-40.299999999999997</v>
      </c>
      <c r="AN337" s="36" t="str">
        <f t="shared" ca="1" si="61"/>
        <v>00</v>
      </c>
      <c r="AO337" s="36" t="str" cm="1">
        <f t="array" aca="1" ref="AO337" ca="1">ManualLookup(AB337,BoxVal(ROW(AB337),4,COLUMN(AO335)),INDIRECT(DO$3))</f>
        <v>07</v>
      </c>
      <c r="AP337" s="36" t="str" cm="1">
        <f t="array" aca="1" ref="AP337" ca="1">ManualLookup(AC337,BoxVal(ROW(AC337),4,COLUMN(AP335)),INDIRECT(DP$3))</f>
        <v>00</v>
      </c>
      <c r="AQ337" s="36" t="str" cm="1">
        <f t="array" aca="1" ref="AQ337" ca="1">ManualLookup(AD337,BoxVal(ROW(AD337),4,COLUMN(AQ335)),INDIRECT(DQ$3))</f>
        <v>00</v>
      </c>
      <c r="AR337" s="36" t="str" cm="1">
        <f t="array" aca="1" ref="AR337" ca="1">ManualLookup(AE337,BoxVal(ROW(AE337),4,COLUMN(AR335)),INDIRECT(DR$3))</f>
        <v>00</v>
      </c>
      <c r="AS337" s="36"/>
    </row>
    <row r="338" spans="19:45" ht="30" customHeight="1" x14ac:dyDescent="0.25">
      <c r="S338" s="73" t="s">
        <v>20</v>
      </c>
      <c r="T338" s="15">
        <v>-37</v>
      </c>
      <c r="U338" s="36" t="str">
        <f t="shared" ca="1" si="55"/>
        <v>0x34=-38.90,-38.80;</v>
      </c>
      <c r="V338" s="37">
        <v>0.1</v>
      </c>
      <c r="W338" s="37"/>
      <c r="X338" s="38"/>
      <c r="Y338" s="38"/>
      <c r="Z338" s="55">
        <f t="shared" ca="1" si="56"/>
        <v>0.74999999999999989</v>
      </c>
      <c r="AA338" s="39" t="s">
        <v>584</v>
      </c>
      <c r="AB338" s="40">
        <v>-1.5</v>
      </c>
      <c r="AC338" s="40" t="s">
        <v>995</v>
      </c>
      <c r="AD338" s="40">
        <v>1</v>
      </c>
      <c r="AE338" s="41">
        <v>0</v>
      </c>
      <c r="AF338" s="42">
        <v>-38.9</v>
      </c>
      <c r="AG338" s="47">
        <f t="shared" si="62"/>
        <v>-38.799999999999997</v>
      </c>
      <c r="AH338" s="43">
        <f t="shared" ca="1" si="57"/>
        <v>-38.15</v>
      </c>
      <c r="AI338" s="43">
        <f t="shared" ca="1" si="58"/>
        <v>-38.049999999999997</v>
      </c>
      <c r="AJ338" s="44" cm="1">
        <f t="array" aca="1" ref="AJ338" ca="1" xml:space="preserve">
N("initial sens-loopgain")+
$AF338-BoxVal(ROW($AA338),26,COLUMN(INDIRECT("T"&amp;(INT(ROW($AA355)/65))*65+2)))</f>
        <v>-40.9</v>
      </c>
      <c r="AK338" s="44">
        <f t="shared" ca="1" si="59"/>
        <v>-40.799999999999997</v>
      </c>
      <c r="AL338" s="44" cm="1">
        <f t="array" aca="1" ref="AL338" ca="1" xml:space="preserve">
N("initial sens-loopgain-gain-gain ref-vcm")+
$AH338-
BoxVal(ROW($AA338),26,COLUMN(INDIRECT("T"&amp;(INT(ROW($AA355)/65))*65+2)))-
$AB338-
$W338-
IFERROR(VLOOKUP($AC338,$CT$1:$DC$31,7,FALSE),0)</f>
        <v>-38.65</v>
      </c>
      <c r="AM338" s="44">
        <f t="shared" ca="1" si="60"/>
        <v>-38.549999999999997</v>
      </c>
      <c r="AN338" s="36" t="str">
        <f t="shared" ca="1" si="61"/>
        <v>30</v>
      </c>
      <c r="AO338" s="36" t="str" cm="1">
        <f t="array" aca="1" ref="AO338" ca="1">ManualLookup(AB338,BoxVal(ROW(AB338),4,COLUMN(AO336)),INDIRECT(DO$3))</f>
        <v>04</v>
      </c>
      <c r="AP338" s="36" t="str" cm="1">
        <f t="array" aca="1" ref="AP338" ca="1">ManualLookup(AC338,BoxVal(ROW(AC338),4,COLUMN(AP336)),INDIRECT(DP$3))</f>
        <v>00</v>
      </c>
      <c r="AQ338" s="36" t="str" cm="1">
        <f t="array" aca="1" ref="AQ338" ca="1">ManualLookup(AD338,BoxVal(ROW(AD338),4,COLUMN(AQ336)),INDIRECT(DQ$3))</f>
        <v>00</v>
      </c>
      <c r="AR338" s="36" t="str" cm="1">
        <f t="array" aca="1" ref="AR338" ca="1">ManualLookup(AE338,BoxVal(ROW(AE338),4,COLUMN(AR336)),INDIRECT(DR$3))</f>
        <v>00</v>
      </c>
      <c r="AS338" s="36"/>
    </row>
    <row r="339" spans="19:45" ht="30" customHeight="1" x14ac:dyDescent="0.25">
      <c r="S339" s="73" t="s">
        <v>691</v>
      </c>
      <c r="T339" s="15" t="s">
        <v>1098</v>
      </c>
      <c r="U339" s="36" t="str">
        <f t="shared" ca="1" si="55"/>
        <v>0x35=-39.40,-38.90;</v>
      </c>
      <c r="V339" s="37"/>
      <c r="W339" s="37"/>
      <c r="X339" s="38"/>
      <c r="Y339" s="38"/>
      <c r="Z339" s="55">
        <f t="shared" ca="1" si="56"/>
        <v>1.1499999999999999</v>
      </c>
      <c r="AA339" s="39" t="s">
        <v>584</v>
      </c>
      <c r="AB339" s="40">
        <v>-1</v>
      </c>
      <c r="AC339" s="40" t="s">
        <v>995</v>
      </c>
      <c r="AD339" s="40">
        <v>1</v>
      </c>
      <c r="AE339" s="41">
        <v>0</v>
      </c>
      <c r="AF339" s="42">
        <v>-39.4</v>
      </c>
      <c r="AG339" s="47">
        <f t="shared" si="62"/>
        <v>-38.9</v>
      </c>
      <c r="AH339" s="43">
        <f t="shared" ca="1" si="57"/>
        <v>-38.25</v>
      </c>
      <c r="AI339" s="43">
        <f t="shared" ca="1" si="58"/>
        <v>-37.75</v>
      </c>
      <c r="AJ339" s="44" cm="1">
        <f t="array" aca="1" ref="AJ339" ca="1" xml:space="preserve">
N("initial sens-loopgain")+
$AF339-BoxVal(ROW($AA339),26,COLUMN(INDIRECT("T"&amp;(INT(ROW($AA356)/65))*65+2)))</f>
        <v>-41.4</v>
      </c>
      <c r="AK339" s="44">
        <f t="shared" ca="1" si="59"/>
        <v>-40.9</v>
      </c>
      <c r="AL339" s="44" cm="1">
        <f t="array" aca="1" ref="AL339" ca="1" xml:space="preserve">
N("initial sens-loopgain-gain-gain ref-vcm")+
$AH339-
BoxVal(ROW($AA339),26,COLUMN(INDIRECT("T"&amp;(INT(ROW($AA356)/65))*65+2)))-
$AB339-
$W339-
IFERROR(VLOOKUP($AC339,$CT$1:$DC$31,7,FALSE),0)</f>
        <v>-39.25</v>
      </c>
      <c r="AM339" s="44">
        <f t="shared" ca="1" si="60"/>
        <v>-38.75</v>
      </c>
      <c r="AN339" s="36" t="str">
        <f t="shared" ca="1" si="61"/>
        <v>30</v>
      </c>
      <c r="AO339" s="36" t="str" cm="1">
        <f t="array" aca="1" ref="AO339" ca="1">ManualLookup(AB339,BoxVal(ROW(AB339),4,COLUMN(AO337)),INDIRECT(DO$3))</f>
        <v>05</v>
      </c>
      <c r="AP339" s="36" t="str" cm="1">
        <f t="array" aca="1" ref="AP339" ca="1">ManualLookup(AC339,BoxVal(ROW(AC339),4,COLUMN(AP337)),INDIRECT(DP$3))</f>
        <v>00</v>
      </c>
      <c r="AQ339" s="36" t="str" cm="1">
        <f t="array" aca="1" ref="AQ339" ca="1">ManualLookup(AD339,BoxVal(ROW(AD339),4,COLUMN(AQ337)),INDIRECT(DQ$3))</f>
        <v>00</v>
      </c>
      <c r="AR339" s="36" t="str" cm="1">
        <f t="array" aca="1" ref="AR339" ca="1">ManualLookup(AE339,BoxVal(ROW(AE339),4,COLUMN(AR337)),INDIRECT(DR$3))</f>
        <v>00</v>
      </c>
      <c r="AS339" s="36"/>
    </row>
    <row r="340" spans="19:45" ht="30" customHeight="1" x14ac:dyDescent="0.25">
      <c r="S340" s="73" t="s">
        <v>544</v>
      </c>
      <c r="T340" s="15" t="s">
        <v>1229</v>
      </c>
      <c r="U340" s="36" t="str">
        <f t="shared" ca="1" si="55"/>
        <v>0x36=-39.90,-39.40;</v>
      </c>
      <c r="V340" s="37"/>
      <c r="W340" s="37"/>
      <c r="X340" s="38"/>
      <c r="Y340" s="38"/>
      <c r="Z340" s="55">
        <f t="shared" ref="Z340:Z343" ca="1" si="63" xml:space="preserve">
N("vbias,vlookup vbias range")+
VLOOKUP($AA340,INDIRECT(BoxVal(ROW($AA340),34,COLUMN(T336))),2,FALSE)+
N("gain")+
$AB340+
N("vcm")+
VLOOKUP($AC340,$CT$1:$DC$31,7,FALSE)+
N("(vbias*vcp*vbg-vbias)*sensor ratio")+
VbiasCal($AA340,$AD340,$AE340,BoxVal(ROW($AC340),18,COLUMN($T$22)))+
N("vbias ref+gain ref")+
$V340+$W340</f>
        <v>1.65</v>
      </c>
      <c r="AA340" s="39" t="s">
        <v>584</v>
      </c>
      <c r="AB340" s="40">
        <v>-0.5</v>
      </c>
      <c r="AC340" s="40" t="s">
        <v>995</v>
      </c>
      <c r="AD340" s="40">
        <v>1</v>
      </c>
      <c r="AE340" s="41">
        <v>0</v>
      </c>
      <c r="AF340" s="42">
        <v>-39.9</v>
      </c>
      <c r="AG340" s="47">
        <f t="shared" ref="AG340:AG343" si="64">AF339</f>
        <v>-39.4</v>
      </c>
      <c r="AH340" s="43">
        <f t="shared" ca="1" si="57"/>
        <v>-38.25</v>
      </c>
      <c r="AI340" s="43">
        <f t="shared" ca="1" si="58"/>
        <v>-37.75</v>
      </c>
      <c r="AJ340" s="44" cm="1">
        <f t="array" aca="1" ref="AJ340" ca="1" xml:space="preserve">
N("initial sens-loopgain")+
$AF340-BoxVal(ROW($AA340),26,COLUMN(INDIRECT("T"&amp;(INT(ROW($AA357)/65))*65+2)))</f>
        <v>-41.9</v>
      </c>
      <c r="AK340" s="44">
        <f t="shared" ref="AK340:AK343" ca="1" si="65">AJ340+(AG340-AF340)</f>
        <v>-41.4</v>
      </c>
      <c r="AL340" s="44" cm="1">
        <f t="array" aca="1" ref="AL340" ca="1" xml:space="preserve">
N("initial sens-loopgain-gain-gain ref-vcm")+
$AH340-
BoxVal(ROW($AA340),26,COLUMN(INDIRECT("T"&amp;(INT(ROW($AA357)/65))*65+2)))-
$AB340-
$W340-
IFERROR(VLOOKUP($AC340,$CT$1:$DC$31,7,FALSE),0)</f>
        <v>-39.75</v>
      </c>
      <c r="AM340" s="44">
        <f t="shared" ref="AM340:AM343" ca="1" si="66">AL340+(AG340-AF340)</f>
        <v>-39.25</v>
      </c>
      <c r="AN340" s="36" t="str">
        <f t="shared" ref="AN340:AN343" ca="1" si="67">IF(BoxVal(ROW(AA340),9,COLUMN(T338))="FIX","00",ManualLookup(AA340,BoxVal(ROW(AA340),4,COLUMN(AN338)),INDIRECT(DN$3)))</f>
        <v>30</v>
      </c>
      <c r="AO340" s="36" t="str" cm="1">
        <f t="array" aca="1" ref="AO340" ca="1">ManualLookup(AB340,BoxVal(ROW(AB340),4,COLUMN(AO338)),INDIRECT(DO$3))</f>
        <v>06</v>
      </c>
      <c r="AP340" s="36" t="str" cm="1">
        <f t="array" aca="1" ref="AP340" ca="1">ManualLookup(AC340,BoxVal(ROW(AC340),4,COLUMN(AP338)),INDIRECT(DP$3))</f>
        <v>00</v>
      </c>
      <c r="AQ340" s="36" t="str" cm="1">
        <f t="array" aca="1" ref="AQ340" ca="1">ManualLookup(AD340,BoxVal(ROW(AD340),4,COLUMN(AQ338)),INDIRECT(DQ$3))</f>
        <v>00</v>
      </c>
      <c r="AR340" s="36" t="str" cm="1">
        <f t="array" aca="1" ref="AR340" ca="1">ManualLookup(AE340,BoxVal(ROW(AE340),4,COLUMN(AR338)),INDIRECT(DR$3))</f>
        <v>00</v>
      </c>
      <c r="AS340" s="36"/>
    </row>
    <row r="341" spans="19:45" ht="30" customHeight="1" x14ac:dyDescent="0.25">
      <c r="S341" s="73" t="s">
        <v>12</v>
      </c>
      <c r="T341" s="15" t="s">
        <v>1265</v>
      </c>
      <c r="U341" s="36" t="str">
        <f t="shared" ca="1" si="55"/>
        <v>0x30=-40.40,-39.90;</v>
      </c>
      <c r="V341" s="37"/>
      <c r="W341" s="37"/>
      <c r="X341" s="38"/>
      <c r="Y341" s="38"/>
      <c r="Z341" s="55">
        <f t="shared" ca="1" si="63"/>
        <v>2.15</v>
      </c>
      <c r="AA341" s="39" t="s">
        <v>584</v>
      </c>
      <c r="AB341" s="40">
        <v>0</v>
      </c>
      <c r="AC341" s="40" t="s">
        <v>995</v>
      </c>
      <c r="AD341" s="40">
        <v>1</v>
      </c>
      <c r="AE341" s="41">
        <v>0</v>
      </c>
      <c r="AF341" s="42">
        <v>-40.4</v>
      </c>
      <c r="AG341" s="47">
        <f t="shared" si="64"/>
        <v>-39.9</v>
      </c>
      <c r="AH341" s="43">
        <f t="shared" ca="1" si="57"/>
        <v>-38.25</v>
      </c>
      <c r="AI341" s="43">
        <f t="shared" ca="1" si="58"/>
        <v>-37.75</v>
      </c>
      <c r="AJ341" s="44" cm="1">
        <f t="array" aca="1" ref="AJ341" ca="1" xml:space="preserve">
N("initial sens-loopgain")+
$AF341-BoxVal(ROW($AA341),26,COLUMN(INDIRECT("T"&amp;(INT(ROW($AA358)/65))*65+2)))</f>
        <v>-42.4</v>
      </c>
      <c r="AK341" s="44">
        <f t="shared" ca="1" si="65"/>
        <v>-41.9</v>
      </c>
      <c r="AL341" s="44" cm="1">
        <f t="array" aca="1" ref="AL341" ca="1" xml:space="preserve">
N("initial sens-loopgain-gain-gain ref-vcm")+
$AH341-
BoxVal(ROW($AA341),26,COLUMN(INDIRECT("T"&amp;(INT(ROW($AA358)/65))*65+2)))-
$AB341-
$W341-
IFERROR(VLOOKUP($AC341,$CT$1:$DC$31,7,FALSE),0)</f>
        <v>-40.25</v>
      </c>
      <c r="AM341" s="44">
        <f t="shared" ca="1" si="66"/>
        <v>-39.75</v>
      </c>
      <c r="AN341" s="36" t="str">
        <f t="shared" ca="1" si="67"/>
        <v>30</v>
      </c>
      <c r="AO341" s="36" t="str" cm="1">
        <f t="array" aca="1" ref="AO341" ca="1">ManualLookup(AB341,BoxVal(ROW(AB341),4,COLUMN(AO339)),INDIRECT(DO$3))</f>
        <v>00</v>
      </c>
      <c r="AP341" s="36" t="str" cm="1">
        <f t="array" aca="1" ref="AP341" ca="1">ManualLookup(AC341,BoxVal(ROW(AC341),4,COLUMN(AP339)),INDIRECT(DP$3))</f>
        <v>00</v>
      </c>
      <c r="AQ341" s="36" t="str" cm="1">
        <f t="array" aca="1" ref="AQ341" ca="1">ManualLookup(AD341,BoxVal(ROW(AD341),4,COLUMN(AQ339)),INDIRECT(DQ$3))</f>
        <v>00</v>
      </c>
      <c r="AR341" s="36" t="str" cm="1">
        <f t="array" aca="1" ref="AR341" ca="1">ManualLookup(AE341,BoxVal(ROW(AE341),4,COLUMN(AR339)),INDIRECT(DR$3))</f>
        <v>00</v>
      </c>
      <c r="AS341" s="36"/>
    </row>
    <row r="342" spans="19:45" ht="30" customHeight="1" x14ac:dyDescent="0.25">
      <c r="S342" s="73" t="s">
        <v>773</v>
      </c>
      <c r="T342" s="15" t="s">
        <v>562</v>
      </c>
      <c r="U342" s="36" t="str">
        <f t="shared" ca="1" si="55"/>
        <v>0x37=-40.90,-40.40;</v>
      </c>
      <c r="V342" s="37"/>
      <c r="W342" s="37"/>
      <c r="X342" s="38"/>
      <c r="Y342" s="38"/>
      <c r="Z342" s="55">
        <f t="shared" ca="1" si="63"/>
        <v>2.65</v>
      </c>
      <c r="AA342" s="39" t="s">
        <v>584</v>
      </c>
      <c r="AB342" s="40">
        <v>0.5</v>
      </c>
      <c r="AC342" s="40" t="s">
        <v>995</v>
      </c>
      <c r="AD342" s="40">
        <v>1</v>
      </c>
      <c r="AE342" s="41">
        <v>0</v>
      </c>
      <c r="AF342" s="42">
        <v>-40.9</v>
      </c>
      <c r="AG342" s="47">
        <f t="shared" si="64"/>
        <v>-40.4</v>
      </c>
      <c r="AH342" s="43">
        <f t="shared" ca="1" si="57"/>
        <v>-38.25</v>
      </c>
      <c r="AI342" s="43">
        <f t="shared" ca="1" si="58"/>
        <v>-37.75</v>
      </c>
      <c r="AJ342" s="44" cm="1">
        <f t="array" aca="1" ref="AJ342" ca="1" xml:space="preserve">
N("initial sens-loopgain")+
$AF342-BoxVal(ROW($AA342),26,COLUMN(INDIRECT("T"&amp;(INT(ROW($AA359)/65))*65+2)))</f>
        <v>-42.9</v>
      </c>
      <c r="AK342" s="44">
        <f t="shared" ca="1" si="65"/>
        <v>-42.4</v>
      </c>
      <c r="AL342" s="44" cm="1">
        <f t="array" aca="1" ref="AL342" ca="1" xml:space="preserve">
N("initial sens-loopgain-gain-gain ref-vcm")+
$AH342-
BoxVal(ROW($AA342),26,COLUMN(INDIRECT("T"&amp;(INT(ROW($AA359)/65))*65+2)))-
$AB342-
$W342-
IFERROR(VLOOKUP($AC342,$CT$1:$DC$31,7,FALSE),0)</f>
        <v>-40.75</v>
      </c>
      <c r="AM342" s="44">
        <f t="shared" ca="1" si="66"/>
        <v>-40.25</v>
      </c>
      <c r="AN342" s="36" t="str">
        <f t="shared" ca="1" si="67"/>
        <v>30</v>
      </c>
      <c r="AO342" s="36" t="str" cm="1">
        <f t="array" aca="1" ref="AO342" ca="1">ManualLookup(AB342,BoxVal(ROW(AB342),4,COLUMN(AO340)),INDIRECT(DO$3))</f>
        <v>07</v>
      </c>
      <c r="AP342" s="36" t="str" cm="1">
        <f t="array" aca="1" ref="AP342" ca="1">ManualLookup(AC342,BoxVal(ROW(AC342),4,COLUMN(AP340)),INDIRECT(DP$3))</f>
        <v>00</v>
      </c>
      <c r="AQ342" s="36" t="str" cm="1">
        <f t="array" aca="1" ref="AQ342" ca="1">ManualLookup(AD342,BoxVal(ROW(AD342),4,COLUMN(AQ340)),INDIRECT(DQ$3))</f>
        <v>00</v>
      </c>
      <c r="AR342" s="36" t="str" cm="1">
        <f t="array" aca="1" ref="AR342" ca="1">ManualLookup(AE342,BoxVal(ROW(AE342),4,COLUMN(AR340)),INDIRECT(DR$3))</f>
        <v>00</v>
      </c>
      <c r="AS342" s="36"/>
    </row>
    <row r="343" spans="19:45" ht="30" customHeight="1" x14ac:dyDescent="0.25">
      <c r="S343" s="73" t="s">
        <v>573</v>
      </c>
      <c r="T343" s="15">
        <v>1.1000000000000001</v>
      </c>
      <c r="U343" s="36" t="str">
        <f t="shared" ca="1" si="55"/>
        <v>0x44=-41.30,-40.90;</v>
      </c>
      <c r="V343" s="37"/>
      <c r="W343" s="37"/>
      <c r="X343" s="38"/>
      <c r="Y343" s="38"/>
      <c r="Z343" s="55">
        <f t="shared" ca="1" si="63"/>
        <v>3</v>
      </c>
      <c r="AA343" s="39" t="s">
        <v>586</v>
      </c>
      <c r="AB343" s="40">
        <v>-1.5</v>
      </c>
      <c r="AC343" s="40" t="s">
        <v>995</v>
      </c>
      <c r="AD343" s="40">
        <v>1</v>
      </c>
      <c r="AE343" s="41">
        <v>0</v>
      </c>
      <c r="AF343" s="42">
        <v>-41.3</v>
      </c>
      <c r="AG343" s="47">
        <f t="shared" si="64"/>
        <v>-40.9</v>
      </c>
      <c r="AH343" s="43">
        <f t="shared" ca="1" si="57"/>
        <v>-38.299999999999997</v>
      </c>
      <c r="AI343" s="43">
        <f t="shared" ca="1" si="58"/>
        <v>-37.9</v>
      </c>
      <c r="AJ343" s="44" cm="1">
        <f t="array" aca="1" ref="AJ343" ca="1" xml:space="preserve">
N("initial sens-loopgain")+
$AF343-BoxVal(ROW($AA343),26,COLUMN(INDIRECT("T"&amp;(INT(ROW($AA360)/65))*65+2)))</f>
        <v>-43.3</v>
      </c>
      <c r="AK343" s="44">
        <f t="shared" ca="1" si="65"/>
        <v>-42.9</v>
      </c>
      <c r="AL343" s="44" cm="1">
        <f t="array" aca="1" ref="AL343" ca="1" xml:space="preserve">
N("initial sens-loopgain-gain-gain ref-vcm")+
$AH343-
BoxVal(ROW($AA343),26,COLUMN(INDIRECT("T"&amp;(INT(ROW($AA360)/65))*65+2)))-
$AB343-
$W343-
IFERROR(VLOOKUP($AC343,$CT$1:$DC$31,7,FALSE),0)</f>
        <v>-38.799999999999997</v>
      </c>
      <c r="AM343" s="44">
        <f t="shared" ca="1" si="66"/>
        <v>-38.4</v>
      </c>
      <c r="AN343" s="36" t="str">
        <f t="shared" ca="1" si="67"/>
        <v>40</v>
      </c>
      <c r="AO343" s="36" t="str" cm="1">
        <f t="array" aca="1" ref="AO343" ca="1">ManualLookup(AB343,BoxVal(ROW(AB343),4,COLUMN(AO341)),INDIRECT(DO$3))</f>
        <v>04</v>
      </c>
      <c r="AP343" s="36" t="str" cm="1">
        <f t="array" aca="1" ref="AP343" ca="1">ManualLookup(AC343,BoxVal(ROW(AC343),4,COLUMN(AP341)),INDIRECT(DP$3))</f>
        <v>00</v>
      </c>
      <c r="AQ343" s="36" t="str" cm="1">
        <f t="array" aca="1" ref="AQ343" ca="1">ManualLookup(AD343,BoxVal(ROW(AD343),4,COLUMN(AQ341)),INDIRECT(DQ$3))</f>
        <v>00</v>
      </c>
      <c r="AR343" s="36" t="str" cm="1">
        <f t="array" aca="1" ref="AR343" ca="1">ManualLookup(AE343,BoxVal(ROW(AE343),4,COLUMN(AR341)),INDIRECT(DR$3))</f>
        <v>00</v>
      </c>
      <c r="AS343" s="36"/>
    </row>
    <row r="344" spans="19:45" ht="30" customHeight="1" x14ac:dyDescent="0.25">
      <c r="S344" s="73" t="s">
        <v>590</v>
      </c>
      <c r="T344" s="15">
        <v>-38</v>
      </c>
      <c r="U344" s="36"/>
      <c r="V344" s="37"/>
      <c r="W344" s="37"/>
      <c r="X344" s="38"/>
      <c r="Y344" s="38"/>
      <c r="Z344" s="48"/>
      <c r="AA344" s="39"/>
      <c r="AB344" s="40"/>
      <c r="AC344" s="40"/>
      <c r="AD344" s="40"/>
      <c r="AE344" s="41"/>
      <c r="AF344" s="42"/>
      <c r="AG344" s="49"/>
      <c r="AH344" s="43"/>
      <c r="AI344" s="43"/>
      <c r="AJ344" s="44"/>
      <c r="AK344" s="44"/>
      <c r="AL344" s="44"/>
      <c r="AM344" s="44"/>
      <c r="AN344" s="36"/>
      <c r="AO344" s="36"/>
      <c r="AP344" s="36"/>
      <c r="AQ344" s="36"/>
      <c r="AR344" s="36"/>
      <c r="AS344" s="36"/>
    </row>
    <row r="345" spans="19:45" ht="30" customHeight="1" x14ac:dyDescent="0.25">
      <c r="S345" s="73" t="s">
        <v>693</v>
      </c>
      <c r="T345" s="15">
        <v>0.8</v>
      </c>
      <c r="U345" s="36"/>
      <c r="V345" s="37"/>
      <c r="W345" s="37"/>
      <c r="X345" s="38"/>
      <c r="Y345" s="38"/>
      <c r="Z345" s="48"/>
      <c r="AA345" s="39"/>
      <c r="AB345" s="40"/>
      <c r="AC345" s="40"/>
      <c r="AD345" s="40"/>
      <c r="AE345" s="41"/>
      <c r="AF345" s="42"/>
      <c r="AG345" s="49"/>
      <c r="AH345" s="43"/>
      <c r="AI345" s="43"/>
      <c r="AJ345" s="44"/>
      <c r="AK345" s="44"/>
      <c r="AL345" s="44"/>
      <c r="AM345" s="44"/>
      <c r="AN345" s="36"/>
      <c r="AO345" s="36"/>
      <c r="AP345" s="36"/>
      <c r="AQ345" s="36"/>
      <c r="AR345" s="36"/>
      <c r="AS345" s="36"/>
    </row>
    <row r="346" spans="19:45" ht="30" customHeight="1" x14ac:dyDescent="0.25">
      <c r="S346" s="7" t="s">
        <v>604</v>
      </c>
      <c r="T346" s="7" t="str">
        <f>VLOOKUP($T333,$AU$1:$AZ$31,MATCH($T327,$AU$1:$AZ$1,0),FALSE)&amp;"_"&amp;T335</f>
        <v>default_NormalMode</v>
      </c>
      <c r="U346" s="36"/>
      <c r="V346" s="37"/>
      <c r="W346" s="37"/>
      <c r="X346" s="38"/>
      <c r="Y346" s="38"/>
      <c r="Z346" s="48"/>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
        <v>188</v>
      </c>
      <c r="U347" s="36"/>
      <c r="V347" s="37"/>
      <c r="W347" s="37"/>
      <c r="X347" s="38"/>
      <c r="Y347" s="38"/>
      <c r="Z347" s="48"/>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
        <v>44</v>
      </c>
      <c r="U348" s="36"/>
      <c r="V348" s="37"/>
      <c r="W348" s="37"/>
      <c r="X348" s="38"/>
      <c r="Y348" s="38"/>
      <c r="Z348" s="48"/>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
        <v>368</v>
      </c>
      <c r="U349" s="36"/>
      <c r="V349" s="37"/>
      <c r="W349" s="37"/>
      <c r="X349" s="38"/>
      <c r="Y349" s="38"/>
      <c r="Z349" s="48"/>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
        <v>190</v>
      </c>
      <c r="U350" s="36"/>
      <c r="V350" s="37"/>
      <c r="W350" s="37"/>
      <c r="X350" s="38"/>
      <c r="Y350" s="38"/>
      <c r="Z350" s="48"/>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VLOOKUP(T340,$DT$1:$DV$31,3,FALSE)</f>
        <v>2</v>
      </c>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9</v>
      </c>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44755</v>
      </c>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ca="1">COUNTA(U330:U389)</f>
        <v>14</v>
      </c>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T344&amp;"+/-"&amp;T345&amp;" "&amp;T354</f>
        <v>-38+/-0.8 dBV</v>
      </c>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3" t="s">
        <v>719</v>
      </c>
      <c r="T357" s="54" t="str">
        <f>T336&amp;" : "&amp;T339&amp;" "&amp;"(uA)"&amp;CHAR(10)&amp;"Vdc&amp;Remark: "&amp;T342</f>
        <v>3.3V : 100~200 (uA)
Vdc&amp;Remark: -</v>
      </c>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ADDRESS(ROW(S359),COLUMN($S$1))&amp;":"&amp;ADDRESS(ROW(S389),COLUMN($T$1))</f>
        <v>$S$359:$T$389</v>
      </c>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$BB$2</f>
        <v>17V</v>
      </c>
      <c r="T360" s="3" t="s">
        <v>562</v>
      </c>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$BB$3</f>
        <v>15V</v>
      </c>
      <c r="T361" s="3" t="s">
        <v>562</v>
      </c>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$BB$4</f>
        <v>13V</v>
      </c>
      <c r="T362" s="3" t="s">
        <v>562</v>
      </c>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$BB$5</f>
        <v>11V</v>
      </c>
      <c r="T363" s="3">
        <v>4.5</v>
      </c>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$BB$6</f>
        <v>10V</v>
      </c>
      <c r="T364" s="3">
        <v>2.15</v>
      </c>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$BB$7</f>
        <v>9V</v>
      </c>
      <c r="T365" s="3">
        <v>0</v>
      </c>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$BB$8</f>
        <v>8V</v>
      </c>
      <c r="T366" s="3">
        <v>-2.4</v>
      </c>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$BB$9</f>
        <v>7V</v>
      </c>
      <c r="T367" s="3" t="s">
        <v>562</v>
      </c>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$BB$10</f>
        <v>FIX</v>
      </c>
      <c r="T368" s="3">
        <v>0</v>
      </c>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$BB$11</f>
        <v>Config2</v>
      </c>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$BB$12</f>
        <v>-</v>
      </c>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$BB$13</f>
        <v>-</v>
      </c>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$BB$14</f>
        <v>-</v>
      </c>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$BB$15</f>
        <v>-</v>
      </c>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$BB$16</f>
        <v>-</v>
      </c>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$BB$17</f>
        <v>-</v>
      </c>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$BB$18</f>
        <v>-</v>
      </c>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$BB$19</f>
        <v>-</v>
      </c>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$BB$20</f>
        <v>-</v>
      </c>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$BB$21</f>
        <v>-</v>
      </c>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$BB$22</f>
        <v>-</v>
      </c>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$BB$23</f>
        <v>-</v>
      </c>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$BB$24</f>
        <v>-</v>
      </c>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$BB$25</f>
        <v>-</v>
      </c>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$BB$26</f>
        <v>-</v>
      </c>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$BB$27</f>
        <v>-</v>
      </c>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$BB$28</f>
        <v>-</v>
      </c>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$BB$29</f>
        <v>-</v>
      </c>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$BB$30</f>
        <v>-</v>
      </c>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$BB$31</f>
        <v>-</v>
      </c>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m="1">
        <f t="array" ref="S391">BoxNum(ROW($S391))</f>
        <v>7</v>
      </c>
      <c r="T391" s="7" t="s">
        <v>698</v>
      </c>
      <c r="U391" s="15" t="s">
        <v>1224</v>
      </c>
      <c r="V391" s="12"/>
      <c r="W391" s="65"/>
      <c r="X391" s="12"/>
      <c r="Y391" s="7" t="str">
        <f>VLOOKUP(U391,$DX$1:$DZ$21,3,FALSE)</f>
        <v>-</v>
      </c>
      <c r="Z391" s="81"/>
      <c r="AD391" s="8"/>
    </row>
    <row r="392" spans="19:45" ht="30" customHeight="1" x14ac:dyDescent="0.25">
      <c r="S392" s="7" t="s">
        <v>24</v>
      </c>
      <c r="T392" s="15" t="s">
        <v>450</v>
      </c>
      <c r="U392" s="5" t="s">
        <v>23</v>
      </c>
      <c r="V392" s="7">
        <f>VLOOKUP(U391,$DX$1:$DZ$21,2,FALSE)</f>
        <v>0</v>
      </c>
      <c r="W392" s="19"/>
      <c r="X392" s="19"/>
      <c r="Y392" s="19"/>
      <c r="Z392" s="19"/>
      <c r="AA392" s="5" t="s">
        <v>592</v>
      </c>
      <c r="AB392" s="26" t="str">
        <f>T411&amp;"_"&amp;ABS(T409)&amp;"dB_"&amp;T413&amp;"_"&amp;T414&amp;"_"&amp;GetAbsMaxMinText(AF395:AG454)&amp;"_"&amp;T394&amp;"_"&amp;T393&amp;S391&amp;"."&amp;T417</f>
        <v>default_NormalMode_38dB_G805YB_2227F_336_430_ZTS6856S_MP7.4</v>
      </c>
      <c r="AC392" s="18"/>
      <c r="AD392" s="18"/>
      <c r="AE392" s="18"/>
      <c r="AF392" s="18"/>
      <c r="AG392" s="18"/>
      <c r="AH392" s="19"/>
      <c r="AI392" s="19" t="s">
        <v>2</v>
      </c>
      <c r="AJ392" s="16"/>
      <c r="AK392" s="16"/>
      <c r="AL392" s="16"/>
      <c r="AM392" s="16"/>
      <c r="AN392" s="16"/>
      <c r="AO392" s="16"/>
      <c r="AP392" s="16"/>
      <c r="AQ392" s="16"/>
      <c r="AR392" s="16"/>
      <c r="AS392" s="16"/>
    </row>
    <row r="393" spans="19:45" ht="30" customHeight="1" x14ac:dyDescent="0.25">
      <c r="S393" s="7" t="s">
        <v>5</v>
      </c>
      <c r="T393" s="15" t="s">
        <v>1148</v>
      </c>
      <c r="U393" s="32" t="str">
        <f>HYPERLINK("#A"&amp;(S391+1),"&lt;==Block" &amp; $S391 &amp;"==&gt;")</f>
        <v>&lt;==Block7==&gt;</v>
      </c>
      <c r="V393" s="51"/>
      <c r="W393" s="19"/>
      <c r="X393" s="19"/>
      <c r="Y393" s="79"/>
      <c r="Z393" s="8"/>
      <c r="AA393" s="19"/>
      <c r="AB393" s="19"/>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332</v>
      </c>
      <c r="U394" s="52" t="s">
        <v>775</v>
      </c>
      <c r="V394" s="33" t="s">
        <v>601</v>
      </c>
      <c r="W394" s="33" t="s">
        <v>602</v>
      </c>
      <c r="X394" s="33" t="s">
        <v>603</v>
      </c>
      <c r="Y394" s="33" t="s">
        <v>603</v>
      </c>
      <c r="Z394" s="33" t="s">
        <v>591</v>
      </c>
      <c r="AA394" s="33" t="s">
        <v>7</v>
      </c>
      <c r="AB394" s="33" t="s">
        <v>563</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VLOOKUP($T402,$DE$1:$DJ$31,2,FALSE)</f>
        <v>Full</v>
      </c>
      <c r="AO394" s="56" t="str">
        <f>VLOOKUP($T402,$DE$1:$DJ$31,3,FALSE)</f>
        <v>Full</v>
      </c>
      <c r="AP394" s="56" t="str">
        <f>VLOOKUP($T402,$DE$1:$DJ$31,4,FALSE)</f>
        <v>non</v>
      </c>
      <c r="AQ394" s="56" t="str">
        <f>VLOOKUP($T402,$DE$1:$DJ$31,5,FALSE)</f>
        <v>non</v>
      </c>
      <c r="AR394" s="56" t="str">
        <f>VLOOKUP($T402,$DE$1:$DJ$31,6,FALSE)</f>
        <v>non</v>
      </c>
      <c r="AS394" s="35"/>
    </row>
    <row r="395" spans="19:45" ht="30" customHeight="1" x14ac:dyDescent="0.25">
      <c r="S395" s="7" t="s">
        <v>18</v>
      </c>
      <c r="T395" s="15" t="s">
        <v>45</v>
      </c>
      <c r="U395" s="36" t="str">
        <f t="shared" ref="U395:U413" ca="1" si="68">ConfigCode($AA395,$AN395,$AO395,$AP395,$AQ395,$AR395,$AF395,$AG395,2)</f>
        <v>0x24=-34.40,-33.60;</v>
      </c>
      <c r="V395" s="37"/>
      <c r="W395" s="37"/>
      <c r="X395" s="68"/>
      <c r="Y395" s="68"/>
      <c r="Z395" s="55">
        <f t="shared" ref="Z395:Z408" ca="1" si="69" xml:space="preserve">
N("vbias,vlookup vbias range")+
VLOOKUP($AA395,INDIRECT(BoxVal(ROW($AA395),34,COLUMN(T391))),2,FALSE)+
N("gain")+
$AB395+
N("vcm")+
VLOOKUP($AC395,$CT$1:$DC$31,7,FALSE)+
N("(vbias*vcp*vbg-vbias)*sensor ratio")+
VbiasCal($AA395,$AD395,$AE395,BoxVal(ROW($AC395),18,COLUMN($T$22)))+
N("vbias ref+gain ref")+
$V395+$W395</f>
        <v>-3.9</v>
      </c>
      <c r="AA395" s="39" t="s">
        <v>1268</v>
      </c>
      <c r="AB395" s="40">
        <v>-1.5</v>
      </c>
      <c r="AC395" s="40" t="s">
        <v>995</v>
      </c>
      <c r="AD395" s="40">
        <v>1</v>
      </c>
      <c r="AE395" s="41">
        <v>0</v>
      </c>
      <c r="AF395" s="42">
        <v>-34.4</v>
      </c>
      <c r="AG395" s="42">
        <v>-33.6</v>
      </c>
      <c r="AH395" s="43">
        <f t="shared" ref="AH395:AH413" ca="1" si="70">$AF395+$Z395</f>
        <v>-38.299999999999997</v>
      </c>
      <c r="AI395" s="43">
        <f t="shared" ref="AI395:AI413" ca="1" si="71">$AG395+$Z395</f>
        <v>-37.5</v>
      </c>
      <c r="AJ395" s="44" cm="1">
        <f t="array" aca="1" ref="AJ395" ca="1" xml:space="preserve">
N("initial sens-loopgain")+
$AF395-BoxVal(ROW($AA395),26,COLUMN(INDIRECT("T"&amp;(INT(ROW($AA412)/65))*65+2)))</f>
        <v>-36.4</v>
      </c>
      <c r="AK395" s="44">
        <f t="shared" ref="AK395:AK408" ca="1" si="72">AJ395+(AG395-AF395)</f>
        <v>-35.6</v>
      </c>
      <c r="AL395" s="44" cm="1">
        <f t="array" aca="1" ref="AL395" ca="1" xml:space="preserve">
N("initial sens-loopgain-gain-gain ref-vcm")+
$AH395-
BoxVal(ROW($AA395),26,COLUMN(INDIRECT("T"&amp;(INT(ROW($AA412)/65))*65+2)))-
$AB395-
$W395-
IFERROR(VLOOKUP($AC395,$CT$1:$DC$31,7,FALSE),0)</f>
        <v>-38.799999999999997</v>
      </c>
      <c r="AM395" s="44">
        <f t="shared" ref="AM395:AM408" ca="1" si="73">AL395+(AG395-AF395)</f>
        <v>-38</v>
      </c>
      <c r="AN395" s="36" t="str">
        <f t="shared" ref="AN395:AN408" ca="1" si="74">IF(BoxVal(ROW(AA395),9,COLUMN(T393))="FIX","00",ManualLookup(AA395,BoxVal(ROW(AA395),4,COLUMN(AN393)),INDIRECT(DN$3)))</f>
        <v>20</v>
      </c>
      <c r="AO395" s="36" t="str" cm="1">
        <f t="array" aca="1" ref="AO395" ca="1">ManualLookup(AB395,BoxVal(ROW(AB395),4,COLUMN(AO393)),INDIRECT(DO$3))</f>
        <v>04</v>
      </c>
      <c r="AP395" s="36" t="str" cm="1">
        <f t="array" aca="1" ref="AP395" ca="1">ManualLookup(AC395,BoxVal(ROW(AC395),4,COLUMN(AP393)),INDIRECT(DP$3))</f>
        <v>00</v>
      </c>
      <c r="AQ395" s="36" t="str" cm="1">
        <f t="array" aca="1" ref="AQ395" ca="1">ManualLookup(AD395,BoxVal(ROW(AD395),4,COLUMN(AQ393)),INDIRECT(DQ$3))</f>
        <v>00</v>
      </c>
      <c r="AR395" s="36" t="str" cm="1">
        <f t="array" aca="1" ref="AR395" ca="1">ManualLookup(AE395,BoxVal(ROW(AE395),4,COLUMN(AR393)),INDIRECT(DR$3))</f>
        <v>00</v>
      </c>
      <c r="AS395" s="33"/>
    </row>
    <row r="396" spans="19:45" ht="30" customHeight="1" x14ac:dyDescent="0.25">
      <c r="S396" s="7" t="s">
        <v>13</v>
      </c>
      <c r="T396" s="15" t="s">
        <v>1123</v>
      </c>
      <c r="U396" s="36" t="str">
        <f t="shared" ca="1" si="68"/>
        <v>0x25=-34.90,-34.40;</v>
      </c>
      <c r="V396" s="37"/>
      <c r="W396" s="37"/>
      <c r="X396" s="68"/>
      <c r="Y396" s="68"/>
      <c r="Z396" s="55">
        <f t="shared" ca="1" si="69"/>
        <v>-3.4</v>
      </c>
      <c r="AA396" s="39" t="s">
        <v>1268</v>
      </c>
      <c r="AB396" s="40">
        <v>-1</v>
      </c>
      <c r="AC396" s="40" t="s">
        <v>995</v>
      </c>
      <c r="AD396" s="40">
        <v>1</v>
      </c>
      <c r="AE396" s="41">
        <v>0</v>
      </c>
      <c r="AF396" s="42">
        <v>-34.9</v>
      </c>
      <c r="AG396" s="47">
        <f t="shared" ref="AG396:AG408" si="75">AF395</f>
        <v>-34.4</v>
      </c>
      <c r="AH396" s="43">
        <f t="shared" ca="1" si="70"/>
        <v>-38.299999999999997</v>
      </c>
      <c r="AI396" s="43">
        <f t="shared" ca="1" si="71"/>
        <v>-37.799999999999997</v>
      </c>
      <c r="AJ396" s="44" cm="1">
        <f t="array" aca="1" ref="AJ396" ca="1" xml:space="preserve">
N("initial sens-loopgain")+
$AF396-BoxVal(ROW($AA396),26,COLUMN(INDIRECT("T"&amp;(INT(ROW($AA413)/65))*65+2)))</f>
        <v>-36.9</v>
      </c>
      <c r="AK396" s="44">
        <f t="shared" ca="1" si="72"/>
        <v>-36.4</v>
      </c>
      <c r="AL396" s="44" cm="1">
        <f t="array" aca="1" ref="AL396" ca="1" xml:space="preserve">
N("initial sens-loopgain-gain-gain ref-vcm")+
$AH396-
BoxVal(ROW($AA396),26,COLUMN(INDIRECT("T"&amp;(INT(ROW($AA413)/65))*65+2)))-
$AB396-
$W396-
IFERROR(VLOOKUP($AC396,$CT$1:$DC$31,7,FALSE),0)</f>
        <v>-39.299999999999997</v>
      </c>
      <c r="AM396" s="44">
        <f t="shared" ca="1" si="73"/>
        <v>-38.799999999999997</v>
      </c>
      <c r="AN396" s="36" t="str">
        <f t="shared" ca="1" si="74"/>
        <v>20</v>
      </c>
      <c r="AO396" s="36" t="str" cm="1">
        <f t="array" aca="1" ref="AO396" ca="1">ManualLookup(AB396,BoxVal(ROW(AB396),4,COLUMN(AO394)),INDIRECT(DO$3))</f>
        <v>05</v>
      </c>
      <c r="AP396" s="36" t="str" cm="1">
        <f t="array" aca="1" ref="AP396" ca="1">ManualLookup(AC396,BoxVal(ROW(AC396),4,COLUMN(AP394)),INDIRECT(DP$3))</f>
        <v>00</v>
      </c>
      <c r="AQ396" s="36" t="str" cm="1">
        <f t="array" aca="1" ref="AQ396" ca="1">ManualLookup(AD396,BoxVal(ROW(AD396),4,COLUMN(AQ394)),INDIRECT(DQ$3))</f>
        <v>00</v>
      </c>
      <c r="AR396" s="36" t="str" cm="1">
        <f t="array" aca="1" ref="AR396" ca="1">ManualLookup(AE396,BoxVal(ROW(AE396),4,COLUMN(AR394)),INDIRECT(DR$3))</f>
        <v>00</v>
      </c>
      <c r="AS396" s="36"/>
    </row>
    <row r="397" spans="19:45" ht="30" customHeight="1" x14ac:dyDescent="0.25">
      <c r="S397" s="26"/>
      <c r="T397" s="17"/>
      <c r="U397" s="36" t="str">
        <f t="shared" ca="1" si="68"/>
        <v>0x26=-35.40,-34.90;</v>
      </c>
      <c r="V397" s="37"/>
      <c r="W397" s="37"/>
      <c r="X397" s="68"/>
      <c r="Y397" s="68"/>
      <c r="Z397" s="55">
        <f t="shared" ca="1" si="69"/>
        <v>-2.9</v>
      </c>
      <c r="AA397" s="39" t="s">
        <v>1268</v>
      </c>
      <c r="AB397" s="40">
        <v>-0.5</v>
      </c>
      <c r="AC397" s="40" t="s">
        <v>995</v>
      </c>
      <c r="AD397" s="40">
        <v>1</v>
      </c>
      <c r="AE397" s="41">
        <v>0</v>
      </c>
      <c r="AF397" s="42">
        <v>-35.4</v>
      </c>
      <c r="AG397" s="47">
        <f t="shared" si="75"/>
        <v>-34.9</v>
      </c>
      <c r="AH397" s="43">
        <f t="shared" ca="1" si="70"/>
        <v>-38.299999999999997</v>
      </c>
      <c r="AI397" s="43">
        <f t="shared" ca="1" si="71"/>
        <v>-37.799999999999997</v>
      </c>
      <c r="AJ397" s="44" cm="1">
        <f t="array" aca="1" ref="AJ397" ca="1" xml:space="preserve">
N("initial sens-loopgain")+
$AF397-BoxVal(ROW($AA397),26,COLUMN(INDIRECT("T"&amp;(INT(ROW($AA414)/65))*65+2)))</f>
        <v>-37.4</v>
      </c>
      <c r="AK397" s="44">
        <f t="shared" ca="1" si="72"/>
        <v>-36.9</v>
      </c>
      <c r="AL397" s="44" cm="1">
        <f t="array" aca="1" ref="AL397" ca="1" xml:space="preserve">
N("initial sens-loopgain-gain-gain ref-vcm")+
$AH397-
BoxVal(ROW($AA397),26,COLUMN(INDIRECT("T"&amp;(INT(ROW($AA414)/65))*65+2)))-
$AB397-
$W397-
IFERROR(VLOOKUP($AC397,$CT$1:$DC$31,7,FALSE),0)</f>
        <v>-39.799999999999997</v>
      </c>
      <c r="AM397" s="44">
        <f t="shared" ca="1" si="73"/>
        <v>-39.299999999999997</v>
      </c>
      <c r="AN397" s="36" t="str">
        <f t="shared" ca="1" si="74"/>
        <v>20</v>
      </c>
      <c r="AO397" s="36" t="str" cm="1">
        <f t="array" aca="1" ref="AO397" ca="1">ManualLookup(AB397,BoxVal(ROW(AB397),4,COLUMN(AO395)),INDIRECT(DO$3))</f>
        <v>06</v>
      </c>
      <c r="AP397" s="36" t="str" cm="1">
        <f t="array" aca="1" ref="AP397" ca="1">ManualLookup(AC397,BoxVal(ROW(AC397),4,COLUMN(AP395)),INDIRECT(DP$3))</f>
        <v>00</v>
      </c>
      <c r="AQ397" s="36" t="str" cm="1">
        <f t="array" aca="1" ref="AQ397" ca="1">ManualLookup(AD397,BoxVal(ROW(AD397),4,COLUMN(AQ395)),INDIRECT(DQ$3))</f>
        <v>00</v>
      </c>
      <c r="AR397" s="36" t="str" cm="1">
        <f t="array" aca="1" ref="AR397" ca="1">ManualLookup(AE397,BoxVal(ROW(AE397),4,COLUMN(AR395)),INDIRECT(DR$3))</f>
        <v>00</v>
      </c>
      <c r="AS397" s="36"/>
    </row>
    <row r="398" spans="19:45" ht="30" customHeight="1" x14ac:dyDescent="0.25">
      <c r="S398" s="7" t="s">
        <v>19</v>
      </c>
      <c r="T398" s="15" t="s">
        <v>965</v>
      </c>
      <c r="U398" s="36" t="str">
        <f t="shared" ca="1" si="68"/>
        <v>0x20=-35.80,-35.40;</v>
      </c>
      <c r="V398" s="37"/>
      <c r="W398" s="37"/>
      <c r="X398" s="68"/>
      <c r="Y398" s="68"/>
      <c r="Z398" s="55">
        <f t="shared" ca="1" si="69"/>
        <v>-2.4</v>
      </c>
      <c r="AA398" s="39" t="s">
        <v>1268</v>
      </c>
      <c r="AB398" s="40">
        <v>0</v>
      </c>
      <c r="AC398" s="40" t="s">
        <v>995</v>
      </c>
      <c r="AD398" s="40">
        <v>1</v>
      </c>
      <c r="AE398" s="41">
        <v>0</v>
      </c>
      <c r="AF398" s="42">
        <v>-35.799999999999997</v>
      </c>
      <c r="AG398" s="47">
        <f t="shared" si="75"/>
        <v>-35.4</v>
      </c>
      <c r="AH398" s="43">
        <f t="shared" ca="1" si="70"/>
        <v>-38.199999999999996</v>
      </c>
      <c r="AI398" s="43">
        <f t="shared" ca="1" si="71"/>
        <v>-37.799999999999997</v>
      </c>
      <c r="AJ398" s="44" cm="1">
        <f t="array" aca="1" ref="AJ398" ca="1" xml:space="preserve">
N("initial sens-loopgain")+
$AF398-BoxVal(ROW($AA398),26,COLUMN(INDIRECT("T"&amp;(INT(ROW($AA415)/65))*65+2)))</f>
        <v>-37.799999999999997</v>
      </c>
      <c r="AK398" s="44">
        <f t="shared" ca="1" si="72"/>
        <v>-37.4</v>
      </c>
      <c r="AL398" s="44" cm="1">
        <f t="array" aca="1" ref="AL398" ca="1" xml:space="preserve">
N("initial sens-loopgain-gain-gain ref-vcm")+
$AH398-
BoxVal(ROW($AA398),26,COLUMN(INDIRECT("T"&amp;(INT(ROW($AA415)/65))*65+2)))-
$AB398-
$W398-
IFERROR(VLOOKUP($AC398,$CT$1:$DC$31,7,FALSE),0)</f>
        <v>-40.199999999999996</v>
      </c>
      <c r="AM398" s="44">
        <f t="shared" ca="1" si="73"/>
        <v>-39.799999999999997</v>
      </c>
      <c r="AN398" s="36" t="str">
        <f t="shared" ca="1" si="74"/>
        <v>20</v>
      </c>
      <c r="AO398" s="36" t="str" cm="1">
        <f t="array" aca="1" ref="AO398" ca="1">ManualLookup(AB398,BoxVal(ROW(AB398),4,COLUMN(AO396)),INDIRECT(DO$3))</f>
        <v>00</v>
      </c>
      <c r="AP398" s="36" t="str" cm="1">
        <f t="array" aca="1" ref="AP398" ca="1">ManualLookup(AC398,BoxVal(ROW(AC398),4,COLUMN(AP396)),INDIRECT(DP$3))</f>
        <v>00</v>
      </c>
      <c r="AQ398" s="36" t="str" cm="1">
        <f t="array" aca="1" ref="AQ398" ca="1">ManualLookup(AD398,BoxVal(ROW(AD398),4,COLUMN(AQ396)),INDIRECT(DQ$3))</f>
        <v>00</v>
      </c>
      <c r="AR398" s="36" t="str" cm="1">
        <f t="array" aca="1" ref="AR398" ca="1">ManualLookup(AE398,BoxVal(ROW(AE398),4,COLUMN(AR396)),INDIRECT(DR$3))</f>
        <v>00</v>
      </c>
      <c r="AS398" s="36"/>
    </row>
    <row r="399" spans="19:45" ht="30" customHeight="1" x14ac:dyDescent="0.25">
      <c r="S399" s="73" t="s">
        <v>15</v>
      </c>
      <c r="T399" s="15" t="s">
        <v>801</v>
      </c>
      <c r="U399" s="36" t="str">
        <f t="shared" ca="1" si="68"/>
        <v>0x03=-36.30,-35.80;</v>
      </c>
      <c r="V399" s="37"/>
      <c r="W399" s="37"/>
      <c r="X399" s="68"/>
      <c r="Y399" s="68"/>
      <c r="Z399" s="55">
        <f t="shared" ca="1" si="69"/>
        <v>-2</v>
      </c>
      <c r="AA399" s="39" t="s">
        <v>965</v>
      </c>
      <c r="AB399" s="40">
        <v>-2</v>
      </c>
      <c r="AC399" s="40" t="s">
        <v>995</v>
      </c>
      <c r="AD399" s="40">
        <v>1</v>
      </c>
      <c r="AE399" s="41">
        <v>0</v>
      </c>
      <c r="AF399" s="42">
        <v>-36.299999999999997</v>
      </c>
      <c r="AG399" s="47">
        <f t="shared" si="75"/>
        <v>-35.799999999999997</v>
      </c>
      <c r="AH399" s="43">
        <f t="shared" ca="1" si="70"/>
        <v>-38.299999999999997</v>
      </c>
      <c r="AI399" s="43">
        <f t="shared" ca="1" si="71"/>
        <v>-37.799999999999997</v>
      </c>
      <c r="AJ399" s="44" cm="1">
        <f t="array" aca="1" ref="AJ399" ca="1" xml:space="preserve">
N("initial sens-loopgain")+
$AF399-BoxVal(ROW($AA399),26,COLUMN(INDIRECT("T"&amp;(INT(ROW($AA416)/65))*65+2)))</f>
        <v>-38.299999999999997</v>
      </c>
      <c r="AK399" s="44">
        <f t="shared" ca="1" si="72"/>
        <v>-37.799999999999997</v>
      </c>
      <c r="AL399" s="44" cm="1">
        <f t="array" aca="1" ref="AL399" ca="1" xml:space="preserve">
N("initial sens-loopgain-gain-gain ref-vcm")+
$AH399-
BoxVal(ROW($AA399),26,COLUMN(INDIRECT("T"&amp;(INT(ROW($AA416)/65))*65+2)))-
$AB399-
$W399-
IFERROR(VLOOKUP($AC399,$CT$1:$DC$31,7,FALSE),0)</f>
        <v>-38.299999999999997</v>
      </c>
      <c r="AM399" s="44">
        <f t="shared" ca="1" si="73"/>
        <v>-37.799999999999997</v>
      </c>
      <c r="AN399" s="36" t="str">
        <f t="shared" ca="1" si="74"/>
        <v>00</v>
      </c>
      <c r="AO399" s="36" t="str" cm="1">
        <f t="array" aca="1" ref="AO399" ca="1">ManualLookup(AB399,BoxVal(ROW(AB399),4,COLUMN(AO397)),INDIRECT(DO$3))</f>
        <v>03</v>
      </c>
      <c r="AP399" s="36" t="str" cm="1">
        <f t="array" aca="1" ref="AP399" ca="1">ManualLookup(AC399,BoxVal(ROW(AC399),4,COLUMN(AP397)),INDIRECT(DP$3))</f>
        <v>00</v>
      </c>
      <c r="AQ399" s="36" t="str" cm="1">
        <f t="array" aca="1" ref="AQ399" ca="1">ManualLookup(AD399,BoxVal(ROW(AD399),4,COLUMN(AQ397)),INDIRECT(DQ$3))</f>
        <v>00</v>
      </c>
      <c r="AR399" s="36" t="str" cm="1">
        <f t="array" aca="1" ref="AR399" ca="1">ManualLookup(AE399,BoxVal(ROW(AE399),4,COLUMN(AR397)),INDIRECT(DR$3))</f>
        <v>00</v>
      </c>
      <c r="AS399" s="36"/>
    </row>
    <row r="400" spans="19:45" ht="30" customHeight="1" x14ac:dyDescent="0.25">
      <c r="S400" s="73" t="s">
        <v>705</v>
      </c>
      <c r="T400" s="15" t="s">
        <v>990</v>
      </c>
      <c r="U400" s="36" t="str">
        <f t="shared" ca="1" si="68"/>
        <v>0x04=-36.80,-36.30;</v>
      </c>
      <c r="V400" s="37"/>
      <c r="W400" s="37"/>
      <c r="X400" s="68"/>
      <c r="Y400" s="68"/>
      <c r="Z400" s="55">
        <f t="shared" ca="1" si="69"/>
        <v>-1.5</v>
      </c>
      <c r="AA400" s="39" t="s">
        <v>965</v>
      </c>
      <c r="AB400" s="40">
        <v>-1.5</v>
      </c>
      <c r="AC400" s="40" t="s">
        <v>995</v>
      </c>
      <c r="AD400" s="40">
        <v>1</v>
      </c>
      <c r="AE400" s="41">
        <v>0</v>
      </c>
      <c r="AF400" s="42">
        <v>-36.799999999999997</v>
      </c>
      <c r="AG400" s="47">
        <f t="shared" si="75"/>
        <v>-36.299999999999997</v>
      </c>
      <c r="AH400" s="43">
        <f t="shared" ca="1" si="70"/>
        <v>-38.299999999999997</v>
      </c>
      <c r="AI400" s="43">
        <f t="shared" ca="1" si="71"/>
        <v>-37.799999999999997</v>
      </c>
      <c r="AJ400" s="44" cm="1">
        <f t="array" aca="1" ref="AJ400" ca="1" xml:space="preserve">
N("initial sens-loopgain")+
$AF400-BoxVal(ROW($AA400),26,COLUMN(INDIRECT("T"&amp;(INT(ROW($AA417)/65))*65+2)))</f>
        <v>-38.799999999999997</v>
      </c>
      <c r="AK400" s="44">
        <f t="shared" ca="1" si="72"/>
        <v>-38.299999999999997</v>
      </c>
      <c r="AL400" s="44" cm="1">
        <f t="array" aca="1" ref="AL400" ca="1" xml:space="preserve">
N("initial sens-loopgain-gain-gain ref-vcm")+
$AH400-
BoxVal(ROW($AA400),26,COLUMN(INDIRECT("T"&amp;(INT(ROW($AA417)/65))*65+2)))-
$AB400-
$W400-
IFERROR(VLOOKUP($AC400,$CT$1:$DC$31,7,FALSE),0)</f>
        <v>-38.799999999999997</v>
      </c>
      <c r="AM400" s="44">
        <f t="shared" ca="1" si="73"/>
        <v>-38.299999999999997</v>
      </c>
      <c r="AN400" s="36" t="str">
        <f t="shared" ca="1" si="74"/>
        <v>00</v>
      </c>
      <c r="AO400" s="36" t="str" cm="1">
        <f t="array" aca="1" ref="AO400" ca="1">ManualLookup(AB400,BoxVal(ROW(AB400),4,COLUMN(AO398)),INDIRECT(DO$3))</f>
        <v>04</v>
      </c>
      <c r="AP400" s="36" t="str" cm="1">
        <f t="array" aca="1" ref="AP400" ca="1">ManualLookup(AC400,BoxVal(ROW(AC400),4,COLUMN(AP398)),INDIRECT(DP$3))</f>
        <v>00</v>
      </c>
      <c r="AQ400" s="36" t="str" cm="1">
        <f t="array" aca="1" ref="AQ400" ca="1">ManualLookup(AD400,BoxVal(ROW(AD400),4,COLUMN(AQ398)),INDIRECT(DQ$3))</f>
        <v>00</v>
      </c>
      <c r="AR400" s="36" t="str" cm="1">
        <f t="array" aca="1" ref="AR400" ca="1">ManualLookup(AE400,BoxVal(ROW(AE400),4,COLUMN(AR398)),INDIRECT(DR$3))</f>
        <v>00</v>
      </c>
      <c r="AS400" s="36"/>
    </row>
    <row r="401" spans="19:45" ht="30" customHeight="1" x14ac:dyDescent="0.25">
      <c r="S401" s="73" t="s">
        <v>605</v>
      </c>
      <c r="T401" s="15" t="s">
        <v>991</v>
      </c>
      <c r="U401" s="36" t="str">
        <f t="shared" ca="1" si="68"/>
        <v>0x05=-37.30,-36.80;</v>
      </c>
      <c r="V401" s="37"/>
      <c r="W401" s="37"/>
      <c r="X401" s="68"/>
      <c r="Y401" s="68"/>
      <c r="Z401" s="55">
        <f t="shared" ca="1" si="69"/>
        <v>-1</v>
      </c>
      <c r="AA401" s="39" t="s">
        <v>965</v>
      </c>
      <c r="AB401" s="40">
        <v>-1</v>
      </c>
      <c r="AC401" s="40" t="s">
        <v>995</v>
      </c>
      <c r="AD401" s="40">
        <v>1</v>
      </c>
      <c r="AE401" s="41">
        <v>0</v>
      </c>
      <c r="AF401" s="42">
        <v>-37.299999999999997</v>
      </c>
      <c r="AG401" s="47">
        <f t="shared" si="75"/>
        <v>-36.799999999999997</v>
      </c>
      <c r="AH401" s="43">
        <f t="shared" ca="1" si="70"/>
        <v>-38.299999999999997</v>
      </c>
      <c r="AI401" s="43">
        <f t="shared" ca="1" si="71"/>
        <v>-37.799999999999997</v>
      </c>
      <c r="AJ401" s="44" cm="1">
        <f t="array" aca="1" ref="AJ401" ca="1" xml:space="preserve">
N("initial sens-loopgain")+
$AF401-BoxVal(ROW($AA401),26,COLUMN(INDIRECT("T"&amp;(INT(ROW($AA418)/65))*65+2)))</f>
        <v>-39.299999999999997</v>
      </c>
      <c r="AK401" s="44">
        <f t="shared" ca="1" si="72"/>
        <v>-38.799999999999997</v>
      </c>
      <c r="AL401" s="44" cm="1">
        <f t="array" aca="1" ref="AL401" ca="1" xml:space="preserve">
N("initial sens-loopgain-gain-gain ref-vcm")+
$AH401-
BoxVal(ROW($AA401),26,COLUMN(INDIRECT("T"&amp;(INT(ROW($AA418)/65))*65+2)))-
$AB401-
$W401-
IFERROR(VLOOKUP($AC401,$CT$1:$DC$31,7,FALSE),0)</f>
        <v>-39.299999999999997</v>
      </c>
      <c r="AM401" s="44">
        <f t="shared" ca="1" si="73"/>
        <v>-38.799999999999997</v>
      </c>
      <c r="AN401" s="36" t="str">
        <f t="shared" ca="1" si="74"/>
        <v>00</v>
      </c>
      <c r="AO401" s="36" t="str" cm="1">
        <f t="array" aca="1" ref="AO401" ca="1">ManualLookup(AB401,BoxVal(ROW(AB401),4,COLUMN(AO399)),INDIRECT(DO$3))</f>
        <v>05</v>
      </c>
      <c r="AP401" s="36" t="str" cm="1">
        <f t="array" aca="1" ref="AP401" ca="1">ManualLookup(AC401,BoxVal(ROW(AC401),4,COLUMN(AP399)),INDIRECT(DP$3))</f>
        <v>00</v>
      </c>
      <c r="AQ401" s="36" t="str" cm="1">
        <f t="array" aca="1" ref="AQ401" ca="1">ManualLookup(AD401,BoxVal(ROW(AD401),4,COLUMN(AQ399)),INDIRECT(DQ$3))</f>
        <v>00</v>
      </c>
      <c r="AR401" s="36" t="str" cm="1">
        <f t="array" aca="1" ref="AR401" ca="1">ManualLookup(AE401,BoxVal(ROW(AE401),4,COLUMN(AR399)),INDIRECT(DR$3))</f>
        <v>00</v>
      </c>
      <c r="AS401" s="36"/>
    </row>
    <row r="402" spans="19:45" ht="30" customHeight="1" x14ac:dyDescent="0.25">
      <c r="S402" s="73" t="s">
        <v>721</v>
      </c>
      <c r="T402" s="15" t="s">
        <v>26</v>
      </c>
      <c r="U402" s="36" t="str">
        <f t="shared" ca="1" si="68"/>
        <v>0x06=-37.80,-37.30;</v>
      </c>
      <c r="V402" s="37"/>
      <c r="W402" s="37"/>
      <c r="X402" s="68"/>
      <c r="Y402" s="68"/>
      <c r="Z402" s="55">
        <f t="shared" ca="1" si="69"/>
        <v>-0.5</v>
      </c>
      <c r="AA402" s="39" t="s">
        <v>965</v>
      </c>
      <c r="AB402" s="40">
        <v>-0.5</v>
      </c>
      <c r="AC402" s="40" t="s">
        <v>995</v>
      </c>
      <c r="AD402" s="40">
        <v>1</v>
      </c>
      <c r="AE402" s="41">
        <v>0</v>
      </c>
      <c r="AF402" s="42">
        <v>-37.799999999999997</v>
      </c>
      <c r="AG402" s="47">
        <f t="shared" si="75"/>
        <v>-37.299999999999997</v>
      </c>
      <c r="AH402" s="43">
        <f t="shared" ca="1" si="70"/>
        <v>-38.299999999999997</v>
      </c>
      <c r="AI402" s="43">
        <f t="shared" ca="1" si="71"/>
        <v>-37.799999999999997</v>
      </c>
      <c r="AJ402" s="44" cm="1">
        <f t="array" aca="1" ref="AJ402" ca="1" xml:space="preserve">
N("initial sens-loopgain")+
$AF402-BoxVal(ROW($AA402),26,COLUMN(INDIRECT("T"&amp;(INT(ROW($AA419)/65))*65+2)))</f>
        <v>-39.799999999999997</v>
      </c>
      <c r="AK402" s="44">
        <f t="shared" ca="1" si="72"/>
        <v>-39.299999999999997</v>
      </c>
      <c r="AL402" s="44" cm="1">
        <f t="array" aca="1" ref="AL402" ca="1" xml:space="preserve">
N("initial sens-loopgain-gain-gain ref-vcm")+
$AH402-
BoxVal(ROW($AA402),26,COLUMN(INDIRECT("T"&amp;(INT(ROW($AA419)/65))*65+2)))-
$AB402-
$W402-
IFERROR(VLOOKUP($AC402,$CT$1:$DC$31,7,FALSE),0)</f>
        <v>-39.799999999999997</v>
      </c>
      <c r="AM402" s="44">
        <f t="shared" ca="1" si="73"/>
        <v>-39.299999999999997</v>
      </c>
      <c r="AN402" s="36" t="str">
        <f t="shared" ca="1" si="74"/>
        <v>00</v>
      </c>
      <c r="AO402" s="36" t="str" cm="1">
        <f t="array" aca="1" ref="AO402" ca="1">ManualLookup(AB402,BoxVal(ROW(AB402),4,COLUMN(AO400)),INDIRECT(DO$3))</f>
        <v>06</v>
      </c>
      <c r="AP402" s="36" t="str" cm="1">
        <f t="array" aca="1" ref="AP402" ca="1">ManualLookup(AC402,BoxVal(ROW(AC402),4,COLUMN(AP400)),INDIRECT(DP$3))</f>
        <v>00</v>
      </c>
      <c r="AQ402" s="36" t="str" cm="1">
        <f t="array" aca="1" ref="AQ402" ca="1">ManualLookup(AD402,BoxVal(ROW(AD402),4,COLUMN(AQ400)),INDIRECT(DQ$3))</f>
        <v>00</v>
      </c>
      <c r="AR402" s="36" t="str" cm="1">
        <f t="array" aca="1" ref="AR402" ca="1">ManualLookup(AE402,BoxVal(ROW(AE402),4,COLUMN(AR400)),INDIRECT(DR$3))</f>
        <v>00</v>
      </c>
      <c r="AS402" s="36"/>
    </row>
    <row r="403" spans="19:45" ht="30" customHeight="1" x14ac:dyDescent="0.25">
      <c r="S403" s="73" t="s">
        <v>20</v>
      </c>
      <c r="T403" s="15">
        <v>-37</v>
      </c>
      <c r="U403" s="36" t="str">
        <f t="shared" ca="1" si="68"/>
        <v>0x00=-38.30,-37.80;</v>
      </c>
      <c r="V403" s="37"/>
      <c r="W403" s="37"/>
      <c r="X403" s="38"/>
      <c r="Y403" s="38"/>
      <c r="Z403" s="55">
        <f t="shared" ca="1" si="69"/>
        <v>0</v>
      </c>
      <c r="AA403" s="39" t="s">
        <v>965</v>
      </c>
      <c r="AB403" s="40">
        <v>0</v>
      </c>
      <c r="AC403" s="40" t="s">
        <v>995</v>
      </c>
      <c r="AD403" s="40">
        <v>1</v>
      </c>
      <c r="AE403" s="41">
        <v>0</v>
      </c>
      <c r="AF403" s="42">
        <v>-38.299999999999997</v>
      </c>
      <c r="AG403" s="47">
        <f t="shared" si="75"/>
        <v>-37.799999999999997</v>
      </c>
      <c r="AH403" s="43">
        <f t="shared" ca="1" si="70"/>
        <v>-38.299999999999997</v>
      </c>
      <c r="AI403" s="43">
        <f t="shared" ca="1" si="71"/>
        <v>-37.799999999999997</v>
      </c>
      <c r="AJ403" s="44" cm="1">
        <f t="array" aca="1" ref="AJ403" ca="1" xml:space="preserve">
N("initial sens-loopgain")+
$AF403-BoxVal(ROW($AA403),26,COLUMN(INDIRECT("T"&amp;(INT(ROW($AA420)/65))*65+2)))</f>
        <v>-40.299999999999997</v>
      </c>
      <c r="AK403" s="44">
        <f t="shared" ca="1" si="72"/>
        <v>-39.799999999999997</v>
      </c>
      <c r="AL403" s="44" cm="1">
        <f t="array" aca="1" ref="AL403" ca="1" xml:space="preserve">
N("initial sens-loopgain-gain-gain ref-vcm")+
$AH403-
BoxVal(ROW($AA403),26,COLUMN(INDIRECT("T"&amp;(INT(ROW($AA420)/65))*65+2)))-
$AB403-
$W403-
IFERROR(VLOOKUP($AC403,$CT$1:$DC$31,7,FALSE),0)</f>
        <v>-40.299999999999997</v>
      </c>
      <c r="AM403" s="44">
        <f t="shared" ca="1" si="73"/>
        <v>-39.799999999999997</v>
      </c>
      <c r="AN403" s="36" t="str">
        <f t="shared" ca="1" si="74"/>
        <v>00</v>
      </c>
      <c r="AO403" s="36" t="str" cm="1">
        <f t="array" aca="1" ref="AO403" ca="1">ManualLookup(AB403,BoxVal(ROW(AB403),4,COLUMN(AO401)),INDIRECT(DO$3))</f>
        <v>00</v>
      </c>
      <c r="AP403" s="36" t="str" cm="1">
        <f t="array" aca="1" ref="AP403" ca="1">ManualLookup(AC403,BoxVal(ROW(AC403),4,COLUMN(AP401)),INDIRECT(DP$3))</f>
        <v>00</v>
      </c>
      <c r="AQ403" s="36" t="str" cm="1">
        <f t="array" aca="1" ref="AQ403" ca="1">ManualLookup(AD403,BoxVal(ROW(AD403),4,COLUMN(AQ401)),INDIRECT(DQ$3))</f>
        <v>00</v>
      </c>
      <c r="AR403" s="36" t="str" cm="1">
        <f t="array" aca="1" ref="AR403" ca="1">ManualLookup(AE403,BoxVal(ROW(AE403),4,COLUMN(AR401)),INDIRECT(DR$3))</f>
        <v>00</v>
      </c>
      <c r="AS403" s="36"/>
    </row>
    <row r="404" spans="19:45" ht="30" customHeight="1" x14ac:dyDescent="0.25">
      <c r="S404" s="73" t="s">
        <v>691</v>
      </c>
      <c r="T404" s="15" t="s">
        <v>1098</v>
      </c>
      <c r="U404" s="36" t="str">
        <f t="shared" ca="1" si="68"/>
        <v>0x07=-38.90,-38.30;</v>
      </c>
      <c r="V404" s="37"/>
      <c r="W404" s="37"/>
      <c r="X404" s="38"/>
      <c r="Y404" s="38"/>
      <c r="Z404" s="55">
        <f t="shared" ca="1" si="69"/>
        <v>0.5</v>
      </c>
      <c r="AA404" s="39" t="s">
        <v>965</v>
      </c>
      <c r="AB404" s="40">
        <v>0.5</v>
      </c>
      <c r="AC404" s="40" t="s">
        <v>995</v>
      </c>
      <c r="AD404" s="40">
        <v>1</v>
      </c>
      <c r="AE404" s="41">
        <v>0</v>
      </c>
      <c r="AF404" s="42">
        <v>-38.9</v>
      </c>
      <c r="AG404" s="47">
        <f t="shared" si="75"/>
        <v>-38.299999999999997</v>
      </c>
      <c r="AH404" s="43">
        <f t="shared" ca="1" si="70"/>
        <v>-38.4</v>
      </c>
      <c r="AI404" s="43">
        <f t="shared" ca="1" si="71"/>
        <v>-37.799999999999997</v>
      </c>
      <c r="AJ404" s="44" cm="1">
        <f t="array" aca="1" ref="AJ404" ca="1" xml:space="preserve">
N("initial sens-loopgain")+
$AF404-BoxVal(ROW($AA404),26,COLUMN(INDIRECT("T"&amp;(INT(ROW($AA421)/65))*65+2)))</f>
        <v>-40.9</v>
      </c>
      <c r="AK404" s="44">
        <f t="shared" ca="1" si="72"/>
        <v>-40.299999999999997</v>
      </c>
      <c r="AL404" s="44" cm="1">
        <f t="array" aca="1" ref="AL404" ca="1" xml:space="preserve">
N("initial sens-loopgain-gain-gain ref-vcm")+
$AH404-
BoxVal(ROW($AA404),26,COLUMN(INDIRECT("T"&amp;(INT(ROW($AA421)/65))*65+2)))-
$AB404-
$W404-
IFERROR(VLOOKUP($AC404,$CT$1:$DC$31,7,FALSE),0)</f>
        <v>-40.9</v>
      </c>
      <c r="AM404" s="44">
        <f t="shared" ca="1" si="73"/>
        <v>-40.299999999999997</v>
      </c>
      <c r="AN404" s="36" t="str">
        <f t="shared" ca="1" si="74"/>
        <v>00</v>
      </c>
      <c r="AO404" s="36" t="str" cm="1">
        <f t="array" aca="1" ref="AO404" ca="1">ManualLookup(AB404,BoxVal(ROW(AB404),4,COLUMN(AO402)),INDIRECT(DO$3))</f>
        <v>07</v>
      </c>
      <c r="AP404" s="36" t="str" cm="1">
        <f t="array" aca="1" ref="AP404" ca="1">ManualLookup(AC404,BoxVal(ROW(AC404),4,COLUMN(AP402)),INDIRECT(DP$3))</f>
        <v>00</v>
      </c>
      <c r="AQ404" s="36" t="str" cm="1">
        <f t="array" aca="1" ref="AQ404" ca="1">ManualLookup(AD404,BoxVal(ROW(AD404),4,COLUMN(AQ402)),INDIRECT(DQ$3))</f>
        <v>00</v>
      </c>
      <c r="AR404" s="36" t="str" cm="1">
        <f t="array" aca="1" ref="AR404" ca="1">ManualLookup(AE404,BoxVal(ROW(AE404),4,COLUMN(AR402)),INDIRECT(DR$3))</f>
        <v>00</v>
      </c>
      <c r="AS404" s="36"/>
    </row>
    <row r="405" spans="19:45" ht="30" customHeight="1" x14ac:dyDescent="0.25">
      <c r="S405" s="73" t="s">
        <v>544</v>
      </c>
      <c r="T405" s="15" t="s">
        <v>1229</v>
      </c>
      <c r="U405" s="36" t="str">
        <f t="shared" ca="1" si="68"/>
        <v>0x35=-39.30,-38.90;</v>
      </c>
      <c r="V405" s="37"/>
      <c r="W405" s="37"/>
      <c r="X405" s="38"/>
      <c r="Y405" s="38"/>
      <c r="Z405" s="55">
        <f t="shared" ca="1" si="69"/>
        <v>1</v>
      </c>
      <c r="AA405" s="39" t="s">
        <v>584</v>
      </c>
      <c r="AB405" s="40">
        <v>-1</v>
      </c>
      <c r="AC405" s="40" t="s">
        <v>995</v>
      </c>
      <c r="AD405" s="40">
        <v>1</v>
      </c>
      <c r="AE405" s="41">
        <v>0</v>
      </c>
      <c r="AF405" s="42">
        <v>-39.299999999999997</v>
      </c>
      <c r="AG405" s="47">
        <f t="shared" si="75"/>
        <v>-38.9</v>
      </c>
      <c r="AH405" s="43">
        <f t="shared" ca="1" si="70"/>
        <v>-38.299999999999997</v>
      </c>
      <c r="AI405" s="43">
        <f t="shared" ca="1" si="71"/>
        <v>-37.9</v>
      </c>
      <c r="AJ405" s="44" cm="1">
        <f t="array" aca="1" ref="AJ405" ca="1" xml:space="preserve">
N("initial sens-loopgain")+
$AF405-BoxVal(ROW($AA405),26,COLUMN(INDIRECT("T"&amp;(INT(ROW($AA422)/65))*65+2)))</f>
        <v>-41.3</v>
      </c>
      <c r="AK405" s="44">
        <f t="shared" ca="1" si="72"/>
        <v>-40.9</v>
      </c>
      <c r="AL405" s="44" cm="1">
        <f t="array" aca="1" ref="AL405" ca="1" xml:space="preserve">
N("initial sens-loopgain-gain-gain ref-vcm")+
$AH405-
BoxVal(ROW($AA405),26,COLUMN(INDIRECT("T"&amp;(INT(ROW($AA422)/65))*65+2)))-
$AB405-
$W405-
IFERROR(VLOOKUP($AC405,$CT$1:$DC$31,7,FALSE),0)</f>
        <v>-39.299999999999997</v>
      </c>
      <c r="AM405" s="44">
        <f t="shared" ca="1" si="73"/>
        <v>-38.9</v>
      </c>
      <c r="AN405" s="36" t="str">
        <f t="shared" ca="1" si="74"/>
        <v>30</v>
      </c>
      <c r="AO405" s="36" t="str" cm="1">
        <f t="array" aca="1" ref="AO405" ca="1">ManualLookup(AB405,BoxVal(ROW(AB405),4,COLUMN(AO403)),INDIRECT(DO$3))</f>
        <v>05</v>
      </c>
      <c r="AP405" s="36" t="str" cm="1">
        <f t="array" aca="1" ref="AP405" ca="1">ManualLookup(AC405,BoxVal(ROW(AC405),4,COLUMN(AP403)),INDIRECT(DP$3))</f>
        <v>00</v>
      </c>
      <c r="AQ405" s="36" t="str" cm="1">
        <f t="array" aca="1" ref="AQ405" ca="1">ManualLookup(AD405,BoxVal(ROW(AD405),4,COLUMN(AQ403)),INDIRECT(DQ$3))</f>
        <v>00</v>
      </c>
      <c r="AR405" s="36" t="str" cm="1">
        <f t="array" aca="1" ref="AR405" ca="1">ManualLookup(AE405,BoxVal(ROW(AE405),4,COLUMN(AR403)),INDIRECT(DR$3))</f>
        <v>00</v>
      </c>
      <c r="AS405" s="36"/>
    </row>
    <row r="406" spans="19:45" ht="30" customHeight="1" x14ac:dyDescent="0.25">
      <c r="S406" s="73" t="s">
        <v>12</v>
      </c>
      <c r="T406" s="15" t="s">
        <v>562</v>
      </c>
      <c r="U406" s="36" t="str">
        <f t="shared" ca="1" si="68"/>
        <v>0x36=-39.70,-39.30;</v>
      </c>
      <c r="V406" s="37"/>
      <c r="W406" s="37"/>
      <c r="X406" s="38"/>
      <c r="Y406" s="38"/>
      <c r="Z406" s="55">
        <f t="shared" ca="1" si="69"/>
        <v>1.5</v>
      </c>
      <c r="AA406" s="39" t="s">
        <v>584</v>
      </c>
      <c r="AB406" s="40">
        <v>-0.5</v>
      </c>
      <c r="AC406" s="40" t="s">
        <v>995</v>
      </c>
      <c r="AD406" s="40">
        <v>1</v>
      </c>
      <c r="AE406" s="41">
        <v>0</v>
      </c>
      <c r="AF406" s="42">
        <v>-39.700000000000003</v>
      </c>
      <c r="AG406" s="47">
        <f t="shared" si="75"/>
        <v>-39.299999999999997</v>
      </c>
      <c r="AH406" s="43">
        <f t="shared" ca="1" si="70"/>
        <v>-38.200000000000003</v>
      </c>
      <c r="AI406" s="43">
        <f t="shared" ca="1" si="71"/>
        <v>-37.799999999999997</v>
      </c>
      <c r="AJ406" s="44" cm="1">
        <f t="array" aca="1" ref="AJ406" ca="1" xml:space="preserve">
N("initial sens-loopgain")+
$AF406-BoxVal(ROW($AA406),26,COLUMN(INDIRECT("T"&amp;(INT(ROW($AA423)/65))*65+2)))</f>
        <v>-41.7</v>
      </c>
      <c r="AK406" s="44">
        <f t="shared" ca="1" si="72"/>
        <v>-41.3</v>
      </c>
      <c r="AL406" s="44" cm="1">
        <f t="array" aca="1" ref="AL406" ca="1" xml:space="preserve">
N("initial sens-loopgain-gain-gain ref-vcm")+
$AH406-
BoxVal(ROW($AA406),26,COLUMN(INDIRECT("T"&amp;(INT(ROW($AA423)/65))*65+2)))-
$AB406-
$W406-
IFERROR(VLOOKUP($AC406,$CT$1:$DC$31,7,FALSE),0)</f>
        <v>-39.700000000000003</v>
      </c>
      <c r="AM406" s="44">
        <f t="shared" ca="1" si="73"/>
        <v>-39.299999999999997</v>
      </c>
      <c r="AN406" s="36" t="str">
        <f t="shared" ca="1" si="74"/>
        <v>30</v>
      </c>
      <c r="AO406" s="36" t="str" cm="1">
        <f t="array" aca="1" ref="AO406" ca="1">ManualLookup(AB406,BoxVal(ROW(AB406),4,COLUMN(AO404)),INDIRECT(DO$3))</f>
        <v>06</v>
      </c>
      <c r="AP406" s="36" t="str" cm="1">
        <f t="array" aca="1" ref="AP406" ca="1">ManualLookup(AC406,BoxVal(ROW(AC406),4,COLUMN(AP404)),INDIRECT(DP$3))</f>
        <v>00</v>
      </c>
      <c r="AQ406" s="36" t="str" cm="1">
        <f t="array" aca="1" ref="AQ406" ca="1">ManualLookup(AD406,BoxVal(ROW(AD406),4,COLUMN(AQ404)),INDIRECT(DQ$3))</f>
        <v>00</v>
      </c>
      <c r="AR406" s="36" t="str" cm="1">
        <f t="array" aca="1" ref="AR406" ca="1">ManualLookup(AE406,BoxVal(ROW(AE406),4,COLUMN(AR404)),INDIRECT(DR$3))</f>
        <v>00</v>
      </c>
      <c r="AS406" s="36"/>
    </row>
    <row r="407" spans="19:45" ht="30" customHeight="1" x14ac:dyDescent="0.25">
      <c r="S407" s="73" t="s">
        <v>773</v>
      </c>
      <c r="T407" s="15" t="s">
        <v>562</v>
      </c>
      <c r="U407" s="36" t="str">
        <f t="shared" ca="1" si="68"/>
        <v>0x30=-40.20,-39.70;</v>
      </c>
      <c r="V407" s="37"/>
      <c r="W407" s="37"/>
      <c r="X407" s="38"/>
      <c r="Y407" s="38"/>
      <c r="Z407" s="55">
        <f t="shared" ca="1" si="69"/>
        <v>2</v>
      </c>
      <c r="AA407" s="39" t="s">
        <v>584</v>
      </c>
      <c r="AB407" s="40">
        <v>0</v>
      </c>
      <c r="AC407" s="40" t="s">
        <v>995</v>
      </c>
      <c r="AD407" s="40">
        <v>1</v>
      </c>
      <c r="AE407" s="41">
        <v>0</v>
      </c>
      <c r="AF407" s="42">
        <v>-40.200000000000003</v>
      </c>
      <c r="AG407" s="47">
        <f t="shared" si="75"/>
        <v>-39.700000000000003</v>
      </c>
      <c r="AH407" s="43">
        <f t="shared" ca="1" si="70"/>
        <v>-38.200000000000003</v>
      </c>
      <c r="AI407" s="43">
        <f t="shared" ca="1" si="71"/>
        <v>-37.700000000000003</v>
      </c>
      <c r="AJ407" s="44" cm="1">
        <f t="array" aca="1" ref="AJ407" ca="1" xml:space="preserve">
N("initial sens-loopgain")+
$AF407-BoxVal(ROW($AA407),26,COLUMN(INDIRECT("T"&amp;(INT(ROW($AA424)/65))*65+2)))</f>
        <v>-42.2</v>
      </c>
      <c r="AK407" s="44">
        <f t="shared" ca="1" si="72"/>
        <v>-41.7</v>
      </c>
      <c r="AL407" s="44" cm="1">
        <f t="array" aca="1" ref="AL407" ca="1" xml:space="preserve">
N("initial sens-loopgain-gain-gain ref-vcm")+
$AH407-
BoxVal(ROW($AA407),26,COLUMN(INDIRECT("T"&amp;(INT(ROW($AA424)/65))*65+2)))-
$AB407-
$W407-
IFERROR(VLOOKUP($AC407,$CT$1:$DC$31,7,FALSE),0)</f>
        <v>-40.200000000000003</v>
      </c>
      <c r="AM407" s="44">
        <f t="shared" ca="1" si="73"/>
        <v>-39.700000000000003</v>
      </c>
      <c r="AN407" s="36" t="str">
        <f t="shared" ca="1" si="74"/>
        <v>30</v>
      </c>
      <c r="AO407" s="36" t="str" cm="1">
        <f t="array" aca="1" ref="AO407" ca="1">ManualLookup(AB407,BoxVal(ROW(AB407),4,COLUMN(AO405)),INDIRECT(DO$3))</f>
        <v>00</v>
      </c>
      <c r="AP407" s="36" t="str" cm="1">
        <f t="array" aca="1" ref="AP407" ca="1">ManualLookup(AC407,BoxVal(ROW(AC407),4,COLUMN(AP405)),INDIRECT(DP$3))</f>
        <v>00</v>
      </c>
      <c r="AQ407" s="36" t="str" cm="1">
        <f t="array" aca="1" ref="AQ407" ca="1">ManualLookup(AD407,BoxVal(ROW(AD407),4,COLUMN(AQ405)),INDIRECT(DQ$3))</f>
        <v>00</v>
      </c>
      <c r="AR407" s="36" t="str" cm="1">
        <f t="array" aca="1" ref="AR407" ca="1">ManualLookup(AE407,BoxVal(ROW(AE407),4,COLUMN(AR405)),INDIRECT(DR$3))</f>
        <v>00</v>
      </c>
      <c r="AS407" s="36"/>
    </row>
    <row r="408" spans="19:45" ht="30" customHeight="1" x14ac:dyDescent="0.25">
      <c r="S408" s="73" t="s">
        <v>573</v>
      </c>
      <c r="T408" s="15">
        <v>1.1000000000000001</v>
      </c>
      <c r="U408" s="36" t="str">
        <f t="shared" ca="1" si="68"/>
        <v>0x37=-40.60,-40.20;</v>
      </c>
      <c r="V408" s="37"/>
      <c r="W408" s="37"/>
      <c r="X408" s="38"/>
      <c r="Y408" s="38"/>
      <c r="Z408" s="55">
        <f t="shared" ca="1" si="69"/>
        <v>2.5</v>
      </c>
      <c r="AA408" s="39" t="s">
        <v>584</v>
      </c>
      <c r="AB408" s="40">
        <v>0.5</v>
      </c>
      <c r="AC408" s="40" t="s">
        <v>995</v>
      </c>
      <c r="AD408" s="40">
        <v>1</v>
      </c>
      <c r="AE408" s="41">
        <v>0</v>
      </c>
      <c r="AF408" s="42">
        <v>-40.6</v>
      </c>
      <c r="AG408" s="47">
        <f t="shared" si="75"/>
        <v>-40.200000000000003</v>
      </c>
      <c r="AH408" s="43">
        <f t="shared" ca="1" si="70"/>
        <v>-38.1</v>
      </c>
      <c r="AI408" s="43">
        <f t="shared" ca="1" si="71"/>
        <v>-37.700000000000003</v>
      </c>
      <c r="AJ408" s="44" cm="1">
        <f t="array" aca="1" ref="AJ408" ca="1" xml:space="preserve">
N("initial sens-loopgain")+
$AF408-BoxVal(ROW($AA408),26,COLUMN(INDIRECT("T"&amp;(INT(ROW($AA425)/65))*65+2)))</f>
        <v>-42.6</v>
      </c>
      <c r="AK408" s="44">
        <f t="shared" ca="1" si="72"/>
        <v>-42.2</v>
      </c>
      <c r="AL408" s="44" cm="1">
        <f t="array" aca="1" ref="AL408" ca="1" xml:space="preserve">
N("initial sens-loopgain-gain-gain ref-vcm")+
$AH408-
BoxVal(ROW($AA408),26,COLUMN(INDIRECT("T"&amp;(INT(ROW($AA425)/65))*65+2)))-
$AB408-
$W408-
IFERROR(VLOOKUP($AC408,$CT$1:$DC$31,7,FALSE),0)</f>
        <v>-40.6</v>
      </c>
      <c r="AM408" s="44">
        <f t="shared" ca="1" si="73"/>
        <v>-40.200000000000003</v>
      </c>
      <c r="AN408" s="36" t="str">
        <f t="shared" ca="1" si="74"/>
        <v>30</v>
      </c>
      <c r="AO408" s="36" t="str" cm="1">
        <f t="array" aca="1" ref="AO408" ca="1">ManualLookup(AB408,BoxVal(ROW(AB408),4,COLUMN(AO406)),INDIRECT(DO$3))</f>
        <v>07</v>
      </c>
      <c r="AP408" s="36" t="str" cm="1">
        <f t="array" aca="1" ref="AP408" ca="1">ManualLookup(AC408,BoxVal(ROW(AC408),4,COLUMN(AP406)),INDIRECT(DP$3))</f>
        <v>00</v>
      </c>
      <c r="AQ408" s="36" t="str" cm="1">
        <f t="array" aca="1" ref="AQ408" ca="1">ManualLookup(AD408,BoxVal(ROW(AD408),4,COLUMN(AQ406)),INDIRECT(DQ$3))</f>
        <v>00</v>
      </c>
      <c r="AR408" s="36" t="str" cm="1">
        <f t="array" aca="1" ref="AR408" ca="1">ManualLookup(AE408,BoxVal(ROW(AE408),4,COLUMN(AR406)),INDIRECT(DR$3))</f>
        <v>00</v>
      </c>
      <c r="AS408" s="36"/>
    </row>
    <row r="409" spans="19:45" ht="30" customHeight="1" x14ac:dyDescent="0.25">
      <c r="S409" s="73" t="s">
        <v>590</v>
      </c>
      <c r="T409" s="15">
        <v>-38</v>
      </c>
      <c r="U409" s="36" t="str">
        <f t="shared" ca="1" si="68"/>
        <v>0x45=-41.20,-40.60;</v>
      </c>
      <c r="V409" s="37"/>
      <c r="W409" s="37"/>
      <c r="X409" s="38"/>
      <c r="Y409" s="38"/>
      <c r="Z409" s="55">
        <f t="shared" ref="Z409:Z413" ca="1" si="76" xml:space="preserve">
N("vbias,vlookup vbias range")+
VLOOKUP($AA409,INDIRECT(BoxVal(ROW($AA409),34,COLUMN(T405))),2,FALSE)+
N("gain")+
$AB409+
N("vcm")+
VLOOKUP($AC409,$CT$1:$DC$31,7,FALSE)+
N("(vbias*vcp*vbg-vbias)*sensor ratio")+
VbiasCal($AA409,$AD409,$AE409,BoxVal(ROW($AC409),18,COLUMN($T$22)))+
N("vbias ref+gain ref")+
$V409+$W409</f>
        <v>2.9</v>
      </c>
      <c r="AA409" s="39" t="s">
        <v>586</v>
      </c>
      <c r="AB409" s="40">
        <v>-1</v>
      </c>
      <c r="AC409" s="40" t="s">
        <v>995</v>
      </c>
      <c r="AD409" s="40">
        <v>1</v>
      </c>
      <c r="AE409" s="41">
        <v>0</v>
      </c>
      <c r="AF409" s="42">
        <v>-41.2</v>
      </c>
      <c r="AG409" s="47">
        <f t="shared" ref="AG409:AG413" si="77">AF408</f>
        <v>-40.6</v>
      </c>
      <c r="AH409" s="43">
        <f t="shared" ca="1" si="70"/>
        <v>-38.300000000000004</v>
      </c>
      <c r="AI409" s="43">
        <f t="shared" ca="1" si="71"/>
        <v>-37.700000000000003</v>
      </c>
      <c r="AJ409" s="44" cm="1">
        <f t="array" aca="1" ref="AJ409" ca="1" xml:space="preserve">
N("initial sens-loopgain")+
$AF409-BoxVal(ROW($AA409),26,COLUMN(INDIRECT("T"&amp;(INT(ROW($AA426)/65))*65+2)))</f>
        <v>-43.2</v>
      </c>
      <c r="AK409" s="44">
        <f t="shared" ref="AK409:AK413" ca="1" si="78">AJ409+(AG409-AF409)</f>
        <v>-42.6</v>
      </c>
      <c r="AL409" s="44" cm="1">
        <f t="array" aca="1" ref="AL409" ca="1" xml:space="preserve">
N("initial sens-loopgain-gain-gain ref-vcm")+
$AH409-
BoxVal(ROW($AA409),26,COLUMN(INDIRECT("T"&amp;(INT(ROW($AA426)/65))*65+2)))-
$AB409-
$W409-
IFERROR(VLOOKUP($AC409,$CT$1:$DC$31,7,FALSE),0)</f>
        <v>-39.300000000000004</v>
      </c>
      <c r="AM409" s="44">
        <f t="shared" ref="AM409:AM413" ca="1" si="79">AL409+(AG409-AF409)</f>
        <v>-38.700000000000003</v>
      </c>
      <c r="AN409" s="36" t="str">
        <f t="shared" ref="AN409:AN413" ca="1" si="80">IF(BoxVal(ROW(AA409),9,COLUMN(T407))="FIX","00",ManualLookup(AA409,BoxVal(ROW(AA409),4,COLUMN(AN407)),INDIRECT(DN$3)))</f>
        <v>40</v>
      </c>
      <c r="AO409" s="36" t="str" cm="1">
        <f t="array" aca="1" ref="AO409" ca="1">ManualLookup(AB409,BoxVal(ROW(AB409),4,COLUMN(AO407)),INDIRECT(DO$3))</f>
        <v>05</v>
      </c>
      <c r="AP409" s="36" t="str" cm="1">
        <f t="array" aca="1" ref="AP409" ca="1">ManualLookup(AC409,BoxVal(ROW(AC409),4,COLUMN(AP407)),INDIRECT(DP$3))</f>
        <v>00</v>
      </c>
      <c r="AQ409" s="36" t="str" cm="1">
        <f t="array" aca="1" ref="AQ409" ca="1">ManualLookup(AD409,BoxVal(ROW(AD409),4,COLUMN(AQ407)),INDIRECT(DQ$3))</f>
        <v>00</v>
      </c>
      <c r="AR409" s="36" t="str" cm="1">
        <f t="array" aca="1" ref="AR409" ca="1">ManualLookup(AE409,BoxVal(ROW(AE409),4,COLUMN(AR407)),INDIRECT(DR$3))</f>
        <v>00</v>
      </c>
      <c r="AS409" s="36"/>
    </row>
    <row r="410" spans="19:45" ht="30" customHeight="1" x14ac:dyDescent="0.25">
      <c r="S410" s="73" t="s">
        <v>693</v>
      </c>
      <c r="T410" s="15">
        <v>0.8</v>
      </c>
      <c r="U410" s="36" t="str">
        <f t="shared" ca="1" si="68"/>
        <v>0x46=-41.60,-41.20;</v>
      </c>
      <c r="V410" s="37"/>
      <c r="W410" s="37"/>
      <c r="X410" s="38"/>
      <c r="Y410" s="38"/>
      <c r="Z410" s="55">
        <f t="shared" ca="1" si="76"/>
        <v>3.4</v>
      </c>
      <c r="AA410" s="39" t="s">
        <v>586</v>
      </c>
      <c r="AB410" s="40">
        <v>-0.5</v>
      </c>
      <c r="AC410" s="40" t="s">
        <v>995</v>
      </c>
      <c r="AD410" s="40">
        <v>1</v>
      </c>
      <c r="AE410" s="41">
        <v>0</v>
      </c>
      <c r="AF410" s="42">
        <v>-41.6</v>
      </c>
      <c r="AG410" s="47">
        <f t="shared" si="77"/>
        <v>-41.2</v>
      </c>
      <c r="AH410" s="43">
        <f t="shared" ca="1" si="70"/>
        <v>-38.200000000000003</v>
      </c>
      <c r="AI410" s="43">
        <f t="shared" ca="1" si="71"/>
        <v>-37.800000000000004</v>
      </c>
      <c r="AJ410" s="44" cm="1">
        <f t="array" aca="1" ref="AJ410" ca="1" xml:space="preserve">
N("initial sens-loopgain")+
$AF410-BoxVal(ROW($AA410),26,COLUMN(INDIRECT("T"&amp;(INT(ROW($AA427)/65))*65+2)))</f>
        <v>-43.6</v>
      </c>
      <c r="AK410" s="44">
        <f t="shared" ca="1" si="78"/>
        <v>-43.2</v>
      </c>
      <c r="AL410" s="44" cm="1">
        <f t="array" aca="1" ref="AL410" ca="1" xml:space="preserve">
N("initial sens-loopgain-gain-gain ref-vcm")+
$AH410-
BoxVal(ROW($AA410),26,COLUMN(INDIRECT("T"&amp;(INT(ROW($AA427)/65))*65+2)))-
$AB410-
$W410-
IFERROR(VLOOKUP($AC410,$CT$1:$DC$31,7,FALSE),0)</f>
        <v>-39.700000000000003</v>
      </c>
      <c r="AM410" s="44">
        <f t="shared" ca="1" si="79"/>
        <v>-39.300000000000004</v>
      </c>
      <c r="AN410" s="36" t="str">
        <f t="shared" ca="1" si="80"/>
        <v>40</v>
      </c>
      <c r="AO410" s="36" t="str" cm="1">
        <f t="array" aca="1" ref="AO410" ca="1">ManualLookup(AB410,BoxVal(ROW(AB410),4,COLUMN(AO408)),INDIRECT(DO$3))</f>
        <v>06</v>
      </c>
      <c r="AP410" s="36" t="str" cm="1">
        <f t="array" aca="1" ref="AP410" ca="1">ManualLookup(AC410,BoxVal(ROW(AC410),4,COLUMN(AP408)),INDIRECT(DP$3))</f>
        <v>00</v>
      </c>
      <c r="AQ410" s="36" t="str" cm="1">
        <f t="array" aca="1" ref="AQ410" ca="1">ManualLookup(AD410,BoxVal(ROW(AD410),4,COLUMN(AQ408)),INDIRECT(DQ$3))</f>
        <v>00</v>
      </c>
      <c r="AR410" s="36" t="str" cm="1">
        <f t="array" aca="1" ref="AR410" ca="1">ManualLookup(AE410,BoxVal(ROW(AE410),4,COLUMN(AR408)),INDIRECT(DR$3))</f>
        <v>00</v>
      </c>
      <c r="AS410" s="36"/>
    </row>
    <row r="411" spans="19:45" ht="30" customHeight="1" x14ac:dyDescent="0.25">
      <c r="S411" s="7" t="s">
        <v>604</v>
      </c>
      <c r="T411" s="7" t="str">
        <f>VLOOKUP($T398,$AU$1:$AZ$31,MATCH($T392,$AU$1:$AZ$1,0),FALSE)&amp;"_"&amp;T400</f>
        <v>default_NormalMode</v>
      </c>
      <c r="U411" s="36" t="str">
        <f t="shared" ca="1" si="68"/>
        <v>0x40=-41.90,-41.60;</v>
      </c>
      <c r="V411" s="37">
        <v>-0.2</v>
      </c>
      <c r="W411" s="37"/>
      <c r="X411" s="38"/>
      <c r="Y411" s="38"/>
      <c r="Z411" s="55">
        <f t="shared" ca="1" si="76"/>
        <v>3.6999999999999997</v>
      </c>
      <c r="AA411" s="39" t="s">
        <v>586</v>
      </c>
      <c r="AB411" s="40">
        <v>0</v>
      </c>
      <c r="AC411" s="40" t="s">
        <v>995</v>
      </c>
      <c r="AD411" s="40">
        <v>1</v>
      </c>
      <c r="AE411" s="41">
        <v>0</v>
      </c>
      <c r="AF411" s="42">
        <v>-41.9</v>
      </c>
      <c r="AG411" s="47">
        <f t="shared" si="77"/>
        <v>-41.6</v>
      </c>
      <c r="AH411" s="43">
        <f t="shared" ca="1" si="70"/>
        <v>-38.199999999999996</v>
      </c>
      <c r="AI411" s="43">
        <f t="shared" ca="1" si="71"/>
        <v>-37.9</v>
      </c>
      <c r="AJ411" s="44" cm="1">
        <f t="array" aca="1" ref="AJ411" ca="1" xml:space="preserve">
N("initial sens-loopgain")+
$AF411-BoxVal(ROW($AA411),26,COLUMN(INDIRECT("T"&amp;(INT(ROW($AA428)/65))*65+2)))</f>
        <v>-43.9</v>
      </c>
      <c r="AK411" s="44">
        <f t="shared" ca="1" si="78"/>
        <v>-43.6</v>
      </c>
      <c r="AL411" s="44" cm="1">
        <f t="array" aca="1" ref="AL411" ca="1" xml:space="preserve">
N("initial sens-loopgain-gain-gain ref-vcm")+
$AH411-
BoxVal(ROW($AA411),26,COLUMN(INDIRECT("T"&amp;(INT(ROW($AA428)/65))*65+2)))-
$AB411-
$W411-
IFERROR(VLOOKUP($AC411,$CT$1:$DC$31,7,FALSE),0)</f>
        <v>-40.199999999999996</v>
      </c>
      <c r="AM411" s="44">
        <f t="shared" ca="1" si="79"/>
        <v>-39.9</v>
      </c>
      <c r="AN411" s="36" t="str">
        <f t="shared" ca="1" si="80"/>
        <v>40</v>
      </c>
      <c r="AO411" s="36" t="str" cm="1">
        <f t="array" aca="1" ref="AO411" ca="1">ManualLookup(AB411,BoxVal(ROW(AB411),4,COLUMN(AO409)),INDIRECT(DO$3))</f>
        <v>00</v>
      </c>
      <c r="AP411" s="36" t="str" cm="1">
        <f t="array" aca="1" ref="AP411" ca="1">ManualLookup(AC411,BoxVal(ROW(AC411),4,COLUMN(AP409)),INDIRECT(DP$3))</f>
        <v>00</v>
      </c>
      <c r="AQ411" s="36" t="str" cm="1">
        <f t="array" aca="1" ref="AQ411" ca="1">ManualLookup(AD411,BoxVal(ROW(AD411),4,COLUMN(AQ409)),INDIRECT(DQ$3))</f>
        <v>00</v>
      </c>
      <c r="AR411" s="36" t="str" cm="1">
        <f t="array" aca="1" ref="AR411" ca="1">ManualLookup(AE411,BoxVal(ROW(AE411),4,COLUMN(AR409)),INDIRECT(DR$3))</f>
        <v>00</v>
      </c>
      <c r="AS411" s="36"/>
    </row>
    <row r="412" spans="19:45" ht="30" customHeight="1" x14ac:dyDescent="0.25">
      <c r="S412" s="7" t="s">
        <v>424</v>
      </c>
      <c r="T412" s="7" t="s">
        <v>188</v>
      </c>
      <c r="U412" s="36" t="str">
        <f t="shared" ca="1" si="68"/>
        <v>0x47=-42.50,-41.90;</v>
      </c>
      <c r="V412" s="37">
        <v>-0.5</v>
      </c>
      <c r="W412" s="37"/>
      <c r="X412" s="38"/>
      <c r="Y412" s="38"/>
      <c r="Z412" s="55">
        <f t="shared" ca="1" si="76"/>
        <v>3.9000000000000004</v>
      </c>
      <c r="AA412" s="39" t="s">
        <v>586</v>
      </c>
      <c r="AB412" s="40">
        <v>0.5</v>
      </c>
      <c r="AC412" s="40" t="s">
        <v>995</v>
      </c>
      <c r="AD412" s="40">
        <v>1</v>
      </c>
      <c r="AE412" s="41">
        <v>0</v>
      </c>
      <c r="AF412" s="42">
        <v>-42.5</v>
      </c>
      <c r="AG412" s="47">
        <f t="shared" si="77"/>
        <v>-41.9</v>
      </c>
      <c r="AH412" s="43">
        <f t="shared" ca="1" si="70"/>
        <v>-38.6</v>
      </c>
      <c r="AI412" s="43">
        <f t="shared" ca="1" si="71"/>
        <v>-38</v>
      </c>
      <c r="AJ412" s="44" cm="1">
        <f t="array" aca="1" ref="AJ412" ca="1" xml:space="preserve">
N("initial sens-loopgain")+
$AF412-BoxVal(ROW($AA412),26,COLUMN(INDIRECT("T"&amp;(INT(ROW($AA429)/65))*65+2)))</f>
        <v>-44.5</v>
      </c>
      <c r="AK412" s="44">
        <f t="shared" ca="1" si="78"/>
        <v>-43.9</v>
      </c>
      <c r="AL412" s="44" cm="1">
        <f t="array" aca="1" ref="AL412" ca="1" xml:space="preserve">
N("initial sens-loopgain-gain-gain ref-vcm")+
$AH412-
BoxVal(ROW($AA412),26,COLUMN(INDIRECT("T"&amp;(INT(ROW($AA429)/65))*65+2)))-
$AB412-
$W412-
IFERROR(VLOOKUP($AC412,$CT$1:$DC$31,7,FALSE),0)</f>
        <v>-41.1</v>
      </c>
      <c r="AM412" s="44">
        <f t="shared" ca="1" si="79"/>
        <v>-40.5</v>
      </c>
      <c r="AN412" s="36" t="str">
        <f t="shared" ca="1" si="80"/>
        <v>40</v>
      </c>
      <c r="AO412" s="36" t="str" cm="1">
        <f t="array" aca="1" ref="AO412" ca="1">ManualLookup(AB412,BoxVal(ROW(AB412),4,COLUMN(AO410)),INDIRECT(DO$3))</f>
        <v>07</v>
      </c>
      <c r="AP412" s="36" t="str" cm="1">
        <f t="array" aca="1" ref="AP412" ca="1">ManualLookup(AC412,BoxVal(ROW(AC412),4,COLUMN(AP410)),INDIRECT(DP$3))</f>
        <v>00</v>
      </c>
      <c r="AQ412" s="36" t="str" cm="1">
        <f t="array" aca="1" ref="AQ412" ca="1">ManualLookup(AD412,BoxVal(ROW(AD412),4,COLUMN(AQ410)),INDIRECT(DQ$3))</f>
        <v>00</v>
      </c>
      <c r="AR412" s="36" t="str" cm="1">
        <f t="array" aca="1" ref="AR412" ca="1">ManualLookup(AE412,BoxVal(ROW(AE412),4,COLUMN(AR410)),INDIRECT(DR$3))</f>
        <v>00</v>
      </c>
      <c r="AS412" s="36"/>
    </row>
    <row r="413" spans="19:45" ht="30" customHeight="1" x14ac:dyDescent="0.25">
      <c r="S413" s="7" t="s">
        <v>16</v>
      </c>
      <c r="T413" s="7" t="s">
        <v>44</v>
      </c>
      <c r="U413" s="36" t="str">
        <f t="shared" ca="1" si="68"/>
        <v>0x48=-43.00,-42.50;</v>
      </c>
      <c r="V413" s="37">
        <v>-0.5</v>
      </c>
      <c r="W413" s="37"/>
      <c r="X413" s="38"/>
      <c r="Y413" s="38"/>
      <c r="Z413" s="55">
        <f t="shared" ca="1" si="76"/>
        <v>4.9000000000000004</v>
      </c>
      <c r="AA413" s="39" t="s">
        <v>586</v>
      </c>
      <c r="AB413" s="40">
        <v>1.5</v>
      </c>
      <c r="AC413" s="40" t="s">
        <v>995</v>
      </c>
      <c r="AD413" s="40">
        <v>1</v>
      </c>
      <c r="AE413" s="41">
        <v>0</v>
      </c>
      <c r="AF413" s="42">
        <v>-43</v>
      </c>
      <c r="AG413" s="47">
        <f t="shared" si="77"/>
        <v>-42.5</v>
      </c>
      <c r="AH413" s="43">
        <f t="shared" ca="1" si="70"/>
        <v>-38.1</v>
      </c>
      <c r="AI413" s="43">
        <f t="shared" ca="1" si="71"/>
        <v>-37.6</v>
      </c>
      <c r="AJ413" s="44" cm="1">
        <f t="array" aca="1" ref="AJ413" ca="1" xml:space="preserve">
N("initial sens-loopgain")+
$AF413-BoxVal(ROW($AA413),26,COLUMN(INDIRECT("T"&amp;(INT(ROW($AA430)/65))*65+2)))</f>
        <v>-45</v>
      </c>
      <c r="AK413" s="44">
        <f t="shared" ca="1" si="78"/>
        <v>-44.5</v>
      </c>
      <c r="AL413" s="44" cm="1">
        <f t="array" aca="1" ref="AL413" ca="1" xml:space="preserve">
N("initial sens-loopgain-gain-gain ref-vcm")+
$AH413-
BoxVal(ROW($AA413),26,COLUMN(INDIRECT("T"&amp;(INT(ROW($AA430)/65))*65+2)))-
$AB413-
$W413-
IFERROR(VLOOKUP($AC413,$CT$1:$DC$31,7,FALSE),0)</f>
        <v>-41.6</v>
      </c>
      <c r="AM413" s="44">
        <f t="shared" ca="1" si="79"/>
        <v>-41.1</v>
      </c>
      <c r="AN413" s="36" t="str">
        <f t="shared" ca="1" si="80"/>
        <v>40</v>
      </c>
      <c r="AO413" s="36" t="str" cm="1">
        <f t="array" aca="1" ref="AO413" ca="1">ManualLookup(AB413,BoxVal(ROW(AB413),4,COLUMN(AO411)),INDIRECT(DO$3))</f>
        <v>08</v>
      </c>
      <c r="AP413" s="36" t="str" cm="1">
        <f t="array" aca="1" ref="AP413" ca="1">ManualLookup(AC413,BoxVal(ROW(AC413),4,COLUMN(AP411)),INDIRECT(DP$3))</f>
        <v>00</v>
      </c>
      <c r="AQ413" s="36" t="str" cm="1">
        <f t="array" aca="1" ref="AQ413" ca="1">ManualLookup(AD413,BoxVal(ROW(AD413),4,COLUMN(AQ411)),INDIRECT(DQ$3))</f>
        <v>00</v>
      </c>
      <c r="AR413" s="36" t="str" cm="1">
        <f t="array" aca="1" ref="AR413" ca="1">ManualLookup(AE413,BoxVal(ROW(AE413),4,COLUMN(AR411)),INDIRECT(DR$3))</f>
        <v>00</v>
      </c>
      <c r="AS413" s="36"/>
    </row>
    <row r="414" spans="19:45" ht="30" customHeight="1" x14ac:dyDescent="0.25">
      <c r="S414" s="7" t="s">
        <v>17</v>
      </c>
      <c r="T414" s="7" t="s">
        <v>368</v>
      </c>
      <c r="U414" s="36"/>
      <c r="V414" s="37"/>
      <c r="W414" s="37"/>
      <c r="X414" s="38"/>
      <c r="Y414" s="38"/>
      <c r="Z414" s="48"/>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
        <v>190</v>
      </c>
      <c r="U415" s="36"/>
      <c r="V415" s="37"/>
      <c r="W415" s="37"/>
      <c r="X415" s="38"/>
      <c r="Y415" s="38"/>
      <c r="Z415" s="48"/>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VLOOKUP(T405,$DT$1:$DV$31,3,FALSE)</f>
        <v>2</v>
      </c>
      <c r="U416" s="36"/>
      <c r="V416" s="37"/>
      <c r="W416" s="37"/>
      <c r="X416" s="38"/>
      <c r="Y416" s="38"/>
      <c r="Z416" s="48"/>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S417" s="7" t="s">
        <v>22</v>
      </c>
      <c r="T417" s="15">
        <v>4</v>
      </c>
      <c r="U417" s="36"/>
      <c r="V417" s="37"/>
      <c r="W417" s="37"/>
      <c r="X417" s="38"/>
      <c r="Y417" s="38"/>
      <c r="Z417" s="48"/>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S418" s="7" t="s">
        <v>696</v>
      </c>
      <c r="T418" s="28">
        <v>44707</v>
      </c>
      <c r="U418" s="36"/>
      <c r="V418" s="37"/>
      <c r="W418" s="37"/>
      <c r="X418" s="38"/>
      <c r="Y418" s="38"/>
      <c r="Z418" s="48"/>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S419" s="7" t="s">
        <v>694</v>
      </c>
      <c r="T419" s="15" t="s">
        <v>994</v>
      </c>
      <c r="U419" s="36"/>
      <c r="V419" s="37"/>
      <c r="W419" s="37"/>
      <c r="X419" s="38"/>
      <c r="Y419" s="38"/>
      <c r="Z419" s="48"/>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S420" s="7" t="s">
        <v>697</v>
      </c>
      <c r="T420" s="7">
        <f ca="1">COUNTA(U395:U454)</f>
        <v>19</v>
      </c>
      <c r="U420" s="36"/>
      <c r="V420" s="37"/>
      <c r="W420" s="37"/>
      <c r="X420" s="38"/>
      <c r="Y420" s="38"/>
      <c r="Z420" s="48"/>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S421" s="7" t="s">
        <v>715</v>
      </c>
      <c r="T421" s="7" t="str">
        <f>T409&amp;"+/-"&amp;T410&amp;" "&amp;T419</f>
        <v>-38+/-0.8 dBV</v>
      </c>
      <c r="U421" s="36"/>
      <c r="V421" s="37"/>
      <c r="W421" s="37"/>
      <c r="X421" s="38"/>
      <c r="Y421" s="38"/>
      <c r="Z421" s="48"/>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S422" s="73" t="s">
        <v>719</v>
      </c>
      <c r="T422" s="54" t="str">
        <f>T401&amp;" : "&amp;T404&amp;" "&amp;"(uA)"&amp;CHAR(10)&amp;"Vdc&amp;Remark: "&amp;T407</f>
        <v>3.3V : 100~200 (uA)
Vdc&amp;Remark: -</v>
      </c>
      <c r="U422" s="36"/>
      <c r="V422" s="37"/>
      <c r="W422" s="37"/>
      <c r="X422" s="38"/>
      <c r="Y422" s="38"/>
      <c r="Z422" s="48"/>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U423" s="36"/>
      <c r="V423" s="37"/>
      <c r="W423" s="37"/>
      <c r="X423" s="38"/>
      <c r="Y423" s="38"/>
      <c r="Z423" s="48"/>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t="s">
        <v>14</v>
      </c>
      <c r="T424" s="2" t="str">
        <f>ADDRESS(ROW(S424),COLUMN($S$1))&amp;":"&amp;ADDRESS(ROW(S454),COLUMN($T$1))</f>
        <v>$S$424:$T$454</v>
      </c>
      <c r="U424" s="36"/>
      <c r="V424" s="37"/>
      <c r="W424" s="37"/>
      <c r="X424" s="38"/>
      <c r="Y424" s="38"/>
      <c r="Z424" s="48"/>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t="str">
        <f>$BB$2</f>
        <v>17V</v>
      </c>
      <c r="T425" s="3" t="s">
        <v>562</v>
      </c>
      <c r="U425" s="36"/>
      <c r="V425" s="37"/>
      <c r="W425" s="37"/>
      <c r="X425" s="38"/>
      <c r="Y425" s="38"/>
      <c r="Z425" s="48"/>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t="str">
        <f>$BB$3</f>
        <v>15V</v>
      </c>
      <c r="T426" s="3" t="s">
        <v>562</v>
      </c>
      <c r="U426" s="36"/>
      <c r="V426" s="37"/>
      <c r="W426" s="37"/>
      <c r="X426" s="38"/>
      <c r="Y426" s="38"/>
      <c r="Z426" s="48"/>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t="str">
        <f>$BB$4</f>
        <v>13V</v>
      </c>
      <c r="T427" s="3" t="s">
        <v>562</v>
      </c>
      <c r="U427" s="36"/>
      <c r="V427" s="37"/>
      <c r="W427" s="37"/>
      <c r="X427" s="38"/>
      <c r="Y427" s="38"/>
      <c r="Z427" s="48"/>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t="str">
        <f>$BB$5</f>
        <v>11V</v>
      </c>
      <c r="T428" s="3">
        <v>3.9</v>
      </c>
      <c r="U428" s="36"/>
      <c r="V428" s="37"/>
      <c r="W428" s="37"/>
      <c r="X428" s="38"/>
      <c r="Y428" s="38"/>
      <c r="Z428" s="48"/>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t="str">
        <f>$BB$6</f>
        <v>10V</v>
      </c>
      <c r="T429" s="3">
        <v>2</v>
      </c>
      <c r="U429" s="36"/>
      <c r="V429" s="37"/>
      <c r="W429" s="37"/>
      <c r="X429" s="38"/>
      <c r="Y429" s="38"/>
      <c r="Z429" s="48"/>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t="str">
        <f>$BB$7</f>
        <v>9V</v>
      </c>
      <c r="T430" s="3">
        <v>0</v>
      </c>
      <c r="U430" s="36"/>
      <c r="V430" s="37"/>
      <c r="W430" s="37"/>
      <c r="X430" s="38"/>
      <c r="Y430" s="38"/>
      <c r="Z430" s="48"/>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t="str">
        <f>$BB$8</f>
        <v>8V</v>
      </c>
      <c r="T431" s="3">
        <v>-2.4</v>
      </c>
      <c r="U431" s="36"/>
      <c r="V431" s="37"/>
      <c r="W431" s="37"/>
      <c r="X431" s="38"/>
      <c r="Y431" s="38"/>
      <c r="Z431" s="48"/>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t="str">
        <f>$BB$9</f>
        <v>7V</v>
      </c>
      <c r="T432" s="3" t="s">
        <v>818</v>
      </c>
      <c r="U432" s="36"/>
      <c r="V432" s="37"/>
      <c r="W432" s="37"/>
      <c r="X432" s="38"/>
      <c r="Y432" s="38"/>
      <c r="Z432" s="48"/>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$BB$10</f>
        <v>FIX</v>
      </c>
      <c r="T433" s="3">
        <v>0</v>
      </c>
      <c r="U433" s="36"/>
      <c r="V433" s="37"/>
      <c r="W433" s="37"/>
      <c r="X433" s="38"/>
      <c r="Y433" s="38"/>
      <c r="Z433" s="48"/>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$BB$11</f>
        <v>Config2</v>
      </c>
      <c r="T434" s="3" t="s">
        <v>562</v>
      </c>
      <c r="U434" s="36"/>
      <c r="V434" s="37"/>
      <c r="W434" s="37"/>
      <c r="X434" s="38"/>
      <c r="Y434" s="38"/>
      <c r="Z434" s="48"/>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$BB$12</f>
        <v>-</v>
      </c>
      <c r="T435" s="3"/>
      <c r="U435" s="36"/>
      <c r="V435" s="37"/>
      <c r="W435" s="37"/>
      <c r="X435" s="38"/>
      <c r="Y435" s="38"/>
      <c r="Z435" s="48"/>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$BB$13</f>
        <v>-</v>
      </c>
      <c r="T436" s="3"/>
      <c r="U436" s="36"/>
      <c r="V436" s="37"/>
      <c r="W436" s="37"/>
      <c r="X436" s="38"/>
      <c r="Y436" s="38"/>
      <c r="Z436" s="48"/>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$BB$14</f>
        <v>-</v>
      </c>
      <c r="T437" s="3"/>
      <c r="U437" s="36"/>
      <c r="V437" s="37"/>
      <c r="W437" s="37"/>
      <c r="X437" s="38"/>
      <c r="Y437" s="38"/>
      <c r="Z437" s="48"/>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$BB$15</f>
        <v>-</v>
      </c>
      <c r="T438" s="3"/>
      <c r="U438" s="36"/>
      <c r="V438" s="37"/>
      <c r="W438" s="37"/>
      <c r="X438" s="38"/>
      <c r="Y438" s="38"/>
      <c r="Z438" s="48"/>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$BB$16</f>
        <v>-</v>
      </c>
      <c r="T439" s="3"/>
      <c r="U439" s="36"/>
      <c r="V439" s="37"/>
      <c r="W439" s="37"/>
      <c r="X439" s="38"/>
      <c r="Y439" s="38"/>
      <c r="Z439" s="48"/>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$BB$17</f>
        <v>-</v>
      </c>
      <c r="T440" s="3"/>
      <c r="U440" s="36"/>
      <c r="V440" s="37"/>
      <c r="W440" s="37"/>
      <c r="X440" s="38"/>
      <c r="Y440" s="38"/>
      <c r="Z440" s="48"/>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$BB$18</f>
        <v>-</v>
      </c>
      <c r="T441" s="3"/>
      <c r="U441" s="36"/>
      <c r="V441" s="37"/>
      <c r="W441" s="37"/>
      <c r="X441" s="38"/>
      <c r="Y441" s="38"/>
      <c r="Z441" s="48"/>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$BB$19</f>
        <v>-</v>
      </c>
      <c r="T442" s="3"/>
      <c r="U442" s="36"/>
      <c r="V442" s="37"/>
      <c r="W442" s="37"/>
      <c r="X442" s="38"/>
      <c r="Y442" s="38"/>
      <c r="Z442" s="48"/>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$BB$20</f>
        <v>-</v>
      </c>
      <c r="T443" s="3"/>
      <c r="U443" s="36"/>
      <c r="V443" s="37"/>
      <c r="W443" s="37"/>
      <c r="X443" s="38"/>
      <c r="Y443" s="38"/>
      <c r="Z443" s="48"/>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$BB$21</f>
        <v>-</v>
      </c>
      <c r="T444" s="3"/>
      <c r="U444" s="36"/>
      <c r="V444" s="37"/>
      <c r="W444" s="37"/>
      <c r="X444" s="38"/>
      <c r="Y444" s="38"/>
      <c r="Z444" s="48"/>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$BB$22</f>
        <v>-</v>
      </c>
      <c r="T445" s="3"/>
      <c r="U445" s="36"/>
      <c r="V445" s="37"/>
      <c r="W445" s="37"/>
      <c r="X445" s="38"/>
      <c r="Y445" s="38"/>
      <c r="Z445" s="48"/>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$BB$23</f>
        <v>-</v>
      </c>
      <c r="T446" s="3"/>
      <c r="U446" s="36"/>
      <c r="V446" s="37"/>
      <c r="W446" s="37"/>
      <c r="X446" s="38"/>
      <c r="Y446" s="38"/>
      <c r="Z446" s="48"/>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$BB$24</f>
        <v>-</v>
      </c>
      <c r="T447" s="3"/>
      <c r="U447" s="36"/>
      <c r="V447" s="37"/>
      <c r="W447" s="37"/>
      <c r="X447" s="38"/>
      <c r="Y447" s="38"/>
      <c r="Z447" s="48"/>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$BB$25</f>
        <v>-</v>
      </c>
      <c r="T448" s="3"/>
      <c r="U448" s="36"/>
      <c r="V448" s="37"/>
      <c r="W448" s="37"/>
      <c r="X448" s="38"/>
      <c r="Y448" s="38"/>
      <c r="Z448" s="48"/>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$BB$26</f>
        <v>-</v>
      </c>
      <c r="T449" s="3"/>
      <c r="U449" s="36"/>
      <c r="V449" s="37"/>
      <c r="W449" s="37"/>
      <c r="X449" s="38"/>
      <c r="Y449" s="38"/>
      <c r="Z449" s="48"/>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$BB$27</f>
        <v>-</v>
      </c>
      <c r="T450" s="3"/>
      <c r="U450" s="36"/>
      <c r="V450" s="37"/>
      <c r="W450" s="37"/>
      <c r="X450" s="38"/>
      <c r="Y450" s="38"/>
      <c r="Z450" s="48"/>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$BB$28</f>
        <v>-</v>
      </c>
      <c r="T451" s="3"/>
      <c r="U451" s="36"/>
      <c r="V451" s="37"/>
      <c r="W451" s="37"/>
      <c r="X451" s="38"/>
      <c r="Y451" s="38"/>
      <c r="Z451" s="48"/>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$BB$29</f>
        <v>-</v>
      </c>
      <c r="T452" s="3"/>
      <c r="U452" s="36"/>
      <c r="V452" s="37"/>
      <c r="W452" s="37"/>
      <c r="X452" s="38"/>
      <c r="Y452" s="38"/>
      <c r="Z452" s="48"/>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$BB$30</f>
        <v>-</v>
      </c>
      <c r="T453" s="3"/>
      <c r="U453" s="36"/>
      <c r="V453" s="37"/>
      <c r="W453" s="37"/>
      <c r="X453" s="38"/>
      <c r="Y453" s="38"/>
      <c r="Z453" s="48"/>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$BB$31</f>
        <v>-</v>
      </c>
      <c r="T454" s="3"/>
      <c r="U454" s="36"/>
      <c r="V454" s="37"/>
      <c r="W454" s="37"/>
      <c r="X454" s="38"/>
      <c r="Y454" s="38"/>
      <c r="Z454" s="48"/>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m="1">
        <f t="array" ref="S456">BoxNum(ROW($S456))</f>
        <v>8</v>
      </c>
      <c r="T456" s="7" t="s">
        <v>698</v>
      </c>
      <c r="U456" s="15" t="s">
        <v>1224</v>
      </c>
      <c r="V456" s="12"/>
      <c r="W456" s="65"/>
      <c r="X456" s="12"/>
      <c r="Y456" s="7" t="str">
        <f>VLOOKUP(U456,$DX$1:$DZ$21,3,FALSE)</f>
        <v>-</v>
      </c>
      <c r="Z456" s="81"/>
      <c r="AD456" s="8"/>
    </row>
    <row r="457" spans="19:45" ht="30" customHeight="1" x14ac:dyDescent="0.25">
      <c r="S457" s="7" t="s">
        <v>24</v>
      </c>
      <c r="T457" s="15" t="s">
        <v>433</v>
      </c>
      <c r="U457" s="5" t="s">
        <v>23</v>
      </c>
      <c r="V457" s="7">
        <f>VLOOKUP(U456,$DX$1:$DZ$21,2,FALSE)</f>
        <v>0</v>
      </c>
      <c r="W457" s="19"/>
      <c r="X457" s="19"/>
      <c r="Y457" s="19"/>
      <c r="Z457" s="19"/>
      <c r="AA457" s="5" t="s">
        <v>592</v>
      </c>
      <c r="AB457" s="26" t="str">
        <f>T476&amp;"_"&amp;ABS(T474)&amp;"dB_"&amp;T478&amp;"_"&amp;T479&amp;"_"&amp;GetAbsMaxMinText(AF460:AG519)&amp;"_"&amp;T459&amp;"_"&amp;T458&amp;S456&amp;"."&amp;T482</f>
        <v>11V_NormalMode_38dB_G805YB_2227F_336_382_ZTS6856S_MP8.0</v>
      </c>
      <c r="AC457" s="18"/>
      <c r="AD457" s="18"/>
      <c r="AE457" s="18"/>
      <c r="AF457" s="18"/>
      <c r="AG457" s="18"/>
      <c r="AH457" s="19"/>
      <c r="AI457" s="19" t="s">
        <v>2</v>
      </c>
      <c r="AJ457" s="16"/>
      <c r="AK457" s="16"/>
      <c r="AL457" s="16"/>
      <c r="AM457" s="16"/>
      <c r="AN457" s="16"/>
      <c r="AO457" s="16"/>
      <c r="AP457" s="16"/>
      <c r="AQ457" s="16"/>
      <c r="AR457" s="16"/>
      <c r="AS457" s="16"/>
    </row>
    <row r="458" spans="19:45" ht="30" customHeight="1" x14ac:dyDescent="0.25">
      <c r="S458" s="7" t="s">
        <v>5</v>
      </c>
      <c r="T458" s="15" t="s">
        <v>1148</v>
      </c>
      <c r="U458" s="32" t="str">
        <f>HYPERLINK("#A"&amp;(S456+1),"&lt;==Block" &amp; $S456 &amp;"==&gt;")</f>
        <v>&lt;==Block8==&gt;</v>
      </c>
      <c r="V458" s="51"/>
      <c r="W458" s="19"/>
      <c r="X458" s="19"/>
      <c r="Y458" s="79"/>
      <c r="Z458" s="8"/>
      <c r="AA458" s="19"/>
      <c r="AB458" s="19"/>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332</v>
      </c>
      <c r="U459" s="52" t="s">
        <v>775</v>
      </c>
      <c r="V459" s="33" t="s">
        <v>601</v>
      </c>
      <c r="W459" s="33" t="s">
        <v>602</v>
      </c>
      <c r="X459" s="33" t="s">
        <v>603</v>
      </c>
      <c r="Y459" s="33" t="s">
        <v>603</v>
      </c>
      <c r="Z459" s="33" t="s">
        <v>591</v>
      </c>
      <c r="AA459" s="33" t="s">
        <v>7</v>
      </c>
      <c r="AB459" s="33" t="s">
        <v>563</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VLOOKUP($T467,$DE$1:$DJ$31,2,FALSE)</f>
        <v>Full</v>
      </c>
      <c r="AO459" s="56" t="str">
        <f>VLOOKUP($T467,$DE$1:$DJ$31,3,FALSE)</f>
        <v>Full</v>
      </c>
      <c r="AP459" s="56" t="str">
        <f>VLOOKUP($T467,$DE$1:$DJ$31,4,FALSE)</f>
        <v>non</v>
      </c>
      <c r="AQ459" s="56" t="str">
        <f>VLOOKUP($T467,$DE$1:$DJ$31,5,FALSE)</f>
        <v>non</v>
      </c>
      <c r="AR459" s="56" t="str">
        <f>VLOOKUP($T467,$DE$1:$DJ$31,6,FALSE)</f>
        <v>non</v>
      </c>
      <c r="AS459" s="35"/>
    </row>
    <row r="460" spans="19:45" ht="30" customHeight="1" x14ac:dyDescent="0.25">
      <c r="S460" s="7" t="s">
        <v>18</v>
      </c>
      <c r="T460" s="15" t="s">
        <v>45</v>
      </c>
      <c r="U460" s="36" t="str">
        <f t="shared" ref="U460:U478" ca="1" si="81">ConfigCode($AA460,$AN460,$AO460,$AP460,$AQ460,$AR460,$AF460,$AG460,2)</f>
        <v>0x26=-34.40,-33.60;</v>
      </c>
      <c r="V460" s="37"/>
      <c r="W460" s="37"/>
      <c r="X460" s="68"/>
      <c r="Y460" s="68"/>
      <c r="Z460" s="55">
        <f t="shared" ref="Z460:Z478" ca="1" si="82" xml:space="preserve">
N("vbias,vlookup vbias range")+
VLOOKUP($AA460,INDIRECT(BoxVal(ROW($AA460),34,COLUMN(T456))),2,FALSE)+
N("gain")+
$AB460+
N("vcm")+
VLOOKUP($AC460,$CT$1:$DC$31,7,FALSE)+
N("(vbias*vcp*vbg-vbias)*sensor ratio")+
VbiasCal($AA460,$AD460,$AE460,BoxVal(ROW($AC460),18,COLUMN($T$22)))+
N("vbias ref+gain ref")+
$V460+$W460</f>
        <v>-2.44</v>
      </c>
      <c r="AA460" s="39" t="s">
        <v>1268</v>
      </c>
      <c r="AB460" s="40">
        <v>-0.5</v>
      </c>
      <c r="AC460" s="40" t="s">
        <v>995</v>
      </c>
      <c r="AD460" s="40">
        <v>1</v>
      </c>
      <c r="AE460" s="41">
        <v>0</v>
      </c>
      <c r="AF460" s="42">
        <v>-34.4</v>
      </c>
      <c r="AG460" s="42">
        <v>-33.6</v>
      </c>
      <c r="AH460" s="43">
        <f t="shared" ref="AH460:AH478" ca="1" si="83">$AF460+$Z460</f>
        <v>-36.839999999999996</v>
      </c>
      <c r="AI460" s="43">
        <f t="shared" ref="AI460:AI478" ca="1" si="84">$AG460+$Z460</f>
        <v>-36.04</v>
      </c>
      <c r="AJ460" s="44" cm="1">
        <f t="array" aca="1" ref="AJ460" ca="1" xml:space="preserve">
N("initial sens-loopgain")+
$AF460-BoxVal(ROW($AA460),26,COLUMN(INDIRECT("T"&amp;(INT(ROW($AA477)/65))*65+2)))</f>
        <v>-36.4</v>
      </c>
      <c r="AK460" s="44">
        <f t="shared" ref="AK460:AK478" ca="1" si="85">AJ460+(AG460-AF460)</f>
        <v>-35.6</v>
      </c>
      <c r="AL460" s="44" cm="1">
        <f t="array" aca="1" ref="AL460" ca="1" xml:space="preserve">
N("initial sens-loopgain-gain-gain ref-vcm")+
$AH460-
BoxVal(ROW($AA460),26,COLUMN(INDIRECT("T"&amp;(INT(ROW($AA477)/65))*65+2)))-
$AB460-
$W460-
IFERROR(VLOOKUP($AC460,$CT$1:$DC$31,7,FALSE),0)</f>
        <v>-38.339999999999996</v>
      </c>
      <c r="AM460" s="44">
        <f t="shared" ref="AM460:AM478" ca="1" si="86">AL460+(AG460-AF460)</f>
        <v>-37.54</v>
      </c>
      <c r="AN460" s="36" t="str">
        <f t="shared" ref="AN460:AN478" ca="1" si="87">IF(BoxVal(ROW(AA460),9,COLUMN(T458))="FIX","00",ManualLookup(AA460,BoxVal(ROW(AA460),4,COLUMN(AN458)),INDIRECT(DN$3)))</f>
        <v>20</v>
      </c>
      <c r="AO460" s="36" t="str" cm="1">
        <f t="array" aca="1" ref="AO460" ca="1">ManualLookup(AB460,BoxVal(ROW(AB460),4,COLUMN(AO458)),INDIRECT(DO$3))</f>
        <v>06</v>
      </c>
      <c r="AP460" s="36" t="str" cm="1">
        <f t="array" aca="1" ref="AP460" ca="1">ManualLookup(AC460,BoxVal(ROW(AC460),4,COLUMN(AP458)),INDIRECT(DP$3))</f>
        <v>00</v>
      </c>
      <c r="AQ460" s="36" t="str" cm="1">
        <f t="array" aca="1" ref="AQ460" ca="1">ManualLookup(AD460,BoxVal(ROW(AD460),4,COLUMN(AQ458)),INDIRECT(DQ$3))</f>
        <v>00</v>
      </c>
      <c r="AR460" s="36" t="str" cm="1">
        <f t="array" aca="1" ref="AR460" ca="1">ManualLookup(AE460,BoxVal(ROW(AE460),4,COLUMN(AR458)),INDIRECT(DR$3))</f>
        <v>00</v>
      </c>
      <c r="AS460" s="33"/>
    </row>
    <row r="461" spans="19:45" ht="30" customHeight="1" x14ac:dyDescent="0.25">
      <c r="S461" s="7" t="s">
        <v>13</v>
      </c>
      <c r="T461" s="15" t="s">
        <v>1123</v>
      </c>
      <c r="U461" s="36" t="str">
        <f t="shared" ca="1" si="81"/>
        <v>0x03=-34.90,-34.40;</v>
      </c>
      <c r="V461" s="37"/>
      <c r="W461" s="37"/>
      <c r="X461" s="68"/>
      <c r="Y461" s="68"/>
      <c r="Z461" s="55">
        <f t="shared" ca="1" si="82"/>
        <v>-2</v>
      </c>
      <c r="AA461" s="39" t="s">
        <v>965</v>
      </c>
      <c r="AB461" s="40">
        <v>-2</v>
      </c>
      <c r="AC461" s="40" t="s">
        <v>995</v>
      </c>
      <c r="AD461" s="40">
        <v>1</v>
      </c>
      <c r="AE461" s="41">
        <v>0</v>
      </c>
      <c r="AF461" s="42">
        <v>-34.9</v>
      </c>
      <c r="AG461" s="47">
        <f t="shared" ref="AG461:AG478" si="88">AF460</f>
        <v>-34.4</v>
      </c>
      <c r="AH461" s="43">
        <f t="shared" ca="1" si="83"/>
        <v>-36.9</v>
      </c>
      <c r="AI461" s="43">
        <f t="shared" ca="1" si="84"/>
        <v>-36.4</v>
      </c>
      <c r="AJ461" s="44" cm="1">
        <f t="array" aca="1" ref="AJ461" ca="1" xml:space="preserve">
N("initial sens-loopgain")+
$AF461-BoxVal(ROW($AA461),26,COLUMN(INDIRECT("T"&amp;(INT(ROW($AA478)/65))*65+2)))</f>
        <v>-36.9</v>
      </c>
      <c r="AK461" s="44">
        <f t="shared" ca="1" si="85"/>
        <v>-36.4</v>
      </c>
      <c r="AL461" s="44" cm="1">
        <f t="array" aca="1" ref="AL461" ca="1" xml:space="preserve">
N("initial sens-loopgain-gain-gain ref-vcm")+
$AH461-
BoxVal(ROW($AA461),26,COLUMN(INDIRECT("T"&amp;(INT(ROW($AA478)/65))*65+2)))-
$AB461-
$W461-
IFERROR(VLOOKUP($AC461,$CT$1:$DC$31,7,FALSE),0)</f>
        <v>-36.9</v>
      </c>
      <c r="AM461" s="44">
        <f t="shared" ca="1" si="86"/>
        <v>-36.4</v>
      </c>
      <c r="AN461" s="36" t="str">
        <f t="shared" ca="1" si="87"/>
        <v>00</v>
      </c>
      <c r="AO461" s="36" t="str" cm="1">
        <f t="array" aca="1" ref="AO461" ca="1">ManualLookup(AB461,BoxVal(ROW(AB461),4,COLUMN(AO459)),INDIRECT(DO$3))</f>
        <v>03</v>
      </c>
      <c r="AP461" s="36" t="str" cm="1">
        <f t="array" aca="1" ref="AP461" ca="1">ManualLookup(AC461,BoxVal(ROW(AC461),4,COLUMN(AP459)),INDIRECT(DP$3))</f>
        <v>00</v>
      </c>
      <c r="AQ461" s="36" t="str" cm="1">
        <f t="array" aca="1" ref="AQ461" ca="1">ManualLookup(AD461,BoxVal(ROW(AD461),4,COLUMN(AQ459)),INDIRECT(DQ$3))</f>
        <v>00</v>
      </c>
      <c r="AR461" s="36" t="str" cm="1">
        <f t="array" aca="1" ref="AR461" ca="1">ManualLookup(AE461,BoxVal(ROW(AE461),4,COLUMN(AR459)),INDIRECT(DR$3))</f>
        <v>00</v>
      </c>
      <c r="AS461" s="36"/>
    </row>
    <row r="462" spans="19:45" ht="30" customHeight="1" x14ac:dyDescent="0.25">
      <c r="S462" s="26"/>
      <c r="T462" s="17"/>
      <c r="U462" s="36" t="str">
        <f t="shared" ca="1" si="81"/>
        <v>0x04=-35.40,-34.90;</v>
      </c>
      <c r="V462" s="37"/>
      <c r="W462" s="37"/>
      <c r="X462" s="68"/>
      <c r="Y462" s="68"/>
      <c r="Z462" s="55">
        <f t="shared" ca="1" si="82"/>
        <v>-1.5</v>
      </c>
      <c r="AA462" s="39" t="s">
        <v>965</v>
      </c>
      <c r="AB462" s="40">
        <v>-1.5</v>
      </c>
      <c r="AC462" s="40" t="s">
        <v>995</v>
      </c>
      <c r="AD462" s="40">
        <v>1</v>
      </c>
      <c r="AE462" s="41">
        <v>0</v>
      </c>
      <c r="AF462" s="42">
        <v>-35.4</v>
      </c>
      <c r="AG462" s="47">
        <f t="shared" si="88"/>
        <v>-34.9</v>
      </c>
      <c r="AH462" s="43">
        <f t="shared" ca="1" si="83"/>
        <v>-36.9</v>
      </c>
      <c r="AI462" s="43">
        <f t="shared" ca="1" si="84"/>
        <v>-36.4</v>
      </c>
      <c r="AJ462" s="44" cm="1">
        <f t="array" aca="1" ref="AJ462" ca="1" xml:space="preserve">
N("initial sens-loopgain")+
$AF462-BoxVal(ROW($AA462),26,COLUMN(INDIRECT("T"&amp;(INT(ROW($AA479)/65))*65+2)))</f>
        <v>-37.4</v>
      </c>
      <c r="AK462" s="44">
        <f t="shared" ca="1" si="85"/>
        <v>-36.9</v>
      </c>
      <c r="AL462" s="44" cm="1">
        <f t="array" aca="1" ref="AL462" ca="1" xml:space="preserve">
N("initial sens-loopgain-gain-gain ref-vcm")+
$AH462-
BoxVal(ROW($AA462),26,COLUMN(INDIRECT("T"&amp;(INT(ROW($AA479)/65))*65+2)))-
$AB462-
$W462-
IFERROR(VLOOKUP($AC462,$CT$1:$DC$31,7,FALSE),0)</f>
        <v>-37.4</v>
      </c>
      <c r="AM462" s="44">
        <f t="shared" ca="1" si="86"/>
        <v>-36.9</v>
      </c>
      <c r="AN462" s="36" t="str">
        <f t="shared" ca="1" si="87"/>
        <v>00</v>
      </c>
      <c r="AO462" s="36" t="str" cm="1">
        <f t="array" aca="1" ref="AO462" ca="1">ManualLookup(AB462,BoxVal(ROW(AB462),4,COLUMN(AO460)),INDIRECT(DO$3))</f>
        <v>04</v>
      </c>
      <c r="AP462" s="36" t="str" cm="1">
        <f t="array" aca="1" ref="AP462" ca="1">ManualLookup(AC462,BoxVal(ROW(AC462),4,COLUMN(AP460)),INDIRECT(DP$3))</f>
        <v>00</v>
      </c>
      <c r="AQ462" s="36" t="str" cm="1">
        <f t="array" aca="1" ref="AQ462" ca="1">ManualLookup(AD462,BoxVal(ROW(AD462),4,COLUMN(AQ460)),INDIRECT(DQ$3))</f>
        <v>00</v>
      </c>
      <c r="AR462" s="36" t="str" cm="1">
        <f t="array" aca="1" ref="AR462" ca="1">ManualLookup(AE462,BoxVal(ROW(AE462),4,COLUMN(AR460)),INDIRECT(DR$3))</f>
        <v>00</v>
      </c>
      <c r="AS462" s="36"/>
    </row>
    <row r="463" spans="19:45" ht="30" customHeight="1" x14ac:dyDescent="0.25">
      <c r="S463" s="7" t="s">
        <v>19</v>
      </c>
      <c r="T463" s="15" t="s">
        <v>965</v>
      </c>
      <c r="U463" s="36" t="str">
        <f t="shared" ca="1" si="81"/>
        <v>0x05=-35.80,-35.40;</v>
      </c>
      <c r="V463" s="37"/>
      <c r="W463" s="37"/>
      <c r="X463" s="68"/>
      <c r="Y463" s="68"/>
      <c r="Z463" s="55">
        <f t="shared" ca="1" si="82"/>
        <v>-1</v>
      </c>
      <c r="AA463" s="39" t="s">
        <v>965</v>
      </c>
      <c r="AB463" s="40">
        <v>-1</v>
      </c>
      <c r="AC463" s="40" t="s">
        <v>995</v>
      </c>
      <c r="AD463" s="40">
        <v>1</v>
      </c>
      <c r="AE463" s="41">
        <v>0</v>
      </c>
      <c r="AF463" s="42">
        <v>-35.799999999999997</v>
      </c>
      <c r="AG463" s="47">
        <f t="shared" si="88"/>
        <v>-35.4</v>
      </c>
      <c r="AH463" s="43">
        <f t="shared" ca="1" si="83"/>
        <v>-36.799999999999997</v>
      </c>
      <c r="AI463" s="43">
        <f t="shared" ca="1" si="84"/>
        <v>-36.4</v>
      </c>
      <c r="AJ463" s="44" cm="1">
        <f t="array" aca="1" ref="AJ463" ca="1" xml:space="preserve">
N("initial sens-loopgain")+
$AF463-BoxVal(ROW($AA463),26,COLUMN(INDIRECT("T"&amp;(INT(ROW($AA480)/65))*65+2)))</f>
        <v>-37.799999999999997</v>
      </c>
      <c r="AK463" s="44">
        <f t="shared" ca="1" si="85"/>
        <v>-37.4</v>
      </c>
      <c r="AL463" s="44" cm="1">
        <f t="array" aca="1" ref="AL463" ca="1" xml:space="preserve">
N("initial sens-loopgain-gain-gain ref-vcm")+
$AH463-
BoxVal(ROW($AA463),26,COLUMN(INDIRECT("T"&amp;(INT(ROW($AA480)/65))*65+2)))-
$AB463-
$W463-
IFERROR(VLOOKUP($AC463,$CT$1:$DC$31,7,FALSE),0)</f>
        <v>-37.799999999999997</v>
      </c>
      <c r="AM463" s="44">
        <f t="shared" ca="1" si="86"/>
        <v>-37.4</v>
      </c>
      <c r="AN463" s="36" t="str">
        <f t="shared" ca="1" si="87"/>
        <v>00</v>
      </c>
      <c r="AO463" s="36" t="str" cm="1">
        <f t="array" aca="1" ref="AO463" ca="1">ManualLookup(AB463,BoxVal(ROW(AB463),4,COLUMN(AO461)),INDIRECT(DO$3))</f>
        <v>05</v>
      </c>
      <c r="AP463" s="36" t="str" cm="1">
        <f t="array" aca="1" ref="AP463" ca="1">ManualLookup(AC463,BoxVal(ROW(AC463),4,COLUMN(AP461)),INDIRECT(DP$3))</f>
        <v>00</v>
      </c>
      <c r="AQ463" s="36" t="str" cm="1">
        <f t="array" aca="1" ref="AQ463" ca="1">ManualLookup(AD463,BoxVal(ROW(AD463),4,COLUMN(AQ461)),INDIRECT(DQ$3))</f>
        <v>00</v>
      </c>
      <c r="AR463" s="36" t="str" cm="1">
        <f t="array" aca="1" ref="AR463" ca="1">ManualLookup(AE463,BoxVal(ROW(AE463),4,COLUMN(AR461)),INDIRECT(DR$3))</f>
        <v>00</v>
      </c>
      <c r="AS463" s="36"/>
    </row>
    <row r="464" spans="19:45" ht="30" customHeight="1" x14ac:dyDescent="0.25">
      <c r="S464" s="73" t="s">
        <v>15</v>
      </c>
      <c r="T464" s="15" t="s">
        <v>801</v>
      </c>
      <c r="U464" s="36" t="str">
        <f t="shared" ca="1" si="81"/>
        <v>0x06=-36.30,-35.80;</v>
      </c>
      <c r="V464" s="37"/>
      <c r="W464" s="37"/>
      <c r="X464" s="68"/>
      <c r="Y464" s="68"/>
      <c r="Z464" s="55">
        <f t="shared" ca="1" si="82"/>
        <v>-0.5</v>
      </c>
      <c r="AA464" s="39" t="s">
        <v>965</v>
      </c>
      <c r="AB464" s="40">
        <v>-0.5</v>
      </c>
      <c r="AC464" s="40" t="s">
        <v>995</v>
      </c>
      <c r="AD464" s="40">
        <v>1</v>
      </c>
      <c r="AE464" s="41">
        <v>0</v>
      </c>
      <c r="AF464" s="42">
        <v>-36.299999999999997</v>
      </c>
      <c r="AG464" s="47">
        <f t="shared" si="88"/>
        <v>-35.799999999999997</v>
      </c>
      <c r="AH464" s="43">
        <f t="shared" ca="1" si="83"/>
        <v>-36.799999999999997</v>
      </c>
      <c r="AI464" s="43">
        <f t="shared" ca="1" si="84"/>
        <v>-36.299999999999997</v>
      </c>
      <c r="AJ464" s="44" cm="1">
        <f t="array" aca="1" ref="AJ464" ca="1" xml:space="preserve">
N("initial sens-loopgain")+
$AF464-BoxVal(ROW($AA464),26,COLUMN(INDIRECT("T"&amp;(INT(ROW($AA481)/65))*65+2)))</f>
        <v>-38.299999999999997</v>
      </c>
      <c r="AK464" s="44">
        <f t="shared" ca="1" si="85"/>
        <v>-37.799999999999997</v>
      </c>
      <c r="AL464" s="44" cm="1">
        <f t="array" aca="1" ref="AL464" ca="1" xml:space="preserve">
N("initial sens-loopgain-gain-gain ref-vcm")+
$AH464-
BoxVal(ROW($AA464),26,COLUMN(INDIRECT("T"&amp;(INT(ROW($AA481)/65))*65+2)))-
$AB464-
$W464-
IFERROR(VLOOKUP($AC464,$CT$1:$DC$31,7,FALSE),0)</f>
        <v>-38.299999999999997</v>
      </c>
      <c r="AM464" s="44">
        <f t="shared" ca="1" si="86"/>
        <v>-37.799999999999997</v>
      </c>
      <c r="AN464" s="36" t="str">
        <f t="shared" ca="1" si="87"/>
        <v>00</v>
      </c>
      <c r="AO464" s="36" t="str" cm="1">
        <f t="array" aca="1" ref="AO464" ca="1">ManualLookup(AB464,BoxVal(ROW(AB464),4,COLUMN(AO462)),INDIRECT(DO$3))</f>
        <v>06</v>
      </c>
      <c r="AP464" s="36" t="str" cm="1">
        <f t="array" aca="1" ref="AP464" ca="1">ManualLookup(AC464,BoxVal(ROW(AC464),4,COLUMN(AP462)),INDIRECT(DP$3))</f>
        <v>00</v>
      </c>
      <c r="AQ464" s="36" t="str" cm="1">
        <f t="array" aca="1" ref="AQ464" ca="1">ManualLookup(AD464,BoxVal(ROW(AD464),4,COLUMN(AQ462)),INDIRECT(DQ$3))</f>
        <v>00</v>
      </c>
      <c r="AR464" s="36" t="str" cm="1">
        <f t="array" aca="1" ref="AR464" ca="1">ManualLookup(AE464,BoxVal(ROW(AE464),4,COLUMN(AR462)),INDIRECT(DR$3))</f>
        <v>00</v>
      </c>
      <c r="AS464" s="36"/>
    </row>
    <row r="465" spans="19:45" ht="30" customHeight="1" x14ac:dyDescent="0.25">
      <c r="S465" s="73" t="s">
        <v>705</v>
      </c>
      <c r="T465" s="15" t="s">
        <v>990</v>
      </c>
      <c r="U465" s="36" t="str">
        <f t="shared" ca="1" si="81"/>
        <v>0x33=-36.80,-36.30;</v>
      </c>
      <c r="V465" s="37"/>
      <c r="W465" s="37"/>
      <c r="X465" s="68"/>
      <c r="Y465" s="68"/>
      <c r="Z465" s="55">
        <f t="shared" ca="1" si="82"/>
        <v>-0.19999999999999996</v>
      </c>
      <c r="AA465" s="39" t="s">
        <v>584</v>
      </c>
      <c r="AB465" s="40">
        <v>-2</v>
      </c>
      <c r="AC465" s="40" t="s">
        <v>995</v>
      </c>
      <c r="AD465" s="40">
        <v>1</v>
      </c>
      <c r="AE465" s="41">
        <v>0</v>
      </c>
      <c r="AF465" s="42">
        <v>-36.799999999999997</v>
      </c>
      <c r="AG465" s="47">
        <f t="shared" si="88"/>
        <v>-36.299999999999997</v>
      </c>
      <c r="AH465" s="43">
        <f t="shared" ca="1" si="83"/>
        <v>-37</v>
      </c>
      <c r="AI465" s="43">
        <f t="shared" ca="1" si="84"/>
        <v>-36.5</v>
      </c>
      <c r="AJ465" s="44" cm="1">
        <f t="array" aca="1" ref="AJ465" ca="1" xml:space="preserve">
N("initial sens-loopgain")+
$AF465-BoxVal(ROW($AA465),26,COLUMN(INDIRECT("T"&amp;(INT(ROW($AA482)/65))*65+2)))</f>
        <v>-38.799999999999997</v>
      </c>
      <c r="AK465" s="44">
        <f t="shared" ca="1" si="85"/>
        <v>-38.299999999999997</v>
      </c>
      <c r="AL465" s="44" cm="1">
        <f t="array" aca="1" ref="AL465" ca="1" xml:space="preserve">
N("initial sens-loopgain-gain-gain ref-vcm")+
$AH465-
BoxVal(ROW($AA465),26,COLUMN(INDIRECT("T"&amp;(INT(ROW($AA482)/65))*65+2)))-
$AB465-
$W465-
IFERROR(VLOOKUP($AC465,$CT$1:$DC$31,7,FALSE),0)</f>
        <v>-37</v>
      </c>
      <c r="AM465" s="44">
        <f t="shared" ca="1" si="86"/>
        <v>-36.5</v>
      </c>
      <c r="AN465" s="36" t="str">
        <f t="shared" ca="1" si="87"/>
        <v>30</v>
      </c>
      <c r="AO465" s="36" t="str" cm="1">
        <f t="array" aca="1" ref="AO465" ca="1">ManualLookup(AB465,BoxVal(ROW(AB465),4,COLUMN(AO463)),INDIRECT(DO$3))</f>
        <v>03</v>
      </c>
      <c r="AP465" s="36" t="str" cm="1">
        <f t="array" aca="1" ref="AP465" ca="1">ManualLookup(AC465,BoxVal(ROW(AC465),4,COLUMN(AP463)),INDIRECT(DP$3))</f>
        <v>00</v>
      </c>
      <c r="AQ465" s="36" t="str" cm="1">
        <f t="array" aca="1" ref="AQ465" ca="1">ManualLookup(AD465,BoxVal(ROW(AD465),4,COLUMN(AQ463)),INDIRECT(DQ$3))</f>
        <v>00</v>
      </c>
      <c r="AR465" s="36" t="str" cm="1">
        <f t="array" aca="1" ref="AR465" ca="1">ManualLookup(AE465,BoxVal(ROW(AE465),4,COLUMN(AR463)),INDIRECT(DR$3))</f>
        <v>00</v>
      </c>
      <c r="AS465" s="36"/>
    </row>
    <row r="466" spans="19:45" ht="30" customHeight="1" x14ac:dyDescent="0.25">
      <c r="S466" s="73" t="s">
        <v>605</v>
      </c>
      <c r="T466" s="15" t="s">
        <v>991</v>
      </c>
      <c r="U466" s="36" t="str">
        <f t="shared" ca="1" si="81"/>
        <v>0x34=-37.30,-36.80;</v>
      </c>
      <c r="V466" s="37"/>
      <c r="W466" s="37"/>
      <c r="X466" s="68"/>
      <c r="Y466" s="68"/>
      <c r="Z466" s="55">
        <f t="shared" ca="1" si="82"/>
        <v>0.30000000000000004</v>
      </c>
      <c r="AA466" s="39" t="s">
        <v>584</v>
      </c>
      <c r="AB466" s="40">
        <v>-1.5</v>
      </c>
      <c r="AC466" s="40" t="s">
        <v>995</v>
      </c>
      <c r="AD466" s="40">
        <v>1</v>
      </c>
      <c r="AE466" s="41">
        <v>0</v>
      </c>
      <c r="AF466" s="42">
        <v>-37.299999999999997</v>
      </c>
      <c r="AG466" s="47">
        <f t="shared" si="88"/>
        <v>-36.799999999999997</v>
      </c>
      <c r="AH466" s="43">
        <f t="shared" ca="1" si="83"/>
        <v>-37</v>
      </c>
      <c r="AI466" s="43">
        <f t="shared" ca="1" si="84"/>
        <v>-36.5</v>
      </c>
      <c r="AJ466" s="44" cm="1">
        <f t="array" aca="1" ref="AJ466" ca="1" xml:space="preserve">
N("initial sens-loopgain")+
$AF466-BoxVal(ROW($AA466),26,COLUMN(INDIRECT("T"&amp;(INT(ROW($AA483)/65))*65+2)))</f>
        <v>-39.299999999999997</v>
      </c>
      <c r="AK466" s="44">
        <f t="shared" ca="1" si="85"/>
        <v>-38.799999999999997</v>
      </c>
      <c r="AL466" s="44" cm="1">
        <f t="array" aca="1" ref="AL466" ca="1" xml:space="preserve">
N("initial sens-loopgain-gain-gain ref-vcm")+
$AH466-
BoxVal(ROW($AA466),26,COLUMN(INDIRECT("T"&amp;(INT(ROW($AA483)/65))*65+2)))-
$AB466-
$W466-
IFERROR(VLOOKUP($AC466,$CT$1:$DC$31,7,FALSE),0)</f>
        <v>-37.5</v>
      </c>
      <c r="AM466" s="44">
        <f t="shared" ca="1" si="86"/>
        <v>-37</v>
      </c>
      <c r="AN466" s="36" t="str">
        <f t="shared" ca="1" si="87"/>
        <v>30</v>
      </c>
      <c r="AO466" s="36" t="str" cm="1">
        <f t="array" aca="1" ref="AO466" ca="1">ManualLookup(AB466,BoxVal(ROW(AB466),4,COLUMN(AO464)),INDIRECT(DO$3))</f>
        <v>04</v>
      </c>
      <c r="AP466" s="36" t="str" cm="1">
        <f t="array" aca="1" ref="AP466" ca="1">ManualLookup(AC466,BoxVal(ROW(AC466),4,COLUMN(AP464)),INDIRECT(DP$3))</f>
        <v>00</v>
      </c>
      <c r="AQ466" s="36" t="str" cm="1">
        <f t="array" aca="1" ref="AQ466" ca="1">ManualLookup(AD466,BoxVal(ROW(AD466),4,COLUMN(AQ464)),INDIRECT(DQ$3))</f>
        <v>00</v>
      </c>
      <c r="AR466" s="36" t="str" cm="1">
        <f t="array" aca="1" ref="AR466" ca="1">ManualLookup(AE466,BoxVal(ROW(AE466),4,COLUMN(AR464)),INDIRECT(DR$3))</f>
        <v>00</v>
      </c>
      <c r="AS466" s="36"/>
    </row>
    <row r="467" spans="19:45" ht="30" customHeight="1" x14ac:dyDescent="0.25">
      <c r="S467" s="73" t="s">
        <v>721</v>
      </c>
      <c r="T467" s="15" t="s">
        <v>26</v>
      </c>
      <c r="U467" s="36" t="str">
        <f t="shared" ca="1" si="81"/>
        <v>0x35=-37.80,-37.30;</v>
      </c>
      <c r="V467" s="37"/>
      <c r="W467" s="37"/>
      <c r="X467" s="68"/>
      <c r="Y467" s="68"/>
      <c r="Z467" s="55">
        <f t="shared" ca="1" si="82"/>
        <v>0.8</v>
      </c>
      <c r="AA467" s="39" t="s">
        <v>584</v>
      </c>
      <c r="AB467" s="40">
        <v>-1</v>
      </c>
      <c r="AC467" s="40" t="s">
        <v>995</v>
      </c>
      <c r="AD467" s="40">
        <v>1</v>
      </c>
      <c r="AE467" s="41">
        <v>0</v>
      </c>
      <c r="AF467" s="42">
        <v>-37.799999999999997</v>
      </c>
      <c r="AG467" s="47">
        <f t="shared" si="88"/>
        <v>-37.299999999999997</v>
      </c>
      <c r="AH467" s="43">
        <f t="shared" ca="1" si="83"/>
        <v>-37</v>
      </c>
      <c r="AI467" s="43">
        <f t="shared" ca="1" si="84"/>
        <v>-36.5</v>
      </c>
      <c r="AJ467" s="44" cm="1">
        <f t="array" aca="1" ref="AJ467" ca="1" xml:space="preserve">
N("initial sens-loopgain")+
$AF467-BoxVal(ROW($AA467),26,COLUMN(INDIRECT("T"&amp;(INT(ROW($AA484)/65))*65+2)))</f>
        <v>-39.799999999999997</v>
      </c>
      <c r="AK467" s="44">
        <f t="shared" ca="1" si="85"/>
        <v>-39.299999999999997</v>
      </c>
      <c r="AL467" s="44" cm="1">
        <f t="array" aca="1" ref="AL467" ca="1" xml:space="preserve">
N("initial sens-loopgain-gain-gain ref-vcm")+
$AH467-
BoxVal(ROW($AA467),26,COLUMN(INDIRECT("T"&amp;(INT(ROW($AA484)/65))*65+2)))-
$AB467-
$W467-
IFERROR(VLOOKUP($AC467,$CT$1:$DC$31,7,FALSE),0)</f>
        <v>-38</v>
      </c>
      <c r="AM467" s="44">
        <f t="shared" ca="1" si="86"/>
        <v>-37.5</v>
      </c>
      <c r="AN467" s="36" t="str">
        <f t="shared" ca="1" si="87"/>
        <v>30</v>
      </c>
      <c r="AO467" s="36" t="str" cm="1">
        <f t="array" aca="1" ref="AO467" ca="1">ManualLookup(AB467,BoxVal(ROW(AB467),4,COLUMN(AO465)),INDIRECT(DO$3))</f>
        <v>05</v>
      </c>
      <c r="AP467" s="36" t="str" cm="1">
        <f t="array" aca="1" ref="AP467" ca="1">ManualLookup(AC467,BoxVal(ROW(AC467),4,COLUMN(AP465)),INDIRECT(DP$3))</f>
        <v>00</v>
      </c>
      <c r="AQ467" s="36" t="str" cm="1">
        <f t="array" aca="1" ref="AQ467" ca="1">ManualLookup(AD467,BoxVal(ROW(AD467),4,COLUMN(AQ465)),INDIRECT(DQ$3))</f>
        <v>00</v>
      </c>
      <c r="AR467" s="36" t="str" cm="1">
        <f t="array" aca="1" ref="AR467" ca="1">ManualLookup(AE467,BoxVal(ROW(AE467),4,COLUMN(AR465)),INDIRECT(DR$3))</f>
        <v>00</v>
      </c>
      <c r="AS467" s="36"/>
    </row>
    <row r="468" spans="19:45" ht="30" customHeight="1" x14ac:dyDescent="0.25">
      <c r="S468" s="73" t="s">
        <v>20</v>
      </c>
      <c r="T468" s="15">
        <v>-38</v>
      </c>
      <c r="U468" s="36" t="str">
        <f t="shared" ca="1" si="81"/>
        <v>0x36=-38.30,-37.80;</v>
      </c>
      <c r="V468" s="37"/>
      <c r="W468" s="37"/>
      <c r="X468" s="38"/>
      <c r="Y468" s="38"/>
      <c r="Z468" s="55">
        <f t="shared" ca="1" si="82"/>
        <v>1.3</v>
      </c>
      <c r="AA468" s="39" t="s">
        <v>584</v>
      </c>
      <c r="AB468" s="40">
        <v>-0.5</v>
      </c>
      <c r="AC468" s="40" t="s">
        <v>995</v>
      </c>
      <c r="AD468" s="40">
        <v>1</v>
      </c>
      <c r="AE468" s="41">
        <v>0</v>
      </c>
      <c r="AF468" s="42">
        <v>-38.299999999999997</v>
      </c>
      <c r="AG468" s="47">
        <f t="shared" si="88"/>
        <v>-37.799999999999997</v>
      </c>
      <c r="AH468" s="43">
        <f t="shared" ca="1" si="83"/>
        <v>-37</v>
      </c>
      <c r="AI468" s="43">
        <f t="shared" ca="1" si="84"/>
        <v>-36.5</v>
      </c>
      <c r="AJ468" s="44" cm="1">
        <f t="array" aca="1" ref="AJ468" ca="1" xml:space="preserve">
N("initial sens-loopgain")+
$AF468-BoxVal(ROW($AA468),26,COLUMN(INDIRECT("T"&amp;(INT(ROW($AA485)/65))*65+2)))</f>
        <v>-40.299999999999997</v>
      </c>
      <c r="AK468" s="44">
        <f t="shared" ca="1" si="85"/>
        <v>-39.799999999999997</v>
      </c>
      <c r="AL468" s="44" cm="1">
        <f t="array" aca="1" ref="AL468" ca="1" xml:space="preserve">
N("initial sens-loopgain-gain-gain ref-vcm")+
$AH468-
BoxVal(ROW($AA468),26,COLUMN(INDIRECT("T"&amp;(INT(ROW($AA485)/65))*65+2)))-
$AB468-
$W468-
IFERROR(VLOOKUP($AC468,$CT$1:$DC$31,7,FALSE),0)</f>
        <v>-38.5</v>
      </c>
      <c r="AM468" s="44">
        <f t="shared" ca="1" si="86"/>
        <v>-38</v>
      </c>
      <c r="AN468" s="36" t="str">
        <f t="shared" ca="1" si="87"/>
        <v>30</v>
      </c>
      <c r="AO468" s="36" t="str" cm="1">
        <f t="array" aca="1" ref="AO468" ca="1">ManualLookup(AB468,BoxVal(ROW(AB468),4,COLUMN(AO466)),INDIRECT(DO$3))</f>
        <v>06</v>
      </c>
      <c r="AP468" s="36" t="str" cm="1">
        <f t="array" aca="1" ref="AP468" ca="1">ManualLookup(AC468,BoxVal(ROW(AC468),4,COLUMN(AP466)),INDIRECT(DP$3))</f>
        <v>00</v>
      </c>
      <c r="AQ468" s="36" t="str" cm="1">
        <f t="array" aca="1" ref="AQ468" ca="1">ManualLookup(AD468,BoxVal(ROW(AD468),4,COLUMN(AQ466)),INDIRECT(DQ$3))</f>
        <v>00</v>
      </c>
      <c r="AR468" s="36" t="str" cm="1">
        <f t="array" aca="1" ref="AR468" ca="1">ManualLookup(AE468,BoxVal(ROW(AE468),4,COLUMN(AR466)),INDIRECT(DR$3))</f>
        <v>00</v>
      </c>
      <c r="AS468" s="36"/>
    </row>
    <row r="469" spans="19:45" ht="30" customHeight="1" x14ac:dyDescent="0.25">
      <c r="S469" s="73" t="s">
        <v>691</v>
      </c>
      <c r="T469" s="15" t="s">
        <v>1098</v>
      </c>
      <c r="U469" s="36"/>
      <c r="V469" s="37"/>
      <c r="W469" s="37"/>
      <c r="X469" s="38"/>
      <c r="Y469" s="38"/>
      <c r="Z469" s="55"/>
      <c r="AA469" s="39"/>
      <c r="AB469" s="40"/>
      <c r="AC469" s="40"/>
      <c r="AD469" s="40"/>
      <c r="AE469" s="41"/>
      <c r="AF469" s="42"/>
      <c r="AG469" s="47"/>
      <c r="AH469" s="43"/>
      <c r="AI469" s="43"/>
      <c r="AJ469" s="44"/>
      <c r="AK469" s="44"/>
      <c r="AL469" s="44"/>
      <c r="AM469" s="44"/>
      <c r="AN469" s="36"/>
      <c r="AO469" s="36"/>
      <c r="AP469" s="36"/>
      <c r="AQ469" s="36"/>
      <c r="AR469" s="36"/>
      <c r="AS469" s="36"/>
    </row>
    <row r="470" spans="19:45" ht="30" customHeight="1" x14ac:dyDescent="0.25">
      <c r="S470" s="73" t="s">
        <v>544</v>
      </c>
      <c r="T470" s="15" t="s">
        <v>1229</v>
      </c>
      <c r="U470" s="36"/>
      <c r="V470" s="37"/>
      <c r="W470" s="37"/>
      <c r="X470" s="38"/>
      <c r="Y470" s="38"/>
      <c r="Z470" s="55"/>
      <c r="AA470" s="39"/>
      <c r="AB470" s="40"/>
      <c r="AC470" s="40"/>
      <c r="AD470" s="40"/>
      <c r="AE470" s="41"/>
      <c r="AF470" s="42"/>
      <c r="AG470" s="47"/>
      <c r="AH470" s="43"/>
      <c r="AI470" s="43"/>
      <c r="AJ470" s="44"/>
      <c r="AK470" s="44"/>
      <c r="AL470" s="44"/>
      <c r="AM470" s="44"/>
      <c r="AN470" s="36"/>
      <c r="AO470" s="36"/>
      <c r="AP470" s="36"/>
      <c r="AQ470" s="36"/>
      <c r="AR470" s="36"/>
      <c r="AS470" s="36"/>
    </row>
    <row r="471" spans="19:45" ht="30" customHeight="1" x14ac:dyDescent="0.25">
      <c r="S471" s="73" t="s">
        <v>12</v>
      </c>
      <c r="T471" s="15" t="s">
        <v>562</v>
      </c>
      <c r="U471" s="36"/>
      <c r="V471" s="37"/>
      <c r="W471" s="37"/>
      <c r="X471" s="38"/>
      <c r="Y471" s="38"/>
      <c r="Z471" s="55"/>
      <c r="AA471" s="39"/>
      <c r="AB471" s="40"/>
      <c r="AC471" s="40"/>
      <c r="AD471" s="40"/>
      <c r="AE471" s="41"/>
      <c r="AF471" s="42"/>
      <c r="AG471" s="47"/>
      <c r="AH471" s="43"/>
      <c r="AI471" s="43"/>
      <c r="AJ471" s="44"/>
      <c r="AK471" s="44"/>
      <c r="AL471" s="44"/>
      <c r="AM471" s="44"/>
      <c r="AN471" s="36"/>
      <c r="AO471" s="36"/>
      <c r="AP471" s="36"/>
      <c r="AQ471" s="36"/>
      <c r="AR471" s="36"/>
      <c r="AS471" s="36"/>
    </row>
    <row r="472" spans="19:45" ht="30" customHeight="1" x14ac:dyDescent="0.25">
      <c r="S472" s="73" t="s">
        <v>773</v>
      </c>
      <c r="T472" s="15" t="s">
        <v>562</v>
      </c>
      <c r="U472" s="36"/>
      <c r="V472" s="37"/>
      <c r="W472" s="37"/>
      <c r="X472" s="38"/>
      <c r="Y472" s="38"/>
      <c r="Z472" s="55"/>
      <c r="AA472" s="39"/>
      <c r="AB472" s="40"/>
      <c r="AC472" s="40"/>
      <c r="AD472" s="40"/>
      <c r="AE472" s="41"/>
      <c r="AF472" s="42"/>
      <c r="AG472" s="47"/>
      <c r="AH472" s="43"/>
      <c r="AI472" s="43"/>
      <c r="AJ472" s="44"/>
      <c r="AK472" s="44"/>
      <c r="AL472" s="44"/>
      <c r="AM472" s="44"/>
      <c r="AN472" s="36"/>
      <c r="AO472" s="36"/>
      <c r="AP472" s="36"/>
      <c r="AQ472" s="36"/>
      <c r="AR472" s="36"/>
      <c r="AS472" s="36"/>
    </row>
    <row r="473" spans="19:45" ht="30" customHeight="1" x14ac:dyDescent="0.25">
      <c r="S473" s="73" t="s">
        <v>573</v>
      </c>
      <c r="T473" s="15">
        <v>1.1000000000000001</v>
      </c>
      <c r="U473" s="36"/>
      <c r="V473" s="37"/>
      <c r="W473" s="37"/>
      <c r="X473" s="38"/>
      <c r="Y473" s="38"/>
      <c r="Z473" s="55"/>
      <c r="AA473" s="39"/>
      <c r="AB473" s="40"/>
      <c r="AC473" s="40"/>
      <c r="AD473" s="40"/>
      <c r="AE473" s="41"/>
      <c r="AF473" s="42"/>
      <c r="AG473" s="47"/>
      <c r="AH473" s="43"/>
      <c r="AI473" s="43"/>
      <c r="AJ473" s="44"/>
      <c r="AK473" s="44"/>
      <c r="AL473" s="44"/>
      <c r="AM473" s="44"/>
      <c r="AN473" s="36"/>
      <c r="AO473" s="36"/>
      <c r="AP473" s="36"/>
      <c r="AQ473" s="36"/>
      <c r="AR473" s="36"/>
      <c r="AS473" s="36"/>
    </row>
    <row r="474" spans="19:45" ht="30" customHeight="1" x14ac:dyDescent="0.25">
      <c r="S474" s="73" t="s">
        <v>590</v>
      </c>
      <c r="T474" s="15">
        <v>-38</v>
      </c>
      <c r="U474" s="36"/>
      <c r="V474" s="37"/>
      <c r="W474" s="37"/>
      <c r="X474" s="38"/>
      <c r="Y474" s="38"/>
      <c r="Z474" s="55"/>
      <c r="AA474" s="39"/>
      <c r="AB474" s="40"/>
      <c r="AC474" s="40"/>
      <c r="AD474" s="40"/>
      <c r="AE474" s="41"/>
      <c r="AF474" s="42"/>
      <c r="AG474" s="47"/>
      <c r="AH474" s="43"/>
      <c r="AI474" s="43"/>
      <c r="AJ474" s="44"/>
      <c r="AK474" s="44"/>
      <c r="AL474" s="44"/>
      <c r="AM474" s="44"/>
      <c r="AN474" s="36"/>
      <c r="AO474" s="36"/>
      <c r="AP474" s="36"/>
      <c r="AQ474" s="36"/>
      <c r="AR474" s="36"/>
      <c r="AS474" s="36"/>
    </row>
    <row r="475" spans="19:45" ht="30" customHeight="1" x14ac:dyDescent="0.25">
      <c r="S475" s="73" t="s">
        <v>693</v>
      </c>
      <c r="T475" s="15">
        <v>0.8</v>
      </c>
      <c r="U475" s="36"/>
      <c r="V475" s="37"/>
      <c r="W475" s="37"/>
      <c r="X475" s="38"/>
      <c r="Y475" s="38"/>
      <c r="Z475" s="55"/>
      <c r="AA475" s="39"/>
      <c r="AB475" s="40"/>
      <c r="AC475" s="40"/>
      <c r="AD475" s="40"/>
      <c r="AE475" s="41"/>
      <c r="AF475" s="42"/>
      <c r="AG475" s="47"/>
      <c r="AH475" s="43"/>
      <c r="AI475" s="43"/>
      <c r="AJ475" s="44"/>
      <c r="AK475" s="44"/>
      <c r="AL475" s="44"/>
      <c r="AM475" s="44"/>
      <c r="AN475" s="36"/>
      <c r="AO475" s="36"/>
      <c r="AP475" s="36"/>
      <c r="AQ475" s="36"/>
      <c r="AR475" s="36"/>
      <c r="AS475" s="36"/>
    </row>
    <row r="476" spans="19:45" ht="30" customHeight="1" x14ac:dyDescent="0.25">
      <c r="S476" s="7" t="s">
        <v>604</v>
      </c>
      <c r="T476" s="7" t="str">
        <f>VLOOKUP($T463,$AU$1:$AZ$31,MATCH($T457,$AU$1:$AZ$1,0),FALSE)&amp;"_"&amp;T465</f>
        <v>11V_NormalMode</v>
      </c>
      <c r="U476" s="36"/>
      <c r="V476" s="37"/>
      <c r="W476" s="37"/>
      <c r="X476" s="38"/>
      <c r="Y476" s="38"/>
      <c r="Z476" s="55"/>
      <c r="AA476" s="39"/>
      <c r="AB476" s="40"/>
      <c r="AC476" s="40"/>
      <c r="AD476" s="40"/>
      <c r="AE476" s="41"/>
      <c r="AF476" s="42"/>
      <c r="AG476" s="47"/>
      <c r="AH476" s="43"/>
      <c r="AI476" s="43"/>
      <c r="AJ476" s="44"/>
      <c r="AK476" s="44"/>
      <c r="AL476" s="44"/>
      <c r="AM476" s="44"/>
      <c r="AN476" s="36"/>
      <c r="AO476" s="36"/>
      <c r="AP476" s="36"/>
      <c r="AQ476" s="36"/>
      <c r="AR476" s="36"/>
      <c r="AS476" s="36"/>
    </row>
    <row r="477" spans="19:45" ht="30" customHeight="1" x14ac:dyDescent="0.25">
      <c r="S477" s="7" t="s">
        <v>424</v>
      </c>
      <c r="T477" s="7" t="s">
        <v>188</v>
      </c>
      <c r="U477" s="36"/>
      <c r="V477" s="37"/>
      <c r="W477" s="37"/>
      <c r="X477" s="38"/>
      <c r="Y477" s="38"/>
      <c r="Z477" s="55"/>
      <c r="AA477" s="39"/>
      <c r="AB477" s="40"/>
      <c r="AC477" s="40"/>
      <c r="AD477" s="40"/>
      <c r="AE477" s="41"/>
      <c r="AF477" s="42"/>
      <c r="AG477" s="47"/>
      <c r="AH477" s="43"/>
      <c r="AI477" s="43"/>
      <c r="AJ477" s="44"/>
      <c r="AK477" s="44"/>
      <c r="AL477" s="44"/>
      <c r="AM477" s="44"/>
      <c r="AN477" s="36"/>
      <c r="AO477" s="36"/>
      <c r="AP477" s="36"/>
      <c r="AQ477" s="36"/>
      <c r="AR477" s="36"/>
      <c r="AS477" s="36"/>
    </row>
    <row r="478" spans="19:45" ht="30" customHeight="1" x14ac:dyDescent="0.25">
      <c r="S478" s="7" t="s">
        <v>16</v>
      </c>
      <c r="T478" s="7" t="s">
        <v>44</v>
      </c>
      <c r="U478" s="36"/>
      <c r="V478" s="37"/>
      <c r="W478" s="37"/>
      <c r="X478" s="38"/>
      <c r="Y478" s="38"/>
      <c r="Z478" s="55"/>
      <c r="AA478" s="39"/>
      <c r="AB478" s="40"/>
      <c r="AC478" s="40"/>
      <c r="AD478" s="40"/>
      <c r="AE478" s="41"/>
      <c r="AF478" s="42"/>
      <c r="AG478" s="47"/>
      <c r="AH478" s="43"/>
      <c r="AI478" s="43"/>
      <c r="AJ478" s="44"/>
      <c r="AK478" s="44"/>
      <c r="AL478" s="44"/>
      <c r="AM478" s="44"/>
      <c r="AN478" s="36"/>
      <c r="AO478" s="36"/>
      <c r="AP478" s="36"/>
      <c r="AQ478" s="36"/>
      <c r="AR478" s="36"/>
      <c r="AS478" s="36"/>
    </row>
    <row r="479" spans="19:45" ht="30" customHeight="1" x14ac:dyDescent="0.25">
      <c r="S479" s="7" t="s">
        <v>17</v>
      </c>
      <c r="T479" s="7" t="s">
        <v>368</v>
      </c>
      <c r="U479" s="36"/>
      <c r="V479" s="37"/>
      <c r="W479" s="37"/>
      <c r="X479" s="38"/>
      <c r="Y479" s="38"/>
      <c r="Z479" s="48"/>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
        <v>190</v>
      </c>
      <c r="U480" s="36"/>
      <c r="V480" s="37"/>
      <c r="W480" s="37"/>
      <c r="X480" s="38"/>
      <c r="Y480" s="38"/>
      <c r="Z480" s="48"/>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S481" s="7" t="s">
        <v>545</v>
      </c>
      <c r="T481" s="7">
        <f>VLOOKUP(T470,$DT$1:$DV$31,3,FALSE)</f>
        <v>2</v>
      </c>
      <c r="U481" s="36"/>
      <c r="V481" s="37"/>
      <c r="W481" s="37"/>
      <c r="X481" s="38"/>
      <c r="Y481" s="38"/>
      <c r="Z481" s="48"/>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S482" s="7" t="s">
        <v>22</v>
      </c>
      <c r="T482" s="15">
        <v>0</v>
      </c>
      <c r="U482" s="36"/>
      <c r="V482" s="37"/>
      <c r="W482" s="37"/>
      <c r="X482" s="38"/>
      <c r="Y482" s="38"/>
      <c r="Z482" s="48"/>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S483" s="7" t="s">
        <v>696</v>
      </c>
      <c r="T483" s="28">
        <v>44335</v>
      </c>
      <c r="U483" s="36"/>
      <c r="V483" s="37"/>
      <c r="W483" s="37"/>
      <c r="X483" s="38"/>
      <c r="Y483" s="38"/>
      <c r="Z483" s="48"/>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S484" s="7" t="s">
        <v>694</v>
      </c>
      <c r="T484" s="15" t="s">
        <v>994</v>
      </c>
      <c r="U484" s="36"/>
      <c r="V484" s="37"/>
      <c r="W484" s="37"/>
      <c r="X484" s="38"/>
      <c r="Y484" s="38"/>
      <c r="Z484" s="48"/>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S485" s="7" t="s">
        <v>697</v>
      </c>
      <c r="T485" s="7">
        <f ca="1">COUNTA(U460:U519)</f>
        <v>9</v>
      </c>
      <c r="U485" s="36"/>
      <c r="V485" s="37"/>
      <c r="W485" s="37"/>
      <c r="X485" s="38"/>
      <c r="Y485" s="38"/>
      <c r="Z485" s="48"/>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S486" s="7" t="s">
        <v>715</v>
      </c>
      <c r="T486" s="7" t="str">
        <f>T474&amp;"+/-"&amp;T475&amp;" "&amp;T484</f>
        <v>-38+/-0.8 dBV</v>
      </c>
      <c r="U486" s="36"/>
      <c r="V486" s="37"/>
      <c r="W486" s="37"/>
      <c r="X486" s="38"/>
      <c r="Y486" s="38"/>
      <c r="Z486" s="48"/>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S487" s="73" t="s">
        <v>719</v>
      </c>
      <c r="T487" s="54" t="str">
        <f>T466&amp;" : "&amp;T469&amp;" "&amp;"(uA)"&amp;CHAR(10)&amp;"Vdc&amp;Remark: "&amp;T472</f>
        <v>3.3V : 100~200 (uA)
Vdc&amp;Remark: -</v>
      </c>
      <c r="U487" s="36"/>
      <c r="V487" s="37"/>
      <c r="W487" s="37"/>
      <c r="X487" s="38"/>
      <c r="Y487" s="38"/>
      <c r="Z487" s="48"/>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U488" s="36"/>
      <c r="V488" s="37"/>
      <c r="W488" s="37"/>
      <c r="X488" s="38"/>
      <c r="Y488" s="38"/>
      <c r="Z488" s="48"/>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t="s">
        <v>14</v>
      </c>
      <c r="T489" s="2" t="str">
        <f>ADDRESS(ROW(S489),COLUMN($S$1))&amp;":"&amp;ADDRESS(ROW(S519),COLUMN($T$1))</f>
        <v>$S$489:$T$519</v>
      </c>
      <c r="U489" s="36"/>
      <c r="V489" s="37"/>
      <c r="W489" s="37"/>
      <c r="X489" s="38"/>
      <c r="Y489" s="38"/>
      <c r="Z489" s="48"/>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t="str">
        <f>$BB$2</f>
        <v>17V</v>
      </c>
      <c r="T490" s="3" t="s">
        <v>562</v>
      </c>
      <c r="U490" s="36"/>
      <c r="V490" s="37"/>
      <c r="W490" s="37"/>
      <c r="X490" s="38"/>
      <c r="Y490" s="38"/>
      <c r="Z490" s="48"/>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t="str">
        <f>$BB$3</f>
        <v>15V</v>
      </c>
      <c r="T491" s="3" t="s">
        <v>562</v>
      </c>
      <c r="U491" s="36"/>
      <c r="V491" s="37"/>
      <c r="W491" s="37"/>
      <c r="X491" s="38"/>
      <c r="Y491" s="38"/>
      <c r="Z491" s="48"/>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t="str">
        <f>$BB$4</f>
        <v>13V</v>
      </c>
      <c r="T492" s="3" t="s">
        <v>562</v>
      </c>
      <c r="U492" s="36"/>
      <c r="V492" s="37"/>
      <c r="W492" s="37"/>
      <c r="X492" s="38"/>
      <c r="Y492" s="38"/>
      <c r="Z492" s="48"/>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t="str">
        <f>$BB$5</f>
        <v>11V</v>
      </c>
      <c r="T493" s="3">
        <v>3.1</v>
      </c>
      <c r="U493" s="36"/>
      <c r="V493" s="37"/>
      <c r="W493" s="37"/>
      <c r="X493" s="38"/>
      <c r="Y493" s="38"/>
      <c r="Z493" s="48"/>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t="str">
        <f>$BB$6</f>
        <v>10V</v>
      </c>
      <c r="T494" s="3">
        <v>1.8</v>
      </c>
      <c r="U494" s="36"/>
      <c r="V494" s="37"/>
      <c r="W494" s="37"/>
      <c r="X494" s="38"/>
      <c r="Y494" s="38"/>
      <c r="Z494" s="48"/>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t="str">
        <f>$BB$7</f>
        <v>9V</v>
      </c>
      <c r="T495" s="3">
        <v>0</v>
      </c>
      <c r="U495" s="36"/>
      <c r="V495" s="37"/>
      <c r="W495" s="37"/>
      <c r="X495" s="38"/>
      <c r="Y495" s="38"/>
      <c r="Z495" s="48"/>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t="str">
        <f>$BB$8</f>
        <v>8V</v>
      </c>
      <c r="T496" s="3">
        <v>-1.94</v>
      </c>
      <c r="U496" s="36"/>
      <c r="V496" s="37"/>
      <c r="W496" s="37"/>
      <c r="X496" s="38"/>
      <c r="Y496" s="38"/>
      <c r="Z496" s="48"/>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$BB$9</f>
        <v>7V</v>
      </c>
      <c r="T497" s="3">
        <v>-3.46</v>
      </c>
      <c r="U497" s="36"/>
      <c r="V497" s="37"/>
      <c r="W497" s="37"/>
      <c r="X497" s="38"/>
      <c r="Y497" s="38"/>
      <c r="Z497" s="48"/>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$BB$10</f>
        <v>FIX</v>
      </c>
      <c r="T498" s="3">
        <v>0</v>
      </c>
      <c r="U498" s="36"/>
      <c r="V498" s="37"/>
      <c r="W498" s="37"/>
      <c r="X498" s="38"/>
      <c r="Y498" s="38"/>
      <c r="Z498" s="48"/>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$BB$11</f>
        <v>Config2</v>
      </c>
      <c r="T499" s="3" t="s">
        <v>562</v>
      </c>
      <c r="U499" s="36"/>
      <c r="V499" s="37"/>
      <c r="W499" s="37"/>
      <c r="X499" s="38"/>
      <c r="Y499" s="38"/>
      <c r="Z499" s="48"/>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$BB$12</f>
        <v>-</v>
      </c>
      <c r="T500" s="3"/>
      <c r="U500" s="36"/>
      <c r="V500" s="37"/>
      <c r="W500" s="37"/>
      <c r="X500" s="38"/>
      <c r="Y500" s="38"/>
      <c r="Z500" s="48"/>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$BB$13</f>
        <v>-</v>
      </c>
      <c r="T501" s="3"/>
      <c r="U501" s="36"/>
      <c r="V501" s="37"/>
      <c r="W501" s="37"/>
      <c r="X501" s="38"/>
      <c r="Y501" s="38"/>
      <c r="Z501" s="48"/>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$BB$14</f>
        <v>-</v>
      </c>
      <c r="T502" s="3"/>
      <c r="U502" s="36"/>
      <c r="V502" s="37"/>
      <c r="W502" s="37"/>
      <c r="X502" s="38"/>
      <c r="Y502" s="38"/>
      <c r="Z502" s="48"/>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$BB$15</f>
        <v>-</v>
      </c>
      <c r="T503" s="3"/>
      <c r="U503" s="36"/>
      <c r="V503" s="37"/>
      <c r="W503" s="37"/>
      <c r="X503" s="38"/>
      <c r="Y503" s="38"/>
      <c r="Z503" s="48"/>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$BB$16</f>
        <v>-</v>
      </c>
      <c r="T504" s="3"/>
      <c r="U504" s="36"/>
      <c r="V504" s="37"/>
      <c r="W504" s="37"/>
      <c r="X504" s="38"/>
      <c r="Y504" s="38"/>
      <c r="Z504" s="48"/>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$BB$17</f>
        <v>-</v>
      </c>
      <c r="T505" s="3"/>
      <c r="U505" s="36"/>
      <c r="V505" s="37"/>
      <c r="W505" s="37"/>
      <c r="X505" s="38"/>
      <c r="Y505" s="38"/>
      <c r="Z505" s="48"/>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$BB$18</f>
        <v>-</v>
      </c>
      <c r="T506" s="3"/>
      <c r="U506" s="36"/>
      <c r="V506" s="37"/>
      <c r="W506" s="37"/>
      <c r="X506" s="38"/>
      <c r="Y506" s="38"/>
      <c r="Z506" s="48"/>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$BB$19</f>
        <v>-</v>
      </c>
      <c r="T507" s="3"/>
      <c r="U507" s="36"/>
      <c r="V507" s="37"/>
      <c r="W507" s="37"/>
      <c r="X507" s="38"/>
      <c r="Y507" s="38"/>
      <c r="Z507" s="48"/>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$BB$20</f>
        <v>-</v>
      </c>
      <c r="T508" s="3"/>
      <c r="U508" s="36"/>
      <c r="V508" s="37"/>
      <c r="W508" s="37"/>
      <c r="X508" s="38"/>
      <c r="Y508" s="38"/>
      <c r="Z508" s="48"/>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$BB$21</f>
        <v>-</v>
      </c>
      <c r="T509" s="3"/>
      <c r="U509" s="36"/>
      <c r="V509" s="37"/>
      <c r="W509" s="37"/>
      <c r="X509" s="38"/>
      <c r="Y509" s="38"/>
      <c r="Z509" s="48"/>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$BB$22</f>
        <v>-</v>
      </c>
      <c r="T510" s="3"/>
      <c r="U510" s="36"/>
      <c r="V510" s="37"/>
      <c r="W510" s="37"/>
      <c r="X510" s="38"/>
      <c r="Y510" s="38"/>
      <c r="Z510" s="48"/>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$BB$23</f>
        <v>-</v>
      </c>
      <c r="T511" s="3"/>
      <c r="U511" s="36"/>
      <c r="V511" s="37"/>
      <c r="W511" s="37"/>
      <c r="X511" s="38"/>
      <c r="Y511" s="38"/>
      <c r="Z511" s="48"/>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$BB$24</f>
        <v>-</v>
      </c>
      <c r="T512" s="3"/>
      <c r="U512" s="36"/>
      <c r="V512" s="37"/>
      <c r="W512" s="37"/>
      <c r="X512" s="38"/>
      <c r="Y512" s="38"/>
      <c r="Z512" s="48"/>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$BB$25</f>
        <v>-</v>
      </c>
      <c r="T513" s="3"/>
      <c r="U513" s="36"/>
      <c r="V513" s="37"/>
      <c r="W513" s="37"/>
      <c r="X513" s="38"/>
      <c r="Y513" s="38"/>
      <c r="Z513" s="48"/>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$BB$26</f>
        <v>-</v>
      </c>
      <c r="T514" s="3"/>
      <c r="U514" s="36"/>
      <c r="V514" s="37"/>
      <c r="W514" s="37"/>
      <c r="X514" s="38"/>
      <c r="Y514" s="38"/>
      <c r="Z514" s="48"/>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$BB$27</f>
        <v>-</v>
      </c>
      <c r="T515" s="3"/>
      <c r="U515" s="36"/>
      <c r="V515" s="37"/>
      <c r="W515" s="37"/>
      <c r="X515" s="38"/>
      <c r="Y515" s="38"/>
      <c r="Z515" s="48"/>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$BB$28</f>
        <v>-</v>
      </c>
      <c r="T516" s="3"/>
      <c r="U516" s="36"/>
      <c r="V516" s="37"/>
      <c r="W516" s="37"/>
      <c r="X516" s="38"/>
      <c r="Y516" s="38"/>
      <c r="Z516" s="48"/>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$BB$29</f>
        <v>-</v>
      </c>
      <c r="T517" s="3"/>
      <c r="U517" s="36"/>
      <c r="V517" s="37"/>
      <c r="W517" s="37"/>
      <c r="X517" s="38"/>
      <c r="Y517" s="38"/>
      <c r="Z517" s="48"/>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$BB$30</f>
        <v>-</v>
      </c>
      <c r="T518" s="3"/>
      <c r="U518" s="36"/>
      <c r="V518" s="37"/>
      <c r="W518" s="37"/>
      <c r="X518" s="38"/>
      <c r="Y518" s="38"/>
      <c r="Z518" s="48"/>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$BB$31</f>
        <v>-</v>
      </c>
      <c r="T519" s="3"/>
      <c r="U519" s="36"/>
      <c r="V519" s="37"/>
      <c r="W519" s="37"/>
      <c r="X519" s="38"/>
      <c r="Y519" s="38"/>
      <c r="Z519" s="48"/>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m="1">
        <f t="array" ref="S521">BoxNum(ROW($S521))</f>
        <v>9</v>
      </c>
      <c r="T521" s="7" t="s">
        <v>698</v>
      </c>
      <c r="U521" s="15" t="s">
        <v>1224</v>
      </c>
      <c r="V521" s="12"/>
      <c r="W521" s="65"/>
      <c r="X521" s="12"/>
      <c r="Y521" s="7" t="str">
        <f>VLOOKUP(U521,$DX$1:$DZ$21,3,FALSE)</f>
        <v>-</v>
      </c>
      <c r="Z521" s="81"/>
      <c r="AD521" s="8"/>
    </row>
    <row r="522" spans="19:45" ht="30" customHeight="1" x14ac:dyDescent="0.25">
      <c r="S522" s="7" t="s">
        <v>24</v>
      </c>
      <c r="T522" s="15" t="s">
        <v>450</v>
      </c>
      <c r="U522" s="5" t="s">
        <v>23</v>
      </c>
      <c r="V522" s="7">
        <f>VLOOKUP(U521,$DX$1:$DZ$21,2,FALSE)</f>
        <v>0</v>
      </c>
      <c r="W522" s="19"/>
      <c r="X522" s="19"/>
      <c r="Y522" s="19"/>
      <c r="Z522" s="19"/>
      <c r="AA522" s="5" t="s">
        <v>592</v>
      </c>
      <c r="AB522" s="26" t="str">
        <f>T541&amp;"_"&amp;ABS(T539)&amp;"dB_"&amp;T543&amp;"_"&amp;T544&amp;"_"&amp;GetAbsMaxMinText(AF525:AG584)&amp;"_"&amp;T524&amp;"_"&amp;T523&amp;S521&amp;"."&amp;T547</f>
        <v>default_NormalMode_42dB_G805YB_2227F_336_377_ZTS6117_TR9.0</v>
      </c>
      <c r="AC522" s="18"/>
      <c r="AD522" s="18"/>
      <c r="AE522" s="18"/>
      <c r="AF522" s="18"/>
      <c r="AG522" s="18"/>
      <c r="AH522" s="19"/>
      <c r="AI522" s="19" t="s">
        <v>2</v>
      </c>
      <c r="AJ522" s="16"/>
      <c r="AK522" s="16"/>
      <c r="AL522" s="16"/>
      <c r="AM522" s="16"/>
      <c r="AN522" s="16"/>
      <c r="AO522" s="16"/>
      <c r="AP522" s="16"/>
      <c r="AQ522" s="16"/>
      <c r="AR522" s="16"/>
      <c r="AS522" s="16"/>
    </row>
    <row r="523" spans="19:45" ht="30" customHeight="1" x14ac:dyDescent="0.25">
      <c r="S523" s="7" t="s">
        <v>5</v>
      </c>
      <c r="T523" s="15" t="s">
        <v>449</v>
      </c>
      <c r="U523" s="32" t="str">
        <f>HYPERLINK("#A"&amp;(S521+1),"&lt;==Block" &amp; $S521 &amp;"==&gt;")</f>
        <v>&lt;==Block9==&gt;</v>
      </c>
      <c r="V523" s="51"/>
      <c r="W523" s="19"/>
      <c r="X523" s="19"/>
      <c r="Y523" s="79"/>
      <c r="Z523" s="8"/>
      <c r="AA523" s="19"/>
      <c r="AB523" s="19"/>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278</v>
      </c>
      <c r="U524" s="52" t="s">
        <v>775</v>
      </c>
      <c r="V524" s="33" t="s">
        <v>601</v>
      </c>
      <c r="W524" s="33" t="s">
        <v>602</v>
      </c>
      <c r="X524" s="33" t="s">
        <v>603</v>
      </c>
      <c r="Y524" s="33" t="s">
        <v>603</v>
      </c>
      <c r="Z524" s="33" t="s">
        <v>591</v>
      </c>
      <c r="AA524" s="33" t="s">
        <v>7</v>
      </c>
      <c r="AB524" s="33" t="s">
        <v>563</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VLOOKUP($T532,$DE$1:$DJ$31,2,FALSE)</f>
        <v>Full</v>
      </c>
      <c r="AO524" s="56" t="str">
        <f>VLOOKUP($T532,$DE$1:$DJ$31,3,FALSE)</f>
        <v>Full</v>
      </c>
      <c r="AP524" s="56" t="str">
        <f>VLOOKUP($T532,$DE$1:$DJ$31,4,FALSE)</f>
        <v>non</v>
      </c>
      <c r="AQ524" s="56" t="str">
        <f>VLOOKUP($T532,$DE$1:$DJ$31,5,FALSE)</f>
        <v>non</v>
      </c>
      <c r="AR524" s="56" t="str">
        <f>VLOOKUP($T532,$DE$1:$DJ$31,6,FALSE)</f>
        <v>non</v>
      </c>
      <c r="AS524" s="35"/>
    </row>
    <row r="525" spans="19:45" ht="30" customHeight="1" x14ac:dyDescent="0.25">
      <c r="S525" s="7" t="s">
        <v>18</v>
      </c>
      <c r="T525" s="15" t="s">
        <v>45</v>
      </c>
      <c r="U525" s="36" t="str">
        <f t="shared" ref="U525:U543" ca="1" si="89">ConfigCode($AA525,$AN525,$AO525,$AP525,$AQ525,$AR525,$AF525,$AG525,2)</f>
        <v>0x55=-34.40,-33.60;</v>
      </c>
      <c r="V525" s="37"/>
      <c r="W525" s="37"/>
      <c r="X525" s="68"/>
      <c r="Y525" s="68"/>
      <c r="Z525" s="55">
        <f t="shared" ref="Z525:Z543" ca="1" si="90" xml:space="preserve">
N("vbias,vlookup vbias range")+
VLOOKUP($AA525,INDIRECT(BoxVal(ROW($AA525),34,COLUMN(T521))),2,FALSE)+
N("gain")+
$AB525+
N("vcm")+
VLOOKUP($AC525,$CT$1:$DC$31,7,FALSE)+
N("(vbias*vcp*vbg-vbias)*sensor ratio")+
VbiasCal($AA525,$AD525,$AE525,BoxVal(ROW($AC525),18,COLUMN($T$22)))+
N("vbias ref+gain ref")+
$V525+$W525</f>
        <v>4.2</v>
      </c>
      <c r="AA525" s="39" t="s">
        <v>580</v>
      </c>
      <c r="AB525" s="40">
        <v>-1</v>
      </c>
      <c r="AC525" s="40" t="s">
        <v>995</v>
      </c>
      <c r="AD525" s="40">
        <v>1</v>
      </c>
      <c r="AE525" s="41">
        <v>0</v>
      </c>
      <c r="AF525" s="42">
        <v>-34.4</v>
      </c>
      <c r="AG525" s="42">
        <v>-33.6</v>
      </c>
      <c r="AH525" s="43">
        <f t="shared" ref="AH525:AH543" ca="1" si="91">$AF525+$Z525</f>
        <v>-30.2</v>
      </c>
      <c r="AI525" s="43">
        <f t="shared" ref="AI525:AI543" ca="1" si="92">$AG525+$Z525</f>
        <v>-29.400000000000002</v>
      </c>
      <c r="AJ525" s="44" cm="1">
        <f t="array" aca="1" ref="AJ525" ca="1" xml:space="preserve">
N("initial sens-loopgain")+
$AF525-BoxVal(ROW($AA525),26,COLUMN(INDIRECT("T"&amp;(INT(ROW($AA542)/65))*65+2)))</f>
        <v>-36.4</v>
      </c>
      <c r="AK525" s="44">
        <f t="shared" ref="AK525:AK543" ca="1" si="93">AJ525+(AG525-AF525)</f>
        <v>-35.6</v>
      </c>
      <c r="AL525" s="44" cm="1">
        <f t="array" aca="1" ref="AL525" ca="1" xml:space="preserve">
N("initial sens-loopgain-gain-gain ref-vcm")+
$AH525-
BoxVal(ROW($AA525),26,COLUMN(INDIRECT("T"&amp;(INT(ROW($AA542)/65))*65+2)))-
$AB525-
$W525-
IFERROR(VLOOKUP($AC525,$CT$1:$DC$31,7,FALSE),0)</f>
        <v>-31.200000000000003</v>
      </c>
      <c r="AM525" s="44">
        <f t="shared" ref="AM525:AM543" ca="1" si="94">AL525+(AG525-AF525)</f>
        <v>-30.400000000000006</v>
      </c>
      <c r="AN525" s="36" t="str">
        <f t="shared" ref="AN525:AN533" ca="1" si="95">IF(BoxVal(ROW(AA525),9,COLUMN(T523))="FIX","00",ManualLookup(AA525,BoxVal(ROW(AA525),4,COLUMN(AN523)),INDIRECT(DN$3)))</f>
        <v>50</v>
      </c>
      <c r="AO525" s="36" t="str" cm="1">
        <f t="array" aca="1" ref="AO525" ca="1">ManualLookup(AB525,BoxVal(ROW(AB525),4,COLUMN(AO523)),INDIRECT(DO$3))</f>
        <v>05</v>
      </c>
      <c r="AP525" s="36" t="str" cm="1">
        <f t="array" aca="1" ref="AP525" ca="1">ManualLookup(AC525,BoxVal(ROW(AC525),4,COLUMN(AP523)),INDIRECT(DP$3))</f>
        <v>00</v>
      </c>
      <c r="AQ525" s="36" t="str" cm="1">
        <f t="array" aca="1" ref="AQ525" ca="1">ManualLookup(AD525,BoxVal(ROW(AD525),4,COLUMN(AQ523)),INDIRECT(DQ$3))</f>
        <v>00</v>
      </c>
      <c r="AR525" s="36" t="str" cm="1">
        <f t="array" aca="1" ref="AR525" ca="1">ManualLookup(AE525,BoxVal(ROW(AE525),4,COLUMN(AR523)),INDIRECT(DR$3))</f>
        <v>00</v>
      </c>
      <c r="AS525" s="33"/>
    </row>
    <row r="526" spans="19:45" ht="30" customHeight="1" x14ac:dyDescent="0.25">
      <c r="S526" s="7" t="s">
        <v>13</v>
      </c>
      <c r="T526" s="15" t="s">
        <v>409</v>
      </c>
      <c r="U526" s="36" t="str">
        <f t="shared" ca="1" si="89"/>
        <v>0x56=-34.90,-34.40;</v>
      </c>
      <c r="V526" s="37"/>
      <c r="W526" s="37"/>
      <c r="X526" s="68"/>
      <c r="Y526" s="68"/>
      <c r="Z526" s="55">
        <f t="shared" ca="1" si="90"/>
        <v>4.7</v>
      </c>
      <c r="AA526" s="39" t="s">
        <v>580</v>
      </c>
      <c r="AB526" s="40">
        <v>-0.5</v>
      </c>
      <c r="AC526" s="40" t="s">
        <v>995</v>
      </c>
      <c r="AD526" s="40">
        <v>1</v>
      </c>
      <c r="AE526" s="41">
        <v>0</v>
      </c>
      <c r="AF526" s="42">
        <v>-34.9</v>
      </c>
      <c r="AG526" s="47">
        <f t="shared" ref="AG526:AG543" si="96">AF525</f>
        <v>-34.4</v>
      </c>
      <c r="AH526" s="43">
        <f t="shared" ca="1" si="91"/>
        <v>-30.2</v>
      </c>
      <c r="AI526" s="43">
        <f t="shared" ca="1" si="92"/>
        <v>-29.7</v>
      </c>
      <c r="AJ526" s="44" cm="1">
        <f t="array" aca="1" ref="AJ526" ca="1" xml:space="preserve">
N("initial sens-loopgain")+
$AF526-BoxVal(ROW($AA526),26,COLUMN(INDIRECT("T"&amp;(INT(ROW($AA543)/65))*65+2)))</f>
        <v>-36.9</v>
      </c>
      <c r="AK526" s="44">
        <f t="shared" ca="1" si="93"/>
        <v>-36.4</v>
      </c>
      <c r="AL526" s="44" cm="1">
        <f t="array" aca="1" ref="AL526" ca="1" xml:space="preserve">
N("initial sens-loopgain-gain-gain ref-vcm")+
$AH526-
BoxVal(ROW($AA526),26,COLUMN(INDIRECT("T"&amp;(INT(ROW($AA543)/65))*65+2)))-
$AB526-
$W526-
IFERROR(VLOOKUP($AC526,$CT$1:$DC$31,7,FALSE),0)</f>
        <v>-31.700000000000003</v>
      </c>
      <c r="AM526" s="44">
        <f t="shared" ca="1" si="94"/>
        <v>-31.200000000000003</v>
      </c>
      <c r="AN526" s="36" t="str">
        <f t="shared" ca="1" si="95"/>
        <v>50</v>
      </c>
      <c r="AO526" s="36" t="str" cm="1">
        <f t="array" aca="1" ref="AO526" ca="1">ManualLookup(AB526,BoxVal(ROW(AB526),4,COLUMN(AO524)),INDIRECT(DO$3))</f>
        <v>06</v>
      </c>
      <c r="AP526" s="36" t="str" cm="1">
        <f t="array" aca="1" ref="AP526" ca="1">ManualLookup(AC526,BoxVal(ROW(AC526),4,COLUMN(AP524)),INDIRECT(DP$3))</f>
        <v>00</v>
      </c>
      <c r="AQ526" s="36" t="str" cm="1">
        <f t="array" aca="1" ref="AQ526" ca="1">ManualLookup(AD526,BoxVal(ROW(AD526),4,COLUMN(AQ524)),INDIRECT(DQ$3))</f>
        <v>00</v>
      </c>
      <c r="AR526" s="36" t="str" cm="1">
        <f t="array" aca="1" ref="AR526" ca="1">ManualLookup(AE526,BoxVal(ROW(AE526),4,COLUMN(AR524)),INDIRECT(DR$3))</f>
        <v>00</v>
      </c>
      <c r="AS526" s="36"/>
    </row>
    <row r="527" spans="19:45" ht="30" customHeight="1" x14ac:dyDescent="0.25">
      <c r="S527" s="26"/>
      <c r="T527" s="17"/>
      <c r="U527" s="36" t="str">
        <f t="shared" ca="1" si="89"/>
        <v>0x50=-35.40,-34.90;</v>
      </c>
      <c r="V527" s="37"/>
      <c r="W527" s="37"/>
      <c r="X527" s="68"/>
      <c r="Y527" s="68"/>
      <c r="Z527" s="55">
        <f t="shared" ca="1" si="90"/>
        <v>5.2</v>
      </c>
      <c r="AA527" s="39" t="s">
        <v>580</v>
      </c>
      <c r="AB527" s="40">
        <v>0</v>
      </c>
      <c r="AC527" s="40" t="s">
        <v>995</v>
      </c>
      <c r="AD527" s="40">
        <v>1</v>
      </c>
      <c r="AE527" s="41">
        <v>0</v>
      </c>
      <c r="AF527" s="42">
        <v>-35.4</v>
      </c>
      <c r="AG527" s="47">
        <f t="shared" si="96"/>
        <v>-34.9</v>
      </c>
      <c r="AH527" s="43">
        <f t="shared" ca="1" si="91"/>
        <v>-30.2</v>
      </c>
      <c r="AI527" s="43">
        <f t="shared" ca="1" si="92"/>
        <v>-29.7</v>
      </c>
      <c r="AJ527" s="44" cm="1">
        <f t="array" aca="1" ref="AJ527" ca="1" xml:space="preserve">
N("initial sens-loopgain")+
$AF527-BoxVal(ROW($AA527),26,COLUMN(INDIRECT("T"&amp;(INT(ROW($AA544)/65))*65+2)))</f>
        <v>-37.4</v>
      </c>
      <c r="AK527" s="44">
        <f t="shared" ca="1" si="93"/>
        <v>-36.9</v>
      </c>
      <c r="AL527" s="44" cm="1">
        <f t="array" aca="1" ref="AL527" ca="1" xml:space="preserve">
N("initial sens-loopgain-gain-gain ref-vcm")+
$AH527-
BoxVal(ROW($AA527),26,COLUMN(INDIRECT("T"&amp;(INT(ROW($AA544)/65))*65+2)))-
$AB527-
$W527-
IFERROR(VLOOKUP($AC527,$CT$1:$DC$31,7,FALSE),0)</f>
        <v>-32.200000000000003</v>
      </c>
      <c r="AM527" s="44">
        <f t="shared" ca="1" si="94"/>
        <v>-31.700000000000003</v>
      </c>
      <c r="AN527" s="36" t="str">
        <f t="shared" ca="1" si="95"/>
        <v>50</v>
      </c>
      <c r="AO527" s="36" t="str" cm="1">
        <f t="array" aca="1" ref="AO527" ca="1">ManualLookup(AB527,BoxVal(ROW(AB527),4,COLUMN(AO525)),INDIRECT(DO$3))</f>
        <v>00</v>
      </c>
      <c r="AP527" s="36" t="str" cm="1">
        <f t="array" aca="1" ref="AP527" ca="1">ManualLookup(AC527,BoxVal(ROW(AC527),4,COLUMN(AP525)),INDIRECT(DP$3))</f>
        <v>00</v>
      </c>
      <c r="AQ527" s="36" t="str" cm="1">
        <f t="array" aca="1" ref="AQ527" ca="1">ManualLookup(AD527,BoxVal(ROW(AD527),4,COLUMN(AQ525)),INDIRECT(DQ$3))</f>
        <v>00</v>
      </c>
      <c r="AR527" s="36" t="str" cm="1">
        <f t="array" aca="1" ref="AR527" ca="1">ManualLookup(AE527,BoxVal(ROW(AE527),4,COLUMN(AR525)),INDIRECT(DR$3))</f>
        <v>00</v>
      </c>
      <c r="AS527" s="36"/>
    </row>
    <row r="528" spans="19:45" ht="30" customHeight="1" x14ac:dyDescent="0.25">
      <c r="S528" s="7" t="s">
        <v>19</v>
      </c>
      <c r="T528" s="15" t="s">
        <v>965</v>
      </c>
      <c r="U528" s="36" t="str">
        <f t="shared" ca="1" si="89"/>
        <v>0x57=-35.80,-35.40;</v>
      </c>
      <c r="V528" s="37"/>
      <c r="W528" s="37"/>
      <c r="X528" s="68"/>
      <c r="Y528" s="68"/>
      <c r="Z528" s="55">
        <f t="shared" ca="1" si="90"/>
        <v>5.7</v>
      </c>
      <c r="AA528" s="39" t="s">
        <v>580</v>
      </c>
      <c r="AB528" s="40">
        <v>0.5</v>
      </c>
      <c r="AC528" s="40" t="s">
        <v>995</v>
      </c>
      <c r="AD528" s="40">
        <v>1</v>
      </c>
      <c r="AE528" s="41">
        <v>0</v>
      </c>
      <c r="AF528" s="42">
        <v>-35.799999999999997</v>
      </c>
      <c r="AG528" s="47">
        <f t="shared" si="96"/>
        <v>-35.4</v>
      </c>
      <c r="AH528" s="43">
        <f t="shared" ca="1" si="91"/>
        <v>-30.099999999999998</v>
      </c>
      <c r="AI528" s="43">
        <f t="shared" ca="1" si="92"/>
        <v>-29.7</v>
      </c>
      <c r="AJ528" s="44" cm="1">
        <f t="array" aca="1" ref="AJ528" ca="1" xml:space="preserve">
N("initial sens-loopgain")+
$AF528-BoxVal(ROW($AA528),26,COLUMN(INDIRECT("T"&amp;(INT(ROW($AA545)/65))*65+2)))</f>
        <v>-37.799999999999997</v>
      </c>
      <c r="AK528" s="44">
        <f t="shared" ca="1" si="93"/>
        <v>-37.4</v>
      </c>
      <c r="AL528" s="44" cm="1">
        <f t="array" aca="1" ref="AL528" ca="1" xml:space="preserve">
N("initial sens-loopgain-gain-gain ref-vcm")+
$AH528-
BoxVal(ROW($AA528),26,COLUMN(INDIRECT("T"&amp;(INT(ROW($AA545)/65))*65+2)))-
$AB528-
$W528-
IFERROR(VLOOKUP($AC528,$CT$1:$DC$31,7,FALSE),0)</f>
        <v>-32.599999999999994</v>
      </c>
      <c r="AM528" s="44">
        <f t="shared" ca="1" si="94"/>
        <v>-32.199999999999996</v>
      </c>
      <c r="AN528" s="36" t="str">
        <f t="shared" ca="1" si="95"/>
        <v>50</v>
      </c>
      <c r="AO528" s="36" t="str" cm="1">
        <f t="array" aca="1" ref="AO528" ca="1">ManualLookup(AB528,BoxVal(ROW(AB528),4,COLUMN(AO526)),INDIRECT(DO$3))</f>
        <v>07</v>
      </c>
      <c r="AP528" s="36" t="str" cm="1">
        <f t="array" aca="1" ref="AP528" ca="1">ManualLookup(AC528,BoxVal(ROW(AC528),4,COLUMN(AP526)),INDIRECT(DP$3))</f>
        <v>00</v>
      </c>
      <c r="AQ528" s="36" t="str" cm="1">
        <f t="array" aca="1" ref="AQ528" ca="1">ManualLookup(AD528,BoxVal(ROW(AD528),4,COLUMN(AQ526)),INDIRECT(DQ$3))</f>
        <v>00</v>
      </c>
      <c r="AR528" s="36" t="str" cm="1">
        <f t="array" aca="1" ref="AR528" ca="1">ManualLookup(AE528,BoxVal(ROW(AE528),4,COLUMN(AR526)),INDIRECT(DR$3))</f>
        <v>00</v>
      </c>
      <c r="AS528" s="36"/>
    </row>
    <row r="529" spans="19:45" ht="30" customHeight="1" x14ac:dyDescent="0.25">
      <c r="S529" s="73" t="s">
        <v>15</v>
      </c>
      <c r="T529" s="15" t="s">
        <v>801</v>
      </c>
      <c r="U529" s="36" t="str">
        <f t="shared" ca="1" si="89"/>
        <v>0x65=-36.30,-35.80;</v>
      </c>
      <c r="V529" s="37"/>
      <c r="W529" s="37"/>
      <c r="X529" s="68"/>
      <c r="Y529" s="68"/>
      <c r="Z529" s="55">
        <f t="shared" ca="1" si="90"/>
        <v>6.7</v>
      </c>
      <c r="AA529" s="39" t="s">
        <v>582</v>
      </c>
      <c r="AB529" s="40">
        <v>-1</v>
      </c>
      <c r="AC529" s="40" t="s">
        <v>995</v>
      </c>
      <c r="AD529" s="40">
        <v>1</v>
      </c>
      <c r="AE529" s="41">
        <v>0</v>
      </c>
      <c r="AF529" s="42">
        <v>-36.299999999999997</v>
      </c>
      <c r="AG529" s="47">
        <f t="shared" si="96"/>
        <v>-35.799999999999997</v>
      </c>
      <c r="AH529" s="43">
        <f t="shared" ca="1" si="91"/>
        <v>-29.599999999999998</v>
      </c>
      <c r="AI529" s="43">
        <f t="shared" ca="1" si="92"/>
        <v>-29.099999999999998</v>
      </c>
      <c r="AJ529" s="44" cm="1">
        <f t="array" aca="1" ref="AJ529" ca="1" xml:space="preserve">
N("initial sens-loopgain")+
$AF529-BoxVal(ROW($AA529),26,COLUMN(INDIRECT("T"&amp;(INT(ROW($AA546)/65))*65+2)))</f>
        <v>-38.299999999999997</v>
      </c>
      <c r="AK529" s="44">
        <f t="shared" ca="1" si="93"/>
        <v>-37.799999999999997</v>
      </c>
      <c r="AL529" s="44" cm="1">
        <f t="array" aca="1" ref="AL529" ca="1" xml:space="preserve">
N("initial sens-loopgain-gain-gain ref-vcm")+
$AH529-
BoxVal(ROW($AA529),26,COLUMN(INDIRECT("T"&amp;(INT(ROW($AA546)/65))*65+2)))-
$AB529-
$W529-
IFERROR(VLOOKUP($AC529,$CT$1:$DC$31,7,FALSE),0)</f>
        <v>-30.599999999999998</v>
      </c>
      <c r="AM529" s="44">
        <f t="shared" ca="1" si="94"/>
        <v>-30.099999999999998</v>
      </c>
      <c r="AN529" s="36" t="str">
        <f t="shared" ca="1" si="95"/>
        <v>60</v>
      </c>
      <c r="AO529" s="36" t="str" cm="1">
        <f t="array" aca="1" ref="AO529" ca="1">ManualLookup(AB529,BoxVal(ROW(AB529),4,COLUMN(AO527)),INDIRECT(DO$3))</f>
        <v>05</v>
      </c>
      <c r="AP529" s="36" t="str" cm="1">
        <f t="array" aca="1" ref="AP529" ca="1">ManualLookup(AC529,BoxVal(ROW(AC529),4,COLUMN(AP527)),INDIRECT(DP$3))</f>
        <v>00</v>
      </c>
      <c r="AQ529" s="36" t="str" cm="1">
        <f t="array" aca="1" ref="AQ529" ca="1">ManualLookup(AD529,BoxVal(ROW(AD529),4,COLUMN(AQ527)),INDIRECT(DQ$3))</f>
        <v>00</v>
      </c>
      <c r="AR529" s="36" t="str" cm="1">
        <f t="array" aca="1" ref="AR529" ca="1">ManualLookup(AE529,BoxVal(ROW(AE529),4,COLUMN(AR527)),INDIRECT(DR$3))</f>
        <v>00</v>
      </c>
      <c r="AS529" s="36"/>
    </row>
    <row r="530" spans="19:45" ht="30" customHeight="1" x14ac:dyDescent="0.25">
      <c r="S530" s="73" t="s">
        <v>705</v>
      </c>
      <c r="T530" s="15" t="s">
        <v>990</v>
      </c>
      <c r="U530" s="36" t="str">
        <f t="shared" ca="1" si="89"/>
        <v>0x66=-36.80,-36.30;</v>
      </c>
      <c r="V530" s="37"/>
      <c r="W530" s="37"/>
      <c r="X530" s="68"/>
      <c r="Y530" s="68"/>
      <c r="Z530" s="55">
        <f t="shared" ca="1" si="90"/>
        <v>7.2</v>
      </c>
      <c r="AA530" s="39" t="s">
        <v>582</v>
      </c>
      <c r="AB530" s="40">
        <v>-0.5</v>
      </c>
      <c r="AC530" s="40" t="s">
        <v>995</v>
      </c>
      <c r="AD530" s="40">
        <v>1</v>
      </c>
      <c r="AE530" s="41">
        <v>0</v>
      </c>
      <c r="AF530" s="42">
        <v>-36.799999999999997</v>
      </c>
      <c r="AG530" s="47">
        <f t="shared" si="96"/>
        <v>-36.299999999999997</v>
      </c>
      <c r="AH530" s="43">
        <f t="shared" ca="1" si="91"/>
        <v>-29.599999999999998</v>
      </c>
      <c r="AI530" s="43">
        <f t="shared" ca="1" si="92"/>
        <v>-29.099999999999998</v>
      </c>
      <c r="AJ530" s="44" cm="1">
        <f t="array" aca="1" ref="AJ530" ca="1" xml:space="preserve">
N("initial sens-loopgain")+
$AF530-BoxVal(ROW($AA530),26,COLUMN(INDIRECT("T"&amp;(INT(ROW($AA547)/65))*65+2)))</f>
        <v>-38.799999999999997</v>
      </c>
      <c r="AK530" s="44">
        <f t="shared" ca="1" si="93"/>
        <v>-38.299999999999997</v>
      </c>
      <c r="AL530" s="44" cm="1">
        <f t="array" aca="1" ref="AL530" ca="1" xml:space="preserve">
N("initial sens-loopgain-gain-gain ref-vcm")+
$AH530-
BoxVal(ROW($AA530),26,COLUMN(INDIRECT("T"&amp;(INT(ROW($AA547)/65))*65+2)))-
$AB530-
$W530-
IFERROR(VLOOKUP($AC530,$CT$1:$DC$31,7,FALSE),0)</f>
        <v>-31.099999999999998</v>
      </c>
      <c r="AM530" s="44">
        <f t="shared" ca="1" si="94"/>
        <v>-30.599999999999998</v>
      </c>
      <c r="AN530" s="36" t="str">
        <f t="shared" ca="1" si="95"/>
        <v>60</v>
      </c>
      <c r="AO530" s="36" t="str" cm="1">
        <f t="array" aca="1" ref="AO530" ca="1">ManualLookup(AB530,BoxVal(ROW(AB530),4,COLUMN(AO528)),INDIRECT(DO$3))</f>
        <v>06</v>
      </c>
      <c r="AP530" s="36" t="str" cm="1">
        <f t="array" aca="1" ref="AP530" ca="1">ManualLookup(AC530,BoxVal(ROW(AC530),4,COLUMN(AP528)),INDIRECT(DP$3))</f>
        <v>00</v>
      </c>
      <c r="AQ530" s="36" t="str" cm="1">
        <f t="array" aca="1" ref="AQ530" ca="1">ManualLookup(AD530,BoxVal(ROW(AD530),4,COLUMN(AQ528)),INDIRECT(DQ$3))</f>
        <v>00</v>
      </c>
      <c r="AR530" s="36" t="str" cm="1">
        <f t="array" aca="1" ref="AR530" ca="1">ManualLookup(AE530,BoxVal(ROW(AE530),4,COLUMN(AR528)),INDIRECT(DR$3))</f>
        <v>00</v>
      </c>
      <c r="AS530" s="36"/>
    </row>
    <row r="531" spans="19:45" ht="30" customHeight="1" x14ac:dyDescent="0.25">
      <c r="S531" s="73" t="s">
        <v>605</v>
      </c>
      <c r="T531" s="15" t="s">
        <v>991</v>
      </c>
      <c r="U531" s="36" t="str">
        <f t="shared" ca="1" si="89"/>
        <v>0x60=-37.30,-36.80;</v>
      </c>
      <c r="V531" s="37"/>
      <c r="W531" s="37"/>
      <c r="X531" s="68"/>
      <c r="Y531" s="68"/>
      <c r="Z531" s="55">
        <f t="shared" ca="1" si="90"/>
        <v>7.7</v>
      </c>
      <c r="AA531" s="39" t="s">
        <v>582</v>
      </c>
      <c r="AB531" s="40">
        <v>0</v>
      </c>
      <c r="AC531" s="40" t="s">
        <v>995</v>
      </c>
      <c r="AD531" s="40">
        <v>1</v>
      </c>
      <c r="AE531" s="41">
        <v>0</v>
      </c>
      <c r="AF531" s="42">
        <v>-37.299999999999997</v>
      </c>
      <c r="AG531" s="47">
        <f t="shared" si="96"/>
        <v>-36.799999999999997</v>
      </c>
      <c r="AH531" s="43">
        <f t="shared" ca="1" si="91"/>
        <v>-29.599999999999998</v>
      </c>
      <c r="AI531" s="43">
        <f t="shared" ca="1" si="92"/>
        <v>-29.099999999999998</v>
      </c>
      <c r="AJ531" s="44" cm="1">
        <f t="array" aca="1" ref="AJ531" ca="1" xml:space="preserve">
N("initial sens-loopgain")+
$AF531-BoxVal(ROW($AA531),26,COLUMN(INDIRECT("T"&amp;(INT(ROW($AA548)/65))*65+2)))</f>
        <v>-39.299999999999997</v>
      </c>
      <c r="AK531" s="44">
        <f t="shared" ca="1" si="93"/>
        <v>-38.799999999999997</v>
      </c>
      <c r="AL531" s="44" cm="1">
        <f t="array" aca="1" ref="AL531" ca="1" xml:space="preserve">
N("initial sens-loopgain-gain-gain ref-vcm")+
$AH531-
BoxVal(ROW($AA531),26,COLUMN(INDIRECT("T"&amp;(INT(ROW($AA548)/65))*65+2)))-
$AB531-
$W531-
IFERROR(VLOOKUP($AC531,$CT$1:$DC$31,7,FALSE),0)</f>
        <v>-31.599999999999998</v>
      </c>
      <c r="AM531" s="44">
        <f t="shared" ca="1" si="94"/>
        <v>-31.099999999999998</v>
      </c>
      <c r="AN531" s="36" t="str">
        <f t="shared" ca="1" si="95"/>
        <v>60</v>
      </c>
      <c r="AO531" s="36" t="str" cm="1">
        <f t="array" aca="1" ref="AO531" ca="1">ManualLookup(AB531,BoxVal(ROW(AB531),4,COLUMN(AO529)),INDIRECT(DO$3))</f>
        <v>00</v>
      </c>
      <c r="AP531" s="36" t="str" cm="1">
        <f t="array" aca="1" ref="AP531" ca="1">ManualLookup(AC531,BoxVal(ROW(AC531),4,COLUMN(AP529)),INDIRECT(DP$3))</f>
        <v>00</v>
      </c>
      <c r="AQ531" s="36" t="str" cm="1">
        <f t="array" aca="1" ref="AQ531" ca="1">ManualLookup(AD531,BoxVal(ROW(AD531),4,COLUMN(AQ529)),INDIRECT(DQ$3))</f>
        <v>00</v>
      </c>
      <c r="AR531" s="36" t="str" cm="1">
        <f t="array" aca="1" ref="AR531" ca="1">ManualLookup(AE531,BoxVal(ROW(AE531),4,COLUMN(AR529)),INDIRECT(DR$3))</f>
        <v>00</v>
      </c>
      <c r="AS531" s="36"/>
    </row>
    <row r="532" spans="19:45" ht="30" customHeight="1" x14ac:dyDescent="0.25">
      <c r="S532" s="73" t="s">
        <v>721</v>
      </c>
      <c r="T532" s="15" t="s">
        <v>26</v>
      </c>
      <c r="U532" s="36" t="str">
        <f t="shared" ca="1" si="89"/>
        <v>0x67=-37.80,-37.30;</v>
      </c>
      <c r="V532" s="37"/>
      <c r="W532" s="37"/>
      <c r="X532" s="68"/>
      <c r="Y532" s="68"/>
      <c r="Z532" s="55">
        <f t="shared" ca="1" si="90"/>
        <v>8.1999999999999993</v>
      </c>
      <c r="AA532" s="39" t="s">
        <v>582</v>
      </c>
      <c r="AB532" s="40">
        <v>0.5</v>
      </c>
      <c r="AC532" s="40" t="s">
        <v>995</v>
      </c>
      <c r="AD532" s="40">
        <v>1</v>
      </c>
      <c r="AE532" s="41">
        <v>0</v>
      </c>
      <c r="AF532" s="42">
        <v>-37.799999999999997</v>
      </c>
      <c r="AG532" s="47">
        <f t="shared" si="96"/>
        <v>-37.299999999999997</v>
      </c>
      <c r="AH532" s="43">
        <f t="shared" ca="1" si="91"/>
        <v>-29.599999999999998</v>
      </c>
      <c r="AI532" s="43">
        <f t="shared" ca="1" si="92"/>
        <v>-29.099999999999998</v>
      </c>
      <c r="AJ532" s="44" cm="1">
        <f t="array" aca="1" ref="AJ532" ca="1" xml:space="preserve">
N("initial sens-loopgain")+
$AF532-BoxVal(ROW($AA532),26,COLUMN(INDIRECT("T"&amp;(INT(ROW($AA549)/65))*65+2)))</f>
        <v>-39.799999999999997</v>
      </c>
      <c r="AK532" s="44">
        <f t="shared" ca="1" si="93"/>
        <v>-39.299999999999997</v>
      </c>
      <c r="AL532" s="44" cm="1">
        <f t="array" aca="1" ref="AL532" ca="1" xml:space="preserve">
N("initial sens-loopgain-gain-gain ref-vcm")+
$AH532-
BoxVal(ROW($AA532),26,COLUMN(INDIRECT("T"&amp;(INT(ROW($AA549)/65))*65+2)))-
$AB532-
$W532-
IFERROR(VLOOKUP($AC532,$CT$1:$DC$31,7,FALSE),0)</f>
        <v>-32.099999999999994</v>
      </c>
      <c r="AM532" s="44">
        <f t="shared" ca="1" si="94"/>
        <v>-31.599999999999994</v>
      </c>
      <c r="AN532" s="36" t="str">
        <f t="shared" ca="1" si="95"/>
        <v>60</v>
      </c>
      <c r="AO532" s="36" t="str" cm="1">
        <f t="array" aca="1" ref="AO532" ca="1">ManualLookup(AB532,BoxVal(ROW(AB532),4,COLUMN(AO530)),INDIRECT(DO$3))</f>
        <v>07</v>
      </c>
      <c r="AP532" s="36" t="str" cm="1">
        <f t="array" aca="1" ref="AP532" ca="1">ManualLookup(AC532,BoxVal(ROW(AC532),4,COLUMN(AP530)),INDIRECT(DP$3))</f>
        <v>00</v>
      </c>
      <c r="AQ532" s="36" t="str" cm="1">
        <f t="array" aca="1" ref="AQ532" ca="1">ManualLookup(AD532,BoxVal(ROW(AD532),4,COLUMN(AQ530)),INDIRECT(DQ$3))</f>
        <v>00</v>
      </c>
      <c r="AR532" s="36" t="str" cm="1">
        <f t="array" aca="1" ref="AR532" ca="1">ManualLookup(AE532,BoxVal(ROW(AE532),4,COLUMN(AR530)),INDIRECT(DR$3))</f>
        <v>00</v>
      </c>
      <c r="AS532" s="36"/>
    </row>
    <row r="533" spans="19:45" ht="30" customHeight="1" x14ac:dyDescent="0.25">
      <c r="S533" s="73" t="s">
        <v>20</v>
      </c>
      <c r="T533" s="15">
        <v>-41</v>
      </c>
      <c r="U533" s="36"/>
      <c r="V533" s="37"/>
      <c r="W533" s="37"/>
      <c r="X533" s="38"/>
      <c r="Y533" s="38"/>
      <c r="Z533" s="55"/>
      <c r="AA533" s="39"/>
      <c r="AB533" s="40"/>
      <c r="AC533" s="40"/>
      <c r="AD533" s="40"/>
      <c r="AE533" s="41"/>
      <c r="AF533" s="42"/>
      <c r="AG533" s="47"/>
      <c r="AH533" s="43"/>
      <c r="AI533" s="43"/>
      <c r="AJ533" s="44"/>
      <c r="AK533" s="44"/>
      <c r="AL533" s="44"/>
      <c r="AM533" s="44"/>
      <c r="AN533" s="36"/>
      <c r="AO533" s="36"/>
      <c r="AP533" s="36"/>
      <c r="AQ533" s="36"/>
      <c r="AR533" s="36"/>
      <c r="AS533" s="36"/>
    </row>
    <row r="534" spans="19:45" ht="30" customHeight="1" x14ac:dyDescent="0.25">
      <c r="S534" s="73" t="s">
        <v>691</v>
      </c>
      <c r="T534" s="15" t="s">
        <v>1098</v>
      </c>
      <c r="U534" s="36"/>
      <c r="V534" s="37"/>
      <c r="W534" s="37"/>
      <c r="X534" s="38"/>
      <c r="Y534" s="38"/>
      <c r="Z534" s="55"/>
      <c r="AA534" s="39"/>
      <c r="AB534" s="40"/>
      <c r="AC534" s="40"/>
      <c r="AD534" s="40"/>
      <c r="AE534" s="41"/>
      <c r="AF534" s="42"/>
      <c r="AG534" s="47"/>
      <c r="AH534" s="43"/>
      <c r="AI534" s="43"/>
      <c r="AJ534" s="44"/>
      <c r="AK534" s="44"/>
      <c r="AL534" s="44"/>
      <c r="AM534" s="44"/>
      <c r="AN534" s="36"/>
      <c r="AO534" s="36"/>
      <c r="AP534" s="36"/>
      <c r="AQ534" s="36"/>
      <c r="AR534" s="36"/>
      <c r="AS534" s="36"/>
    </row>
    <row r="535" spans="19:45" ht="30" customHeight="1" x14ac:dyDescent="0.25">
      <c r="S535" s="73" t="s">
        <v>544</v>
      </c>
      <c r="T535" s="15" t="s">
        <v>1229</v>
      </c>
      <c r="U535" s="36"/>
      <c r="V535" s="37"/>
      <c r="W535" s="37"/>
      <c r="X535" s="38"/>
      <c r="Y535" s="38"/>
      <c r="Z535" s="55"/>
      <c r="AA535" s="39"/>
      <c r="AB535" s="40"/>
      <c r="AC535" s="40"/>
      <c r="AD535" s="40"/>
      <c r="AE535" s="41"/>
      <c r="AF535" s="42"/>
      <c r="AG535" s="47"/>
      <c r="AH535" s="43"/>
      <c r="AI535" s="43"/>
      <c r="AJ535" s="44"/>
      <c r="AK535" s="44"/>
      <c r="AL535" s="44"/>
      <c r="AM535" s="44"/>
      <c r="AN535" s="36"/>
      <c r="AO535" s="36"/>
      <c r="AP535" s="36"/>
      <c r="AQ535" s="36"/>
      <c r="AR535" s="36"/>
      <c r="AS535" s="36"/>
    </row>
    <row r="536" spans="19:45" ht="30" customHeight="1" x14ac:dyDescent="0.25">
      <c r="S536" s="73" t="s">
        <v>12</v>
      </c>
      <c r="T536" s="15" t="s">
        <v>562</v>
      </c>
      <c r="U536" s="36"/>
      <c r="V536" s="37"/>
      <c r="W536" s="37"/>
      <c r="X536" s="38"/>
      <c r="Y536" s="38"/>
      <c r="Z536" s="55"/>
      <c r="AA536" s="39"/>
      <c r="AB536" s="40"/>
      <c r="AC536" s="40"/>
      <c r="AD536" s="40"/>
      <c r="AE536" s="41"/>
      <c r="AF536" s="42"/>
      <c r="AG536" s="47"/>
      <c r="AH536" s="43"/>
      <c r="AI536" s="43"/>
      <c r="AJ536" s="44"/>
      <c r="AK536" s="44"/>
      <c r="AL536" s="44"/>
      <c r="AM536" s="44"/>
      <c r="AN536" s="36"/>
      <c r="AO536" s="36"/>
      <c r="AP536" s="36"/>
      <c r="AQ536" s="36"/>
      <c r="AR536" s="36"/>
      <c r="AS536" s="36"/>
    </row>
    <row r="537" spans="19:45" ht="30" customHeight="1" x14ac:dyDescent="0.25">
      <c r="S537" s="73" t="s">
        <v>773</v>
      </c>
      <c r="T537" s="15" t="s">
        <v>562</v>
      </c>
      <c r="U537" s="36"/>
      <c r="V537" s="37"/>
      <c r="W537" s="37"/>
      <c r="X537" s="38"/>
      <c r="Y537" s="38"/>
      <c r="Z537" s="55"/>
      <c r="AA537" s="39"/>
      <c r="AB537" s="40"/>
      <c r="AC537" s="40"/>
      <c r="AD537" s="40"/>
      <c r="AE537" s="41"/>
      <c r="AF537" s="42"/>
      <c r="AG537" s="47"/>
      <c r="AH537" s="43"/>
      <c r="AI537" s="43"/>
      <c r="AJ537" s="44"/>
      <c r="AK537" s="44"/>
      <c r="AL537" s="44"/>
      <c r="AM537" s="44"/>
      <c r="AN537" s="36"/>
      <c r="AO537" s="36"/>
      <c r="AP537" s="36"/>
      <c r="AQ537" s="36"/>
      <c r="AR537" s="36"/>
      <c r="AS537" s="36"/>
    </row>
    <row r="538" spans="19:45" ht="30" customHeight="1" x14ac:dyDescent="0.25">
      <c r="S538" s="73" t="s">
        <v>573</v>
      </c>
      <c r="T538" s="15">
        <v>1.1000000000000001</v>
      </c>
      <c r="U538" s="36"/>
      <c r="V538" s="37"/>
      <c r="W538" s="37"/>
      <c r="X538" s="38"/>
      <c r="Y538" s="38"/>
      <c r="Z538" s="55"/>
      <c r="AA538" s="39"/>
      <c r="AB538" s="40"/>
      <c r="AC538" s="40"/>
      <c r="AD538" s="40"/>
      <c r="AE538" s="41"/>
      <c r="AF538" s="42"/>
      <c r="AG538" s="47"/>
      <c r="AH538" s="43"/>
      <c r="AI538" s="43"/>
      <c r="AJ538" s="44"/>
      <c r="AK538" s="44"/>
      <c r="AL538" s="44"/>
      <c r="AM538" s="44"/>
      <c r="AN538" s="36"/>
      <c r="AO538" s="36"/>
      <c r="AP538" s="36"/>
      <c r="AQ538" s="36"/>
      <c r="AR538" s="36"/>
      <c r="AS538" s="36"/>
    </row>
    <row r="539" spans="19:45" ht="30" customHeight="1" x14ac:dyDescent="0.25">
      <c r="S539" s="73" t="s">
        <v>590</v>
      </c>
      <c r="T539" s="15">
        <v>-42</v>
      </c>
      <c r="U539" s="36"/>
      <c r="V539" s="37"/>
      <c r="W539" s="37"/>
      <c r="X539" s="38"/>
      <c r="Y539" s="38"/>
      <c r="Z539" s="55"/>
      <c r="AA539" s="39"/>
      <c r="AB539" s="40"/>
      <c r="AC539" s="40"/>
      <c r="AD539" s="40"/>
      <c r="AE539" s="41"/>
      <c r="AF539" s="42"/>
      <c r="AG539" s="47"/>
      <c r="AH539" s="43"/>
      <c r="AI539" s="43"/>
      <c r="AJ539" s="44"/>
      <c r="AK539" s="44"/>
      <c r="AL539" s="44"/>
      <c r="AM539" s="44"/>
      <c r="AN539" s="36"/>
      <c r="AO539" s="36"/>
      <c r="AP539" s="36"/>
      <c r="AQ539" s="36"/>
      <c r="AR539" s="36"/>
      <c r="AS539" s="36"/>
    </row>
    <row r="540" spans="19:45" ht="30" customHeight="1" x14ac:dyDescent="0.25">
      <c r="S540" s="73" t="s">
        <v>693</v>
      </c>
      <c r="T540" s="15">
        <v>0.8</v>
      </c>
      <c r="U540" s="36"/>
      <c r="V540" s="37"/>
      <c r="W540" s="37"/>
      <c r="X540" s="38"/>
      <c r="Y540" s="38"/>
      <c r="Z540" s="55"/>
      <c r="AA540" s="39"/>
      <c r="AB540" s="40"/>
      <c r="AC540" s="40"/>
      <c r="AD540" s="40"/>
      <c r="AE540" s="41"/>
      <c r="AF540" s="42"/>
      <c r="AG540" s="47"/>
      <c r="AH540" s="43"/>
      <c r="AI540" s="43"/>
      <c r="AJ540" s="44"/>
      <c r="AK540" s="44"/>
      <c r="AL540" s="44"/>
      <c r="AM540" s="44"/>
      <c r="AN540" s="36"/>
      <c r="AO540" s="36"/>
      <c r="AP540" s="36"/>
      <c r="AQ540" s="36"/>
      <c r="AR540" s="36"/>
      <c r="AS540" s="36"/>
    </row>
    <row r="541" spans="19:45" ht="30" customHeight="1" x14ac:dyDescent="0.25">
      <c r="S541" s="7" t="s">
        <v>604</v>
      </c>
      <c r="T541" s="7" t="str">
        <f>VLOOKUP($T528,$AU$1:$AZ$31,MATCH($T522,$AU$1:$AZ$1,0),FALSE)&amp;"_"&amp;T530</f>
        <v>default_NormalMode</v>
      </c>
      <c r="U541" s="36"/>
      <c r="V541" s="37"/>
      <c r="W541" s="37"/>
      <c r="X541" s="38"/>
      <c r="Y541" s="38"/>
      <c r="Z541" s="55"/>
      <c r="AA541" s="39"/>
      <c r="AB541" s="40"/>
      <c r="AC541" s="40"/>
      <c r="AD541" s="40"/>
      <c r="AE541" s="41"/>
      <c r="AF541" s="42"/>
      <c r="AG541" s="47"/>
      <c r="AH541" s="43"/>
      <c r="AI541" s="43"/>
      <c r="AJ541" s="44"/>
      <c r="AK541" s="44"/>
      <c r="AL541" s="44"/>
      <c r="AM541" s="44"/>
      <c r="AN541" s="36"/>
      <c r="AO541" s="36"/>
      <c r="AP541" s="36"/>
      <c r="AQ541" s="36"/>
      <c r="AR541" s="36"/>
      <c r="AS541" s="36"/>
    </row>
    <row r="542" spans="19:45" ht="30" customHeight="1" x14ac:dyDescent="0.25">
      <c r="S542" s="7" t="s">
        <v>424</v>
      </c>
      <c r="T542" s="7" t="s">
        <v>188</v>
      </c>
      <c r="U542" s="36"/>
      <c r="V542" s="37"/>
      <c r="W542" s="37"/>
      <c r="X542" s="38"/>
      <c r="Y542" s="38"/>
      <c r="Z542" s="55"/>
      <c r="AA542" s="39"/>
      <c r="AB542" s="40"/>
      <c r="AC542" s="40"/>
      <c r="AD542" s="40"/>
      <c r="AE542" s="41"/>
      <c r="AF542" s="42"/>
      <c r="AG542" s="47"/>
      <c r="AH542" s="43"/>
      <c r="AI542" s="43"/>
      <c r="AJ542" s="44"/>
      <c r="AK542" s="44"/>
      <c r="AL542" s="44"/>
      <c r="AM542" s="44"/>
      <c r="AN542" s="36"/>
      <c r="AO542" s="36"/>
      <c r="AP542" s="36"/>
      <c r="AQ542" s="36"/>
      <c r="AR542" s="36"/>
      <c r="AS542" s="36"/>
    </row>
    <row r="543" spans="19:45" ht="30" customHeight="1" x14ac:dyDescent="0.25">
      <c r="S543" s="7" t="s">
        <v>16</v>
      </c>
      <c r="T543" s="7" t="s">
        <v>44</v>
      </c>
      <c r="U543" s="36"/>
      <c r="V543" s="37"/>
      <c r="W543" s="37"/>
      <c r="X543" s="38"/>
      <c r="Y543" s="38"/>
      <c r="Z543" s="55"/>
      <c r="AA543" s="39"/>
      <c r="AB543" s="40"/>
      <c r="AC543" s="40"/>
      <c r="AD543" s="40"/>
      <c r="AE543" s="41"/>
      <c r="AF543" s="42"/>
      <c r="AG543" s="47"/>
      <c r="AH543" s="43"/>
      <c r="AI543" s="43"/>
      <c r="AJ543" s="44"/>
      <c r="AK543" s="44"/>
      <c r="AL543" s="44"/>
      <c r="AM543" s="44"/>
      <c r="AN543" s="36"/>
      <c r="AO543" s="36"/>
      <c r="AP543" s="36"/>
      <c r="AQ543" s="36"/>
      <c r="AR543" s="36"/>
      <c r="AS543" s="36"/>
    </row>
    <row r="544" spans="19:45" ht="30" customHeight="1" x14ac:dyDescent="0.25">
      <c r="S544" s="7" t="s">
        <v>17</v>
      </c>
      <c r="T544" s="7" t="s">
        <v>368</v>
      </c>
      <c r="U544" s="36"/>
      <c r="V544" s="37"/>
      <c r="W544" s="37"/>
      <c r="X544" s="38"/>
      <c r="Y544" s="38"/>
      <c r="Z544" s="48"/>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S545" s="7" t="s">
        <v>21</v>
      </c>
      <c r="T545" s="7" t="s">
        <v>190</v>
      </c>
      <c r="U545" s="36"/>
      <c r="V545" s="37"/>
      <c r="W545" s="37"/>
      <c r="X545" s="38"/>
      <c r="Y545" s="38"/>
      <c r="Z545" s="48"/>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S546" s="7" t="s">
        <v>545</v>
      </c>
      <c r="T546" s="7">
        <f>VLOOKUP(T535,$DT$1:$DV$31,3,FALSE)</f>
        <v>2</v>
      </c>
      <c r="U546" s="36"/>
      <c r="V546" s="37"/>
      <c r="W546" s="37"/>
      <c r="X546" s="38"/>
      <c r="Y546" s="38"/>
      <c r="Z546" s="48"/>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S547" s="7" t="s">
        <v>22</v>
      </c>
      <c r="T547" s="15">
        <v>0</v>
      </c>
      <c r="U547" s="36"/>
      <c r="V547" s="37"/>
      <c r="W547" s="37"/>
      <c r="X547" s="38"/>
      <c r="Y547" s="38"/>
      <c r="Z547" s="48"/>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S548" s="7" t="s">
        <v>696</v>
      </c>
      <c r="T548" s="28">
        <v>45266</v>
      </c>
      <c r="U548" s="36"/>
      <c r="V548" s="37"/>
      <c r="W548" s="37"/>
      <c r="X548" s="38"/>
      <c r="Y548" s="38"/>
      <c r="Z548" s="48"/>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S549" s="7" t="s">
        <v>694</v>
      </c>
      <c r="T549" s="15" t="s">
        <v>994</v>
      </c>
      <c r="U549" s="36"/>
      <c r="V549" s="37"/>
      <c r="W549" s="37"/>
      <c r="X549" s="38"/>
      <c r="Y549" s="38"/>
      <c r="Z549" s="48"/>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S550" s="7" t="s">
        <v>697</v>
      </c>
      <c r="T550" s="7">
        <f ca="1">COUNTA(U525:U584)</f>
        <v>8</v>
      </c>
      <c r="U550" s="36"/>
      <c r="V550" s="37"/>
      <c r="W550" s="37"/>
      <c r="X550" s="38"/>
      <c r="Y550" s="38"/>
      <c r="Z550" s="48"/>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S551" s="7" t="s">
        <v>715</v>
      </c>
      <c r="T551" s="7" t="str">
        <f>T539&amp;"+/-"&amp;T540&amp;" "&amp;T549</f>
        <v>-42+/-0.8 dBV</v>
      </c>
      <c r="U551" s="36"/>
      <c r="V551" s="37"/>
      <c r="W551" s="37"/>
      <c r="X551" s="38"/>
      <c r="Y551" s="38"/>
      <c r="Z551" s="48"/>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S552" s="73" t="s">
        <v>719</v>
      </c>
      <c r="T552" s="54" t="str">
        <f>T531&amp;" : "&amp;T534&amp;" "&amp;"(uA)"&amp;CHAR(10)&amp;"Vdc&amp;Remark: "&amp;T537</f>
        <v>3.3V : 100~200 (uA)
Vdc&amp;Remark: -</v>
      </c>
      <c r="U552" s="36"/>
      <c r="V552" s="37"/>
      <c r="W552" s="37"/>
      <c r="X552" s="38"/>
      <c r="Y552" s="38"/>
      <c r="Z552" s="48"/>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U553" s="36"/>
      <c r="V553" s="37"/>
      <c r="W553" s="37"/>
      <c r="X553" s="38"/>
      <c r="Y553" s="38"/>
      <c r="Z553" s="48"/>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t="s">
        <v>14</v>
      </c>
      <c r="T554" s="2" t="str">
        <f>ADDRESS(ROW(S554),COLUMN($S$1))&amp;":"&amp;ADDRESS(ROW(S584),COLUMN($T$1))</f>
        <v>$S$554:$T$584</v>
      </c>
      <c r="U554" s="36"/>
      <c r="V554" s="37"/>
      <c r="W554" s="37"/>
      <c r="X554" s="38"/>
      <c r="Y554" s="38"/>
      <c r="Z554" s="48"/>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t="str">
        <f>$BB$2</f>
        <v>17V</v>
      </c>
      <c r="T555" s="3" t="s">
        <v>562</v>
      </c>
      <c r="U555" s="36"/>
      <c r="V555" s="37"/>
      <c r="W555" s="37"/>
      <c r="X555" s="38"/>
      <c r="Y555" s="38"/>
      <c r="Z555" s="48"/>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t="str">
        <f>$BB$3</f>
        <v>15V</v>
      </c>
      <c r="T556" s="3">
        <v>7.7</v>
      </c>
      <c r="U556" s="36"/>
      <c r="V556" s="37"/>
      <c r="W556" s="37"/>
      <c r="X556" s="38"/>
      <c r="Y556" s="38"/>
      <c r="Z556" s="48"/>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t="str">
        <f>$BB$4</f>
        <v>13V</v>
      </c>
      <c r="T557" s="3">
        <v>5.2</v>
      </c>
      <c r="U557" s="36"/>
      <c r="V557" s="37"/>
      <c r="W557" s="37"/>
      <c r="X557" s="38"/>
      <c r="Y557" s="38"/>
      <c r="Z557" s="48"/>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t="str">
        <f>$BB$5</f>
        <v>11V</v>
      </c>
      <c r="T558" s="3">
        <v>2.7</v>
      </c>
      <c r="U558" s="36"/>
      <c r="V558" s="37"/>
      <c r="W558" s="37"/>
      <c r="X558" s="38"/>
      <c r="Y558" s="38"/>
      <c r="Z558" s="48"/>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t="str">
        <f>$BB$6</f>
        <v>10V</v>
      </c>
      <c r="T559" s="3">
        <v>1.4</v>
      </c>
      <c r="U559" s="36"/>
      <c r="V559" s="37"/>
      <c r="W559" s="37"/>
      <c r="X559" s="38"/>
      <c r="Y559" s="38"/>
      <c r="Z559" s="48"/>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t="str">
        <f>$BB$7</f>
        <v>9V</v>
      </c>
      <c r="T560" s="3">
        <v>0</v>
      </c>
      <c r="U560" s="36"/>
      <c r="V560" s="37"/>
      <c r="W560" s="37"/>
      <c r="X560" s="38"/>
      <c r="Y560" s="38"/>
      <c r="Z560" s="48"/>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$BB$8</f>
        <v>8V</v>
      </c>
      <c r="T561" s="3" t="s">
        <v>562</v>
      </c>
      <c r="U561" s="36"/>
      <c r="V561" s="37"/>
      <c r="W561" s="37"/>
      <c r="X561" s="38"/>
      <c r="Y561" s="38"/>
      <c r="Z561" s="48"/>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$BB$9</f>
        <v>7V</v>
      </c>
      <c r="T562" s="3" t="s">
        <v>562</v>
      </c>
      <c r="U562" s="36"/>
      <c r="V562" s="37"/>
      <c r="W562" s="37"/>
      <c r="X562" s="38"/>
      <c r="Y562" s="38"/>
      <c r="Z562" s="48"/>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$BB$10</f>
        <v>FIX</v>
      </c>
      <c r="T563" s="3">
        <v>0</v>
      </c>
      <c r="U563" s="36"/>
      <c r="V563" s="37"/>
      <c r="W563" s="37"/>
      <c r="X563" s="38"/>
      <c r="Y563" s="38"/>
      <c r="Z563" s="48"/>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$BB$11</f>
        <v>Config2</v>
      </c>
      <c r="T564" s="3" t="s">
        <v>562</v>
      </c>
      <c r="U564" s="36"/>
      <c r="V564" s="37"/>
      <c r="W564" s="37"/>
      <c r="X564" s="38"/>
      <c r="Y564" s="38"/>
      <c r="Z564" s="48"/>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$BB$12</f>
        <v>-</v>
      </c>
      <c r="T565" s="3"/>
      <c r="U565" s="36"/>
      <c r="V565" s="37"/>
      <c r="W565" s="37"/>
      <c r="X565" s="38"/>
      <c r="Y565" s="38"/>
      <c r="Z565" s="48"/>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$BB$13</f>
        <v>-</v>
      </c>
      <c r="T566" s="3"/>
      <c r="U566" s="36"/>
      <c r="V566" s="37"/>
      <c r="W566" s="37"/>
      <c r="X566" s="38"/>
      <c r="Y566" s="38"/>
      <c r="Z566" s="48"/>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$BB$14</f>
        <v>-</v>
      </c>
      <c r="T567" s="3"/>
      <c r="U567" s="36"/>
      <c r="V567" s="37"/>
      <c r="W567" s="37"/>
      <c r="X567" s="38"/>
      <c r="Y567" s="38"/>
      <c r="Z567" s="48"/>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$BB$15</f>
        <v>-</v>
      </c>
      <c r="T568" s="3"/>
      <c r="U568" s="36"/>
      <c r="V568" s="37"/>
      <c r="W568" s="37"/>
      <c r="X568" s="38"/>
      <c r="Y568" s="38"/>
      <c r="Z568" s="48"/>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$BB$16</f>
        <v>-</v>
      </c>
      <c r="T569" s="3"/>
      <c r="U569" s="36"/>
      <c r="V569" s="37"/>
      <c r="W569" s="37"/>
      <c r="X569" s="38"/>
      <c r="Y569" s="38"/>
      <c r="Z569" s="48"/>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$BB$17</f>
        <v>-</v>
      </c>
      <c r="T570" s="3"/>
      <c r="U570" s="36"/>
      <c r="V570" s="37"/>
      <c r="W570" s="37"/>
      <c r="X570" s="38"/>
      <c r="Y570" s="38"/>
      <c r="Z570" s="48"/>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$BB$18</f>
        <v>-</v>
      </c>
      <c r="T571" s="3"/>
      <c r="U571" s="36"/>
      <c r="V571" s="37"/>
      <c r="W571" s="37"/>
      <c r="X571" s="38"/>
      <c r="Y571" s="38"/>
      <c r="Z571" s="48"/>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$BB$19</f>
        <v>-</v>
      </c>
      <c r="T572" s="3"/>
      <c r="U572" s="36"/>
      <c r="V572" s="37"/>
      <c r="W572" s="37"/>
      <c r="X572" s="38"/>
      <c r="Y572" s="38"/>
      <c r="Z572" s="48"/>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$BB$20</f>
        <v>-</v>
      </c>
      <c r="T573" s="3"/>
      <c r="U573" s="36"/>
      <c r="V573" s="37"/>
      <c r="W573" s="37"/>
      <c r="X573" s="38"/>
      <c r="Y573" s="38"/>
      <c r="Z573" s="48"/>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$BB$21</f>
        <v>-</v>
      </c>
      <c r="T574" s="3"/>
      <c r="U574" s="36"/>
      <c r="V574" s="37"/>
      <c r="W574" s="37"/>
      <c r="X574" s="38"/>
      <c r="Y574" s="38"/>
      <c r="Z574" s="48"/>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$BB$22</f>
        <v>-</v>
      </c>
      <c r="T575" s="3"/>
      <c r="U575" s="36"/>
      <c r="V575" s="37"/>
      <c r="W575" s="37"/>
      <c r="X575" s="38"/>
      <c r="Y575" s="38"/>
      <c r="Z575" s="48"/>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$BB$23</f>
        <v>-</v>
      </c>
      <c r="T576" s="3"/>
      <c r="U576" s="36"/>
      <c r="V576" s="37"/>
      <c r="W576" s="37"/>
      <c r="X576" s="38"/>
      <c r="Y576" s="38"/>
      <c r="Z576" s="48"/>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$BB$24</f>
        <v>-</v>
      </c>
      <c r="T577" s="3"/>
      <c r="U577" s="36"/>
      <c r="V577" s="37"/>
      <c r="W577" s="37"/>
      <c r="X577" s="38"/>
      <c r="Y577" s="38"/>
      <c r="Z577" s="48"/>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$BB$25</f>
        <v>-</v>
      </c>
      <c r="T578" s="3"/>
      <c r="U578" s="36"/>
      <c r="V578" s="37"/>
      <c r="W578" s="37"/>
      <c r="X578" s="38"/>
      <c r="Y578" s="38"/>
      <c r="Z578" s="48"/>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$BB$26</f>
        <v>-</v>
      </c>
      <c r="T579" s="3"/>
      <c r="U579" s="36"/>
      <c r="V579" s="37"/>
      <c r="W579" s="37"/>
      <c r="X579" s="38"/>
      <c r="Y579" s="38"/>
      <c r="Z579" s="48"/>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$BB$27</f>
        <v>-</v>
      </c>
      <c r="T580" s="3"/>
      <c r="U580" s="36"/>
      <c r="V580" s="37"/>
      <c r="W580" s="37"/>
      <c r="X580" s="38"/>
      <c r="Y580" s="38"/>
      <c r="Z580" s="48"/>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$BB$28</f>
        <v>-</v>
      </c>
      <c r="T581" s="3"/>
      <c r="U581" s="36"/>
      <c r="V581" s="37"/>
      <c r="W581" s="37"/>
      <c r="X581" s="38"/>
      <c r="Y581" s="38"/>
      <c r="Z581" s="48"/>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$BB$29</f>
        <v>-</v>
      </c>
      <c r="T582" s="3"/>
      <c r="U582" s="36"/>
      <c r="V582" s="37"/>
      <c r="W582" s="37"/>
      <c r="X582" s="38"/>
      <c r="Y582" s="38"/>
      <c r="Z582" s="48"/>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$BB$30</f>
        <v>-</v>
      </c>
      <c r="T583" s="3"/>
      <c r="U583" s="36"/>
      <c r="V583" s="37"/>
      <c r="W583" s="37"/>
      <c r="X583" s="38"/>
      <c r="Y583" s="38"/>
      <c r="Z583" s="48"/>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$BB$31</f>
        <v>-</v>
      </c>
      <c r="T584" s="3"/>
      <c r="U584" s="36"/>
      <c r="V584" s="37"/>
      <c r="W584" s="37"/>
      <c r="X584" s="38"/>
      <c r="Y584" s="38"/>
      <c r="Z584" s="48"/>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31" cm="1">
        <f t="array" ref="S586">BoxNum(ROW($S586))</f>
        <v>10</v>
      </c>
      <c r="T586" s="7" t="s">
        <v>698</v>
      </c>
      <c r="U586" s="15" t="s">
        <v>1224</v>
      </c>
      <c r="V586" s="12"/>
      <c r="W586" s="65"/>
      <c r="X586" s="12"/>
      <c r="Y586" s="7" t="str">
        <f>VLOOKUP(U586,$DX$1:$DZ$21,3,FALSE)</f>
        <v>-</v>
      </c>
      <c r="Z586" s="81"/>
      <c r="AD586" s="8"/>
    </row>
    <row r="587" spans="19:45" ht="30" customHeight="1" x14ac:dyDescent="0.25">
      <c r="S587" s="7" t="s">
        <v>24</v>
      </c>
      <c r="T587" s="15" t="s">
        <v>450</v>
      </c>
      <c r="U587" s="5" t="s">
        <v>23</v>
      </c>
      <c r="V587" s="7">
        <f>VLOOKUP(U586,$DX$1:$DZ$21,2,FALSE)</f>
        <v>0</v>
      </c>
      <c r="W587" s="19"/>
      <c r="X587" s="19"/>
      <c r="Y587" s="19"/>
      <c r="Z587" s="19"/>
      <c r="AA587" s="5" t="s">
        <v>592</v>
      </c>
      <c r="AB587" s="26" t="str">
        <f>T606&amp;"_"&amp;ABS(T604)&amp;"dB_"&amp;T608&amp;"_"&amp;T609&amp;"_"&amp;GetAbsMaxMinText(AF590:AG649)&amp;"_"&amp;T589&amp;"_"&amp;T588&amp;S586&amp;"."&amp;T612</f>
        <v>14V_NormalMode_38dB_G805YB_2227F_336_357_ZTS6155_TR10.1</v>
      </c>
      <c r="AC587" s="18"/>
      <c r="AD587" s="18"/>
      <c r="AE587" s="18"/>
      <c r="AF587" s="18"/>
      <c r="AG587" s="18"/>
      <c r="AH587" s="19"/>
      <c r="AI587" s="19" t="s">
        <v>2</v>
      </c>
      <c r="AJ587" s="16" t="s">
        <v>1309</v>
      </c>
      <c r="AK587" s="16"/>
      <c r="AL587" s="16"/>
      <c r="AM587" s="16"/>
      <c r="AN587" s="16"/>
      <c r="AO587" s="16"/>
      <c r="AP587" s="16"/>
      <c r="AQ587" s="16"/>
      <c r="AR587" s="16"/>
      <c r="AS587" s="16"/>
    </row>
    <row r="588" spans="19:45" ht="30" customHeight="1" x14ac:dyDescent="0.25">
      <c r="S588" s="7" t="s">
        <v>5</v>
      </c>
      <c r="T588" s="15" t="s">
        <v>449</v>
      </c>
      <c r="U588" s="32" t="str">
        <f>HYPERLINK("#A"&amp;(S586+1),"&lt;==Block" &amp; $S586 &amp;"==&gt;")</f>
        <v>&lt;==Block10==&gt;</v>
      </c>
      <c r="V588" s="51"/>
      <c r="W588" s="19"/>
      <c r="X588" s="19"/>
      <c r="Y588" s="79"/>
      <c r="Z588" s="8"/>
      <c r="AA588" s="19"/>
      <c r="AB588" s="19"/>
      <c r="AC588" s="19"/>
      <c r="AD588" s="19"/>
      <c r="AE588" s="19"/>
      <c r="AF588" s="19"/>
      <c r="AG588" s="19"/>
      <c r="AH588" s="19"/>
      <c r="AI588" s="19"/>
      <c r="AJ588" s="19"/>
      <c r="AK588" s="19"/>
      <c r="AL588" s="19"/>
      <c r="AM588" s="19"/>
      <c r="AN588" s="57" t="s">
        <v>723</v>
      </c>
      <c r="AO588" s="57" t="s">
        <v>709</v>
      </c>
      <c r="AP588" s="57" t="s">
        <v>710</v>
      </c>
      <c r="AQ588" s="57" t="s">
        <v>611</v>
      </c>
      <c r="AR588" s="57" t="s">
        <v>711</v>
      </c>
      <c r="AS588" s="50"/>
    </row>
    <row r="589" spans="19:45" ht="30" customHeight="1" x14ac:dyDescent="0.25">
      <c r="S589" s="7" t="s">
        <v>10</v>
      </c>
      <c r="T589" s="15" t="s">
        <v>283</v>
      </c>
      <c r="U589" s="52" t="s">
        <v>775</v>
      </c>
      <c r="V589" s="33" t="s">
        <v>601</v>
      </c>
      <c r="W589" s="33" t="s">
        <v>602</v>
      </c>
      <c r="X589" s="33" t="s">
        <v>603</v>
      </c>
      <c r="Y589" s="33" t="s">
        <v>603</v>
      </c>
      <c r="Z589" s="33" t="s">
        <v>591</v>
      </c>
      <c r="AA589" s="33" t="s">
        <v>7</v>
      </c>
      <c r="AB589" s="33" t="s">
        <v>563</v>
      </c>
      <c r="AC589" s="33" t="s">
        <v>577</v>
      </c>
      <c r="AD589" s="33" t="s">
        <v>611</v>
      </c>
      <c r="AE589" s="33" t="s">
        <v>569</v>
      </c>
      <c r="AF589" s="35" t="s">
        <v>593</v>
      </c>
      <c r="AG589" s="35" t="s">
        <v>594</v>
      </c>
      <c r="AH589" s="35" t="s">
        <v>595</v>
      </c>
      <c r="AI589" s="35" t="s">
        <v>596</v>
      </c>
      <c r="AJ589" s="56" t="s">
        <v>597</v>
      </c>
      <c r="AK589" s="56" t="s">
        <v>598</v>
      </c>
      <c r="AL589" s="56" t="s">
        <v>599</v>
      </c>
      <c r="AM589" s="56" t="s">
        <v>600</v>
      </c>
      <c r="AN589" s="56" t="str">
        <f>VLOOKUP($T597,$DE$1:$DJ$31,2,FALSE)</f>
        <v>Full</v>
      </c>
      <c r="AO589" s="56" t="str">
        <f>VLOOKUP($T597,$DE$1:$DJ$31,3,FALSE)</f>
        <v>Full</v>
      </c>
      <c r="AP589" s="56" t="str">
        <f>VLOOKUP($T597,$DE$1:$DJ$31,4,FALSE)</f>
        <v>non</v>
      </c>
      <c r="AQ589" s="56" t="str">
        <f>VLOOKUP($T597,$DE$1:$DJ$31,5,FALSE)</f>
        <v>non</v>
      </c>
      <c r="AR589" s="56" t="str">
        <f>VLOOKUP($T597,$DE$1:$DJ$31,6,FALSE)</f>
        <v>non</v>
      </c>
      <c r="AS589" s="35"/>
    </row>
    <row r="590" spans="19:45" ht="30" customHeight="1" x14ac:dyDescent="0.25">
      <c r="S590" s="7" t="s">
        <v>18</v>
      </c>
      <c r="T590" s="15" t="s">
        <v>45</v>
      </c>
      <c r="U590" s="36" t="str">
        <f t="shared" ref="U590:U608" ca="1" si="97">ConfigCode($AA590,$AN590,$AO590,$AP590,$AQ590,$AR590,$AF590,$AG590,2)</f>
        <v>0x07=-34.40,-33.60;</v>
      </c>
      <c r="V590" s="37"/>
      <c r="W590" s="37"/>
      <c r="X590" s="68"/>
      <c r="Y590" s="68"/>
      <c r="Z590" s="55">
        <f t="shared" ref="Z590:Z608" ca="1" si="98" xml:space="preserve">
N("vbias,vlookup vbias range")+
VLOOKUP($AA590,INDIRECT(BoxVal(ROW($AA590),34,COLUMN(T586))),2,FALSE)+
N("gain")+
$AB590+
N("vcm")+
VLOOKUP($AC590,$CT$1:$DC$31,7,FALSE)+
N("(vbias*vcp*vbg-vbias)*sensor ratio")+
VbiasCal($AA590,$AD590,$AE590,BoxVal(ROW($AC590),18,COLUMN($T$22)))+
N("vbias ref+gain ref")+
$V590+$W590</f>
        <v>0.5</v>
      </c>
      <c r="AA590" s="39" t="s">
        <v>580</v>
      </c>
      <c r="AB590" s="40">
        <v>0.5</v>
      </c>
      <c r="AC590" s="40" t="s">
        <v>995</v>
      </c>
      <c r="AD590" s="40">
        <v>1</v>
      </c>
      <c r="AE590" s="41">
        <v>0</v>
      </c>
      <c r="AF590" s="42">
        <v>-34.4</v>
      </c>
      <c r="AG590" s="42">
        <v>-33.6</v>
      </c>
      <c r="AH590" s="43">
        <f t="shared" ref="AH590:AH608" ca="1" si="99">$AF590+$Z590</f>
        <v>-33.9</v>
      </c>
      <c r="AI590" s="43">
        <f t="shared" ref="AI590:AI608" ca="1" si="100">$AG590+$Z590</f>
        <v>-33.1</v>
      </c>
      <c r="AJ590" s="44" cm="1">
        <f t="array" aca="1" ref="AJ590" ca="1" xml:space="preserve">
N("initial sens-loopgain")+
$AF590-BoxVal(ROW($AA590),26,COLUMN(INDIRECT("T"&amp;(INT(ROW($AA607)/65))*65+2)))</f>
        <v>-36.4</v>
      </c>
      <c r="AK590" s="44">
        <f t="shared" ref="AK590:AK608" ca="1" si="101">AJ590+(AG590-AF590)</f>
        <v>-35.6</v>
      </c>
      <c r="AL590" s="44" cm="1">
        <f t="array" aca="1" ref="AL590" ca="1" xml:space="preserve">
N("initial sens-loopgain-gain-gain ref-vcm")+
$AH590-
BoxVal(ROW($AA590),26,COLUMN(INDIRECT("T"&amp;(INT(ROW($AA607)/65))*65+2)))-
$AB590-
$W590-
IFERROR(VLOOKUP($AC590,$CT$1:$DC$31,7,FALSE),0)</f>
        <v>-36.4</v>
      </c>
      <c r="AM590" s="44">
        <f t="shared" ref="AM590:AM608" ca="1" si="102">AL590+(AG590-AF590)</f>
        <v>-35.6</v>
      </c>
      <c r="AN590" s="36" t="str">
        <f t="shared" ref="AN590:AN597" ca="1" si="103">IF(BoxVal(ROW(AA590),9,COLUMN(T588))="FIX","00",ManualLookup(AA590,BoxVal(ROW(AA590),4,COLUMN(AN588)),INDIRECT(DN$3)))</f>
        <v>00</v>
      </c>
      <c r="AO590" s="36" t="str" cm="1">
        <f t="array" aca="1" ref="AO590" ca="1">ManualLookup(AB590,BoxVal(ROW(AB590),4,COLUMN(AO588)),INDIRECT(DO$3))</f>
        <v>07</v>
      </c>
      <c r="AP590" s="36" t="str" cm="1">
        <f t="array" aca="1" ref="AP590" ca="1">ManualLookup(AC590,BoxVal(ROW(AC590),4,COLUMN(AP588)),INDIRECT(DP$3))</f>
        <v>00</v>
      </c>
      <c r="AQ590" s="36" t="str" cm="1">
        <f t="array" aca="1" ref="AQ590" ca="1">ManualLookup(AD590,BoxVal(ROW(AD590),4,COLUMN(AQ588)),INDIRECT(DQ$3))</f>
        <v>00</v>
      </c>
      <c r="AR590" s="36" t="str" cm="1">
        <f t="array" aca="1" ref="AR590" ca="1">ManualLookup(AE590,BoxVal(ROW(AE590),4,COLUMN(AR588)),INDIRECT(DR$3))</f>
        <v>00</v>
      </c>
      <c r="AS590" s="33"/>
    </row>
    <row r="591" spans="19:45" ht="30" customHeight="1" x14ac:dyDescent="0.25">
      <c r="S591" s="7" t="s">
        <v>13</v>
      </c>
      <c r="T591" s="15" t="s">
        <v>410</v>
      </c>
      <c r="U591" s="36" t="str">
        <f t="shared" ca="1" si="97"/>
        <v>0x08=-34.90,-34.40;</v>
      </c>
      <c r="V591" s="37"/>
      <c r="W591" s="37"/>
      <c r="X591" s="68"/>
      <c r="Y591" s="68"/>
      <c r="Z591" s="55">
        <f t="shared" ca="1" si="98"/>
        <v>1.5</v>
      </c>
      <c r="AA591" s="39" t="s">
        <v>580</v>
      </c>
      <c r="AB591" s="40">
        <v>1.5</v>
      </c>
      <c r="AC591" s="40" t="s">
        <v>995</v>
      </c>
      <c r="AD591" s="40">
        <v>1</v>
      </c>
      <c r="AE591" s="41">
        <v>0</v>
      </c>
      <c r="AF591" s="42">
        <v>-34.9</v>
      </c>
      <c r="AG591" s="47">
        <f t="shared" ref="AG591:AG608" si="104">AF590</f>
        <v>-34.4</v>
      </c>
      <c r="AH591" s="43">
        <f t="shared" ca="1" si="99"/>
        <v>-33.4</v>
      </c>
      <c r="AI591" s="43">
        <f t="shared" ca="1" si="100"/>
        <v>-32.9</v>
      </c>
      <c r="AJ591" s="44" cm="1">
        <f t="array" aca="1" ref="AJ591" ca="1" xml:space="preserve">
N("initial sens-loopgain")+
$AF591-BoxVal(ROW($AA591),26,COLUMN(INDIRECT("T"&amp;(INT(ROW($AA608)/65))*65+2)))</f>
        <v>-36.9</v>
      </c>
      <c r="AK591" s="44">
        <f t="shared" ca="1" si="101"/>
        <v>-36.4</v>
      </c>
      <c r="AL591" s="44" cm="1">
        <f t="array" aca="1" ref="AL591" ca="1" xml:space="preserve">
N("initial sens-loopgain-gain-gain ref-vcm")+
$AH591-
BoxVal(ROW($AA591),26,COLUMN(INDIRECT("T"&amp;(INT(ROW($AA608)/65))*65+2)))-
$AB591-
$W591-
IFERROR(VLOOKUP($AC591,$CT$1:$DC$31,7,FALSE),0)</f>
        <v>-36.9</v>
      </c>
      <c r="AM591" s="44">
        <f t="shared" ca="1" si="102"/>
        <v>-36.4</v>
      </c>
      <c r="AN591" s="36" t="str">
        <f t="shared" ca="1" si="103"/>
        <v>00</v>
      </c>
      <c r="AO591" s="36" t="str" cm="1">
        <f t="array" aca="1" ref="AO591" ca="1">ManualLookup(AB591,BoxVal(ROW(AB591),4,COLUMN(AO589)),INDIRECT(DO$3))</f>
        <v>08</v>
      </c>
      <c r="AP591" s="36" t="str" cm="1">
        <f t="array" aca="1" ref="AP591" ca="1">ManualLookup(AC591,BoxVal(ROW(AC591),4,COLUMN(AP589)),INDIRECT(DP$3))</f>
        <v>00</v>
      </c>
      <c r="AQ591" s="36" t="str" cm="1">
        <f t="array" aca="1" ref="AQ591" ca="1">ManualLookup(AD591,BoxVal(ROW(AD591),4,COLUMN(AQ589)),INDIRECT(DQ$3))</f>
        <v>00</v>
      </c>
      <c r="AR591" s="36" t="str" cm="1">
        <f t="array" aca="1" ref="AR591" ca="1">ManualLookup(AE591,BoxVal(ROW(AE591),4,COLUMN(AR589)),INDIRECT(DR$3))</f>
        <v>00</v>
      </c>
      <c r="AS591" s="36"/>
    </row>
    <row r="592" spans="19:45" ht="30" customHeight="1" x14ac:dyDescent="0.25">
      <c r="S592" s="26"/>
      <c r="T592" s="17"/>
      <c r="U592" s="36" t="str">
        <f t="shared" ca="1" si="97"/>
        <v>0x09=-35.40,-34.90;</v>
      </c>
      <c r="V592" s="37"/>
      <c r="W592" s="37"/>
      <c r="X592" s="68"/>
      <c r="Y592" s="68"/>
      <c r="Z592" s="55">
        <f t="shared" ca="1" si="98"/>
        <v>2.5</v>
      </c>
      <c r="AA592" s="39" t="s">
        <v>580</v>
      </c>
      <c r="AB592" s="40">
        <v>2.5</v>
      </c>
      <c r="AC592" s="40" t="s">
        <v>995</v>
      </c>
      <c r="AD592" s="40">
        <v>1</v>
      </c>
      <c r="AE592" s="41">
        <v>0</v>
      </c>
      <c r="AF592" s="42">
        <v>-35.4</v>
      </c>
      <c r="AG592" s="47">
        <f t="shared" si="104"/>
        <v>-34.9</v>
      </c>
      <c r="AH592" s="43">
        <f t="shared" ca="1" si="99"/>
        <v>-32.9</v>
      </c>
      <c r="AI592" s="43">
        <f t="shared" ca="1" si="100"/>
        <v>-32.4</v>
      </c>
      <c r="AJ592" s="44" cm="1">
        <f t="array" aca="1" ref="AJ592" ca="1" xml:space="preserve">
N("initial sens-loopgain")+
$AF592-BoxVal(ROW($AA592),26,COLUMN(INDIRECT("T"&amp;(INT(ROW($AA609)/65))*65+2)))</f>
        <v>-37.4</v>
      </c>
      <c r="AK592" s="44">
        <f t="shared" ca="1" si="101"/>
        <v>-36.9</v>
      </c>
      <c r="AL592" s="44" cm="1">
        <f t="array" aca="1" ref="AL592" ca="1" xml:space="preserve">
N("initial sens-loopgain-gain-gain ref-vcm")+
$AH592-
BoxVal(ROW($AA592),26,COLUMN(INDIRECT("T"&amp;(INT(ROW($AA609)/65))*65+2)))-
$AB592-
$W592-
IFERROR(VLOOKUP($AC592,$CT$1:$DC$31,7,FALSE),0)</f>
        <v>-37.4</v>
      </c>
      <c r="AM592" s="44">
        <f t="shared" ca="1" si="102"/>
        <v>-36.9</v>
      </c>
      <c r="AN592" s="36" t="str">
        <f t="shared" ca="1" si="103"/>
        <v>00</v>
      </c>
      <c r="AO592" s="36" t="str" cm="1">
        <f t="array" aca="1" ref="AO592" ca="1">ManualLookup(AB592,BoxVal(ROW(AB592),4,COLUMN(AO590)),INDIRECT(DO$3))</f>
        <v>09</v>
      </c>
      <c r="AP592" s="36" t="str" cm="1">
        <f t="array" aca="1" ref="AP592" ca="1">ManualLookup(AC592,BoxVal(ROW(AC592),4,COLUMN(AP590)),INDIRECT(DP$3))</f>
        <v>00</v>
      </c>
      <c r="AQ592" s="36" t="str" cm="1">
        <f t="array" aca="1" ref="AQ592" ca="1">ManualLookup(AD592,BoxVal(ROW(AD592),4,COLUMN(AQ590)),INDIRECT(DQ$3))</f>
        <v>00</v>
      </c>
      <c r="AR592" s="36" t="str" cm="1">
        <f t="array" aca="1" ref="AR592" ca="1">ManualLookup(AE592,BoxVal(ROW(AE592),4,COLUMN(AR590)),INDIRECT(DR$3))</f>
        <v>00</v>
      </c>
      <c r="AS592" s="36"/>
    </row>
    <row r="593" spans="19:45" ht="30" customHeight="1" x14ac:dyDescent="0.25">
      <c r="S593" s="7" t="s">
        <v>19</v>
      </c>
      <c r="T593" s="15" t="s">
        <v>580</v>
      </c>
      <c r="U593" s="36" t="str">
        <f t="shared" ca="1" si="97"/>
        <v>0x0A=-35.80,-35.40;</v>
      </c>
      <c r="V593" s="37"/>
      <c r="W593" s="37"/>
      <c r="X593" s="68"/>
      <c r="Y593" s="68"/>
      <c r="Z593" s="55">
        <f t="shared" ca="1" si="98"/>
        <v>3.5</v>
      </c>
      <c r="AA593" s="39" t="s">
        <v>580</v>
      </c>
      <c r="AB593" s="40">
        <v>3.5</v>
      </c>
      <c r="AC593" s="40" t="s">
        <v>995</v>
      </c>
      <c r="AD593" s="40">
        <v>1</v>
      </c>
      <c r="AE593" s="41">
        <v>0</v>
      </c>
      <c r="AF593" s="42">
        <v>-35.799999999999997</v>
      </c>
      <c r="AG593" s="47">
        <f t="shared" si="104"/>
        <v>-35.4</v>
      </c>
      <c r="AH593" s="43">
        <f t="shared" ca="1" si="99"/>
        <v>-32.299999999999997</v>
      </c>
      <c r="AI593" s="43">
        <f t="shared" ca="1" si="100"/>
        <v>-31.9</v>
      </c>
      <c r="AJ593" s="44" cm="1">
        <f t="array" aca="1" ref="AJ593" ca="1" xml:space="preserve">
N("initial sens-loopgain")+
$AF593-BoxVal(ROW($AA593),26,COLUMN(INDIRECT("T"&amp;(INT(ROW($AA610)/65))*65+2)))</f>
        <v>-37.799999999999997</v>
      </c>
      <c r="AK593" s="44">
        <f t="shared" ca="1" si="101"/>
        <v>-37.4</v>
      </c>
      <c r="AL593" s="44" cm="1">
        <f t="array" aca="1" ref="AL593" ca="1" xml:space="preserve">
N("initial sens-loopgain-gain-gain ref-vcm")+
$AH593-
BoxVal(ROW($AA593),26,COLUMN(INDIRECT("T"&amp;(INT(ROW($AA610)/65))*65+2)))-
$AB593-
$W593-
IFERROR(VLOOKUP($AC593,$CT$1:$DC$31,7,FALSE),0)</f>
        <v>-37.799999999999997</v>
      </c>
      <c r="AM593" s="44">
        <f t="shared" ca="1" si="102"/>
        <v>-37.4</v>
      </c>
      <c r="AN593" s="36" t="str">
        <f t="shared" ca="1" si="103"/>
        <v>00</v>
      </c>
      <c r="AO593" s="36" t="str" cm="1">
        <f t="array" aca="1" ref="AO593" ca="1">ManualLookup(AB593,BoxVal(ROW(AB593),4,COLUMN(AO591)),INDIRECT(DO$3))</f>
        <v>0A</v>
      </c>
      <c r="AP593" s="36" t="str" cm="1">
        <f t="array" aca="1" ref="AP593" ca="1">ManualLookup(AC593,BoxVal(ROW(AC593),4,COLUMN(AP591)),INDIRECT(DP$3))</f>
        <v>00</v>
      </c>
      <c r="AQ593" s="36" t="str" cm="1">
        <f t="array" aca="1" ref="AQ593" ca="1">ManualLookup(AD593,BoxVal(ROW(AD593),4,COLUMN(AQ591)),INDIRECT(DQ$3))</f>
        <v>00</v>
      </c>
      <c r="AR593" s="36" t="str" cm="1">
        <f t="array" aca="1" ref="AR593" ca="1">ManualLookup(AE593,BoxVal(ROW(AE593),4,COLUMN(AR591)),INDIRECT(DR$3))</f>
        <v>00</v>
      </c>
      <c r="AS593" s="36"/>
    </row>
    <row r="594" spans="19:45" ht="30" customHeight="1" x14ac:dyDescent="0.25">
      <c r="S594" s="73" t="s">
        <v>15</v>
      </c>
      <c r="T594" s="15" t="s">
        <v>436</v>
      </c>
      <c r="U594" s="36"/>
      <c r="V594" s="37"/>
      <c r="W594" s="37"/>
      <c r="X594" s="68"/>
      <c r="Y594" s="68"/>
      <c r="Z594" s="55"/>
      <c r="AA594" s="39"/>
      <c r="AB594" s="40"/>
      <c r="AC594" s="40"/>
      <c r="AD594" s="40"/>
      <c r="AE594" s="41"/>
      <c r="AF594" s="42"/>
      <c r="AG594" s="47"/>
      <c r="AH594" s="43"/>
      <c r="AI594" s="43"/>
      <c r="AJ594" s="44"/>
      <c r="AK594" s="44"/>
      <c r="AL594" s="44"/>
      <c r="AM594" s="44"/>
      <c r="AN594" s="36"/>
      <c r="AO594" s="36"/>
      <c r="AP594" s="36"/>
      <c r="AQ594" s="36"/>
      <c r="AR594" s="36"/>
      <c r="AS594" s="36"/>
    </row>
    <row r="595" spans="19:45" ht="30" customHeight="1" x14ac:dyDescent="0.25">
      <c r="S595" s="73" t="s">
        <v>705</v>
      </c>
      <c r="T595" s="15" t="s">
        <v>990</v>
      </c>
      <c r="U595" s="36"/>
      <c r="V595" s="37"/>
      <c r="W595" s="37"/>
      <c r="X595" s="68"/>
      <c r="Y595" s="68"/>
      <c r="Z595" s="55"/>
      <c r="AA595" s="39"/>
      <c r="AB595" s="40"/>
      <c r="AC595" s="40"/>
      <c r="AD595" s="40"/>
      <c r="AE595" s="41"/>
      <c r="AF595" s="42"/>
      <c r="AG595" s="47"/>
      <c r="AH595" s="43"/>
      <c r="AI595" s="43"/>
      <c r="AJ595" s="44"/>
      <c r="AK595" s="44"/>
      <c r="AL595" s="44"/>
      <c r="AM595" s="44"/>
      <c r="AN595" s="36"/>
      <c r="AO595" s="36"/>
      <c r="AP595" s="36"/>
      <c r="AQ595" s="36"/>
      <c r="AR595" s="36"/>
      <c r="AS595" s="36"/>
    </row>
    <row r="596" spans="19:45" ht="30" customHeight="1" x14ac:dyDescent="0.25">
      <c r="S596" s="73" t="s">
        <v>605</v>
      </c>
      <c r="T596" s="15" t="s">
        <v>991</v>
      </c>
      <c r="U596" s="36"/>
      <c r="V596" s="37"/>
      <c r="W596" s="37"/>
      <c r="X596" s="68"/>
      <c r="Y596" s="68"/>
      <c r="Z596" s="55"/>
      <c r="AA596" s="39"/>
      <c r="AB596" s="40"/>
      <c r="AC596" s="40"/>
      <c r="AD596" s="40"/>
      <c r="AE596" s="41"/>
      <c r="AF596" s="42"/>
      <c r="AG596" s="47"/>
      <c r="AH596" s="43"/>
      <c r="AI596" s="43"/>
      <c r="AJ596" s="44"/>
      <c r="AK596" s="44"/>
      <c r="AL596" s="44"/>
      <c r="AM596" s="44"/>
      <c r="AN596" s="36"/>
      <c r="AO596" s="36"/>
      <c r="AP596" s="36"/>
      <c r="AQ596" s="36"/>
      <c r="AR596" s="36"/>
      <c r="AS596" s="36"/>
    </row>
    <row r="597" spans="19:45" ht="30" customHeight="1" x14ac:dyDescent="0.25">
      <c r="S597" s="73" t="s">
        <v>721</v>
      </c>
      <c r="T597" s="15" t="s">
        <v>26</v>
      </c>
      <c r="U597" s="36"/>
      <c r="V597" s="37"/>
      <c r="W597" s="37"/>
      <c r="X597" s="68"/>
      <c r="Y597" s="68"/>
      <c r="Z597" s="55"/>
      <c r="AA597" s="39"/>
      <c r="AB597" s="40"/>
      <c r="AC597" s="40"/>
      <c r="AD597" s="40"/>
      <c r="AE597" s="41"/>
      <c r="AF597" s="42"/>
      <c r="AG597" s="47"/>
      <c r="AH597" s="43"/>
      <c r="AI597" s="43"/>
      <c r="AJ597" s="44"/>
      <c r="AK597" s="44"/>
      <c r="AL597" s="44"/>
      <c r="AM597" s="44"/>
      <c r="AN597" s="36"/>
      <c r="AO597" s="36"/>
      <c r="AP597" s="36"/>
      <c r="AQ597" s="36"/>
      <c r="AR597" s="36"/>
      <c r="AS597" s="36"/>
    </row>
    <row r="598" spans="19:45" ht="30" customHeight="1" x14ac:dyDescent="0.25">
      <c r="S598" s="73" t="s">
        <v>20</v>
      </c>
      <c r="T598" s="15">
        <v>-41</v>
      </c>
      <c r="U598" s="36"/>
      <c r="V598" s="37"/>
      <c r="W598" s="37"/>
      <c r="X598" s="38"/>
      <c r="Y598" s="38"/>
      <c r="Z598" s="55"/>
      <c r="AA598" s="39"/>
      <c r="AB598" s="40"/>
      <c r="AC598" s="40"/>
      <c r="AD598" s="40"/>
      <c r="AE598" s="41"/>
      <c r="AF598" s="42"/>
      <c r="AG598" s="47"/>
      <c r="AH598" s="43"/>
      <c r="AI598" s="43"/>
      <c r="AJ598" s="44"/>
      <c r="AK598" s="44"/>
      <c r="AL598" s="44"/>
      <c r="AM598" s="44"/>
      <c r="AN598" s="36"/>
      <c r="AO598" s="36"/>
      <c r="AP598" s="36"/>
      <c r="AQ598" s="36"/>
      <c r="AR598" s="36"/>
      <c r="AS598" s="36"/>
    </row>
    <row r="599" spans="19:45" ht="30" customHeight="1" x14ac:dyDescent="0.25">
      <c r="S599" s="73" t="s">
        <v>691</v>
      </c>
      <c r="T599" s="15" t="s">
        <v>1098</v>
      </c>
      <c r="U599" s="36"/>
      <c r="V599" s="37"/>
      <c r="W599" s="37"/>
      <c r="X599" s="38"/>
      <c r="Y599" s="38"/>
      <c r="Z599" s="55"/>
      <c r="AA599" s="39"/>
      <c r="AB599" s="40"/>
      <c r="AC599" s="40"/>
      <c r="AD599" s="40"/>
      <c r="AE599" s="41"/>
      <c r="AF599" s="42"/>
      <c r="AG599" s="47"/>
      <c r="AH599" s="43"/>
      <c r="AI599" s="43"/>
      <c r="AJ599" s="44"/>
      <c r="AK599" s="44"/>
      <c r="AL599" s="44"/>
      <c r="AM599" s="44"/>
      <c r="AN599" s="36"/>
      <c r="AO599" s="36"/>
      <c r="AP599" s="36"/>
      <c r="AQ599" s="36"/>
      <c r="AR599" s="36"/>
      <c r="AS599" s="36"/>
    </row>
    <row r="600" spans="19:45" ht="30" customHeight="1" x14ac:dyDescent="0.25">
      <c r="S600" s="73" t="s">
        <v>544</v>
      </c>
      <c r="T600" s="15" t="s">
        <v>1229</v>
      </c>
      <c r="U600" s="36"/>
      <c r="V600" s="37"/>
      <c r="W600" s="37"/>
      <c r="X600" s="38"/>
      <c r="Y600" s="38"/>
      <c r="Z600" s="55"/>
      <c r="AA600" s="39"/>
      <c r="AB600" s="40"/>
      <c r="AC600" s="40"/>
      <c r="AD600" s="40"/>
      <c r="AE600" s="41"/>
      <c r="AF600" s="42"/>
      <c r="AG600" s="47"/>
      <c r="AH600" s="43"/>
      <c r="AI600" s="43"/>
      <c r="AJ600" s="44"/>
      <c r="AK600" s="44"/>
      <c r="AL600" s="44"/>
      <c r="AM600" s="44"/>
      <c r="AN600" s="36"/>
      <c r="AO600" s="36"/>
      <c r="AP600" s="36"/>
      <c r="AQ600" s="36"/>
      <c r="AR600" s="36"/>
      <c r="AS600" s="36"/>
    </row>
    <row r="601" spans="19:45" ht="30" customHeight="1" x14ac:dyDescent="0.25">
      <c r="S601" s="73" t="s">
        <v>12</v>
      </c>
      <c r="T601" s="15" t="s">
        <v>562</v>
      </c>
      <c r="U601" s="36"/>
      <c r="V601" s="37"/>
      <c r="W601" s="37"/>
      <c r="X601" s="38"/>
      <c r="Y601" s="38"/>
      <c r="Z601" s="55"/>
      <c r="AA601" s="39"/>
      <c r="AB601" s="40"/>
      <c r="AC601" s="40"/>
      <c r="AD601" s="40"/>
      <c r="AE601" s="41"/>
      <c r="AF601" s="42"/>
      <c r="AG601" s="47"/>
      <c r="AH601" s="43"/>
      <c r="AI601" s="43"/>
      <c r="AJ601" s="44"/>
      <c r="AK601" s="44"/>
      <c r="AL601" s="44"/>
      <c r="AM601" s="44"/>
      <c r="AN601" s="36"/>
      <c r="AO601" s="36"/>
      <c r="AP601" s="36"/>
      <c r="AQ601" s="36"/>
      <c r="AR601" s="36"/>
      <c r="AS601" s="36"/>
    </row>
    <row r="602" spans="19:45" ht="30" customHeight="1" x14ac:dyDescent="0.25">
      <c r="S602" s="73" t="s">
        <v>773</v>
      </c>
      <c r="T602" s="15" t="s">
        <v>562</v>
      </c>
      <c r="U602" s="36"/>
      <c r="V602" s="37"/>
      <c r="W602" s="37"/>
      <c r="X602" s="38"/>
      <c r="Y602" s="38"/>
      <c r="Z602" s="55"/>
      <c r="AA602" s="39"/>
      <c r="AB602" s="40"/>
      <c r="AC602" s="40"/>
      <c r="AD602" s="40"/>
      <c r="AE602" s="41"/>
      <c r="AF602" s="42"/>
      <c r="AG602" s="47"/>
      <c r="AH602" s="43"/>
      <c r="AI602" s="43"/>
      <c r="AJ602" s="44"/>
      <c r="AK602" s="44"/>
      <c r="AL602" s="44"/>
      <c r="AM602" s="44"/>
      <c r="AN602" s="36"/>
      <c r="AO602" s="36"/>
      <c r="AP602" s="36"/>
      <c r="AQ602" s="36"/>
      <c r="AR602" s="36"/>
      <c r="AS602" s="36"/>
    </row>
    <row r="603" spans="19:45" ht="30" customHeight="1" x14ac:dyDescent="0.25">
      <c r="S603" s="73" t="s">
        <v>573</v>
      </c>
      <c r="T603" s="15">
        <v>1.1000000000000001</v>
      </c>
      <c r="U603" s="36"/>
      <c r="V603" s="37"/>
      <c r="W603" s="37"/>
      <c r="X603" s="38"/>
      <c r="Y603" s="38"/>
      <c r="Z603" s="55"/>
      <c r="AA603" s="39"/>
      <c r="AB603" s="40"/>
      <c r="AC603" s="40"/>
      <c r="AD603" s="40"/>
      <c r="AE603" s="41"/>
      <c r="AF603" s="42"/>
      <c r="AG603" s="47"/>
      <c r="AH603" s="43"/>
      <c r="AI603" s="43"/>
      <c r="AJ603" s="44"/>
      <c r="AK603" s="44"/>
      <c r="AL603" s="44"/>
      <c r="AM603" s="44"/>
      <c r="AN603" s="36"/>
      <c r="AO603" s="36"/>
      <c r="AP603" s="36"/>
      <c r="AQ603" s="36"/>
      <c r="AR603" s="36"/>
      <c r="AS603" s="36"/>
    </row>
    <row r="604" spans="19:45" ht="30" customHeight="1" x14ac:dyDescent="0.25">
      <c r="S604" s="73" t="s">
        <v>590</v>
      </c>
      <c r="T604" s="15">
        <v>-38</v>
      </c>
      <c r="U604" s="36"/>
      <c r="V604" s="37"/>
      <c r="W604" s="37"/>
      <c r="X604" s="38"/>
      <c r="Y604" s="38"/>
      <c r="Z604" s="55"/>
      <c r="AA604" s="39"/>
      <c r="AB604" s="40"/>
      <c r="AC604" s="40"/>
      <c r="AD604" s="40"/>
      <c r="AE604" s="41"/>
      <c r="AF604" s="42"/>
      <c r="AG604" s="47"/>
      <c r="AH604" s="43"/>
      <c r="AI604" s="43"/>
      <c r="AJ604" s="44"/>
      <c r="AK604" s="44"/>
      <c r="AL604" s="44"/>
      <c r="AM604" s="44"/>
      <c r="AN604" s="36"/>
      <c r="AO604" s="36"/>
      <c r="AP604" s="36"/>
      <c r="AQ604" s="36"/>
      <c r="AR604" s="36"/>
      <c r="AS604" s="36"/>
    </row>
    <row r="605" spans="19:45" ht="30" customHeight="1" x14ac:dyDescent="0.25">
      <c r="S605" s="73" t="s">
        <v>693</v>
      </c>
      <c r="T605" s="15">
        <v>0.8</v>
      </c>
      <c r="U605" s="36"/>
      <c r="V605" s="37"/>
      <c r="W605" s="37"/>
      <c r="X605" s="38"/>
      <c r="Y605" s="38"/>
      <c r="Z605" s="55"/>
      <c r="AA605" s="39"/>
      <c r="AB605" s="40"/>
      <c r="AC605" s="40"/>
      <c r="AD605" s="40"/>
      <c r="AE605" s="41"/>
      <c r="AF605" s="42"/>
      <c r="AG605" s="47"/>
      <c r="AH605" s="43"/>
      <c r="AI605" s="43"/>
      <c r="AJ605" s="44"/>
      <c r="AK605" s="44"/>
      <c r="AL605" s="44"/>
      <c r="AM605" s="44"/>
      <c r="AN605" s="36"/>
      <c r="AO605" s="36"/>
      <c r="AP605" s="36"/>
      <c r="AQ605" s="36"/>
      <c r="AR605" s="36"/>
      <c r="AS605" s="36"/>
    </row>
    <row r="606" spans="19:45" ht="30" customHeight="1" x14ac:dyDescent="0.25">
      <c r="S606" s="7" t="s">
        <v>604</v>
      </c>
      <c r="T606" s="7" t="str">
        <f>VLOOKUP($T593,$AU$1:$AZ$31,MATCH($T587,$AU$1:$AZ$1,0),FALSE)&amp;"_"&amp;T595</f>
        <v>14V_NormalMode</v>
      </c>
      <c r="U606" s="36"/>
      <c r="V606" s="37"/>
      <c r="W606" s="37"/>
      <c r="X606" s="38"/>
      <c r="Y606" s="38"/>
      <c r="Z606" s="55"/>
      <c r="AA606" s="39"/>
      <c r="AB606" s="40"/>
      <c r="AC606" s="40"/>
      <c r="AD606" s="40"/>
      <c r="AE606" s="41"/>
      <c r="AF606" s="42"/>
      <c r="AG606" s="47"/>
      <c r="AH606" s="43"/>
      <c r="AI606" s="43"/>
      <c r="AJ606" s="44"/>
      <c r="AK606" s="44"/>
      <c r="AL606" s="44"/>
      <c r="AM606" s="44"/>
      <c r="AN606" s="36"/>
      <c r="AO606" s="36"/>
      <c r="AP606" s="36"/>
      <c r="AQ606" s="36"/>
      <c r="AR606" s="36"/>
      <c r="AS606" s="36"/>
    </row>
    <row r="607" spans="19:45" ht="30" customHeight="1" x14ac:dyDescent="0.25">
      <c r="S607" s="7" t="s">
        <v>424</v>
      </c>
      <c r="T607" s="7" t="s">
        <v>188</v>
      </c>
      <c r="U607" s="36"/>
      <c r="V607" s="37"/>
      <c r="W607" s="37"/>
      <c r="X607" s="38"/>
      <c r="Y607" s="38"/>
      <c r="Z607" s="55"/>
      <c r="AA607" s="39"/>
      <c r="AB607" s="40"/>
      <c r="AC607" s="40"/>
      <c r="AD607" s="40"/>
      <c r="AE607" s="41"/>
      <c r="AF607" s="42"/>
      <c r="AG607" s="47"/>
      <c r="AH607" s="43"/>
      <c r="AI607" s="43"/>
      <c r="AJ607" s="44"/>
      <c r="AK607" s="44"/>
      <c r="AL607" s="44"/>
      <c r="AM607" s="44"/>
      <c r="AN607" s="36"/>
      <c r="AO607" s="36"/>
      <c r="AP607" s="36"/>
      <c r="AQ607" s="36"/>
      <c r="AR607" s="36"/>
      <c r="AS607" s="36"/>
    </row>
    <row r="608" spans="19:45" ht="30" customHeight="1" x14ac:dyDescent="0.25">
      <c r="S608" s="7" t="s">
        <v>16</v>
      </c>
      <c r="T608" s="7" t="s">
        <v>44</v>
      </c>
      <c r="U608" s="36"/>
      <c r="V608" s="37"/>
      <c r="W608" s="37"/>
      <c r="X608" s="38"/>
      <c r="Y608" s="38"/>
      <c r="Z608" s="55"/>
      <c r="AA608" s="39"/>
      <c r="AB608" s="40"/>
      <c r="AC608" s="40"/>
      <c r="AD608" s="40"/>
      <c r="AE608" s="41"/>
      <c r="AF608" s="42"/>
      <c r="AG608" s="47"/>
      <c r="AH608" s="43"/>
      <c r="AI608" s="43"/>
      <c r="AJ608" s="44"/>
      <c r="AK608" s="44"/>
      <c r="AL608" s="44"/>
      <c r="AM608" s="44"/>
      <c r="AN608" s="36"/>
      <c r="AO608" s="36"/>
      <c r="AP608" s="36"/>
      <c r="AQ608" s="36"/>
      <c r="AR608" s="36"/>
      <c r="AS608" s="36"/>
    </row>
    <row r="609" spans="19:45" ht="30" customHeight="1" x14ac:dyDescent="0.25">
      <c r="S609" s="7" t="s">
        <v>17</v>
      </c>
      <c r="T609" s="7" t="s">
        <v>368</v>
      </c>
      <c r="U609" s="36"/>
      <c r="V609" s="37"/>
      <c r="W609" s="37"/>
      <c r="X609" s="38"/>
      <c r="Y609" s="38"/>
      <c r="Z609" s="48"/>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S610" s="7" t="s">
        <v>21</v>
      </c>
      <c r="T610" s="7" t="s">
        <v>190</v>
      </c>
      <c r="U610" s="36"/>
      <c r="V610" s="37"/>
      <c r="W610" s="37"/>
      <c r="X610" s="38"/>
      <c r="Y610" s="38"/>
      <c r="Z610" s="48"/>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S611" s="7" t="s">
        <v>545</v>
      </c>
      <c r="T611" s="7">
        <f>VLOOKUP(T600,$DT$1:$DV$31,3,FALSE)</f>
        <v>2</v>
      </c>
      <c r="U611" s="36"/>
      <c r="V611" s="37"/>
      <c r="W611" s="37"/>
      <c r="X611" s="38"/>
      <c r="Y611" s="38"/>
      <c r="Z611" s="48"/>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S612" s="7" t="s">
        <v>22</v>
      </c>
      <c r="T612" s="15">
        <v>1</v>
      </c>
      <c r="U612" s="36"/>
      <c r="V612" s="37"/>
      <c r="W612" s="37"/>
      <c r="X612" s="38"/>
      <c r="Y612" s="38"/>
      <c r="Z612" s="48"/>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S613" s="7" t="s">
        <v>696</v>
      </c>
      <c r="T613" s="28">
        <v>45482</v>
      </c>
      <c r="U613" s="36"/>
      <c r="V613" s="37"/>
      <c r="W613" s="37"/>
      <c r="X613" s="38"/>
      <c r="Y613" s="38"/>
      <c r="Z613" s="48"/>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S614" s="7" t="s">
        <v>694</v>
      </c>
      <c r="T614" s="15" t="s">
        <v>994</v>
      </c>
      <c r="U614" s="36"/>
      <c r="V614" s="37"/>
      <c r="W614" s="37"/>
      <c r="X614" s="38"/>
      <c r="Y614" s="38"/>
      <c r="Z614" s="48"/>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S615" s="7" t="s">
        <v>697</v>
      </c>
      <c r="T615" s="7">
        <f ca="1">COUNTA(U590:U649)</f>
        <v>4</v>
      </c>
      <c r="U615" s="36"/>
      <c r="V615" s="37"/>
      <c r="W615" s="37"/>
      <c r="X615" s="38"/>
      <c r="Y615" s="38"/>
      <c r="Z615" s="48"/>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S616" s="7" t="s">
        <v>715</v>
      </c>
      <c r="T616" s="7" t="str">
        <f>T604&amp;"+/-"&amp;T605&amp;" "&amp;T614</f>
        <v>-38+/-0.8 dBV</v>
      </c>
      <c r="U616" s="36"/>
      <c r="V616" s="37"/>
      <c r="W616" s="37"/>
      <c r="X616" s="38"/>
      <c r="Y616" s="38"/>
      <c r="Z616" s="48"/>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S617" s="73" t="s">
        <v>719</v>
      </c>
      <c r="T617" s="54" t="str">
        <f>T596&amp;" : "&amp;T599&amp;" "&amp;"(uA)"&amp;CHAR(10)&amp;"Vdc&amp;Remark: "&amp;T602</f>
        <v>3.3V : 100~200 (uA)
Vdc&amp;Remark: -</v>
      </c>
      <c r="U617" s="36"/>
      <c r="V617" s="37"/>
      <c r="W617" s="37"/>
      <c r="X617" s="38"/>
      <c r="Y617" s="38"/>
      <c r="Z617" s="48"/>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U618" s="36"/>
      <c r="V618" s="37"/>
      <c r="W618" s="37"/>
      <c r="X618" s="38"/>
      <c r="Y618" s="38"/>
      <c r="Z618" s="48"/>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t="s">
        <v>14</v>
      </c>
      <c r="T619" s="2" t="str">
        <f>ADDRESS(ROW(S619),COLUMN($S$1))&amp;":"&amp;ADDRESS(ROW(S649),COLUMN($T$1))</f>
        <v>$S$619:$T$649</v>
      </c>
      <c r="U619" s="36"/>
      <c r="V619" s="37"/>
      <c r="W619" s="37"/>
      <c r="X619" s="38"/>
      <c r="Y619" s="38"/>
      <c r="Z619" s="48"/>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t="str">
        <f>$BB$2</f>
        <v>17V</v>
      </c>
      <c r="T620" s="3" t="s">
        <v>562</v>
      </c>
      <c r="U620" s="36"/>
      <c r="V620" s="37"/>
      <c r="W620" s="37"/>
      <c r="X620" s="38"/>
      <c r="Y620" s="38"/>
      <c r="Z620" s="48"/>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t="str">
        <f>$BB$3</f>
        <v>15V</v>
      </c>
      <c r="T621" s="3" t="s">
        <v>562</v>
      </c>
      <c r="U621" s="36"/>
      <c r="V621" s="37"/>
      <c r="W621" s="37"/>
      <c r="X621" s="38"/>
      <c r="Y621" s="38"/>
      <c r="Z621" s="48"/>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t="str">
        <f>$BB$4</f>
        <v>13V</v>
      </c>
      <c r="T622" s="3">
        <v>0</v>
      </c>
      <c r="U622" s="36"/>
      <c r="V622" s="37"/>
      <c r="W622" s="37"/>
      <c r="X622" s="38"/>
      <c r="Y622" s="38"/>
      <c r="Z622" s="48"/>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t="str">
        <f>$BB$5</f>
        <v>11V</v>
      </c>
      <c r="T623" s="3" t="s">
        <v>562</v>
      </c>
      <c r="U623" s="36"/>
      <c r="V623" s="37"/>
      <c r="W623" s="37"/>
      <c r="X623" s="38"/>
      <c r="Y623" s="38"/>
      <c r="Z623" s="48"/>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t="str">
        <f>$BB$6</f>
        <v>10V</v>
      </c>
      <c r="T624" s="3" t="s">
        <v>562</v>
      </c>
      <c r="U624" s="36"/>
      <c r="V624" s="37"/>
      <c r="W624" s="37"/>
      <c r="X624" s="38"/>
      <c r="Y624" s="38"/>
      <c r="Z624" s="48"/>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t="str">
        <f>$BB$7</f>
        <v>9V</v>
      </c>
      <c r="T625" s="3" t="s">
        <v>562</v>
      </c>
      <c r="U625" s="36"/>
      <c r="V625" s="37"/>
      <c r="W625" s="37"/>
      <c r="X625" s="38"/>
      <c r="Y625" s="38"/>
      <c r="Z625" s="48"/>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t="str">
        <f>$BB$8</f>
        <v>8V</v>
      </c>
      <c r="T626" s="3" t="s">
        <v>562</v>
      </c>
      <c r="U626" s="36"/>
      <c r="V626" s="37"/>
      <c r="W626" s="37"/>
      <c r="X626" s="38"/>
      <c r="Y626" s="38"/>
      <c r="Z626" s="48"/>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t="str">
        <f>$BB$9</f>
        <v>7V</v>
      </c>
      <c r="T627" s="3" t="s">
        <v>562</v>
      </c>
      <c r="U627" s="36"/>
      <c r="V627" s="37"/>
      <c r="W627" s="37"/>
      <c r="X627" s="38"/>
      <c r="Y627" s="38"/>
      <c r="Z627" s="48"/>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t="str">
        <f>$BB$10</f>
        <v>FIX</v>
      </c>
      <c r="T628" s="3" t="s">
        <v>562</v>
      </c>
      <c r="U628" s="36"/>
      <c r="V628" s="37"/>
      <c r="W628" s="37"/>
      <c r="X628" s="38"/>
      <c r="Y628" s="38"/>
      <c r="Z628" s="48"/>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t="str">
        <f>$BB$11</f>
        <v>Config2</v>
      </c>
      <c r="T629" s="3" t="s">
        <v>562</v>
      </c>
      <c r="U629" s="36"/>
      <c r="V629" s="37"/>
      <c r="W629" s="37"/>
      <c r="X629" s="38"/>
      <c r="Y629" s="38"/>
      <c r="Z629" s="48"/>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t="str">
        <f>$BB$12</f>
        <v>-</v>
      </c>
      <c r="T630" s="3"/>
      <c r="U630" s="36"/>
      <c r="V630" s="37"/>
      <c r="W630" s="37"/>
      <c r="X630" s="38"/>
      <c r="Y630" s="38"/>
      <c r="Z630" s="48"/>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t="str">
        <f>$BB$13</f>
        <v>-</v>
      </c>
      <c r="T631" s="3"/>
      <c r="U631" s="36"/>
      <c r="V631" s="37"/>
      <c r="W631" s="37"/>
      <c r="X631" s="38"/>
      <c r="Y631" s="38"/>
      <c r="Z631" s="48"/>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t="str">
        <f>$BB$14</f>
        <v>-</v>
      </c>
      <c r="T632" s="3"/>
      <c r="U632" s="36"/>
      <c r="V632" s="37"/>
      <c r="W632" s="37"/>
      <c r="X632" s="38"/>
      <c r="Y632" s="38"/>
      <c r="Z632" s="48"/>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t="str">
        <f>$BB$15</f>
        <v>-</v>
      </c>
      <c r="T633" s="3"/>
      <c r="U633" s="36"/>
      <c r="V633" s="37"/>
      <c r="W633" s="37"/>
      <c r="X633" s="38"/>
      <c r="Y633" s="38"/>
      <c r="Z633" s="48"/>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t="str">
        <f>$BB$16</f>
        <v>-</v>
      </c>
      <c r="T634" s="3"/>
      <c r="U634" s="36"/>
      <c r="V634" s="37"/>
      <c r="W634" s="37"/>
      <c r="X634" s="38"/>
      <c r="Y634" s="38"/>
      <c r="Z634" s="48"/>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t="str">
        <f>$BB$17</f>
        <v>-</v>
      </c>
      <c r="T635" s="3"/>
      <c r="U635" s="36"/>
      <c r="V635" s="37"/>
      <c r="W635" s="37"/>
      <c r="X635" s="38"/>
      <c r="Y635" s="38"/>
      <c r="Z635" s="48"/>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t="str">
        <f>$BB$18</f>
        <v>-</v>
      </c>
      <c r="T636" s="3"/>
      <c r="U636" s="36"/>
      <c r="V636" s="37"/>
      <c r="W636" s="37"/>
      <c r="X636" s="38"/>
      <c r="Y636" s="38"/>
      <c r="Z636" s="48"/>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t="str">
        <f>$BB$19</f>
        <v>-</v>
      </c>
      <c r="T637" s="3"/>
      <c r="U637" s="36"/>
      <c r="V637" s="37"/>
      <c r="W637" s="37"/>
      <c r="X637" s="38"/>
      <c r="Y637" s="38"/>
      <c r="Z637" s="48"/>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t="str">
        <f>$BB$20</f>
        <v>-</v>
      </c>
      <c r="T638" s="3"/>
      <c r="U638" s="36"/>
      <c r="V638" s="37"/>
      <c r="W638" s="37"/>
      <c r="X638" s="38"/>
      <c r="Y638" s="38"/>
      <c r="Z638" s="48"/>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t="str">
        <f>$BB$21</f>
        <v>-</v>
      </c>
      <c r="T639" s="3"/>
      <c r="U639" s="36"/>
      <c r="V639" s="37"/>
      <c r="W639" s="37"/>
      <c r="X639" s="38"/>
      <c r="Y639" s="38"/>
      <c r="Z639" s="48"/>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t="str">
        <f>$BB$22</f>
        <v>-</v>
      </c>
      <c r="T640" s="3"/>
      <c r="U640" s="36"/>
      <c r="V640" s="37"/>
      <c r="W640" s="37"/>
      <c r="X640" s="38"/>
      <c r="Y640" s="38"/>
      <c r="Z640" s="48"/>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t="str">
        <f>$BB$23</f>
        <v>-</v>
      </c>
      <c r="T641" s="3"/>
      <c r="U641" s="36"/>
      <c r="V641" s="37"/>
      <c r="W641" s="37"/>
      <c r="X641" s="38"/>
      <c r="Y641" s="38"/>
      <c r="Z641" s="48"/>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t="str">
        <f>$BB$24</f>
        <v>-</v>
      </c>
      <c r="T642" s="3"/>
      <c r="U642" s="36"/>
      <c r="V642" s="37"/>
      <c r="W642" s="37"/>
      <c r="X642" s="38"/>
      <c r="Y642" s="38"/>
      <c r="Z642" s="48"/>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t="str">
        <f>$BB$25</f>
        <v>-</v>
      </c>
      <c r="T643" s="3"/>
      <c r="U643" s="36"/>
      <c r="V643" s="37"/>
      <c r="W643" s="37"/>
      <c r="X643" s="38"/>
      <c r="Y643" s="38"/>
      <c r="Z643" s="48"/>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t="str">
        <f>$BB$26</f>
        <v>-</v>
      </c>
      <c r="T644" s="3"/>
      <c r="U644" s="36"/>
      <c r="V644" s="37"/>
      <c r="W644" s="37"/>
      <c r="X644" s="38"/>
      <c r="Y644" s="38"/>
      <c r="Z644" s="48"/>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t="str">
        <f>$BB$27</f>
        <v>-</v>
      </c>
      <c r="T645" s="3"/>
      <c r="U645" s="36"/>
      <c r="V645" s="37"/>
      <c r="W645" s="37"/>
      <c r="X645" s="38"/>
      <c r="Y645" s="38"/>
      <c r="Z645" s="48"/>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t="str">
        <f>$BB$28</f>
        <v>-</v>
      </c>
      <c r="T646" s="3"/>
      <c r="U646" s="36"/>
      <c r="V646" s="37"/>
      <c r="W646" s="37"/>
      <c r="X646" s="38"/>
      <c r="Y646" s="38"/>
      <c r="Z646" s="48"/>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t="str">
        <f>$BB$29</f>
        <v>-</v>
      </c>
      <c r="T647" s="3"/>
      <c r="U647" s="36"/>
      <c r="V647" s="37"/>
      <c r="W647" s="37"/>
      <c r="X647" s="38"/>
      <c r="Y647" s="38"/>
      <c r="Z647" s="48"/>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t="str">
        <f>$BB$30</f>
        <v>-</v>
      </c>
      <c r="T648" s="3"/>
      <c r="U648" s="36"/>
      <c r="V648" s="37"/>
      <c r="W648" s="37"/>
      <c r="X648" s="38"/>
      <c r="Y648" s="38"/>
      <c r="Z648" s="48"/>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t="str">
        <f>$BB$31</f>
        <v>-</v>
      </c>
      <c r="T649" s="3"/>
      <c r="U649" s="36"/>
      <c r="V649" s="37"/>
      <c r="W649" s="37"/>
      <c r="X649" s="38"/>
      <c r="Y649" s="38"/>
      <c r="Z649" s="48"/>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6"/>
      <c r="AS650" s="6"/>
    </row>
    <row r="651" spans="19:45" ht="30" customHeight="1" x14ac:dyDescent="0.25">
      <c r="S651" s="31" cm="1">
        <f t="array" ref="S651">BoxNum(ROW($S651))</f>
        <v>11</v>
      </c>
      <c r="T651" s="7" t="s">
        <v>698</v>
      </c>
      <c r="U651" s="15" t="s">
        <v>1224</v>
      </c>
      <c r="V651" s="12"/>
      <c r="W651" s="65"/>
      <c r="X651" s="12"/>
      <c r="Y651" s="7" t="str">
        <f>VLOOKUP(U651,$DX$1:$DZ$21,3,FALSE)</f>
        <v>-</v>
      </c>
      <c r="Z651" s="81"/>
      <c r="AD651" s="8"/>
    </row>
    <row r="652" spans="19:45" ht="30" customHeight="1" x14ac:dyDescent="0.25">
      <c r="S652" s="7" t="s">
        <v>24</v>
      </c>
      <c r="T652" s="15" t="s">
        <v>450</v>
      </c>
      <c r="U652" s="5" t="s">
        <v>23</v>
      </c>
      <c r="V652" s="7">
        <f>VLOOKUP(U651,$DX$1:$DZ$21,2,FALSE)</f>
        <v>0</v>
      </c>
      <c r="W652" s="19"/>
      <c r="X652" s="19"/>
      <c r="Y652" s="19"/>
      <c r="Z652" s="19"/>
      <c r="AA652" s="5" t="s">
        <v>592</v>
      </c>
      <c r="AB652" s="26" t="str">
        <f>T671&amp;"_"&amp;ABS(T669)&amp;"dB_"&amp;T673&amp;"_"&amp;T674&amp;"_"&amp;GetAbsMaxMinText(AF655:AG714)&amp;"_"&amp;T654&amp;"_"&amp;T653&amp;S651&amp;"."&amp;T677</f>
        <v>14V_NormalMode_38dB_G805YB_2227F_336_372_ZTS6156_MP11.2</v>
      </c>
      <c r="AC652" s="18"/>
      <c r="AD652" s="18"/>
      <c r="AE652" s="18"/>
      <c r="AF652" s="18"/>
      <c r="AG652" s="18"/>
      <c r="AH652" s="19"/>
      <c r="AI652" s="19" t="s">
        <v>2</v>
      </c>
      <c r="AJ652" s="16"/>
      <c r="AK652" s="16"/>
      <c r="AL652" s="16"/>
      <c r="AM652" s="16"/>
      <c r="AN652" s="16"/>
      <c r="AO652" s="16"/>
      <c r="AP652" s="16"/>
      <c r="AQ652" s="16"/>
      <c r="AR652" s="16"/>
      <c r="AS652" s="16"/>
    </row>
    <row r="653" spans="19:45" ht="30" customHeight="1" x14ac:dyDescent="0.25">
      <c r="S653" s="7" t="s">
        <v>5</v>
      </c>
      <c r="T653" s="15" t="s">
        <v>1148</v>
      </c>
      <c r="U653" s="32" t="str">
        <f>HYPERLINK("#A"&amp;(S651+1),"&lt;==Block" &amp; $S651 &amp;"==&gt;")</f>
        <v>&lt;==Block11==&gt;</v>
      </c>
      <c r="V653" s="51"/>
      <c r="W653" s="19"/>
      <c r="X653" s="19"/>
      <c r="Y653" s="79"/>
      <c r="Z653" s="8"/>
      <c r="AA653" s="19"/>
      <c r="AB653" s="19"/>
      <c r="AC653" s="19"/>
      <c r="AD653" s="19"/>
      <c r="AE653" s="19"/>
      <c r="AF653" s="19"/>
      <c r="AG653" s="19"/>
      <c r="AH653" s="19"/>
      <c r="AI653" s="19"/>
      <c r="AJ653" s="19"/>
      <c r="AK653" s="19"/>
      <c r="AL653" s="19"/>
      <c r="AM653" s="19"/>
      <c r="AN653" s="57" t="s">
        <v>723</v>
      </c>
      <c r="AO653" s="57" t="s">
        <v>709</v>
      </c>
      <c r="AP653" s="57" t="s">
        <v>710</v>
      </c>
      <c r="AQ653" s="57" t="s">
        <v>611</v>
      </c>
      <c r="AR653" s="57" t="s">
        <v>711</v>
      </c>
      <c r="AS653" s="50"/>
    </row>
    <row r="654" spans="19:45" ht="30" customHeight="1" x14ac:dyDescent="0.25">
      <c r="S654" s="7" t="s">
        <v>10</v>
      </c>
      <c r="T654" s="15" t="s">
        <v>284</v>
      </c>
      <c r="U654" s="52" t="s">
        <v>775</v>
      </c>
      <c r="V654" s="33" t="s">
        <v>601</v>
      </c>
      <c r="W654" s="33" t="s">
        <v>602</v>
      </c>
      <c r="X654" s="33" t="s">
        <v>603</v>
      </c>
      <c r="Y654" s="33" t="s">
        <v>603</v>
      </c>
      <c r="Z654" s="33" t="s">
        <v>591</v>
      </c>
      <c r="AA654" s="33" t="s">
        <v>7</v>
      </c>
      <c r="AB654" s="33" t="s">
        <v>563</v>
      </c>
      <c r="AC654" s="33" t="s">
        <v>577</v>
      </c>
      <c r="AD654" s="33" t="s">
        <v>611</v>
      </c>
      <c r="AE654" s="33" t="s">
        <v>569</v>
      </c>
      <c r="AF654" s="35" t="s">
        <v>593</v>
      </c>
      <c r="AG654" s="35" t="s">
        <v>594</v>
      </c>
      <c r="AH654" s="35" t="s">
        <v>595</v>
      </c>
      <c r="AI654" s="35" t="s">
        <v>596</v>
      </c>
      <c r="AJ654" s="56" t="s">
        <v>597</v>
      </c>
      <c r="AK654" s="56" t="s">
        <v>598</v>
      </c>
      <c r="AL654" s="56" t="s">
        <v>599</v>
      </c>
      <c r="AM654" s="56" t="s">
        <v>600</v>
      </c>
      <c r="AN654" s="56" t="str">
        <f>VLOOKUP($T662,$DE$1:$DJ$31,2,FALSE)</f>
        <v>Full</v>
      </c>
      <c r="AO654" s="56" t="str">
        <f>VLOOKUP($T662,$DE$1:$DJ$31,3,FALSE)</f>
        <v>Full</v>
      </c>
      <c r="AP654" s="56" t="str">
        <f>VLOOKUP($T662,$DE$1:$DJ$31,4,FALSE)</f>
        <v>non</v>
      </c>
      <c r="AQ654" s="56" t="str">
        <f>VLOOKUP($T662,$DE$1:$DJ$31,5,FALSE)</f>
        <v>non</v>
      </c>
      <c r="AR654" s="56" t="str">
        <f>VLOOKUP($T662,$DE$1:$DJ$31,6,FALSE)</f>
        <v>non</v>
      </c>
      <c r="AS654" s="35"/>
    </row>
    <row r="655" spans="19:45" ht="30" customHeight="1" x14ac:dyDescent="0.25">
      <c r="S655" s="7" t="s">
        <v>18</v>
      </c>
      <c r="T655" s="15" t="s">
        <v>45</v>
      </c>
      <c r="U655" s="36" t="str">
        <f t="shared" ref="U655:U673" ca="1" si="105">ConfigCode($AA655,$AN655,$AO655,$AP655,$AQ655,$AR655,$AF655,$AG655,2)</f>
        <v>0x58=-34.40,-33.60;</v>
      </c>
      <c r="V655" s="37"/>
      <c r="W655" s="37"/>
      <c r="X655" s="68"/>
      <c r="Y655" s="68"/>
      <c r="Z655" s="55">
        <f t="shared" ref="Z655:Z673" ca="1" si="106" xml:space="preserve">
N("vbias,vlookup vbias range")+
VLOOKUP($AA655,INDIRECT(BoxVal(ROW($AA655),34,COLUMN(T651))),2,FALSE)+
N("gain")+
$AB655+
N("vcm")+
VLOOKUP($AC655,$CT$1:$DC$31,7,FALSE)+
N("(vbias*vcp*vbg-vbias)*sensor ratio")+
VbiasCal($AA655,$AD655,$AE655,BoxVal(ROW($AC655),18,COLUMN($T$22)))+
N("vbias ref+gain ref")+
$V655+$W655</f>
        <v>1.5</v>
      </c>
      <c r="AA655" s="39" t="s">
        <v>580</v>
      </c>
      <c r="AB655" s="40">
        <v>1.5</v>
      </c>
      <c r="AC655" s="40" t="s">
        <v>995</v>
      </c>
      <c r="AD655" s="40">
        <v>1</v>
      </c>
      <c r="AE655" s="41">
        <v>0</v>
      </c>
      <c r="AF655" s="42">
        <v>-34.4</v>
      </c>
      <c r="AG655" s="42">
        <v>-33.6</v>
      </c>
      <c r="AH655" s="43">
        <f t="shared" ref="AH655:AH673" ca="1" si="107">$AF655+$Z655</f>
        <v>-32.9</v>
      </c>
      <c r="AI655" s="43">
        <f t="shared" ref="AI655:AI673" ca="1" si="108">$AG655+$Z655</f>
        <v>-32.1</v>
      </c>
      <c r="AJ655" s="44" cm="1">
        <f t="array" aca="1" ref="AJ655" ca="1" xml:space="preserve">
N("initial sens-loopgain")+
$AF655-BoxVal(ROW($AA655),26,COLUMN(INDIRECT("T"&amp;(INT(ROW($AA672)/65))*65+2)))</f>
        <v>-36.4</v>
      </c>
      <c r="AK655" s="44">
        <f t="shared" ref="AK655:AK673" ca="1" si="109">AJ655+(AG655-AF655)</f>
        <v>-35.6</v>
      </c>
      <c r="AL655" s="44" cm="1">
        <f t="array" aca="1" ref="AL655" ca="1" xml:space="preserve">
N("initial sens-loopgain-gain-gain ref-vcm")+
$AH655-
BoxVal(ROW($AA655),26,COLUMN(INDIRECT("T"&amp;(INT(ROW($AA672)/65))*65+2)))-
$AB655-
$W655-
IFERROR(VLOOKUP($AC655,$CT$1:$DC$31,7,FALSE),0)</f>
        <v>-36.4</v>
      </c>
      <c r="AM655" s="44">
        <f t="shared" ref="AM655:AM673" ca="1" si="110">AL655+(AG655-AF655)</f>
        <v>-35.6</v>
      </c>
      <c r="AN655" s="36" t="str">
        <f t="shared" ref="AN655:AN663" ca="1" si="111">IF(BoxVal(ROW(AA655),9,COLUMN(T653))="FIX","00",ManualLookup(AA655,BoxVal(ROW(AA655),4,COLUMN(AN653)),INDIRECT(DN$3)))</f>
        <v>50</v>
      </c>
      <c r="AO655" s="36" t="str" cm="1">
        <f t="array" aca="1" ref="AO655" ca="1">ManualLookup(AB655,BoxVal(ROW(AB655),4,COLUMN(AO653)),INDIRECT(DO$3))</f>
        <v>08</v>
      </c>
      <c r="AP655" s="36" t="str" cm="1">
        <f t="array" aca="1" ref="AP655" ca="1">ManualLookup(AC655,BoxVal(ROW(AC655),4,COLUMN(AP653)),INDIRECT(DP$3))</f>
        <v>00</v>
      </c>
      <c r="AQ655" s="36" t="str" cm="1">
        <f t="array" aca="1" ref="AQ655" ca="1">ManualLookup(AD655,BoxVal(ROW(AD655),4,COLUMN(AQ653)),INDIRECT(DQ$3))</f>
        <v>00</v>
      </c>
      <c r="AR655" s="36" t="str" cm="1">
        <f t="array" aca="1" ref="AR655" ca="1">ManualLookup(AE655,BoxVal(ROW(AE655),4,COLUMN(AR653)),INDIRECT(DR$3))</f>
        <v>00</v>
      </c>
      <c r="AS655" s="33"/>
    </row>
    <row r="656" spans="19:45" ht="30" customHeight="1" x14ac:dyDescent="0.25">
      <c r="S656" s="7" t="s">
        <v>13</v>
      </c>
      <c r="T656" s="15" t="s">
        <v>377</v>
      </c>
      <c r="U656" s="36" t="str">
        <f t="shared" ca="1" si="105"/>
        <v>0x59=-34.90,-34.40;</v>
      </c>
      <c r="V656" s="37"/>
      <c r="W656" s="37"/>
      <c r="X656" s="68"/>
      <c r="Y656" s="68"/>
      <c r="Z656" s="55">
        <f t="shared" ca="1" si="106"/>
        <v>2.5</v>
      </c>
      <c r="AA656" s="39" t="s">
        <v>580</v>
      </c>
      <c r="AB656" s="40">
        <v>2.5</v>
      </c>
      <c r="AC656" s="40" t="s">
        <v>995</v>
      </c>
      <c r="AD656" s="40">
        <v>1</v>
      </c>
      <c r="AE656" s="41">
        <v>0</v>
      </c>
      <c r="AF656" s="42">
        <v>-34.9</v>
      </c>
      <c r="AG656" s="47">
        <f t="shared" ref="AG656:AG673" si="112">AF655</f>
        <v>-34.4</v>
      </c>
      <c r="AH656" s="43">
        <f t="shared" ca="1" si="107"/>
        <v>-32.4</v>
      </c>
      <c r="AI656" s="43">
        <f t="shared" ca="1" si="108"/>
        <v>-31.9</v>
      </c>
      <c r="AJ656" s="44" cm="1">
        <f t="array" aca="1" ref="AJ656" ca="1" xml:space="preserve">
N("initial sens-loopgain")+
$AF656-BoxVal(ROW($AA656),26,COLUMN(INDIRECT("T"&amp;(INT(ROW($AA673)/65))*65+2)))</f>
        <v>-36.9</v>
      </c>
      <c r="AK656" s="44">
        <f t="shared" ca="1" si="109"/>
        <v>-36.4</v>
      </c>
      <c r="AL656" s="44" cm="1">
        <f t="array" aca="1" ref="AL656" ca="1" xml:space="preserve">
N("initial sens-loopgain-gain-gain ref-vcm")+
$AH656-
BoxVal(ROW($AA656),26,COLUMN(INDIRECT("T"&amp;(INT(ROW($AA673)/65))*65+2)))-
$AB656-
$W656-
IFERROR(VLOOKUP($AC656,$CT$1:$DC$31,7,FALSE),0)</f>
        <v>-36.9</v>
      </c>
      <c r="AM656" s="44">
        <f t="shared" ca="1" si="110"/>
        <v>-36.4</v>
      </c>
      <c r="AN656" s="36" t="str">
        <f t="shared" ca="1" si="111"/>
        <v>50</v>
      </c>
      <c r="AO656" s="36" t="str" cm="1">
        <f t="array" aca="1" ref="AO656" ca="1">ManualLookup(AB656,BoxVal(ROW(AB656),4,COLUMN(AO654)),INDIRECT(DO$3))</f>
        <v>09</v>
      </c>
      <c r="AP656" s="36" t="str" cm="1">
        <f t="array" aca="1" ref="AP656" ca="1">ManualLookup(AC656,BoxVal(ROW(AC656),4,COLUMN(AP654)),INDIRECT(DP$3))</f>
        <v>00</v>
      </c>
      <c r="AQ656" s="36" t="str" cm="1">
        <f t="array" aca="1" ref="AQ656" ca="1">ManualLookup(AD656,BoxVal(ROW(AD656),4,COLUMN(AQ654)),INDIRECT(DQ$3))</f>
        <v>00</v>
      </c>
      <c r="AR656" s="36" t="str" cm="1">
        <f t="array" aca="1" ref="AR656" ca="1">ManualLookup(AE656,BoxVal(ROW(AE656),4,COLUMN(AR654)),INDIRECT(DR$3))</f>
        <v>00</v>
      </c>
      <c r="AS656" s="36"/>
    </row>
    <row r="657" spans="19:45" ht="30" customHeight="1" x14ac:dyDescent="0.25">
      <c r="S657" s="26"/>
      <c r="T657" s="17"/>
      <c r="U657" s="36" t="str">
        <f t="shared" ca="1" si="105"/>
        <v>0x5A=-35.40,-34.90;</v>
      </c>
      <c r="V657" s="37"/>
      <c r="W657" s="37"/>
      <c r="X657" s="68"/>
      <c r="Y657" s="68"/>
      <c r="Z657" s="55">
        <f t="shared" ca="1" si="106"/>
        <v>3.5</v>
      </c>
      <c r="AA657" s="39" t="s">
        <v>580</v>
      </c>
      <c r="AB657" s="40">
        <v>3.5</v>
      </c>
      <c r="AC657" s="40" t="s">
        <v>995</v>
      </c>
      <c r="AD657" s="40">
        <v>1</v>
      </c>
      <c r="AE657" s="41">
        <v>0</v>
      </c>
      <c r="AF657" s="42">
        <v>-35.4</v>
      </c>
      <c r="AG657" s="47">
        <f t="shared" si="112"/>
        <v>-34.9</v>
      </c>
      <c r="AH657" s="43">
        <f t="shared" ca="1" si="107"/>
        <v>-31.9</v>
      </c>
      <c r="AI657" s="43">
        <f t="shared" ca="1" si="108"/>
        <v>-31.4</v>
      </c>
      <c r="AJ657" s="44" cm="1">
        <f t="array" aca="1" ref="AJ657" ca="1" xml:space="preserve">
N("initial sens-loopgain")+
$AF657-BoxVal(ROW($AA657),26,COLUMN(INDIRECT("T"&amp;(INT(ROW($AA674)/65))*65+2)))</f>
        <v>-37.4</v>
      </c>
      <c r="AK657" s="44">
        <f t="shared" ca="1" si="109"/>
        <v>-36.9</v>
      </c>
      <c r="AL657" s="44" cm="1">
        <f t="array" aca="1" ref="AL657" ca="1" xml:space="preserve">
N("initial sens-loopgain-gain-gain ref-vcm")+
$AH657-
BoxVal(ROW($AA657),26,COLUMN(INDIRECT("T"&amp;(INT(ROW($AA674)/65))*65+2)))-
$AB657-
$W657-
IFERROR(VLOOKUP($AC657,$CT$1:$DC$31,7,FALSE),0)</f>
        <v>-37.4</v>
      </c>
      <c r="AM657" s="44">
        <f t="shared" ca="1" si="110"/>
        <v>-36.9</v>
      </c>
      <c r="AN657" s="36" t="str">
        <f t="shared" ca="1" si="111"/>
        <v>50</v>
      </c>
      <c r="AO657" s="36" t="str" cm="1">
        <f t="array" aca="1" ref="AO657" ca="1">ManualLookup(AB657,BoxVal(ROW(AB657),4,COLUMN(AO655)),INDIRECT(DO$3))</f>
        <v>0A</v>
      </c>
      <c r="AP657" s="36" t="str" cm="1">
        <f t="array" aca="1" ref="AP657" ca="1">ManualLookup(AC657,BoxVal(ROW(AC657),4,COLUMN(AP655)),INDIRECT(DP$3))</f>
        <v>00</v>
      </c>
      <c r="AQ657" s="36" t="str" cm="1">
        <f t="array" aca="1" ref="AQ657" ca="1">ManualLookup(AD657,BoxVal(ROW(AD657),4,COLUMN(AQ655)),INDIRECT(DQ$3))</f>
        <v>00</v>
      </c>
      <c r="AR657" s="36" t="str" cm="1">
        <f t="array" aca="1" ref="AR657" ca="1">ManualLookup(AE657,BoxVal(ROW(AE657),4,COLUMN(AR655)),INDIRECT(DR$3))</f>
        <v>00</v>
      </c>
      <c r="AS657" s="36"/>
    </row>
    <row r="658" spans="19:45" ht="30" customHeight="1" x14ac:dyDescent="0.25">
      <c r="S658" s="7" t="s">
        <v>19</v>
      </c>
      <c r="T658" s="15" t="s">
        <v>580</v>
      </c>
      <c r="U658" s="36" t="str">
        <f t="shared" ca="1" si="105"/>
        <v>0x5B=-35.80,-35.40;</v>
      </c>
      <c r="V658" s="37"/>
      <c r="W658" s="37"/>
      <c r="X658" s="68"/>
      <c r="Y658" s="68"/>
      <c r="Z658" s="55">
        <f t="shared" ca="1" si="106"/>
        <v>4.5</v>
      </c>
      <c r="AA658" s="39" t="s">
        <v>580</v>
      </c>
      <c r="AB658" s="40">
        <v>4.5</v>
      </c>
      <c r="AC658" s="40" t="s">
        <v>995</v>
      </c>
      <c r="AD658" s="40">
        <v>1</v>
      </c>
      <c r="AE658" s="41">
        <v>0</v>
      </c>
      <c r="AF658" s="42">
        <v>-35.799999999999997</v>
      </c>
      <c r="AG658" s="47">
        <f t="shared" si="112"/>
        <v>-35.4</v>
      </c>
      <c r="AH658" s="43">
        <f t="shared" ca="1" si="107"/>
        <v>-31.299999999999997</v>
      </c>
      <c r="AI658" s="43">
        <f t="shared" ca="1" si="108"/>
        <v>-30.9</v>
      </c>
      <c r="AJ658" s="44" cm="1">
        <f t="array" aca="1" ref="AJ658" ca="1" xml:space="preserve">
N("initial sens-loopgain")+
$AF658-BoxVal(ROW($AA658),26,COLUMN(INDIRECT("T"&amp;(INT(ROW($AA675)/65))*65+2)))</f>
        <v>-37.799999999999997</v>
      </c>
      <c r="AK658" s="44">
        <f t="shared" ca="1" si="109"/>
        <v>-37.4</v>
      </c>
      <c r="AL658" s="44" cm="1">
        <f t="array" aca="1" ref="AL658" ca="1" xml:space="preserve">
N("initial sens-loopgain-gain-gain ref-vcm")+
$AH658-
BoxVal(ROW($AA658),26,COLUMN(INDIRECT("T"&amp;(INT(ROW($AA675)/65))*65+2)))-
$AB658-
$W658-
IFERROR(VLOOKUP($AC658,$CT$1:$DC$31,7,FALSE),0)</f>
        <v>-37.799999999999997</v>
      </c>
      <c r="AM658" s="44">
        <f t="shared" ca="1" si="110"/>
        <v>-37.4</v>
      </c>
      <c r="AN658" s="36" t="str">
        <f t="shared" ca="1" si="111"/>
        <v>50</v>
      </c>
      <c r="AO658" s="36" t="str" cm="1">
        <f t="array" aca="1" ref="AO658" ca="1">ManualLookup(AB658,BoxVal(ROW(AB658),4,COLUMN(AO656)),INDIRECT(DO$3))</f>
        <v>0B</v>
      </c>
      <c r="AP658" s="36" t="str" cm="1">
        <f t="array" aca="1" ref="AP658" ca="1">ManualLookup(AC658,BoxVal(ROW(AC658),4,COLUMN(AP656)),INDIRECT(DP$3))</f>
        <v>00</v>
      </c>
      <c r="AQ658" s="36" t="str" cm="1">
        <f t="array" aca="1" ref="AQ658" ca="1">ManualLookup(AD658,BoxVal(ROW(AD658),4,COLUMN(AQ656)),INDIRECT(DQ$3))</f>
        <v>00</v>
      </c>
      <c r="AR658" s="36" t="str" cm="1">
        <f t="array" aca="1" ref="AR658" ca="1">ManualLookup(AE658,BoxVal(ROW(AE658),4,COLUMN(AR656)),INDIRECT(DR$3))</f>
        <v>00</v>
      </c>
      <c r="AS658" s="36"/>
    </row>
    <row r="659" spans="19:45" ht="30" customHeight="1" x14ac:dyDescent="0.25">
      <c r="S659" s="73" t="s">
        <v>15</v>
      </c>
      <c r="T659" s="15" t="s">
        <v>801</v>
      </c>
      <c r="U659" s="36" t="str">
        <f t="shared" ca="1" si="105"/>
        <v>0x5C=-36.30,-35.80;</v>
      </c>
      <c r="V659" s="37"/>
      <c r="W659" s="37"/>
      <c r="X659" s="68"/>
      <c r="Y659" s="68"/>
      <c r="Z659" s="55">
        <f t="shared" ca="1" si="106"/>
        <v>5.5</v>
      </c>
      <c r="AA659" s="39" t="s">
        <v>580</v>
      </c>
      <c r="AB659" s="40">
        <v>5.5</v>
      </c>
      <c r="AC659" s="40" t="s">
        <v>995</v>
      </c>
      <c r="AD659" s="40">
        <v>1</v>
      </c>
      <c r="AE659" s="41">
        <v>0</v>
      </c>
      <c r="AF659" s="42">
        <v>-36.299999999999997</v>
      </c>
      <c r="AG659" s="47">
        <f t="shared" si="112"/>
        <v>-35.799999999999997</v>
      </c>
      <c r="AH659" s="43">
        <f t="shared" ca="1" si="107"/>
        <v>-30.799999999999997</v>
      </c>
      <c r="AI659" s="43">
        <f t="shared" ca="1" si="108"/>
        <v>-30.299999999999997</v>
      </c>
      <c r="AJ659" s="44" cm="1">
        <f t="array" aca="1" ref="AJ659" ca="1" xml:space="preserve">
N("initial sens-loopgain")+
$AF659-BoxVal(ROW($AA659),26,COLUMN(INDIRECT("T"&amp;(INT(ROW($AA676)/65))*65+2)))</f>
        <v>-38.299999999999997</v>
      </c>
      <c r="AK659" s="44">
        <f t="shared" ca="1" si="109"/>
        <v>-37.799999999999997</v>
      </c>
      <c r="AL659" s="44" cm="1">
        <f t="array" aca="1" ref="AL659" ca="1" xml:space="preserve">
N("initial sens-loopgain-gain-gain ref-vcm")+
$AH659-
BoxVal(ROW($AA659),26,COLUMN(INDIRECT("T"&amp;(INT(ROW($AA676)/65))*65+2)))-
$AB659-
$W659-
IFERROR(VLOOKUP($AC659,$CT$1:$DC$31,7,FALSE),0)</f>
        <v>-38.299999999999997</v>
      </c>
      <c r="AM659" s="44">
        <f t="shared" ca="1" si="110"/>
        <v>-37.799999999999997</v>
      </c>
      <c r="AN659" s="36" t="str">
        <f t="shared" ca="1" si="111"/>
        <v>50</v>
      </c>
      <c r="AO659" s="36" t="str" cm="1">
        <f t="array" aca="1" ref="AO659" ca="1">ManualLookup(AB659,BoxVal(ROW(AB659),4,COLUMN(AO657)),INDIRECT(DO$3))</f>
        <v>0C</v>
      </c>
      <c r="AP659" s="36" t="str" cm="1">
        <f t="array" aca="1" ref="AP659" ca="1">ManualLookup(AC659,BoxVal(ROW(AC659),4,COLUMN(AP657)),INDIRECT(DP$3))</f>
        <v>00</v>
      </c>
      <c r="AQ659" s="36" t="str" cm="1">
        <f t="array" aca="1" ref="AQ659" ca="1">ManualLookup(AD659,BoxVal(ROW(AD659),4,COLUMN(AQ657)),INDIRECT(DQ$3))</f>
        <v>00</v>
      </c>
      <c r="AR659" s="36" t="str" cm="1">
        <f t="array" aca="1" ref="AR659" ca="1">ManualLookup(AE659,BoxVal(ROW(AE659),4,COLUMN(AR657)),INDIRECT(DR$3))</f>
        <v>00</v>
      </c>
      <c r="AS659" s="36"/>
    </row>
    <row r="660" spans="19:45" ht="30" customHeight="1" x14ac:dyDescent="0.25">
      <c r="S660" s="73" t="s">
        <v>705</v>
      </c>
      <c r="T660" s="15" t="s">
        <v>990</v>
      </c>
      <c r="U660" s="36" t="str">
        <f t="shared" ca="1" si="105"/>
        <v>0x6B=-36.80,-36.30;</v>
      </c>
      <c r="V660" s="37"/>
      <c r="W660" s="37"/>
      <c r="X660" s="68"/>
      <c r="Y660" s="68"/>
      <c r="Z660" s="55">
        <f t="shared" ca="1" si="106"/>
        <v>6.2</v>
      </c>
      <c r="AA660" s="39" t="s">
        <v>582</v>
      </c>
      <c r="AB660" s="40">
        <v>4.5</v>
      </c>
      <c r="AC660" s="40" t="s">
        <v>995</v>
      </c>
      <c r="AD660" s="40">
        <v>1</v>
      </c>
      <c r="AE660" s="41">
        <v>0</v>
      </c>
      <c r="AF660" s="42">
        <v>-36.799999999999997</v>
      </c>
      <c r="AG660" s="47">
        <f t="shared" si="112"/>
        <v>-36.299999999999997</v>
      </c>
      <c r="AH660" s="43">
        <f t="shared" ca="1" si="107"/>
        <v>-30.599999999999998</v>
      </c>
      <c r="AI660" s="43">
        <f t="shared" ca="1" si="108"/>
        <v>-30.099999999999998</v>
      </c>
      <c r="AJ660" s="44" cm="1">
        <f t="array" aca="1" ref="AJ660" ca="1" xml:space="preserve">
N("initial sens-loopgain")+
$AF660-BoxVal(ROW($AA660),26,COLUMN(INDIRECT("T"&amp;(INT(ROW($AA677)/65))*65+2)))</f>
        <v>-38.799999999999997</v>
      </c>
      <c r="AK660" s="44">
        <f t="shared" ca="1" si="109"/>
        <v>-38.299999999999997</v>
      </c>
      <c r="AL660" s="44" cm="1">
        <f t="array" aca="1" ref="AL660" ca="1" xml:space="preserve">
N("initial sens-loopgain-gain-gain ref-vcm")+
$AH660-
BoxVal(ROW($AA660),26,COLUMN(INDIRECT("T"&amp;(INT(ROW($AA677)/65))*65+2)))-
$AB660-
$W660-
IFERROR(VLOOKUP($AC660,$CT$1:$DC$31,7,FALSE),0)</f>
        <v>-37.099999999999994</v>
      </c>
      <c r="AM660" s="44">
        <f t="shared" ca="1" si="110"/>
        <v>-36.599999999999994</v>
      </c>
      <c r="AN660" s="36" t="str">
        <f t="shared" ca="1" si="111"/>
        <v>60</v>
      </c>
      <c r="AO660" s="36" t="str" cm="1">
        <f t="array" aca="1" ref="AO660" ca="1">ManualLookup(AB660,BoxVal(ROW(AB660),4,COLUMN(AO658)),INDIRECT(DO$3))</f>
        <v>0B</v>
      </c>
      <c r="AP660" s="36" t="str" cm="1">
        <f t="array" aca="1" ref="AP660" ca="1">ManualLookup(AC660,BoxVal(ROW(AC660),4,COLUMN(AP658)),INDIRECT(DP$3))</f>
        <v>00</v>
      </c>
      <c r="AQ660" s="36" t="str" cm="1">
        <f t="array" aca="1" ref="AQ660" ca="1">ManualLookup(AD660,BoxVal(ROW(AD660),4,COLUMN(AQ658)),INDIRECT(DQ$3))</f>
        <v>00</v>
      </c>
      <c r="AR660" s="36" t="str" cm="1">
        <f t="array" aca="1" ref="AR660" ca="1">ManualLookup(AE660,BoxVal(ROW(AE660),4,COLUMN(AR658)),INDIRECT(DR$3))</f>
        <v>00</v>
      </c>
      <c r="AS660" s="36"/>
    </row>
    <row r="661" spans="19:45" ht="30" customHeight="1" x14ac:dyDescent="0.25">
      <c r="S661" s="73" t="s">
        <v>605</v>
      </c>
      <c r="T661" s="15" t="s">
        <v>991</v>
      </c>
      <c r="U661" s="36" t="str">
        <f t="shared" ca="1" si="105"/>
        <v>0x6C=-37.30,-36.80;</v>
      </c>
      <c r="V661" s="37"/>
      <c r="W661" s="37"/>
      <c r="X661" s="68"/>
      <c r="Y661" s="68"/>
      <c r="Z661" s="55">
        <f t="shared" ca="1" si="106"/>
        <v>7.2</v>
      </c>
      <c r="AA661" s="39" t="s">
        <v>582</v>
      </c>
      <c r="AB661" s="40">
        <v>5.5</v>
      </c>
      <c r="AC661" s="40" t="s">
        <v>995</v>
      </c>
      <c r="AD661" s="40">
        <v>1</v>
      </c>
      <c r="AE661" s="41">
        <v>0</v>
      </c>
      <c r="AF661" s="42">
        <v>-37.299999999999997</v>
      </c>
      <c r="AG661" s="47">
        <f t="shared" si="112"/>
        <v>-36.799999999999997</v>
      </c>
      <c r="AH661" s="43">
        <f t="shared" ca="1" si="107"/>
        <v>-30.099999999999998</v>
      </c>
      <c r="AI661" s="43">
        <f t="shared" ca="1" si="108"/>
        <v>-29.599999999999998</v>
      </c>
      <c r="AJ661" s="44" cm="1">
        <f t="array" aca="1" ref="AJ661" ca="1" xml:space="preserve">
N("initial sens-loopgain")+
$AF661-BoxVal(ROW($AA661),26,COLUMN(INDIRECT("T"&amp;(INT(ROW($AA678)/65))*65+2)))</f>
        <v>-39.299999999999997</v>
      </c>
      <c r="AK661" s="44">
        <f t="shared" ca="1" si="109"/>
        <v>-38.799999999999997</v>
      </c>
      <c r="AL661" s="44" cm="1">
        <f t="array" aca="1" ref="AL661" ca="1" xml:space="preserve">
N("initial sens-loopgain-gain-gain ref-vcm")+
$AH661-
BoxVal(ROW($AA661),26,COLUMN(INDIRECT("T"&amp;(INT(ROW($AA678)/65))*65+2)))-
$AB661-
$W661-
IFERROR(VLOOKUP($AC661,$CT$1:$DC$31,7,FALSE),0)</f>
        <v>-37.599999999999994</v>
      </c>
      <c r="AM661" s="44">
        <f t="shared" ca="1" si="110"/>
        <v>-37.099999999999994</v>
      </c>
      <c r="AN661" s="36" t="str">
        <f t="shared" ca="1" si="111"/>
        <v>60</v>
      </c>
      <c r="AO661" s="36" t="str" cm="1">
        <f t="array" aca="1" ref="AO661" ca="1">ManualLookup(AB661,BoxVal(ROW(AB661),4,COLUMN(AO659)),INDIRECT(DO$3))</f>
        <v>0C</v>
      </c>
      <c r="AP661" s="36" t="str" cm="1">
        <f t="array" aca="1" ref="AP661" ca="1">ManualLookup(AC661,BoxVal(ROW(AC661),4,COLUMN(AP659)),INDIRECT(DP$3))</f>
        <v>00</v>
      </c>
      <c r="AQ661" s="36" t="str" cm="1">
        <f t="array" aca="1" ref="AQ661" ca="1">ManualLookup(AD661,BoxVal(ROW(AD661),4,COLUMN(AQ659)),INDIRECT(DQ$3))</f>
        <v>00</v>
      </c>
      <c r="AR661" s="36" t="str" cm="1">
        <f t="array" aca="1" ref="AR661" ca="1">ManualLookup(AE661,BoxVal(ROW(AE661),4,COLUMN(AR659)),INDIRECT(DR$3))</f>
        <v>00</v>
      </c>
      <c r="AS661" s="36"/>
    </row>
    <row r="662" spans="19:45" ht="30" customHeight="1" x14ac:dyDescent="0.25">
      <c r="S662" s="73" t="s">
        <v>721</v>
      </c>
      <c r="T662" s="15" t="s">
        <v>26</v>
      </c>
      <c r="U662" s="36"/>
      <c r="V662" s="37"/>
      <c r="W662" s="37"/>
      <c r="X662" s="68"/>
      <c r="Y662" s="68"/>
      <c r="Z662" s="55"/>
      <c r="AA662" s="39"/>
      <c r="AB662" s="40"/>
      <c r="AC662" s="40"/>
      <c r="AD662" s="40"/>
      <c r="AE662" s="41"/>
      <c r="AF662" s="42"/>
      <c r="AG662" s="47"/>
      <c r="AH662" s="43"/>
      <c r="AI662" s="43"/>
      <c r="AJ662" s="44"/>
      <c r="AK662" s="44"/>
      <c r="AL662" s="44"/>
      <c r="AM662" s="44"/>
      <c r="AN662" s="36"/>
      <c r="AO662" s="36"/>
      <c r="AP662" s="36"/>
      <c r="AQ662" s="36"/>
      <c r="AR662" s="36"/>
      <c r="AS662" s="36"/>
    </row>
    <row r="663" spans="19:45" ht="30" customHeight="1" x14ac:dyDescent="0.25">
      <c r="S663" s="73" t="s">
        <v>20</v>
      </c>
      <c r="T663" s="15">
        <v>-41</v>
      </c>
      <c r="U663" s="36"/>
      <c r="V663" s="37"/>
      <c r="W663" s="37"/>
      <c r="X663" s="38"/>
      <c r="Y663" s="38"/>
      <c r="Z663" s="55"/>
      <c r="AA663" s="39"/>
      <c r="AB663" s="40"/>
      <c r="AC663" s="40"/>
      <c r="AD663" s="40"/>
      <c r="AE663" s="41"/>
      <c r="AF663" s="42"/>
      <c r="AG663" s="47"/>
      <c r="AH663" s="43"/>
      <c r="AI663" s="43"/>
      <c r="AJ663" s="44"/>
      <c r="AK663" s="44"/>
      <c r="AL663" s="44"/>
      <c r="AM663" s="44"/>
      <c r="AN663" s="36"/>
      <c r="AO663" s="36"/>
      <c r="AP663" s="36"/>
      <c r="AQ663" s="36"/>
      <c r="AR663" s="36"/>
      <c r="AS663" s="36"/>
    </row>
    <row r="664" spans="19:45" ht="30" customHeight="1" x14ac:dyDescent="0.25">
      <c r="S664" s="73" t="s">
        <v>691</v>
      </c>
      <c r="T664" s="15" t="s">
        <v>1098</v>
      </c>
      <c r="U664" s="36"/>
      <c r="V664" s="37"/>
      <c r="W664" s="37"/>
      <c r="X664" s="38"/>
      <c r="Y664" s="38"/>
      <c r="Z664" s="55"/>
      <c r="AA664" s="39"/>
      <c r="AB664" s="40"/>
      <c r="AC664" s="40"/>
      <c r="AD664" s="40"/>
      <c r="AE664" s="41"/>
      <c r="AF664" s="42"/>
      <c r="AG664" s="47"/>
      <c r="AH664" s="43"/>
      <c r="AI664" s="43"/>
      <c r="AJ664" s="44"/>
      <c r="AK664" s="44"/>
      <c r="AL664" s="44"/>
      <c r="AM664" s="44"/>
      <c r="AN664" s="36"/>
      <c r="AO664" s="36"/>
      <c r="AP664" s="36"/>
      <c r="AQ664" s="36"/>
      <c r="AR664" s="36"/>
      <c r="AS664" s="36"/>
    </row>
    <row r="665" spans="19:45" ht="30" customHeight="1" x14ac:dyDescent="0.25">
      <c r="S665" s="73" t="s">
        <v>544</v>
      </c>
      <c r="T665" s="15" t="s">
        <v>1229</v>
      </c>
      <c r="U665" s="36"/>
      <c r="V665" s="37"/>
      <c r="W665" s="37"/>
      <c r="X665" s="38"/>
      <c r="Y665" s="38"/>
      <c r="Z665" s="55"/>
      <c r="AA665" s="39"/>
      <c r="AB665" s="40"/>
      <c r="AC665" s="40"/>
      <c r="AD665" s="40"/>
      <c r="AE665" s="41"/>
      <c r="AF665" s="42"/>
      <c r="AG665" s="47"/>
      <c r="AH665" s="43"/>
      <c r="AI665" s="43"/>
      <c r="AJ665" s="44"/>
      <c r="AK665" s="44"/>
      <c r="AL665" s="44"/>
      <c r="AM665" s="44"/>
      <c r="AN665" s="36"/>
      <c r="AO665" s="36"/>
      <c r="AP665" s="36"/>
      <c r="AQ665" s="36"/>
      <c r="AR665" s="36"/>
      <c r="AS665" s="36"/>
    </row>
    <row r="666" spans="19:45" ht="30" customHeight="1" x14ac:dyDescent="0.25">
      <c r="S666" s="73" t="s">
        <v>12</v>
      </c>
      <c r="T666" s="15" t="s">
        <v>562</v>
      </c>
      <c r="U666" s="36"/>
      <c r="V666" s="37"/>
      <c r="W666" s="37"/>
      <c r="X666" s="38"/>
      <c r="Y666" s="38"/>
      <c r="Z666" s="55"/>
      <c r="AA666" s="39"/>
      <c r="AB666" s="40"/>
      <c r="AC666" s="40"/>
      <c r="AD666" s="40"/>
      <c r="AE666" s="41"/>
      <c r="AF666" s="42"/>
      <c r="AG666" s="47"/>
      <c r="AH666" s="43"/>
      <c r="AI666" s="43"/>
      <c r="AJ666" s="44"/>
      <c r="AK666" s="44"/>
      <c r="AL666" s="44"/>
      <c r="AM666" s="44"/>
      <c r="AN666" s="36"/>
      <c r="AO666" s="36"/>
      <c r="AP666" s="36"/>
      <c r="AQ666" s="36"/>
      <c r="AR666" s="36"/>
      <c r="AS666" s="36"/>
    </row>
    <row r="667" spans="19:45" ht="30" customHeight="1" x14ac:dyDescent="0.25">
      <c r="S667" s="73" t="s">
        <v>773</v>
      </c>
      <c r="T667" s="15" t="s">
        <v>562</v>
      </c>
      <c r="U667" s="36"/>
      <c r="V667" s="37"/>
      <c r="W667" s="37"/>
      <c r="X667" s="38"/>
      <c r="Y667" s="38"/>
      <c r="Z667" s="55"/>
      <c r="AA667" s="39"/>
      <c r="AB667" s="40"/>
      <c r="AC667" s="40"/>
      <c r="AD667" s="40"/>
      <c r="AE667" s="41"/>
      <c r="AF667" s="42"/>
      <c r="AG667" s="47"/>
      <c r="AH667" s="43"/>
      <c r="AI667" s="43"/>
      <c r="AJ667" s="44"/>
      <c r="AK667" s="44"/>
      <c r="AL667" s="44"/>
      <c r="AM667" s="44"/>
      <c r="AN667" s="36"/>
      <c r="AO667" s="36"/>
      <c r="AP667" s="36"/>
      <c r="AQ667" s="36"/>
      <c r="AR667" s="36"/>
      <c r="AS667" s="36"/>
    </row>
    <row r="668" spans="19:45" ht="30" customHeight="1" x14ac:dyDescent="0.25">
      <c r="S668" s="73" t="s">
        <v>573</v>
      </c>
      <c r="T668" s="15">
        <v>1.1000000000000001</v>
      </c>
      <c r="U668" s="36"/>
      <c r="V668" s="37"/>
      <c r="W668" s="37"/>
      <c r="X668" s="38"/>
      <c r="Y668" s="38"/>
      <c r="Z668" s="55"/>
      <c r="AA668" s="39"/>
      <c r="AB668" s="40"/>
      <c r="AC668" s="40"/>
      <c r="AD668" s="40"/>
      <c r="AE668" s="41"/>
      <c r="AF668" s="42"/>
      <c r="AG668" s="47"/>
      <c r="AH668" s="43"/>
      <c r="AI668" s="43"/>
      <c r="AJ668" s="44"/>
      <c r="AK668" s="44"/>
      <c r="AL668" s="44"/>
      <c r="AM668" s="44"/>
      <c r="AN668" s="36"/>
      <c r="AO668" s="36"/>
      <c r="AP668" s="36"/>
      <c r="AQ668" s="36"/>
      <c r="AR668" s="36"/>
      <c r="AS668" s="36"/>
    </row>
    <row r="669" spans="19:45" ht="30" customHeight="1" x14ac:dyDescent="0.25">
      <c r="S669" s="73" t="s">
        <v>590</v>
      </c>
      <c r="T669" s="15">
        <v>-38</v>
      </c>
      <c r="U669" s="36"/>
      <c r="V669" s="37"/>
      <c r="W669" s="37"/>
      <c r="X669" s="38"/>
      <c r="Y669" s="38"/>
      <c r="Z669" s="55"/>
      <c r="AA669" s="39"/>
      <c r="AB669" s="40"/>
      <c r="AC669" s="40"/>
      <c r="AD669" s="40"/>
      <c r="AE669" s="41"/>
      <c r="AF669" s="42"/>
      <c r="AG669" s="47"/>
      <c r="AH669" s="43"/>
      <c r="AI669" s="43"/>
      <c r="AJ669" s="44"/>
      <c r="AK669" s="44"/>
      <c r="AL669" s="44"/>
      <c r="AM669" s="44"/>
      <c r="AN669" s="36"/>
      <c r="AO669" s="36"/>
      <c r="AP669" s="36"/>
      <c r="AQ669" s="36"/>
      <c r="AR669" s="36"/>
      <c r="AS669" s="36"/>
    </row>
    <row r="670" spans="19:45" ht="30" customHeight="1" x14ac:dyDescent="0.25">
      <c r="S670" s="73" t="s">
        <v>693</v>
      </c>
      <c r="T670" s="15">
        <v>1</v>
      </c>
      <c r="U670" s="36"/>
      <c r="V670" s="37"/>
      <c r="W670" s="37"/>
      <c r="X670" s="38"/>
      <c r="Y670" s="38"/>
      <c r="Z670" s="55"/>
      <c r="AA670" s="39"/>
      <c r="AB670" s="40"/>
      <c r="AC670" s="40"/>
      <c r="AD670" s="40"/>
      <c r="AE670" s="41"/>
      <c r="AF670" s="42"/>
      <c r="AG670" s="47"/>
      <c r="AH670" s="43"/>
      <c r="AI670" s="43"/>
      <c r="AJ670" s="44"/>
      <c r="AK670" s="44"/>
      <c r="AL670" s="44"/>
      <c r="AM670" s="44"/>
      <c r="AN670" s="36"/>
      <c r="AO670" s="36"/>
      <c r="AP670" s="36"/>
      <c r="AQ670" s="36"/>
      <c r="AR670" s="36"/>
      <c r="AS670" s="36"/>
    </row>
    <row r="671" spans="19:45" ht="30" customHeight="1" x14ac:dyDescent="0.25">
      <c r="S671" s="7" t="s">
        <v>604</v>
      </c>
      <c r="T671" s="7" t="str">
        <f>VLOOKUP($T658,$AU$1:$AZ$31,MATCH($T652,$AU$1:$AZ$1,0),FALSE)&amp;"_"&amp;T660</f>
        <v>14V_NormalMode</v>
      </c>
      <c r="U671" s="36"/>
      <c r="V671" s="37"/>
      <c r="W671" s="37"/>
      <c r="X671" s="38"/>
      <c r="Y671" s="38"/>
      <c r="Z671" s="55"/>
      <c r="AA671" s="39"/>
      <c r="AB671" s="40"/>
      <c r="AC671" s="40"/>
      <c r="AD671" s="40"/>
      <c r="AE671" s="41"/>
      <c r="AF671" s="42"/>
      <c r="AG671" s="47"/>
      <c r="AH671" s="43"/>
      <c r="AI671" s="43"/>
      <c r="AJ671" s="44"/>
      <c r="AK671" s="44"/>
      <c r="AL671" s="44"/>
      <c r="AM671" s="44"/>
      <c r="AN671" s="36"/>
      <c r="AO671" s="36"/>
      <c r="AP671" s="36"/>
      <c r="AQ671" s="36"/>
      <c r="AR671" s="36"/>
      <c r="AS671" s="36"/>
    </row>
    <row r="672" spans="19:45" ht="30" customHeight="1" x14ac:dyDescent="0.25">
      <c r="S672" s="7" t="s">
        <v>424</v>
      </c>
      <c r="T672" s="7" t="s">
        <v>188</v>
      </c>
      <c r="U672" s="36"/>
      <c r="V672" s="37"/>
      <c r="W672" s="37"/>
      <c r="X672" s="38"/>
      <c r="Y672" s="38"/>
      <c r="Z672" s="55"/>
      <c r="AA672" s="39"/>
      <c r="AB672" s="40"/>
      <c r="AC672" s="40"/>
      <c r="AD672" s="40"/>
      <c r="AE672" s="41"/>
      <c r="AF672" s="42"/>
      <c r="AG672" s="47"/>
      <c r="AH672" s="43"/>
      <c r="AI672" s="43"/>
      <c r="AJ672" s="44"/>
      <c r="AK672" s="44"/>
      <c r="AL672" s="44"/>
      <c r="AM672" s="44"/>
      <c r="AN672" s="36"/>
      <c r="AO672" s="36"/>
      <c r="AP672" s="36"/>
      <c r="AQ672" s="36"/>
      <c r="AR672" s="36"/>
      <c r="AS672" s="36"/>
    </row>
    <row r="673" spans="19:45" ht="30" customHeight="1" x14ac:dyDescent="0.25">
      <c r="S673" s="7" t="s">
        <v>16</v>
      </c>
      <c r="T673" s="7" t="s">
        <v>44</v>
      </c>
      <c r="U673" s="36"/>
      <c r="V673" s="37"/>
      <c r="W673" s="37"/>
      <c r="X673" s="38"/>
      <c r="Y673" s="38"/>
      <c r="Z673" s="55"/>
      <c r="AA673" s="39"/>
      <c r="AB673" s="40"/>
      <c r="AC673" s="40"/>
      <c r="AD673" s="40"/>
      <c r="AE673" s="41"/>
      <c r="AF673" s="42"/>
      <c r="AG673" s="47"/>
      <c r="AH673" s="43"/>
      <c r="AI673" s="43"/>
      <c r="AJ673" s="44"/>
      <c r="AK673" s="44"/>
      <c r="AL673" s="44"/>
      <c r="AM673" s="44"/>
      <c r="AN673" s="36"/>
      <c r="AO673" s="36"/>
      <c r="AP673" s="36"/>
      <c r="AQ673" s="36"/>
      <c r="AR673" s="36"/>
      <c r="AS673" s="36"/>
    </row>
    <row r="674" spans="19:45" ht="30" customHeight="1" x14ac:dyDescent="0.25">
      <c r="S674" s="7" t="s">
        <v>17</v>
      </c>
      <c r="T674" s="7" t="s">
        <v>368</v>
      </c>
      <c r="U674" s="36"/>
      <c r="V674" s="37"/>
      <c r="W674" s="37"/>
      <c r="X674" s="38"/>
      <c r="Y674" s="38"/>
      <c r="Z674" s="48"/>
      <c r="AA674" s="39"/>
      <c r="AB674" s="40"/>
      <c r="AC674" s="40"/>
      <c r="AD674" s="40"/>
      <c r="AE674" s="41"/>
      <c r="AF674" s="42"/>
      <c r="AG674" s="49"/>
      <c r="AH674" s="43"/>
      <c r="AI674" s="43"/>
      <c r="AJ674" s="44"/>
      <c r="AK674" s="44"/>
      <c r="AL674" s="44"/>
      <c r="AM674" s="44"/>
      <c r="AN674" s="36"/>
      <c r="AO674" s="36"/>
      <c r="AP674" s="36"/>
      <c r="AQ674" s="36"/>
      <c r="AR674" s="36"/>
      <c r="AS674" s="36"/>
    </row>
    <row r="675" spans="19:45" ht="30" customHeight="1" x14ac:dyDescent="0.25">
      <c r="S675" s="7" t="s">
        <v>21</v>
      </c>
      <c r="T675" s="7" t="s">
        <v>190</v>
      </c>
      <c r="U675" s="36"/>
      <c r="V675" s="37"/>
      <c r="W675" s="37"/>
      <c r="X675" s="38"/>
      <c r="Y675" s="38"/>
      <c r="Z675" s="48"/>
      <c r="AA675" s="39"/>
      <c r="AB675" s="40"/>
      <c r="AC675" s="40"/>
      <c r="AD675" s="40"/>
      <c r="AE675" s="41"/>
      <c r="AF675" s="42"/>
      <c r="AG675" s="49"/>
      <c r="AH675" s="43"/>
      <c r="AI675" s="43"/>
      <c r="AJ675" s="44"/>
      <c r="AK675" s="44"/>
      <c r="AL675" s="44"/>
      <c r="AM675" s="44"/>
      <c r="AN675" s="36"/>
      <c r="AO675" s="36"/>
      <c r="AP675" s="36"/>
      <c r="AQ675" s="36"/>
      <c r="AR675" s="36"/>
      <c r="AS675" s="36"/>
    </row>
    <row r="676" spans="19:45" ht="30" customHeight="1" x14ac:dyDescent="0.25">
      <c r="S676" s="7" t="s">
        <v>545</v>
      </c>
      <c r="T676" s="7">
        <f>VLOOKUP(T665,$DT$1:$DV$31,3,FALSE)</f>
        <v>2</v>
      </c>
      <c r="U676" s="36"/>
      <c r="V676" s="37"/>
      <c r="W676" s="37"/>
      <c r="X676" s="38"/>
      <c r="Y676" s="38"/>
      <c r="Z676" s="48"/>
      <c r="AA676" s="39"/>
      <c r="AB676" s="40"/>
      <c r="AC676" s="40"/>
      <c r="AD676" s="40"/>
      <c r="AE676" s="41"/>
      <c r="AF676" s="42"/>
      <c r="AG676" s="49"/>
      <c r="AH676" s="43"/>
      <c r="AI676" s="43"/>
      <c r="AJ676" s="44"/>
      <c r="AK676" s="44"/>
      <c r="AL676" s="44"/>
      <c r="AM676" s="44"/>
      <c r="AN676" s="36"/>
      <c r="AO676" s="36"/>
      <c r="AP676" s="36"/>
      <c r="AQ676" s="36"/>
      <c r="AR676" s="36"/>
      <c r="AS676" s="36"/>
    </row>
    <row r="677" spans="19:45" ht="30" customHeight="1" x14ac:dyDescent="0.25">
      <c r="S677" s="7" t="s">
        <v>22</v>
      </c>
      <c r="T677" s="15">
        <v>2</v>
      </c>
      <c r="U677" s="36"/>
      <c r="V677" s="37"/>
      <c r="W677" s="37"/>
      <c r="X677" s="38"/>
      <c r="Y677" s="38"/>
      <c r="Z677" s="48"/>
      <c r="AA677" s="39"/>
      <c r="AB677" s="40"/>
      <c r="AC677" s="40"/>
      <c r="AD677" s="40"/>
      <c r="AE677" s="41"/>
      <c r="AF677" s="42"/>
      <c r="AG677" s="49"/>
      <c r="AH677" s="43"/>
      <c r="AI677" s="43"/>
      <c r="AJ677" s="44"/>
      <c r="AK677" s="44"/>
      <c r="AL677" s="44"/>
      <c r="AM677" s="44"/>
      <c r="AN677" s="36"/>
      <c r="AO677" s="36"/>
      <c r="AP677" s="36"/>
      <c r="AQ677" s="36"/>
      <c r="AR677" s="36"/>
      <c r="AS677" s="36"/>
    </row>
    <row r="678" spans="19:45" ht="30" customHeight="1" x14ac:dyDescent="0.25">
      <c r="S678" s="7" t="s">
        <v>696</v>
      </c>
      <c r="T678" s="28">
        <v>45474</v>
      </c>
      <c r="U678" s="36"/>
      <c r="V678" s="37"/>
      <c r="W678" s="37"/>
      <c r="X678" s="38"/>
      <c r="Y678" s="38"/>
      <c r="Z678" s="48"/>
      <c r="AA678" s="39"/>
      <c r="AB678" s="40"/>
      <c r="AC678" s="40"/>
      <c r="AD678" s="40"/>
      <c r="AE678" s="41"/>
      <c r="AF678" s="42"/>
      <c r="AG678" s="49"/>
      <c r="AH678" s="43"/>
      <c r="AI678" s="43"/>
      <c r="AJ678" s="44"/>
      <c r="AK678" s="44"/>
      <c r="AL678" s="44"/>
      <c r="AM678" s="44"/>
      <c r="AN678" s="36"/>
      <c r="AO678" s="36"/>
      <c r="AP678" s="36"/>
      <c r="AQ678" s="36"/>
      <c r="AR678" s="36"/>
      <c r="AS678" s="36"/>
    </row>
    <row r="679" spans="19:45" ht="30" customHeight="1" x14ac:dyDescent="0.25">
      <c r="S679" s="7" t="s">
        <v>694</v>
      </c>
      <c r="T679" s="15" t="s">
        <v>994</v>
      </c>
      <c r="U679" s="36"/>
      <c r="V679" s="37"/>
      <c r="W679" s="37"/>
      <c r="X679" s="38"/>
      <c r="Y679" s="38"/>
      <c r="Z679" s="48"/>
      <c r="AA679" s="39"/>
      <c r="AB679" s="40"/>
      <c r="AC679" s="40"/>
      <c r="AD679" s="40"/>
      <c r="AE679" s="41"/>
      <c r="AF679" s="42"/>
      <c r="AG679" s="49"/>
      <c r="AH679" s="43"/>
      <c r="AI679" s="43"/>
      <c r="AJ679" s="44"/>
      <c r="AK679" s="44"/>
      <c r="AL679" s="44"/>
      <c r="AM679" s="44"/>
      <c r="AN679" s="36"/>
      <c r="AO679" s="36"/>
      <c r="AP679" s="36"/>
      <c r="AQ679" s="36"/>
      <c r="AR679" s="36"/>
      <c r="AS679" s="36"/>
    </row>
    <row r="680" spans="19:45" ht="30" customHeight="1" x14ac:dyDescent="0.25">
      <c r="S680" s="7" t="s">
        <v>697</v>
      </c>
      <c r="T680" s="7">
        <f ca="1">COUNTA(U655:U714)</f>
        <v>7</v>
      </c>
      <c r="U680" s="36"/>
      <c r="V680" s="37"/>
      <c r="W680" s="37"/>
      <c r="X680" s="38"/>
      <c r="Y680" s="38"/>
      <c r="Z680" s="48"/>
      <c r="AA680" s="39"/>
      <c r="AB680" s="40"/>
      <c r="AC680" s="40"/>
      <c r="AD680" s="40"/>
      <c r="AE680" s="41"/>
      <c r="AF680" s="42"/>
      <c r="AG680" s="49"/>
      <c r="AH680" s="43"/>
      <c r="AI680" s="43"/>
      <c r="AJ680" s="44"/>
      <c r="AK680" s="44"/>
      <c r="AL680" s="44"/>
      <c r="AM680" s="44"/>
      <c r="AN680" s="36"/>
      <c r="AO680" s="36"/>
      <c r="AP680" s="36"/>
      <c r="AQ680" s="36"/>
      <c r="AR680" s="36"/>
      <c r="AS680" s="36"/>
    </row>
    <row r="681" spans="19:45" ht="30" customHeight="1" x14ac:dyDescent="0.25">
      <c r="S681" s="7" t="s">
        <v>715</v>
      </c>
      <c r="T681" s="7" t="str">
        <f>T669&amp;"+/-"&amp;T670&amp;" "&amp;T679</f>
        <v>-38+/-1 dBV</v>
      </c>
      <c r="U681" s="36"/>
      <c r="V681" s="37"/>
      <c r="W681" s="37"/>
      <c r="X681" s="38"/>
      <c r="Y681" s="38"/>
      <c r="Z681" s="48"/>
      <c r="AA681" s="39"/>
      <c r="AB681" s="40"/>
      <c r="AC681" s="40"/>
      <c r="AD681" s="40"/>
      <c r="AE681" s="41"/>
      <c r="AF681" s="42"/>
      <c r="AG681" s="49"/>
      <c r="AH681" s="43"/>
      <c r="AI681" s="43"/>
      <c r="AJ681" s="44"/>
      <c r="AK681" s="44"/>
      <c r="AL681" s="44"/>
      <c r="AM681" s="44"/>
      <c r="AN681" s="36"/>
      <c r="AO681" s="36"/>
      <c r="AP681" s="36"/>
      <c r="AQ681" s="36"/>
      <c r="AR681" s="36"/>
      <c r="AS681" s="36"/>
    </row>
    <row r="682" spans="19:45" ht="30" customHeight="1" x14ac:dyDescent="0.25">
      <c r="S682" s="73" t="s">
        <v>719</v>
      </c>
      <c r="T682" s="54" t="str">
        <f>T661&amp;" : "&amp;T664&amp;" "&amp;"(uA)"&amp;CHAR(10)&amp;"Vdc&amp;Remark: "&amp;T667</f>
        <v>3.3V : 100~200 (uA)
Vdc&amp;Remark: -</v>
      </c>
      <c r="U682" s="36"/>
      <c r="V682" s="37"/>
      <c r="W682" s="37"/>
      <c r="X682" s="38"/>
      <c r="Y682" s="38"/>
      <c r="Z682" s="48"/>
      <c r="AA682" s="39"/>
      <c r="AB682" s="40"/>
      <c r="AC682" s="40"/>
      <c r="AD682" s="40"/>
      <c r="AE682" s="41"/>
      <c r="AF682" s="42"/>
      <c r="AG682" s="49"/>
      <c r="AH682" s="43"/>
      <c r="AI682" s="43"/>
      <c r="AJ682" s="44"/>
      <c r="AK682" s="44"/>
      <c r="AL682" s="44"/>
      <c r="AM682" s="44"/>
      <c r="AN682" s="36"/>
      <c r="AO682" s="36"/>
      <c r="AP682" s="36"/>
      <c r="AQ682" s="36"/>
      <c r="AR682" s="36"/>
      <c r="AS682" s="36"/>
    </row>
    <row r="683" spans="19:45" ht="30" customHeight="1" x14ac:dyDescent="0.25">
      <c r="U683" s="36"/>
      <c r="V683" s="37"/>
      <c r="W683" s="37"/>
      <c r="X683" s="38"/>
      <c r="Y683" s="38"/>
      <c r="Z683" s="48"/>
      <c r="AA683" s="39"/>
      <c r="AB683" s="40"/>
      <c r="AC683" s="40"/>
      <c r="AD683" s="40"/>
      <c r="AE683" s="41"/>
      <c r="AF683" s="42"/>
      <c r="AG683" s="49"/>
      <c r="AH683" s="43"/>
      <c r="AI683" s="43"/>
      <c r="AJ683" s="44"/>
      <c r="AK683" s="44"/>
      <c r="AL683" s="44"/>
      <c r="AM683" s="44"/>
      <c r="AN683" s="36"/>
      <c r="AO683" s="36"/>
      <c r="AP683" s="36"/>
      <c r="AQ683" s="36"/>
      <c r="AR683" s="36"/>
      <c r="AS683" s="36"/>
    </row>
    <row r="684" spans="19:45" ht="30" customHeight="1" x14ac:dyDescent="0.25">
      <c r="S684" s="2" t="s">
        <v>14</v>
      </c>
      <c r="T684" s="2" t="str">
        <f>ADDRESS(ROW(S684),COLUMN($S$1))&amp;":"&amp;ADDRESS(ROW(S714),COLUMN($T$1))</f>
        <v>$S$684:$T$714</v>
      </c>
      <c r="U684" s="36"/>
      <c r="V684" s="37"/>
      <c r="W684" s="37"/>
      <c r="X684" s="38"/>
      <c r="Y684" s="38"/>
      <c r="Z684" s="48"/>
      <c r="AA684" s="39"/>
      <c r="AB684" s="40"/>
      <c r="AC684" s="40"/>
      <c r="AD684" s="40"/>
      <c r="AE684" s="41"/>
      <c r="AF684" s="42"/>
      <c r="AG684" s="49"/>
      <c r="AH684" s="43"/>
      <c r="AI684" s="43"/>
      <c r="AJ684" s="44"/>
      <c r="AK684" s="44"/>
      <c r="AL684" s="44"/>
      <c r="AM684" s="44"/>
      <c r="AN684" s="36"/>
      <c r="AO684" s="36"/>
      <c r="AP684" s="36"/>
      <c r="AQ684" s="36"/>
      <c r="AR684" s="36"/>
      <c r="AS684" s="36"/>
    </row>
    <row r="685" spans="19:45" ht="30" customHeight="1" x14ac:dyDescent="0.25">
      <c r="S685" s="4" t="str">
        <f>$BB$2</f>
        <v>17V</v>
      </c>
      <c r="T685" s="3" t="s">
        <v>562</v>
      </c>
      <c r="U685" s="36"/>
      <c r="V685" s="37"/>
      <c r="W685" s="37"/>
      <c r="X685" s="38"/>
      <c r="Y685" s="38"/>
      <c r="Z685" s="48"/>
      <c r="AA685" s="39"/>
      <c r="AB685" s="40"/>
      <c r="AC685" s="40"/>
      <c r="AD685" s="40"/>
      <c r="AE685" s="41"/>
      <c r="AF685" s="42"/>
      <c r="AG685" s="49"/>
      <c r="AH685" s="43"/>
      <c r="AI685" s="43"/>
      <c r="AJ685" s="44"/>
      <c r="AK685" s="44"/>
      <c r="AL685" s="44"/>
      <c r="AM685" s="44"/>
      <c r="AN685" s="36"/>
      <c r="AO685" s="36"/>
      <c r="AP685" s="36"/>
      <c r="AQ685" s="36"/>
      <c r="AR685" s="36"/>
      <c r="AS685" s="36"/>
    </row>
    <row r="686" spans="19:45" ht="30" customHeight="1" x14ac:dyDescent="0.25">
      <c r="S686" s="4" t="str">
        <f>$BB$3</f>
        <v>15V</v>
      </c>
      <c r="T686" s="3">
        <v>1.7</v>
      </c>
      <c r="U686" s="36"/>
      <c r="V686" s="37"/>
      <c r="W686" s="37"/>
      <c r="X686" s="38"/>
      <c r="Y686" s="38"/>
      <c r="Z686" s="48"/>
      <c r="AA686" s="39"/>
      <c r="AB686" s="40"/>
      <c r="AC686" s="40"/>
      <c r="AD686" s="40"/>
      <c r="AE686" s="41"/>
      <c r="AF686" s="42"/>
      <c r="AG686" s="49"/>
      <c r="AH686" s="43"/>
      <c r="AI686" s="43"/>
      <c r="AJ686" s="44"/>
      <c r="AK686" s="44"/>
      <c r="AL686" s="44"/>
      <c r="AM686" s="44"/>
      <c r="AN686" s="36"/>
      <c r="AO686" s="36"/>
      <c r="AP686" s="36"/>
      <c r="AQ686" s="36"/>
      <c r="AR686" s="36"/>
      <c r="AS686" s="36"/>
    </row>
    <row r="687" spans="19:45" ht="30" customHeight="1" x14ac:dyDescent="0.25">
      <c r="S687" s="4" t="str">
        <f>$BB$4</f>
        <v>13V</v>
      </c>
      <c r="T687" s="3">
        <v>0</v>
      </c>
      <c r="U687" s="36"/>
      <c r="V687" s="37"/>
      <c r="W687" s="37"/>
      <c r="X687" s="38"/>
      <c r="Y687" s="38"/>
      <c r="Z687" s="48"/>
      <c r="AA687" s="39"/>
      <c r="AB687" s="40"/>
      <c r="AC687" s="40"/>
      <c r="AD687" s="40"/>
      <c r="AE687" s="41"/>
      <c r="AF687" s="42"/>
      <c r="AG687" s="49"/>
      <c r="AH687" s="43"/>
      <c r="AI687" s="43"/>
      <c r="AJ687" s="44"/>
      <c r="AK687" s="44"/>
      <c r="AL687" s="44"/>
      <c r="AM687" s="44"/>
      <c r="AN687" s="36"/>
      <c r="AO687" s="36"/>
      <c r="AP687" s="36"/>
      <c r="AQ687" s="36"/>
      <c r="AR687" s="36"/>
      <c r="AS687" s="36"/>
    </row>
    <row r="688" spans="19:45" ht="30" customHeight="1" x14ac:dyDescent="0.25">
      <c r="S688" s="4" t="str">
        <f>$BB$5</f>
        <v>11V</v>
      </c>
      <c r="T688" s="3" t="s">
        <v>562</v>
      </c>
      <c r="U688" s="36"/>
      <c r="V688" s="37"/>
      <c r="W688" s="37"/>
      <c r="X688" s="38"/>
      <c r="Y688" s="38"/>
      <c r="Z688" s="48"/>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t="str">
        <f>$BB$6</f>
        <v>10V</v>
      </c>
      <c r="T689" s="3" t="s">
        <v>562</v>
      </c>
      <c r="U689" s="36"/>
      <c r="V689" s="37"/>
      <c r="W689" s="37"/>
      <c r="X689" s="38"/>
      <c r="Y689" s="38"/>
      <c r="Z689" s="48"/>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t="str">
        <f>$BB$7</f>
        <v>9V</v>
      </c>
      <c r="T690" s="3" t="s">
        <v>562</v>
      </c>
      <c r="U690" s="36"/>
      <c r="V690" s="37"/>
      <c r="W690" s="37"/>
      <c r="X690" s="38"/>
      <c r="Y690" s="38"/>
      <c r="Z690" s="48"/>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t="str">
        <f>$BB$8</f>
        <v>8V</v>
      </c>
      <c r="T691" s="3" t="s">
        <v>562</v>
      </c>
      <c r="U691" s="36"/>
      <c r="V691" s="37"/>
      <c r="W691" s="37"/>
      <c r="X691" s="38"/>
      <c r="Y691" s="38"/>
      <c r="Z691" s="48"/>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t="str">
        <f>$BB$9</f>
        <v>7V</v>
      </c>
      <c r="T692" s="3" t="s">
        <v>562</v>
      </c>
      <c r="U692" s="36"/>
      <c r="V692" s="37"/>
      <c r="W692" s="37"/>
      <c r="X692" s="38"/>
      <c r="Y692" s="38"/>
      <c r="Z692" s="48"/>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t="str">
        <f>$BB$10</f>
        <v>FIX</v>
      </c>
      <c r="T693" s="3">
        <v>0</v>
      </c>
      <c r="U693" s="36"/>
      <c r="V693" s="37"/>
      <c r="W693" s="37"/>
      <c r="X693" s="38"/>
      <c r="Y693" s="38"/>
      <c r="Z693" s="48"/>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t="str">
        <f>$BB$11</f>
        <v>Config2</v>
      </c>
      <c r="T694" s="3" t="s">
        <v>562</v>
      </c>
      <c r="U694" s="36"/>
      <c r="V694" s="37"/>
      <c r="W694" s="37"/>
      <c r="X694" s="38"/>
      <c r="Y694" s="38"/>
      <c r="Z694" s="48"/>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t="str">
        <f>$BB$12</f>
        <v>-</v>
      </c>
      <c r="T695" s="3"/>
      <c r="U695" s="36"/>
      <c r="V695" s="37"/>
      <c r="W695" s="37"/>
      <c r="X695" s="38"/>
      <c r="Y695" s="38"/>
      <c r="Z695" s="48"/>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t="str">
        <f>$BB$13</f>
        <v>-</v>
      </c>
      <c r="T696" s="3"/>
      <c r="U696" s="36"/>
      <c r="V696" s="37"/>
      <c r="W696" s="37"/>
      <c r="X696" s="38"/>
      <c r="Y696" s="38"/>
      <c r="Z696" s="48"/>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t="str">
        <f>$BB$14</f>
        <v>-</v>
      </c>
      <c r="T697" s="3"/>
      <c r="U697" s="36"/>
      <c r="V697" s="37"/>
      <c r="W697" s="37"/>
      <c r="X697" s="38"/>
      <c r="Y697" s="38"/>
      <c r="Z697" s="48"/>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t="str">
        <f>$BB$15</f>
        <v>-</v>
      </c>
      <c r="T698" s="3"/>
      <c r="U698" s="36"/>
      <c r="V698" s="37"/>
      <c r="W698" s="37"/>
      <c r="X698" s="38"/>
      <c r="Y698" s="38"/>
      <c r="Z698" s="48"/>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t="str">
        <f>$BB$16</f>
        <v>-</v>
      </c>
      <c r="T699" s="3"/>
      <c r="U699" s="36"/>
      <c r="V699" s="37"/>
      <c r="W699" s="37"/>
      <c r="X699" s="38"/>
      <c r="Y699" s="38"/>
      <c r="Z699" s="48"/>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t="str">
        <f>$BB$17</f>
        <v>-</v>
      </c>
      <c r="T700" s="3"/>
      <c r="U700" s="36"/>
      <c r="V700" s="37"/>
      <c r="W700" s="37"/>
      <c r="X700" s="38"/>
      <c r="Y700" s="38"/>
      <c r="Z700" s="48"/>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t="str">
        <f>$BB$18</f>
        <v>-</v>
      </c>
      <c r="T701" s="3"/>
      <c r="U701" s="36"/>
      <c r="V701" s="37"/>
      <c r="W701" s="37"/>
      <c r="X701" s="38"/>
      <c r="Y701" s="38"/>
      <c r="Z701" s="48"/>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t="str">
        <f>$BB$19</f>
        <v>-</v>
      </c>
      <c r="T702" s="3"/>
      <c r="U702" s="36"/>
      <c r="V702" s="37"/>
      <c r="W702" s="37"/>
      <c r="X702" s="38"/>
      <c r="Y702" s="38"/>
      <c r="Z702" s="48"/>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t="str">
        <f>$BB$20</f>
        <v>-</v>
      </c>
      <c r="T703" s="3"/>
      <c r="U703" s="36"/>
      <c r="V703" s="37"/>
      <c r="W703" s="37"/>
      <c r="X703" s="38"/>
      <c r="Y703" s="38"/>
      <c r="Z703" s="48"/>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t="str">
        <f>$BB$21</f>
        <v>-</v>
      </c>
      <c r="T704" s="3"/>
      <c r="U704" s="36"/>
      <c r="V704" s="37"/>
      <c r="W704" s="37"/>
      <c r="X704" s="38"/>
      <c r="Y704" s="38"/>
      <c r="Z704" s="48"/>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t="str">
        <f>$BB$22</f>
        <v>-</v>
      </c>
      <c r="T705" s="3"/>
      <c r="U705" s="36"/>
      <c r="V705" s="37"/>
      <c r="W705" s="37"/>
      <c r="X705" s="38"/>
      <c r="Y705" s="38"/>
      <c r="Z705" s="48"/>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t="str">
        <f>$BB$23</f>
        <v>-</v>
      </c>
      <c r="T706" s="3"/>
      <c r="U706" s="36"/>
      <c r="V706" s="37"/>
      <c r="W706" s="37"/>
      <c r="X706" s="38"/>
      <c r="Y706" s="38"/>
      <c r="Z706" s="48"/>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t="str">
        <f>$BB$24</f>
        <v>-</v>
      </c>
      <c r="T707" s="3"/>
      <c r="U707" s="36"/>
      <c r="V707" s="37"/>
      <c r="W707" s="37"/>
      <c r="X707" s="38"/>
      <c r="Y707" s="38"/>
      <c r="Z707" s="48"/>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t="str">
        <f>$BB$25</f>
        <v>-</v>
      </c>
      <c r="T708" s="3"/>
      <c r="U708" s="36"/>
      <c r="V708" s="37"/>
      <c r="W708" s="37"/>
      <c r="X708" s="38"/>
      <c r="Y708" s="38"/>
      <c r="Z708" s="48"/>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t="str">
        <f>$BB$26</f>
        <v>-</v>
      </c>
      <c r="T709" s="3"/>
      <c r="U709" s="36"/>
      <c r="V709" s="37"/>
      <c r="W709" s="37"/>
      <c r="X709" s="38"/>
      <c r="Y709" s="38"/>
      <c r="Z709" s="48"/>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t="str">
        <f>$BB$27</f>
        <v>-</v>
      </c>
      <c r="T710" s="3"/>
      <c r="U710" s="36"/>
      <c r="V710" s="37"/>
      <c r="W710" s="37"/>
      <c r="X710" s="38"/>
      <c r="Y710" s="38"/>
      <c r="Z710" s="48"/>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t="str">
        <f>$BB$28</f>
        <v>-</v>
      </c>
      <c r="T711" s="3"/>
      <c r="U711" s="36"/>
      <c r="V711" s="37"/>
      <c r="W711" s="37"/>
      <c r="X711" s="38"/>
      <c r="Y711" s="38"/>
      <c r="Z711" s="48"/>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t="str">
        <f>$BB$29</f>
        <v>-</v>
      </c>
      <c r="T712" s="3"/>
      <c r="U712" s="36"/>
      <c r="V712" s="37"/>
      <c r="W712" s="37"/>
      <c r="X712" s="38"/>
      <c r="Y712" s="38"/>
      <c r="Z712" s="48"/>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t="str">
        <f>$BB$30</f>
        <v>-</v>
      </c>
      <c r="T713" s="3"/>
      <c r="U713" s="36"/>
      <c r="V713" s="37"/>
      <c r="W713" s="37"/>
      <c r="X713" s="38"/>
      <c r="Y713" s="38"/>
      <c r="Z713" s="48"/>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t="str">
        <f>$BB$31</f>
        <v>-</v>
      </c>
      <c r="T714" s="3"/>
      <c r="U714" s="36"/>
      <c r="V714" s="37"/>
      <c r="W714" s="37"/>
      <c r="X714" s="38"/>
      <c r="Y714" s="38"/>
      <c r="Z714" s="48"/>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34"/>
      <c r="T715" s="34"/>
      <c r="U715" s="34"/>
      <c r="V715" s="34"/>
      <c r="W715" s="34"/>
      <c r="X715" s="34"/>
      <c r="Y715" s="34"/>
      <c r="Z715" s="34"/>
      <c r="AA715" s="34"/>
      <c r="AB715" s="34"/>
      <c r="AC715" s="34"/>
      <c r="AD715" s="34"/>
      <c r="AE715" s="34"/>
      <c r="AF715" s="34"/>
      <c r="AG715" s="34"/>
      <c r="AH715" s="34"/>
      <c r="AI715" s="34"/>
      <c r="AJ715" s="34"/>
      <c r="AK715" s="34"/>
      <c r="AL715" s="34"/>
      <c r="AM715" s="34"/>
      <c r="AN715" s="34"/>
      <c r="AO715" s="34"/>
      <c r="AP715" s="34"/>
      <c r="AQ715" s="34"/>
      <c r="AR715" s="6"/>
      <c r="AS715" s="6"/>
    </row>
  </sheetData>
  <sheetProtection sheet="1" objects="1" scenarios="1"/>
  <phoneticPr fontId="1" type="noConversion"/>
  <dataValidations count="16">
    <dataValidation type="list" allowBlank="1" showInputMessage="1" showErrorMessage="1" sqref="T12 T77 T142 T207 T402 T337 T272 T467 T532 T597 T662" xr:uid="{1DC12B2C-6DC3-4560-8F88-45ED4145F38C}">
      <formula1>$DE$2:$DE$31</formula1>
    </dataValidation>
    <dataValidation type="list" allowBlank="1" showInputMessage="1" showErrorMessage="1" sqref="AA5:AA64 AA70:AA129 AA135:AA194 AA200:AA259 AA395:AA454 AA330:AA389 AA265:AA324 AA460:AA519 AA525:AA584 AA590:AA649 AA655:AA714" xr:uid="{10D8A667-ED61-4410-A24B-C0B94252453B}">
      <formula1>$BB$2:$BB$31</formula1>
    </dataValidation>
    <dataValidation type="list" allowBlank="1" showInputMessage="1" showErrorMessage="1" sqref="AB5:AB64 AB70:AB129 AB135:AB194 AB200:AB259 AB395:AB454 AB330:AB389 AB265:AB324 AB460:AB519 AB525:AB584 AB590:AB649 AB655:AB714" xr:uid="{160DD26A-DF7A-4863-8C3A-5880E9C49C05}">
      <formula1>$BM$2:$BM$31</formula1>
    </dataValidation>
    <dataValidation type="list" allowBlank="1" showInputMessage="1" showErrorMessage="1" sqref="AC5:AC64 AC70:AC129 AC135:AC194 AC200:AC259 AC395:AC454 AC330:AC389 AC265:AC324 AC460:AC519 AC525:AC584 AC590:AC649 AC655:AC714" xr:uid="{5747A2AB-BC15-4326-8743-3F95203D524F}">
      <formula1>$CT$2:$CT$31</formula1>
    </dataValidation>
    <dataValidation type="list" allowBlank="1" showInputMessage="1" showErrorMessage="1" sqref="AD5:AD64 AD70:AD129 AD135:AD194 AD200:AD259 AD395:AD454 AD330:AD389 AD265:AD324 AD460:AD519 AD525:AD584 AD590:AD649 AD655:AD714" xr:uid="{D349E50A-04D4-4802-BD8B-34E54F484EC7}">
      <formula1>$CJ$2:$CJ$31</formula1>
    </dataValidation>
    <dataValidation type="list" allowBlank="1" showInputMessage="1" showErrorMessage="1" sqref="AE5:AE64 AE70:AE129 AE135:AE194 AE200:AE259 AE395:AE454 AE330:AE389 AE265:AE324 AE460:AE519 AE525:AE584 AE590:AE649 AE655:AE714" xr:uid="{D0E99268-9189-4610-A594-98E3FC008D50}">
      <formula1>$BY$2:$BY$31</formula1>
    </dataValidation>
    <dataValidation type="list" allowBlank="1" showInputMessage="1" showErrorMessage="1" sqref="T8 T73 T138 T203 T398 T333 T268 T463 T528 T593 T658" xr:uid="{C0B9F08B-3E53-4AF0-A5FA-1307E0A92EE8}">
      <formula1>$AU$2:$AU$31</formula1>
    </dataValidation>
    <dataValidation type="list" allowBlank="1" showInputMessage="1" showErrorMessage="1" sqref="BI1:BK1" xr:uid="{706760CB-8E25-4779-8837-52E86A4002E4}">
      <formula1>$DF$2:$DF$31</formula1>
    </dataValidation>
    <dataValidation type="list" allowBlank="1" showInputMessage="1" showErrorMessage="1" sqref="BU1:BW1" xr:uid="{740F3E09-C87D-40F8-AFA2-28E42BFDCD3F}">
      <formula1>$DG$2:$DG$31</formula1>
    </dataValidation>
    <dataValidation type="list" allowBlank="1" showInputMessage="1" showErrorMessage="1" sqref="CF1:CH1 DA1 CP1" xr:uid="{BA10CE41-66BD-4117-97BE-B36820C6D0F8}">
      <formula1>$DJ$2:$DJ$31</formula1>
    </dataValidation>
    <dataValidation type="list" allowBlank="1" showInputMessage="1" showErrorMessage="1" sqref="CQ1:CR1" xr:uid="{924F735E-676B-43AA-8D7C-E85021D223A1}">
      <formula1>$DI$2:$DI$31</formula1>
    </dataValidation>
    <dataValidation type="list" allowBlank="1" showInputMessage="1" showErrorMessage="1" sqref="DB1:DC1" xr:uid="{F5090D47-747F-4FBA-B93E-55AE4E53E1F8}">
      <formula1>$DH$2:$DH$31</formula1>
    </dataValidation>
    <dataValidation type="list" allowBlank="1" showInputMessage="1" showErrorMessage="1" sqref="U1 U66 U131 U196 U391 U326 U261 U456 U521 U586 U651" xr:uid="{ACE099B2-2406-4EB9-B155-8E8BE318A86E}">
      <formula1>$DX$2:$DX$21</formula1>
    </dataValidation>
    <dataValidation type="list" allowBlank="1" showInputMessage="1" showErrorMessage="1" sqref="T15 T80 T145 T210 T405 T340 T275 T470 T535 T600 T665" xr:uid="{A07E53DC-412A-4DC9-BF8D-D62CDB8596C1}">
      <formula1>$DT$1:$DT$31</formula1>
    </dataValidation>
    <dataValidation type="list" allowBlank="1" showInputMessage="1" showErrorMessage="1" sqref="T10 T75 T140 T205 T400 T335 T270 T465 T530 T595 T660" xr:uid="{F95F7404-2674-403F-966B-E3FDE0DE8D89}">
      <formula1>"NormalMode,TestMode,VBMode,VBTMode,ClockMode"</formula1>
    </dataValidation>
    <dataValidation type="list" allowBlank="1" showInputMessage="1" showErrorMessage="1" sqref="T9 T74 T139 T204 T399 T334 T269 T464 T529 T594 T659" xr:uid="{B1FC4E8D-D6C3-480B-900A-B38B11686C9B}">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514149E4-F87E-4CC9-A8EE-6003CBE1BD15}">
          <x14:formula1>
            <xm:f>'Check'!$D$2:$D$15</xm:f>
          </x14:formula1>
          <xm:sqref>T2 T67 T132 T197 T392 T327 T262 T457 T522 T587 T652</xm:sqref>
        </x14:dataValidation>
        <x14:dataValidation type="list" allowBlank="1" showInputMessage="1" showErrorMessage="1" xr:uid="{A112E923-A280-4B4A-B4C5-D15170D88A23}">
          <x14:formula1>
            <xm:f>Sensor!$A$1:$A$200</xm:f>
          </x14:formula1>
          <xm:sqref>T6 T71 T136 T201 T396 T331 T266 T461 T526 T591 T656</xm:sqref>
        </x14:dataValidation>
        <x14:dataValidation type="list" allowBlank="1" showInputMessage="1" showErrorMessage="1" xr:uid="{C3E445B3-6B07-44A8-AB3C-600EB9CBB0F2}">
          <x14:formula1>
            <xm:f>'Check'!$A$2:$A$15</xm:f>
          </x14:formula1>
          <xm:sqref>T3 T68 T133 T198 T393 T328 T263 T458 T523 T588 T653</xm:sqref>
        </x14:dataValidation>
        <x14:dataValidation type="list" allowBlank="1" showInputMessage="1" showErrorMessage="1" xr:uid="{B13B7E2F-EE1D-418F-836F-5C47CB09046D}">
          <x14:formula1>
            <xm:f>MPN!$A$1:$A$500</xm:f>
          </x14:formula1>
          <xm:sqref>T4 T654 T589 T524 T459 T264 T329 T394 T199 T134 T69</xm:sqref>
        </x14:dataValidation>
        <x14:dataValidation type="list" allowBlank="1" showInputMessage="1" showErrorMessage="1" xr:uid="{4EB422C5-9480-4285-A04B-B1224EAD9918}">
          <x14:formula1>
            <xm:f>ASIC!$A$2:$A$200</xm:f>
          </x14:formula1>
          <xm:sqref>T5 T70 T135 T200 T395 T330 T265 T460 T525 T590 T655</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EE3BB-514F-4C0A-BCB3-3F41944C5734}">
  <sheetPr codeName="工作表20">
    <tabColor rgb="FFFFC000"/>
  </sheetPr>
  <dimension ref="A1:EE2080"/>
  <sheetViews>
    <sheetView tabSelected="1" topLeftCell="P1676" zoomScale="60" zoomScaleNormal="60" workbookViewId="0">
      <selection activeCell="Q1708" sqref="Q1708"/>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28" width="16.875" style="5" customWidth="1"/>
    <col min="29"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6" width="15.5" style="81" bestFit="1" customWidth="1"/>
    <col min="67" max="69" width="6.75" style="81" bestFit="1" customWidth="1"/>
    <col min="70" max="70" width="5" style="81" customWidth="1"/>
    <col min="71" max="72" width="3" style="81" bestFit="1" customWidth="1"/>
    <col min="73" max="75" width="20.125" style="81"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200.5" style="7" bestFit="1"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1311</v>
      </c>
      <c r="V1" s="12"/>
      <c r="W1" s="65"/>
      <c r="X1" s="12"/>
      <c r="Y1" s="7">
        <f>VLOOKUP(U1,$DX$1:$DZ$21,3,FALSE)</f>
        <v>0</v>
      </c>
      <c r="AD1" s="8"/>
      <c r="AT1" s="34"/>
      <c r="AU1" s="5" t="s">
        <v>588</v>
      </c>
      <c r="AV1" s="5" t="s">
        <v>433</v>
      </c>
      <c r="AW1" s="5" t="s">
        <v>437</v>
      </c>
      <c r="AX1" s="5" t="s">
        <v>450</v>
      </c>
      <c r="AY1" s="5" t="s">
        <v>447</v>
      </c>
      <c r="AZ1" s="5" t="s">
        <v>255</v>
      </c>
      <c r="BA1" s="9"/>
      <c r="BB1" s="5" t="s">
        <v>7</v>
      </c>
      <c r="BC1" s="5" t="s">
        <v>814</v>
      </c>
      <c r="BD1" s="5" t="s">
        <v>972</v>
      </c>
      <c r="BE1" s="5" t="s">
        <v>973</v>
      </c>
      <c r="BF1" s="5" t="s">
        <v>255</v>
      </c>
      <c r="BG1" s="5" t="s">
        <v>255</v>
      </c>
      <c r="BH1" s="5" t="s">
        <v>255</v>
      </c>
      <c r="BI1" s="10" t="s">
        <v>576</v>
      </c>
      <c r="BJ1" s="10" t="s">
        <v>255</v>
      </c>
      <c r="BK1" s="10" t="s">
        <v>255</v>
      </c>
      <c r="BL1" s="9"/>
      <c r="BM1" s="118" t="s">
        <v>1330</v>
      </c>
      <c r="BN1" s="118" t="s">
        <v>1332</v>
      </c>
      <c r="BO1" s="118" t="s">
        <v>565</v>
      </c>
      <c r="BP1" s="118" t="s">
        <v>974</v>
      </c>
      <c r="BQ1" s="118" t="s">
        <v>1082</v>
      </c>
      <c r="BR1" s="118" t="s">
        <v>1083</v>
      </c>
      <c r="BS1" s="118" t="s">
        <v>255</v>
      </c>
      <c r="BT1" s="118" t="s">
        <v>255</v>
      </c>
      <c r="BU1" s="81" t="s">
        <v>576</v>
      </c>
      <c r="BV1" s="118" t="s">
        <v>255</v>
      </c>
      <c r="BW1" s="118" t="s">
        <v>255</v>
      </c>
      <c r="BX1" s="9"/>
      <c r="BY1" s="11" t="s">
        <v>608</v>
      </c>
      <c r="BZ1" s="11" t="s">
        <v>1310</v>
      </c>
      <c r="CA1" s="11" t="s">
        <v>812</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9V</v>
      </c>
      <c r="D2" s="59" t="str" cm="1">
        <f t="array" aca="1" ref="D2" ca="1">BoxVal($A2,2,COLUMN(INDIRECT("T"&amp;($A2-1)*65+2)),1)</f>
        <v>CPC</v>
      </c>
      <c r="E2" s="59" t="str" cm="1">
        <f t="array" aca="1" ref="E2" ca="1">BoxVal($A2,3,COLUMN(INDIRECT("T"&amp;($A2-1)*65+2)),1)</f>
        <v>TR</v>
      </c>
      <c r="F2" s="59" t="str" cm="1">
        <f t="array" aca="1" ref="F2" ca="1">BoxVal($A2,16,COLUMN(INDIRECT("T"&amp;($A2-1)*65+2)),1)</f>
        <v>non</v>
      </c>
      <c r="G2" s="59" t="str" cm="1">
        <f t="array" aca="1" ref="G2" ca="1">BoxVal($A2,4,COLUMN(INDIRECT("T"&amp;($A2-1)*65+2)),1)</f>
        <v>ZTS6856SEO</v>
      </c>
      <c r="H2" s="59" t="str" cm="1">
        <f t="array" aca="1" ref="H2" ca="1">BoxVal($A2,5,COLUMN(INDIRECT("T"&amp;($A2-1)*65+2)),1)</f>
        <v>4807ZA</v>
      </c>
      <c r="I2" s="59" t="str" cm="1">
        <f t="array" aca="1" ref="I2" ca="1">BoxVal($A2,6,COLUMN(INDIRECT("T"&amp;($A2-1)*65+2)),1)</f>
        <v>2181L</v>
      </c>
      <c r="J2" s="59" t="str" cm="1">
        <f t="array" aca="1" ref="J2" ca="1">BoxVal($A2,21,COLUMN(INDIRECT("T"&amp;($A2-1)*65+2)),1)</f>
        <v>default_NormalMode</v>
      </c>
      <c r="K2" s="59" t="str" cm="1">
        <f t="array" aca="1" ref="K2" ca="1">BoxVal($A2,25,COLUMN(INDIRECT("T"&amp;($A2-1)*65+2)),1)</f>
        <v>Default</v>
      </c>
      <c r="L2" s="60" t="str" cm="1">
        <f t="array" aca="1" ref="L2" ca="1">BoxVal($A2,32,COLUMN(INDIRECT("T"&amp;($A2-1)*65+2)),1)</f>
        <v>3.3V : 100~170 (uA)
Vdc&amp;Remark: -</v>
      </c>
      <c r="M2" s="59" t="str" cm="1">
        <f t="array" aca="1" ref="M2" ca="1">BoxVal($A2,31,COLUMN(INDIRECT("T"&amp;($A2-1)*65+2)),1)</f>
        <v>-38+/-0.8 dBV</v>
      </c>
      <c r="N2" s="59" t="str" cm="1">
        <f t="array" aca="1" ref="N2" ca="1">BoxVal($A2,12,COLUMN(INDIRECT("T"&amp;($A2-1)*65+2)),1)</f>
        <v>Normal</v>
      </c>
      <c r="O2" s="64" t="str" cm="1">
        <f t="array" ref="O2">BoxVal($A2,2,COLUMN(V3),1)</f>
        <v>Bit11,15</v>
      </c>
      <c r="P2" s="64" t="str" cm="1">
        <f t="array" aca="1" ref="P2" ca="1">BoxVal($A2,2,COLUMN(INDIRECT("AB"&amp;($A2-1)*65+2)),1)</f>
        <v>default_NormalMode_38dB_304ZA_N010A_375_418_ZTS6856SEO_TR1.0</v>
      </c>
      <c r="Q2" s="64" t="str" cm="1">
        <f t="array" aca="1" ref="Q2" ca="1">BoxVal($A2,2,COLUMN(INDIRECT("AJ"&amp;($A2-1)*65+2)),1)</f>
        <v/>
      </c>
      <c r="R2" s="34"/>
      <c r="S2" s="7" t="s">
        <v>24</v>
      </c>
      <c r="T2" s="15" t="s">
        <v>606</v>
      </c>
      <c r="U2" s="5" t="s">
        <v>23</v>
      </c>
      <c r="V2" s="7" t="str">
        <f>VLOOKUP(U1,$DX$1:$DZ$21,2,FALSE)</f>
        <v>Bit11,15</v>
      </c>
      <c r="W2" s="19"/>
      <c r="X2" s="19"/>
      <c r="Y2" s="19"/>
      <c r="Z2" s="19"/>
      <c r="AA2" s="5" t="s">
        <v>592</v>
      </c>
      <c r="AB2" s="26" t="str">
        <f>T21&amp;"_"&amp;ABS(T19)&amp;"dB_"&amp;T23&amp;"_"&amp;T24&amp;"_"&amp;GetAbsMaxMinText(AF5:AG64)&amp;"_"&amp;T4&amp;"_"&amp;T3&amp;S1&amp;"."&amp;T27</f>
        <v>default_NormalMode_38dB_304ZA_N010A_375_418_ZTS6856SEO_TR1.0</v>
      </c>
      <c r="AC2" s="18"/>
      <c r="AD2" s="18"/>
      <c r="AE2" s="18"/>
      <c r="AF2" s="18"/>
      <c r="AG2" s="18"/>
      <c r="AH2" s="19"/>
      <c r="AI2" s="19" t="s">
        <v>2</v>
      </c>
      <c r="AJ2" s="16"/>
      <c r="AK2" s="16"/>
      <c r="AL2" s="16"/>
      <c r="AM2" s="16"/>
      <c r="AN2" s="16"/>
      <c r="AO2" s="16"/>
      <c r="AP2" s="16"/>
      <c r="AQ2" s="16"/>
      <c r="AR2" s="16"/>
      <c r="AS2" s="16"/>
      <c r="AT2" s="34"/>
      <c r="AU2" s="14" t="s">
        <v>581</v>
      </c>
      <c r="AV2" s="5" t="s">
        <v>818</v>
      </c>
      <c r="AW2" s="5" t="s">
        <v>581</v>
      </c>
      <c r="AX2" s="5" t="s">
        <v>581</v>
      </c>
      <c r="AY2" s="5" t="s">
        <v>581</v>
      </c>
      <c r="AZ2" s="5" t="s">
        <v>255</v>
      </c>
      <c r="BB2" s="14" t="s">
        <v>581</v>
      </c>
      <c r="BC2" s="5">
        <v>0</v>
      </c>
      <c r="BD2" s="5">
        <v>0</v>
      </c>
      <c r="BE2" s="5">
        <v>1</v>
      </c>
      <c r="BF2" s="14"/>
      <c r="BG2" s="14"/>
      <c r="BH2" s="14"/>
      <c r="BI2" s="14" t="s">
        <v>810</v>
      </c>
      <c r="BJ2" s="14" t="s">
        <v>562</v>
      </c>
      <c r="BK2" s="14" t="s">
        <v>562</v>
      </c>
      <c r="BM2" s="81">
        <v>-2</v>
      </c>
      <c r="BN2" s="81">
        <v>1.74</v>
      </c>
      <c r="BO2" s="81">
        <v>0</v>
      </c>
      <c r="BP2" s="81">
        <v>0</v>
      </c>
      <c r="BQ2" s="81">
        <v>0</v>
      </c>
      <c r="BR2" s="81">
        <v>1</v>
      </c>
      <c r="BU2" s="119" t="s">
        <v>784</v>
      </c>
      <c r="BV2" s="119" t="s">
        <v>562</v>
      </c>
      <c r="BW2" s="119" t="s">
        <v>562</v>
      </c>
      <c r="BY2" s="21">
        <v>3.3000000000000002E-2</v>
      </c>
      <c r="BZ2" s="5">
        <v>0</v>
      </c>
      <c r="CA2" s="5">
        <v>1</v>
      </c>
      <c r="CF2" s="14" t="s">
        <v>562</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1311</v>
      </c>
      <c r="DY2" s="22" t="s">
        <v>1312</v>
      </c>
      <c r="DZ2" s="22"/>
      <c r="EB2" s="22"/>
      <c r="EC2" s="22"/>
      <c r="ED2" s="22"/>
    </row>
    <row r="3" spans="1:134" ht="30" customHeight="1" x14ac:dyDescent="0.25">
      <c r="A3" s="58">
        <v>2</v>
      </c>
      <c r="B3" s="63" t="str">
        <f t="shared" si="0"/>
        <v>=Block2==</v>
      </c>
      <c r="C3" s="59" t="str" cm="1">
        <f t="array" aca="1" ref="C3" ca="1">BoxVal($A3,8,COLUMN(INDIRECT("T"&amp;($A3-1)*65+2)),1)</f>
        <v>9V</v>
      </c>
      <c r="D3" s="59" t="str" cm="1">
        <f t="array" aca="1" ref="D3" ca="1">BoxVal($A3,2,COLUMN(INDIRECT("T"&amp;($A3-1)*65+2)),1)</f>
        <v>HELE</v>
      </c>
      <c r="E3" s="59" t="str" cm="1">
        <f t="array" aca="1" ref="E3" ca="1">BoxVal($A3,3,COLUMN(INDIRECT("T"&amp;($A3-1)*65+2)),1)</f>
        <v>MP</v>
      </c>
      <c r="F3" s="59" t="str" cm="1">
        <f t="array" aca="1" ref="F3" ca="1">BoxVal($A3,16,COLUMN(INDIRECT("T"&amp;($A3-1)*65+2)),1)</f>
        <v>non</v>
      </c>
      <c r="G3" s="59" t="str" cm="1">
        <f t="array" aca="1" ref="G3" ca="1">BoxVal($A3,4,COLUMN(INDIRECT("T"&amp;($A3-1)*65+2)),1)</f>
        <v>ZTS6856S</v>
      </c>
      <c r="H3" s="59" t="str" cm="1">
        <f t="array" aca="1" ref="H3" ca="1">BoxVal($A3,5,COLUMN(INDIRECT("T"&amp;($A3-1)*65+2)),1)</f>
        <v>4807ZA</v>
      </c>
      <c r="I3" s="59" t="str" cm="1">
        <f t="array" aca="1" ref="I3" ca="1">BoxVal($A3,6,COLUMN(INDIRECT("T"&amp;($A3-1)*65+2)),1)</f>
        <v>2181L</v>
      </c>
      <c r="J3" s="59" t="str" cm="1">
        <f t="array" aca="1" ref="J3" ca="1">BoxVal($A3,21,COLUMN(INDIRECT("T"&amp;($A3-1)*65+2)),1)</f>
        <v>16V_NormalMode</v>
      </c>
      <c r="K3" s="59" t="str" cm="1">
        <f t="array" aca="1" ref="K3" ca="1">BoxVal($A3,25,COLUMN(INDIRECT("T"&amp;($A3-1)*65+2)),1)</f>
        <v>Default</v>
      </c>
      <c r="L3" s="60" t="str" cm="1">
        <f t="array" aca="1" ref="L3" ca="1">BoxVal($A3,32,COLUMN(INDIRECT("T"&amp;($A3-1)*65+2)),1)</f>
        <v>3.3V : 100~170 (uA)
Vdc&amp;Remark: -</v>
      </c>
      <c r="M3" s="59" t="str" cm="1">
        <f t="array" aca="1" ref="M3" ca="1">BoxVal($A3,31,COLUMN(INDIRECT("T"&amp;($A3-1)*65+2)),1)</f>
        <v>-38+/-0.8 dBV</v>
      </c>
      <c r="N3" s="59" t="str" cm="1">
        <f t="array" aca="1" ref="N3" ca="1">BoxVal($A3,12,COLUMN(INDIRECT("T"&amp;($A3-1)*65+2)),1)</f>
        <v>Normal</v>
      </c>
      <c r="O3" s="64" t="str" cm="1">
        <f t="array" ref="O3">BoxVal($A3,2,COLUMN(V4),1)</f>
        <v>Bit11,15</v>
      </c>
      <c r="P3" s="64" t="str" cm="1">
        <f t="array" aca="1" ref="P3" ca="1">BoxVal($A3,2,COLUMN(INDIRECT("AB"&amp;($A3-1)*65+2)),1)</f>
        <v>16V_NormalMode_38dB_304ZA_N010A_370_430_ZTS6856S_MP2.0</v>
      </c>
      <c r="Q3" s="64" t="str" cm="1">
        <f t="array" aca="1" ref="Q3" ca="1">BoxVal($A3,2,COLUMN(INDIRECT("AJ"&amp;($A3-1)*65+2)),1)</f>
        <v/>
      </c>
      <c r="R3" s="34"/>
      <c r="S3" s="7" t="s">
        <v>5</v>
      </c>
      <c r="T3" s="15" t="s">
        <v>1276</v>
      </c>
      <c r="U3" s="32" t="str">
        <f>HYPERLINK("#A"&amp;(S1+1),"&lt;==Block" &amp; $S1 &amp;"==&gt;")</f>
        <v>&lt;==Block1==&gt;</v>
      </c>
      <c r="V3" s="51"/>
      <c r="W3" s="19"/>
      <c r="X3" s="19"/>
      <c r="Y3" s="8"/>
      <c r="Z3" s="8"/>
      <c r="AA3" s="19"/>
      <c r="AB3" s="121" t="str" cm="1">
        <f t="array" aca="1" ref="AB3" ca="1">IF(INDIRECT(ADDRESS((QUOTIENT(ROW(AB3)-0.1,65)*65)+4,COLUMN(AB4)))="Gain-inphase","$BM$2:$BM$31","$BN$2:$BN$31")</f>
        <v>$BM$2:$BM$31</v>
      </c>
      <c r="AC3" s="19"/>
      <c r="AD3" s="19"/>
      <c r="AE3" s="19"/>
      <c r="AF3" s="19"/>
      <c r="AG3" s="19"/>
      <c r="AH3" s="19"/>
      <c r="AI3" s="19"/>
      <c r="AJ3" s="19"/>
      <c r="AK3" s="19"/>
      <c r="AL3" s="19"/>
      <c r="AM3" s="19"/>
      <c r="AN3" s="57" t="s">
        <v>723</v>
      </c>
      <c r="AO3" s="57" t="s">
        <v>709</v>
      </c>
      <c r="AP3" s="57" t="s">
        <v>710</v>
      </c>
      <c r="AQ3" s="57" t="s">
        <v>611</v>
      </c>
      <c r="AR3" s="57" t="s">
        <v>711</v>
      </c>
      <c r="AS3" s="50"/>
      <c r="AT3" s="34"/>
      <c r="AU3" s="14" t="s">
        <v>580</v>
      </c>
      <c r="AV3" s="5" t="s">
        <v>580</v>
      </c>
      <c r="AW3" s="5" t="s">
        <v>580</v>
      </c>
      <c r="AX3" s="5" t="s">
        <v>580</v>
      </c>
      <c r="AY3" s="5" t="s">
        <v>580</v>
      </c>
      <c r="AZ3" s="5" t="s">
        <v>255</v>
      </c>
      <c r="BB3" s="14" t="s">
        <v>580</v>
      </c>
      <c r="BC3" s="5">
        <v>0</v>
      </c>
      <c r="BD3" s="5">
        <v>1</v>
      </c>
      <c r="BE3" s="5">
        <v>1</v>
      </c>
      <c r="BF3" s="14"/>
      <c r="BG3" s="14"/>
      <c r="BH3" s="14"/>
      <c r="BI3" s="14" t="s">
        <v>809</v>
      </c>
      <c r="BJ3" s="14" t="s">
        <v>562</v>
      </c>
      <c r="BK3" s="14" t="s">
        <v>562</v>
      </c>
      <c r="BM3" s="81">
        <v>-1</v>
      </c>
      <c r="BN3" s="81">
        <v>3.52</v>
      </c>
      <c r="BO3" s="81">
        <v>0</v>
      </c>
      <c r="BP3" s="81">
        <v>0</v>
      </c>
      <c r="BQ3" s="81">
        <v>1</v>
      </c>
      <c r="BR3" s="81">
        <v>0</v>
      </c>
      <c r="BU3" s="119" t="s">
        <v>785</v>
      </c>
      <c r="BV3" s="119" t="s">
        <v>562</v>
      </c>
      <c r="BW3" s="119" t="s">
        <v>562</v>
      </c>
      <c r="BY3" s="21">
        <v>6.7000000000000004E-2</v>
      </c>
      <c r="BZ3" s="5">
        <v>1</v>
      </c>
      <c r="CA3" s="5">
        <v>0</v>
      </c>
      <c r="CF3" s="14" t="s">
        <v>817</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1313</v>
      </c>
      <c r="DY3" s="22" t="s">
        <v>1314</v>
      </c>
      <c r="DZ3" s="22" t="s">
        <v>1328</v>
      </c>
      <c r="EB3" s="22"/>
      <c r="EC3" s="22"/>
      <c r="ED3" s="22"/>
    </row>
    <row r="4" spans="1:134" ht="30" customHeight="1" x14ac:dyDescent="0.25">
      <c r="A4" s="58">
        <v>3</v>
      </c>
      <c r="B4" s="63" t="str">
        <f t="shared" si="0"/>
        <v>=Block3==</v>
      </c>
      <c r="C4" s="59" t="str" cm="1">
        <f t="array" aca="1" ref="C4" ca="1">BoxVal($A4,8,COLUMN(INDIRECT("T"&amp;($A4-1)*65+2)),1)</f>
        <v>9V</v>
      </c>
      <c r="D4" s="59" t="str" cm="1">
        <f t="array" aca="1" ref="D4" ca="1">BoxVal($A4,2,COLUMN(INDIRECT("T"&amp;($A4-1)*65+2)),1)</f>
        <v>CPC</v>
      </c>
      <c r="E4" s="59" t="str" cm="1">
        <f t="array" aca="1" ref="E4" ca="1">BoxVal($A4,3,COLUMN(INDIRECT("T"&amp;($A4-1)*65+2)),1)</f>
        <v>TR</v>
      </c>
      <c r="F4" s="59" t="str" cm="1">
        <f t="array" aca="1" ref="F4" ca="1">BoxVal($A4,16,COLUMN(INDIRECT("T"&amp;($A4-1)*65+2)),1)</f>
        <v>non</v>
      </c>
      <c r="G4" s="59" t="str" cm="1">
        <f t="array" aca="1" ref="G4" ca="1">BoxVal($A4,4,COLUMN(INDIRECT("T"&amp;($A4-1)*65+2)),1)</f>
        <v>ZTS6117S</v>
      </c>
      <c r="H4" s="59" t="str" cm="1">
        <f t="array" aca="1" ref="H4" ca="1">BoxVal($A4,5,COLUMN(INDIRECT("T"&amp;($A4-1)*65+2)),1)</f>
        <v>4807ZA</v>
      </c>
      <c r="I4" s="59" t="str" cm="1">
        <f t="array" aca="1" ref="I4" ca="1">BoxVal($A4,6,COLUMN(INDIRECT("T"&amp;($A4-1)*65+2)),1)</f>
        <v>3004_V11</v>
      </c>
      <c r="J4" s="59" t="str" cm="1">
        <f t="array" aca="1" ref="J4" ca="1">BoxVal($A4,21,COLUMN(INDIRECT("T"&amp;($A4-1)*65+2)),1)</f>
        <v>default_NormalMode</v>
      </c>
      <c r="K4" s="59" t="str" cm="1">
        <f t="array" aca="1" ref="K4" ca="1">BoxVal($A4,25,COLUMN(INDIRECT("T"&amp;($A4-1)*65+2)),1)</f>
        <v>Default</v>
      </c>
      <c r="L4" s="60" t="str" cm="1">
        <f t="array" aca="1" ref="L4" ca="1">BoxVal($A4,32,COLUMN(INDIRECT("T"&amp;($A4-1)*65+2)),1)</f>
        <v>3.3V : 100~170 (uA)
Vdc&amp;Remark: -</v>
      </c>
      <c r="M4" s="59" t="str" cm="1">
        <f t="array" aca="1" ref="M4" ca="1">BoxVal($A4,31,COLUMN(INDIRECT("T"&amp;($A4-1)*65+2)),1)</f>
        <v>-38+/-2 dBV</v>
      </c>
      <c r="N4" s="59" t="str" cm="1">
        <f t="array" aca="1" ref="N4" ca="1">BoxVal($A4,12,COLUMN(INDIRECT("T"&amp;($A4-1)*65+2)),1)</f>
        <v>Normal</v>
      </c>
      <c r="O4" s="64" t="str" cm="1">
        <f t="array" ref="O4">BoxVal($A4,2,COLUMN(V5),1)</f>
        <v>Bit15</v>
      </c>
      <c r="P4" s="64" t="str" cm="1">
        <f t="array" aca="1" ref="P4" ca="1">BoxVal($A4,2,COLUMN(INDIRECT("AB"&amp;($A4-1)*65+2)),1)</f>
        <v>default_NormalMode_38dB_304ZA_2227F_451_495_ZTS6117S_TR3.0</v>
      </c>
      <c r="Q4" s="64" t="str" cm="1">
        <f t="array" aca="1" ref="Q4" ca="1">BoxVal($A4,2,COLUMN(INDIRECT("AJ"&amp;($A4-1)*65+2)),1)</f>
        <v/>
      </c>
      <c r="R4" s="34"/>
      <c r="S4" s="7" t="s">
        <v>10</v>
      </c>
      <c r="T4" s="15" t="s">
        <v>1277</v>
      </c>
      <c r="U4" s="52" t="s">
        <v>775</v>
      </c>
      <c r="V4" s="33" t="s">
        <v>601</v>
      </c>
      <c r="W4" s="33" t="s">
        <v>602</v>
      </c>
      <c r="X4" s="33" t="s">
        <v>603</v>
      </c>
      <c r="Y4" s="33" t="s">
        <v>603</v>
      </c>
      <c r="Z4" s="33" t="s">
        <v>591</v>
      </c>
      <c r="AA4" s="33" t="s">
        <v>7</v>
      </c>
      <c r="AB4" s="120" t="s">
        <v>1329</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c r="AT4" s="34"/>
      <c r="AU4" s="14" t="s">
        <v>587</v>
      </c>
      <c r="AV4" s="5" t="s">
        <v>587</v>
      </c>
      <c r="AW4" s="5" t="s">
        <v>587</v>
      </c>
      <c r="AX4" s="5" t="s">
        <v>587</v>
      </c>
      <c r="AY4" s="5" t="s">
        <v>587</v>
      </c>
      <c r="AZ4" s="5" t="s">
        <v>255</v>
      </c>
      <c r="BB4" s="14" t="s">
        <v>587</v>
      </c>
      <c r="BC4" s="5">
        <v>0</v>
      </c>
      <c r="BD4" s="5">
        <v>1</v>
      </c>
      <c r="BE4" s="5">
        <v>0</v>
      </c>
      <c r="BF4" s="14"/>
      <c r="BG4" s="14"/>
      <c r="BH4" s="14"/>
      <c r="BI4" s="14" t="s">
        <v>808</v>
      </c>
      <c r="BJ4" s="14" t="s">
        <v>562</v>
      </c>
      <c r="BK4" s="14" t="s">
        <v>562</v>
      </c>
      <c r="BM4" s="81">
        <v>0</v>
      </c>
      <c r="BN4" s="81">
        <v>0</v>
      </c>
      <c r="BO4" s="81">
        <v>0</v>
      </c>
      <c r="BP4" s="81">
        <v>0</v>
      </c>
      <c r="BQ4" s="81">
        <v>0</v>
      </c>
      <c r="BR4" s="81">
        <v>0</v>
      </c>
      <c r="BU4" s="119" t="s">
        <v>783</v>
      </c>
      <c r="BV4" s="119" t="s">
        <v>562</v>
      </c>
      <c r="BW4" s="119" t="s">
        <v>562</v>
      </c>
      <c r="BY4" s="21">
        <v>0.1</v>
      </c>
      <c r="BZ4" s="5">
        <v>1</v>
      </c>
      <c r="CA4" s="5">
        <v>1</v>
      </c>
      <c r="CF4" s="14" t="s">
        <v>562</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1334</v>
      </c>
      <c r="DM4" s="5" t="s">
        <v>255</v>
      </c>
      <c r="DN4" s="5" t="s">
        <v>255</v>
      </c>
      <c r="DO4" s="5" t="str">
        <f>ADDRESS(1,COLUMN($BN$1))&amp;":"&amp;ADDRESS(31,COLUMN($BW$1))</f>
        <v>$BN$1:$BW$31</v>
      </c>
      <c r="DX4" s="22" t="s">
        <v>1315</v>
      </c>
      <c r="DY4" s="22" t="s">
        <v>1316</v>
      </c>
      <c r="DZ4" s="22"/>
      <c r="EB4" s="22"/>
      <c r="EC4" s="22"/>
      <c r="ED4" s="22"/>
    </row>
    <row r="5" spans="1:134" ht="30" customHeight="1" x14ac:dyDescent="0.25">
      <c r="A5" s="58">
        <v>4</v>
      </c>
      <c r="B5" s="63" t="str">
        <f t="shared" si="0"/>
        <v>=Block4==</v>
      </c>
      <c r="C5" s="59" t="str" cm="1">
        <f t="array" aca="1" ref="C5" ca="1">BoxVal($A5,8,COLUMN(INDIRECT("T"&amp;($A5-1)*65+2)),1)</f>
        <v>9V</v>
      </c>
      <c r="D5" s="59" t="str" cm="1">
        <f t="array" aca="1" ref="D5" ca="1">BoxVal($A5,2,COLUMN(INDIRECT("T"&amp;($A5-1)*65+2)),1)</f>
        <v>TFC</v>
      </c>
      <c r="E5" s="59" t="str" cm="1">
        <f t="array" aca="1" ref="E5" ca="1">BoxVal($A5,3,COLUMN(INDIRECT("T"&amp;($A5-1)*65+2)),1)</f>
        <v>MP</v>
      </c>
      <c r="F5" s="59" t="str" cm="1">
        <f t="array" aca="1" ref="F5" ca="1">BoxVal($A5,16,COLUMN(INDIRECT("T"&amp;($A5-1)*65+2)),1)</f>
        <v>non</v>
      </c>
      <c r="G5" s="59" t="str" cm="1">
        <f t="array" aca="1" ref="G5" ca="1">BoxVal($A5,4,COLUMN(INDIRECT("T"&amp;($A5-1)*65+2)),1)</f>
        <v>ZTS6856S</v>
      </c>
      <c r="H5" s="59" t="str" cm="1">
        <f t="array" aca="1" ref="H5" ca="1">BoxVal($A5,5,COLUMN(INDIRECT("T"&amp;($A5-1)*65+2)),1)</f>
        <v>4807ZA</v>
      </c>
      <c r="I5" s="59" t="str" cm="1">
        <f t="array" aca="1" ref="I5" ca="1">BoxVal($A5,6,COLUMN(INDIRECT("T"&amp;($A5-1)*65+2)),1)</f>
        <v>ZTS2180</v>
      </c>
      <c r="J5" s="59" t="str" cm="1">
        <f t="array" aca="1" ref="J5" ca="1">BoxVal($A5,21,COLUMN(INDIRECT("T"&amp;($A5-1)*65+2)),1)</f>
        <v>default_NormalMode</v>
      </c>
      <c r="K5" s="59" t="str" cm="1">
        <f t="array" aca="1" ref="K5" ca="1">BoxVal($A5,25,COLUMN(INDIRECT("T"&amp;($A5-1)*65+2)),1)</f>
        <v>Default</v>
      </c>
      <c r="L5" s="60" t="str" cm="1">
        <f t="array" aca="1" ref="L5" ca="1">BoxVal($A5,32,COLUMN(INDIRECT("T"&amp;($A5-1)*65+2)),1)</f>
        <v>3.3V : 100~170 (uA)
Vdc&amp;Remark: -</v>
      </c>
      <c r="M5" s="59" t="str" cm="1">
        <f t="array" aca="1" ref="M5" ca="1">BoxVal($A5,31,COLUMN(INDIRECT("T"&amp;($A5-1)*65+2)),1)</f>
        <v>-38+/-0.8 dBV</v>
      </c>
      <c r="N5" s="59" t="str" cm="1">
        <f t="array" aca="1" ref="N5" ca="1">BoxVal($A5,12,COLUMN(INDIRECT("T"&amp;($A5-1)*65+2)),1)</f>
        <v>Normal</v>
      </c>
      <c r="O5" s="64" t="str" cm="1">
        <f t="array" ref="O5">BoxVal($A5,2,COLUMN(V6),1)</f>
        <v>Bit11,15</v>
      </c>
      <c r="P5" s="64" t="str" cm="1">
        <f t="array" aca="1" ref="P5" ca="1">BoxVal($A5,2,COLUMN(INDIRECT("AB"&amp;($A5-1)*65+2)),1)</f>
        <v>default_NormalMode_38dB_304ZA_2410A_375_480_ZTS6856S_MP4.10</v>
      </c>
      <c r="Q5" s="64" t="str" cm="1">
        <f t="array" aca="1" ref="Q5" ca="1">BoxVal($A5,2,COLUMN(INDIRECT("AJ"&amp;($A5-1)*65+2)),1)</f>
        <v>兼容高pullin的配置</v>
      </c>
      <c r="R5" s="34"/>
      <c r="S5" s="7" t="s">
        <v>18</v>
      </c>
      <c r="T5" s="15" t="s">
        <v>1278</v>
      </c>
      <c r="U5" s="36" t="str">
        <f t="shared" ref="U5:U12" ca="1" si="1">ConfigCode($AA5,$AN5,$AO5,$AP5,$AQ5,$AR5,$AF5,$AG5,2)</f>
        <v>0x00=-38.30,-37.50;</v>
      </c>
      <c r="V5" s="37"/>
      <c r="W5" s="37"/>
      <c r="X5" s="68"/>
      <c r="Y5" s="68"/>
      <c r="Z5" s="55">
        <f t="shared" ref="Z5:Z12" ca="1" si="2" xml:space="preserve">
N("vbias,vlookup vbias range")+
VLOOKUP($AA5,INDIRECT(BoxVal(ROW($AA5),34,COLUMN(T1))),2,FALSE)+
N("gain")+
$AB5+
N("vcm")+
VLOOKUP($AC5,$CT$1:$DC$31,7,FALSE)+
N("(vbias*vcp*vbg-vbias)*sensor ratio")+
VbiasCal($AA5,$AD5,$AE5,BoxVal(ROW($AC5),18,COLUMN($T$22)))+
N("vbias ref+gain ref")+
$V5+$W5</f>
        <v>0</v>
      </c>
      <c r="AA5" s="39" t="s">
        <v>1161</v>
      </c>
      <c r="AB5" s="40">
        <v>0</v>
      </c>
      <c r="AC5" s="40" t="s">
        <v>996</v>
      </c>
      <c r="AD5" s="40">
        <v>1</v>
      </c>
      <c r="AE5" s="41">
        <v>0</v>
      </c>
      <c r="AF5" s="42">
        <v>-38.299999999999997</v>
      </c>
      <c r="AG5" s="42">
        <v>-37.5</v>
      </c>
      <c r="AH5" s="43">
        <f t="shared" ref="AH5:AH12" ca="1" si="3">$AF5+$Z5</f>
        <v>-38.299999999999997</v>
      </c>
      <c r="AI5" s="43">
        <f t="shared" ref="AI5:AI12" ca="1" si="4">$AG5+$Z5</f>
        <v>-37.5</v>
      </c>
      <c r="AJ5" s="44">
        <f t="shared" ref="AJ5:AJ12" ca="1" si="5" xml:space="preserve">
N("initial sens-loopgain")+
$AF5-BoxVal(ROW($AA5),26,COLUMN(INDIRECT("T"&amp;(INT(ROW($AA22)/65))*65+2)))</f>
        <v>-38.299999999999997</v>
      </c>
      <c r="AK5" s="44">
        <f t="shared" ref="AK5:AK12" ca="1" si="6">AJ5+(AG5-AF5)</f>
        <v>-37.5</v>
      </c>
      <c r="AL5" s="44">
        <f t="shared" ref="AL5:AL12" ca="1" si="7" xml:space="preserve">
N("initial sens-loopgain-gain-gain ref-vcm")+
$AH5-
BoxVal(ROW($AA5),26,COLUMN(INDIRECT("T"&amp;(INT(ROW($AA22)/65))*65+2)))-
$AB5-
$W5-
IFERROR(VLOOKUP($AC5,$CT$1:$DC$31,7,FALSE),0)</f>
        <v>-38.299999999999997</v>
      </c>
      <c r="AM5" s="44">
        <f t="shared" ref="AM5:AM12" ca="1" si="8">AL5+(AG5-AF5)</f>
        <v>-37.5</v>
      </c>
      <c r="AN5" s="36" t="str">
        <f t="shared" ref="AN5:AN12" ca="1" si="9">IF(BoxVal(ROW(AA5),9,COLUMN(T3))="FIX","00",ManualLookup(AA5,BoxVal(ROW(AA5),4,COLUMN(AN3)),INDIRECT(DN$3)))</f>
        <v>00</v>
      </c>
      <c r="AO5" s="36" t="str">
        <f ca="1">ManualLookup(AB5,BoxVal(ROW(AB5),4,COLUMN(AO3)),IF(INDIRECT("$AB$"&amp;(INT((ROW()-4)/65)*65+4))="Gain-outphase",INDIRECT(DO$4),INDIRECT(DO$3)))</f>
        <v>00</v>
      </c>
      <c r="AP5" s="36" t="str">
        <f t="shared" ref="AO5:AR12" ca="1" si="10">ManualLookup(AC5,BoxVal(ROW(AC5),4,COLUMN(AP3)),INDIRECT(DP$3))</f>
        <v>00</v>
      </c>
      <c r="AQ5" s="36" t="str">
        <f t="shared" ca="1" si="10"/>
        <v>00</v>
      </c>
      <c r="AR5" s="36" t="str">
        <f t="shared" ca="1" si="10"/>
        <v>00</v>
      </c>
      <c r="AS5" s="33"/>
      <c r="AT5" s="34"/>
      <c r="AU5" s="14" t="s">
        <v>586</v>
      </c>
      <c r="AV5" s="5" t="s">
        <v>586</v>
      </c>
      <c r="AW5" s="5" t="s">
        <v>586</v>
      </c>
      <c r="AX5" s="5" t="s">
        <v>586</v>
      </c>
      <c r="AY5" s="5" t="s">
        <v>586</v>
      </c>
      <c r="AZ5" s="5" t="s">
        <v>255</v>
      </c>
      <c r="BB5" s="14" t="s">
        <v>586</v>
      </c>
      <c r="BC5" s="5">
        <v>1</v>
      </c>
      <c r="BD5" s="5">
        <v>0</v>
      </c>
      <c r="BE5" s="5">
        <v>1</v>
      </c>
      <c r="BF5" s="14"/>
      <c r="BG5" s="14"/>
      <c r="BH5" s="14"/>
      <c r="BI5" s="14" t="s">
        <v>807</v>
      </c>
      <c r="BJ5" s="14" t="s">
        <v>562</v>
      </c>
      <c r="BK5" s="14" t="s">
        <v>562</v>
      </c>
      <c r="BM5" s="81">
        <v>0.5</v>
      </c>
      <c r="BN5" s="81">
        <v>-25.6</v>
      </c>
      <c r="BO5" s="81">
        <v>0</v>
      </c>
      <c r="BP5" s="81">
        <v>0</v>
      </c>
      <c r="BQ5" s="81">
        <v>1</v>
      </c>
      <c r="BR5" s="81">
        <v>1</v>
      </c>
      <c r="BU5" s="119" t="s">
        <v>786</v>
      </c>
      <c r="BV5" s="119" t="s">
        <v>562</v>
      </c>
      <c r="BW5" s="119" t="s">
        <v>562</v>
      </c>
      <c r="BY5" s="21">
        <v>0</v>
      </c>
      <c r="BZ5" s="5">
        <v>0</v>
      </c>
      <c r="CA5" s="5">
        <v>0</v>
      </c>
      <c r="CF5" s="14" t="s">
        <v>783</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t="s">
        <v>1317</v>
      </c>
      <c r="DY5" s="22" t="s">
        <v>1318</v>
      </c>
      <c r="DZ5" s="22"/>
      <c r="EB5" s="22"/>
      <c r="EC5" s="22"/>
      <c r="ED5" s="22"/>
    </row>
    <row r="6" spans="1:134" ht="30" customHeight="1" x14ac:dyDescent="0.25">
      <c r="A6" s="58">
        <v>5</v>
      </c>
      <c r="B6" s="63" t="str">
        <f t="shared" si="0"/>
        <v>=Block5==</v>
      </c>
      <c r="C6" s="59" t="str" cm="1">
        <f t="array" aca="1" ref="C6" ca="1">BoxVal($A6,8,COLUMN(INDIRECT("T"&amp;($A6-1)*65+2)),1)</f>
        <v>9V</v>
      </c>
      <c r="D6" s="59" t="str" cm="1">
        <f t="array" aca="1" ref="D6" ca="1">BoxVal($A6,2,COLUMN(INDIRECT("T"&amp;($A6-1)*65+2)),1)</f>
        <v>HELE</v>
      </c>
      <c r="E6" s="59" t="str" cm="1">
        <f t="array" aca="1" ref="E6" ca="1">BoxVal($A6,3,COLUMN(INDIRECT("T"&amp;($A6-1)*65+2)),1)</f>
        <v>TR</v>
      </c>
      <c r="F6" s="59" t="str" cm="1">
        <f t="array" aca="1" ref="F6" ca="1">BoxVal($A6,16,COLUMN(INDIRECT("T"&amp;($A6-1)*65+2)),1)</f>
        <v>non</v>
      </c>
      <c r="G6" s="59" t="str" cm="1">
        <f t="array" aca="1" ref="G6" ca="1">BoxVal($A6,4,COLUMN(INDIRECT("T"&amp;($A6-1)*65+2)),1)</f>
        <v>ZTS6216C</v>
      </c>
      <c r="H6" s="59" t="str" cm="1">
        <f t="array" aca="1" ref="H6" ca="1">BoxVal($A6,5,COLUMN(INDIRECT("T"&amp;($A6-1)*65+2)),1)</f>
        <v>4807ZA</v>
      </c>
      <c r="I6" s="59" t="str" cm="1">
        <f t="array" aca="1" ref="I6" ca="1">BoxVal($A6,6,COLUMN(INDIRECT("T"&amp;($A6-1)*65+2)),1)</f>
        <v>2181L</v>
      </c>
      <c r="J6" s="59" t="str" cm="1">
        <f t="array" aca="1" ref="J6" ca="1">BoxVal($A6,21,COLUMN(INDIRECT("T"&amp;($A6-1)*65+2)),1)</f>
        <v>16V_NormalMode</v>
      </c>
      <c r="K6" s="59" t="str" cm="1">
        <f t="array" aca="1" ref="K6" ca="1">BoxVal($A6,25,COLUMN(INDIRECT("T"&amp;($A6-1)*65+2)),1)</f>
        <v>Default</v>
      </c>
      <c r="L6" s="60" t="str" cm="1">
        <f t="array" aca="1" ref="L6" ca="1">BoxVal($A6,32,COLUMN(INDIRECT("T"&amp;($A6-1)*65+2)),1)</f>
        <v>3.3V : 100~170 (uA)
Vdc&amp;Remark: -</v>
      </c>
      <c r="M6" s="59" t="str" cm="1">
        <f t="array" aca="1" ref="M6" ca="1">BoxVal($A6,31,COLUMN(INDIRECT("T"&amp;($A6-1)*65+2)),1)</f>
        <v>-38+/-0.8 dBV</v>
      </c>
      <c r="N6" s="59" t="str" cm="1">
        <f t="array" aca="1" ref="N6" ca="1">BoxVal($A6,12,COLUMN(INDIRECT("T"&amp;($A6-1)*65+2)),1)</f>
        <v>Normal</v>
      </c>
      <c r="O6" s="64" t="str" cm="1">
        <f t="array" ref="O6">BoxVal($A6,2,COLUMN(V7),1)</f>
        <v>Bit11,15</v>
      </c>
      <c r="P6" s="64" t="str" cm="1">
        <f t="array" aca="1" ref="P6" ca="1">BoxVal($A6,2,COLUMN(INDIRECT("AB"&amp;($A6-1)*65+2)),1)</f>
        <v>16V_NormalMode_38dB_304ZA_N010A_367_427_ZTS6216C_TR5.3</v>
      </c>
      <c r="Q6" s="64" t="str" cm="1">
        <f t="array" aca="1" ref="Q6" ca="1">BoxVal($A6,2,COLUMN(INDIRECT("AJ"&amp;($A6-1)*65+2)),1)</f>
        <v/>
      </c>
      <c r="R6" s="34"/>
      <c r="S6" s="7" t="s">
        <v>13</v>
      </c>
      <c r="T6" s="15" t="s">
        <v>1279</v>
      </c>
      <c r="U6" s="36" t="str">
        <f t="shared" ca="1" si="1"/>
        <v>0x03=-38.90,-38.30;</v>
      </c>
      <c r="V6" s="37"/>
      <c r="W6" s="37"/>
      <c r="X6" s="68"/>
      <c r="Y6" s="68"/>
      <c r="Z6" s="55">
        <f t="shared" ca="1" si="2"/>
        <v>0.5</v>
      </c>
      <c r="AA6" s="39" t="s">
        <v>1161</v>
      </c>
      <c r="AB6" s="40">
        <v>0.5</v>
      </c>
      <c r="AC6" s="40" t="s">
        <v>996</v>
      </c>
      <c r="AD6" s="40">
        <v>1</v>
      </c>
      <c r="AE6" s="41">
        <v>0</v>
      </c>
      <c r="AF6" s="42">
        <v>-38.9</v>
      </c>
      <c r="AG6" s="47">
        <f t="shared" ref="AG6:AG12" si="11">AF5</f>
        <v>-38.299999999999997</v>
      </c>
      <c r="AH6" s="43">
        <f t="shared" ca="1" si="3"/>
        <v>-38.4</v>
      </c>
      <c r="AI6" s="43">
        <f t="shared" ca="1" si="4"/>
        <v>-37.799999999999997</v>
      </c>
      <c r="AJ6" s="44">
        <f t="shared" ca="1" si="5"/>
        <v>-38.9</v>
      </c>
      <c r="AK6" s="44">
        <f t="shared" ca="1" si="6"/>
        <v>-38.299999999999997</v>
      </c>
      <c r="AL6" s="44">
        <f t="shared" ca="1" si="7"/>
        <v>-38.9</v>
      </c>
      <c r="AM6" s="44">
        <f t="shared" ca="1" si="8"/>
        <v>-38.299999999999997</v>
      </c>
      <c r="AN6" s="36" t="str">
        <f t="shared" ca="1" si="9"/>
        <v>00</v>
      </c>
      <c r="AO6" s="36" t="str">
        <f ca="1">ManualLookup(AB6,BoxVal(ROW(AB6),4,COLUMN(AO4)),IF(INDIRECT("$AB$"&amp;(INT((ROW()-4)/65)*65+4))="Gain-outphase",INDIRECT(DO$4),INDIRECT(DO$3)))</f>
        <v>03</v>
      </c>
      <c r="AP6" s="36" t="str">
        <f t="shared" ca="1" si="10"/>
        <v>00</v>
      </c>
      <c r="AQ6" s="36" t="str">
        <f t="shared" ca="1" si="10"/>
        <v>00</v>
      </c>
      <c r="AR6" s="36" t="str">
        <f t="shared" ca="1" si="10"/>
        <v>00</v>
      </c>
      <c r="AS6" s="36"/>
      <c r="AT6" s="34"/>
      <c r="AU6" s="14" t="s">
        <v>584</v>
      </c>
      <c r="AV6" s="5" t="s">
        <v>584</v>
      </c>
      <c r="AW6" s="5" t="s">
        <v>584</v>
      </c>
      <c r="AX6" s="5" t="s">
        <v>584</v>
      </c>
      <c r="AY6" s="5" t="s">
        <v>584</v>
      </c>
      <c r="AZ6" s="5" t="s">
        <v>255</v>
      </c>
      <c r="BB6" s="14" t="s">
        <v>584</v>
      </c>
      <c r="BC6" s="5">
        <v>1</v>
      </c>
      <c r="BD6" s="5">
        <v>0</v>
      </c>
      <c r="BE6" s="5">
        <v>0</v>
      </c>
      <c r="BF6" s="14"/>
      <c r="BG6" s="14"/>
      <c r="BH6" s="14"/>
      <c r="BI6" s="14" t="s">
        <v>806</v>
      </c>
      <c r="BJ6" s="14" t="s">
        <v>562</v>
      </c>
      <c r="BK6" s="14" t="s">
        <v>562</v>
      </c>
      <c r="BM6" s="81">
        <v>1</v>
      </c>
      <c r="BN6" s="81">
        <v>-19.100000000000001</v>
      </c>
      <c r="BO6" s="81">
        <v>0</v>
      </c>
      <c r="BP6" s="81">
        <v>1</v>
      </c>
      <c r="BQ6" s="81">
        <v>0</v>
      </c>
      <c r="BR6" s="81">
        <v>0</v>
      </c>
      <c r="BU6" s="119" t="s">
        <v>787</v>
      </c>
      <c r="BV6" s="119" t="s">
        <v>562</v>
      </c>
      <c r="BW6" s="119" t="s">
        <v>562</v>
      </c>
      <c r="BY6" s="21" t="s">
        <v>255</v>
      </c>
      <c r="CF6" s="14" t="s">
        <v>255</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9V</v>
      </c>
      <c r="D7" s="59" t="str" cm="1">
        <f t="array" aca="1" ref="D7" ca="1">BoxVal($A7,2,COLUMN(INDIRECT("T"&amp;($A7-1)*65+2)),1)</f>
        <v>CPC</v>
      </c>
      <c r="E7" s="59" t="str" cm="1">
        <f t="array" aca="1" ref="E7" ca="1">BoxVal($A7,3,COLUMN(INDIRECT("T"&amp;($A7-1)*65+2)),1)</f>
        <v>MP</v>
      </c>
      <c r="F7" s="59" t="str" cm="1">
        <f t="array" aca="1" ref="F7" ca="1">BoxVal($A7,16,COLUMN(INDIRECT("T"&amp;($A7-1)*65+2)),1)</f>
        <v>non</v>
      </c>
      <c r="G7" s="59" t="str" cm="1">
        <f t="array" aca="1" ref="G7" ca="1">BoxVal($A7,4,COLUMN(INDIRECT("T"&amp;($A7-1)*65+2)),1)</f>
        <v>ZTS6856S</v>
      </c>
      <c r="H7" s="59" t="str" cm="1">
        <f t="array" aca="1" ref="H7" ca="1">BoxVal($A7,5,COLUMN(INDIRECT("T"&amp;($A7-1)*65+2)),1)</f>
        <v>4807ZA</v>
      </c>
      <c r="I7" s="59" t="str" cm="1">
        <f t="array" aca="1" ref="I7" ca="1">BoxVal($A7,6,COLUMN(INDIRECT("T"&amp;($A7-1)*65+2)),1)</f>
        <v>ZTS2180</v>
      </c>
      <c r="J7" s="59" t="str" cm="1">
        <f t="array" aca="1" ref="J7" ca="1">BoxVal($A7,21,COLUMN(INDIRECT("T"&amp;($A7-1)*65+2)),1)</f>
        <v>default_NormalMode</v>
      </c>
      <c r="K7" s="59" t="str" cm="1">
        <f t="array" aca="1" ref="K7" ca="1">BoxVal($A7,25,COLUMN(INDIRECT("T"&amp;($A7-1)*65+2)),1)</f>
        <v>Default</v>
      </c>
      <c r="L7" s="60" t="str" cm="1">
        <f t="array" aca="1" ref="L7" ca="1">BoxVal($A7,32,COLUMN(INDIRECT("T"&amp;($A7-1)*65+2)),1)</f>
        <v>3.3V : 100~170 (uA)
Vdc&amp;Remark: -</v>
      </c>
      <c r="M7" s="59" t="str" cm="1">
        <f t="array" aca="1" ref="M7" ca="1">BoxVal($A7,31,COLUMN(INDIRECT("T"&amp;($A7-1)*65+2)),1)</f>
        <v>-38+/-0.8 dBV</v>
      </c>
      <c r="N7" s="59" t="str" cm="1">
        <f t="array" aca="1" ref="N7" ca="1">BoxVal($A7,12,COLUMN(INDIRECT("T"&amp;($A7-1)*65+2)),1)</f>
        <v>Normal</v>
      </c>
      <c r="O7" s="64" t="str" cm="1">
        <f t="array" ref="O7">BoxVal($A7,2,COLUMN(V8),1)</f>
        <v>Bit11,15</v>
      </c>
      <c r="P7" s="64" t="str" cm="1">
        <f t="array" aca="1" ref="P7" ca="1">BoxVal($A7,2,COLUMN(INDIRECT("AB"&amp;($A7-1)*65+2)),1)</f>
        <v>default_NormalMode_38dB_304ZA_2410A_345_438_ZTS6856S_MP6.18</v>
      </c>
      <c r="Q7" s="64" t="str" cm="1">
        <f t="array" aca="1" ref="Q7" ca="1">BoxVal($A7,2,COLUMN(INDIRECT("AJ"&amp;($A7-1)*65+2)),1)</f>
        <v/>
      </c>
      <c r="R7" s="34"/>
      <c r="S7" s="26"/>
      <c r="T7" s="17"/>
      <c r="U7" s="36" t="str">
        <f t="shared" ca="1" si="1"/>
        <v>0x80=-39.50,-38.90;</v>
      </c>
      <c r="V7" s="37"/>
      <c r="W7" s="37"/>
      <c r="X7" s="68"/>
      <c r="Y7" s="68"/>
      <c r="Z7" s="55">
        <f t="shared" ca="1" si="2"/>
        <v>1.2663000000000002</v>
      </c>
      <c r="AA7" s="39" t="s">
        <v>965</v>
      </c>
      <c r="AB7" s="40">
        <v>0</v>
      </c>
      <c r="AC7" s="40" t="s">
        <v>995</v>
      </c>
      <c r="AD7" s="40">
        <v>1</v>
      </c>
      <c r="AE7" s="41">
        <v>6.7000000000000004E-2</v>
      </c>
      <c r="AF7" s="42">
        <v>-39.5</v>
      </c>
      <c r="AG7" s="47">
        <f t="shared" si="11"/>
        <v>-38.9</v>
      </c>
      <c r="AH7" s="43">
        <f t="shared" ca="1" si="3"/>
        <v>-38.233699999999999</v>
      </c>
      <c r="AI7" s="43">
        <f t="shared" ca="1" si="4"/>
        <v>-37.633699999999997</v>
      </c>
      <c r="AJ7" s="44">
        <f t="shared" ca="1" si="5"/>
        <v>-39.5</v>
      </c>
      <c r="AK7" s="44">
        <f t="shared" ca="1" si="6"/>
        <v>-38.9</v>
      </c>
      <c r="AL7" s="44">
        <f t="shared" ca="1" si="7"/>
        <v>-38.233699999999999</v>
      </c>
      <c r="AM7" s="44">
        <f t="shared" ca="1" si="8"/>
        <v>-37.633699999999997</v>
      </c>
      <c r="AN7" s="36" t="str">
        <f t="shared" ca="1" si="9"/>
        <v>00</v>
      </c>
      <c r="AO7" s="36" t="str">
        <f ca="1">ManualLookup(AB7,BoxVal(ROW(AB7),4,COLUMN(AO5)),IF(INDIRECT("$AB$"&amp;(INT((ROW()-4)/65)*65+4))="Gain-outphase",INDIRECT(DO$4),INDIRECT(DO$3)))</f>
        <v>00</v>
      </c>
      <c r="AP7" s="36" t="str">
        <f t="shared" ca="1" si="10"/>
        <v>00</v>
      </c>
      <c r="AQ7" s="36" t="str">
        <f t="shared" ca="1" si="10"/>
        <v>00</v>
      </c>
      <c r="AR7" s="36" t="str">
        <f t="shared" ca="1" si="10"/>
        <v>80</v>
      </c>
      <c r="AS7" s="36"/>
      <c r="AT7" s="34"/>
      <c r="AU7" s="14" t="s">
        <v>965</v>
      </c>
      <c r="AV7" s="5" t="s">
        <v>583</v>
      </c>
      <c r="AW7" s="5" t="s">
        <v>585</v>
      </c>
      <c r="AX7" s="5" t="s">
        <v>585</v>
      </c>
      <c r="AY7" s="5" t="s">
        <v>585</v>
      </c>
      <c r="AZ7" s="5" t="s">
        <v>255</v>
      </c>
      <c r="BB7" s="14" t="s">
        <v>965</v>
      </c>
      <c r="BC7" s="5">
        <v>0</v>
      </c>
      <c r="BD7" s="5">
        <v>0</v>
      </c>
      <c r="BE7" s="5">
        <v>0</v>
      </c>
      <c r="BF7" s="14"/>
      <c r="BG7" s="14"/>
      <c r="BH7" s="14"/>
      <c r="BI7" s="14" t="s">
        <v>783</v>
      </c>
      <c r="BJ7" s="14" t="s">
        <v>562</v>
      </c>
      <c r="BK7" s="14" t="s">
        <v>562</v>
      </c>
      <c r="BM7" s="81">
        <v>1.5</v>
      </c>
      <c r="BN7" s="81">
        <v>-15.1</v>
      </c>
      <c r="BO7" s="81">
        <v>0</v>
      </c>
      <c r="BP7" s="81">
        <v>1</v>
      </c>
      <c r="BQ7" s="81">
        <v>0</v>
      </c>
      <c r="BR7" s="81">
        <v>1</v>
      </c>
      <c r="BU7" s="119" t="s">
        <v>788</v>
      </c>
      <c r="BV7" s="119" t="s">
        <v>562</v>
      </c>
      <c r="BW7" s="119"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9V</v>
      </c>
      <c r="D8" s="59" t="str" cm="1">
        <f t="array" aca="1" ref="D8" ca="1">BoxVal($A8,2,COLUMN(INDIRECT("T"&amp;($A8-1)*65+2)),1)</f>
        <v>TFC</v>
      </c>
      <c r="E8" s="59" t="str" cm="1">
        <f t="array" aca="1" ref="E8" ca="1">BoxVal($A8,3,COLUMN(INDIRECT("T"&amp;($A8-1)*65+2)),1)</f>
        <v>TR</v>
      </c>
      <c r="F8" s="59" t="str" cm="1">
        <f t="array" aca="1" ref="F8" ca="1">BoxVal($A8,16,COLUMN(INDIRECT("T"&amp;($A8-1)*65+2)),1)</f>
        <v>non</v>
      </c>
      <c r="G8" s="59" t="str" cm="1">
        <f t="array" aca="1" ref="G8" ca="1">BoxVal($A8,4,COLUMN(INDIRECT("T"&amp;($A8-1)*65+2)),1)</f>
        <v>ZTS6051E</v>
      </c>
      <c r="H8" s="59" t="str" cm="1">
        <f t="array" aca="1" ref="H8" ca="1">BoxVal($A8,5,COLUMN(INDIRECT("T"&amp;($A8-1)*65+2)),1)</f>
        <v>4807ZA</v>
      </c>
      <c r="I8" s="59" t="str" cm="1">
        <f t="array" aca="1" ref="I8" ca="1">BoxVal($A8,6,COLUMN(INDIRECT("T"&amp;($A8-1)*65+2)),1)</f>
        <v>3018AH</v>
      </c>
      <c r="J8" s="59" t="str" cm="1">
        <f t="array" aca="1" ref="J8" ca="1">BoxVal($A8,21,COLUMN(INDIRECT("T"&amp;($A8-1)*65+2)),1)</f>
        <v>default_NormalMode</v>
      </c>
      <c r="K8" s="59" t="str" cm="1">
        <f t="array" aca="1" ref="K8" ca="1">BoxVal($A8,25,COLUMN(INDIRECT("T"&amp;($A8-1)*65+2)),1)</f>
        <v>Default</v>
      </c>
      <c r="L8" s="60" t="str" cm="1">
        <f t="array" aca="1" ref="L8" ca="1">BoxVal($A8,32,COLUMN(INDIRECT("T"&amp;($A8-1)*65+2)),1)</f>
        <v>3.3V : 100~170 (uA)
Vdc&amp;Remark: -</v>
      </c>
      <c r="M8" s="59" t="str" cm="1">
        <f t="array" aca="1" ref="M8" ca="1">BoxVal($A8,31,COLUMN(INDIRECT("T"&amp;($A8-1)*65+2)),1)</f>
        <v>-38+/-0.8 dBV</v>
      </c>
      <c r="N8" s="59" t="str" cm="1">
        <f t="array" aca="1" ref="N8" ca="1">BoxVal($A8,12,COLUMN(INDIRECT("T"&amp;($A8-1)*65+2)),1)</f>
        <v>Normal</v>
      </c>
      <c r="O8" s="64" t="str" cm="1">
        <f t="array" ref="O8">BoxVal($A8,2,COLUMN(V9),1)</f>
        <v>Bit11,15</v>
      </c>
      <c r="P8" s="64" t="str" cm="1">
        <f t="array" aca="1" ref="P8" ca="1">BoxVal($A8,2,COLUMN(INDIRECT("AB"&amp;($A8-1)*65+2)),1)</f>
        <v>default_NormalMode_38dB_304ZA_2391A_397_460_ZTS6051E_TR7.3</v>
      </c>
      <c r="Q8" s="64" t="str" cm="1">
        <f t="array" aca="1" ref="Q8" ca="1">BoxVal($A8,2,COLUMN(INDIRECT("AJ"&amp;($A8-1)*65+2)),1)</f>
        <v>Vbias跨階偏高，燒錄一些IR check</v>
      </c>
      <c r="R8" s="34"/>
      <c r="S8" s="7" t="s">
        <v>19</v>
      </c>
      <c r="T8" s="15" t="s">
        <v>1161</v>
      </c>
      <c r="U8" s="36" t="str">
        <f t="shared" ca="1" si="1"/>
        <v>0x83=-40.00,-39.50;</v>
      </c>
      <c r="V8" s="37"/>
      <c r="W8" s="37"/>
      <c r="X8" s="68"/>
      <c r="Y8" s="68"/>
      <c r="Z8" s="55">
        <f t="shared" ca="1" si="2"/>
        <v>1.7663000000000002</v>
      </c>
      <c r="AA8" s="39" t="s">
        <v>965</v>
      </c>
      <c r="AB8" s="40">
        <v>0.5</v>
      </c>
      <c r="AC8" s="40" t="s">
        <v>995</v>
      </c>
      <c r="AD8" s="40">
        <v>1</v>
      </c>
      <c r="AE8" s="41">
        <v>6.7000000000000004E-2</v>
      </c>
      <c r="AF8" s="42">
        <v>-40</v>
      </c>
      <c r="AG8" s="47">
        <f t="shared" si="11"/>
        <v>-39.5</v>
      </c>
      <c r="AH8" s="43">
        <f t="shared" ca="1" si="3"/>
        <v>-38.233699999999999</v>
      </c>
      <c r="AI8" s="43">
        <f t="shared" ca="1" si="4"/>
        <v>-37.733699999999999</v>
      </c>
      <c r="AJ8" s="44">
        <f t="shared" ca="1" si="5"/>
        <v>-40</v>
      </c>
      <c r="AK8" s="44">
        <f t="shared" ca="1" si="6"/>
        <v>-39.5</v>
      </c>
      <c r="AL8" s="44">
        <f t="shared" ca="1" si="7"/>
        <v>-38.733699999999999</v>
      </c>
      <c r="AM8" s="44">
        <f t="shared" ca="1" si="8"/>
        <v>-38.233699999999999</v>
      </c>
      <c r="AN8" s="36" t="str">
        <f t="shared" ca="1" si="9"/>
        <v>00</v>
      </c>
      <c r="AO8" s="36" t="str">
        <f ca="1">ManualLookup(AB8,BoxVal(ROW(AB8),4,COLUMN(AO6)),IF(INDIRECT("$AB$"&amp;(INT((ROW()-4)/65)*65+4))="Gain-outphase",INDIRECT(DO$4),INDIRECT(DO$3)))</f>
        <v>03</v>
      </c>
      <c r="AP8" s="36" t="str">
        <f t="shared" ca="1" si="10"/>
        <v>00</v>
      </c>
      <c r="AQ8" s="36" t="str">
        <f t="shared" ca="1" si="10"/>
        <v>00</v>
      </c>
      <c r="AR8" s="36" t="str">
        <f t="shared" ca="1" si="10"/>
        <v>80</v>
      </c>
      <c r="AS8" s="36"/>
      <c r="AT8" s="34"/>
      <c r="AU8" s="14" t="s">
        <v>1268</v>
      </c>
      <c r="AV8" s="14" t="s">
        <v>582</v>
      </c>
      <c r="AW8" s="5" t="s">
        <v>582</v>
      </c>
      <c r="AX8" s="5" t="s">
        <v>582</v>
      </c>
      <c r="AY8" s="5" t="s">
        <v>582</v>
      </c>
      <c r="AZ8" s="5" t="s">
        <v>255</v>
      </c>
      <c r="BB8" s="14" t="s">
        <v>1268</v>
      </c>
      <c r="BC8" s="5">
        <v>1</v>
      </c>
      <c r="BD8" s="5">
        <v>1</v>
      </c>
      <c r="BE8" s="5">
        <v>0</v>
      </c>
      <c r="BF8" s="14"/>
      <c r="BG8" s="14"/>
      <c r="BH8" s="14"/>
      <c r="BI8" s="14" t="s">
        <v>805</v>
      </c>
      <c r="BJ8" s="14" t="s">
        <v>562</v>
      </c>
      <c r="BK8" s="14" t="s">
        <v>562</v>
      </c>
      <c r="BM8" s="81">
        <v>2</v>
      </c>
      <c r="BN8" s="81">
        <v>-12.04</v>
      </c>
      <c r="BO8" s="81">
        <v>0</v>
      </c>
      <c r="BP8" s="81">
        <v>1</v>
      </c>
      <c r="BQ8" s="81">
        <v>1</v>
      </c>
      <c r="BR8" s="81">
        <v>0</v>
      </c>
      <c r="BU8" s="119" t="s">
        <v>789</v>
      </c>
      <c r="BV8" s="119" t="s">
        <v>562</v>
      </c>
      <c r="BW8" s="119"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9V</v>
      </c>
      <c r="D9" s="59" t="str" cm="1">
        <f t="array" aca="1" ref="D9" ca="1">BoxVal($A9,2,COLUMN(INDIRECT("T"&amp;($A9-1)*65+2)),1)</f>
        <v>CPC</v>
      </c>
      <c r="E9" s="59" t="str" cm="1">
        <f t="array" aca="1" ref="E9" ca="1">BoxVal($A9,3,COLUMN(INDIRECT("T"&amp;($A9-1)*65+2)),1)</f>
        <v>TR</v>
      </c>
      <c r="F9" s="59" t="str" cm="1">
        <f t="array" aca="1" ref="F9" ca="1">BoxVal($A9,16,COLUMN(INDIRECT("T"&amp;($A9-1)*65+2)),1)</f>
        <v>non</v>
      </c>
      <c r="G9" s="59" t="str" cm="1">
        <f t="array" aca="1" ref="G9" ca="1">BoxVal($A9,4,COLUMN(INDIRECT("T"&amp;($A9-1)*65+2)),1)</f>
        <v>ZTS6853</v>
      </c>
      <c r="H9" s="59" t="str" cm="1">
        <f t="array" aca="1" ref="H9" ca="1">BoxVal($A9,5,COLUMN(INDIRECT("T"&amp;($A9-1)*65+2)),1)</f>
        <v>4807ZA</v>
      </c>
      <c r="I9" s="59" t="str" cm="1">
        <f t="array" aca="1" ref="I9" ca="1">BoxVal($A9,6,COLUMN(INDIRECT("T"&amp;($A9-1)*65+2)),1)</f>
        <v>ZTS2180</v>
      </c>
      <c r="J9" s="59" t="str" cm="1">
        <f t="array" aca="1" ref="J9" ca="1">BoxVal($A9,21,COLUMN(INDIRECT("T"&amp;($A9-1)*65+2)),1)</f>
        <v>default_NormalMode</v>
      </c>
      <c r="K9" s="59" t="str" cm="1">
        <f t="array" aca="1" ref="K9" ca="1">BoxVal($A9,25,COLUMN(INDIRECT("T"&amp;($A9-1)*65+2)),1)</f>
        <v>Default</v>
      </c>
      <c r="L9" s="60" t="str" cm="1">
        <f t="array" aca="1" ref="L9" ca="1">BoxVal($A9,32,COLUMN(INDIRECT("T"&amp;($A9-1)*65+2)),1)</f>
        <v>3.3V : 100~170 (uA)
Vdc&amp;Remark: -</v>
      </c>
      <c r="M9" s="59" t="str" cm="1">
        <f t="array" aca="1" ref="M9" ca="1">BoxVal($A9,31,COLUMN(INDIRECT("T"&amp;($A9-1)*65+2)),1)</f>
        <v>-38+/-0.8 dBV</v>
      </c>
      <c r="N9" s="59" t="str" cm="1">
        <f t="array" aca="1" ref="N9" ca="1">BoxVal($A9,12,COLUMN(INDIRECT("T"&amp;($A9-1)*65+2)),1)</f>
        <v>Normal</v>
      </c>
      <c r="O9" s="64" t="str" cm="1">
        <f t="array" ref="O9">BoxVal($A9,2,COLUMN(V10),1)</f>
        <v>Bit11,15</v>
      </c>
      <c r="P9" s="64" t="str" cm="1">
        <f t="array" aca="1" ref="P9" ca="1">BoxVal($A9,2,COLUMN(INDIRECT("AB"&amp;($A9-1)*65+2)),1)</f>
        <v>default_NormalMode_38dB_304ZA_2410A_375_418_ZTS6853_TR8.2</v>
      </c>
      <c r="Q9" s="64" t="str" cm="1">
        <f t="array" aca="1" ref="Q9" ca="1">BoxVal($A9,2,COLUMN(INDIRECT("AJ"&amp;($A9-1)*65+2)),1)</f>
        <v/>
      </c>
      <c r="R9" s="34"/>
      <c r="S9" s="7" t="s">
        <v>15</v>
      </c>
      <c r="T9" s="15" t="s">
        <v>1151</v>
      </c>
      <c r="U9" s="36" t="str">
        <f t="shared" ca="1" si="1"/>
        <v>0x20=-40.40,-40.00;</v>
      </c>
      <c r="V9" s="37"/>
      <c r="W9" s="37"/>
      <c r="X9" s="68"/>
      <c r="Y9" s="68"/>
      <c r="Z9" s="55">
        <f t="shared" ca="1" si="2"/>
        <v>2.15</v>
      </c>
      <c r="AA9" s="39" t="s">
        <v>584</v>
      </c>
      <c r="AB9" s="40">
        <v>0</v>
      </c>
      <c r="AC9" s="40" t="s">
        <v>995</v>
      </c>
      <c r="AD9" s="40">
        <v>1</v>
      </c>
      <c r="AE9" s="41">
        <v>0</v>
      </c>
      <c r="AF9" s="42">
        <v>-40.4</v>
      </c>
      <c r="AG9" s="47">
        <f t="shared" si="11"/>
        <v>-40</v>
      </c>
      <c r="AH9" s="43">
        <f t="shared" ca="1" si="3"/>
        <v>-38.25</v>
      </c>
      <c r="AI9" s="43">
        <f t="shared" ca="1" si="4"/>
        <v>-37.85</v>
      </c>
      <c r="AJ9" s="44">
        <f t="shared" ca="1" si="5"/>
        <v>-40.4</v>
      </c>
      <c r="AK9" s="44">
        <f t="shared" ca="1" si="6"/>
        <v>-40</v>
      </c>
      <c r="AL9" s="44">
        <f t="shared" ca="1" si="7"/>
        <v>-38.25</v>
      </c>
      <c r="AM9" s="44">
        <f t="shared" ca="1" si="8"/>
        <v>-37.85</v>
      </c>
      <c r="AN9" s="36" t="str">
        <f t="shared" ca="1" si="9"/>
        <v>20</v>
      </c>
      <c r="AO9" s="36" t="str">
        <f ca="1">ManualLookup(AB9,BoxVal(ROW(AB9),4,COLUMN(AO7)),IF(INDIRECT("$AB$"&amp;(INT((ROW()-4)/65)*65+4))="Gain-outphase",INDIRECT(DO$4),INDIRECT(DO$3)))</f>
        <v>00</v>
      </c>
      <c r="AP9" s="36" t="str">
        <f t="shared" ca="1" si="10"/>
        <v>00</v>
      </c>
      <c r="AQ9" s="36" t="str">
        <f t="shared" ca="1" si="10"/>
        <v>00</v>
      </c>
      <c r="AR9" s="36" t="str">
        <f t="shared" ca="1" si="10"/>
        <v>00</v>
      </c>
      <c r="AS9" s="36"/>
      <c r="AT9" s="34"/>
      <c r="AU9" s="14" t="s">
        <v>1269</v>
      </c>
      <c r="AV9" s="14" t="s">
        <v>581</v>
      </c>
      <c r="AW9" s="5" t="s">
        <v>583</v>
      </c>
      <c r="AX9" s="5" t="s">
        <v>583</v>
      </c>
      <c r="AY9" s="5" t="s">
        <v>583</v>
      </c>
      <c r="AZ9" s="5" t="s">
        <v>255</v>
      </c>
      <c r="BB9" s="14" t="s">
        <v>1269</v>
      </c>
      <c r="BC9" s="5">
        <v>1</v>
      </c>
      <c r="BD9" s="5">
        <v>1</v>
      </c>
      <c r="BE9" s="5">
        <v>1</v>
      </c>
      <c r="BF9" s="14"/>
      <c r="BG9" s="14"/>
      <c r="BH9" s="14"/>
      <c r="BI9" s="14" t="s">
        <v>811</v>
      </c>
      <c r="BJ9" s="14" t="s">
        <v>562</v>
      </c>
      <c r="BK9" s="14" t="s">
        <v>562</v>
      </c>
      <c r="BM9" s="81">
        <v>2.5</v>
      </c>
      <c r="BN9" s="81">
        <v>-9.5399999999999991</v>
      </c>
      <c r="BO9" s="81">
        <v>0</v>
      </c>
      <c r="BP9" s="81">
        <v>1</v>
      </c>
      <c r="BQ9" s="81">
        <v>1</v>
      </c>
      <c r="BR9" s="81">
        <v>1</v>
      </c>
      <c r="BU9" s="119" t="s">
        <v>790</v>
      </c>
      <c r="BV9" s="119" t="s">
        <v>562</v>
      </c>
      <c r="BW9" s="119"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9V</v>
      </c>
      <c r="D10" s="59" t="str" cm="1">
        <f t="array" aca="1" ref="D10" ca="1">BoxVal($A10,2,COLUMN(INDIRECT("T"&amp;($A10-1)*65+2)),1)</f>
        <v>CPC</v>
      </c>
      <c r="E10" s="59" t="str" cm="1">
        <f t="array" aca="1" ref="E10" ca="1">BoxVal($A10,3,COLUMN(INDIRECT("T"&amp;($A10-1)*65+2)),1)</f>
        <v>TR</v>
      </c>
      <c r="F10" s="59" t="str" cm="1">
        <f t="array" aca="1" ref="F10" ca="1">BoxVal($A10,16,COLUMN(INDIRECT("T"&amp;($A10-1)*65+2)),1)</f>
        <v>non</v>
      </c>
      <c r="G10" s="59" t="str" cm="1">
        <f t="array" aca="1" ref="G10" ca="1">BoxVal($A10,4,COLUMN(INDIRECT("T"&amp;($A10-1)*65+2)),1)</f>
        <v>ZTS6851</v>
      </c>
      <c r="H10" s="59" t="str" cm="1">
        <f t="array" aca="1" ref="H10" ca="1">BoxVal($A10,5,COLUMN(INDIRECT("T"&amp;($A10-1)*65+2)),1)</f>
        <v>4807ZA</v>
      </c>
      <c r="I10" s="59" t="str" cm="1">
        <f t="array" aca="1" ref="I10" ca="1">BoxVal($A10,6,COLUMN(INDIRECT("T"&amp;($A10-1)*65+2)),1)</f>
        <v>ZTS2180</v>
      </c>
      <c r="J10" s="59" t="str" cm="1">
        <f t="array" aca="1" ref="J10" ca="1">BoxVal($A10,21,COLUMN(INDIRECT("T"&amp;($A10-1)*65+2)),1)</f>
        <v>default_NormalMode</v>
      </c>
      <c r="K10" s="59" t="str" cm="1">
        <f t="array" aca="1" ref="K10" ca="1">BoxVal($A10,25,COLUMN(INDIRECT("T"&amp;($A10-1)*65+2)),1)</f>
        <v>Default</v>
      </c>
      <c r="L10" s="60" t="str" cm="1">
        <f t="array" aca="1" ref="L10" ca="1">BoxVal($A10,32,COLUMN(INDIRECT("T"&amp;($A10-1)*65+2)),1)</f>
        <v>3.3V : 100~170 (uA)
Vdc&amp;Remark: -</v>
      </c>
      <c r="M10" s="59" t="str" cm="1">
        <f t="array" aca="1" ref="M10" ca="1">BoxVal($A10,31,COLUMN(INDIRECT("T"&amp;($A10-1)*65+2)),1)</f>
        <v>-38+/-0.8 dBV</v>
      </c>
      <c r="N10" s="59" t="str" cm="1">
        <f t="array" aca="1" ref="N10" ca="1">BoxVal($A10,12,COLUMN(INDIRECT("T"&amp;($A10-1)*65+2)),1)</f>
        <v>Normal</v>
      </c>
      <c r="O10" s="64" t="str" cm="1">
        <f t="array" ref="O10">BoxVal($A10,2,COLUMN(V11),1)</f>
        <v>Bit11,15</v>
      </c>
      <c r="P10" s="64" t="str" cm="1">
        <f t="array" aca="1" ref="P10" ca="1">BoxVal($A10,2,COLUMN(INDIRECT("AB"&amp;($A10-1)*65+2)),1)</f>
        <v>default_NormalMode_38dB_304ZA_2410A_375_418_ZTS6851_TR9.2</v>
      </c>
      <c r="Q10" s="64" t="str" cm="1">
        <f t="array" aca="1" ref="Q10" ca="1">BoxVal($A10,2,COLUMN(INDIRECT("AJ"&amp;($A10-1)*65+2)),1)</f>
        <v/>
      </c>
      <c r="R10" s="34"/>
      <c r="S10" s="7" t="s">
        <v>705</v>
      </c>
      <c r="T10" s="15" t="s">
        <v>1152</v>
      </c>
      <c r="U10" s="36" t="str">
        <f t="shared" ca="1" si="1"/>
        <v>0x23=-40.90,-40.40;</v>
      </c>
      <c r="V10" s="37"/>
      <c r="W10" s="37"/>
      <c r="X10" s="68"/>
      <c r="Y10" s="68"/>
      <c r="Z10" s="55">
        <f t="shared" ca="1" si="2"/>
        <v>2.65</v>
      </c>
      <c r="AA10" s="39" t="s">
        <v>584</v>
      </c>
      <c r="AB10" s="40">
        <v>0.5</v>
      </c>
      <c r="AC10" s="40" t="s">
        <v>995</v>
      </c>
      <c r="AD10" s="40">
        <v>1</v>
      </c>
      <c r="AE10" s="41">
        <v>0</v>
      </c>
      <c r="AF10" s="42">
        <v>-40.9</v>
      </c>
      <c r="AG10" s="47">
        <f t="shared" si="11"/>
        <v>-40.4</v>
      </c>
      <c r="AH10" s="43">
        <f t="shared" ca="1" si="3"/>
        <v>-38.25</v>
      </c>
      <c r="AI10" s="43">
        <f t="shared" ca="1" si="4"/>
        <v>-37.75</v>
      </c>
      <c r="AJ10" s="44">
        <f t="shared" ca="1" si="5"/>
        <v>-40.9</v>
      </c>
      <c r="AK10" s="44">
        <f t="shared" ca="1" si="6"/>
        <v>-40.4</v>
      </c>
      <c r="AL10" s="44">
        <f t="shared" ca="1" si="7"/>
        <v>-38.75</v>
      </c>
      <c r="AM10" s="44">
        <f t="shared" ca="1" si="8"/>
        <v>-38.25</v>
      </c>
      <c r="AN10" s="36" t="str">
        <f t="shared" ca="1" si="9"/>
        <v>20</v>
      </c>
      <c r="AO10" s="36" t="str">
        <f ca="1">ManualLookup(AB10,BoxVal(ROW(AB10),4,COLUMN(AO8)),IF(INDIRECT("$AB$"&amp;(INT((ROW()-4)/65)*65+4))="Gain-outphase",INDIRECT(DO$4),INDIRECT(DO$3)))</f>
        <v>03</v>
      </c>
      <c r="AP10" s="36" t="str">
        <f t="shared" ca="1" si="10"/>
        <v>00</v>
      </c>
      <c r="AQ10" s="36" t="str">
        <f t="shared" ca="1" si="10"/>
        <v>00</v>
      </c>
      <c r="AR10" s="36" t="str">
        <f t="shared" ca="1" si="10"/>
        <v>00</v>
      </c>
      <c r="AS10" s="36"/>
      <c r="AT10" s="34"/>
      <c r="AU10" s="14" t="s">
        <v>436</v>
      </c>
      <c r="AV10" s="14" t="s">
        <v>562</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81">
        <v>3.5</v>
      </c>
      <c r="BN10" s="81">
        <v>-6.35</v>
      </c>
      <c r="BO10" s="81">
        <v>1</v>
      </c>
      <c r="BP10" s="81">
        <v>0</v>
      </c>
      <c r="BQ10" s="81">
        <v>0</v>
      </c>
      <c r="BR10" s="81">
        <v>0</v>
      </c>
      <c r="BU10" s="119" t="s">
        <v>813</v>
      </c>
      <c r="BV10" s="119" t="s">
        <v>562</v>
      </c>
      <c r="BW10" s="119"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9V</v>
      </c>
      <c r="D11" s="59" t="str" cm="1">
        <f t="array" aca="1" ref="D11" ca="1">BoxVal($A11,2,COLUMN(INDIRECT("T"&amp;($A11-1)*65+2)),1)</f>
        <v>HELE</v>
      </c>
      <c r="E11" s="59" t="str" cm="1">
        <f t="array" aca="1" ref="E11" ca="1">BoxVal($A11,3,COLUMN(INDIRECT("T"&amp;($A11-1)*65+2)),1)</f>
        <v>MP</v>
      </c>
      <c r="F11" s="59" t="str" cm="1">
        <f t="array" aca="1" ref="F11" ca="1">BoxVal($A11,16,COLUMN(INDIRECT("T"&amp;($A11-1)*65+2)),1)</f>
        <v>non</v>
      </c>
      <c r="G11" s="59" t="str" cm="1">
        <f t="array" aca="1" ref="G11" ca="1">BoxVal($A11,4,COLUMN(INDIRECT("T"&amp;($A11-1)*65+2)),1)</f>
        <v>ZTS6856S</v>
      </c>
      <c r="H11" s="59" t="str" cm="1">
        <f t="array" aca="1" ref="H11" ca="1">BoxVal($A11,5,COLUMN(INDIRECT("T"&amp;($A11-1)*65+2)),1)</f>
        <v>4807ZA</v>
      </c>
      <c r="I11" s="59" t="str" cm="1">
        <f t="array" aca="1" ref="I11" ca="1">BoxVal($A11,6,COLUMN(INDIRECT("T"&amp;($A11-1)*65+2)),1)</f>
        <v>ZTS2180</v>
      </c>
      <c r="J11" s="59" t="str" cm="1">
        <f t="array" aca="1" ref="J11" ca="1">BoxVal($A11,21,COLUMN(INDIRECT("T"&amp;($A11-1)*65+2)),1)</f>
        <v>16V_NormalMode</v>
      </c>
      <c r="K11" s="59" t="str" cm="1">
        <f t="array" aca="1" ref="K11" ca="1">BoxVal($A11,25,COLUMN(INDIRECT("T"&amp;($A11-1)*65+2)),1)</f>
        <v>Default</v>
      </c>
      <c r="L11" s="60" t="str" cm="1">
        <f t="array" aca="1" ref="L11" ca="1">BoxVal($A11,32,COLUMN(INDIRECT("T"&amp;($A11-1)*65+2)),1)</f>
        <v>3.3V : 100~170 (uA)
Vdc&amp;Remark: -</v>
      </c>
      <c r="M11" s="59" t="str" cm="1">
        <f t="array" aca="1" ref="M11" ca="1">BoxVal($A11,31,COLUMN(INDIRECT("T"&amp;($A11-1)*65+2)),1)</f>
        <v>-38+/-0.8 dBV</v>
      </c>
      <c r="N11" s="59" t="str" cm="1">
        <f t="array" aca="1" ref="N11" ca="1">BoxVal($A11,12,COLUMN(INDIRECT("T"&amp;($A11-1)*65+2)),1)</f>
        <v>Normal</v>
      </c>
      <c r="O11" s="64" t="str" cm="1">
        <f t="array" ref="O11">BoxVal($A11,2,COLUMN(V12),1)</f>
        <v>Bit11,15</v>
      </c>
      <c r="P11" s="64" t="str" cm="1">
        <f t="array" aca="1" ref="P11" ca="1">BoxVal($A11,2,COLUMN(INDIRECT("AB"&amp;($A11-1)*65+2)),1)</f>
        <v>16V_NormalMode_38dB_304ZA_2410A_350_421_ZTS6856S_MP10.3</v>
      </c>
      <c r="Q11" s="64" t="str" cm="1">
        <f t="array" aca="1" ref="Q11" ca="1">BoxVal($A11,2,COLUMN(INDIRECT("AJ"&amp;($A11-1)*65+2)),1)</f>
        <v/>
      </c>
      <c r="R11" s="34"/>
      <c r="S11" s="7" t="s">
        <v>605</v>
      </c>
      <c r="T11" s="15" t="s">
        <v>991</v>
      </c>
      <c r="U11" s="36" t="str">
        <f t="shared" ca="1" si="1"/>
        <v>0x24=-41.40,-40.90;</v>
      </c>
      <c r="V11" s="37"/>
      <c r="W11" s="37"/>
      <c r="X11" s="68"/>
      <c r="Y11" s="68"/>
      <c r="Z11" s="55">
        <f t="shared" ca="1" si="2"/>
        <v>3.15</v>
      </c>
      <c r="AA11" s="39" t="s">
        <v>584</v>
      </c>
      <c r="AB11" s="40">
        <v>1</v>
      </c>
      <c r="AC11" s="40" t="s">
        <v>995</v>
      </c>
      <c r="AD11" s="40">
        <v>1</v>
      </c>
      <c r="AE11" s="41">
        <v>0</v>
      </c>
      <c r="AF11" s="42">
        <v>-41.4</v>
      </c>
      <c r="AG11" s="47">
        <f t="shared" si="11"/>
        <v>-40.9</v>
      </c>
      <c r="AH11" s="43">
        <f t="shared" ca="1" si="3"/>
        <v>-38.25</v>
      </c>
      <c r="AI11" s="43">
        <f t="shared" ca="1" si="4"/>
        <v>-37.75</v>
      </c>
      <c r="AJ11" s="44">
        <f t="shared" ca="1" si="5"/>
        <v>-41.4</v>
      </c>
      <c r="AK11" s="44">
        <f t="shared" ca="1" si="6"/>
        <v>-40.9</v>
      </c>
      <c r="AL11" s="44">
        <f t="shared" ca="1" si="7"/>
        <v>-39.25</v>
      </c>
      <c r="AM11" s="44">
        <f t="shared" ca="1" si="8"/>
        <v>-38.75</v>
      </c>
      <c r="AN11" s="36" t="str">
        <f t="shared" ca="1" si="9"/>
        <v>20</v>
      </c>
      <c r="AO11" s="36" t="str">
        <f ca="1">ManualLookup(AB11,BoxVal(ROW(AB11),4,COLUMN(AO9)),IF(INDIRECT("$AB$"&amp;(INT((ROW()-4)/65)*65+4))="Gain-outphase",INDIRECT(DO$4),INDIRECT(DO$3)))</f>
        <v>04</v>
      </c>
      <c r="AP11" s="36" t="str">
        <f t="shared" ca="1" si="10"/>
        <v>00</v>
      </c>
      <c r="AQ11" s="36" t="str">
        <f t="shared" ca="1" si="10"/>
        <v>00</v>
      </c>
      <c r="AR11" s="36" t="str">
        <f t="shared" ca="1" si="10"/>
        <v>00</v>
      </c>
      <c r="AS11" s="36"/>
      <c r="AT11" s="34"/>
      <c r="AU11" s="14" t="s">
        <v>562</v>
      </c>
      <c r="AV11" s="14" t="s">
        <v>562</v>
      </c>
      <c r="AW11" s="14" t="s">
        <v>562</v>
      </c>
      <c r="AX11" s="5" t="s">
        <v>255</v>
      </c>
      <c r="AY11" s="5" t="s">
        <v>255</v>
      </c>
      <c r="AZ11" s="5" t="s">
        <v>255</v>
      </c>
      <c r="BB11" s="14" t="s">
        <v>562</v>
      </c>
      <c r="BC11" s="14"/>
      <c r="BD11" s="14"/>
      <c r="BE11" s="14"/>
      <c r="BF11" s="14"/>
      <c r="BG11" s="14"/>
      <c r="BH11" s="14"/>
      <c r="BI11" s="14" t="s">
        <v>562</v>
      </c>
      <c r="BJ11" s="14" t="s">
        <v>562</v>
      </c>
      <c r="BK11" s="14" t="s">
        <v>562</v>
      </c>
      <c r="BM11" s="81">
        <v>4.5</v>
      </c>
      <c r="BN11" s="81">
        <v>-3.52</v>
      </c>
      <c r="BO11" s="81">
        <v>1</v>
      </c>
      <c r="BP11" s="81">
        <v>0</v>
      </c>
      <c r="BQ11" s="81">
        <v>0</v>
      </c>
      <c r="BR11" s="81">
        <v>1</v>
      </c>
      <c r="BU11" s="119" t="s">
        <v>975</v>
      </c>
      <c r="BV11" s="119" t="s">
        <v>562</v>
      </c>
      <c r="BW11" s="119"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9V</v>
      </c>
      <c r="D12" s="59" t="str" cm="1">
        <f t="array" aca="1" ref="D12" ca="1">BoxVal($A12,2,COLUMN(INDIRECT("T"&amp;($A12-1)*65+2)),1)</f>
        <v>HELE</v>
      </c>
      <c r="E12" s="59" t="str" cm="1">
        <f t="array" aca="1" ref="E12" ca="1">BoxVal($A12,3,COLUMN(INDIRECT("T"&amp;($A12-1)*65+2)),1)</f>
        <v>TR</v>
      </c>
      <c r="F12" s="59" t="str" cm="1">
        <f t="array" aca="1" ref="F12" ca="1">BoxVal($A12,16,COLUMN(INDIRECT("T"&amp;($A12-1)*65+2)),1)</f>
        <v>non</v>
      </c>
      <c r="G12" s="59" t="str" cm="1">
        <f t="array" aca="1" ref="G12" ca="1">BoxVal($A12,4,COLUMN(INDIRECT("T"&amp;($A12-1)*65+2)),1)</f>
        <v>ZTS6756SE</v>
      </c>
      <c r="H12" s="59" t="str" cm="1">
        <f t="array" aca="1" ref="H12" ca="1">BoxVal($A12,5,COLUMN(INDIRECT("T"&amp;($A12-1)*65+2)),1)</f>
        <v>4807ZA</v>
      </c>
      <c r="I12" s="59" t="str" cm="1">
        <f t="array" aca="1" ref="I12" ca="1">BoxVal($A12,6,COLUMN(INDIRECT("T"&amp;($A12-1)*65+2)),1)</f>
        <v>2101L</v>
      </c>
      <c r="J12" s="59" t="str" cm="1">
        <f t="array" aca="1" ref="J12" ca="1">BoxVal($A12,21,COLUMN(INDIRECT("T"&amp;($A12-1)*65+2)),1)</f>
        <v>16V_NormalMode</v>
      </c>
      <c r="K12" s="59" t="str" cm="1">
        <f t="array" aca="1" ref="K12" ca="1">BoxVal($A12,25,COLUMN(INDIRECT("T"&amp;($A12-1)*65+2)),1)</f>
        <v>Default</v>
      </c>
      <c r="L12" s="60" t="str" cm="1">
        <f t="array" aca="1" ref="L12" ca="1">BoxVal($A12,32,COLUMN(INDIRECT("T"&amp;($A12-1)*65+2)),1)</f>
        <v>3.3V : 100~170 (uA)
Vdc&amp;Remark: -</v>
      </c>
      <c r="M12" s="59" t="str" cm="1">
        <f t="array" aca="1" ref="M12" ca="1">BoxVal($A12,31,COLUMN(INDIRECT("T"&amp;($A12-1)*65+2)),1)</f>
        <v>-38+/-0.8 dBV</v>
      </c>
      <c r="N12" s="59" t="str" cm="1">
        <f t="array" aca="1" ref="N12" ca="1">BoxVal($A12,12,COLUMN(INDIRECT("T"&amp;($A12-1)*65+2)),1)</f>
        <v>Normal</v>
      </c>
      <c r="O12" s="64" t="str" cm="1">
        <f t="array" ref="O12">BoxVal($A12,2,COLUMN(V13),1)</f>
        <v>Bit11,14,15</v>
      </c>
      <c r="P12" s="64" t="str" cm="1">
        <f t="array" aca="1" ref="P12" ca="1">BoxVal($A12,2,COLUMN(INDIRECT("AB"&amp;($A12-1)*65+2)),1)</f>
        <v>16V_NormalMode_38dB_304ZA_N014A_351_392_ZTS6756SE_TR11.1</v>
      </c>
      <c r="Q12" s="64" t="str" cm="1">
        <f t="array" aca="1" ref="Q12" ca="1">BoxVal($A12,2,COLUMN(INDIRECT("AJ"&amp;($A12-1)*65+2)),1)</f>
        <v>初感 : -37~-39</v>
      </c>
      <c r="R12" s="34"/>
      <c r="S12" s="7" t="s">
        <v>721</v>
      </c>
      <c r="T12" s="15" t="s">
        <v>26</v>
      </c>
      <c r="U12" s="36" t="str">
        <f t="shared" ca="1" si="1"/>
        <v>0xA0=-41.90,-41.40;</v>
      </c>
      <c r="V12" s="37"/>
      <c r="W12" s="37"/>
      <c r="X12" s="68"/>
      <c r="Y12" s="68"/>
      <c r="Z12" s="55">
        <f t="shared" ca="1" si="2"/>
        <v>3.5570000000000004</v>
      </c>
      <c r="AA12" s="39" t="s">
        <v>584</v>
      </c>
      <c r="AB12" s="40">
        <v>0</v>
      </c>
      <c r="AC12" s="40" t="s">
        <v>995</v>
      </c>
      <c r="AD12" s="40">
        <v>1</v>
      </c>
      <c r="AE12" s="41">
        <v>6.7000000000000004E-2</v>
      </c>
      <c r="AF12" s="42">
        <v>-41.9</v>
      </c>
      <c r="AG12" s="47">
        <f t="shared" si="11"/>
        <v>-41.4</v>
      </c>
      <c r="AH12" s="43">
        <f t="shared" ca="1" si="3"/>
        <v>-38.342999999999996</v>
      </c>
      <c r="AI12" s="43">
        <f t="shared" ca="1" si="4"/>
        <v>-37.842999999999996</v>
      </c>
      <c r="AJ12" s="44">
        <f t="shared" ca="1" si="5"/>
        <v>-41.9</v>
      </c>
      <c r="AK12" s="44">
        <f t="shared" ca="1" si="6"/>
        <v>-41.4</v>
      </c>
      <c r="AL12" s="44">
        <f t="shared" ca="1" si="7"/>
        <v>-38.342999999999996</v>
      </c>
      <c r="AM12" s="44">
        <f t="shared" ca="1" si="8"/>
        <v>-37.842999999999996</v>
      </c>
      <c r="AN12" s="36" t="str">
        <f t="shared" ca="1" si="9"/>
        <v>20</v>
      </c>
      <c r="AO12" s="36" t="str">
        <f ca="1">ManualLookup(AB12,BoxVal(ROW(AB12),4,COLUMN(AO10)),IF(INDIRECT("$AB$"&amp;(INT((ROW()-4)/65)*65+4))="Gain-outphase",INDIRECT(DO$4),INDIRECT(DO$3)))</f>
        <v>00</v>
      </c>
      <c r="AP12" s="36" t="str">
        <f t="shared" ca="1" si="10"/>
        <v>00</v>
      </c>
      <c r="AQ12" s="36" t="str">
        <f t="shared" ca="1" si="10"/>
        <v>00</v>
      </c>
      <c r="AR12" s="36" t="str">
        <f t="shared" ca="1" si="10"/>
        <v>80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81">
        <v>5.5</v>
      </c>
      <c r="BN12" s="81">
        <v>-0.87</v>
      </c>
      <c r="BO12" s="81">
        <v>1</v>
      </c>
      <c r="BP12" s="81">
        <v>0</v>
      </c>
      <c r="BQ12" s="81">
        <v>1</v>
      </c>
      <c r="BR12" s="81">
        <v>0</v>
      </c>
      <c r="BU12" s="119" t="s">
        <v>791</v>
      </c>
      <c r="BV12" s="119" t="s">
        <v>562</v>
      </c>
      <c r="BW12" s="119"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7V</v>
      </c>
      <c r="D13" s="59" t="str" cm="1">
        <f t="array" aca="1" ref="D13" ca="1">BoxVal($A13,2,COLUMN(INDIRECT("T"&amp;($A13-1)*65+2)),1)</f>
        <v>HELE</v>
      </c>
      <c r="E13" s="59" t="str" cm="1">
        <f t="array" aca="1" ref="E13" ca="1">BoxVal($A13,3,COLUMN(INDIRECT("T"&amp;($A13-1)*65+2)),1)</f>
        <v>PR</v>
      </c>
      <c r="F13" s="59" t="str" cm="1">
        <f t="array" aca="1" ref="F13" ca="1">BoxVal($A13,16,COLUMN(INDIRECT("T"&amp;($A13-1)*65+2)),1)</f>
        <v>non</v>
      </c>
      <c r="G13" s="59" t="str" cm="1">
        <f t="array" aca="1" ref="G13" ca="1">BoxVal($A13,4,COLUMN(INDIRECT("T"&amp;($A13-1)*65+2)),1)</f>
        <v>ZTS6856</v>
      </c>
      <c r="H13" s="59" t="str" cm="1">
        <f t="array" aca="1" ref="H13" ca="1">BoxVal($A13,5,COLUMN(INDIRECT("T"&amp;($A13-1)*65+2)),1)</f>
        <v>4807ZA</v>
      </c>
      <c r="I13" s="59" t="str" cm="1">
        <f t="array" aca="1" ref="I13" ca="1">BoxVal($A13,6,COLUMN(INDIRECT("T"&amp;($A13-1)*65+2)),1)</f>
        <v>2101L</v>
      </c>
      <c r="J13" s="59" t="str" cm="1">
        <f t="array" aca="1" ref="J13" ca="1">BoxVal($A13,21,COLUMN(INDIRECT("T"&amp;($A13-1)*65+2)),1)</f>
        <v>14V_NormalMode</v>
      </c>
      <c r="K13" s="59" t="str" cm="1">
        <f t="array" aca="1" ref="K13" ca="1">BoxVal($A13,25,COLUMN(INDIRECT("T"&amp;($A13-1)*65+2)),1)</f>
        <v>Default</v>
      </c>
      <c r="L13" s="60" t="str" cm="1">
        <f t="array" aca="1" ref="L13" ca="1">BoxVal($A13,32,COLUMN(INDIRECT("T"&amp;($A13-1)*65+2)),1)</f>
        <v>3.3V : 100~170 (uA)
Vdc&amp;Remark: -</v>
      </c>
      <c r="M13" s="59" t="str" cm="1">
        <f t="array" aca="1" ref="M13" ca="1">BoxVal($A13,31,COLUMN(INDIRECT("T"&amp;($A13-1)*65+2)),1)</f>
        <v>-42+/-0.8 dBV</v>
      </c>
      <c r="N13" s="59" t="str" cm="1">
        <f t="array" aca="1" ref="N13" ca="1">BoxVal($A13,12,COLUMN(INDIRECT("T"&amp;($A13-1)*65+2)),1)</f>
        <v>Normal</v>
      </c>
      <c r="O13" s="64" t="str" cm="1">
        <f t="array" ref="O13">BoxVal($A13,2,COLUMN(V14),1)</f>
        <v>Bit11,15</v>
      </c>
      <c r="P13" s="64" t="str" cm="1">
        <f t="array" aca="1" ref="P13" ca="1">BoxVal($A13,2,COLUMN(INDIRECT("AB"&amp;($A13-1)*65+2)),1)</f>
        <v>14V_NormalMode_42dB_304ZA_N014A_397_432_ZTS6856_PR12.0</v>
      </c>
      <c r="Q13" s="64" t="str" cm="1">
        <f t="array" aca="1" ref="Q13" ca="1">BoxVal($A13,2,COLUMN(INDIRECT("AJ"&amp;($A13-1)*65+2)),1)</f>
        <v>初感-41.5，SNR 64.5
預估抓-42.3~-40</v>
      </c>
      <c r="R13" s="34"/>
      <c r="S13" s="7" t="s">
        <v>20</v>
      </c>
      <c r="T13" s="15">
        <v>-38</v>
      </c>
      <c r="U13" s="36"/>
      <c r="V13" s="37"/>
      <c r="W13" s="37"/>
      <c r="X13" s="38"/>
      <c r="Y13" s="38"/>
      <c r="Z13" s="55"/>
      <c r="AA13" s="39"/>
      <c r="AB13" s="40"/>
      <c r="AC13" s="40"/>
      <c r="AD13" s="40"/>
      <c r="AE13" s="41"/>
      <c r="AF13" s="42"/>
      <c r="AG13" s="47"/>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81">
        <v>6.5</v>
      </c>
      <c r="BN13" s="81">
        <v>0.87</v>
      </c>
      <c r="BO13" s="81">
        <v>1</v>
      </c>
      <c r="BP13" s="81">
        <v>0</v>
      </c>
      <c r="BQ13" s="81">
        <v>1</v>
      </c>
      <c r="BR13" s="81">
        <v>1</v>
      </c>
      <c r="BU13" s="119" t="s">
        <v>792</v>
      </c>
      <c r="BV13" s="119" t="s">
        <v>562</v>
      </c>
      <c r="BW13" s="119"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9V</v>
      </c>
      <c r="D14" s="59" t="str" cm="1">
        <f t="array" aca="1" ref="D14" ca="1">BoxVal($A14,2,COLUMN(INDIRECT("T"&amp;($A14-1)*65+2)),1)</f>
        <v>TFC</v>
      </c>
      <c r="E14" s="59" t="str" cm="1">
        <f t="array" aca="1" ref="E14" ca="1">BoxVal($A14,3,COLUMN(INDIRECT("T"&amp;($A14-1)*65+2)),1)</f>
        <v>PR</v>
      </c>
      <c r="F14" s="59" t="str" cm="1">
        <f t="array" aca="1" ref="F14" ca="1">BoxVal($A14,16,COLUMN(INDIRECT("T"&amp;($A14-1)*65+2)),1)</f>
        <v>non</v>
      </c>
      <c r="G14" s="59" t="str" cm="1">
        <f t="array" aca="1" ref="G14" ca="1">BoxVal($A14,4,COLUMN(INDIRECT("T"&amp;($A14-1)*65+2)),1)</f>
        <v>ZTS6756SE</v>
      </c>
      <c r="H14" s="59" t="str" cm="1">
        <f t="array" aca="1" ref="H14" ca="1">BoxVal($A14,5,COLUMN(INDIRECT("T"&amp;($A14-1)*65+2)),1)</f>
        <v>4807ZA</v>
      </c>
      <c r="I14" s="59" t="str" cm="1">
        <f t="array" aca="1" ref="I14" ca="1">BoxVal($A14,6,COLUMN(INDIRECT("T"&amp;($A14-1)*65+2)),1)</f>
        <v>2101L</v>
      </c>
      <c r="J14" s="59" t="str" cm="1">
        <f t="array" aca="1" ref="J14" ca="1">BoxVal($A14,21,COLUMN(INDIRECT("T"&amp;($A14-1)*65+2)),1)</f>
        <v>default_NormalMode</v>
      </c>
      <c r="K14" s="59" t="str" cm="1">
        <f t="array" aca="1" ref="K14" ca="1">BoxVal($A14,25,COLUMN(INDIRECT("T"&amp;($A14-1)*65+2)),1)</f>
        <v>Default</v>
      </c>
      <c r="L14" s="60" t="str" cm="1">
        <f t="array" aca="1" ref="L14" ca="1">BoxVal($A14,32,COLUMN(INDIRECT("T"&amp;($A14-1)*65+2)),1)</f>
        <v>3.3V : 100~170 (uA)
Vdc&amp;Remark: -</v>
      </c>
      <c r="M14" s="59" t="str" cm="1">
        <f t="array" aca="1" ref="M14" ca="1">BoxVal($A14,31,COLUMN(INDIRECT("T"&amp;($A14-1)*65+2)),1)</f>
        <v>-38+/-0.8 dBV</v>
      </c>
      <c r="N14" s="59" t="str" cm="1">
        <f t="array" aca="1" ref="N14" ca="1">BoxVal($A14,12,COLUMN(INDIRECT("T"&amp;($A14-1)*65+2)),1)</f>
        <v>Normal</v>
      </c>
      <c r="O14" s="64" t="str" cm="1">
        <f t="array" ref="O14">BoxVal($A14,2,COLUMN(V15),1)</f>
        <v>Bit11,14,15</v>
      </c>
      <c r="P14" s="64" t="str" cm="1">
        <f t="array" aca="1" ref="P14" ca="1">BoxVal($A14,2,COLUMN(INDIRECT("AB"&amp;($A14-1)*65+2)),1)</f>
        <v>default_NormalMode_38dB_304ZA_N014A_351_392_ZTS6756SE_PR13.2</v>
      </c>
      <c r="Q14" s="64" t="str" cm="1">
        <f t="array" aca="1" ref="Q14" ca="1">BoxVal($A14,2,COLUMN(INDIRECT("AJ"&amp;($A14-1)*65+2)),1)</f>
        <v>初感 : -37~-39</v>
      </c>
      <c r="R14" s="34"/>
      <c r="S14" s="7" t="s">
        <v>691</v>
      </c>
      <c r="T14" s="15" t="s">
        <v>1333</v>
      </c>
      <c r="U14" s="36"/>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81">
        <v>7.5</v>
      </c>
      <c r="BN14" s="81">
        <v>2.62</v>
      </c>
      <c r="BO14" s="81">
        <v>1</v>
      </c>
      <c r="BP14" s="81">
        <v>1</v>
      </c>
      <c r="BQ14" s="81">
        <v>0</v>
      </c>
      <c r="BR14" s="81">
        <v>0</v>
      </c>
      <c r="BU14" s="119" t="s">
        <v>793</v>
      </c>
      <c r="BV14" s="119" t="s">
        <v>562</v>
      </c>
      <c r="BW14" s="119"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c r="EC14" s="116" t="s">
        <v>1323</v>
      </c>
    </row>
    <row r="15" spans="1:134" ht="30" customHeight="1" x14ac:dyDescent="0.25">
      <c r="A15" s="58">
        <v>14</v>
      </c>
      <c r="B15" s="63" t="str">
        <f t="shared" si="0"/>
        <v>=Block14==</v>
      </c>
      <c r="C15" s="59" t="str" cm="1">
        <f t="array" aca="1" ref="C15" ca="1">BoxVal($A15,8,COLUMN(INDIRECT("T"&amp;($A15-1)*65+2)),1)</f>
        <v>9V</v>
      </c>
      <c r="D15" s="59" t="str" cm="1">
        <f t="array" aca="1" ref="D15" ca="1">BoxVal($A15,2,COLUMN(INDIRECT("T"&amp;($A15-1)*65+2)),1)</f>
        <v>HELE</v>
      </c>
      <c r="E15" s="59" t="str" cm="1">
        <f t="array" aca="1" ref="E15" ca="1">BoxVal($A15,3,COLUMN(INDIRECT("T"&amp;($A15-1)*65+2)),1)</f>
        <v>TR</v>
      </c>
      <c r="F15" s="59" t="str" cm="1">
        <f t="array" aca="1" ref="F15" ca="1">BoxVal($A15,16,COLUMN(INDIRECT("T"&amp;($A15-1)*65+2)),1)</f>
        <v>non</v>
      </c>
      <c r="G15" s="59" t="str" cm="1">
        <f t="array" aca="1" ref="G15" ca="1">BoxVal($A15,4,COLUMN(INDIRECT("T"&amp;($A15-1)*65+2)),1)</f>
        <v>ZTS6056</v>
      </c>
      <c r="H15" s="59" t="str" cm="1">
        <f t="array" aca="1" ref="H15" ca="1">BoxVal($A15,5,COLUMN(INDIRECT("T"&amp;($A15-1)*65+2)),1)</f>
        <v>4807ZA</v>
      </c>
      <c r="I15" s="59" cm="1">
        <f t="array" aca="1" ref="I15" ca="1">BoxVal($A15,6,COLUMN(INDIRECT("T"&amp;($A15-1)*65+2)),1)</f>
        <v>3021</v>
      </c>
      <c r="J15" s="59" t="str" cm="1">
        <f t="array" aca="1" ref="J15" ca="1">BoxVal($A15,21,COLUMN(INDIRECT("T"&amp;($A15-1)*65+2)),1)</f>
        <v>16V_NormalMode</v>
      </c>
      <c r="K15" s="59" t="str" cm="1">
        <f t="array" aca="1" ref="K15" ca="1">BoxVal($A15,25,COLUMN(INDIRECT("T"&amp;($A15-1)*65+2)),1)</f>
        <v>Default</v>
      </c>
      <c r="L15" s="60" t="str" cm="1">
        <f t="array" aca="1" ref="L15" ca="1">BoxVal($A15,32,COLUMN(INDIRECT("T"&amp;($A15-1)*65+2)),1)</f>
        <v>3.3V : 100~170 (uA)
Vdc&amp;Remark: -</v>
      </c>
      <c r="M15" s="59" t="str" cm="1">
        <f t="array" aca="1" ref="M15" ca="1">BoxVal($A15,31,COLUMN(INDIRECT("T"&amp;($A15-1)*65+2)),1)</f>
        <v>-38+/-0.8 dBV</v>
      </c>
      <c r="N15" s="59" t="str" cm="1">
        <f t="array" aca="1" ref="N15" ca="1">BoxVal($A15,12,COLUMN(INDIRECT("T"&amp;($A15-1)*65+2)),1)</f>
        <v>Normal</v>
      </c>
      <c r="O15" s="64" t="str" cm="1">
        <f t="array" ref="O15">BoxVal($A15,2,COLUMN(V16),1)</f>
        <v>Bit11,15</v>
      </c>
      <c r="P15" s="64" t="str" cm="1">
        <f t="array" aca="1" ref="P15" ca="1">BoxVal($A15,2,COLUMN(INDIRECT("AB"&amp;($A15-1)*65+2)),1)</f>
        <v>16V_NormalMode_38dB_304ZA_N025A_420_455_ZTS6056_TR14.1</v>
      </c>
      <c r="Q15" s="64" t="str" cm="1">
        <f t="array" aca="1" ref="Q15" ca="1">BoxVal($A15,2,COLUMN(INDIRECT("AJ"&amp;($A15-1)*65+2)),1)</f>
        <v>初感 : -37~-39</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81">
        <v>10.5</v>
      </c>
      <c r="BN15" s="81">
        <v>7.36</v>
      </c>
      <c r="BO15" s="81">
        <v>1</v>
      </c>
      <c r="BP15" s="81">
        <v>1</v>
      </c>
      <c r="BQ15" s="81">
        <v>0</v>
      </c>
      <c r="BR15" s="81">
        <v>1</v>
      </c>
      <c r="BU15" s="119" t="s">
        <v>794</v>
      </c>
      <c r="BV15" s="119" t="s">
        <v>562</v>
      </c>
      <c r="BW15" s="119"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c r="EC15" s="116" t="s">
        <v>1324</v>
      </c>
    </row>
    <row r="16" spans="1:134" ht="30" customHeight="1" x14ac:dyDescent="0.25">
      <c r="A16" s="58">
        <v>15</v>
      </c>
      <c r="B16" s="63" t="str">
        <f t="shared" si="0"/>
        <v>=Block15==</v>
      </c>
      <c r="C16" s="59" t="str" cm="1">
        <f t="array" aca="1" ref="C16" ca="1">BoxVal($A16,8,COLUMN(INDIRECT("T"&amp;($A16-1)*65+2)),1)</f>
        <v>7V</v>
      </c>
      <c r="D16" s="59" t="str" cm="1">
        <f t="array" aca="1" ref="D16" ca="1">BoxVal($A16,2,COLUMN(INDIRECT("T"&amp;($A16-1)*65+2)),1)</f>
        <v>HELE</v>
      </c>
      <c r="E16" s="59" t="str" cm="1">
        <f t="array" aca="1" ref="E16" ca="1">BoxVal($A16,3,COLUMN(INDIRECT("T"&amp;($A16-1)*65+2)),1)</f>
        <v>PR</v>
      </c>
      <c r="F16" s="59" t="str" cm="1">
        <f t="array" aca="1" ref="F16" ca="1">BoxVal($A16,16,COLUMN(INDIRECT("T"&amp;($A16-1)*65+2)),1)</f>
        <v>non</v>
      </c>
      <c r="G16" s="59" t="str" cm="1">
        <f t="array" aca="1" ref="G16" ca="1">BoxVal($A16,4,COLUMN(INDIRECT("T"&amp;($A16-1)*65+2)),1)</f>
        <v>ZTS6856E</v>
      </c>
      <c r="H16" s="59" t="str" cm="1">
        <f t="array" aca="1" ref="H16" ca="1">BoxVal($A16,5,COLUMN(INDIRECT("T"&amp;($A16-1)*65+2)),1)</f>
        <v>4807ZA</v>
      </c>
      <c r="I16" s="59" t="str" cm="1">
        <f t="array" aca="1" ref="I16" ca="1">BoxVal($A16,6,COLUMN(INDIRECT("T"&amp;($A16-1)*65+2)),1)</f>
        <v>2101L</v>
      </c>
      <c r="J16" s="59" t="str" cm="1">
        <f t="array" aca="1" ref="J16" ca="1">BoxVal($A16,21,COLUMN(INDIRECT("T"&amp;($A16-1)*65+2)),1)</f>
        <v>14V_NormalMode</v>
      </c>
      <c r="K16" s="59" t="str" cm="1">
        <f t="array" aca="1" ref="K16" ca="1">BoxVal($A16,25,COLUMN(INDIRECT("T"&amp;($A16-1)*65+2)),1)</f>
        <v>Default</v>
      </c>
      <c r="L16" s="60" t="str" cm="1">
        <f t="array" aca="1" ref="L16" ca="1">BoxVal($A16,32,COLUMN(INDIRECT("T"&amp;($A16-1)*65+2)),1)</f>
        <v>3.3V : 100~170 (uA)
Vdc&amp;Remark: -</v>
      </c>
      <c r="M16" s="59" t="str" cm="1">
        <f t="array" aca="1" ref="M16" ca="1">BoxVal($A16,31,COLUMN(INDIRECT("T"&amp;($A16-1)*65+2)),1)</f>
        <v>-40+/-0.8 dBV</v>
      </c>
      <c r="N16" s="59" t="str" cm="1">
        <f t="array" aca="1" ref="N16" ca="1">BoxVal($A16,12,COLUMN(INDIRECT("T"&amp;($A16-1)*65+2)),1)</f>
        <v>Normal</v>
      </c>
      <c r="O16" s="64" t="str" cm="1">
        <f t="array" ref="O16">BoxVal($A16,2,COLUMN(V17),1)</f>
        <v>Bit11,15</v>
      </c>
      <c r="P16" s="64" t="str" cm="1">
        <f t="array" aca="1" ref="P16" ca="1">BoxVal($A16,2,COLUMN(INDIRECT("AB"&amp;($A16-1)*65+2)),1)</f>
        <v>14V_NormalMode_40dB_304ZA_N014A_373_412_ZTS6856E_PR15.0</v>
      </c>
      <c r="Q16" s="64" t="str" cm="1">
        <f t="array" aca="1" ref="Q16" ca="1">BoxVal($A16,2,COLUMN(INDIRECT("AJ"&amp;($A16-1)*65+2)),1)</f>
        <v>因其他工單ZTS6856初感過高，燒錄不到-42，要ZTS6856E</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81">
        <v>15</v>
      </c>
      <c r="BN16" s="81">
        <v>13.5</v>
      </c>
      <c r="BO16" s="81">
        <v>1</v>
      </c>
      <c r="BP16" s="81">
        <v>1</v>
      </c>
      <c r="BQ16" s="81">
        <v>1</v>
      </c>
      <c r="BR16" s="81">
        <v>0</v>
      </c>
      <c r="BU16" s="81" t="s">
        <v>795</v>
      </c>
      <c r="BV16" s="119" t="s">
        <v>562</v>
      </c>
      <c r="BW16" s="81"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c r="EC16" s="116" t="s">
        <v>1325</v>
      </c>
    </row>
    <row r="17" spans="1:133" ht="30" customHeight="1" x14ac:dyDescent="0.25">
      <c r="A17" s="58">
        <v>16</v>
      </c>
      <c r="B17" s="63" t="str">
        <f t="shared" si="0"/>
        <v>=Block16==</v>
      </c>
      <c r="C17" s="59" t="str" cm="1">
        <f t="array" aca="1" ref="C17" ca="1">BoxVal($A17,8,COLUMN(INDIRECT("T"&amp;($A17-1)*65+2)),1)</f>
        <v>9V</v>
      </c>
      <c r="D17" s="59" t="str" cm="1">
        <f t="array" aca="1" ref="D17" ca="1">BoxVal($A17,2,COLUMN(INDIRECT("T"&amp;($A17-1)*65+2)),1)</f>
        <v>HELE</v>
      </c>
      <c r="E17" s="59" t="str" cm="1">
        <f t="array" aca="1" ref="E17" ca="1">BoxVal($A17,3,COLUMN(INDIRECT("T"&amp;($A17-1)*65+2)),1)</f>
        <v>TR</v>
      </c>
      <c r="F17" s="59" t="str" cm="1">
        <f t="array" aca="1" ref="F17" ca="1">BoxVal($A17,16,COLUMN(INDIRECT("T"&amp;($A17-1)*65+2)),1)</f>
        <v>non</v>
      </c>
      <c r="G17" s="59" t="str" cm="1">
        <f t="array" aca="1" ref="G17" ca="1">BoxVal($A17,4,COLUMN(INDIRECT("T"&amp;($A17-1)*65+2)),1)</f>
        <v>ZTS6054</v>
      </c>
      <c r="H17" s="59" t="str" cm="1">
        <f t="array" aca="1" ref="H17" ca="1">BoxVal($A17,5,COLUMN(INDIRECT("T"&amp;($A17-1)*65+2)),1)</f>
        <v>4807ZA</v>
      </c>
      <c r="I17" s="59" t="str" cm="1">
        <f t="array" aca="1" ref="I17" ca="1">BoxVal($A17,6,COLUMN(INDIRECT("T"&amp;($A17-1)*65+2)),1)</f>
        <v>ZTS2110</v>
      </c>
      <c r="J17" s="59" t="str" cm="1">
        <f t="array" aca="1" ref="J17" ca="1">BoxVal($A17,21,COLUMN(INDIRECT("T"&amp;($A17-1)*65+2)),1)</f>
        <v>16V_NormalMode</v>
      </c>
      <c r="K17" s="59" t="str" cm="1">
        <f t="array" aca="1" ref="K17" ca="1">BoxVal($A17,25,COLUMN(INDIRECT("T"&amp;($A17-1)*65+2)),1)</f>
        <v>Default</v>
      </c>
      <c r="L17" s="60" t="str" cm="1">
        <f t="array" aca="1" ref="L17" ca="1">BoxVal($A17,32,COLUMN(INDIRECT("T"&amp;($A17-1)*65+2)),1)</f>
        <v>3.3V : 100~170 (uA)
Vdc&amp;Remark: -</v>
      </c>
      <c r="M17" s="59" t="str" cm="1">
        <f t="array" aca="1" ref="M17" ca="1">BoxVal($A17,31,COLUMN(INDIRECT("T"&amp;($A17-1)*65+2)),1)</f>
        <v>-38+/-0.8 dBV</v>
      </c>
      <c r="N17" s="59" t="str" cm="1">
        <f t="array" aca="1" ref="N17" ca="1">BoxVal($A17,12,COLUMN(INDIRECT("T"&amp;($A17-1)*65+2)),1)</f>
        <v>Normal</v>
      </c>
      <c r="O17" s="64" t="str" cm="1">
        <f t="array" ref="O17">BoxVal($A17,2,COLUMN(V18),1)</f>
        <v>Bit11,15</v>
      </c>
      <c r="P17" s="64" t="str" cm="1">
        <f t="array" aca="1" ref="P17" ca="1">BoxVal($A17,2,COLUMN(INDIRECT("AB"&amp;($A17-1)*65+2)),1)</f>
        <v>16V_NormalMode_38dB_304ZA_N002A_375_431_ZTS6054_TR16.1</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81">
        <v>20</v>
      </c>
      <c r="BN17" s="81">
        <v>19</v>
      </c>
      <c r="BO17" s="81">
        <v>1</v>
      </c>
      <c r="BP17" s="81">
        <v>1</v>
      </c>
      <c r="BQ17" s="81">
        <v>1</v>
      </c>
      <c r="BR17" s="81">
        <v>1</v>
      </c>
      <c r="BU17" s="81" t="s">
        <v>796</v>
      </c>
      <c r="BV17" s="119" t="s">
        <v>562</v>
      </c>
      <c r="BW17" s="81"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c r="EC17" s="116" t="s">
        <v>1326</v>
      </c>
    </row>
    <row r="18" spans="1:133" ht="30" customHeight="1" x14ac:dyDescent="0.25">
      <c r="A18" s="58">
        <v>17</v>
      </c>
      <c r="B18" s="63" t="str">
        <f t="shared" si="0"/>
        <v>=Block17==</v>
      </c>
      <c r="C18" s="59" t="str" cm="1">
        <f t="array" aca="1" ref="C18" ca="1">BoxVal($A18,8,COLUMN(INDIRECT("T"&amp;($A18-1)*65+2)),1)</f>
        <v>7V</v>
      </c>
      <c r="D18" s="59" t="str" cm="1">
        <f t="array" aca="1" ref="D18" ca="1">BoxVal($A18,2,COLUMN(INDIRECT("T"&amp;($A18-1)*65+2)),1)</f>
        <v>HELE</v>
      </c>
      <c r="E18" s="59" t="str" cm="1">
        <f t="array" aca="1" ref="E18" ca="1">BoxVal($A18,3,COLUMN(INDIRECT("T"&amp;($A18-1)*65+2)),1)</f>
        <v>PR</v>
      </c>
      <c r="F18" s="59" t="str" cm="1">
        <f t="array" aca="1" ref="F18" ca="1">BoxVal($A18,16,COLUMN(INDIRECT("T"&amp;($A18-1)*65+2)),1)</f>
        <v>non</v>
      </c>
      <c r="G18" s="59" t="str" cm="1">
        <f t="array" aca="1" ref="G18" ca="1">BoxVal($A18,4,COLUMN(INDIRECT("T"&amp;($A18-1)*65+2)),1)</f>
        <v>ZTS6856</v>
      </c>
      <c r="H18" s="59" t="str" cm="1">
        <f t="array" aca="1" ref="H18" ca="1">BoxVal($A18,5,COLUMN(INDIRECT("T"&amp;($A18-1)*65+2)),1)</f>
        <v>4807ZA</v>
      </c>
      <c r="I18" s="59" t="str" cm="1">
        <f t="array" aca="1" ref="I18" ca="1">BoxVal($A18,6,COLUMN(INDIRECT("T"&amp;($A18-1)*65+2)),1)</f>
        <v>2101L</v>
      </c>
      <c r="J18" s="59" t="str" cm="1">
        <f t="array" aca="1" ref="J18" ca="1">BoxVal($A18,21,COLUMN(INDIRECT("T"&amp;($A18-1)*65+2)),1)</f>
        <v>14V_NormalMode</v>
      </c>
      <c r="K18" s="59" t="str" cm="1">
        <f t="array" aca="1" ref="K18" ca="1">BoxVal($A18,25,COLUMN(INDIRECT("T"&amp;($A18-1)*65+2)),1)</f>
        <v>Default</v>
      </c>
      <c r="L18" s="60" t="str" cm="1">
        <f t="array" aca="1" ref="L18" ca="1">BoxVal($A18,32,COLUMN(INDIRECT("T"&amp;($A18-1)*65+2)),1)</f>
        <v>3.3V : 100~170 (uA)
Vdc&amp;Remark: -</v>
      </c>
      <c r="M18" s="59" t="str" cm="1">
        <f t="array" aca="1" ref="M18" ca="1">BoxVal($A18,31,COLUMN(INDIRECT("T"&amp;($A18-1)*65+2)),1)</f>
        <v>-42+/-0.8 dBV</v>
      </c>
      <c r="N18" s="59" t="str" cm="1">
        <f t="array" aca="1" ref="N18" ca="1">BoxVal($A18,12,COLUMN(INDIRECT("T"&amp;($A18-1)*65+2)),1)</f>
        <v>Normal</v>
      </c>
      <c r="O18" s="64" t="str" cm="1">
        <f t="array" ref="O18">BoxVal($A18,2,COLUMN(V19),1)</f>
        <v>Bit11,15</v>
      </c>
      <c r="P18" s="64" t="str" cm="1">
        <f t="array" aca="1" ref="P18" ca="1">BoxVal($A18,2,COLUMN(INDIRECT("AB"&amp;($A18-1)*65+2)),1)</f>
        <v>14V_NormalMode_42dB_304ZA_N014A_390_415_ZTS6856_PR17.1</v>
      </c>
      <c r="Q18" s="64" t="str" cm="1">
        <f t="array" aca="1" ref="Q18" ca="1">BoxVal($A18,2,COLUMN(INDIRECT("AJ"&amp;($A18-1)*65+2)),1)</f>
        <v>放寬</v>
      </c>
      <c r="R18" s="34"/>
      <c r="S18" s="7" t="s">
        <v>573</v>
      </c>
      <c r="T18" s="15">
        <v>2.1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81" t="s">
        <v>562</v>
      </c>
      <c r="BU18" s="81" t="s">
        <v>562</v>
      </c>
      <c r="BV18" s="119" t="s">
        <v>562</v>
      </c>
      <c r="BW18" s="81"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c r="EC18" s="117" t="s">
        <v>1327</v>
      </c>
    </row>
    <row r="19" spans="1:133" ht="30" customHeight="1" x14ac:dyDescent="0.25">
      <c r="A19" s="58">
        <v>18</v>
      </c>
      <c r="B19" s="63" t="str">
        <f t="shared" si="0"/>
        <v>=Block18==</v>
      </c>
      <c r="C19" s="59" t="str" cm="1">
        <f t="array" aca="1" ref="C19" ca="1">BoxVal($A19,8,COLUMN(INDIRECT("T"&amp;($A19-1)*65+2)),1)</f>
        <v>12V</v>
      </c>
      <c r="D19" s="59" t="str" cm="1">
        <f t="array" aca="1" ref="D19" ca="1">BoxVal($A19,2,COLUMN(INDIRECT("T"&amp;($A19-1)*65+2)),1)</f>
        <v>CPC</v>
      </c>
      <c r="E19" s="59" t="str" cm="1">
        <f t="array" aca="1" ref="E19" ca="1">BoxVal($A19,3,COLUMN(INDIRECT("T"&amp;($A19-1)*65+2)),1)</f>
        <v>PR</v>
      </c>
      <c r="F19" s="59" t="str" cm="1">
        <f t="array" aca="1" ref="F19" ca="1">BoxVal($A19,16,COLUMN(INDIRECT("T"&amp;($A19-1)*65+2)),1)</f>
        <v>non</v>
      </c>
      <c r="G19" s="59" t="str" cm="1">
        <f t="array" aca="1" ref="G19" ca="1">BoxVal($A19,4,COLUMN(INDIRECT("T"&amp;($A19-1)*65+2)),1)</f>
        <v>ZTS6156SE</v>
      </c>
      <c r="H19" s="59" t="str" cm="1">
        <f t="array" aca="1" ref="H19" ca="1">BoxVal($A19,5,COLUMN(INDIRECT("T"&amp;($A19-1)*65+2)),1)</f>
        <v>4807ZA</v>
      </c>
      <c r="I19" s="59" t="str" cm="1">
        <f t="array" aca="1" ref="I19" ca="1">BoxVal($A19,6,COLUMN(INDIRECT("T"&amp;($A19-1)*65+2)),1)</f>
        <v>1101WAHA</v>
      </c>
      <c r="J19" s="59" t="str" cm="1">
        <f t="array" aca="1" ref="J19" ca="1">BoxVal($A19,21,COLUMN(INDIRECT("T"&amp;($A19-1)*65+2)),1)</f>
        <v>12V_TestMode</v>
      </c>
      <c r="K19" s="59" t="str" cm="1">
        <f t="array" aca="1" ref="K19" ca="1">BoxVal($A19,25,COLUMN(INDIRECT("T"&amp;($A19-1)*65+2)),1)</f>
        <v>Default</v>
      </c>
      <c r="L19" s="60" t="str" cm="1">
        <f t="array" aca="1" ref="L19" ca="1">BoxVal($A19,32,COLUMN(INDIRECT("T"&amp;($A19-1)*65+2)),1)</f>
        <v>3.3V : 100~170 (uA)
Vdc&amp;Remark: -</v>
      </c>
      <c r="M19" s="59" t="str" cm="1">
        <f t="array" aca="1" ref="M19" ca="1">BoxVal($A19,31,COLUMN(INDIRECT("T"&amp;($A19-1)*65+2)),1)</f>
        <v>-38+/-0.8 dBV</v>
      </c>
      <c r="N19" s="59" t="str" cm="1">
        <f t="array" aca="1" ref="N19" ca="1">BoxVal($A19,12,COLUMN(INDIRECT("T"&amp;($A19-1)*65+2)),1)</f>
        <v>Normal</v>
      </c>
      <c r="O19" s="64" t="str" cm="1">
        <f t="array" ref="O19">BoxVal($A19,2,COLUMN(V20),1)</f>
        <v>Bit11,13,15</v>
      </c>
      <c r="P19" s="64" t="str" cm="1">
        <f t="array" aca="1" ref="P19" ca="1">BoxVal($A19,2,COLUMN(INDIRECT("AB"&amp;($A19-1)*65+2)),1)</f>
        <v>12V_TestMode_38dB_304ZA_N028A_380_422_ZTS6156SE_PR18.1</v>
      </c>
      <c r="Q19" s="64" t="str" cm="1">
        <f t="array" aca="1" ref="Q19" ca="1">BoxVal($A19,2,COLUMN(INDIRECT("AJ"&amp;($A19-1)*65+2)),1)</f>
        <v>CP vbias max Bin1+ Bin21(16.5V~15.3V)
ANC機種，初感降低-39
2024/12/30 : mail通知降低電流生產</v>
      </c>
      <c r="R19" s="34"/>
      <c r="S19" s="7" t="s">
        <v>590</v>
      </c>
      <c r="T19" s="15">
        <f>VLOOKUP(T4,MPN!$A$1:$E$1000,4,FALSE)</f>
        <v>-38</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81" t="s">
        <v>562</v>
      </c>
      <c r="BU19" s="81" t="s">
        <v>562</v>
      </c>
      <c r="BV19" s="81" t="s">
        <v>562</v>
      </c>
      <c r="BW19" s="81"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33" ht="30" customHeight="1" x14ac:dyDescent="0.25">
      <c r="A20" s="58">
        <v>19</v>
      </c>
      <c r="B20" s="63" t="str">
        <f t="shared" si="0"/>
        <v>=Block19==</v>
      </c>
      <c r="C20" s="59" t="str" cm="1">
        <f t="array" aca="1" ref="C20" ca="1">BoxVal($A20,8,COLUMN(INDIRECT("T"&amp;($A20-1)*65+2)),1)</f>
        <v>9V</v>
      </c>
      <c r="D20" s="59" t="str" cm="1">
        <f t="array" aca="1" ref="D20" ca="1">BoxVal($A20,2,COLUMN(INDIRECT("T"&amp;($A20-1)*65+2)),1)</f>
        <v>TFC</v>
      </c>
      <c r="E20" s="59" t="str" cm="1">
        <f t="array" aca="1" ref="E20" ca="1">BoxVal($A20,3,COLUMN(INDIRECT("T"&amp;($A20-1)*65+2)),1)</f>
        <v>MP</v>
      </c>
      <c r="F20" s="59" t="str" cm="1">
        <f t="array" aca="1" ref="F20" ca="1">BoxVal($A20,16,COLUMN(INDIRECT("T"&amp;($A20-1)*65+2)),1)</f>
        <v>non</v>
      </c>
      <c r="G20" s="59" t="str" cm="1">
        <f t="array" aca="1" ref="G20" ca="1">BoxVal($A20,4,COLUMN(INDIRECT("T"&amp;($A20-1)*65+2)),1)</f>
        <v>ZTS6856S</v>
      </c>
      <c r="H20" s="59" t="str" cm="1">
        <f t="array" aca="1" ref="H20" ca="1">BoxVal($A20,5,COLUMN(INDIRECT("T"&amp;($A20-1)*65+2)),1)</f>
        <v>4807ZA</v>
      </c>
      <c r="I20" s="59" t="str" cm="1">
        <f t="array" aca="1" ref="I20" ca="1">BoxVal($A20,6,COLUMN(INDIRECT("T"&amp;($A20-1)*65+2)),1)</f>
        <v>ZTS2180</v>
      </c>
      <c r="J20" s="59" t="str" cm="1">
        <f t="array" aca="1" ref="J20" ca="1">BoxVal($A20,21,COLUMN(INDIRECT("T"&amp;($A20-1)*65+2)),1)</f>
        <v>default_NormalMode</v>
      </c>
      <c r="K20" s="59" t="str" cm="1">
        <f t="array" aca="1" ref="K20" ca="1">BoxVal($A20,25,COLUMN(INDIRECT("T"&amp;($A20-1)*65+2)),1)</f>
        <v>Default</v>
      </c>
      <c r="L20" s="60" t="str" cm="1">
        <f t="array" aca="1" ref="L20" ca="1">BoxVal($A20,32,COLUMN(INDIRECT("T"&amp;($A20-1)*65+2)),1)</f>
        <v>3.3V : 100~170 (uA)
Vdc&amp;Remark: -</v>
      </c>
      <c r="M20" s="59" t="str" cm="1">
        <f t="array" aca="1" ref="M20" ca="1">BoxVal($A20,31,COLUMN(INDIRECT("T"&amp;($A20-1)*65+2)),1)</f>
        <v>-38+/-0.8 dBV</v>
      </c>
      <c r="N20" s="59" t="str" cm="1">
        <f t="array" aca="1" ref="N20" ca="1">BoxVal($A20,12,COLUMN(INDIRECT("T"&amp;($A20-1)*65+2)),1)</f>
        <v>Normal</v>
      </c>
      <c r="O20" s="64" t="str" cm="1">
        <f t="array" ref="O20">BoxVal($A20,2,COLUMN(V21),1)</f>
        <v>Bit11,15</v>
      </c>
      <c r="P20" s="64" t="str" cm="1">
        <f t="array" aca="1" ref="P20" ca="1">BoxVal($A20,2,COLUMN(INDIRECT("AB"&amp;($A20-1)*65+2)),1)</f>
        <v>default_NormalMode_38dB_304ZA_2410A_377_452_ZTS6856S_MP19.4</v>
      </c>
      <c r="Q20" s="64" t="str" cm="1">
        <f t="array" aca="1" ref="Q20" ca="1">BoxVal($A20,2,COLUMN(INDIRECT("AJ"&amp;($A20-1)*65+2)),1)</f>
        <v>For 高Pullin</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81" t="s">
        <v>562</v>
      </c>
      <c r="BU20" s="81" t="s">
        <v>562</v>
      </c>
      <c r="BV20" s="81" t="s">
        <v>562</v>
      </c>
      <c r="BW20" s="81"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33" ht="30" customHeight="1" x14ac:dyDescent="0.25">
      <c r="A21" s="58">
        <v>20</v>
      </c>
      <c r="B21" s="63" t="str">
        <f t="shared" si="0"/>
        <v>=Block20==</v>
      </c>
      <c r="C21" s="59" t="str" cm="1">
        <f t="array" aca="1" ref="C21" ca="1">BoxVal($A21,8,COLUMN(INDIRECT("T"&amp;($A21-1)*65+2)),1)</f>
        <v>10V</v>
      </c>
      <c r="D21" s="59" t="str" cm="1">
        <f t="array" aca="1" ref="D21" ca="1">BoxVal($A21,2,COLUMN(INDIRECT("T"&amp;($A21-1)*65+2)),1)</f>
        <v>HELE</v>
      </c>
      <c r="E21" s="59" t="str" cm="1">
        <f t="array" aca="1" ref="E21" ca="1">BoxVal($A21,3,COLUMN(INDIRECT("T"&amp;($A21-1)*65+2)),1)</f>
        <v>PR</v>
      </c>
      <c r="F21" s="59" t="str" cm="1">
        <f t="array" aca="1" ref="F21" ca="1">BoxVal($A21,16,COLUMN(INDIRECT("T"&amp;($A21-1)*65+2)),1)</f>
        <v>non</v>
      </c>
      <c r="G21" s="59" t="str" cm="1">
        <f t="array" aca="1" ref="G21" ca="1">BoxVal($A21,4,COLUMN(INDIRECT("T"&amp;($A21-1)*65+2)),1)</f>
        <v>ZTS6054L</v>
      </c>
      <c r="H21" s="59" t="str" cm="1">
        <f t="array" aca="1" ref="H21" ca="1">BoxVal($A21,5,COLUMN(INDIRECT("T"&amp;($A21-1)*65+2)),1)</f>
        <v>4807ZA</v>
      </c>
      <c r="I21" s="59" t="str" cm="1">
        <f t="array" aca="1" ref="I21" ca="1">BoxVal($A21,6,COLUMN(INDIRECT("T"&amp;($A21-1)*65+2)),1)</f>
        <v>3004_V11</v>
      </c>
      <c r="J21" s="59" t="str" cm="1">
        <f t="array" aca="1" ref="J21" ca="1">BoxVal($A21,21,COLUMN(INDIRECT("T"&amp;($A21-1)*65+2)),1)</f>
        <v>10V_NormalMode</v>
      </c>
      <c r="K21" s="59" t="str" cm="1">
        <f t="array" aca="1" ref="K21" ca="1">BoxVal($A21,25,COLUMN(INDIRECT("T"&amp;($A21-1)*65+2)),1)</f>
        <v>Default</v>
      </c>
      <c r="L21" s="60" t="str" cm="1">
        <f t="array" aca="1" ref="L21" ca="1">BoxVal($A21,32,COLUMN(INDIRECT("T"&amp;($A21-1)*65+2)),1)</f>
        <v>3.3V : 100~170 (uA)
Vdc&amp;Remark: -</v>
      </c>
      <c r="M21" s="59" t="str" cm="1">
        <f t="array" aca="1" ref="M21" ca="1">BoxVal($A21,31,COLUMN(INDIRECT("T"&amp;($A21-1)*65+2)),1)</f>
        <v>-42+/-0.8 dBV</v>
      </c>
      <c r="N21" s="59" t="str" cm="1">
        <f t="array" aca="1" ref="N21" ca="1">BoxVal($A21,12,COLUMN(INDIRECT("T"&amp;($A21-1)*65+2)),1)</f>
        <v>Normal</v>
      </c>
      <c r="O21" s="64" t="str" cm="1">
        <f t="array" ref="O21">BoxVal($A21,2,COLUMN(V22),1)</f>
        <v>Bit11,15</v>
      </c>
      <c r="P21" s="64" t="str" cm="1">
        <f t="array" aca="1" ref="P21" ca="1">BoxVal($A21,2,COLUMN(INDIRECT("AB"&amp;($A21-1)*65+2)),1)</f>
        <v>10V_NormalMode_42dB_304ZA_2227F_397_442_ZTS6054L_PR20.0</v>
      </c>
      <c r="Q21" s="64" t="str" cm="1">
        <f t="array" aca="1" ref="Q21" ca="1">BoxVal($A21,2,COLUMN(INDIRECT("AJ"&amp;($A21-1)*65+2)),1)</f>
        <v>ASIC存在高Vbias Vn , fix 10V trim</v>
      </c>
      <c r="R21" s="34"/>
      <c r="S21" s="7" t="s">
        <v>604</v>
      </c>
      <c r="T21" s="7" t="str">
        <f>VLOOKUP($T8,$AU$1:$AZ$31,MATCH($T2,$AU$1:$AZ$1,0),FALSE)&amp;"_"&amp;T10</f>
        <v>default_NormalMode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81" t="s">
        <v>562</v>
      </c>
      <c r="BU21" s="81" t="s">
        <v>562</v>
      </c>
      <c r="BV21" s="81" t="s">
        <v>562</v>
      </c>
      <c r="BW21" s="81"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33" ht="30" customHeight="1" x14ac:dyDescent="0.25">
      <c r="A22" s="58">
        <v>21</v>
      </c>
      <c r="B22" s="63" t="str">
        <f t="shared" si="0"/>
        <v>=Block21==</v>
      </c>
      <c r="C22" s="59" t="str" cm="1">
        <f t="array" aca="1" ref="C22" ca="1">BoxVal($A22,8,COLUMN(INDIRECT("T"&amp;($A22-1)*65+2)),1)</f>
        <v>9V</v>
      </c>
      <c r="D22" s="59" t="str" cm="1">
        <f t="array" aca="1" ref="D22" ca="1">BoxVal($A22,2,COLUMN(INDIRECT("T"&amp;($A22-1)*65+2)),1)</f>
        <v>CPC</v>
      </c>
      <c r="E22" s="59" t="str" cm="1">
        <f t="array" aca="1" ref="E22" ca="1">BoxVal($A22,3,COLUMN(INDIRECT("T"&amp;($A22-1)*65+2)),1)</f>
        <v>PR</v>
      </c>
      <c r="F22" s="59" t="str" cm="1">
        <f t="array" aca="1" ref="F22" ca="1">BoxVal($A22,16,COLUMN(INDIRECT("T"&amp;($A22-1)*65+2)),1)</f>
        <v>non</v>
      </c>
      <c r="G22" s="59" t="str" cm="1">
        <f t="array" aca="1" ref="G22" ca="1">BoxVal($A22,4,COLUMN(INDIRECT("T"&amp;($A22-1)*65+2)),1)</f>
        <v>ZTS6156SE</v>
      </c>
      <c r="H22" s="59" t="str" cm="1">
        <f t="array" aca="1" ref="H22" ca="1">BoxVal($A22,5,COLUMN(INDIRECT("T"&amp;($A22-1)*65+2)),1)</f>
        <v>4807ZA</v>
      </c>
      <c r="I22" s="59" t="str" cm="1">
        <f t="array" aca="1" ref="I22" ca="1">BoxVal($A22,6,COLUMN(INDIRECT("T"&amp;($A22-1)*65+2)),1)</f>
        <v>3004_V11</v>
      </c>
      <c r="J22" s="59" t="str" cm="1">
        <f t="array" aca="1" ref="J22" ca="1">BoxVal($A22,21,COLUMN(INDIRECT("T"&amp;($A22-1)*65+2)),1)</f>
        <v>default_NormalMode</v>
      </c>
      <c r="K22" s="59" t="str" cm="1">
        <f t="array" aca="1" ref="K22" ca="1">BoxVal($A22,25,COLUMN(INDIRECT("T"&amp;($A22-1)*65+2)),1)</f>
        <v>Default</v>
      </c>
      <c r="L22" s="60" t="str" cm="1">
        <f t="array" aca="1" ref="L22" ca="1">BoxVal($A22,32,COLUMN(INDIRECT("T"&amp;($A22-1)*65+2)),1)</f>
        <v>3.3V : 50~100 (uA)
Vdc&amp;Remark: -</v>
      </c>
      <c r="M22" s="59" t="str" cm="1">
        <f t="array" aca="1" ref="M22" ca="1">BoxVal($A22,31,COLUMN(INDIRECT("T"&amp;($A22-1)*65+2)),1)</f>
        <v>-38+/-0.8 dBV</v>
      </c>
      <c r="N22" s="59" t="str" cm="1">
        <f t="array" aca="1" ref="N22" ca="1">BoxVal($A22,12,COLUMN(INDIRECT("T"&amp;($A22-1)*65+2)),1)</f>
        <v>Normal</v>
      </c>
      <c r="O22" s="64" t="str" cm="1">
        <f t="array" ref="O22">BoxVal($A22,2,COLUMN(V23),1)</f>
        <v>Bit11,13,15</v>
      </c>
      <c r="P22" s="64" t="str" cm="1">
        <f t="array" aca="1" ref="P22" ca="1">BoxVal($A22,2,COLUMN(INDIRECT("AB"&amp;($A22-1)*65+2)),1)</f>
        <v>default_NormalMode_38dB_304ZA_2227F_397_457_ZTS6156SE_PR21.4</v>
      </c>
      <c r="Q22" s="64" t="str" cm="1">
        <f t="array" aca="1" ref="Q22" ca="1">BoxVal($A22,2,COLUMN(INDIRECT("AJ"&amp;($A22-1)*65+2)),1)</f>
        <v>CP vbias max Bin1+ Bin21(16.5V~15.3V)
ANC機種，初感降低-39
2024/12/30 : mail通知降低電流生產</v>
      </c>
      <c r="R22" s="34"/>
      <c r="S22" s="7" t="s">
        <v>424</v>
      </c>
      <c r="T22" s="7" t="str">
        <f>VLOOKUP($T4,MPN!$A$1:$E$500,2,FALSE)</f>
        <v>AMIC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81" t="s">
        <v>562</v>
      </c>
      <c r="BU22" s="81" t="s">
        <v>562</v>
      </c>
      <c r="BV22" s="81" t="s">
        <v>562</v>
      </c>
      <c r="BW22" s="81"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c r="DZ22" s="7" t="s">
        <v>1319</v>
      </c>
    </row>
    <row r="23" spans="1:133" ht="30" customHeight="1" x14ac:dyDescent="0.25">
      <c r="A23" s="58">
        <v>22</v>
      </c>
      <c r="B23" s="63" t="str">
        <f t="shared" si="0"/>
        <v>=Block22==</v>
      </c>
      <c r="C23" s="59" t="str" cm="1">
        <f t="array" aca="1" ref="C23" ca="1">BoxVal($A23,8,COLUMN(INDIRECT("T"&amp;($A23-1)*65+2)),1)</f>
        <v>9V</v>
      </c>
      <c r="D23" s="59" t="str" cm="1">
        <f t="array" aca="1" ref="D23" ca="1">BoxVal($A23,2,COLUMN(INDIRECT("T"&amp;($A23-1)*65+2)),1)</f>
        <v>CPC</v>
      </c>
      <c r="E23" s="59" t="str" cm="1">
        <f t="array" aca="1" ref="E23" ca="1">BoxVal($A23,3,COLUMN(INDIRECT("T"&amp;($A23-1)*65+2)),1)</f>
        <v>MP</v>
      </c>
      <c r="F23" s="59" t="str" cm="1">
        <f t="array" aca="1" ref="F23" ca="1">BoxVal($A23,16,COLUMN(INDIRECT("T"&amp;($A23-1)*65+2)),1)</f>
        <v>non</v>
      </c>
      <c r="G23" s="59" t="str" cm="1">
        <f t="array" aca="1" ref="G23" ca="1">BoxVal($A23,4,COLUMN(INDIRECT("T"&amp;($A23-1)*65+2)),1)</f>
        <v>ZTS6156_lowiq</v>
      </c>
      <c r="H23" s="59" t="str" cm="1">
        <f t="array" aca="1" ref="H23" ca="1">BoxVal($A23,5,COLUMN(INDIRECT("T"&amp;($A23-1)*65+2)),1)</f>
        <v>4807ZA</v>
      </c>
      <c r="I23" s="59" t="str" cm="1">
        <f t="array" aca="1" ref="I23" ca="1">BoxVal($A23,6,COLUMN(INDIRECT("T"&amp;($A23-1)*65+2)),1)</f>
        <v>3006HW-A</v>
      </c>
      <c r="J23" s="59" t="str" cm="1">
        <f t="array" aca="1" ref="J23" ca="1">BoxVal($A23,21,COLUMN(INDIRECT("T"&amp;($A23-1)*65+2)),1)</f>
        <v>default_NormalMode</v>
      </c>
      <c r="K23" s="59" t="str" cm="1">
        <f t="array" aca="1" ref="K23" ca="1">BoxVal($A23,25,COLUMN(INDIRECT("T"&amp;($A23-1)*65+2)),1)</f>
        <v>Default</v>
      </c>
      <c r="L23" s="60" t="str" cm="1">
        <f t="array" aca="1" ref="L23" ca="1">BoxVal($A23,32,COLUMN(INDIRECT("T"&amp;($A23-1)*65+2)),1)</f>
        <v>3.3V : 50~100 (uA)
Vdc&amp;Remark: -</v>
      </c>
      <c r="M23" s="59" t="str" cm="1">
        <f t="array" aca="1" ref="M23" ca="1">BoxVal($A23,31,COLUMN(INDIRECT("T"&amp;($A23-1)*65+2)),1)</f>
        <v>-38+/-1 dBV</v>
      </c>
      <c r="N23" s="59" t="str" cm="1">
        <f t="array" aca="1" ref="N23" ca="1">BoxVal($A23,12,COLUMN(INDIRECT("T"&amp;($A23-1)*65+2)),1)</f>
        <v>Normal</v>
      </c>
      <c r="O23" s="64" t="str" cm="1">
        <f t="array" ref="O23">BoxVal($A23,2,COLUMN(V24),1)</f>
        <v>Bit11,13,15</v>
      </c>
      <c r="P23" s="64" t="str" cm="1">
        <f t="array" aca="1" ref="P23" ca="1">BoxVal($A23,2,COLUMN(INDIRECT("AB"&amp;($A23-1)*65+2)),1)</f>
        <v>default_NormalMode_38dB_304ZA_2282A_455_540_ZTS6156_lowiq_MP22.6</v>
      </c>
      <c r="Q23" s="64" t="str" cm="1">
        <f t="array" aca="1" ref="Q23" ca="1">BoxVal($A23,2,COLUMN(INDIRECT("AJ"&amp;($A23-1)*65+2)),1)</f>
        <v>CP vbias max Bin1+21</v>
      </c>
      <c r="R23" s="34"/>
      <c r="S23" s="7" t="s">
        <v>16</v>
      </c>
      <c r="T23" s="7" t="str">
        <f>VLOOKUP($T5,ASIC!$A$1:$B$200,2,FALSE)</f>
        <v>304ZA</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81" t="s">
        <v>562</v>
      </c>
      <c r="BU23" s="81" t="s">
        <v>562</v>
      </c>
      <c r="BV23" s="81" t="s">
        <v>562</v>
      </c>
      <c r="BW23" s="81"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c r="DZ23" s="7" t="s">
        <v>1320</v>
      </c>
    </row>
    <row r="24" spans="1:133" ht="30" customHeight="1" x14ac:dyDescent="0.25">
      <c r="A24" s="58">
        <v>23</v>
      </c>
      <c r="B24" s="63" t="str">
        <f t="shared" si="0"/>
        <v>=Block23==</v>
      </c>
      <c r="C24" s="59" t="str" cm="1">
        <f t="array" aca="1" ref="C24" ca="1">BoxVal($A24,8,COLUMN(INDIRECT("T"&amp;($A24-1)*65+2)),1)</f>
        <v>12V</v>
      </c>
      <c r="D24" s="59" t="str" cm="1">
        <f t="array" aca="1" ref="D24" ca="1">BoxVal($A24,2,COLUMN(INDIRECT("T"&amp;($A24-1)*65+2)),1)</f>
        <v>CPC</v>
      </c>
      <c r="E24" s="59" t="str" cm="1">
        <f t="array" aca="1" ref="E24" ca="1">BoxVal($A24,3,COLUMN(INDIRECT("T"&amp;($A24-1)*65+2)),1)</f>
        <v>PR</v>
      </c>
      <c r="F24" s="59" t="str" cm="1">
        <f t="array" aca="1" ref="F24" ca="1">BoxVal($A24,16,COLUMN(INDIRECT("T"&amp;($A24-1)*65+2)),1)</f>
        <v>non</v>
      </c>
      <c r="G24" s="59" t="str" cm="1">
        <f t="array" aca="1" ref="G24" ca="1">BoxVal($A24,4,COLUMN(INDIRECT("T"&amp;($A24-1)*65+2)),1)</f>
        <v>ZTS6156SE_lowiq</v>
      </c>
      <c r="H24" s="59" t="str" cm="1">
        <f t="array" aca="1" ref="H24" ca="1">BoxVal($A24,5,COLUMN(INDIRECT("T"&amp;($A24-1)*65+2)),1)</f>
        <v>4807ZA</v>
      </c>
      <c r="I24" s="59" t="str" cm="1">
        <f t="array" aca="1" ref="I24" ca="1">BoxVal($A24,6,COLUMN(INDIRECT("T"&amp;($A24-1)*65+2)),1)</f>
        <v>1101LAV</v>
      </c>
      <c r="J24" s="59" t="str" cm="1">
        <f t="array" aca="1" ref="J24" ca="1">BoxVal($A24,21,COLUMN(INDIRECT("T"&amp;($A24-1)*65+2)),1)</f>
        <v>12V_TestMode</v>
      </c>
      <c r="K24" s="59" t="str" cm="1">
        <f t="array" aca="1" ref="K24" ca="1">BoxVal($A24,25,COLUMN(INDIRECT("T"&amp;($A24-1)*65+2)),1)</f>
        <v>Default</v>
      </c>
      <c r="L24" s="60" t="str" cm="1">
        <f t="array" aca="1" ref="L24" ca="1">BoxVal($A24,32,COLUMN(INDIRECT("T"&amp;($A24-1)*65+2)),1)</f>
        <v>3.3V : 50~100 (uA)
Vdc&amp;Remark: -</v>
      </c>
      <c r="M24" s="59" t="str" cm="1">
        <f t="array" aca="1" ref="M24" ca="1">BoxVal($A24,31,COLUMN(INDIRECT("T"&amp;($A24-1)*65+2)),1)</f>
        <v>-38+/-0.8 dBV</v>
      </c>
      <c r="N24" s="59" t="str" cm="1">
        <f t="array" aca="1" ref="N24" ca="1">BoxVal($A24,12,COLUMN(INDIRECT("T"&amp;($A24-1)*65+2)),1)</f>
        <v>Normal</v>
      </c>
      <c r="O24" s="64" t="str" cm="1">
        <f t="array" ref="O24">BoxVal($A24,2,COLUMN(V25),1)</f>
        <v>Bit11,13,15</v>
      </c>
      <c r="P24" s="64" t="str" cm="1">
        <f t="array" aca="1" ref="P24" ca="1">BoxVal($A24,2,COLUMN(INDIRECT("AB"&amp;($A24-1)*65+2)),1)</f>
        <v>12V_TestMode_38dB_304ZA_N039A_392_422_ZTS6156SE_lowiq_PR23.3</v>
      </c>
      <c r="Q24" s="64" t="str" cm="1">
        <f t="array" aca="1" ref="Q24" ca="1">BoxVal($A24,2,COLUMN(INDIRECT("AJ"&amp;($A24-1)*65+2)),1)</f>
        <v>CP vbias max Bin1+ Bin21(16.5V~15.3V)
ANC機種，初感降低-39
2024/12/30 : mail通知降低電流生產</v>
      </c>
      <c r="R24" s="34"/>
      <c r="S24" s="7" t="s">
        <v>17</v>
      </c>
      <c r="T24" s="7" t="str">
        <f>VLOOKUP($T6,Sensor!$A$1:$B$100,2,FALSE)</f>
        <v>N010A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81" t="s">
        <v>562</v>
      </c>
      <c r="BU24" s="81" t="s">
        <v>562</v>
      </c>
      <c r="BV24" s="81" t="s">
        <v>562</v>
      </c>
      <c r="BW24" s="81"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c r="DZ24" s="7" t="s">
        <v>1321</v>
      </c>
    </row>
    <row r="25" spans="1:133" ht="30" customHeight="1" x14ac:dyDescent="0.25">
      <c r="A25" s="58">
        <v>24</v>
      </c>
      <c r="B25" s="63" t="str">
        <f t="shared" si="0"/>
        <v>=Block24==</v>
      </c>
      <c r="C25" s="59" t="str" cm="1">
        <f t="array" aca="1" ref="C25" ca="1">BoxVal($A25,8,COLUMN(INDIRECT("T"&amp;($A25-1)*65+2)),1)</f>
        <v>12V</v>
      </c>
      <c r="D25" s="59" t="str" cm="1">
        <f t="array" aca="1" ref="D25" ca="1">BoxVal($A25,2,COLUMN(INDIRECT("T"&amp;($A25-1)*65+2)),1)</f>
        <v>CPC</v>
      </c>
      <c r="E25" s="59" t="str" cm="1">
        <f t="array" aca="1" ref="E25" ca="1">BoxVal($A25,3,COLUMN(INDIRECT("T"&amp;($A25-1)*65+2)),1)</f>
        <v>MP</v>
      </c>
      <c r="F25" s="59" t="str" cm="1">
        <f t="array" aca="1" ref="F25" ca="1">BoxVal($A25,16,COLUMN(INDIRECT("T"&amp;($A25-1)*65+2)),1)</f>
        <v>non</v>
      </c>
      <c r="G25" s="59" t="str" cm="1">
        <f t="array" aca="1" ref="G25" ca="1">BoxVal($A25,4,COLUMN(INDIRECT("T"&amp;($A25-1)*65+2)),1)</f>
        <v>ZTS6051MH</v>
      </c>
      <c r="H25" s="59" t="str" cm="1">
        <f t="array" aca="1" ref="H25" ca="1">BoxVal($A25,5,COLUMN(INDIRECT("T"&amp;($A25-1)*65+2)),1)</f>
        <v>4807ZA</v>
      </c>
      <c r="I25" s="59" t="str" cm="1">
        <f t="array" aca="1" ref="I25" ca="1">BoxVal($A25,6,COLUMN(INDIRECT("T"&amp;($A25-1)*65+2)),1)</f>
        <v>1101LAV</v>
      </c>
      <c r="J25" s="59" t="str" cm="1">
        <f t="array" aca="1" ref="J25" ca="1">BoxVal($A25,21,COLUMN(INDIRECT("T"&amp;($A25-1)*65+2)),1)</f>
        <v>12V_TestMode</v>
      </c>
      <c r="K25" s="59" t="str" cm="1">
        <f t="array" aca="1" ref="K25" ca="1">BoxVal($A25,25,COLUMN(INDIRECT("T"&amp;($A25-1)*65+2)),1)</f>
        <v>Default</v>
      </c>
      <c r="L25" s="60" t="str" cm="1">
        <f t="array" aca="1" ref="L25" ca="1">BoxVal($A25,32,COLUMN(INDIRECT("T"&amp;($A25-1)*65+2)),1)</f>
        <v>3.3V : 100~170 (uA)
Vdc&amp;Remark: -</v>
      </c>
      <c r="M25" s="59" t="str" cm="1">
        <f t="array" aca="1" ref="M25" ca="1">BoxVal($A25,31,COLUMN(INDIRECT("T"&amp;($A25-1)*65+2)),1)</f>
        <v>-38+/-0.8 dBV</v>
      </c>
      <c r="N25" s="59" t="str" cm="1">
        <f t="array" aca="1" ref="N25" ca="1">BoxVal($A25,12,COLUMN(INDIRECT("T"&amp;($A25-1)*65+2)),1)</f>
        <v>Normal</v>
      </c>
      <c r="O25" s="64" t="str" cm="1">
        <f t="array" ref="O25">BoxVal($A25,2,COLUMN(V26),1)</f>
        <v>Bit11,15</v>
      </c>
      <c r="P25" s="64" t="str" cm="1">
        <f t="array" aca="1" ref="P25" ca="1">BoxVal($A25,2,COLUMN(INDIRECT("AB"&amp;($A25-1)*65+2)),1)</f>
        <v>12V_TestMode_38dB_304ZA_N039A_362_421_ZTS6051MH_MP24.5</v>
      </c>
      <c r="Q25" s="64" t="str" cm="1">
        <f t="array" aca="1" ref="Q25" ca="1">BoxVal($A25,2,COLUMN(INDIRECT("AJ"&amp;($A25-1)*65+2)),1)</f>
        <v/>
      </c>
      <c r="R25" s="34"/>
      <c r="S25" s="7" t="s">
        <v>21</v>
      </c>
      <c r="T25" s="7" t="str">
        <f>VLOOKUP($T4,MPN!$A$1:$E$500,5,FALSE)</f>
        <v>Default</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81" t="s">
        <v>562</v>
      </c>
      <c r="BU25" s="81" t="s">
        <v>562</v>
      </c>
      <c r="BV25" s="81" t="s">
        <v>562</v>
      </c>
      <c r="BW25" s="81"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c r="DZ25" s="7" t="s">
        <v>1322</v>
      </c>
    </row>
    <row r="26" spans="1:133" ht="30" customHeight="1" x14ac:dyDescent="0.25">
      <c r="A26" s="58">
        <v>25</v>
      </c>
      <c r="B26" s="63" t="str">
        <f t="shared" si="0"/>
        <v>=Block25==</v>
      </c>
      <c r="C26" s="59" t="str" cm="1">
        <f t="array" aca="1" ref="C26" ca="1">BoxVal($A26,8,COLUMN(INDIRECT("T"&amp;($A26-1)*65+2)),1)</f>
        <v>12V</v>
      </c>
      <c r="D26" s="59" t="str" cm="1">
        <f t="array" aca="1" ref="D26" ca="1">BoxVal($A26,2,COLUMN(INDIRECT("T"&amp;($A26-1)*65+2)),1)</f>
        <v>CPC</v>
      </c>
      <c r="E26" s="59" t="str" cm="1">
        <f t="array" aca="1" ref="E26" ca="1">BoxVal($A26,3,COLUMN(INDIRECT("T"&amp;($A26-1)*65+2)),1)</f>
        <v>TR</v>
      </c>
      <c r="F26" s="59" t="str" cm="1">
        <f t="array" aca="1" ref="F26" ca="1">BoxVal($A26,16,COLUMN(INDIRECT("T"&amp;($A26-1)*65+2)),1)</f>
        <v>non</v>
      </c>
      <c r="G26" s="59" t="str" cm="1">
        <f t="array" aca="1" ref="G26" ca="1">BoxVal($A26,4,COLUMN(INDIRECT("T"&amp;($A26-1)*65+2)),1)</f>
        <v xml:space="preserve">ZTS6155SE_low power </v>
      </c>
      <c r="H26" s="59" t="str" cm="1">
        <f t="array" aca="1" ref="H26" ca="1">BoxVal($A26,5,COLUMN(INDIRECT("T"&amp;($A26-1)*65+2)),1)</f>
        <v>4807ZA</v>
      </c>
      <c r="I26" s="59" t="str" cm="1">
        <f t="array" aca="1" ref="I26" ca="1">BoxVal($A26,6,COLUMN(INDIRECT("T"&amp;($A26-1)*65+2)),1)</f>
        <v>1101LAV</v>
      </c>
      <c r="J26" s="59" t="str" cm="1">
        <f t="array" aca="1" ref="J26" ca="1">BoxVal($A26,21,COLUMN(INDIRECT("T"&amp;($A26-1)*65+2)),1)</f>
        <v>12V_TestMode</v>
      </c>
      <c r="K26" s="59" t="str" cm="1">
        <f t="array" aca="1" ref="K26" ca="1">BoxVal($A26,25,COLUMN(INDIRECT("T"&amp;($A26-1)*65+2)),1)</f>
        <v>Default</v>
      </c>
      <c r="L26" s="60" t="str" cm="1">
        <f t="array" aca="1" ref="L26" ca="1">BoxVal($A26,32,COLUMN(INDIRECT("T"&amp;($A26-1)*65+2)),1)</f>
        <v>3.3V : 50~100 (uA)
Vdc&amp;Remark: -</v>
      </c>
      <c r="M26" s="59" t="str" cm="1">
        <f t="array" aca="1" ref="M26" ca="1">BoxVal($A26,31,COLUMN(INDIRECT("T"&amp;($A26-1)*65+2)),1)</f>
        <v>-38+/-0.8 dBV</v>
      </c>
      <c r="N26" s="59" t="str" cm="1">
        <f t="array" aca="1" ref="N26" ca="1">BoxVal($A26,12,COLUMN(INDIRECT("T"&amp;($A26-1)*65+2)),1)</f>
        <v>Normal</v>
      </c>
      <c r="O26" s="64" t="str" cm="1">
        <f t="array" ref="O26">BoxVal($A26,2,COLUMN(V27),1)</f>
        <v>Bit11,13,15</v>
      </c>
      <c r="P26" s="64" t="str" cm="1">
        <f t="array" aca="1" ref="P26" ca="1">BoxVal($A26,2,COLUMN(INDIRECT("AB"&amp;($A26-1)*65+2)),1)</f>
        <v>12V_TestMode_38dB_304ZA_N039A_393_432_ZTS6155SE_low power _TR25.2</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81" t="s">
        <v>562</v>
      </c>
      <c r="BU26" s="81" t="s">
        <v>562</v>
      </c>
      <c r="BV26" s="81" t="s">
        <v>562</v>
      </c>
      <c r="BW26" s="81"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33" ht="30" customHeight="1" x14ac:dyDescent="0.25">
      <c r="A27" s="58">
        <v>26</v>
      </c>
      <c r="B27" s="63" t="str">
        <f t="shared" si="0"/>
        <v>=Block26==</v>
      </c>
      <c r="C27" s="59" t="str" cm="1">
        <f t="array" aca="1" ref="C27" ca="1">BoxVal($A27,8,COLUMN(INDIRECT("T"&amp;($A27-1)*65+2)),1)</f>
        <v>12V</v>
      </c>
      <c r="D27" s="59" t="str" cm="1">
        <f t="array" aca="1" ref="D27" ca="1">BoxVal($A27,2,COLUMN(INDIRECT("T"&amp;($A27-1)*65+2)),1)</f>
        <v>CPC</v>
      </c>
      <c r="E27" s="59" t="str" cm="1">
        <f t="array" aca="1" ref="E27" ca="1">BoxVal($A27,3,COLUMN(INDIRECT("T"&amp;($A27-1)*65+2)),1)</f>
        <v>PR</v>
      </c>
      <c r="F27" s="59" t="str" cm="1">
        <f t="array" aca="1" ref="F27" ca="1">BoxVal($A27,16,COLUMN(INDIRECT("T"&amp;($A27-1)*65+2)),1)</f>
        <v>non</v>
      </c>
      <c r="G27" s="59" t="str" cm="1">
        <f t="array" aca="1" ref="G27" ca="1">BoxVal($A27,4,COLUMN(INDIRECT("T"&amp;($A27-1)*65+2)),1)</f>
        <v xml:space="preserve">ZTS6155SE_low power </v>
      </c>
      <c r="H27" s="59" t="str" cm="1">
        <f t="array" aca="1" ref="H27" ca="1">BoxVal($A27,5,COLUMN(INDIRECT("T"&amp;($A27-1)*65+2)),1)</f>
        <v>4807ZA</v>
      </c>
      <c r="I27" s="59" t="str" cm="1">
        <f t="array" aca="1" ref="I27" ca="1">BoxVal($A27,6,COLUMN(INDIRECT("T"&amp;($A27-1)*65+2)),1)</f>
        <v>1101HAV</v>
      </c>
      <c r="J27" s="59" t="str" cm="1">
        <f t="array" aca="1" ref="J27" ca="1">BoxVal($A27,21,COLUMN(INDIRECT("T"&amp;($A27-1)*65+2)),1)</f>
        <v>12V_TestMode</v>
      </c>
      <c r="K27" s="59" t="str" cm="1">
        <f t="array" aca="1" ref="K27" ca="1">BoxVal($A27,25,COLUMN(INDIRECT("T"&amp;($A27-1)*65+2)),1)</f>
        <v>Default</v>
      </c>
      <c r="L27" s="60" t="str" cm="1">
        <f t="array" aca="1" ref="L27" ca="1">BoxVal($A27,32,COLUMN(INDIRECT("T"&amp;($A27-1)*65+2)),1)</f>
        <v>3.3V : 50~100 (uA)
Vdc&amp;Remark: -</v>
      </c>
      <c r="M27" s="59" t="str" cm="1">
        <f t="array" aca="1" ref="M27" ca="1">BoxVal($A27,31,COLUMN(INDIRECT("T"&amp;($A27-1)*65+2)),1)</f>
        <v>-38+/-0.8 dBV</v>
      </c>
      <c r="N27" s="59" t="str" cm="1">
        <f t="array" aca="1" ref="N27" ca="1">BoxVal($A27,12,COLUMN(INDIRECT("T"&amp;($A27-1)*65+2)),1)</f>
        <v>Normal</v>
      </c>
      <c r="O27" s="64" t="str" cm="1">
        <f t="array" ref="O27">BoxVal($A27,2,COLUMN(V28),1)</f>
        <v>Bit11,13,15</v>
      </c>
      <c r="P27" s="64" t="str" cm="1">
        <f t="array" aca="1" ref="P27" ca="1">BoxVal($A27,2,COLUMN(INDIRECT("AB"&amp;($A27-1)*65+2)),1)</f>
        <v>12V_TestMode_38dB_304ZA_N034A_393_432_ZTS6155SE_low power _PR26.0</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81" t="s">
        <v>562</v>
      </c>
      <c r="BU27" s="81" t="s">
        <v>562</v>
      </c>
      <c r="BV27" s="81" t="s">
        <v>562</v>
      </c>
      <c r="BW27" s="81"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33" ht="30" customHeight="1" x14ac:dyDescent="0.25">
      <c r="A28" s="58">
        <v>27</v>
      </c>
      <c r="B28" s="63" t="str">
        <f t="shared" si="0"/>
        <v>=Block27==</v>
      </c>
      <c r="C28" s="59" t="str" cm="1">
        <f t="array" aca="1" ref="C28" ca="1">BoxVal($A28,8,COLUMN(INDIRECT("T"&amp;($A28-1)*65+2)),1)</f>
        <v>9V</v>
      </c>
      <c r="D28" s="59" t="str" cm="1">
        <f t="array" aca="1" ref="D28" ca="1">BoxVal($A28,2,COLUMN(INDIRECT("T"&amp;($A28-1)*65+2)),1)</f>
        <v>CPC</v>
      </c>
      <c r="E28" s="59" t="str" cm="1">
        <f t="array" aca="1" ref="E28" ca="1">BoxVal($A28,3,COLUMN(INDIRECT("T"&amp;($A28-1)*65+2)),1)</f>
        <v>MP</v>
      </c>
      <c r="F28" s="59" t="str" cm="1">
        <f t="array" aca="1" ref="F28" ca="1">BoxVal($A28,16,COLUMN(INDIRECT("T"&amp;($A28-1)*65+2)),1)</f>
        <v>ZTS6856B</v>
      </c>
      <c r="G28" s="59" t="str" cm="1">
        <f t="array" aca="1" ref="G28" ca="1">BoxVal($A28,4,COLUMN(INDIRECT("T"&amp;($A28-1)*65+2)),1)</f>
        <v>ZTS6856SR</v>
      </c>
      <c r="H28" s="59" t="str" cm="1">
        <f t="array" aca="1" ref="H28" ca="1">BoxVal($A28,5,COLUMN(INDIRECT("T"&amp;($A28-1)*65+2)),1)</f>
        <v>4807ZA</v>
      </c>
      <c r="I28" s="59" t="str" cm="1">
        <f t="array" aca="1" ref="I28" ca="1">BoxVal($A28,6,COLUMN(INDIRECT("T"&amp;($A28-1)*65+2)),1)</f>
        <v>ZTS2180</v>
      </c>
      <c r="J28" s="59" t="str" cm="1">
        <f t="array" aca="1" ref="J28" ca="1">BoxVal($A28,21,COLUMN(INDIRECT("T"&amp;($A28-1)*65+2)),1)</f>
        <v>default_NormalMode</v>
      </c>
      <c r="K28" s="59" t="str" cm="1">
        <f t="array" aca="1" ref="K28" ca="1">BoxVal($A28,25,COLUMN(INDIRECT("T"&amp;($A28-1)*65+2)),1)</f>
        <v>Default</v>
      </c>
      <c r="L28" s="60" t="str" cm="1">
        <f t="array" aca="1" ref="L28" ca="1">BoxVal($A28,32,COLUMN(INDIRECT("T"&amp;($A28-1)*65+2)),1)</f>
        <v>3.3V : 100~170 (uA)
Vdc&amp;Remark: -</v>
      </c>
      <c r="M28" s="59" t="str" cm="1">
        <f t="array" aca="1" ref="M28" ca="1">BoxVal($A28,31,COLUMN(INDIRECT("T"&amp;($A28-1)*65+2)),1)</f>
        <v>-38+/-0.8 dBV</v>
      </c>
      <c r="N28" s="59" t="str" cm="1">
        <f t="array" aca="1" ref="N28" ca="1">BoxVal($A28,12,COLUMN(INDIRECT("T"&amp;($A28-1)*65+2)),1)</f>
        <v>Normal</v>
      </c>
      <c r="O28" s="64" t="str" cm="1">
        <f t="array" ref="O28">BoxVal($A28,2,COLUMN(V29),1)</f>
        <v>Bit11,15</v>
      </c>
      <c r="P28" s="64" t="str" cm="1">
        <f t="array" aca="1" ref="P28" ca="1">BoxVal($A28,2,COLUMN(INDIRECT("AB"&amp;($A28-1)*65+2)),1)</f>
        <v>default_NormalMode_38dB_304ZA_2410A_377_450_ZTS6856SR_MP27.6</v>
      </c>
      <c r="Q28" s="64" t="str" cm="1">
        <f t="array" aca="1" ref="Q28" ca="1">BoxVal($A28,2,COLUMN(INDIRECT("AJ"&amp;($A28-1)*65+2)),1)</f>
        <v/>
      </c>
      <c r="R28" s="34"/>
      <c r="S28" s="7" t="s">
        <v>696</v>
      </c>
      <c r="T28" s="28">
        <v>44625</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81" t="s">
        <v>562</v>
      </c>
      <c r="BU28" s="81" t="s">
        <v>562</v>
      </c>
      <c r="BV28" s="81" t="s">
        <v>562</v>
      </c>
      <c r="BW28" s="81"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33" ht="30" customHeight="1" x14ac:dyDescent="0.25">
      <c r="A29" s="58">
        <v>28</v>
      </c>
      <c r="B29" s="63" t="str">
        <f t="shared" si="0"/>
        <v>=Block28==</v>
      </c>
      <c r="C29" s="59" t="str" cm="1">
        <f t="array" aca="1" ref="C29" ca="1">BoxVal($A29,8,COLUMN(INDIRECT("T"&amp;($A29-1)*65+2)),1)</f>
        <v>12V</v>
      </c>
      <c r="D29" s="59" t="str" cm="1">
        <f t="array" aca="1" ref="D29" ca="1">BoxVal($A29,2,COLUMN(INDIRECT("T"&amp;($A29-1)*65+2)),1)</f>
        <v>CPC</v>
      </c>
      <c r="E29" s="59" t="str" cm="1">
        <f t="array" aca="1" ref="E29" ca="1">BoxVal($A29,3,COLUMN(INDIRECT("T"&amp;($A29-1)*65+2)),1)</f>
        <v>MP</v>
      </c>
      <c r="F29" s="59" t="str" cm="1">
        <f t="array" aca="1" ref="F29" ca="1">BoxVal($A29,16,COLUMN(INDIRECT("T"&amp;($A29-1)*65+2)),1)</f>
        <v>non</v>
      </c>
      <c r="G29" s="59" t="str" cm="1">
        <f t="array" aca="1" ref="G29" ca="1">BoxVal($A29,4,COLUMN(INDIRECT("T"&amp;($A29-1)*65+2)),1)</f>
        <v>ZTS6856SE</v>
      </c>
      <c r="H29" s="59" t="str" cm="1">
        <f t="array" aca="1" ref="H29" ca="1">BoxVal($A29,5,COLUMN(INDIRECT("T"&amp;($A29-1)*65+2)),1)</f>
        <v>4807ZA</v>
      </c>
      <c r="I29" s="59" t="str" cm="1">
        <f t="array" aca="1" ref="I29" ca="1">BoxVal($A29,6,COLUMN(INDIRECT("T"&amp;($A29-1)*65+2)),1)</f>
        <v>ZTS2100</v>
      </c>
      <c r="J29" s="59" t="str" cm="1">
        <f t="array" aca="1" ref="J29" ca="1">BoxVal($A29,21,COLUMN(INDIRECT("T"&amp;($A29-1)*65+2)),1)</f>
        <v>12V_TestMode</v>
      </c>
      <c r="K29" s="59" t="str" cm="1">
        <f t="array" aca="1" ref="K29" ca="1">BoxVal($A29,25,COLUMN(INDIRECT("T"&amp;($A29-1)*65+2)),1)</f>
        <v>Default</v>
      </c>
      <c r="L29" s="60" t="str" cm="1">
        <f t="array" aca="1" ref="L29" ca="1">BoxVal($A29,32,COLUMN(INDIRECT("T"&amp;($A29-1)*65+2)),1)</f>
        <v>3.3V : 100~170 (uA)
Vdc&amp;Remark: -</v>
      </c>
      <c r="M29" s="59" t="str" cm="1">
        <f t="array" aca="1" ref="M29" ca="1">BoxVal($A29,31,COLUMN(INDIRECT("T"&amp;($A29-1)*65+2)),1)</f>
        <v>-38+/-0.8 dBV</v>
      </c>
      <c r="N29" s="59" t="str" cm="1">
        <f t="array" aca="1" ref="N29" ca="1">BoxVal($A29,12,COLUMN(INDIRECT("T"&amp;($A29-1)*65+2)),1)</f>
        <v>Normal</v>
      </c>
      <c r="O29" s="64" t="str" cm="1">
        <f t="array" ref="O29">BoxVal($A29,2,COLUMN(V30),1)</f>
        <v>Bit11,15</v>
      </c>
      <c r="P29" s="64" t="str" cm="1">
        <f t="array" aca="1" ref="P29" ca="1">BoxVal($A29,2,COLUMN(INDIRECT("AB"&amp;($A29-1)*65+2)),1)</f>
        <v>12V_TestMode_38dB_304ZA_N005A_400_463_ZTS6856SE_MP28.6</v>
      </c>
      <c r="Q29" s="64" t="str" cm="1">
        <f t="array" aca="1" ref="Q29" ca="1">BoxVal($A29,2,COLUMN(INDIRECT("AJ"&amp;($A29-1)*65+2)),1)</f>
        <v>CP vbias max Bin1+21</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81" t="s">
        <v>562</v>
      </c>
      <c r="BU29" s="81" t="s">
        <v>562</v>
      </c>
      <c r="BV29" s="81" t="s">
        <v>562</v>
      </c>
      <c r="BW29" s="81"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33" ht="30" customHeight="1" x14ac:dyDescent="0.25">
      <c r="A30" s="58">
        <v>29</v>
      </c>
      <c r="B30" s="63" t="str">
        <f t="shared" si="0"/>
        <v>=Block29==</v>
      </c>
      <c r="C30" s="59" t="str" cm="1">
        <f t="array" aca="1" ref="C30" ca="1">BoxVal($A30,8,COLUMN(INDIRECT("T"&amp;($A30-1)*65+2)),1)</f>
        <v>9V</v>
      </c>
      <c r="D30" s="59" t="str" cm="1">
        <f t="array" aca="1" ref="D30" ca="1">BoxVal($A30,2,COLUMN(INDIRECT("T"&amp;($A30-1)*65+2)),1)</f>
        <v>CPC</v>
      </c>
      <c r="E30" s="59" t="str" cm="1">
        <f t="array" aca="1" ref="E30" ca="1">BoxVal($A30,3,COLUMN(INDIRECT("T"&amp;($A30-1)*65+2)),1)</f>
        <v>MP</v>
      </c>
      <c r="F30" s="59" t="str" cm="1">
        <f t="array" aca="1" ref="F30" ca="1">BoxVal($A30,16,COLUMN(INDIRECT("T"&amp;($A30-1)*65+2)),1)</f>
        <v>non</v>
      </c>
      <c r="G30" s="59" t="str" cm="1">
        <f t="array" aca="1" ref="G30" ca="1">BoxVal($A30,4,COLUMN(INDIRECT("T"&amp;($A30-1)*65+2)),1)</f>
        <v>ZTS6856B</v>
      </c>
      <c r="H30" s="59" t="str" cm="1">
        <f t="array" aca="1" ref="H30" ca="1">BoxVal($A30,5,COLUMN(INDIRECT("T"&amp;($A30-1)*65+2)),1)</f>
        <v>4807ZA</v>
      </c>
      <c r="I30" s="59" t="str" cm="1">
        <f t="array" aca="1" ref="I30" ca="1">BoxVal($A30,6,COLUMN(INDIRECT("T"&amp;($A30-1)*65+2)),1)</f>
        <v>ZTS2180</v>
      </c>
      <c r="J30" s="59" t="str" cm="1">
        <f t="array" aca="1" ref="J30" ca="1">BoxVal($A30,21,COLUMN(INDIRECT("T"&amp;($A30-1)*65+2)),1)</f>
        <v>default_NormalMode</v>
      </c>
      <c r="K30" s="59" t="str" cm="1">
        <f t="array" aca="1" ref="K30" ca="1">BoxVal($A30,25,COLUMN(INDIRECT("T"&amp;($A30-1)*65+2)),1)</f>
        <v>Default</v>
      </c>
      <c r="L30" s="60" t="str" cm="1">
        <f t="array" aca="1" ref="L30" ca="1">BoxVal($A30,32,COLUMN(INDIRECT("T"&amp;($A30-1)*65+2)),1)</f>
        <v>3.3V : 100~170 (uA)
Vdc&amp;Remark: -</v>
      </c>
      <c r="M30" s="59" t="str" cm="1">
        <f t="array" aca="1" ref="M30" ca="1">BoxVal($A30,31,COLUMN(INDIRECT("T"&amp;($A30-1)*65+2)),1)</f>
        <v>-38+/-0.8 dBV</v>
      </c>
      <c r="N30" s="59" t="str" cm="1">
        <f t="array" aca="1" ref="N30" ca="1">BoxVal($A30,12,COLUMN(INDIRECT("T"&amp;($A30-1)*65+2)),1)</f>
        <v>Normal</v>
      </c>
      <c r="O30" s="64" t="str" cm="1">
        <f t="array" ref="O30">BoxVal($A30,2,COLUMN(V31),1)</f>
        <v>Bit11,15</v>
      </c>
      <c r="P30" s="64" t="str" cm="1">
        <f t="array" aca="1" ref="P30" ca="1">BoxVal($A30,2,COLUMN(INDIRECT("AB"&amp;($A30-1)*65+2)),1)</f>
        <v>default_NormalMode_38dB_304ZA_2410A_377_456_ZTS6856B_MP29.1</v>
      </c>
      <c r="Q30" s="64" t="str" cm="1">
        <f t="array" aca="1" ref="Q30" ca="1">BoxVal($A30,2,COLUMN(INDIRECT("AJ"&amp;($A30-1)*65+2)),1)</f>
        <v/>
      </c>
      <c r="R30" s="34"/>
      <c r="S30" s="7" t="s">
        <v>697</v>
      </c>
      <c r="T30" s="7">
        <f ca="1">COUNTA(U5:U64)</f>
        <v>8</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81" t="s">
        <v>562</v>
      </c>
      <c r="BU30" s="81" t="s">
        <v>562</v>
      </c>
      <c r="BV30" s="81" t="s">
        <v>562</v>
      </c>
      <c r="BW30" s="81"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33" ht="30" customHeight="1" x14ac:dyDescent="0.25">
      <c r="A31" s="58">
        <v>30</v>
      </c>
      <c r="B31" s="63" t="str">
        <f t="shared" si="0"/>
        <v>=Block30==</v>
      </c>
      <c r="C31" s="59" t="str" cm="1">
        <f t="array" aca="1" ref="C31" ca="1">BoxVal($A31,8,COLUMN(INDIRECT("T"&amp;($A31-1)*65+2)),1)</f>
        <v>10V</v>
      </c>
      <c r="D31" s="59" t="str" cm="1">
        <f t="array" aca="1" ref="D31" ca="1">BoxVal($A31,2,COLUMN(INDIRECT("T"&amp;($A31-1)*65+2)),1)</f>
        <v>HELE</v>
      </c>
      <c r="E31" s="59" t="str" cm="1">
        <f t="array" aca="1" ref="E31" ca="1">BoxVal($A31,3,COLUMN(INDIRECT("T"&amp;($A31-1)*65+2)),1)</f>
        <v>PR</v>
      </c>
      <c r="F31" s="59" t="str" cm="1">
        <f t="array" aca="1" ref="F31" ca="1">BoxVal($A31,16,COLUMN(INDIRECT("T"&amp;($A31-1)*65+2)),1)</f>
        <v>non</v>
      </c>
      <c r="G31" s="59" t="str" cm="1">
        <f t="array" aca="1" ref="G31" ca="1">BoxVal($A31,4,COLUMN(INDIRECT("T"&amp;($A31-1)*65+2)),1)</f>
        <v>ZTS6211E</v>
      </c>
      <c r="H31" s="59" t="str" cm="1">
        <f t="array" aca="1" ref="H31" ca="1">BoxVal($A31,5,COLUMN(INDIRECT("T"&amp;($A31-1)*65+2)),1)</f>
        <v>4807ZA</v>
      </c>
      <c r="I31" s="59" t="str" cm="1">
        <f t="array" aca="1" ref="I31" ca="1">BoxVal($A31,6,COLUMN(INDIRECT("T"&amp;($A31-1)*65+2)),1)</f>
        <v>3018AH</v>
      </c>
      <c r="J31" s="59" t="str" cm="1">
        <f t="array" aca="1" ref="J31" ca="1">BoxVal($A31,21,COLUMN(INDIRECT("T"&amp;($A31-1)*65+2)),1)</f>
        <v>10V_NormalMode</v>
      </c>
      <c r="K31" s="59" t="str" cm="1">
        <f t="array" aca="1" ref="K31" ca="1">BoxVal($A31,25,COLUMN(INDIRECT("T"&amp;($A31-1)*65+2)),1)</f>
        <v>Default</v>
      </c>
      <c r="L31" s="60" t="str" cm="1">
        <f t="array" aca="1" ref="L31" ca="1">BoxVal($A31,32,COLUMN(INDIRECT("T"&amp;($A31-1)*65+2)),1)</f>
        <v>3.3V : 100~170 (uA)
Vdc&amp;Remark: -</v>
      </c>
      <c r="M31" s="59" t="str" cm="1">
        <f t="array" aca="1" ref="M31" ca="1">BoxVal($A31,31,COLUMN(INDIRECT("T"&amp;($A31-1)*65+2)),1)</f>
        <v>-38+/-0.8 dBV</v>
      </c>
      <c r="N31" s="59" t="str" cm="1">
        <f t="array" aca="1" ref="N31" ca="1">BoxVal($A31,12,COLUMN(INDIRECT("T"&amp;($A31-1)*65+2)),1)</f>
        <v>Normal</v>
      </c>
      <c r="O31" s="64" t="str" cm="1">
        <f t="array" ref="O31">BoxVal($A31,2,COLUMN(V32),1)</f>
        <v>Bit11,15</v>
      </c>
      <c r="P31" s="64" t="str" cm="1">
        <f t="array" aca="1" ref="P31" ca="1">BoxVal($A31,2,COLUMN(INDIRECT("AB"&amp;($A31-1)*65+2)),1)</f>
        <v>10V_NormalMode_38dB_304ZA_2391A_357_447_ZTS6211E_PR30.1</v>
      </c>
      <c r="Q31" s="64" t="str" cm="1">
        <f t="array" aca="1" ref="Q31" ca="1">BoxVal($A31,2,COLUMN(INDIRECT("AJ"&amp;($A31-1)*65+2)),1)</f>
        <v>ASIC存在高Vbias Vn , fix 10V trim</v>
      </c>
      <c r="R31" s="34"/>
      <c r="S31" s="7" t="s">
        <v>715</v>
      </c>
      <c r="T31" s="7" t="str">
        <f>T19&amp;"+/-"&amp;T20&amp;" "&amp;T29</f>
        <v>-38+/-0.8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81" t="s">
        <v>562</v>
      </c>
      <c r="BU31" s="81" t="s">
        <v>562</v>
      </c>
      <c r="BV31" s="81" t="s">
        <v>562</v>
      </c>
      <c r="BW31" s="81"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33"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e" cm="1">
        <f t="array" ref="O32">BoxVal($A32,2,COLUMN(V33),1)</f>
        <v>#VALUE!</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100~170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114"/>
      <c r="BN32" s="114"/>
      <c r="BO32" s="114"/>
      <c r="BP32" s="114"/>
      <c r="BQ32" s="114"/>
      <c r="BR32" s="114"/>
      <c r="BS32" s="114"/>
      <c r="BT32" s="114"/>
      <c r="BU32" s="114"/>
      <c r="BV32" s="114"/>
      <c r="BW32" s="114"/>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e" cm="1">
        <f t="array" ref="O33">BoxVal($A33,2,COLUMN(V34),1)</f>
        <v>#VALUE!</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14V</v>
      </c>
      <c r="T35" s="3" t="s">
        <v>255</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13V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12V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11V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10V</v>
      </c>
      <c r="T39" s="3">
        <v>2.15</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9V</v>
      </c>
      <c r="T40" s="3">
        <v>0</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8V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7V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1311</v>
      </c>
      <c r="V66" s="12"/>
      <c r="W66" s="65"/>
      <c r="X66" s="12"/>
      <c r="Y66" s="7">
        <f>VLOOKUP(U66,$DX$1:$DZ$21,3,FALSE)</f>
        <v>0</v>
      </c>
      <c r="AD66" s="8"/>
    </row>
    <row r="67" spans="19:45" ht="30" customHeight="1" x14ac:dyDescent="0.25">
      <c r="S67" s="7" t="s">
        <v>24</v>
      </c>
      <c r="T67" s="15" t="s">
        <v>1154</v>
      </c>
      <c r="U67" s="5" t="s">
        <v>23</v>
      </c>
      <c r="V67" s="7" t="str">
        <f>VLOOKUP(U66,$DX$1:$DZ$21,2,FALSE)</f>
        <v>Bit11,15</v>
      </c>
      <c r="W67" s="19"/>
      <c r="X67" s="19"/>
      <c r="Y67" s="19"/>
      <c r="Z67" s="19"/>
      <c r="AA67" s="5" t="s">
        <v>592</v>
      </c>
      <c r="AB67" s="26" t="str">
        <f>T86&amp;"_"&amp;ABS(T84)&amp;"dB_"&amp;T88&amp;"_"&amp;T89&amp;"_"&amp;GetAbsMaxMinText(AF70:AG129)&amp;"_"&amp;T69&amp;"_"&amp;T68&amp;S66&amp;"."&amp;T92</f>
        <v>16V_NormalMode_38dB_304ZA_N010A_370_430_ZTS6856S_MP2.0</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1148</v>
      </c>
      <c r="U68" s="32" t="str">
        <f>HYPERLINK("#A"&amp;(S66+1),"&lt;==Block" &amp; $S66 &amp;"==&gt;")</f>
        <v>&lt;==Block2==&gt;</v>
      </c>
      <c r="V68" s="51"/>
      <c r="W68" s="19"/>
      <c r="X68" s="19"/>
      <c r="Y68" s="19"/>
      <c r="Z68" s="8"/>
      <c r="AA68" s="19"/>
      <c r="AB68" s="121" t="str" cm="1">
        <f t="array" aca="1" ref="AB68" ca="1">IF(INDIRECT(ADDRESS((QUOTIENT(ROW(AB68)-0.1,65)*65)+4,COLUMN(AB69)))="Gain-inphase","$BM$2:$BM$31","$BN$2:$BN$31")</f>
        <v>$BM$2:$BM$31</v>
      </c>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1172</v>
      </c>
      <c r="U69" s="52" t="s">
        <v>775</v>
      </c>
      <c r="V69" s="33" t="s">
        <v>601</v>
      </c>
      <c r="W69" s="33" t="s">
        <v>602</v>
      </c>
      <c r="X69" s="33" t="s">
        <v>603</v>
      </c>
      <c r="Y69" s="33" t="s">
        <v>603</v>
      </c>
      <c r="Z69" s="33" t="s">
        <v>591</v>
      </c>
      <c r="AA69" s="33" t="s">
        <v>7</v>
      </c>
      <c r="AB69" s="120" t="s">
        <v>1329</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Full</v>
      </c>
      <c r="AS69" s="35" t="s">
        <v>726</v>
      </c>
    </row>
    <row r="70" spans="19:45" ht="30" customHeight="1" x14ac:dyDescent="0.25">
      <c r="S70" s="7" t="s">
        <v>18</v>
      </c>
      <c r="T70" s="15" t="s">
        <v>1278</v>
      </c>
      <c r="U70" s="36" t="str">
        <f t="shared" ref="U70:U80" ca="1" si="12">ConfigCode($AA70,$AN70,$AO70,$AP70,$AQ70,$AR70,$AF70,$AG70,2)</f>
        <v>0x02=-37.50,-37.00;</v>
      </c>
      <c r="V70" s="37"/>
      <c r="W70" s="37"/>
      <c r="X70" s="68"/>
      <c r="Y70" s="68"/>
      <c r="Z70" s="55">
        <f t="shared" ref="Z70:Z80" ca="1" si="13" xml:space="preserve">
N("vbias,vlookup vbias range")+
VLOOKUP($AA70,INDIRECT(BoxVal(ROW($AA70),34,COLUMN(T66))),2,FALSE)+
N("gain")+
$AB70+
N("vcm")+
VLOOKUP($AC70,$CT$1:$DC$31,7,FALSE)+
N("(vbias*vcp*vbg-vbias)*sensor ratio")+
VbiasCal($AA70,$AD70,$AE70,BoxVal(ROW($AC70),18,COLUMN($T$22)))+
N("vbias ref+gain ref")+
$V70+$W70</f>
        <v>-1</v>
      </c>
      <c r="AA70" s="39" t="s">
        <v>965</v>
      </c>
      <c r="AB70" s="40">
        <v>-1</v>
      </c>
      <c r="AC70" s="40" t="s">
        <v>996</v>
      </c>
      <c r="AD70" s="40">
        <v>1</v>
      </c>
      <c r="AE70" s="41">
        <v>0</v>
      </c>
      <c r="AF70" s="42">
        <v>-37.5</v>
      </c>
      <c r="AG70" s="42">
        <v>-37</v>
      </c>
      <c r="AH70" s="43">
        <f t="shared" ref="AH70:AH80" ca="1" si="14">$AF70+$Z70</f>
        <v>-38.5</v>
      </c>
      <c r="AI70" s="43">
        <f t="shared" ref="AI70:AI80" ca="1" si="15">$AG70+$Z70</f>
        <v>-38</v>
      </c>
      <c r="AJ70" s="44">
        <f t="shared" ref="AJ70:AJ80" ca="1" si="16" xml:space="preserve">
N("initial sens-loopgain")+
$AF70-BoxVal(ROW($AA70),26,COLUMN(INDIRECT("T"&amp;(INT(ROW($AA87)/65))*65+2)))</f>
        <v>-37.5</v>
      </c>
      <c r="AK70" s="44">
        <f t="shared" ref="AK70:AK80" ca="1" si="17">AJ70+(AG70-AF70)</f>
        <v>-37</v>
      </c>
      <c r="AL70" s="44">
        <f t="shared" ref="AL70:AL80" ca="1" si="18" xml:space="preserve">
N("initial sens-loopgain-gain-gain ref-vcm")+
$AH70-
BoxVal(ROW($AA70),26,COLUMN(INDIRECT("T"&amp;(INT(ROW($AA87)/65))*65+2)))-
$AB70-
$W70-
IFERROR(VLOOKUP($AC70,$CT$1:$DC$31,7,FALSE),0)</f>
        <v>-37.5</v>
      </c>
      <c r="AM70" s="44">
        <f t="shared" ref="AM70:AM80" ca="1" si="19">AL70+(AG70-AF70)</f>
        <v>-37</v>
      </c>
      <c r="AN70" s="36" t="str">
        <f t="shared" ref="AN70:AN80" ca="1" si="20">IF(BoxVal(ROW(AA70),9,COLUMN(T68))="FIX","00",ManualLookup(AA70,BoxVal(ROW(AA70),4,COLUMN(AN68)),INDIRECT(DN$3)))</f>
        <v>00</v>
      </c>
      <c r="AO70" s="36" t="str">
        <f ca="1">ManualLookup(AB70,BoxVal(ROW(AB70),4,COLUMN(AO68)),IF(INDIRECT("$AB$"&amp;(INT((ROW()-4)/65)*65+4))="Gain-outphase",INDIRECT(DO$4),INDIRECT(DO$3)))</f>
        <v>02</v>
      </c>
      <c r="AP70" s="36" t="str">
        <f t="shared" ref="AP70:AP80" ca="1" si="21">ManualLookup(AC70,BoxVal(ROW(AC70),4,COLUMN(AP68)),INDIRECT(DP$3))</f>
        <v>00</v>
      </c>
      <c r="AQ70" s="36" t="str">
        <f t="shared" ref="AQ70:AQ80" ca="1" si="22">ManualLookup(AD70,BoxVal(ROW(AD70),4,COLUMN(AQ68)),INDIRECT(DQ$3))</f>
        <v>00</v>
      </c>
      <c r="AR70" s="36" t="str">
        <f t="shared" ref="AR70:AR80" ca="1" si="23">ManualLookup(AE70,BoxVal(ROW(AE70),4,COLUMN(AR68)),INDIRECT(DR$3))</f>
        <v>00</v>
      </c>
      <c r="AS70" s="33"/>
    </row>
    <row r="71" spans="19:45" ht="30" customHeight="1" x14ac:dyDescent="0.25">
      <c r="S71" s="7" t="s">
        <v>13</v>
      </c>
      <c r="T71" s="15" t="s">
        <v>1279</v>
      </c>
      <c r="U71" s="36" t="str">
        <f t="shared" ca="1" si="12"/>
        <v>0x00=-38.30,-37.50;</v>
      </c>
      <c r="V71" s="37"/>
      <c r="W71" s="37"/>
      <c r="X71" s="68"/>
      <c r="Y71" s="68"/>
      <c r="Z71" s="55">
        <f t="shared" ca="1" si="13"/>
        <v>0</v>
      </c>
      <c r="AA71" s="39" t="s">
        <v>965</v>
      </c>
      <c r="AB71" s="40">
        <v>0</v>
      </c>
      <c r="AC71" s="40" t="s">
        <v>996</v>
      </c>
      <c r="AD71" s="40">
        <v>1</v>
      </c>
      <c r="AE71" s="41">
        <v>0</v>
      </c>
      <c r="AF71" s="42">
        <v>-38.299999999999997</v>
      </c>
      <c r="AG71" s="47">
        <f t="shared" ref="AG71:AG80" si="24">AF70</f>
        <v>-37.5</v>
      </c>
      <c r="AH71" s="43">
        <f t="shared" ca="1" si="14"/>
        <v>-38.299999999999997</v>
      </c>
      <c r="AI71" s="43">
        <f t="shared" ca="1" si="15"/>
        <v>-37.5</v>
      </c>
      <c r="AJ71" s="44">
        <f t="shared" ca="1" si="16"/>
        <v>-38.299999999999997</v>
      </c>
      <c r="AK71" s="44">
        <f t="shared" ca="1" si="17"/>
        <v>-37.5</v>
      </c>
      <c r="AL71" s="44">
        <f t="shared" ca="1" si="18"/>
        <v>-38.299999999999997</v>
      </c>
      <c r="AM71" s="44">
        <f t="shared" ca="1" si="19"/>
        <v>-37.5</v>
      </c>
      <c r="AN71" s="36" t="str">
        <f t="shared" ca="1" si="20"/>
        <v>00</v>
      </c>
      <c r="AO71" s="36" t="str">
        <f ca="1">ManualLookup(AB71,BoxVal(ROW(AB71),4,COLUMN(AO69)),IF(INDIRECT("$AB$"&amp;(INT((ROW()-4)/65)*65+4))="Gain-outphase",INDIRECT(DO$4),INDIRECT(DO$3)))</f>
        <v>00</v>
      </c>
      <c r="AP71" s="36" t="str">
        <f t="shared" ca="1" si="21"/>
        <v>00</v>
      </c>
      <c r="AQ71" s="36" t="str">
        <f t="shared" ca="1" si="22"/>
        <v>00</v>
      </c>
      <c r="AR71" s="36" t="str">
        <f t="shared" ca="1" si="23"/>
        <v>00</v>
      </c>
      <c r="AS71" s="36"/>
    </row>
    <row r="72" spans="19:45" ht="30" customHeight="1" x14ac:dyDescent="0.25">
      <c r="S72" s="26"/>
      <c r="T72" s="17"/>
      <c r="U72" s="36" t="str">
        <f t="shared" ca="1" si="12"/>
        <v>0x03=-38.90,-38.30;</v>
      </c>
      <c r="V72" s="37"/>
      <c r="W72" s="37"/>
      <c r="X72" s="68"/>
      <c r="Y72" s="68"/>
      <c r="Z72" s="55">
        <f t="shared" ca="1" si="13"/>
        <v>0.5</v>
      </c>
      <c r="AA72" s="39" t="s">
        <v>965</v>
      </c>
      <c r="AB72" s="40">
        <v>0.5</v>
      </c>
      <c r="AC72" s="40" t="s">
        <v>995</v>
      </c>
      <c r="AD72" s="40">
        <v>1</v>
      </c>
      <c r="AE72" s="41">
        <v>0</v>
      </c>
      <c r="AF72" s="42">
        <v>-38.9</v>
      </c>
      <c r="AG72" s="47">
        <f t="shared" si="24"/>
        <v>-38.299999999999997</v>
      </c>
      <c r="AH72" s="43">
        <f t="shared" ca="1" si="14"/>
        <v>-38.4</v>
      </c>
      <c r="AI72" s="43">
        <f t="shared" ca="1" si="15"/>
        <v>-37.799999999999997</v>
      </c>
      <c r="AJ72" s="44">
        <f t="shared" ca="1" si="16"/>
        <v>-38.9</v>
      </c>
      <c r="AK72" s="44">
        <f t="shared" ca="1" si="17"/>
        <v>-38.299999999999997</v>
      </c>
      <c r="AL72" s="44">
        <f t="shared" ca="1" si="18"/>
        <v>-38.9</v>
      </c>
      <c r="AM72" s="44">
        <f t="shared" ca="1" si="19"/>
        <v>-38.299999999999997</v>
      </c>
      <c r="AN72" s="36" t="str">
        <f t="shared" ca="1" si="20"/>
        <v>00</v>
      </c>
      <c r="AO72" s="36" t="str">
        <f ca="1">ManualLookup(AB72,BoxVal(ROW(AB72),4,COLUMN(AO70)),IF(INDIRECT("$AB$"&amp;(INT((ROW()-4)/65)*65+4))="Gain-outphase",INDIRECT(DO$4),INDIRECT(DO$3)))</f>
        <v>03</v>
      </c>
      <c r="AP72" s="36" t="str">
        <f t="shared" ca="1" si="21"/>
        <v>00</v>
      </c>
      <c r="AQ72" s="36" t="str">
        <f t="shared" ca="1" si="22"/>
        <v>00</v>
      </c>
      <c r="AR72" s="36" t="str">
        <f t="shared" ca="1" si="23"/>
        <v>00</v>
      </c>
      <c r="AS72" s="36"/>
    </row>
    <row r="73" spans="19:45" ht="30" customHeight="1" x14ac:dyDescent="0.25">
      <c r="S73" s="7" t="s">
        <v>19</v>
      </c>
      <c r="T73" s="15" t="s">
        <v>1161</v>
      </c>
      <c r="U73" s="36" t="str">
        <f t="shared" ca="1" si="12"/>
        <v>0x80=-39.50,-38.90;</v>
      </c>
      <c r="V73" s="37"/>
      <c r="W73" s="37"/>
      <c r="X73" s="68"/>
      <c r="Y73" s="68"/>
      <c r="Z73" s="55">
        <f t="shared" ca="1" si="13"/>
        <v>1.2663000000000002</v>
      </c>
      <c r="AA73" s="39" t="s">
        <v>965</v>
      </c>
      <c r="AB73" s="40">
        <v>0</v>
      </c>
      <c r="AC73" s="40" t="s">
        <v>995</v>
      </c>
      <c r="AD73" s="40">
        <v>1</v>
      </c>
      <c r="AE73" s="41">
        <v>6.7000000000000004E-2</v>
      </c>
      <c r="AF73" s="42">
        <v>-39.5</v>
      </c>
      <c r="AG73" s="47">
        <f t="shared" si="24"/>
        <v>-38.9</v>
      </c>
      <c r="AH73" s="43">
        <f t="shared" ca="1" si="14"/>
        <v>-38.233699999999999</v>
      </c>
      <c r="AI73" s="43">
        <f t="shared" ca="1" si="15"/>
        <v>-37.633699999999997</v>
      </c>
      <c r="AJ73" s="44">
        <f t="shared" ca="1" si="16"/>
        <v>-39.5</v>
      </c>
      <c r="AK73" s="44">
        <f t="shared" ca="1" si="17"/>
        <v>-38.9</v>
      </c>
      <c r="AL73" s="44">
        <f t="shared" ca="1" si="18"/>
        <v>-38.233699999999999</v>
      </c>
      <c r="AM73" s="44">
        <f t="shared" ca="1" si="19"/>
        <v>-37.633699999999997</v>
      </c>
      <c r="AN73" s="36" t="str">
        <f t="shared" ca="1" si="20"/>
        <v>00</v>
      </c>
      <c r="AO73" s="36" t="str">
        <f ca="1">ManualLookup(AB73,BoxVal(ROW(AB73),4,COLUMN(AO71)),IF(INDIRECT("$AB$"&amp;(INT((ROW()-4)/65)*65+4))="Gain-outphase",INDIRECT(DO$4),INDIRECT(DO$3)))</f>
        <v>00</v>
      </c>
      <c r="AP73" s="36" t="str">
        <f t="shared" ca="1" si="21"/>
        <v>00</v>
      </c>
      <c r="AQ73" s="36" t="str">
        <f t="shared" ca="1" si="22"/>
        <v>00</v>
      </c>
      <c r="AR73" s="36" t="str">
        <f t="shared" ca="1" si="23"/>
        <v>80</v>
      </c>
      <c r="AS73" s="36"/>
    </row>
    <row r="74" spans="19:45" ht="30" customHeight="1" x14ac:dyDescent="0.25">
      <c r="S74" s="7" t="s">
        <v>15</v>
      </c>
      <c r="T74" s="15" t="s">
        <v>1151</v>
      </c>
      <c r="U74" s="36" t="str">
        <f t="shared" ca="1" si="12"/>
        <v>0x83=-40.00,-39.50;</v>
      </c>
      <c r="V74" s="37"/>
      <c r="W74" s="37"/>
      <c r="X74" s="68"/>
      <c r="Y74" s="68"/>
      <c r="Z74" s="55">
        <f t="shared" ca="1" si="13"/>
        <v>1.7663000000000002</v>
      </c>
      <c r="AA74" s="39" t="s">
        <v>965</v>
      </c>
      <c r="AB74" s="40">
        <v>0.5</v>
      </c>
      <c r="AC74" s="40" t="s">
        <v>995</v>
      </c>
      <c r="AD74" s="40">
        <v>1</v>
      </c>
      <c r="AE74" s="41">
        <v>6.7000000000000004E-2</v>
      </c>
      <c r="AF74" s="42">
        <v>-40</v>
      </c>
      <c r="AG74" s="47">
        <f t="shared" si="24"/>
        <v>-39.5</v>
      </c>
      <c r="AH74" s="43">
        <f t="shared" ca="1" si="14"/>
        <v>-38.233699999999999</v>
      </c>
      <c r="AI74" s="43">
        <f t="shared" ca="1" si="15"/>
        <v>-37.733699999999999</v>
      </c>
      <c r="AJ74" s="44">
        <f t="shared" ca="1" si="16"/>
        <v>-40</v>
      </c>
      <c r="AK74" s="44">
        <f t="shared" ca="1" si="17"/>
        <v>-39.5</v>
      </c>
      <c r="AL74" s="44">
        <f t="shared" ca="1" si="18"/>
        <v>-38.733699999999999</v>
      </c>
      <c r="AM74" s="44">
        <f t="shared" ca="1" si="19"/>
        <v>-38.233699999999999</v>
      </c>
      <c r="AN74" s="36" t="str">
        <f t="shared" ca="1" si="20"/>
        <v>00</v>
      </c>
      <c r="AO74" s="36" t="str">
        <f ca="1">ManualLookup(AB74,BoxVal(ROW(AB74),4,COLUMN(AO72)),IF(INDIRECT("$AB$"&amp;(INT((ROW()-4)/65)*65+4))="Gain-outphase",INDIRECT(DO$4),INDIRECT(DO$3)))</f>
        <v>03</v>
      </c>
      <c r="AP74" s="36" t="str">
        <f t="shared" ca="1" si="21"/>
        <v>00</v>
      </c>
      <c r="AQ74" s="36" t="str">
        <f t="shared" ca="1" si="22"/>
        <v>00</v>
      </c>
      <c r="AR74" s="36" t="str">
        <f t="shared" ca="1" si="23"/>
        <v>80</v>
      </c>
      <c r="AS74" s="36"/>
    </row>
    <row r="75" spans="19:45" ht="30" customHeight="1" x14ac:dyDescent="0.25">
      <c r="S75" s="7" t="s">
        <v>705</v>
      </c>
      <c r="T75" s="15" t="s">
        <v>1152</v>
      </c>
      <c r="U75" s="36" t="str">
        <f t="shared" ca="1" si="12"/>
        <v>0x23=-40.60,-40.00;</v>
      </c>
      <c r="V75" s="37"/>
      <c r="W75" s="37"/>
      <c r="X75" s="68"/>
      <c r="Y75" s="68"/>
      <c r="Z75" s="55">
        <f t="shared" ca="1" si="13"/>
        <v>2.2999999999999998</v>
      </c>
      <c r="AA75" s="39" t="s">
        <v>584</v>
      </c>
      <c r="AB75" s="40">
        <v>0.5</v>
      </c>
      <c r="AC75" s="40" t="s">
        <v>995</v>
      </c>
      <c r="AD75" s="40">
        <v>1</v>
      </c>
      <c r="AE75" s="41">
        <v>0</v>
      </c>
      <c r="AF75" s="42">
        <v>-40.6</v>
      </c>
      <c r="AG75" s="47">
        <f t="shared" si="24"/>
        <v>-40</v>
      </c>
      <c r="AH75" s="43">
        <f t="shared" ca="1" si="14"/>
        <v>-38.300000000000004</v>
      </c>
      <c r="AI75" s="43">
        <f t="shared" ca="1" si="15"/>
        <v>-37.700000000000003</v>
      </c>
      <c r="AJ75" s="44">
        <f t="shared" ca="1" si="16"/>
        <v>-40.6</v>
      </c>
      <c r="AK75" s="44">
        <f t="shared" ca="1" si="17"/>
        <v>-40</v>
      </c>
      <c r="AL75" s="44">
        <f t="shared" ca="1" si="18"/>
        <v>-38.800000000000004</v>
      </c>
      <c r="AM75" s="44">
        <f t="shared" ca="1" si="19"/>
        <v>-38.200000000000003</v>
      </c>
      <c r="AN75" s="36" t="str">
        <f t="shared" ca="1" si="20"/>
        <v>20</v>
      </c>
      <c r="AO75" s="36" t="str">
        <f ca="1">ManualLookup(AB75,BoxVal(ROW(AB75),4,COLUMN(AO73)),IF(INDIRECT("$AB$"&amp;(INT((ROW()-4)/65)*65+4))="Gain-outphase",INDIRECT(DO$4),INDIRECT(DO$3)))</f>
        <v>03</v>
      </c>
      <c r="AP75" s="36" t="str">
        <f t="shared" ca="1" si="21"/>
        <v>00</v>
      </c>
      <c r="AQ75" s="36" t="str">
        <f t="shared" ca="1" si="22"/>
        <v>00</v>
      </c>
      <c r="AR75" s="36" t="str">
        <f t="shared" ca="1" si="23"/>
        <v>00</v>
      </c>
      <c r="AS75" s="36"/>
    </row>
    <row r="76" spans="19:45" ht="30" customHeight="1" x14ac:dyDescent="0.25">
      <c r="S76" s="7" t="s">
        <v>605</v>
      </c>
      <c r="T76" s="15" t="s">
        <v>991</v>
      </c>
      <c r="U76" s="36" t="str">
        <f t="shared" ca="1" si="12"/>
        <v>0x24=-41.10,-40.60;</v>
      </c>
      <c r="V76" s="37"/>
      <c r="W76" s="37"/>
      <c r="X76" s="68"/>
      <c r="Y76" s="68"/>
      <c r="Z76" s="55">
        <f t="shared" ca="1" si="13"/>
        <v>2.8</v>
      </c>
      <c r="AA76" s="39" t="s">
        <v>584</v>
      </c>
      <c r="AB76" s="40">
        <v>1</v>
      </c>
      <c r="AC76" s="40" t="s">
        <v>995</v>
      </c>
      <c r="AD76" s="40">
        <v>1</v>
      </c>
      <c r="AE76" s="41">
        <v>0</v>
      </c>
      <c r="AF76" s="42">
        <v>-41.1</v>
      </c>
      <c r="AG76" s="47">
        <f t="shared" si="24"/>
        <v>-40.6</v>
      </c>
      <c r="AH76" s="43">
        <f t="shared" ca="1" si="14"/>
        <v>-38.300000000000004</v>
      </c>
      <c r="AI76" s="43">
        <f t="shared" ca="1" si="15"/>
        <v>-37.800000000000004</v>
      </c>
      <c r="AJ76" s="44">
        <f t="shared" ca="1" si="16"/>
        <v>-41.1</v>
      </c>
      <c r="AK76" s="44">
        <f t="shared" ca="1" si="17"/>
        <v>-40.6</v>
      </c>
      <c r="AL76" s="44">
        <f t="shared" ca="1" si="18"/>
        <v>-39.300000000000004</v>
      </c>
      <c r="AM76" s="44">
        <f t="shared" ca="1" si="19"/>
        <v>-38.800000000000004</v>
      </c>
      <c r="AN76" s="36" t="str">
        <f t="shared" ca="1" si="20"/>
        <v>20</v>
      </c>
      <c r="AO76" s="36" t="str">
        <f ca="1">ManualLookup(AB76,BoxVal(ROW(AB76),4,COLUMN(AO74)),IF(INDIRECT("$AB$"&amp;(INT((ROW()-4)/65)*65+4))="Gain-outphase",INDIRECT(DO$4),INDIRECT(DO$3)))</f>
        <v>04</v>
      </c>
      <c r="AP76" s="36" t="str">
        <f t="shared" ca="1" si="21"/>
        <v>00</v>
      </c>
      <c r="AQ76" s="36" t="str">
        <f t="shared" ca="1" si="22"/>
        <v>00</v>
      </c>
      <c r="AR76" s="36" t="str">
        <f t="shared" ca="1" si="23"/>
        <v>00</v>
      </c>
      <c r="AS76" s="36"/>
    </row>
    <row r="77" spans="19:45" ht="30" customHeight="1" x14ac:dyDescent="0.25">
      <c r="S77" s="7" t="s">
        <v>721</v>
      </c>
      <c r="T77" s="15" t="s">
        <v>26</v>
      </c>
      <c r="U77" s="36" t="str">
        <f t="shared" ca="1" si="12"/>
        <v>0x25=-41.60,-41.10;</v>
      </c>
      <c r="V77" s="37"/>
      <c r="W77" s="37"/>
      <c r="X77" s="68"/>
      <c r="Y77" s="68"/>
      <c r="Z77" s="55">
        <f t="shared" ca="1" si="13"/>
        <v>3.3</v>
      </c>
      <c r="AA77" s="39" t="s">
        <v>584</v>
      </c>
      <c r="AB77" s="40">
        <v>1.5</v>
      </c>
      <c r="AC77" s="40" t="s">
        <v>995</v>
      </c>
      <c r="AD77" s="40">
        <v>1</v>
      </c>
      <c r="AE77" s="41">
        <v>0</v>
      </c>
      <c r="AF77" s="42">
        <v>-41.6</v>
      </c>
      <c r="AG77" s="47">
        <f t="shared" si="24"/>
        <v>-41.1</v>
      </c>
      <c r="AH77" s="43">
        <f t="shared" ca="1" si="14"/>
        <v>-38.300000000000004</v>
      </c>
      <c r="AI77" s="43">
        <f t="shared" ca="1" si="15"/>
        <v>-37.800000000000004</v>
      </c>
      <c r="AJ77" s="44">
        <f t="shared" ca="1" si="16"/>
        <v>-41.6</v>
      </c>
      <c r="AK77" s="44">
        <f t="shared" ca="1" si="17"/>
        <v>-41.1</v>
      </c>
      <c r="AL77" s="44">
        <f t="shared" ca="1" si="18"/>
        <v>-39.800000000000004</v>
      </c>
      <c r="AM77" s="44">
        <f t="shared" ca="1" si="19"/>
        <v>-39.300000000000004</v>
      </c>
      <c r="AN77" s="36" t="str">
        <f t="shared" ca="1" si="20"/>
        <v>20</v>
      </c>
      <c r="AO77" s="36" t="str">
        <f ca="1">ManualLookup(AB77,BoxVal(ROW(AB77),4,COLUMN(AO75)),IF(INDIRECT("$AB$"&amp;(INT((ROW()-4)/65)*65+4))="Gain-outphase",INDIRECT(DO$4),INDIRECT(DO$3)))</f>
        <v>05</v>
      </c>
      <c r="AP77" s="36" t="str">
        <f t="shared" ca="1" si="21"/>
        <v>00</v>
      </c>
      <c r="AQ77" s="36" t="str">
        <f t="shared" ca="1" si="22"/>
        <v>00</v>
      </c>
      <c r="AR77" s="36" t="str">
        <f t="shared" ca="1" si="23"/>
        <v>00</v>
      </c>
      <c r="AS77" s="36"/>
    </row>
    <row r="78" spans="19:45" ht="30" customHeight="1" x14ac:dyDescent="0.25">
      <c r="S78" s="7" t="s">
        <v>20</v>
      </c>
      <c r="T78" s="15">
        <v>-37</v>
      </c>
      <c r="U78" s="36" t="str">
        <f t="shared" ca="1" si="12"/>
        <v>0xA3=-42.00,-41.60;</v>
      </c>
      <c r="V78" s="37"/>
      <c r="W78" s="37"/>
      <c r="X78" s="38"/>
      <c r="Y78" s="38"/>
      <c r="Z78" s="55">
        <f t="shared" ca="1" si="13"/>
        <v>3.7069999999999999</v>
      </c>
      <c r="AA78" s="39" t="s">
        <v>584</v>
      </c>
      <c r="AB78" s="40">
        <v>0.5</v>
      </c>
      <c r="AC78" s="40" t="s">
        <v>995</v>
      </c>
      <c r="AD78" s="40">
        <v>1</v>
      </c>
      <c r="AE78" s="41">
        <v>6.7000000000000004E-2</v>
      </c>
      <c r="AF78" s="42">
        <v>-42</v>
      </c>
      <c r="AG78" s="47">
        <f t="shared" si="24"/>
        <v>-41.6</v>
      </c>
      <c r="AH78" s="43">
        <f t="shared" ca="1" si="14"/>
        <v>-38.292999999999999</v>
      </c>
      <c r="AI78" s="43">
        <f t="shared" ca="1" si="15"/>
        <v>-37.893000000000001</v>
      </c>
      <c r="AJ78" s="44">
        <f t="shared" ca="1" si="16"/>
        <v>-42</v>
      </c>
      <c r="AK78" s="44">
        <f t="shared" ca="1" si="17"/>
        <v>-41.6</v>
      </c>
      <c r="AL78" s="44">
        <f t="shared" ca="1" si="18"/>
        <v>-38.792999999999999</v>
      </c>
      <c r="AM78" s="44">
        <f t="shared" ca="1" si="19"/>
        <v>-38.393000000000001</v>
      </c>
      <c r="AN78" s="36" t="str">
        <f t="shared" ca="1" si="20"/>
        <v>20</v>
      </c>
      <c r="AO78" s="36" t="str">
        <f ca="1">ManualLookup(AB78,BoxVal(ROW(AB78),4,COLUMN(AO76)),IF(INDIRECT("$AB$"&amp;(INT((ROW()-4)/65)*65+4))="Gain-outphase",INDIRECT(DO$4),INDIRECT(DO$3)))</f>
        <v>03</v>
      </c>
      <c r="AP78" s="36" t="str">
        <f t="shared" ca="1" si="21"/>
        <v>00</v>
      </c>
      <c r="AQ78" s="36" t="str">
        <f t="shared" ca="1" si="22"/>
        <v>00</v>
      </c>
      <c r="AR78" s="36" t="str">
        <f t="shared" ca="1" si="23"/>
        <v>80</v>
      </c>
      <c r="AS78" s="36"/>
    </row>
    <row r="79" spans="19:45" ht="30" customHeight="1" x14ac:dyDescent="0.25">
      <c r="S79" s="7" t="s">
        <v>691</v>
      </c>
      <c r="T79" s="15" t="s">
        <v>1333</v>
      </c>
      <c r="U79" s="36" t="str">
        <f t="shared" ca="1" si="12"/>
        <v>0xA4=-42.50,-42.00;</v>
      </c>
      <c r="V79" s="37"/>
      <c r="W79" s="37"/>
      <c r="X79" s="38"/>
      <c r="Y79" s="38"/>
      <c r="Z79" s="55">
        <f t="shared" ca="1" si="13"/>
        <v>4.2069999999999999</v>
      </c>
      <c r="AA79" s="39" t="s">
        <v>584</v>
      </c>
      <c r="AB79" s="40">
        <v>1</v>
      </c>
      <c r="AC79" s="40" t="s">
        <v>995</v>
      </c>
      <c r="AD79" s="40">
        <v>1</v>
      </c>
      <c r="AE79" s="41">
        <v>6.7000000000000004E-2</v>
      </c>
      <c r="AF79" s="42">
        <v>-42.5</v>
      </c>
      <c r="AG79" s="47">
        <f t="shared" si="24"/>
        <v>-42</v>
      </c>
      <c r="AH79" s="43">
        <f t="shared" ca="1" si="14"/>
        <v>-38.292999999999999</v>
      </c>
      <c r="AI79" s="43">
        <f t="shared" ca="1" si="15"/>
        <v>-37.792999999999999</v>
      </c>
      <c r="AJ79" s="44">
        <f t="shared" ca="1" si="16"/>
        <v>-42.5</v>
      </c>
      <c r="AK79" s="44">
        <f t="shared" ca="1" si="17"/>
        <v>-42</v>
      </c>
      <c r="AL79" s="44">
        <f t="shared" ca="1" si="18"/>
        <v>-39.292999999999999</v>
      </c>
      <c r="AM79" s="44">
        <f t="shared" ca="1" si="19"/>
        <v>-38.792999999999999</v>
      </c>
      <c r="AN79" s="36" t="str">
        <f t="shared" ca="1" si="20"/>
        <v>20</v>
      </c>
      <c r="AO79" s="36" t="str">
        <f ca="1">ManualLookup(AB79,BoxVal(ROW(AB79),4,COLUMN(AO77)),IF(INDIRECT("$AB$"&amp;(INT((ROW()-4)/65)*65+4))="Gain-outphase",INDIRECT(DO$4),INDIRECT(DO$3)))</f>
        <v>04</v>
      </c>
      <c r="AP79" s="36" t="str">
        <f t="shared" ca="1" si="21"/>
        <v>00</v>
      </c>
      <c r="AQ79" s="36" t="str">
        <f t="shared" ca="1" si="22"/>
        <v>00</v>
      </c>
      <c r="AR79" s="36" t="str">
        <f t="shared" ca="1" si="23"/>
        <v>80</v>
      </c>
      <c r="AS79" s="36"/>
    </row>
    <row r="80" spans="19:45" ht="30" customHeight="1" x14ac:dyDescent="0.25">
      <c r="S80" s="7" t="s">
        <v>544</v>
      </c>
      <c r="T80" s="15" t="s">
        <v>993</v>
      </c>
      <c r="U80" s="36" t="str">
        <f t="shared" ca="1" si="12"/>
        <v>0xA5=-43.00,-42.50;</v>
      </c>
      <c r="V80" s="37"/>
      <c r="W80" s="37"/>
      <c r="X80" s="38"/>
      <c r="Y80" s="38"/>
      <c r="Z80" s="55">
        <f t="shared" ca="1" si="13"/>
        <v>4.7069999999999999</v>
      </c>
      <c r="AA80" s="39" t="s">
        <v>584</v>
      </c>
      <c r="AB80" s="40">
        <v>1.5</v>
      </c>
      <c r="AC80" s="40" t="s">
        <v>995</v>
      </c>
      <c r="AD80" s="40">
        <v>1</v>
      </c>
      <c r="AE80" s="41">
        <v>6.7000000000000004E-2</v>
      </c>
      <c r="AF80" s="42">
        <v>-43</v>
      </c>
      <c r="AG80" s="49">
        <f t="shared" si="24"/>
        <v>-42.5</v>
      </c>
      <c r="AH80" s="43">
        <f t="shared" ca="1" si="14"/>
        <v>-38.292999999999999</v>
      </c>
      <c r="AI80" s="43">
        <f t="shared" ca="1" si="15"/>
        <v>-37.792999999999999</v>
      </c>
      <c r="AJ80" s="44">
        <f t="shared" ca="1" si="16"/>
        <v>-43</v>
      </c>
      <c r="AK80" s="44">
        <f t="shared" ca="1" si="17"/>
        <v>-42.5</v>
      </c>
      <c r="AL80" s="44">
        <f t="shared" ca="1" si="18"/>
        <v>-39.792999999999999</v>
      </c>
      <c r="AM80" s="44">
        <f t="shared" ca="1" si="19"/>
        <v>-39.292999999999999</v>
      </c>
      <c r="AN80" s="36" t="str">
        <f t="shared" ca="1" si="20"/>
        <v>20</v>
      </c>
      <c r="AO80" s="36" t="str">
        <f ca="1">ManualLookup(AB80,BoxVal(ROW(AB80),4,COLUMN(AO78)),IF(INDIRECT("$AB$"&amp;(INT((ROW()-4)/65)*65+4))="Gain-outphase",INDIRECT(DO$4),INDIRECT(DO$3)))</f>
        <v>05</v>
      </c>
      <c r="AP80" s="36" t="str">
        <f t="shared" ca="1" si="21"/>
        <v>00</v>
      </c>
      <c r="AQ80" s="36" t="str">
        <f t="shared" ca="1" si="22"/>
        <v>00</v>
      </c>
      <c r="AR80" s="36" t="str">
        <f t="shared" ca="1" si="23"/>
        <v>80</v>
      </c>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f>VLOOKUP(T69,MPN!$A$1:$E$1000,4,FALSE)</f>
        <v>-38</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16V_NormalMode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tr">
        <f>VLOOKUP($T69,MPN!$A$1:$E$500,2,FALSE)</f>
        <v>AMIC</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304ZA</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N010A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tr">
        <f>VLOOKUP($T69,MPN!$A$1:$E$500,5,FALSE)</f>
        <v>Default</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0</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44625</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11</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-38+/-0.8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100~170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14V</v>
      </c>
      <c r="T100" s="3" t="s">
        <v>255</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13V</v>
      </c>
      <c r="T101" s="3" t="s">
        <v>562</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12V</v>
      </c>
      <c r="T102" s="3" t="s">
        <v>562</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11V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10V</v>
      </c>
      <c r="T104" s="3">
        <v>1.8</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9V</v>
      </c>
      <c r="T105" s="3">
        <v>0</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8V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7V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1313</v>
      </c>
      <c r="V131" s="12"/>
      <c r="W131" s="65"/>
      <c r="X131" s="12"/>
      <c r="Y131" s="7" t="str">
        <f>VLOOKUP(U131,$DX$1:$DZ$21,3,FALSE)</f>
        <v>sel_diocpfil</v>
      </c>
      <c r="AD131" s="8"/>
    </row>
    <row r="132" spans="19:45" ht="30" customHeight="1" x14ac:dyDescent="0.25">
      <c r="S132" s="7" t="s">
        <v>24</v>
      </c>
      <c r="T132" s="15" t="s">
        <v>606</v>
      </c>
      <c r="U132" s="5" t="s">
        <v>23</v>
      </c>
      <c r="V132" s="7" t="str">
        <f>VLOOKUP(U131,$DX$1:$DZ$21,2,FALSE)</f>
        <v>Bit15</v>
      </c>
      <c r="W132" s="19"/>
      <c r="X132" s="19"/>
      <c r="Y132" s="19"/>
      <c r="Z132" s="19"/>
      <c r="AA132" s="5" t="s">
        <v>592</v>
      </c>
      <c r="AB132" s="26" t="str">
        <f>T151&amp;"_"&amp;ABS(T149)&amp;"dB_"&amp;T153&amp;"_"&amp;T154&amp;"_"&amp;GetAbsMaxMinText(AF135:AG194)&amp;"_"&amp;T134&amp;"_"&amp;T133&amp;S131&amp;"."&amp;T157</f>
        <v>default_NormalMode_38dB_304ZA_2227F_451_495_ZTS6117S_TR3.0</v>
      </c>
      <c r="AC132" s="18"/>
      <c r="AD132" s="18"/>
      <c r="AE132" s="18"/>
      <c r="AF132" s="18"/>
      <c r="AG132" s="18"/>
      <c r="AH132" s="19"/>
      <c r="AI132" s="19" t="s">
        <v>2</v>
      </c>
      <c r="AJ132" s="16"/>
      <c r="AK132" s="16"/>
      <c r="AL132" s="16"/>
      <c r="AM132" s="16"/>
      <c r="AN132" s="16"/>
      <c r="AO132" s="16"/>
      <c r="AP132" s="16"/>
      <c r="AQ132" s="16"/>
      <c r="AR132" s="16"/>
      <c r="AS132" s="16"/>
    </row>
    <row r="133" spans="19:45" ht="30" customHeight="1" x14ac:dyDescent="0.25">
      <c r="S133" s="7" t="s">
        <v>5</v>
      </c>
      <c r="T133" s="15" t="s">
        <v>1276</v>
      </c>
      <c r="U133" s="32" t="str">
        <f>HYPERLINK("#A"&amp;(S131+1),"&lt;==Block" &amp; $S131 &amp;"==&gt;")</f>
        <v>&lt;==Block3==&gt;</v>
      </c>
      <c r="V133" s="51"/>
      <c r="W133" s="19"/>
      <c r="X133" s="19"/>
      <c r="Y133" s="23"/>
      <c r="Z133" s="8"/>
      <c r="AA133" s="19"/>
      <c r="AB133" s="121" t="str" cm="1">
        <f t="array" aca="1" ref="AB133" ca="1">IF(INDIRECT(ADDRESS((QUOTIENT(ROW(AB133)-0.1,65)*65)+4,COLUMN(AB134)))="Gain-inphase","$BM$2:$BM$31","$BN$2:$BN$31")</f>
        <v>$BN$2:$BN$31</v>
      </c>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1280</v>
      </c>
      <c r="U134" s="52" t="s">
        <v>775</v>
      </c>
      <c r="V134" s="33" t="s">
        <v>601</v>
      </c>
      <c r="W134" s="33" t="s">
        <v>602</v>
      </c>
      <c r="X134" s="33" t="s">
        <v>603</v>
      </c>
      <c r="Y134" s="33" t="s">
        <v>603</v>
      </c>
      <c r="Z134" s="33" t="s">
        <v>591</v>
      </c>
      <c r="AA134" s="33" t="s">
        <v>7</v>
      </c>
      <c r="AB134" s="120" t="s">
        <v>1331</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Full</v>
      </c>
      <c r="AP134" s="56" t="str">
        <f>VLOOKUP($T142,$DE$1:$DJ$31,4,FALSE)</f>
        <v>non</v>
      </c>
      <c r="AQ134" s="56" t="str">
        <f>VLOOKUP($T142,$DE$1:$DJ$31,5,FALSE)</f>
        <v>non</v>
      </c>
      <c r="AR134" s="56" t="str">
        <f>VLOOKUP($T142,$DE$1:$DJ$31,6,FALSE)</f>
        <v>Full</v>
      </c>
      <c r="AS134" s="35"/>
    </row>
    <row r="135" spans="19:45" ht="30" customHeight="1" x14ac:dyDescent="0.25">
      <c r="S135" s="7" t="s">
        <v>18</v>
      </c>
      <c r="T135" s="15" t="s">
        <v>1278</v>
      </c>
      <c r="U135" s="36" t="str">
        <f t="shared" ref="U135:U141" ca="1" si="25">ConfigCode($AA135,$AN135,$AO135,$AP135,$AQ135,$AR135,$AF135,$AG135,2)</f>
        <v>0x42=-45.40,-45.10;</v>
      </c>
      <c r="V135" s="37"/>
      <c r="W135" s="37"/>
      <c r="X135" s="68"/>
      <c r="Y135" s="68"/>
      <c r="Z135" s="55">
        <f t="shared" ref="Z135:Z141" ca="1" si="26" xml:space="preserve">
N("vbias,vlookup vbias range")+
VLOOKUP($AA135,INDIRECT(BoxVal(ROW($AA135),34,COLUMN(T131))),2,FALSE)+
N("gain")+
$AB135+
N("vcm")+
VLOOKUP($AC135,$CT$1:$DC$31,7,FALSE)+
N("(vbias*vcp*vbg-vbias)*sensor ratio")+
VbiasCal($AA135,$AD135,$AE135,BoxVal(ROW($AC135),18,COLUMN($T$22)))+
N("vbias ref+gain ref")+
$V135+$W135</f>
        <v>6.82</v>
      </c>
      <c r="AA135" s="39" t="s">
        <v>587</v>
      </c>
      <c r="AB135" s="40">
        <v>3.52</v>
      </c>
      <c r="AC135" s="40" t="s">
        <v>996</v>
      </c>
      <c r="AD135" s="40">
        <v>1</v>
      </c>
      <c r="AE135" s="41">
        <v>0</v>
      </c>
      <c r="AF135" s="42">
        <v>-45.4</v>
      </c>
      <c r="AG135" s="42">
        <v>-45.1</v>
      </c>
      <c r="AH135" s="43">
        <f t="shared" ref="AH135:AH141" ca="1" si="27">$AF135+$Z135</f>
        <v>-38.58</v>
      </c>
      <c r="AI135" s="43">
        <f t="shared" ref="AI135:AI141" ca="1" si="28">$AG135+$Z135</f>
        <v>-38.28</v>
      </c>
      <c r="AJ135" s="44">
        <f t="shared" ref="AJ135:AJ141" ca="1" si="29" xml:space="preserve">
N("initial sens-loopgain")+
$AF135-BoxVal(ROW($AA135),26,COLUMN(INDIRECT("T"&amp;(INT(ROW($AA152)/65))*65+2)))</f>
        <v>-45.4</v>
      </c>
      <c r="AK135" s="44">
        <f t="shared" ref="AK135:AK141" ca="1" si="30">AJ135+(AG135-AF135)</f>
        <v>-45.1</v>
      </c>
      <c r="AL135" s="44">
        <f t="shared" ref="AL135:AL141" ca="1" si="31" xml:space="preserve">
N("initial sens-loopgain-gain-gain ref-vcm")+
$AH135-
BoxVal(ROW($AA135),26,COLUMN(INDIRECT("T"&amp;(INT(ROW($AA152)/65))*65+2)))-
$AB135-
$W135-
IFERROR(VLOOKUP($AC135,$CT$1:$DC$31,7,FALSE),0)</f>
        <v>-42.1</v>
      </c>
      <c r="AM135" s="44">
        <f t="shared" ref="AM135:AM141" ca="1" si="32">AL135+(AG135-AF135)</f>
        <v>-41.800000000000004</v>
      </c>
      <c r="AN135" s="36" t="str">
        <f t="shared" ref="AN135:AN141" ca="1" si="33">IF(BoxVal(ROW(AA135),9,COLUMN(T133))="FIX","00",ManualLookup(AA135,BoxVal(ROW(AA135),4,COLUMN(AN133)),INDIRECT(DN$3)))</f>
        <v>40</v>
      </c>
      <c r="AO135" s="36" t="str">
        <f ca="1">ManualLookup(AB135,BoxVal(ROW(AB135),4,COLUMN(AO133)),IF(INDIRECT("$AB$"&amp;(INT((ROW()-4)/65)*65+4))="Gain-outphase",INDIRECT(DO$4),INDIRECT(DO$3)))</f>
        <v>02</v>
      </c>
      <c r="AP135" s="36" t="str">
        <f t="shared" ref="AO135:AR141" ca="1" si="34">ManualLookup(AC135,BoxVal(ROW(AC135),4,COLUMN(AP133)),INDIRECT(DP$3))</f>
        <v>00</v>
      </c>
      <c r="AQ135" s="36" t="str">
        <f t="shared" ca="1" si="34"/>
        <v>00</v>
      </c>
      <c r="AR135" s="36" t="str">
        <f t="shared" ca="1" si="34"/>
        <v>00</v>
      </c>
      <c r="AS135" s="33"/>
    </row>
    <row r="136" spans="19:45" ht="30" customHeight="1" x14ac:dyDescent="0.25">
      <c r="S136" s="7" t="s">
        <v>13</v>
      </c>
      <c r="T136" s="15" t="s">
        <v>1155</v>
      </c>
      <c r="U136" s="36" t="str">
        <f t="shared" ca="1" si="25"/>
        <v>0x42=-46.30,-45.40;</v>
      </c>
      <c r="V136" s="37"/>
      <c r="W136" s="37"/>
      <c r="X136" s="68"/>
      <c r="Y136" s="68"/>
      <c r="Z136" s="55">
        <f t="shared" ca="1" si="26"/>
        <v>6.82</v>
      </c>
      <c r="AA136" s="39" t="s">
        <v>587</v>
      </c>
      <c r="AB136" s="40">
        <v>3.52</v>
      </c>
      <c r="AC136" s="40" t="s">
        <v>996</v>
      </c>
      <c r="AD136" s="40">
        <v>1</v>
      </c>
      <c r="AE136" s="41">
        <v>0</v>
      </c>
      <c r="AF136" s="42">
        <v>-46.3</v>
      </c>
      <c r="AG136" s="47">
        <f t="shared" ref="AG136:AG141" si="35">AF135</f>
        <v>-45.4</v>
      </c>
      <c r="AH136" s="43">
        <f t="shared" ca="1" si="27"/>
        <v>-39.479999999999997</v>
      </c>
      <c r="AI136" s="43">
        <f t="shared" ca="1" si="28"/>
        <v>-38.58</v>
      </c>
      <c r="AJ136" s="44">
        <f t="shared" ca="1" si="29"/>
        <v>-46.3</v>
      </c>
      <c r="AK136" s="44">
        <f t="shared" ca="1" si="30"/>
        <v>-45.4</v>
      </c>
      <c r="AL136" s="44">
        <f t="shared" ca="1" si="31"/>
        <v>-43</v>
      </c>
      <c r="AM136" s="44">
        <f t="shared" ca="1" si="32"/>
        <v>-42.1</v>
      </c>
      <c r="AN136" s="36" t="str">
        <f t="shared" ca="1" si="33"/>
        <v>40</v>
      </c>
      <c r="AO136" s="36" t="str">
        <f ca="1">ManualLookup(AB136,BoxVal(ROW(AB136),4,COLUMN(AO134)),IF(INDIRECT("$AB$"&amp;(INT((ROW()-4)/65)*65+4))="Gain-outphase",INDIRECT(DO$4),INDIRECT(DO$3)))</f>
        <v>02</v>
      </c>
      <c r="AP136" s="36" t="str">
        <f t="shared" ca="1" si="34"/>
        <v>00</v>
      </c>
      <c r="AQ136" s="36" t="str">
        <f t="shared" ca="1" si="34"/>
        <v>00</v>
      </c>
      <c r="AR136" s="36" t="str">
        <f t="shared" ca="1" si="34"/>
        <v>00</v>
      </c>
      <c r="AS136" s="36"/>
    </row>
    <row r="137" spans="19:45" ht="30" customHeight="1" x14ac:dyDescent="0.25">
      <c r="S137" s="26"/>
      <c r="T137" s="17"/>
      <c r="U137" s="36" t="str">
        <f t="shared" ca="1" si="25"/>
        <v>0xC2=-46.60,-46.30;</v>
      </c>
      <c r="V137" s="37"/>
      <c r="W137" s="37"/>
      <c r="X137" s="68"/>
      <c r="Y137" s="68"/>
      <c r="Z137" s="55">
        <f t="shared" ca="1" si="26"/>
        <v>7.7044000000000006</v>
      </c>
      <c r="AA137" s="39" t="s">
        <v>587</v>
      </c>
      <c r="AB137" s="40">
        <v>3.52</v>
      </c>
      <c r="AC137" s="40" t="s">
        <v>995</v>
      </c>
      <c r="AD137" s="40">
        <v>1</v>
      </c>
      <c r="AE137" s="41">
        <v>6.7000000000000004E-2</v>
      </c>
      <c r="AF137" s="42">
        <v>-46.6</v>
      </c>
      <c r="AG137" s="47">
        <f t="shared" si="35"/>
        <v>-46.3</v>
      </c>
      <c r="AH137" s="43">
        <f t="shared" ca="1" si="27"/>
        <v>-38.895600000000002</v>
      </c>
      <c r="AI137" s="43">
        <f t="shared" ca="1" si="28"/>
        <v>-38.595599999999997</v>
      </c>
      <c r="AJ137" s="44">
        <f t="shared" ca="1" si="29"/>
        <v>-46.6</v>
      </c>
      <c r="AK137" s="44">
        <f t="shared" ca="1" si="30"/>
        <v>-46.3</v>
      </c>
      <c r="AL137" s="44">
        <f t="shared" ca="1" si="31"/>
        <v>-42.415600000000005</v>
      </c>
      <c r="AM137" s="44">
        <f t="shared" ca="1" si="32"/>
        <v>-42.115600000000001</v>
      </c>
      <c r="AN137" s="36" t="str">
        <f t="shared" ca="1" si="33"/>
        <v>40</v>
      </c>
      <c r="AO137" s="36" t="str">
        <f ca="1">ManualLookup(AB137,BoxVal(ROW(AB137),4,COLUMN(AO135)),IF(INDIRECT("$AB$"&amp;(INT((ROW()-4)/65)*65+4))="Gain-outphase",INDIRECT(DO$4),INDIRECT(DO$3)))</f>
        <v>02</v>
      </c>
      <c r="AP137" s="36" t="str">
        <f t="shared" ca="1" si="34"/>
        <v>00</v>
      </c>
      <c r="AQ137" s="36" t="str">
        <f t="shared" ca="1" si="34"/>
        <v>00</v>
      </c>
      <c r="AR137" s="36" t="str">
        <f t="shared" ca="1" si="34"/>
        <v>80</v>
      </c>
      <c r="AS137" s="36"/>
    </row>
    <row r="138" spans="19:45" ht="30" customHeight="1" x14ac:dyDescent="0.25">
      <c r="S138" s="7" t="s">
        <v>19</v>
      </c>
      <c r="T138" s="15" t="s">
        <v>1161</v>
      </c>
      <c r="U138" s="36" t="str">
        <f t="shared" ca="1" si="25"/>
        <v>0x52=-47.50,-46.60;</v>
      </c>
      <c r="V138" s="37"/>
      <c r="W138" s="37"/>
      <c r="X138" s="68"/>
      <c r="Y138" s="68"/>
      <c r="Z138" s="55">
        <f t="shared" ca="1" si="26"/>
        <v>7.92</v>
      </c>
      <c r="AA138" s="39" t="s">
        <v>580</v>
      </c>
      <c r="AB138" s="40">
        <v>3.52</v>
      </c>
      <c r="AC138" s="40" t="s">
        <v>995</v>
      </c>
      <c r="AD138" s="40">
        <v>1</v>
      </c>
      <c r="AE138" s="41">
        <v>0</v>
      </c>
      <c r="AF138" s="42">
        <v>-47.5</v>
      </c>
      <c r="AG138" s="47">
        <f t="shared" si="35"/>
        <v>-46.6</v>
      </c>
      <c r="AH138" s="43">
        <f t="shared" ca="1" si="27"/>
        <v>-39.58</v>
      </c>
      <c r="AI138" s="43">
        <f t="shared" ca="1" si="28"/>
        <v>-38.68</v>
      </c>
      <c r="AJ138" s="44">
        <f t="shared" ca="1" si="29"/>
        <v>-47.5</v>
      </c>
      <c r="AK138" s="44">
        <f t="shared" ca="1" si="30"/>
        <v>-46.6</v>
      </c>
      <c r="AL138" s="44">
        <f t="shared" ca="1" si="31"/>
        <v>-43.1</v>
      </c>
      <c r="AM138" s="44">
        <f t="shared" ca="1" si="32"/>
        <v>-42.2</v>
      </c>
      <c r="AN138" s="36" t="str">
        <f t="shared" ca="1" si="33"/>
        <v>50</v>
      </c>
      <c r="AO138" s="36" t="str">
        <f ca="1">ManualLookup(AB138,BoxVal(ROW(AB138),4,COLUMN(AO136)),IF(INDIRECT("$AB$"&amp;(INT((ROW()-4)/65)*65+4))="Gain-outphase",INDIRECT(DO$4),INDIRECT(DO$3)))</f>
        <v>02</v>
      </c>
      <c r="AP138" s="36" t="str">
        <f t="shared" ca="1" si="34"/>
        <v>00</v>
      </c>
      <c r="AQ138" s="36" t="str">
        <f t="shared" ca="1" si="34"/>
        <v>00</v>
      </c>
      <c r="AR138" s="36" t="str">
        <f t="shared" ca="1" si="34"/>
        <v>00</v>
      </c>
      <c r="AS138" s="36"/>
    </row>
    <row r="139" spans="19:45" ht="30" customHeight="1" x14ac:dyDescent="0.25">
      <c r="S139" s="7" t="s">
        <v>15</v>
      </c>
      <c r="T139" s="15" t="s">
        <v>1151</v>
      </c>
      <c r="U139" s="36" t="str">
        <f t="shared" ca="1" si="25"/>
        <v>0xD2=-48.00,-47.50;</v>
      </c>
      <c r="V139" s="37"/>
      <c r="W139" s="37"/>
      <c r="X139" s="68"/>
      <c r="Y139" s="68"/>
      <c r="Z139" s="55">
        <f t="shared" ca="1" si="26"/>
        <v>8.8780999999999999</v>
      </c>
      <c r="AA139" s="39" t="s">
        <v>580</v>
      </c>
      <c r="AB139" s="40">
        <v>3.52</v>
      </c>
      <c r="AC139" s="40" t="s">
        <v>995</v>
      </c>
      <c r="AD139" s="40">
        <v>1</v>
      </c>
      <c r="AE139" s="41">
        <v>6.7000000000000004E-2</v>
      </c>
      <c r="AF139" s="42">
        <v>-48</v>
      </c>
      <c r="AG139" s="47">
        <f t="shared" si="35"/>
        <v>-47.5</v>
      </c>
      <c r="AH139" s="43">
        <f t="shared" ca="1" si="27"/>
        <v>-39.121899999999997</v>
      </c>
      <c r="AI139" s="43">
        <f t="shared" ca="1" si="28"/>
        <v>-38.621899999999997</v>
      </c>
      <c r="AJ139" s="44">
        <f t="shared" ca="1" si="29"/>
        <v>-48</v>
      </c>
      <c r="AK139" s="44">
        <f t="shared" ca="1" si="30"/>
        <v>-47.5</v>
      </c>
      <c r="AL139" s="44">
        <f t="shared" ca="1" si="31"/>
        <v>-42.6419</v>
      </c>
      <c r="AM139" s="44">
        <f t="shared" ca="1" si="32"/>
        <v>-42.1419</v>
      </c>
      <c r="AN139" s="36" t="str">
        <f t="shared" ca="1" si="33"/>
        <v>50</v>
      </c>
      <c r="AO139" s="36" t="str">
        <f ca="1">ManualLookup(AB139,BoxVal(ROW(AB139),4,COLUMN(AO137)),IF(INDIRECT("$AB$"&amp;(INT((ROW()-4)/65)*65+4))="Gain-outphase",INDIRECT(DO$4),INDIRECT(DO$3)))</f>
        <v>02</v>
      </c>
      <c r="AP139" s="36" t="str">
        <f t="shared" ca="1" si="34"/>
        <v>00</v>
      </c>
      <c r="AQ139" s="36" t="str">
        <f t="shared" ca="1" si="34"/>
        <v>00</v>
      </c>
      <c r="AR139" s="36" t="str">
        <f t="shared" ca="1" si="34"/>
        <v>80</v>
      </c>
      <c r="AS139" s="36"/>
    </row>
    <row r="140" spans="19:45" ht="30" customHeight="1" x14ac:dyDescent="0.25">
      <c r="S140" s="7" t="s">
        <v>705</v>
      </c>
      <c r="T140" s="15" t="s">
        <v>1152</v>
      </c>
      <c r="U140" s="36" t="str">
        <f t="shared" ca="1" si="25"/>
        <v>0x62=-48.50,-48.00;</v>
      </c>
      <c r="V140" s="37"/>
      <c r="W140" s="37"/>
      <c r="X140" s="68"/>
      <c r="Y140" s="68"/>
      <c r="Z140" s="55">
        <f t="shared" ca="1" si="26"/>
        <v>9.02</v>
      </c>
      <c r="AA140" s="39" t="s">
        <v>581</v>
      </c>
      <c r="AB140" s="40">
        <v>3.52</v>
      </c>
      <c r="AC140" s="40" t="s">
        <v>995</v>
      </c>
      <c r="AD140" s="40">
        <v>1</v>
      </c>
      <c r="AE140" s="41">
        <v>0</v>
      </c>
      <c r="AF140" s="42">
        <v>-48.5</v>
      </c>
      <c r="AG140" s="47">
        <f t="shared" si="35"/>
        <v>-48</v>
      </c>
      <c r="AH140" s="43">
        <f t="shared" ca="1" si="27"/>
        <v>-39.480000000000004</v>
      </c>
      <c r="AI140" s="43">
        <f t="shared" ca="1" si="28"/>
        <v>-38.980000000000004</v>
      </c>
      <c r="AJ140" s="44">
        <f t="shared" ca="1" si="29"/>
        <v>-48.5</v>
      </c>
      <c r="AK140" s="44">
        <f t="shared" ca="1" si="30"/>
        <v>-48</v>
      </c>
      <c r="AL140" s="44">
        <f t="shared" ca="1" si="31"/>
        <v>-43.000000000000007</v>
      </c>
      <c r="AM140" s="44">
        <f t="shared" ca="1" si="32"/>
        <v>-42.500000000000007</v>
      </c>
      <c r="AN140" s="36" t="str">
        <f t="shared" ca="1" si="33"/>
        <v>60</v>
      </c>
      <c r="AO140" s="36" t="str">
        <f ca="1">ManualLookup(AB140,BoxVal(ROW(AB140),4,COLUMN(AO138)),IF(INDIRECT("$AB$"&amp;(INT((ROW()-4)/65)*65+4))="Gain-outphase",INDIRECT(DO$4),INDIRECT(DO$3)))</f>
        <v>02</v>
      </c>
      <c r="AP140" s="36" t="str">
        <f t="shared" ca="1" si="34"/>
        <v>00</v>
      </c>
      <c r="AQ140" s="36" t="str">
        <f t="shared" ca="1" si="34"/>
        <v>00</v>
      </c>
      <c r="AR140" s="36" t="str">
        <f t="shared" ca="1" si="34"/>
        <v>00</v>
      </c>
      <c r="AS140" s="36"/>
    </row>
    <row r="141" spans="19:45" ht="30" customHeight="1" x14ac:dyDescent="0.25">
      <c r="S141" s="7" t="s">
        <v>605</v>
      </c>
      <c r="T141" s="15" t="s">
        <v>991</v>
      </c>
      <c r="U141" s="36" t="str">
        <f t="shared" ca="1" si="25"/>
        <v>0xE2=-49.50,-48.50;</v>
      </c>
      <c r="V141" s="37"/>
      <c r="W141" s="37"/>
      <c r="X141" s="68"/>
      <c r="Y141" s="68"/>
      <c r="Z141" s="55">
        <f t="shared" ca="1" si="26"/>
        <v>10.0518</v>
      </c>
      <c r="AA141" s="39" t="s">
        <v>581</v>
      </c>
      <c r="AB141" s="40">
        <v>3.52</v>
      </c>
      <c r="AC141" s="40" t="s">
        <v>995</v>
      </c>
      <c r="AD141" s="40">
        <v>1</v>
      </c>
      <c r="AE141" s="41">
        <v>6.7000000000000004E-2</v>
      </c>
      <c r="AF141" s="42">
        <v>-49.5</v>
      </c>
      <c r="AG141" s="47">
        <f t="shared" si="35"/>
        <v>-48.5</v>
      </c>
      <c r="AH141" s="43">
        <f t="shared" ca="1" si="27"/>
        <v>-39.4482</v>
      </c>
      <c r="AI141" s="43">
        <f t="shared" ca="1" si="28"/>
        <v>-38.4482</v>
      </c>
      <c r="AJ141" s="44">
        <f t="shared" ca="1" si="29"/>
        <v>-49.5</v>
      </c>
      <c r="AK141" s="44">
        <f t="shared" ca="1" si="30"/>
        <v>-48.5</v>
      </c>
      <c r="AL141" s="44">
        <f t="shared" ca="1" si="31"/>
        <v>-42.968200000000003</v>
      </c>
      <c r="AM141" s="44">
        <f t="shared" ca="1" si="32"/>
        <v>-41.968200000000003</v>
      </c>
      <c r="AN141" s="36" t="str">
        <f t="shared" ca="1" si="33"/>
        <v>60</v>
      </c>
      <c r="AO141" s="36" t="str">
        <f ca="1">ManualLookup(AB141,BoxVal(ROW(AB141),4,COLUMN(AO139)),IF(INDIRECT("$AB$"&amp;(INT((ROW()-4)/65)*65+4))="Gain-outphase",INDIRECT(DO$4),INDIRECT(DO$3)))</f>
        <v>02</v>
      </c>
      <c r="AP141" s="36" t="str">
        <f t="shared" ca="1" si="34"/>
        <v>00</v>
      </c>
      <c r="AQ141" s="36" t="str">
        <f t="shared" ca="1" si="34"/>
        <v>00</v>
      </c>
      <c r="AR141" s="36" t="str">
        <f t="shared" ca="1" si="34"/>
        <v>80</v>
      </c>
      <c r="AS141" s="36"/>
    </row>
    <row r="142" spans="19:45" ht="30" customHeight="1" x14ac:dyDescent="0.25">
      <c r="S142" s="7" t="s">
        <v>721</v>
      </c>
      <c r="T142" s="15" t="s">
        <v>26</v>
      </c>
      <c r="U142" s="36"/>
      <c r="V142" s="37"/>
      <c r="W142" s="37"/>
      <c r="X142" s="68"/>
      <c r="Y142" s="68"/>
      <c r="Z142" s="55"/>
      <c r="AA142" s="39"/>
      <c r="AB142" s="40"/>
      <c r="AC142" s="40"/>
      <c r="AD142" s="40"/>
      <c r="AE142" s="41"/>
      <c r="AF142" s="42"/>
      <c r="AG142" s="47"/>
      <c r="AH142" s="43"/>
      <c r="AI142" s="43"/>
      <c r="AJ142" s="44"/>
      <c r="AK142" s="44"/>
      <c r="AL142" s="44"/>
      <c r="AM142" s="44"/>
      <c r="AN142" s="36"/>
      <c r="AO142" s="36"/>
      <c r="AP142" s="36"/>
      <c r="AQ142" s="36"/>
      <c r="AR142" s="36"/>
      <c r="AS142" s="36"/>
    </row>
    <row r="143" spans="19:45" ht="30" customHeight="1" x14ac:dyDescent="0.25">
      <c r="S143" s="7" t="s">
        <v>20</v>
      </c>
      <c r="T143" s="15">
        <v>-42</v>
      </c>
      <c r="U143" s="36"/>
      <c r="V143" s="37"/>
      <c r="W143" s="37"/>
      <c r="X143" s="38"/>
      <c r="Y143" s="38"/>
      <c r="Z143" s="55"/>
      <c r="AA143" s="39"/>
      <c r="AB143" s="40"/>
      <c r="AC143" s="40"/>
      <c r="AD143" s="40"/>
      <c r="AE143" s="41"/>
      <c r="AF143" s="42"/>
      <c r="AG143" s="47"/>
      <c r="AH143" s="43"/>
      <c r="AI143" s="43"/>
      <c r="AJ143" s="44"/>
      <c r="AK143" s="44"/>
      <c r="AL143" s="44"/>
      <c r="AM143" s="44"/>
      <c r="AN143" s="36"/>
      <c r="AO143" s="36"/>
      <c r="AP143" s="36"/>
      <c r="AQ143" s="36"/>
      <c r="AR143" s="36"/>
      <c r="AS143" s="36"/>
    </row>
    <row r="144" spans="19:45" ht="30" customHeight="1" x14ac:dyDescent="0.25">
      <c r="S144" s="7" t="s">
        <v>691</v>
      </c>
      <c r="T144" s="15" t="s">
        <v>1333</v>
      </c>
      <c r="U144" s="36"/>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19:45" ht="30" customHeight="1" x14ac:dyDescent="0.25">
      <c r="S145" s="7" t="s">
        <v>544</v>
      </c>
      <c r="T145" s="15" t="s">
        <v>993</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 t="s">
        <v>573</v>
      </c>
      <c r="T148" s="15">
        <v>1.1000000000000001</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 t="s">
        <v>590</v>
      </c>
      <c r="T149" s="15">
        <f>VLOOKUP(T134,MPN!$A$1:$E$1000,4,FALSE)</f>
        <v>-38</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2</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default_NormalMode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tr">
        <f>VLOOKUP($T134,MPN!$A$1:$E$500,2,FALSE)</f>
        <v>AMIC</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304ZA</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2227F</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tr">
        <f>VLOOKUP($T134,MPN!$A$1:$E$500,5,FALSE)</f>
        <v>Default</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44625</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7</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-38+/-2 dBV</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100~170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14V</v>
      </c>
      <c r="T165" s="3">
        <v>5.5</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13V</v>
      </c>
      <c r="T166" s="3">
        <v>4.4000000000000004</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12V</v>
      </c>
      <c r="T167" s="3">
        <v>3.3</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11V</v>
      </c>
      <c r="T168" s="3">
        <v>2.2000000000000002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10V</v>
      </c>
      <c r="T169" s="3">
        <v>1.1000000000000001</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9V</v>
      </c>
      <c r="T170" s="3">
        <v>0</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8V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7V</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1311</v>
      </c>
      <c r="V196" s="12"/>
      <c r="W196" s="65"/>
      <c r="X196" s="12"/>
      <c r="Y196" s="7">
        <f>VLOOKUP(U196,$DX$1:$DZ$21,3,FALSE)</f>
        <v>0</v>
      </c>
      <c r="AD196" s="8"/>
    </row>
    <row r="197" spans="19:45" ht="30" customHeight="1" x14ac:dyDescent="0.25">
      <c r="S197" s="7" t="s">
        <v>24</v>
      </c>
      <c r="T197" s="15" t="s">
        <v>1163</v>
      </c>
      <c r="U197" s="5" t="s">
        <v>23</v>
      </c>
      <c r="V197" s="7" t="str">
        <f>VLOOKUP(U196,$DX$1:$DZ$21,2,FALSE)</f>
        <v>Bit11,15</v>
      </c>
      <c r="W197" s="19"/>
      <c r="X197" s="19"/>
      <c r="Y197" s="19"/>
      <c r="Z197" s="19"/>
      <c r="AA197" s="5" t="s">
        <v>592</v>
      </c>
      <c r="AB197" s="26" t="str">
        <f>T216&amp;"_"&amp;ABS(T214)&amp;"dB_"&amp;T218&amp;"_"&amp;T219&amp;"_"&amp;GetAbsMaxMinText(AF200:AG259)&amp;"_"&amp;T199&amp;"_"&amp;T198&amp;S196&amp;"."&amp;T222</f>
        <v>default_NormalMode_38dB_304ZA_2410A_375_480_ZTS6856S_MP4.10</v>
      </c>
      <c r="AC197" s="18"/>
      <c r="AD197" s="18"/>
      <c r="AE197" s="18"/>
      <c r="AF197" s="18"/>
      <c r="AG197" s="18"/>
      <c r="AH197" s="19"/>
      <c r="AI197" s="19" t="s">
        <v>2</v>
      </c>
      <c r="AJ197" s="16" t="s">
        <v>1282</v>
      </c>
      <c r="AK197" s="16"/>
      <c r="AL197" s="16"/>
      <c r="AM197" s="16"/>
      <c r="AN197" s="16"/>
      <c r="AO197" s="16"/>
      <c r="AP197" s="16"/>
      <c r="AQ197" s="16"/>
      <c r="AR197" s="16"/>
      <c r="AS197" s="16"/>
    </row>
    <row r="198" spans="19:45" ht="30" customHeight="1" x14ac:dyDescent="0.25">
      <c r="S198" s="7" t="s">
        <v>5</v>
      </c>
      <c r="T198" s="15" t="s">
        <v>1148</v>
      </c>
      <c r="U198" s="32" t="str">
        <f>HYPERLINK("#A"&amp;(S196+1),"&lt;==Block" &amp; $S196 &amp;"==&gt;")</f>
        <v>&lt;==Block4==&gt;</v>
      </c>
      <c r="V198" s="51"/>
      <c r="W198" s="19"/>
      <c r="X198" s="19"/>
      <c r="Y198" s="23"/>
      <c r="Z198" s="8"/>
      <c r="AA198" s="19"/>
      <c r="AB198" s="121" t="str" cm="1">
        <f t="array" aca="1" ref="AB198" ca="1">IF(INDIRECT(ADDRESS((QUOTIENT(ROW(AB198)-0.1,65)*65)+4,COLUMN(AB199)))="Gain-inphase","$BM$2:$BM$31","$BN$2:$BN$31")</f>
        <v>$BM$2:$BM$31</v>
      </c>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1172</v>
      </c>
      <c r="U199" s="52" t="s">
        <v>775</v>
      </c>
      <c r="V199" s="33" t="s">
        <v>601</v>
      </c>
      <c r="W199" s="33" t="s">
        <v>602</v>
      </c>
      <c r="X199" s="33" t="s">
        <v>603</v>
      </c>
      <c r="Y199" s="33" t="s">
        <v>603</v>
      </c>
      <c r="Z199" s="33" t="s">
        <v>591</v>
      </c>
      <c r="AA199" s="33" t="s">
        <v>7</v>
      </c>
      <c r="AB199" s="120" t="s">
        <v>1329</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Full</v>
      </c>
      <c r="AP199" s="56" t="str">
        <f>VLOOKUP($T207,$DE$1:$DJ$31,4,FALSE)</f>
        <v>non</v>
      </c>
      <c r="AQ199" s="56" t="str">
        <f>VLOOKUP($T207,$DE$1:$DJ$31,5,FALSE)</f>
        <v>non</v>
      </c>
      <c r="AR199" s="56" t="str">
        <f>VLOOKUP($T207,$DE$1:$DJ$31,6,FALSE)</f>
        <v>Full</v>
      </c>
      <c r="AS199" s="35"/>
    </row>
    <row r="200" spans="19:45" ht="30" customHeight="1" x14ac:dyDescent="0.25">
      <c r="S200" s="7" t="s">
        <v>18</v>
      </c>
      <c r="T200" s="15" t="s">
        <v>1278</v>
      </c>
      <c r="U200" s="36" t="str">
        <f t="shared" ref="U200:U218" ca="1" si="36">ConfigCode($AA200,$AN200,$AO200,$AP200,$AQ200,$AR200,$AF200,$AG200,2)</f>
        <v>0x00=-38.30,-37.50;</v>
      </c>
      <c r="V200" s="37"/>
      <c r="W200" s="37"/>
      <c r="X200" s="68"/>
      <c r="Y200" s="68"/>
      <c r="Z200" s="55">
        <f t="shared" ref="Z200:Z218" ca="1" si="37" xml:space="preserve">
N("vbias,vlookup vbias range")+
VLOOKUP($AA200,INDIRECT(BoxVal(ROW($AA200),34,COLUMN(T196))),2,FALSE)+
N("gain")+
$AB200+
N("vcm")+
VLOOKUP($AC200,$CT$1:$DC$31,7,FALSE)+
N("(vbias*vcp*vbg-vbias)*sensor ratio")+
VbiasCal($AA200,$AD200,$AE200,BoxVal(ROW($AC200),18,COLUMN($T$22)))+
N("vbias ref+gain ref")+
$V200+$W200</f>
        <v>0</v>
      </c>
      <c r="AA200" s="39" t="s">
        <v>965</v>
      </c>
      <c r="AB200" s="40">
        <v>0</v>
      </c>
      <c r="AC200" s="40" t="s">
        <v>996</v>
      </c>
      <c r="AD200" s="40">
        <v>1</v>
      </c>
      <c r="AE200" s="41">
        <v>0</v>
      </c>
      <c r="AF200" s="42">
        <v>-38.299999999999997</v>
      </c>
      <c r="AG200" s="42">
        <v>-37.5</v>
      </c>
      <c r="AH200" s="43">
        <f t="shared" ref="AH200:AH218" ca="1" si="38">$AF200+$Z200</f>
        <v>-38.299999999999997</v>
      </c>
      <c r="AI200" s="43">
        <f t="shared" ref="AI200:AI218" ca="1" si="39">$AG200+$Z200</f>
        <v>-37.5</v>
      </c>
      <c r="AJ200" s="44">
        <f t="shared" ref="AJ200:AJ218" ca="1" si="40" xml:space="preserve">
N("initial sens-loopgain")+
$AF200-BoxVal(ROW($AA200),26,COLUMN(INDIRECT("T"&amp;(INT(ROW($AA217)/65))*65+2)))</f>
        <v>-38.299999999999997</v>
      </c>
      <c r="AK200" s="44">
        <f t="shared" ref="AK200:AK218" ca="1" si="41">AJ200+(AG200-AF200)</f>
        <v>-37.5</v>
      </c>
      <c r="AL200" s="44">
        <f t="shared" ref="AL200:AL218" ca="1" si="42" xml:space="preserve">
N("initial sens-loopgain-gain-gain ref-vcm")+
$AH200-
BoxVal(ROW($AA200),26,COLUMN(INDIRECT("T"&amp;(INT(ROW($AA217)/65))*65+2)))-
$AB200-
$W200-
IFERROR(VLOOKUP($AC200,$CT$1:$DC$31,7,FALSE),0)</f>
        <v>-38.299999999999997</v>
      </c>
      <c r="AM200" s="44">
        <f t="shared" ref="AM200:AM218" ca="1" si="43">AL200+(AG200-AF200)</f>
        <v>-37.5</v>
      </c>
      <c r="AN200" s="36" t="str">
        <f t="shared" ref="AN200:AN218" ca="1" si="44">IF(BoxVal(ROW(AA200),9,COLUMN(T198))="FIX","00",ManualLookup(AA200,BoxVal(ROW(AA200),4,COLUMN(AN198)),INDIRECT(DN$3)))</f>
        <v>00</v>
      </c>
      <c r="AO200" s="36" t="str">
        <f ca="1">ManualLookup(AB200,BoxVal(ROW(AB200),4,COLUMN(AO198)),IF(INDIRECT("$AB$"&amp;(INT((ROW()-4)/65)*65+4))="Gain-outphase",INDIRECT(DO$4),INDIRECT(DO$3)))</f>
        <v>00</v>
      </c>
      <c r="AP200" s="36" t="str">
        <f t="shared" ref="AP200:AP218" ca="1" si="45">ManualLookup(AC200,BoxVal(ROW(AC200),4,COLUMN(AP198)),INDIRECT(DP$3))</f>
        <v>00</v>
      </c>
      <c r="AQ200" s="36" t="str">
        <f t="shared" ref="AQ200:AQ218" ca="1" si="46">ManualLookup(AD200,BoxVal(ROW(AD200),4,COLUMN(AQ198)),INDIRECT(DQ$3))</f>
        <v>00</v>
      </c>
      <c r="AR200" s="36" t="str">
        <f t="shared" ref="AR200:AR218" ca="1" si="47">ManualLookup(AE200,BoxVal(ROW(AE200),4,COLUMN(AR198)),INDIRECT(DR$3))</f>
        <v>00</v>
      </c>
      <c r="AS200" s="33"/>
    </row>
    <row r="201" spans="19:45" ht="30" customHeight="1" x14ac:dyDescent="0.25">
      <c r="S201" s="7" t="s">
        <v>13</v>
      </c>
      <c r="T201" s="15" t="s">
        <v>1281</v>
      </c>
      <c r="U201" s="36" t="str">
        <f t="shared" ca="1" si="36"/>
        <v>0x03=-38.80,-38.30;</v>
      </c>
      <c r="V201" s="37"/>
      <c r="W201" s="37"/>
      <c r="X201" s="68"/>
      <c r="Y201" s="68"/>
      <c r="Z201" s="55">
        <f t="shared" ca="1" si="37"/>
        <v>0.5</v>
      </c>
      <c r="AA201" s="39" t="s">
        <v>965</v>
      </c>
      <c r="AB201" s="40">
        <v>0.5</v>
      </c>
      <c r="AC201" s="40" t="s">
        <v>996</v>
      </c>
      <c r="AD201" s="40">
        <v>1</v>
      </c>
      <c r="AE201" s="41">
        <v>0</v>
      </c>
      <c r="AF201" s="42">
        <v>-38.799999999999997</v>
      </c>
      <c r="AG201" s="47">
        <f t="shared" ref="AG201:AG218" si="48">AF200</f>
        <v>-38.299999999999997</v>
      </c>
      <c r="AH201" s="43">
        <f t="shared" ca="1" si="38"/>
        <v>-38.299999999999997</v>
      </c>
      <c r="AI201" s="43">
        <f t="shared" ca="1" si="39"/>
        <v>-37.799999999999997</v>
      </c>
      <c r="AJ201" s="44">
        <f t="shared" ca="1" si="40"/>
        <v>-38.799999999999997</v>
      </c>
      <c r="AK201" s="44">
        <f t="shared" ca="1" si="41"/>
        <v>-38.299999999999997</v>
      </c>
      <c r="AL201" s="44">
        <f t="shared" ca="1" si="42"/>
        <v>-38.799999999999997</v>
      </c>
      <c r="AM201" s="44">
        <f t="shared" ca="1" si="43"/>
        <v>-38.299999999999997</v>
      </c>
      <c r="AN201" s="36" t="str">
        <f t="shared" ca="1" si="44"/>
        <v>00</v>
      </c>
      <c r="AO201" s="36" t="str">
        <f ca="1">ManualLookup(AB201,BoxVal(ROW(AB201),4,COLUMN(AO199)),IF(INDIRECT("$AB$"&amp;(INT((ROW()-4)/65)*65+4))="Gain-outphase",INDIRECT(DO$4),INDIRECT(DO$3)))</f>
        <v>03</v>
      </c>
      <c r="AP201" s="36" t="str">
        <f t="shared" ca="1" si="45"/>
        <v>00</v>
      </c>
      <c r="AQ201" s="36" t="str">
        <f t="shared" ca="1" si="46"/>
        <v>00</v>
      </c>
      <c r="AR201" s="36" t="str">
        <f t="shared" ca="1" si="47"/>
        <v>00</v>
      </c>
      <c r="AS201" s="36"/>
    </row>
    <row r="202" spans="19:45" ht="30" customHeight="1" x14ac:dyDescent="0.25">
      <c r="S202" s="26"/>
      <c r="T202" s="17"/>
      <c r="U202" s="36" t="str">
        <f t="shared" ca="1" si="36"/>
        <v>0x04=-39.30,-38.80;</v>
      </c>
      <c r="V202" s="37"/>
      <c r="W202" s="37"/>
      <c r="X202" s="68"/>
      <c r="Y202" s="68"/>
      <c r="Z202" s="55">
        <f t="shared" ca="1" si="37"/>
        <v>1</v>
      </c>
      <c r="AA202" s="39" t="s">
        <v>965</v>
      </c>
      <c r="AB202" s="40">
        <v>1</v>
      </c>
      <c r="AC202" s="40" t="s">
        <v>995</v>
      </c>
      <c r="AD202" s="40">
        <v>1</v>
      </c>
      <c r="AE202" s="41">
        <v>0</v>
      </c>
      <c r="AF202" s="42">
        <v>-39.299999999999997</v>
      </c>
      <c r="AG202" s="47">
        <f t="shared" si="48"/>
        <v>-38.799999999999997</v>
      </c>
      <c r="AH202" s="43">
        <f t="shared" ca="1" si="38"/>
        <v>-38.299999999999997</v>
      </c>
      <c r="AI202" s="43">
        <f t="shared" ca="1" si="39"/>
        <v>-37.799999999999997</v>
      </c>
      <c r="AJ202" s="44">
        <f t="shared" ca="1" si="40"/>
        <v>-39.299999999999997</v>
      </c>
      <c r="AK202" s="44">
        <f t="shared" ca="1" si="41"/>
        <v>-38.799999999999997</v>
      </c>
      <c r="AL202" s="44">
        <f t="shared" ca="1" si="42"/>
        <v>-39.299999999999997</v>
      </c>
      <c r="AM202" s="44">
        <f t="shared" ca="1" si="43"/>
        <v>-38.799999999999997</v>
      </c>
      <c r="AN202" s="36" t="str">
        <f t="shared" ca="1" si="44"/>
        <v>00</v>
      </c>
      <c r="AO202" s="36" t="str">
        <f ca="1">ManualLookup(AB202,BoxVal(ROW(AB202),4,COLUMN(AO200)),IF(INDIRECT("$AB$"&amp;(INT((ROW()-4)/65)*65+4))="Gain-outphase",INDIRECT(DO$4),INDIRECT(DO$3)))</f>
        <v>04</v>
      </c>
      <c r="AP202" s="36" t="str">
        <f t="shared" ca="1" si="45"/>
        <v>00</v>
      </c>
      <c r="AQ202" s="36" t="str">
        <f t="shared" ca="1" si="46"/>
        <v>00</v>
      </c>
      <c r="AR202" s="36" t="str">
        <f t="shared" ca="1" si="47"/>
        <v>00</v>
      </c>
      <c r="AS202" s="36"/>
    </row>
    <row r="203" spans="19:45" ht="30" customHeight="1" x14ac:dyDescent="0.25">
      <c r="S203" s="7" t="s">
        <v>19</v>
      </c>
      <c r="T203" s="15" t="s">
        <v>1161</v>
      </c>
      <c r="U203" s="36" t="str">
        <f t="shared" ca="1" si="36"/>
        <v>0x05=-39.80,-39.30;</v>
      </c>
      <c r="V203" s="37"/>
      <c r="W203" s="37"/>
      <c r="X203" s="68"/>
      <c r="Y203" s="68"/>
      <c r="Z203" s="55">
        <f t="shared" ca="1" si="37"/>
        <v>1.5</v>
      </c>
      <c r="AA203" s="39" t="s">
        <v>965</v>
      </c>
      <c r="AB203" s="40">
        <v>1.5</v>
      </c>
      <c r="AC203" s="40" t="s">
        <v>995</v>
      </c>
      <c r="AD203" s="40">
        <v>1</v>
      </c>
      <c r="AE203" s="41">
        <v>0</v>
      </c>
      <c r="AF203" s="42">
        <v>-39.799999999999997</v>
      </c>
      <c r="AG203" s="47">
        <f t="shared" si="48"/>
        <v>-39.299999999999997</v>
      </c>
      <c r="AH203" s="43">
        <f t="shared" ca="1" si="38"/>
        <v>-38.299999999999997</v>
      </c>
      <c r="AI203" s="43">
        <f t="shared" ca="1" si="39"/>
        <v>-37.799999999999997</v>
      </c>
      <c r="AJ203" s="44">
        <f t="shared" ca="1" si="40"/>
        <v>-39.799999999999997</v>
      </c>
      <c r="AK203" s="44">
        <f t="shared" ca="1" si="41"/>
        <v>-39.299999999999997</v>
      </c>
      <c r="AL203" s="44">
        <f t="shared" ca="1" si="42"/>
        <v>-39.799999999999997</v>
      </c>
      <c r="AM203" s="44">
        <f t="shared" ca="1" si="43"/>
        <v>-39.299999999999997</v>
      </c>
      <c r="AN203" s="36" t="str">
        <f t="shared" ca="1" si="44"/>
        <v>00</v>
      </c>
      <c r="AO203" s="36" t="str">
        <f ca="1">ManualLookup(AB203,BoxVal(ROW(AB203),4,COLUMN(AO201)),IF(INDIRECT("$AB$"&amp;(INT((ROW()-4)/65)*65+4))="Gain-outphase",INDIRECT(DO$4),INDIRECT(DO$3)))</f>
        <v>05</v>
      </c>
      <c r="AP203" s="36" t="str">
        <f t="shared" ca="1" si="45"/>
        <v>00</v>
      </c>
      <c r="AQ203" s="36" t="str">
        <f t="shared" ca="1" si="46"/>
        <v>00</v>
      </c>
      <c r="AR203" s="36" t="str">
        <f t="shared" ca="1" si="47"/>
        <v>00</v>
      </c>
      <c r="AS203" s="36"/>
    </row>
    <row r="204" spans="19:45" ht="30" customHeight="1" x14ac:dyDescent="0.25">
      <c r="S204" s="7" t="s">
        <v>15</v>
      </c>
      <c r="T204" s="15" t="s">
        <v>1151</v>
      </c>
      <c r="U204" s="36" t="str">
        <f t="shared" ca="1" si="36"/>
        <v>0x06=-40.10,-39.80;</v>
      </c>
      <c r="V204" s="37"/>
      <c r="W204" s="37"/>
      <c r="X204" s="68"/>
      <c r="Y204" s="68"/>
      <c r="Z204" s="55">
        <f t="shared" ca="1" si="37"/>
        <v>2</v>
      </c>
      <c r="AA204" s="39" t="s">
        <v>965</v>
      </c>
      <c r="AB204" s="40">
        <v>2</v>
      </c>
      <c r="AC204" s="40" t="s">
        <v>995</v>
      </c>
      <c r="AD204" s="40">
        <v>1</v>
      </c>
      <c r="AE204" s="41">
        <v>0</v>
      </c>
      <c r="AF204" s="42">
        <v>-40.1</v>
      </c>
      <c r="AG204" s="47">
        <f t="shared" si="48"/>
        <v>-39.799999999999997</v>
      </c>
      <c r="AH204" s="43">
        <f t="shared" ca="1" si="38"/>
        <v>-38.1</v>
      </c>
      <c r="AI204" s="43">
        <f t="shared" ca="1" si="39"/>
        <v>-37.799999999999997</v>
      </c>
      <c r="AJ204" s="44">
        <f t="shared" ca="1" si="40"/>
        <v>-40.1</v>
      </c>
      <c r="AK204" s="44">
        <f t="shared" ca="1" si="41"/>
        <v>-39.799999999999997</v>
      </c>
      <c r="AL204" s="44">
        <f t="shared" ca="1" si="42"/>
        <v>-40.1</v>
      </c>
      <c r="AM204" s="44">
        <f t="shared" ca="1" si="43"/>
        <v>-39.799999999999997</v>
      </c>
      <c r="AN204" s="36" t="str">
        <f t="shared" ca="1" si="44"/>
        <v>00</v>
      </c>
      <c r="AO204" s="36" t="str">
        <f ca="1">ManualLookup(AB204,BoxVal(ROW(AB204),4,COLUMN(AO202)),IF(INDIRECT("$AB$"&amp;(INT((ROW()-4)/65)*65+4))="Gain-outphase",INDIRECT(DO$4),INDIRECT(DO$3)))</f>
        <v>06</v>
      </c>
      <c r="AP204" s="36" t="str">
        <f t="shared" ca="1" si="45"/>
        <v>00</v>
      </c>
      <c r="AQ204" s="36" t="str">
        <f t="shared" ca="1" si="46"/>
        <v>00</v>
      </c>
      <c r="AR204" s="36" t="str">
        <f t="shared" ca="1" si="47"/>
        <v>00</v>
      </c>
      <c r="AS204" s="36"/>
    </row>
    <row r="205" spans="19:45" ht="30" customHeight="1" x14ac:dyDescent="0.25">
      <c r="S205" s="7" t="s">
        <v>705</v>
      </c>
      <c r="T205" s="15" t="s">
        <v>1152</v>
      </c>
      <c r="U205" s="36" t="str">
        <f t="shared" ca="1" si="36"/>
        <v>0x84=-40.60,-40.10;</v>
      </c>
      <c r="V205" s="37"/>
      <c r="W205" s="37"/>
      <c r="X205" s="68"/>
      <c r="Y205" s="68"/>
      <c r="Z205" s="55">
        <f t="shared" ca="1" si="37"/>
        <v>2.2663000000000002</v>
      </c>
      <c r="AA205" s="39" t="s">
        <v>965</v>
      </c>
      <c r="AB205" s="40">
        <v>1</v>
      </c>
      <c r="AC205" s="40" t="s">
        <v>995</v>
      </c>
      <c r="AD205" s="40">
        <v>1</v>
      </c>
      <c r="AE205" s="41">
        <v>6.7000000000000004E-2</v>
      </c>
      <c r="AF205" s="42">
        <v>-40.6</v>
      </c>
      <c r="AG205" s="47">
        <f t="shared" si="48"/>
        <v>-40.1</v>
      </c>
      <c r="AH205" s="43">
        <f t="shared" ca="1" si="38"/>
        <v>-38.3337</v>
      </c>
      <c r="AI205" s="43">
        <f t="shared" ca="1" si="39"/>
        <v>-37.8337</v>
      </c>
      <c r="AJ205" s="44">
        <f t="shared" ca="1" si="40"/>
        <v>-40.6</v>
      </c>
      <c r="AK205" s="44">
        <f t="shared" ca="1" si="41"/>
        <v>-40.1</v>
      </c>
      <c r="AL205" s="44">
        <f t="shared" ca="1" si="42"/>
        <v>-39.3337</v>
      </c>
      <c r="AM205" s="44">
        <f t="shared" ca="1" si="43"/>
        <v>-38.8337</v>
      </c>
      <c r="AN205" s="36" t="str">
        <f t="shared" ca="1" si="44"/>
        <v>00</v>
      </c>
      <c r="AO205" s="36" t="str">
        <f ca="1">ManualLookup(AB205,BoxVal(ROW(AB205),4,COLUMN(AO203)),IF(INDIRECT("$AB$"&amp;(INT((ROW()-4)/65)*65+4))="Gain-outphase",INDIRECT(DO$4),INDIRECT(DO$3)))</f>
        <v>04</v>
      </c>
      <c r="AP205" s="36" t="str">
        <f t="shared" ca="1" si="45"/>
        <v>00</v>
      </c>
      <c r="AQ205" s="36" t="str">
        <f t="shared" ca="1" si="46"/>
        <v>00</v>
      </c>
      <c r="AR205" s="36" t="str">
        <f t="shared" ca="1" si="47"/>
        <v>80</v>
      </c>
      <c r="AS205" s="36"/>
    </row>
    <row r="206" spans="19:45" ht="30" customHeight="1" x14ac:dyDescent="0.25">
      <c r="S206" s="7" t="s">
        <v>605</v>
      </c>
      <c r="T206" s="15" t="s">
        <v>991</v>
      </c>
      <c r="U206" s="36" t="str">
        <f t="shared" ca="1" si="36"/>
        <v>0x85=-41.10,-40.60;</v>
      </c>
      <c r="V206" s="37"/>
      <c r="W206" s="37"/>
      <c r="X206" s="68"/>
      <c r="Y206" s="68"/>
      <c r="Z206" s="55">
        <f t="shared" ca="1" si="37"/>
        <v>2.7663000000000002</v>
      </c>
      <c r="AA206" s="39" t="s">
        <v>965</v>
      </c>
      <c r="AB206" s="40">
        <v>1.5</v>
      </c>
      <c r="AC206" s="40" t="s">
        <v>995</v>
      </c>
      <c r="AD206" s="40">
        <v>1</v>
      </c>
      <c r="AE206" s="41">
        <v>6.7000000000000004E-2</v>
      </c>
      <c r="AF206" s="42">
        <v>-41.1</v>
      </c>
      <c r="AG206" s="47">
        <f t="shared" si="48"/>
        <v>-40.6</v>
      </c>
      <c r="AH206" s="43">
        <f t="shared" ca="1" si="38"/>
        <v>-38.3337</v>
      </c>
      <c r="AI206" s="43">
        <f t="shared" ca="1" si="39"/>
        <v>-37.8337</v>
      </c>
      <c r="AJ206" s="44">
        <f t="shared" ca="1" si="40"/>
        <v>-41.1</v>
      </c>
      <c r="AK206" s="44">
        <f t="shared" ca="1" si="41"/>
        <v>-40.6</v>
      </c>
      <c r="AL206" s="44">
        <f t="shared" ca="1" si="42"/>
        <v>-39.8337</v>
      </c>
      <c r="AM206" s="44">
        <f t="shared" ca="1" si="43"/>
        <v>-39.3337</v>
      </c>
      <c r="AN206" s="36" t="str">
        <f t="shared" ca="1" si="44"/>
        <v>00</v>
      </c>
      <c r="AO206" s="36" t="str">
        <f ca="1">ManualLookup(AB206,BoxVal(ROW(AB206),4,COLUMN(AO204)),IF(INDIRECT("$AB$"&amp;(INT((ROW()-4)/65)*65+4))="Gain-outphase",INDIRECT(DO$4),INDIRECT(DO$3)))</f>
        <v>05</v>
      </c>
      <c r="AP206" s="36" t="str">
        <f t="shared" ca="1" si="45"/>
        <v>00</v>
      </c>
      <c r="AQ206" s="36" t="str">
        <f t="shared" ca="1" si="46"/>
        <v>00</v>
      </c>
      <c r="AR206" s="36" t="str">
        <f t="shared" ca="1" si="47"/>
        <v>80</v>
      </c>
      <c r="AS206" s="36"/>
    </row>
    <row r="207" spans="19:45" ht="30" customHeight="1" x14ac:dyDescent="0.25">
      <c r="S207" s="7" t="s">
        <v>721</v>
      </c>
      <c r="T207" s="15" t="s">
        <v>26</v>
      </c>
      <c r="U207" s="36" t="str">
        <f t="shared" ca="1" si="36"/>
        <v>0x24=-41.60,-41.10;</v>
      </c>
      <c r="V207" s="37"/>
      <c r="W207" s="37"/>
      <c r="X207" s="68"/>
      <c r="Y207" s="68"/>
      <c r="Z207" s="55">
        <f t="shared" ca="1" si="37"/>
        <v>3.3</v>
      </c>
      <c r="AA207" s="39" t="s">
        <v>584</v>
      </c>
      <c r="AB207" s="40">
        <v>1</v>
      </c>
      <c r="AC207" s="40" t="s">
        <v>995</v>
      </c>
      <c r="AD207" s="40">
        <v>1</v>
      </c>
      <c r="AE207" s="41">
        <v>0</v>
      </c>
      <c r="AF207" s="42">
        <v>-41.6</v>
      </c>
      <c r="AG207" s="47">
        <f t="shared" si="48"/>
        <v>-41.1</v>
      </c>
      <c r="AH207" s="43">
        <f t="shared" ca="1" si="38"/>
        <v>-38.300000000000004</v>
      </c>
      <c r="AI207" s="43">
        <f t="shared" ca="1" si="39"/>
        <v>-37.800000000000004</v>
      </c>
      <c r="AJ207" s="44">
        <f t="shared" ca="1" si="40"/>
        <v>-41.6</v>
      </c>
      <c r="AK207" s="44">
        <f t="shared" ca="1" si="41"/>
        <v>-41.1</v>
      </c>
      <c r="AL207" s="44">
        <f t="shared" ca="1" si="42"/>
        <v>-39.300000000000004</v>
      </c>
      <c r="AM207" s="44">
        <f t="shared" ca="1" si="43"/>
        <v>-38.800000000000004</v>
      </c>
      <c r="AN207" s="36" t="str">
        <f t="shared" ca="1" si="44"/>
        <v>20</v>
      </c>
      <c r="AO207" s="36" t="str">
        <f ca="1">ManualLookup(AB207,BoxVal(ROW(AB207),4,COLUMN(AO205)),IF(INDIRECT("$AB$"&amp;(INT((ROW()-4)/65)*65+4))="Gain-outphase",INDIRECT(DO$4),INDIRECT(DO$3)))</f>
        <v>04</v>
      </c>
      <c r="AP207" s="36" t="str">
        <f t="shared" ca="1" si="45"/>
        <v>00</v>
      </c>
      <c r="AQ207" s="36" t="str">
        <f t="shared" ca="1" si="46"/>
        <v>00</v>
      </c>
      <c r="AR207" s="36" t="str">
        <f t="shared" ca="1" si="47"/>
        <v>00</v>
      </c>
      <c r="AS207" s="36"/>
    </row>
    <row r="208" spans="19:45" ht="30" customHeight="1" x14ac:dyDescent="0.25">
      <c r="S208" s="7" t="s">
        <v>20</v>
      </c>
      <c r="T208" s="15">
        <v>-37</v>
      </c>
      <c r="U208" s="36" t="str">
        <f t="shared" ca="1" si="36"/>
        <v>0x25=-42.10,-41.60;</v>
      </c>
      <c r="V208" s="37"/>
      <c r="W208" s="37"/>
      <c r="X208" s="38"/>
      <c r="Y208" s="38"/>
      <c r="Z208" s="55">
        <f t="shared" ca="1" si="37"/>
        <v>3.8</v>
      </c>
      <c r="AA208" s="39" t="s">
        <v>584</v>
      </c>
      <c r="AB208" s="40">
        <v>1.5</v>
      </c>
      <c r="AC208" s="40" t="s">
        <v>995</v>
      </c>
      <c r="AD208" s="40">
        <v>1</v>
      </c>
      <c r="AE208" s="41">
        <v>0</v>
      </c>
      <c r="AF208" s="42">
        <v>-42.1</v>
      </c>
      <c r="AG208" s="47">
        <f t="shared" si="48"/>
        <v>-41.6</v>
      </c>
      <c r="AH208" s="43">
        <f t="shared" ca="1" si="38"/>
        <v>-38.300000000000004</v>
      </c>
      <c r="AI208" s="43">
        <f t="shared" ca="1" si="39"/>
        <v>-37.800000000000004</v>
      </c>
      <c r="AJ208" s="44">
        <f t="shared" ca="1" si="40"/>
        <v>-42.1</v>
      </c>
      <c r="AK208" s="44">
        <f t="shared" ca="1" si="41"/>
        <v>-41.6</v>
      </c>
      <c r="AL208" s="44">
        <f t="shared" ca="1" si="42"/>
        <v>-39.800000000000004</v>
      </c>
      <c r="AM208" s="44">
        <f t="shared" ca="1" si="43"/>
        <v>-39.300000000000004</v>
      </c>
      <c r="AN208" s="36" t="str">
        <f t="shared" ca="1" si="44"/>
        <v>20</v>
      </c>
      <c r="AO208" s="36" t="str">
        <f ca="1">ManualLookup(AB208,BoxVal(ROW(AB208),4,COLUMN(AO206)),IF(INDIRECT("$AB$"&amp;(INT((ROW()-4)/65)*65+4))="Gain-outphase",INDIRECT(DO$4),INDIRECT(DO$3)))</f>
        <v>05</v>
      </c>
      <c r="AP208" s="36" t="str">
        <f t="shared" ca="1" si="45"/>
        <v>00</v>
      </c>
      <c r="AQ208" s="36" t="str">
        <f t="shared" ca="1" si="46"/>
        <v>00</v>
      </c>
      <c r="AR208" s="36" t="str">
        <f t="shared" ca="1" si="47"/>
        <v>00</v>
      </c>
      <c r="AS208" s="36"/>
    </row>
    <row r="209" spans="19:45" ht="30" customHeight="1" x14ac:dyDescent="0.25">
      <c r="S209" s="7" t="s">
        <v>691</v>
      </c>
      <c r="T209" s="15" t="s">
        <v>1333</v>
      </c>
      <c r="U209" s="36" t="str">
        <f t="shared" ca="1" si="36"/>
        <v>0x26=-42.60,-42.10;</v>
      </c>
      <c r="V209" s="37"/>
      <c r="W209" s="37"/>
      <c r="X209" s="38"/>
      <c r="Y209" s="38"/>
      <c r="Z209" s="55">
        <f t="shared" ca="1" si="37"/>
        <v>4.3</v>
      </c>
      <c r="AA209" s="39" t="s">
        <v>584</v>
      </c>
      <c r="AB209" s="40">
        <v>2</v>
      </c>
      <c r="AC209" s="40" t="s">
        <v>995</v>
      </c>
      <c r="AD209" s="40">
        <v>1</v>
      </c>
      <c r="AE209" s="41">
        <v>0</v>
      </c>
      <c r="AF209" s="42">
        <v>-42.6</v>
      </c>
      <c r="AG209" s="47">
        <f t="shared" si="48"/>
        <v>-42.1</v>
      </c>
      <c r="AH209" s="43">
        <f t="shared" ca="1" si="38"/>
        <v>-38.300000000000004</v>
      </c>
      <c r="AI209" s="43">
        <f t="shared" ca="1" si="39"/>
        <v>-37.800000000000004</v>
      </c>
      <c r="AJ209" s="44">
        <f t="shared" ca="1" si="40"/>
        <v>-42.6</v>
      </c>
      <c r="AK209" s="44">
        <f t="shared" ca="1" si="41"/>
        <v>-42.1</v>
      </c>
      <c r="AL209" s="44">
        <f t="shared" ca="1" si="42"/>
        <v>-40.300000000000004</v>
      </c>
      <c r="AM209" s="44">
        <f t="shared" ca="1" si="43"/>
        <v>-39.800000000000004</v>
      </c>
      <c r="AN209" s="36" t="str">
        <f t="shared" ca="1" si="44"/>
        <v>20</v>
      </c>
      <c r="AO209" s="36" t="str">
        <f ca="1">ManualLookup(AB209,BoxVal(ROW(AB209),4,COLUMN(AO207)),IF(INDIRECT("$AB$"&amp;(INT((ROW()-4)/65)*65+4))="Gain-outphase",INDIRECT(DO$4),INDIRECT(DO$3)))</f>
        <v>06</v>
      </c>
      <c r="AP209" s="36" t="str">
        <f t="shared" ca="1" si="45"/>
        <v>00</v>
      </c>
      <c r="AQ209" s="36" t="str">
        <f t="shared" ca="1" si="46"/>
        <v>00</v>
      </c>
      <c r="AR209" s="36" t="str">
        <f t="shared" ca="1" si="47"/>
        <v>00</v>
      </c>
      <c r="AS209" s="36"/>
    </row>
    <row r="210" spans="19:45" ht="30" customHeight="1" x14ac:dyDescent="0.25">
      <c r="S210" s="7" t="s">
        <v>544</v>
      </c>
      <c r="T210" s="15" t="s">
        <v>993</v>
      </c>
      <c r="U210" s="36" t="str">
        <f t="shared" ca="1" si="36"/>
        <v>0xA4=-42.90,-42.60;</v>
      </c>
      <c r="V210" s="37"/>
      <c r="W210" s="37"/>
      <c r="X210" s="38"/>
      <c r="Y210" s="38"/>
      <c r="Z210" s="55">
        <f t="shared" ca="1" si="37"/>
        <v>4.7069999999999999</v>
      </c>
      <c r="AA210" s="39" t="s">
        <v>584</v>
      </c>
      <c r="AB210" s="40">
        <v>1</v>
      </c>
      <c r="AC210" s="40" t="s">
        <v>995</v>
      </c>
      <c r="AD210" s="40">
        <v>1</v>
      </c>
      <c r="AE210" s="41">
        <v>6.7000000000000004E-2</v>
      </c>
      <c r="AF210" s="42">
        <v>-42.9</v>
      </c>
      <c r="AG210" s="49">
        <f t="shared" si="48"/>
        <v>-42.6</v>
      </c>
      <c r="AH210" s="43">
        <f t="shared" ca="1" si="38"/>
        <v>-38.192999999999998</v>
      </c>
      <c r="AI210" s="43">
        <f t="shared" ca="1" si="39"/>
        <v>-37.893000000000001</v>
      </c>
      <c r="AJ210" s="44">
        <f t="shared" ca="1" si="40"/>
        <v>-42.9</v>
      </c>
      <c r="AK210" s="44">
        <f t="shared" ca="1" si="41"/>
        <v>-42.6</v>
      </c>
      <c r="AL210" s="44">
        <f t="shared" ca="1" si="42"/>
        <v>-39.192999999999998</v>
      </c>
      <c r="AM210" s="44">
        <f t="shared" ca="1" si="43"/>
        <v>-38.893000000000001</v>
      </c>
      <c r="AN210" s="36" t="str">
        <f t="shared" ca="1" si="44"/>
        <v>20</v>
      </c>
      <c r="AO210" s="36" t="str">
        <f ca="1">ManualLookup(AB210,BoxVal(ROW(AB210),4,COLUMN(AO208)),IF(INDIRECT("$AB$"&amp;(INT((ROW()-4)/65)*65+4))="Gain-outphase",INDIRECT(DO$4),INDIRECT(DO$3)))</f>
        <v>04</v>
      </c>
      <c r="AP210" s="36" t="str">
        <f t="shared" ca="1" si="45"/>
        <v>00</v>
      </c>
      <c r="AQ210" s="36" t="str">
        <f t="shared" ca="1" si="46"/>
        <v>00</v>
      </c>
      <c r="AR210" s="36" t="str">
        <f t="shared" ca="1" si="47"/>
        <v>80</v>
      </c>
      <c r="AS210" s="36"/>
    </row>
    <row r="211" spans="19:45" ht="30" customHeight="1" x14ac:dyDescent="0.25">
      <c r="S211" s="7" t="s">
        <v>12</v>
      </c>
      <c r="T211" s="15" t="s">
        <v>548</v>
      </c>
      <c r="U211" s="36" t="str">
        <f t="shared" ca="1" si="36"/>
        <v>0xA5=-43.40,-42.90;</v>
      </c>
      <c r="V211" s="37">
        <v>-0.15</v>
      </c>
      <c r="W211" s="37"/>
      <c r="X211" s="38"/>
      <c r="Y211" s="38"/>
      <c r="Z211" s="55">
        <f t="shared" ca="1" si="37"/>
        <v>5.0569999999999995</v>
      </c>
      <c r="AA211" s="39" t="s">
        <v>584</v>
      </c>
      <c r="AB211" s="40">
        <v>1.5</v>
      </c>
      <c r="AC211" s="40" t="s">
        <v>995</v>
      </c>
      <c r="AD211" s="40">
        <v>1</v>
      </c>
      <c r="AE211" s="41">
        <v>6.7000000000000004E-2</v>
      </c>
      <c r="AF211" s="42">
        <v>-43.4</v>
      </c>
      <c r="AG211" s="49">
        <f t="shared" si="48"/>
        <v>-42.9</v>
      </c>
      <c r="AH211" s="43">
        <f t="shared" ca="1" si="38"/>
        <v>-38.342999999999996</v>
      </c>
      <c r="AI211" s="43">
        <f t="shared" ca="1" si="39"/>
        <v>-37.842999999999996</v>
      </c>
      <c r="AJ211" s="44">
        <f t="shared" ca="1" si="40"/>
        <v>-43.4</v>
      </c>
      <c r="AK211" s="44">
        <f t="shared" ca="1" si="41"/>
        <v>-42.9</v>
      </c>
      <c r="AL211" s="44">
        <f t="shared" ca="1" si="42"/>
        <v>-39.842999999999996</v>
      </c>
      <c r="AM211" s="44">
        <f t="shared" ca="1" si="43"/>
        <v>-39.342999999999996</v>
      </c>
      <c r="AN211" s="36" t="str">
        <f t="shared" ca="1" si="44"/>
        <v>20</v>
      </c>
      <c r="AO211" s="36" t="str">
        <f ca="1">ManualLookup(AB211,BoxVal(ROW(AB211),4,COLUMN(AO209)),IF(INDIRECT("$AB$"&amp;(INT((ROW()-4)/65)*65+4))="Gain-outphase",INDIRECT(DO$4),INDIRECT(DO$3)))</f>
        <v>05</v>
      </c>
      <c r="AP211" s="36" t="str">
        <f t="shared" ca="1" si="45"/>
        <v>00</v>
      </c>
      <c r="AQ211" s="36" t="str">
        <f t="shared" ca="1" si="46"/>
        <v>00</v>
      </c>
      <c r="AR211" s="36" t="str">
        <f t="shared" ca="1" si="47"/>
        <v>80</v>
      </c>
      <c r="AS211" s="36"/>
    </row>
    <row r="212" spans="19:45" ht="30" customHeight="1" x14ac:dyDescent="0.25">
      <c r="S212" s="26" t="s">
        <v>773</v>
      </c>
      <c r="T212" s="15" t="s">
        <v>562</v>
      </c>
      <c r="U212" s="36" t="str">
        <f t="shared" ca="1" si="36"/>
        <v>0x34=-43.60,-43.40;</v>
      </c>
      <c r="V212" s="37">
        <v>-0.15</v>
      </c>
      <c r="W212" s="37"/>
      <c r="X212" s="38"/>
      <c r="Y212" s="38"/>
      <c r="Z212" s="55">
        <f t="shared" ca="1" si="37"/>
        <v>5.4499999999999993</v>
      </c>
      <c r="AA212" s="39" t="s">
        <v>586</v>
      </c>
      <c r="AB212" s="40">
        <v>1</v>
      </c>
      <c r="AC212" s="40" t="s">
        <v>995</v>
      </c>
      <c r="AD212" s="40">
        <v>1</v>
      </c>
      <c r="AE212" s="41">
        <v>0</v>
      </c>
      <c r="AF212" s="42">
        <v>-43.6</v>
      </c>
      <c r="AG212" s="49">
        <f t="shared" si="48"/>
        <v>-43.4</v>
      </c>
      <c r="AH212" s="43">
        <f t="shared" ca="1" si="38"/>
        <v>-38.150000000000006</v>
      </c>
      <c r="AI212" s="43">
        <f t="shared" ca="1" si="39"/>
        <v>-37.950000000000003</v>
      </c>
      <c r="AJ212" s="44">
        <f t="shared" ca="1" si="40"/>
        <v>-43.6</v>
      </c>
      <c r="AK212" s="44">
        <f t="shared" ca="1" si="41"/>
        <v>-43.4</v>
      </c>
      <c r="AL212" s="44">
        <f t="shared" ca="1" si="42"/>
        <v>-39.150000000000006</v>
      </c>
      <c r="AM212" s="44">
        <f t="shared" ca="1" si="43"/>
        <v>-38.950000000000003</v>
      </c>
      <c r="AN212" s="36" t="str">
        <f t="shared" ca="1" si="44"/>
        <v>30</v>
      </c>
      <c r="AO212" s="36" t="str">
        <f ca="1">ManualLookup(AB212,BoxVal(ROW(AB212),4,COLUMN(AO210)),IF(INDIRECT("$AB$"&amp;(INT((ROW()-4)/65)*65+4))="Gain-outphase",INDIRECT(DO$4),INDIRECT(DO$3)))</f>
        <v>04</v>
      </c>
      <c r="AP212" s="36" t="str">
        <f t="shared" ca="1" si="45"/>
        <v>00</v>
      </c>
      <c r="AQ212" s="36" t="str">
        <f t="shared" ca="1" si="46"/>
        <v>00</v>
      </c>
      <c r="AR212" s="36" t="str">
        <f t="shared" ca="1" si="47"/>
        <v>00</v>
      </c>
      <c r="AS212" s="36"/>
    </row>
    <row r="213" spans="19:45" ht="30" customHeight="1" x14ac:dyDescent="0.25">
      <c r="S213" s="7" t="s">
        <v>573</v>
      </c>
      <c r="T213" s="15">
        <v>2.1</v>
      </c>
      <c r="U213" s="36" t="str">
        <f t="shared" ca="1" si="36"/>
        <v>0x35=-43.90,-43.60;</v>
      </c>
      <c r="V213" s="37">
        <v>-0.5</v>
      </c>
      <c r="W213" s="37"/>
      <c r="X213" s="38"/>
      <c r="Y213" s="38"/>
      <c r="Z213" s="55">
        <f t="shared" ca="1" si="37"/>
        <v>5.6</v>
      </c>
      <c r="AA213" s="39" t="s">
        <v>586</v>
      </c>
      <c r="AB213" s="40">
        <v>1.5</v>
      </c>
      <c r="AC213" s="40" t="s">
        <v>995</v>
      </c>
      <c r="AD213" s="40">
        <v>1</v>
      </c>
      <c r="AE213" s="41">
        <v>0</v>
      </c>
      <c r="AF213" s="42">
        <v>-43.9</v>
      </c>
      <c r="AG213" s="49">
        <f t="shared" si="48"/>
        <v>-43.6</v>
      </c>
      <c r="AH213" s="43">
        <f t="shared" ca="1" si="38"/>
        <v>-38.299999999999997</v>
      </c>
      <c r="AI213" s="43">
        <f t="shared" ca="1" si="39"/>
        <v>-38</v>
      </c>
      <c r="AJ213" s="44">
        <f t="shared" ca="1" si="40"/>
        <v>-43.9</v>
      </c>
      <c r="AK213" s="44">
        <f t="shared" ca="1" si="41"/>
        <v>-43.6</v>
      </c>
      <c r="AL213" s="44">
        <f t="shared" ca="1" si="42"/>
        <v>-39.799999999999997</v>
      </c>
      <c r="AM213" s="44">
        <f t="shared" ca="1" si="43"/>
        <v>-39.5</v>
      </c>
      <c r="AN213" s="36" t="str">
        <f t="shared" ca="1" si="44"/>
        <v>30</v>
      </c>
      <c r="AO213" s="36" t="str">
        <f ca="1">ManualLookup(AB213,BoxVal(ROW(AB213),4,COLUMN(AO211)),IF(INDIRECT("$AB$"&amp;(INT((ROW()-4)/65)*65+4))="Gain-outphase",INDIRECT(DO$4),INDIRECT(DO$3)))</f>
        <v>05</v>
      </c>
      <c r="AP213" s="36" t="str">
        <f t="shared" ca="1" si="45"/>
        <v>00</v>
      </c>
      <c r="AQ213" s="36" t="str">
        <f t="shared" ca="1" si="46"/>
        <v>00</v>
      </c>
      <c r="AR213" s="36" t="str">
        <f t="shared" ca="1" si="47"/>
        <v>00</v>
      </c>
      <c r="AS213" s="36"/>
    </row>
    <row r="214" spans="19:45" ht="30" customHeight="1" x14ac:dyDescent="0.25">
      <c r="S214" s="7" t="s">
        <v>590</v>
      </c>
      <c r="T214" s="15">
        <f>VLOOKUP(T199,MPN!$A$1:$E$1000,4,FALSE)</f>
        <v>-38</v>
      </c>
      <c r="U214" s="36" t="str">
        <f t="shared" ca="1" si="36"/>
        <v>0x36=-44.40,-43.90;</v>
      </c>
      <c r="V214" s="37">
        <v>-0.5</v>
      </c>
      <c r="W214" s="37"/>
      <c r="X214" s="38"/>
      <c r="Y214" s="38"/>
      <c r="Z214" s="55">
        <f t="shared" ca="1" si="37"/>
        <v>6.1</v>
      </c>
      <c r="AA214" s="39" t="s">
        <v>586</v>
      </c>
      <c r="AB214" s="40">
        <v>2</v>
      </c>
      <c r="AC214" s="40" t="s">
        <v>995</v>
      </c>
      <c r="AD214" s="40">
        <v>1</v>
      </c>
      <c r="AE214" s="41">
        <v>0</v>
      </c>
      <c r="AF214" s="42">
        <v>-44.4</v>
      </c>
      <c r="AG214" s="49">
        <f t="shared" si="48"/>
        <v>-43.9</v>
      </c>
      <c r="AH214" s="43">
        <f t="shared" ca="1" si="38"/>
        <v>-38.299999999999997</v>
      </c>
      <c r="AI214" s="43">
        <f t="shared" ca="1" si="39"/>
        <v>-37.799999999999997</v>
      </c>
      <c r="AJ214" s="44">
        <f t="shared" ca="1" si="40"/>
        <v>-44.4</v>
      </c>
      <c r="AK214" s="44">
        <f t="shared" ca="1" si="41"/>
        <v>-43.9</v>
      </c>
      <c r="AL214" s="44">
        <f t="shared" ca="1" si="42"/>
        <v>-40.299999999999997</v>
      </c>
      <c r="AM214" s="44">
        <f t="shared" ca="1" si="43"/>
        <v>-39.799999999999997</v>
      </c>
      <c r="AN214" s="36" t="str">
        <f t="shared" ca="1" si="44"/>
        <v>30</v>
      </c>
      <c r="AO214" s="36" t="str">
        <f ca="1">ManualLookup(AB214,BoxVal(ROW(AB214),4,COLUMN(AO212)),IF(INDIRECT("$AB$"&amp;(INT((ROW()-4)/65)*65+4))="Gain-outphase",INDIRECT(DO$4),INDIRECT(DO$3)))</f>
        <v>06</v>
      </c>
      <c r="AP214" s="36" t="str">
        <f t="shared" ca="1" si="45"/>
        <v>00</v>
      </c>
      <c r="AQ214" s="36" t="str">
        <f t="shared" ca="1" si="46"/>
        <v>00</v>
      </c>
      <c r="AR214" s="36" t="str">
        <f t="shared" ca="1" si="47"/>
        <v>00</v>
      </c>
      <c r="AS214" s="36"/>
    </row>
    <row r="215" spans="19:45" ht="30" customHeight="1" x14ac:dyDescent="0.25">
      <c r="S215" s="7" t="s">
        <v>693</v>
      </c>
      <c r="T215" s="15">
        <v>0.8</v>
      </c>
      <c r="U215" s="36" t="str">
        <f t="shared" ca="1" si="36"/>
        <v>0x37=-45.10,-44.40;</v>
      </c>
      <c r="V215" s="37">
        <v>-0.5</v>
      </c>
      <c r="W215" s="37"/>
      <c r="X215" s="38"/>
      <c r="Y215" s="38"/>
      <c r="Z215" s="55">
        <f t="shared" ca="1" si="37"/>
        <v>6.6</v>
      </c>
      <c r="AA215" s="39" t="s">
        <v>586</v>
      </c>
      <c r="AB215" s="40">
        <v>2.5</v>
      </c>
      <c r="AC215" s="40" t="s">
        <v>995</v>
      </c>
      <c r="AD215" s="40">
        <v>1</v>
      </c>
      <c r="AE215" s="41">
        <v>0</v>
      </c>
      <c r="AF215" s="42">
        <v>-45.1</v>
      </c>
      <c r="AG215" s="49">
        <f t="shared" si="48"/>
        <v>-44.4</v>
      </c>
      <c r="AH215" s="43">
        <f t="shared" ca="1" si="38"/>
        <v>-38.5</v>
      </c>
      <c r="AI215" s="43">
        <f t="shared" ca="1" si="39"/>
        <v>-37.799999999999997</v>
      </c>
      <c r="AJ215" s="44">
        <f t="shared" ca="1" si="40"/>
        <v>-45.1</v>
      </c>
      <c r="AK215" s="44">
        <f t="shared" ca="1" si="41"/>
        <v>-44.4</v>
      </c>
      <c r="AL215" s="44">
        <f t="shared" ca="1" si="42"/>
        <v>-41</v>
      </c>
      <c r="AM215" s="44">
        <f t="shared" ca="1" si="43"/>
        <v>-40.299999999999997</v>
      </c>
      <c r="AN215" s="36" t="str">
        <f t="shared" ca="1" si="44"/>
        <v>30</v>
      </c>
      <c r="AO215" s="36" t="str">
        <f ca="1">ManualLookup(AB215,BoxVal(ROW(AB215),4,COLUMN(AO213)),IF(INDIRECT("$AB$"&amp;(INT((ROW()-4)/65)*65+4))="Gain-outphase",INDIRECT(DO$4),INDIRECT(DO$3)))</f>
        <v>07</v>
      </c>
      <c r="AP215" s="36" t="str">
        <f t="shared" ca="1" si="45"/>
        <v>00</v>
      </c>
      <c r="AQ215" s="36" t="str">
        <f t="shared" ca="1" si="46"/>
        <v>00</v>
      </c>
      <c r="AR215" s="36" t="str">
        <f t="shared" ca="1" si="47"/>
        <v>00</v>
      </c>
      <c r="AS215" s="36"/>
    </row>
    <row r="216" spans="19:45" ht="30" customHeight="1" x14ac:dyDescent="0.25">
      <c r="S216" s="7" t="s">
        <v>604</v>
      </c>
      <c r="T216" s="7" t="str">
        <f>VLOOKUP($T203,$AU$1:$AZ$31,MATCH($T197,$AU$1:$AZ$1,0),FALSE)&amp;"_"&amp;T205</f>
        <v>default_NormalMode</v>
      </c>
      <c r="U216" s="36" t="str">
        <f t="shared" ca="1" si="36"/>
        <v>0x38=-46.00,-45.10;</v>
      </c>
      <c r="V216" s="37">
        <v>-0.6</v>
      </c>
      <c r="W216" s="37"/>
      <c r="X216" s="38"/>
      <c r="Y216" s="38"/>
      <c r="Z216" s="55">
        <f t="shared" ca="1" si="37"/>
        <v>7.5</v>
      </c>
      <c r="AA216" s="39" t="s">
        <v>586</v>
      </c>
      <c r="AB216" s="40">
        <v>3.5</v>
      </c>
      <c r="AC216" s="40" t="s">
        <v>995</v>
      </c>
      <c r="AD216" s="40">
        <v>1</v>
      </c>
      <c r="AE216" s="41">
        <v>0</v>
      </c>
      <c r="AF216" s="42">
        <v>-46</v>
      </c>
      <c r="AG216" s="49">
        <f t="shared" si="48"/>
        <v>-45.1</v>
      </c>
      <c r="AH216" s="43">
        <f t="shared" ca="1" si="38"/>
        <v>-38.5</v>
      </c>
      <c r="AI216" s="43">
        <f t="shared" ca="1" si="39"/>
        <v>-37.6</v>
      </c>
      <c r="AJ216" s="44">
        <f t="shared" ca="1" si="40"/>
        <v>-46</v>
      </c>
      <c r="AK216" s="44">
        <f t="shared" ca="1" si="41"/>
        <v>-45.1</v>
      </c>
      <c r="AL216" s="44">
        <f t="shared" ca="1" si="42"/>
        <v>-42</v>
      </c>
      <c r="AM216" s="44">
        <f t="shared" ca="1" si="43"/>
        <v>-41.1</v>
      </c>
      <c r="AN216" s="36" t="str">
        <f t="shared" ca="1" si="44"/>
        <v>30</v>
      </c>
      <c r="AO216" s="36" t="str">
        <f ca="1">ManualLookup(AB216,BoxVal(ROW(AB216),4,COLUMN(AO214)),IF(INDIRECT("$AB$"&amp;(INT((ROW()-4)/65)*65+4))="Gain-outphase",INDIRECT(DO$4),INDIRECT(DO$3)))</f>
        <v>08</v>
      </c>
      <c r="AP216" s="36" t="str">
        <f t="shared" ca="1" si="45"/>
        <v>00</v>
      </c>
      <c r="AQ216" s="36" t="str">
        <f t="shared" ca="1" si="46"/>
        <v>00</v>
      </c>
      <c r="AR216" s="36" t="str">
        <f t="shared" ca="1" si="47"/>
        <v>00</v>
      </c>
      <c r="AS216" s="36"/>
    </row>
    <row r="217" spans="19:45" ht="30" customHeight="1" x14ac:dyDescent="0.25">
      <c r="S217" s="7" t="s">
        <v>424</v>
      </c>
      <c r="T217" s="7" t="str">
        <f>VLOOKUP($T199,MPN!$A$1:$E$500,2,FALSE)</f>
        <v>AMIC</v>
      </c>
      <c r="U217" s="36" t="str">
        <f t="shared" ca="1" si="36"/>
        <v>0x39=-47.00,-46.00;</v>
      </c>
      <c r="V217" s="37">
        <v>-0.6</v>
      </c>
      <c r="W217" s="37"/>
      <c r="X217" s="38"/>
      <c r="Y217" s="38"/>
      <c r="Z217" s="55">
        <f t="shared" ca="1" si="37"/>
        <v>8.5</v>
      </c>
      <c r="AA217" s="39" t="s">
        <v>586</v>
      </c>
      <c r="AB217" s="40">
        <v>4.5</v>
      </c>
      <c r="AC217" s="40" t="s">
        <v>995</v>
      </c>
      <c r="AD217" s="40">
        <v>1</v>
      </c>
      <c r="AE217" s="41">
        <v>0</v>
      </c>
      <c r="AF217" s="42">
        <v>-47</v>
      </c>
      <c r="AG217" s="49">
        <f t="shared" si="48"/>
        <v>-46</v>
      </c>
      <c r="AH217" s="43">
        <f t="shared" ca="1" si="38"/>
        <v>-38.5</v>
      </c>
      <c r="AI217" s="43">
        <f t="shared" ca="1" si="39"/>
        <v>-37.5</v>
      </c>
      <c r="AJ217" s="44">
        <f t="shared" ca="1" si="40"/>
        <v>-47</v>
      </c>
      <c r="AK217" s="44">
        <f t="shared" ca="1" si="41"/>
        <v>-46</v>
      </c>
      <c r="AL217" s="44">
        <f t="shared" ca="1" si="42"/>
        <v>-43</v>
      </c>
      <c r="AM217" s="44">
        <f t="shared" ca="1" si="43"/>
        <v>-42</v>
      </c>
      <c r="AN217" s="36" t="str">
        <f t="shared" ca="1" si="44"/>
        <v>30</v>
      </c>
      <c r="AO217" s="36" t="str">
        <f ca="1">ManualLookup(AB217,BoxVal(ROW(AB217),4,COLUMN(AO215)),IF(INDIRECT("$AB$"&amp;(INT((ROW()-4)/65)*65+4))="Gain-outphase",INDIRECT(DO$4),INDIRECT(DO$3)))</f>
        <v>09</v>
      </c>
      <c r="AP217" s="36" t="str">
        <f t="shared" ca="1" si="45"/>
        <v>00</v>
      </c>
      <c r="AQ217" s="36" t="str">
        <f t="shared" ca="1" si="46"/>
        <v>00</v>
      </c>
      <c r="AR217" s="36" t="str">
        <f t="shared" ca="1" si="47"/>
        <v>00</v>
      </c>
      <c r="AS217" s="36"/>
    </row>
    <row r="218" spans="19:45" ht="30" customHeight="1" x14ac:dyDescent="0.25">
      <c r="S218" s="7" t="s">
        <v>16</v>
      </c>
      <c r="T218" s="7" t="str">
        <f>VLOOKUP($T200,ASIC!$A$1:$B$200,2,FALSE)</f>
        <v>304ZA</v>
      </c>
      <c r="U218" s="36" t="str">
        <f t="shared" ca="1" si="36"/>
        <v>0x3A=-48.00,-47.00;</v>
      </c>
      <c r="V218" s="37">
        <v>-0.7</v>
      </c>
      <c r="W218" s="37"/>
      <c r="X218" s="38"/>
      <c r="Y218" s="38"/>
      <c r="Z218" s="55">
        <f t="shared" ca="1" si="37"/>
        <v>9.4</v>
      </c>
      <c r="AA218" s="39" t="s">
        <v>586</v>
      </c>
      <c r="AB218" s="40">
        <v>5.5</v>
      </c>
      <c r="AC218" s="40" t="s">
        <v>995</v>
      </c>
      <c r="AD218" s="40">
        <v>1</v>
      </c>
      <c r="AE218" s="41">
        <v>0</v>
      </c>
      <c r="AF218" s="42">
        <v>-48</v>
      </c>
      <c r="AG218" s="49">
        <f t="shared" si="48"/>
        <v>-47</v>
      </c>
      <c r="AH218" s="43">
        <f t="shared" ca="1" si="38"/>
        <v>-38.6</v>
      </c>
      <c r="AI218" s="43">
        <f t="shared" ca="1" si="39"/>
        <v>-37.6</v>
      </c>
      <c r="AJ218" s="44">
        <f t="shared" ca="1" si="40"/>
        <v>-48</v>
      </c>
      <c r="AK218" s="44">
        <f t="shared" ca="1" si="41"/>
        <v>-47</v>
      </c>
      <c r="AL218" s="44">
        <f t="shared" ca="1" si="42"/>
        <v>-44.1</v>
      </c>
      <c r="AM218" s="44">
        <f t="shared" ca="1" si="43"/>
        <v>-43.1</v>
      </c>
      <c r="AN218" s="36" t="str">
        <f t="shared" ca="1" si="44"/>
        <v>30</v>
      </c>
      <c r="AO218" s="36" t="str">
        <f ca="1">ManualLookup(AB218,BoxVal(ROW(AB218),4,COLUMN(AO216)),IF(INDIRECT("$AB$"&amp;(INT((ROW()-4)/65)*65+4))="Gain-outphase",INDIRECT(DO$4),INDIRECT(DO$3)))</f>
        <v>0A</v>
      </c>
      <c r="AP218" s="36" t="str">
        <f t="shared" ca="1" si="45"/>
        <v>00</v>
      </c>
      <c r="AQ218" s="36" t="str">
        <f t="shared" ca="1" si="46"/>
        <v>00</v>
      </c>
      <c r="AR218" s="36" t="str">
        <f t="shared" ca="1" si="47"/>
        <v>00</v>
      </c>
      <c r="AS218" s="36"/>
    </row>
    <row r="219" spans="19:45" ht="30" customHeight="1" x14ac:dyDescent="0.25">
      <c r="S219" s="7" t="s">
        <v>17</v>
      </c>
      <c r="T219" s="7" t="str">
        <f>VLOOKUP($T201,Sensor!$A$1:$B$100,2,FALSE)</f>
        <v>2410A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tr">
        <f>VLOOKUP($T199,MPN!$A$1:$E$500,5,FALSE)</f>
        <v>Default</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10</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45106</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19</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-38+/-0.8 dBV</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100~170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14V</v>
      </c>
      <c r="T230" s="3" t="s">
        <v>255</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13V</v>
      </c>
      <c r="T231" s="3" t="s">
        <v>562</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12V</v>
      </c>
      <c r="T232" s="3" t="s">
        <v>562</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11V</v>
      </c>
      <c r="T233" s="3">
        <v>4.5999999999999996</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10V</v>
      </c>
      <c r="T234" s="3">
        <v>2.2999999999999998</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9V</v>
      </c>
      <c r="T235" s="3">
        <v>0</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8V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7V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1311</v>
      </c>
      <c r="V261" s="12"/>
      <c r="W261" s="65"/>
      <c r="X261" s="12"/>
      <c r="Y261" s="7">
        <f>VLOOKUP(U261,$DX$1:$DZ$21,3,FALSE)</f>
        <v>0</v>
      </c>
      <c r="AD261" s="8"/>
    </row>
    <row r="262" spans="19:45" ht="30" customHeight="1" x14ac:dyDescent="0.25">
      <c r="S262" s="7" t="s">
        <v>24</v>
      </c>
      <c r="T262" s="15" t="s">
        <v>1154</v>
      </c>
      <c r="U262" s="5" t="s">
        <v>23</v>
      </c>
      <c r="V262" s="7" t="str">
        <f>VLOOKUP(U261,$DX$1:$DZ$21,2,FALSE)</f>
        <v>Bit11,15</v>
      </c>
      <c r="W262" s="19"/>
      <c r="X262" s="19"/>
      <c r="Y262" s="19"/>
      <c r="Z262" s="19"/>
      <c r="AA262" s="5" t="s">
        <v>592</v>
      </c>
      <c r="AB262" s="26" t="str">
        <f>T281&amp;"_"&amp;ABS(T279)&amp;"dB_"&amp;T283&amp;"_"&amp;T284&amp;"_"&amp;GetAbsMaxMinText(AF265:AG324)&amp;"_"&amp;T264&amp;"_"&amp;T263&amp;S261&amp;"."&amp;T287</f>
        <v>16V_NormalMode_38dB_304ZA_N010A_367_427_ZTS6216C_TR5.3</v>
      </c>
      <c r="AC262" s="18"/>
      <c r="AD262" s="18"/>
      <c r="AE262" s="18"/>
      <c r="AF262" s="18"/>
      <c r="AG262" s="18"/>
      <c r="AH262" s="19"/>
      <c r="AI262" s="19" t="s">
        <v>2</v>
      </c>
      <c r="AJ262" s="16"/>
      <c r="AK262" s="16"/>
      <c r="AL262" s="16"/>
      <c r="AM262" s="16"/>
      <c r="AN262" s="16"/>
      <c r="AO262" s="16"/>
      <c r="AP262" s="16"/>
      <c r="AQ262" s="16"/>
      <c r="AR262" s="16"/>
      <c r="AS262" s="16"/>
    </row>
    <row r="263" spans="19:45" ht="30" customHeight="1" x14ac:dyDescent="0.25">
      <c r="S263" s="7" t="s">
        <v>5</v>
      </c>
      <c r="T263" s="15" t="s">
        <v>1276</v>
      </c>
      <c r="U263" s="32" t="str">
        <f>HYPERLINK("#A"&amp;(S261+1),"&lt;==Block" &amp; $S261 &amp;"==&gt;")</f>
        <v>&lt;==Block5==&gt;</v>
      </c>
      <c r="V263" s="51"/>
      <c r="W263" s="19"/>
      <c r="X263" s="19"/>
      <c r="Y263" s="23"/>
      <c r="Z263" s="8"/>
      <c r="AA263" s="19"/>
      <c r="AB263" s="121" t="str" cm="1">
        <f t="array" aca="1" ref="AB263" ca="1">IF(INDIRECT(ADDRESS((QUOTIENT(ROW(AB263)-0.1,65)*65)+4,COLUMN(AB264)))="Gain-inphase","$BM$2:$BM$31","$BN$2:$BN$31")</f>
        <v>$BM$2:$BM$31</v>
      </c>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1283</v>
      </c>
      <c r="U264" s="52" t="s">
        <v>775</v>
      </c>
      <c r="V264" s="33" t="s">
        <v>601</v>
      </c>
      <c r="W264" s="33" t="s">
        <v>602</v>
      </c>
      <c r="X264" s="33" t="s">
        <v>603</v>
      </c>
      <c r="Y264" s="33" t="s">
        <v>603</v>
      </c>
      <c r="Z264" s="33" t="s">
        <v>591</v>
      </c>
      <c r="AA264" s="33" t="s">
        <v>7</v>
      </c>
      <c r="AB264" s="120" t="s">
        <v>1329</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Full</v>
      </c>
      <c r="AP264" s="56" t="str">
        <f>VLOOKUP($T272,$DE$1:$DJ$31,4,FALSE)</f>
        <v>non</v>
      </c>
      <c r="AQ264" s="56" t="str">
        <f>VLOOKUP($T272,$DE$1:$DJ$31,5,FALSE)</f>
        <v>non</v>
      </c>
      <c r="AR264" s="56" t="str">
        <f>VLOOKUP($T272,$DE$1:$DJ$31,6,FALSE)</f>
        <v>Full</v>
      </c>
      <c r="AS264" s="35" t="s">
        <v>726</v>
      </c>
    </row>
    <row r="265" spans="19:45" ht="30" customHeight="1" x14ac:dyDescent="0.25">
      <c r="S265" s="7" t="s">
        <v>18</v>
      </c>
      <c r="T265" s="15" t="s">
        <v>1278</v>
      </c>
      <c r="U265" s="36" t="str">
        <f t="shared" ref="U265:U274" ca="1" si="49">ConfigCode($AA265,$AN265,$AO265,$AP265,$AQ265,$AR265,$AF265,$AG265,2)</f>
        <v>0x14=-37.10,-36.80;</v>
      </c>
      <c r="V265" s="37"/>
      <c r="W265" s="37"/>
      <c r="X265" s="68"/>
      <c r="Y265" s="68"/>
      <c r="Z265" s="55">
        <f t="shared" ref="Z265:Z274" ca="1" si="50" xml:space="preserve">
N("vbias,vlookup vbias range")+
VLOOKUP($AA265,INDIRECT(BoxVal(ROW($AA265),34,COLUMN(T261))),2,FALSE)+
N("gain")+
$AB265+
N("vcm")+
VLOOKUP($AC265,$CT$1:$DC$31,7,FALSE)+
N("(vbias*vcp*vbg-vbias)*sensor ratio")+
VbiasCal($AA265,$AD265,$AE265,BoxVal(ROW($AC265),18,COLUMN($T$22)))+
N("vbias ref+gain ref")+
$V265+$W265</f>
        <v>-1.2000000000000002</v>
      </c>
      <c r="AA265" s="39" t="s">
        <v>1268</v>
      </c>
      <c r="AB265" s="40">
        <v>1</v>
      </c>
      <c r="AC265" s="40" t="s">
        <v>996</v>
      </c>
      <c r="AD265" s="40">
        <v>1</v>
      </c>
      <c r="AE265" s="41">
        <v>0</v>
      </c>
      <c r="AF265" s="42">
        <v>-37.1</v>
      </c>
      <c r="AG265" s="42">
        <v>-36.799999999999997</v>
      </c>
      <c r="AH265" s="43">
        <f t="shared" ref="AH265:AH274" ca="1" si="51">$AF265+$Z265</f>
        <v>-38.300000000000004</v>
      </c>
      <c r="AI265" s="43">
        <f t="shared" ref="AI265:AI274" ca="1" si="52">$AG265+$Z265</f>
        <v>-38</v>
      </c>
      <c r="AJ265" s="44">
        <f t="shared" ref="AJ265:AJ274" ca="1" si="53" xml:space="preserve">
N("initial sens-loopgain")+
$AF265-BoxVal(ROW($AA265),26,COLUMN(INDIRECT("T"&amp;(INT(ROW($AA282)/65))*65+2)))</f>
        <v>-37.1</v>
      </c>
      <c r="AK265" s="44">
        <f t="shared" ref="AK265:AK274" ca="1" si="54">AJ265+(AG265-AF265)</f>
        <v>-36.799999999999997</v>
      </c>
      <c r="AL265" s="44">
        <f t="shared" ref="AL265:AL274" ca="1" si="55" xml:space="preserve">
N("initial sens-loopgain-gain-gain ref-vcm")+
$AH265-
BoxVal(ROW($AA265),26,COLUMN(INDIRECT("T"&amp;(INT(ROW($AA282)/65))*65+2)))-
$AB265-
$W265-
IFERROR(VLOOKUP($AC265,$CT$1:$DC$31,7,FALSE),0)</f>
        <v>-39.300000000000004</v>
      </c>
      <c r="AM265" s="44">
        <f t="shared" ref="AM265:AM274" ca="1" si="56">AL265+(AG265-AF265)</f>
        <v>-39</v>
      </c>
      <c r="AN265" s="36" t="str">
        <f t="shared" ref="AN265:AN274" ca="1" si="57">IF(BoxVal(ROW(AA265),9,COLUMN(T263))="FIX","00",ManualLookup(AA265,BoxVal(ROW(AA265),4,COLUMN(AN263)),INDIRECT(DN$3)))</f>
        <v>10</v>
      </c>
      <c r="AO265" s="36" t="str">
        <f ca="1">ManualLookup(AB265,BoxVal(ROW(AB265),4,COLUMN(AO263)),IF(INDIRECT("$AB$"&amp;(INT((ROW()-4)/65)*65+4))="Gain-outphase",INDIRECT(DO$4),INDIRECT(DO$3)))</f>
        <v>04</v>
      </c>
      <c r="AP265" s="36" t="str">
        <f t="shared" ref="AP265:AP274" ca="1" si="58">ManualLookup(AC265,BoxVal(ROW(AC265),4,COLUMN(AP263)),INDIRECT(DP$3))</f>
        <v>00</v>
      </c>
      <c r="AQ265" s="36" t="str">
        <f t="shared" ref="AQ265:AQ274" ca="1" si="59">ManualLookup(AD265,BoxVal(ROW(AD265),4,COLUMN(AQ263)),INDIRECT(DQ$3))</f>
        <v>00</v>
      </c>
      <c r="AR265" s="36" t="str">
        <f t="shared" ref="AR265:AR274" ca="1" si="60">ManualLookup(AE265,BoxVal(ROW(AE265),4,COLUMN(AR263)),INDIRECT(DR$3))</f>
        <v>00</v>
      </c>
      <c r="AS265" s="33"/>
    </row>
    <row r="266" spans="19:45" ht="30" customHeight="1" x14ac:dyDescent="0.25">
      <c r="S266" s="7" t="s">
        <v>13</v>
      </c>
      <c r="T266" s="15" t="s">
        <v>1279</v>
      </c>
      <c r="U266" s="36" t="str">
        <f t="shared" ca="1" si="49"/>
        <v>0x15=-37.80,-37.10;</v>
      </c>
      <c r="V266" s="37"/>
      <c r="W266" s="37"/>
      <c r="X266" s="68"/>
      <c r="Y266" s="68"/>
      <c r="Z266" s="55">
        <f t="shared" ca="1" si="50"/>
        <v>-0.70000000000000018</v>
      </c>
      <c r="AA266" s="39" t="s">
        <v>1268</v>
      </c>
      <c r="AB266" s="40">
        <v>1.5</v>
      </c>
      <c r="AC266" s="40" t="s">
        <v>996</v>
      </c>
      <c r="AD266" s="40">
        <v>1</v>
      </c>
      <c r="AE266" s="41">
        <v>0</v>
      </c>
      <c r="AF266" s="42">
        <v>-37.799999999999997</v>
      </c>
      <c r="AG266" s="47">
        <f t="shared" ref="AG266:AG274" si="61">AF265</f>
        <v>-37.1</v>
      </c>
      <c r="AH266" s="43">
        <f t="shared" ca="1" si="51"/>
        <v>-38.5</v>
      </c>
      <c r="AI266" s="43">
        <f t="shared" ca="1" si="52"/>
        <v>-37.800000000000004</v>
      </c>
      <c r="AJ266" s="44">
        <f t="shared" ca="1" si="53"/>
        <v>-37.799999999999997</v>
      </c>
      <c r="AK266" s="44">
        <f t="shared" ca="1" si="54"/>
        <v>-37.1</v>
      </c>
      <c r="AL266" s="44">
        <f t="shared" ca="1" si="55"/>
        <v>-40</v>
      </c>
      <c r="AM266" s="44">
        <f t="shared" ca="1" si="56"/>
        <v>-39.300000000000004</v>
      </c>
      <c r="AN266" s="36" t="str">
        <f t="shared" ca="1" si="57"/>
        <v>10</v>
      </c>
      <c r="AO266" s="36" t="str">
        <f ca="1">ManualLookup(AB266,BoxVal(ROW(AB266),4,COLUMN(AO264)),IF(INDIRECT("$AB$"&amp;(INT((ROW()-4)/65)*65+4))="Gain-outphase",INDIRECT(DO$4),INDIRECT(DO$3)))</f>
        <v>05</v>
      </c>
      <c r="AP266" s="36" t="str">
        <f t="shared" ca="1" si="58"/>
        <v>00</v>
      </c>
      <c r="AQ266" s="36" t="str">
        <f t="shared" ca="1" si="59"/>
        <v>00</v>
      </c>
      <c r="AR266" s="36" t="str">
        <f t="shared" ca="1" si="60"/>
        <v>00</v>
      </c>
      <c r="AS266" s="36"/>
    </row>
    <row r="267" spans="19:45" ht="30" customHeight="1" x14ac:dyDescent="0.25">
      <c r="S267" s="26"/>
      <c r="T267" s="17"/>
      <c r="U267" s="36" t="str">
        <f t="shared" ca="1" si="49"/>
        <v>0x17=-38.80,-37.80;</v>
      </c>
      <c r="V267" s="37"/>
      <c r="W267" s="37"/>
      <c r="X267" s="68"/>
      <c r="Y267" s="68"/>
      <c r="Z267" s="55">
        <f t="shared" ca="1" si="50"/>
        <v>0.29999999999999982</v>
      </c>
      <c r="AA267" s="39" t="s">
        <v>1268</v>
      </c>
      <c r="AB267" s="40">
        <v>2.5</v>
      </c>
      <c r="AC267" s="40" t="s">
        <v>995</v>
      </c>
      <c r="AD267" s="40">
        <v>1</v>
      </c>
      <c r="AE267" s="41">
        <v>0</v>
      </c>
      <c r="AF267" s="42">
        <v>-38.799999999999997</v>
      </c>
      <c r="AG267" s="47">
        <f t="shared" si="61"/>
        <v>-37.799999999999997</v>
      </c>
      <c r="AH267" s="43">
        <f t="shared" ca="1" si="51"/>
        <v>-38.5</v>
      </c>
      <c r="AI267" s="43">
        <f t="shared" ca="1" si="52"/>
        <v>-37.5</v>
      </c>
      <c r="AJ267" s="44">
        <f t="shared" ca="1" si="53"/>
        <v>-38.799999999999997</v>
      </c>
      <c r="AK267" s="44">
        <f t="shared" ca="1" si="54"/>
        <v>-37.799999999999997</v>
      </c>
      <c r="AL267" s="44">
        <f t="shared" ca="1" si="55"/>
        <v>-41</v>
      </c>
      <c r="AM267" s="44">
        <f t="shared" ca="1" si="56"/>
        <v>-40</v>
      </c>
      <c r="AN267" s="36" t="str">
        <f t="shared" ca="1" si="57"/>
        <v>10</v>
      </c>
      <c r="AO267" s="36" t="str">
        <f ca="1">ManualLookup(AB267,BoxVal(ROW(AB267),4,COLUMN(AO265)),IF(INDIRECT("$AB$"&amp;(INT((ROW()-4)/65)*65+4))="Gain-outphase",INDIRECT(DO$4),INDIRECT(DO$3)))</f>
        <v>07</v>
      </c>
      <c r="AP267" s="36" t="str">
        <f t="shared" ca="1" si="58"/>
        <v>00</v>
      </c>
      <c r="AQ267" s="36" t="str">
        <f t="shared" ca="1" si="59"/>
        <v>00</v>
      </c>
      <c r="AR267" s="36" t="str">
        <f t="shared" ca="1" si="60"/>
        <v>00</v>
      </c>
      <c r="AS267" s="36"/>
    </row>
    <row r="268" spans="19:45" ht="30" customHeight="1" x14ac:dyDescent="0.25">
      <c r="S268" s="7" t="s">
        <v>19</v>
      </c>
      <c r="T268" s="15" t="s">
        <v>1161</v>
      </c>
      <c r="U268" s="36" t="str">
        <f t="shared" ca="1" si="49"/>
        <v>0x18=-39.80,-38.80;</v>
      </c>
      <c r="V268" s="37"/>
      <c r="W268" s="37"/>
      <c r="X268" s="68"/>
      <c r="Y268" s="68"/>
      <c r="Z268" s="55">
        <f t="shared" ca="1" si="50"/>
        <v>1.2999999999999998</v>
      </c>
      <c r="AA268" s="39" t="s">
        <v>1268</v>
      </c>
      <c r="AB268" s="40">
        <v>3.5</v>
      </c>
      <c r="AC268" s="40" t="s">
        <v>995</v>
      </c>
      <c r="AD268" s="40">
        <v>1</v>
      </c>
      <c r="AE268" s="41">
        <v>0</v>
      </c>
      <c r="AF268" s="42">
        <v>-39.799999999999997</v>
      </c>
      <c r="AG268" s="47">
        <f t="shared" si="61"/>
        <v>-38.799999999999997</v>
      </c>
      <c r="AH268" s="43">
        <f t="shared" ca="1" si="51"/>
        <v>-38.5</v>
      </c>
      <c r="AI268" s="43">
        <f t="shared" ca="1" si="52"/>
        <v>-37.5</v>
      </c>
      <c r="AJ268" s="44">
        <f t="shared" ca="1" si="53"/>
        <v>-39.799999999999997</v>
      </c>
      <c r="AK268" s="44">
        <f t="shared" ca="1" si="54"/>
        <v>-38.799999999999997</v>
      </c>
      <c r="AL268" s="44">
        <f t="shared" ca="1" si="55"/>
        <v>-42</v>
      </c>
      <c r="AM268" s="44">
        <f t="shared" ca="1" si="56"/>
        <v>-41</v>
      </c>
      <c r="AN268" s="36" t="str">
        <f t="shared" ca="1" si="57"/>
        <v>10</v>
      </c>
      <c r="AO268" s="36" t="str">
        <f ca="1">ManualLookup(AB268,BoxVal(ROW(AB268),4,COLUMN(AO266)),IF(INDIRECT("$AB$"&amp;(INT((ROW()-4)/65)*65+4))="Gain-outphase",INDIRECT(DO$4),INDIRECT(DO$3)))</f>
        <v>08</v>
      </c>
      <c r="AP268" s="36" t="str">
        <f t="shared" ca="1" si="58"/>
        <v>00</v>
      </c>
      <c r="AQ268" s="36" t="str">
        <f t="shared" ca="1" si="59"/>
        <v>00</v>
      </c>
      <c r="AR268" s="36" t="str">
        <f t="shared" ca="1" si="60"/>
        <v>00</v>
      </c>
      <c r="AS268" s="36"/>
    </row>
    <row r="269" spans="19:45" ht="30" customHeight="1" x14ac:dyDescent="0.25">
      <c r="S269" s="7" t="s">
        <v>15</v>
      </c>
      <c r="T269" s="15" t="s">
        <v>1151</v>
      </c>
      <c r="U269" s="36" t="str">
        <f t="shared" ca="1" si="49"/>
        <v>0x06=-40.30,-39.80;</v>
      </c>
      <c r="V269" s="37"/>
      <c r="W269" s="37"/>
      <c r="X269" s="68"/>
      <c r="Y269" s="68"/>
      <c r="Z269" s="55">
        <f t="shared" ca="1" si="50"/>
        <v>2</v>
      </c>
      <c r="AA269" s="39" t="s">
        <v>965</v>
      </c>
      <c r="AB269" s="40">
        <v>2</v>
      </c>
      <c r="AC269" s="40" t="s">
        <v>995</v>
      </c>
      <c r="AD269" s="40">
        <v>1</v>
      </c>
      <c r="AE269" s="41">
        <v>0</v>
      </c>
      <c r="AF269" s="42">
        <v>-40.299999999999997</v>
      </c>
      <c r="AG269" s="47">
        <f t="shared" si="61"/>
        <v>-39.799999999999997</v>
      </c>
      <c r="AH269" s="43">
        <f t="shared" ca="1" si="51"/>
        <v>-38.299999999999997</v>
      </c>
      <c r="AI269" s="43">
        <f t="shared" ca="1" si="52"/>
        <v>-37.799999999999997</v>
      </c>
      <c r="AJ269" s="44">
        <f t="shared" ca="1" si="53"/>
        <v>-40.299999999999997</v>
      </c>
      <c r="AK269" s="44">
        <f t="shared" ca="1" si="54"/>
        <v>-39.799999999999997</v>
      </c>
      <c r="AL269" s="44">
        <f t="shared" ca="1" si="55"/>
        <v>-40.299999999999997</v>
      </c>
      <c r="AM269" s="44">
        <f t="shared" ca="1" si="56"/>
        <v>-39.799999999999997</v>
      </c>
      <c r="AN269" s="36" t="str">
        <f t="shared" ca="1" si="57"/>
        <v>00</v>
      </c>
      <c r="AO269" s="36" t="str">
        <f ca="1">ManualLookup(AB269,BoxVal(ROW(AB269),4,COLUMN(AO267)),IF(INDIRECT("$AB$"&amp;(INT((ROW()-4)/65)*65+4))="Gain-outphase",INDIRECT(DO$4),INDIRECT(DO$3)))</f>
        <v>06</v>
      </c>
      <c r="AP269" s="36" t="str">
        <f t="shared" ca="1" si="58"/>
        <v>00</v>
      </c>
      <c r="AQ269" s="36" t="str">
        <f t="shared" ca="1" si="59"/>
        <v>00</v>
      </c>
      <c r="AR269" s="36" t="str">
        <f t="shared" ca="1" si="60"/>
        <v>00</v>
      </c>
      <c r="AS269" s="36"/>
    </row>
    <row r="270" spans="19:45" ht="30" customHeight="1" x14ac:dyDescent="0.25">
      <c r="S270" s="7" t="s">
        <v>705</v>
      </c>
      <c r="T270" s="15" t="s">
        <v>1152</v>
      </c>
      <c r="U270" s="36" t="str">
        <f t="shared" ca="1" si="49"/>
        <v>0x07=-41.00,-40.30;</v>
      </c>
      <c r="V270" s="37"/>
      <c r="W270" s="37"/>
      <c r="X270" s="68"/>
      <c r="Y270" s="68"/>
      <c r="Z270" s="55">
        <f t="shared" ca="1" si="50"/>
        <v>2.5</v>
      </c>
      <c r="AA270" s="39" t="s">
        <v>965</v>
      </c>
      <c r="AB270" s="40">
        <v>2.5</v>
      </c>
      <c r="AC270" s="40" t="s">
        <v>995</v>
      </c>
      <c r="AD270" s="40">
        <v>1</v>
      </c>
      <c r="AE270" s="41">
        <v>0</v>
      </c>
      <c r="AF270" s="42">
        <v>-41</v>
      </c>
      <c r="AG270" s="47">
        <f t="shared" si="61"/>
        <v>-40.299999999999997</v>
      </c>
      <c r="AH270" s="43">
        <f t="shared" ca="1" si="51"/>
        <v>-38.5</v>
      </c>
      <c r="AI270" s="43">
        <f t="shared" ca="1" si="52"/>
        <v>-37.799999999999997</v>
      </c>
      <c r="AJ270" s="44">
        <f t="shared" ca="1" si="53"/>
        <v>-41</v>
      </c>
      <c r="AK270" s="44">
        <f t="shared" ca="1" si="54"/>
        <v>-40.299999999999997</v>
      </c>
      <c r="AL270" s="44">
        <f t="shared" ca="1" si="55"/>
        <v>-41</v>
      </c>
      <c r="AM270" s="44">
        <f t="shared" ca="1" si="56"/>
        <v>-40.299999999999997</v>
      </c>
      <c r="AN270" s="36" t="str">
        <f t="shared" ca="1" si="57"/>
        <v>00</v>
      </c>
      <c r="AO270" s="36" t="str">
        <f ca="1">ManualLookup(AB270,BoxVal(ROW(AB270),4,COLUMN(AO268)),IF(INDIRECT("$AB$"&amp;(INT((ROW()-4)/65)*65+4))="Gain-outphase",INDIRECT(DO$4),INDIRECT(DO$3)))</f>
        <v>07</v>
      </c>
      <c r="AP270" s="36" t="str">
        <f t="shared" ca="1" si="58"/>
        <v>00</v>
      </c>
      <c r="AQ270" s="36" t="str">
        <f t="shared" ca="1" si="59"/>
        <v>00</v>
      </c>
      <c r="AR270" s="36" t="str">
        <f t="shared" ca="1" si="60"/>
        <v>00</v>
      </c>
      <c r="AS270" s="36"/>
    </row>
    <row r="271" spans="19:45" ht="30" customHeight="1" x14ac:dyDescent="0.25">
      <c r="S271" s="7" t="s">
        <v>605</v>
      </c>
      <c r="T271" s="15" t="s">
        <v>991</v>
      </c>
      <c r="U271" s="36" t="str">
        <f t="shared" ca="1" si="49"/>
        <v>0x86=-41.50,-41.00;</v>
      </c>
      <c r="V271" s="37"/>
      <c r="W271" s="37"/>
      <c r="X271" s="68"/>
      <c r="Y271" s="68"/>
      <c r="Z271" s="55">
        <f t="shared" ca="1" si="50"/>
        <v>3.2663000000000002</v>
      </c>
      <c r="AA271" s="39" t="s">
        <v>965</v>
      </c>
      <c r="AB271" s="40">
        <v>2</v>
      </c>
      <c r="AC271" s="40" t="s">
        <v>995</v>
      </c>
      <c r="AD271" s="40">
        <v>1</v>
      </c>
      <c r="AE271" s="41">
        <v>6.7000000000000004E-2</v>
      </c>
      <c r="AF271" s="42">
        <v>-41.5</v>
      </c>
      <c r="AG271" s="47">
        <f t="shared" si="61"/>
        <v>-41</v>
      </c>
      <c r="AH271" s="43">
        <f t="shared" ca="1" si="51"/>
        <v>-38.233699999999999</v>
      </c>
      <c r="AI271" s="43">
        <f t="shared" ca="1" si="52"/>
        <v>-37.733699999999999</v>
      </c>
      <c r="AJ271" s="44">
        <f t="shared" ca="1" si="53"/>
        <v>-41.5</v>
      </c>
      <c r="AK271" s="44">
        <f t="shared" ca="1" si="54"/>
        <v>-41</v>
      </c>
      <c r="AL271" s="44">
        <f t="shared" ca="1" si="55"/>
        <v>-40.233699999999999</v>
      </c>
      <c r="AM271" s="44">
        <f t="shared" ca="1" si="56"/>
        <v>-39.733699999999999</v>
      </c>
      <c r="AN271" s="36" t="str">
        <f t="shared" ca="1" si="57"/>
        <v>00</v>
      </c>
      <c r="AO271" s="36" t="str">
        <f ca="1">ManualLookup(AB271,BoxVal(ROW(AB271),4,COLUMN(AO269)),IF(INDIRECT("$AB$"&amp;(INT((ROW()-4)/65)*65+4))="Gain-outphase",INDIRECT(DO$4),INDIRECT(DO$3)))</f>
        <v>06</v>
      </c>
      <c r="AP271" s="36" t="str">
        <f t="shared" ca="1" si="58"/>
        <v>00</v>
      </c>
      <c r="AQ271" s="36" t="str">
        <f t="shared" ca="1" si="59"/>
        <v>00</v>
      </c>
      <c r="AR271" s="36" t="str">
        <f t="shared" ca="1" si="60"/>
        <v>80</v>
      </c>
      <c r="AS271" s="36"/>
    </row>
    <row r="272" spans="19:45" ht="30" customHeight="1" x14ac:dyDescent="0.25">
      <c r="S272" s="7" t="s">
        <v>721</v>
      </c>
      <c r="T272" s="15" t="s">
        <v>26</v>
      </c>
      <c r="U272" s="36" t="str">
        <f t="shared" ca="1" si="49"/>
        <v>0x87=-42.00,-41.50;</v>
      </c>
      <c r="V272" s="37"/>
      <c r="W272" s="37"/>
      <c r="X272" s="68"/>
      <c r="Y272" s="68"/>
      <c r="Z272" s="55">
        <f t="shared" ca="1" si="50"/>
        <v>3.7663000000000002</v>
      </c>
      <c r="AA272" s="39" t="s">
        <v>965</v>
      </c>
      <c r="AB272" s="40">
        <v>2.5</v>
      </c>
      <c r="AC272" s="40" t="s">
        <v>995</v>
      </c>
      <c r="AD272" s="40">
        <v>1</v>
      </c>
      <c r="AE272" s="41">
        <v>6.7000000000000004E-2</v>
      </c>
      <c r="AF272" s="42">
        <v>-42</v>
      </c>
      <c r="AG272" s="47">
        <f t="shared" si="61"/>
        <v>-41.5</v>
      </c>
      <c r="AH272" s="43">
        <f t="shared" ca="1" si="51"/>
        <v>-38.233699999999999</v>
      </c>
      <c r="AI272" s="43">
        <f t="shared" ca="1" si="52"/>
        <v>-37.733699999999999</v>
      </c>
      <c r="AJ272" s="44">
        <f t="shared" ca="1" si="53"/>
        <v>-42</v>
      </c>
      <c r="AK272" s="44">
        <f t="shared" ca="1" si="54"/>
        <v>-41.5</v>
      </c>
      <c r="AL272" s="44">
        <f t="shared" ca="1" si="55"/>
        <v>-40.733699999999999</v>
      </c>
      <c r="AM272" s="44">
        <f t="shared" ca="1" si="56"/>
        <v>-40.233699999999999</v>
      </c>
      <c r="AN272" s="36" t="str">
        <f t="shared" ca="1" si="57"/>
        <v>00</v>
      </c>
      <c r="AO272" s="36" t="str">
        <f ca="1">ManualLookup(AB272,BoxVal(ROW(AB272),4,COLUMN(AO270)),IF(INDIRECT("$AB$"&amp;(INT((ROW()-4)/65)*65+4))="Gain-outphase",INDIRECT(DO$4),INDIRECT(DO$3)))</f>
        <v>07</v>
      </c>
      <c r="AP272" s="36" t="str">
        <f t="shared" ca="1" si="58"/>
        <v>00</v>
      </c>
      <c r="AQ272" s="36" t="str">
        <f t="shared" ca="1" si="59"/>
        <v>00</v>
      </c>
      <c r="AR272" s="36" t="str">
        <f t="shared" ca="1" si="60"/>
        <v>80</v>
      </c>
      <c r="AS272" s="36"/>
    </row>
    <row r="273" spans="19:45" ht="30" customHeight="1" x14ac:dyDescent="0.25">
      <c r="S273" s="7" t="s">
        <v>20</v>
      </c>
      <c r="T273" s="15">
        <v>-40</v>
      </c>
      <c r="U273" s="36" t="str">
        <f t="shared" ca="1" si="49"/>
        <v>0x26=-42.30,-42.00;</v>
      </c>
      <c r="V273" s="37"/>
      <c r="W273" s="37"/>
      <c r="X273" s="38"/>
      <c r="Y273" s="38"/>
      <c r="Z273" s="55">
        <f t="shared" ca="1" si="50"/>
        <v>4</v>
      </c>
      <c r="AA273" s="39" t="s">
        <v>584</v>
      </c>
      <c r="AB273" s="40">
        <v>2</v>
      </c>
      <c r="AC273" s="40" t="s">
        <v>995</v>
      </c>
      <c r="AD273" s="40">
        <v>1</v>
      </c>
      <c r="AE273" s="41">
        <v>0</v>
      </c>
      <c r="AF273" s="42">
        <v>-42.3</v>
      </c>
      <c r="AG273" s="47">
        <f t="shared" si="61"/>
        <v>-42</v>
      </c>
      <c r="AH273" s="43">
        <f t="shared" ca="1" si="51"/>
        <v>-38.299999999999997</v>
      </c>
      <c r="AI273" s="43">
        <f t="shared" ca="1" si="52"/>
        <v>-38</v>
      </c>
      <c r="AJ273" s="44">
        <f t="shared" ca="1" si="53"/>
        <v>-42.3</v>
      </c>
      <c r="AK273" s="44">
        <f t="shared" ca="1" si="54"/>
        <v>-42</v>
      </c>
      <c r="AL273" s="44">
        <f t="shared" ca="1" si="55"/>
        <v>-40.299999999999997</v>
      </c>
      <c r="AM273" s="44">
        <f t="shared" ca="1" si="56"/>
        <v>-40</v>
      </c>
      <c r="AN273" s="36" t="str">
        <f t="shared" ca="1" si="57"/>
        <v>20</v>
      </c>
      <c r="AO273" s="36" t="str">
        <f ca="1">ManualLookup(AB273,BoxVal(ROW(AB273),4,COLUMN(AO271)),IF(INDIRECT("$AB$"&amp;(INT((ROW()-4)/65)*65+4))="Gain-outphase",INDIRECT(DO$4),INDIRECT(DO$3)))</f>
        <v>06</v>
      </c>
      <c r="AP273" s="36" t="str">
        <f t="shared" ca="1" si="58"/>
        <v>00</v>
      </c>
      <c r="AQ273" s="36" t="str">
        <f t="shared" ca="1" si="59"/>
        <v>00</v>
      </c>
      <c r="AR273" s="36" t="str">
        <f t="shared" ca="1" si="60"/>
        <v>00</v>
      </c>
      <c r="AS273" s="36"/>
    </row>
    <row r="274" spans="19:45" ht="30" customHeight="1" x14ac:dyDescent="0.25">
      <c r="S274" s="7" t="s">
        <v>691</v>
      </c>
      <c r="T274" s="15" t="s">
        <v>1333</v>
      </c>
      <c r="U274" s="36" t="str">
        <f t="shared" ca="1" si="49"/>
        <v>0x27=-42.80,-42.30;</v>
      </c>
      <c r="V274" s="37"/>
      <c r="W274" s="37"/>
      <c r="X274" s="38"/>
      <c r="Y274" s="38"/>
      <c r="Z274" s="55">
        <f t="shared" ca="1" si="50"/>
        <v>4.5</v>
      </c>
      <c r="AA274" s="39" t="s">
        <v>584</v>
      </c>
      <c r="AB274" s="40">
        <v>2.5</v>
      </c>
      <c r="AC274" s="40" t="s">
        <v>995</v>
      </c>
      <c r="AD274" s="40">
        <v>1</v>
      </c>
      <c r="AE274" s="41">
        <v>0</v>
      </c>
      <c r="AF274" s="42">
        <v>-42.8</v>
      </c>
      <c r="AG274" s="47">
        <f t="shared" si="61"/>
        <v>-42.3</v>
      </c>
      <c r="AH274" s="43">
        <f t="shared" ca="1" si="51"/>
        <v>-38.299999999999997</v>
      </c>
      <c r="AI274" s="43">
        <f t="shared" ca="1" si="52"/>
        <v>-37.799999999999997</v>
      </c>
      <c r="AJ274" s="44">
        <f t="shared" ca="1" si="53"/>
        <v>-42.8</v>
      </c>
      <c r="AK274" s="44">
        <f t="shared" ca="1" si="54"/>
        <v>-42.3</v>
      </c>
      <c r="AL274" s="44">
        <f t="shared" ca="1" si="55"/>
        <v>-40.799999999999997</v>
      </c>
      <c r="AM274" s="44">
        <f t="shared" ca="1" si="56"/>
        <v>-40.299999999999997</v>
      </c>
      <c r="AN274" s="36" t="str">
        <f t="shared" ca="1" si="57"/>
        <v>20</v>
      </c>
      <c r="AO274" s="36" t="str">
        <f ca="1">ManualLookup(AB274,BoxVal(ROW(AB274),4,COLUMN(AO272)),IF(INDIRECT("$AB$"&amp;(INT((ROW()-4)/65)*65+4))="Gain-outphase",INDIRECT(DO$4),INDIRECT(DO$3)))</f>
        <v>07</v>
      </c>
      <c r="AP274" s="36" t="str">
        <f t="shared" ca="1" si="58"/>
        <v>00</v>
      </c>
      <c r="AQ274" s="36" t="str">
        <f t="shared" ca="1" si="59"/>
        <v>00</v>
      </c>
      <c r="AR274" s="36" t="str">
        <f t="shared" ca="1" si="60"/>
        <v>00</v>
      </c>
      <c r="AS274" s="36"/>
    </row>
    <row r="275" spans="19:45" ht="30" customHeight="1" x14ac:dyDescent="0.25">
      <c r="S275" s="7" t="s">
        <v>544</v>
      </c>
      <c r="T275" s="15" t="s">
        <v>993</v>
      </c>
      <c r="U275" s="36"/>
      <c r="V275" s="37"/>
      <c r="W275" s="37"/>
      <c r="X275" s="38"/>
      <c r="Y275" s="38"/>
      <c r="Z275" s="48"/>
      <c r="AA275" s="39"/>
      <c r="AB275" s="40"/>
      <c r="AC275" s="40"/>
      <c r="AD275" s="40"/>
      <c r="AE275" s="41"/>
      <c r="AF275" s="42"/>
      <c r="AG275" s="49"/>
      <c r="AH275" s="43"/>
      <c r="AI275" s="43"/>
      <c r="AJ275" s="44"/>
      <c r="AK275" s="44"/>
      <c r="AL275" s="44"/>
      <c r="AM275" s="44"/>
      <c r="AN275" s="36"/>
      <c r="AO275" s="36"/>
      <c r="AP275" s="36"/>
      <c r="AQ275" s="36"/>
      <c r="AR275" s="36"/>
      <c r="AS275" s="36"/>
    </row>
    <row r="276" spans="19:45" ht="30" customHeight="1" x14ac:dyDescent="0.25">
      <c r="S276" s="7" t="s">
        <v>12</v>
      </c>
      <c r="T276" s="15" t="s">
        <v>548</v>
      </c>
      <c r="U276" s="36"/>
      <c r="V276" s="37"/>
      <c r="W276" s="37"/>
      <c r="X276" s="38"/>
      <c r="Y276" s="38"/>
      <c r="Z276" s="48"/>
      <c r="AA276" s="39"/>
      <c r="AB276" s="40"/>
      <c r="AC276" s="40"/>
      <c r="AD276" s="40"/>
      <c r="AE276" s="41"/>
      <c r="AF276" s="42"/>
      <c r="AG276" s="49"/>
      <c r="AH276" s="43"/>
      <c r="AI276" s="43"/>
      <c r="AJ276" s="44"/>
      <c r="AK276" s="44"/>
      <c r="AL276" s="44"/>
      <c r="AM276" s="44"/>
      <c r="AN276" s="36"/>
      <c r="AO276" s="36"/>
      <c r="AP276" s="36"/>
      <c r="AQ276" s="36"/>
      <c r="AR276" s="36"/>
      <c r="AS276" s="36"/>
    </row>
    <row r="277" spans="19:45" ht="30" customHeight="1" x14ac:dyDescent="0.25">
      <c r="S277" s="26" t="s">
        <v>773</v>
      </c>
      <c r="T277" s="15" t="s">
        <v>562</v>
      </c>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9:45" ht="30" customHeight="1" x14ac:dyDescent="0.25">
      <c r="S278" s="7" t="s">
        <v>573</v>
      </c>
      <c r="T278" s="15">
        <v>2.1</v>
      </c>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9:45" ht="30" customHeight="1" x14ac:dyDescent="0.25">
      <c r="S279" s="7" t="s">
        <v>590</v>
      </c>
      <c r="T279" s="15">
        <f>VLOOKUP(T264,MPN!$A$1:$E$1000,4,FALSE)</f>
        <v>-38</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S280" s="7" t="s">
        <v>693</v>
      </c>
      <c r="T280" s="15">
        <v>0.8</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S281" s="7" t="s">
        <v>604</v>
      </c>
      <c r="T281" s="7" t="str">
        <f>VLOOKUP($T268,$AU$1:$AZ$31,MATCH($T262,$AU$1:$AZ$1,0),FALSE)&amp;"_"&amp;T270</f>
        <v>16V_NormalMode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S282" s="7" t="s">
        <v>424</v>
      </c>
      <c r="T282" s="7" t="str">
        <f>VLOOKUP($T264,MPN!$A$1:$E$500,2,FALSE)</f>
        <v>AMIC</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tr">
        <f>VLOOKUP($T265,ASIC!$A$1:$B$200,2,FALSE)</f>
        <v>304ZA</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tr">
        <f>VLOOKUP($T266,Sensor!$A$1:$B$100,2,FALSE)</f>
        <v>N010A</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str">
        <f>VLOOKUP($T264,MPN!$A$1:$E$500,5,FALSE)</f>
        <v>Default</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VLOOKUP(T275,$DT$1:$DV$31,3,FALSE)</f>
        <v>0</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3</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44758</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10</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T279&amp;"+/-"&amp;T280&amp;" "&amp;T289</f>
        <v>-38+/-0.8 dBV</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T271&amp;" : "&amp;T274&amp;" "&amp;"(uA)"&amp;CHAR(10)&amp;"Vdc&amp;Remark: "&amp;T277</f>
        <v>3.3V : 100~170 (uA)
Vdc&amp;Remark: -</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$BB$2</f>
        <v>14V</v>
      </c>
      <c r="T295" s="3" t="s">
        <v>255</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$BB$3</f>
        <v>13V</v>
      </c>
      <c r="T296" s="3" t="s">
        <v>562</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$BB$4</f>
        <v>12V</v>
      </c>
      <c r="T297" s="3" t="s">
        <v>562</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$BB$5</f>
        <v>11V</v>
      </c>
      <c r="T298" s="3" t="s">
        <v>562</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$BB$6</f>
        <v>10V</v>
      </c>
      <c r="T299" s="3">
        <v>2</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$BB$7</f>
        <v>9V</v>
      </c>
      <c r="T300" s="3">
        <v>0</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$BB$8</f>
        <v>8V</v>
      </c>
      <c r="T301" s="3">
        <v>-2.2000000000000002</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7V</v>
      </c>
      <c r="T302" s="3">
        <v>-4.5</v>
      </c>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FIX</v>
      </c>
      <c r="T303" s="3">
        <v>0</v>
      </c>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1311</v>
      </c>
      <c r="V326" s="12"/>
      <c r="W326" s="65"/>
      <c r="X326" s="12"/>
      <c r="Y326" s="7">
        <f>VLOOKUP(U326,$DX$1:$DZ$21,3,FALSE)</f>
        <v>0</v>
      </c>
      <c r="AD326" s="8"/>
    </row>
    <row r="327" spans="19:45" ht="30" customHeight="1" x14ac:dyDescent="0.25">
      <c r="S327" s="7" t="s">
        <v>24</v>
      </c>
      <c r="T327" s="15" t="s">
        <v>606</v>
      </c>
      <c r="U327" s="5" t="s">
        <v>23</v>
      </c>
      <c r="V327" s="7" t="str">
        <f>VLOOKUP(U326,$DX$1:$DZ$21,2,FALSE)</f>
        <v>Bit11,15</v>
      </c>
      <c r="W327" s="19"/>
      <c r="X327" s="19"/>
      <c r="Y327" s="19"/>
      <c r="Z327" s="19"/>
      <c r="AA327" s="5" t="s">
        <v>592</v>
      </c>
      <c r="AB327" s="26" t="str">
        <f>T346&amp;"_"&amp;ABS(T344)&amp;"dB_"&amp;T348&amp;"_"&amp;T349&amp;"_"&amp;GetAbsMaxMinText(AF330:AG389)&amp;"_"&amp;T329&amp;"_"&amp;T328&amp;S326&amp;"."&amp;T352</f>
        <v>default_NormalMode_38dB_304ZA_2410A_345_438_ZTS6856S_MP6.18</v>
      </c>
      <c r="AC327" s="18"/>
      <c r="AD327" s="18"/>
      <c r="AE327" s="18"/>
      <c r="AF327" s="18"/>
      <c r="AG327" s="18"/>
      <c r="AH327" s="19"/>
      <c r="AI327" s="19" t="s">
        <v>2</v>
      </c>
      <c r="AJ327" s="16"/>
      <c r="AK327" s="16"/>
      <c r="AL327" s="16"/>
      <c r="AM327" s="16"/>
      <c r="AN327" s="16"/>
      <c r="AO327" s="16"/>
      <c r="AP327" s="16"/>
      <c r="AQ327" s="16"/>
      <c r="AR327" s="16"/>
      <c r="AS327" s="16"/>
    </row>
    <row r="328" spans="19:45" ht="30" customHeight="1" x14ac:dyDescent="0.25">
      <c r="S328" s="7" t="s">
        <v>5</v>
      </c>
      <c r="T328" s="15" t="s">
        <v>1148</v>
      </c>
      <c r="U328" s="32" t="str">
        <f>HYPERLINK("#A"&amp;(S326+1),"&lt;==Block" &amp; $S326 &amp;"==&gt;")</f>
        <v>&lt;==Block6==&gt;</v>
      </c>
      <c r="V328" s="51"/>
      <c r="W328" s="19"/>
      <c r="X328" s="19"/>
      <c r="Y328" s="23"/>
      <c r="Z328" s="8"/>
      <c r="AA328" s="19"/>
      <c r="AB328" s="121" t="str" cm="1">
        <f t="array" aca="1" ref="AB328" ca="1">IF(INDIRECT(ADDRESS((QUOTIENT(ROW(AB328)-0.1,65)*65)+4,COLUMN(AB329)))="Gain-inphase","$BM$2:$BM$31","$BN$2:$BN$31")</f>
        <v>$BM$2:$BM$31</v>
      </c>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1172</v>
      </c>
      <c r="U329" s="52" t="s">
        <v>775</v>
      </c>
      <c r="V329" s="33" t="s">
        <v>601</v>
      </c>
      <c r="W329" s="33" t="s">
        <v>602</v>
      </c>
      <c r="X329" s="33" t="s">
        <v>603</v>
      </c>
      <c r="Y329" s="33" t="s">
        <v>603</v>
      </c>
      <c r="Z329" s="33" t="s">
        <v>591</v>
      </c>
      <c r="AA329" s="33" t="s">
        <v>7</v>
      </c>
      <c r="AB329" s="120" t="s">
        <v>1329</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VLOOKUP($T337,$DE$1:$DJ$31,2,FALSE)</f>
        <v>Full</v>
      </c>
      <c r="AO329" s="56" t="str">
        <f>VLOOKUP($T337,$DE$1:$DJ$31,3,FALSE)</f>
        <v>Full</v>
      </c>
      <c r="AP329" s="56" t="str">
        <f>VLOOKUP($T337,$DE$1:$DJ$31,4,FALSE)</f>
        <v>non</v>
      </c>
      <c r="AQ329" s="56" t="str">
        <f>VLOOKUP($T337,$DE$1:$DJ$31,5,FALSE)</f>
        <v>non</v>
      </c>
      <c r="AR329" s="56" t="str">
        <f>VLOOKUP($T337,$DE$1:$DJ$31,6,FALSE)</f>
        <v>Full</v>
      </c>
      <c r="AS329" s="35" t="s">
        <v>726</v>
      </c>
    </row>
    <row r="330" spans="19:45" ht="30" customHeight="1" x14ac:dyDescent="0.25">
      <c r="S330" s="7" t="s">
        <v>18</v>
      </c>
      <c r="T330" s="15" t="s">
        <v>1278</v>
      </c>
      <c r="U330" s="36" t="str">
        <f t="shared" ref="U330:U350" ca="1" si="62">ConfigCode($AA330,$AN330,$AO330,$AP330,$AQ330,$AR330,$AF330,$AG330,2)</f>
        <v>0x10=-35.10,-34.50;</v>
      </c>
      <c r="V330" s="37">
        <v>-1</v>
      </c>
      <c r="W330" s="37"/>
      <c r="X330" s="68"/>
      <c r="Y330" s="68"/>
      <c r="Z330" s="55">
        <f t="shared" ref="Z330:Z350" ca="1" si="63" xml:space="preserve">
N("vbias,vlookup vbias range")+
VLOOKUP($AA330,INDIRECT(BoxVal(ROW($AA330),34,COLUMN(T326))),2,FALSE)+
N("gain")+
$AB330+
N("vcm")+
VLOOKUP($AC330,$CT$1:$DC$31,7,FALSE)+
N("(vbias*vcp*vbg-vbias)*sensor ratio")+
VbiasCal($AA330,$AD330,$AE330,BoxVal(ROW($AC330),18,COLUMN($T$22)))+
N("vbias ref+gain ref")+
$V330+$W330</f>
        <v>-3.3</v>
      </c>
      <c r="AA330" s="39" t="s">
        <v>1268</v>
      </c>
      <c r="AB330" s="40">
        <v>0</v>
      </c>
      <c r="AC330" s="40" t="s">
        <v>996</v>
      </c>
      <c r="AD330" s="40">
        <v>1</v>
      </c>
      <c r="AE330" s="41">
        <v>0</v>
      </c>
      <c r="AF330" s="42">
        <v>-35.1</v>
      </c>
      <c r="AG330" s="42">
        <v>-34.5</v>
      </c>
      <c r="AH330" s="43">
        <f t="shared" ref="AH330:AH350" ca="1" si="64">$AF330+$Z330</f>
        <v>-38.4</v>
      </c>
      <c r="AI330" s="43">
        <f t="shared" ref="AI330:AI350" ca="1" si="65">$AG330+$Z330</f>
        <v>-37.799999999999997</v>
      </c>
      <c r="AJ330" s="44">
        <f t="shared" ref="AJ330:AJ350" ca="1" si="66" xml:space="preserve">
N("initial sens-loopgain")+
$AF330-BoxVal(ROW($AA330),26,COLUMN(INDIRECT("T"&amp;(INT(ROW($AA347)/65))*65+2)))</f>
        <v>-35.1</v>
      </c>
      <c r="AK330" s="44">
        <f t="shared" ref="AK330:AK350" ca="1" si="67">AJ330+(AG330-AF330)</f>
        <v>-34.5</v>
      </c>
      <c r="AL330" s="44">
        <f t="shared" ref="AL330:AL350" ca="1" si="68" xml:space="preserve">
N("initial sens-loopgain-gain-gain ref-vcm")+
$AH330-
BoxVal(ROW($AA330),26,COLUMN(INDIRECT("T"&amp;(INT(ROW($AA347)/65))*65+2)))-
$AB330-
$W330-
IFERROR(VLOOKUP($AC330,$CT$1:$DC$31,7,FALSE),0)</f>
        <v>-38.4</v>
      </c>
      <c r="AM330" s="44">
        <f t="shared" ref="AM330:AM350" ca="1" si="69">AL330+(AG330-AF330)</f>
        <v>-37.799999999999997</v>
      </c>
      <c r="AN330" s="36" t="str">
        <f t="shared" ref="AN330:AN350" ca="1" si="70">IF(BoxVal(ROW(AA330),9,COLUMN(T328))="FIX","00",ManualLookup(AA330,BoxVal(ROW(AA330),4,COLUMN(AN328)),INDIRECT(DN$3)))</f>
        <v>10</v>
      </c>
      <c r="AO330" s="36" t="str">
        <f ca="1">ManualLookup(AB330,BoxVal(ROW(AB330),4,COLUMN(AO328)),IF(INDIRECT("$AB$"&amp;(INT((ROW()-4)/65)*65+4))="Gain-outphase",INDIRECT(DO$4),INDIRECT(DO$3)))</f>
        <v>00</v>
      </c>
      <c r="AP330" s="36" t="str">
        <f t="shared" ref="AP330:AP350" ca="1" si="71">ManualLookup(AC330,BoxVal(ROW(AC330),4,COLUMN(AP328)),INDIRECT(DP$3))</f>
        <v>00</v>
      </c>
      <c r="AQ330" s="36" t="str">
        <f t="shared" ref="AQ330:AQ350" ca="1" si="72">ManualLookup(AD330,BoxVal(ROW(AD330),4,COLUMN(AQ328)),INDIRECT(DQ$3))</f>
        <v>00</v>
      </c>
      <c r="AR330" s="36" t="str">
        <f t="shared" ref="AR330:AR350" ca="1" si="73">ManualLookup(AE330,BoxVal(ROW(AE330),4,COLUMN(AR328)),INDIRECT(DR$3))</f>
        <v>00</v>
      </c>
      <c r="AS330" s="33"/>
    </row>
    <row r="331" spans="19:45" ht="30" customHeight="1" x14ac:dyDescent="0.25">
      <c r="S331" s="7" t="s">
        <v>13</v>
      </c>
      <c r="T331" s="15" t="s">
        <v>1281</v>
      </c>
      <c r="U331" s="36" t="str">
        <f t="shared" ca="1" si="62"/>
        <v>0x13=-35.70,-35.10;</v>
      </c>
      <c r="V331" s="37">
        <v>-0.9</v>
      </c>
      <c r="W331" s="37"/>
      <c r="X331" s="68"/>
      <c r="Y331" s="68"/>
      <c r="Z331" s="55">
        <f t="shared" ca="1" si="63"/>
        <v>-2.6999999999999997</v>
      </c>
      <c r="AA331" s="39" t="s">
        <v>1268</v>
      </c>
      <c r="AB331" s="40">
        <v>0.5</v>
      </c>
      <c r="AC331" s="40" t="s">
        <v>996</v>
      </c>
      <c r="AD331" s="40">
        <v>1</v>
      </c>
      <c r="AE331" s="41">
        <v>0</v>
      </c>
      <c r="AF331" s="42">
        <v>-35.700000000000003</v>
      </c>
      <c r="AG331" s="47">
        <f t="shared" ref="AG331:AG350" si="74">AF330</f>
        <v>-35.1</v>
      </c>
      <c r="AH331" s="43">
        <f t="shared" ca="1" si="64"/>
        <v>-38.400000000000006</v>
      </c>
      <c r="AI331" s="43">
        <f t="shared" ca="1" si="65"/>
        <v>-37.800000000000004</v>
      </c>
      <c r="AJ331" s="44">
        <f t="shared" ca="1" si="66"/>
        <v>-35.700000000000003</v>
      </c>
      <c r="AK331" s="44">
        <f t="shared" ca="1" si="67"/>
        <v>-35.1</v>
      </c>
      <c r="AL331" s="44">
        <f t="shared" ca="1" si="68"/>
        <v>-38.900000000000006</v>
      </c>
      <c r="AM331" s="44">
        <f t="shared" ca="1" si="69"/>
        <v>-38.300000000000004</v>
      </c>
      <c r="AN331" s="36" t="str">
        <f t="shared" ca="1" si="70"/>
        <v>10</v>
      </c>
      <c r="AO331" s="36" t="str">
        <f ca="1">ManualLookup(AB331,BoxVal(ROW(AB331),4,COLUMN(AO329)),IF(INDIRECT("$AB$"&amp;(INT((ROW()-4)/65)*65+4))="Gain-outphase",INDIRECT(DO$4),INDIRECT(DO$3)))</f>
        <v>03</v>
      </c>
      <c r="AP331" s="36" t="str">
        <f t="shared" ca="1" si="71"/>
        <v>00</v>
      </c>
      <c r="AQ331" s="36" t="str">
        <f t="shared" ca="1" si="72"/>
        <v>00</v>
      </c>
      <c r="AR331" s="36" t="str">
        <f t="shared" ca="1" si="73"/>
        <v>00</v>
      </c>
      <c r="AS331" s="36"/>
    </row>
    <row r="332" spans="19:45" ht="30" customHeight="1" x14ac:dyDescent="0.25">
      <c r="S332" s="26"/>
      <c r="T332" s="17"/>
      <c r="U332" s="36" t="str">
        <f t="shared" ca="1" si="62"/>
        <v>0x14=-36.30,-35.70;</v>
      </c>
      <c r="V332" s="37">
        <v>-0.7</v>
      </c>
      <c r="W332" s="37"/>
      <c r="X332" s="68"/>
      <c r="Y332" s="68"/>
      <c r="Z332" s="55">
        <f t="shared" ca="1" si="63"/>
        <v>-1.9999999999999998</v>
      </c>
      <c r="AA332" s="39" t="s">
        <v>1268</v>
      </c>
      <c r="AB332" s="40">
        <v>1</v>
      </c>
      <c r="AC332" s="40" t="s">
        <v>995</v>
      </c>
      <c r="AD332" s="40">
        <v>1</v>
      </c>
      <c r="AE332" s="41">
        <v>0</v>
      </c>
      <c r="AF332" s="42">
        <v>-36.299999999999997</v>
      </c>
      <c r="AG332" s="47">
        <f t="shared" si="74"/>
        <v>-35.700000000000003</v>
      </c>
      <c r="AH332" s="43">
        <f t="shared" ca="1" si="64"/>
        <v>-38.299999999999997</v>
      </c>
      <c r="AI332" s="43">
        <f t="shared" ca="1" si="65"/>
        <v>-37.700000000000003</v>
      </c>
      <c r="AJ332" s="44">
        <f t="shared" ca="1" si="66"/>
        <v>-36.299999999999997</v>
      </c>
      <c r="AK332" s="44">
        <f t="shared" ca="1" si="67"/>
        <v>-35.700000000000003</v>
      </c>
      <c r="AL332" s="44">
        <f t="shared" ca="1" si="68"/>
        <v>-39.299999999999997</v>
      </c>
      <c r="AM332" s="44">
        <f t="shared" ca="1" si="69"/>
        <v>-38.700000000000003</v>
      </c>
      <c r="AN332" s="36" t="str">
        <f t="shared" ca="1" si="70"/>
        <v>10</v>
      </c>
      <c r="AO332" s="36" t="str">
        <f ca="1">ManualLookup(AB332,BoxVal(ROW(AB332),4,COLUMN(AO330)),IF(INDIRECT("$AB$"&amp;(INT((ROW()-4)/65)*65+4))="Gain-outphase",INDIRECT(DO$4),INDIRECT(DO$3)))</f>
        <v>04</v>
      </c>
      <c r="AP332" s="36" t="str">
        <f t="shared" ca="1" si="71"/>
        <v>00</v>
      </c>
      <c r="AQ332" s="36" t="str">
        <f t="shared" ca="1" si="72"/>
        <v>00</v>
      </c>
      <c r="AR332" s="36" t="str">
        <f t="shared" ca="1" si="73"/>
        <v>00</v>
      </c>
      <c r="AS332" s="36"/>
    </row>
    <row r="333" spans="19:45" ht="30" customHeight="1" x14ac:dyDescent="0.25">
      <c r="S333" s="7" t="s">
        <v>19</v>
      </c>
      <c r="T333" s="15" t="s">
        <v>1161</v>
      </c>
      <c r="U333" s="36" t="str">
        <f t="shared" ca="1" si="62"/>
        <v>0x15=-36.50,-36.30;</v>
      </c>
      <c r="V333" s="37">
        <v>-0.7</v>
      </c>
      <c r="W333" s="37"/>
      <c r="X333" s="68"/>
      <c r="Y333" s="68"/>
      <c r="Z333" s="55">
        <f t="shared" ca="1" si="63"/>
        <v>-1.4999999999999998</v>
      </c>
      <c r="AA333" s="39" t="s">
        <v>1268</v>
      </c>
      <c r="AB333" s="40">
        <v>1.5</v>
      </c>
      <c r="AC333" s="40" t="s">
        <v>995</v>
      </c>
      <c r="AD333" s="40">
        <v>1</v>
      </c>
      <c r="AE333" s="41">
        <v>0</v>
      </c>
      <c r="AF333" s="42">
        <v>-36.5</v>
      </c>
      <c r="AG333" s="47">
        <f t="shared" si="74"/>
        <v>-36.299999999999997</v>
      </c>
      <c r="AH333" s="43">
        <f t="shared" ca="1" si="64"/>
        <v>-38</v>
      </c>
      <c r="AI333" s="43">
        <f t="shared" ca="1" si="65"/>
        <v>-37.799999999999997</v>
      </c>
      <c r="AJ333" s="44">
        <f t="shared" ca="1" si="66"/>
        <v>-36.5</v>
      </c>
      <c r="AK333" s="44">
        <f t="shared" ca="1" si="67"/>
        <v>-36.299999999999997</v>
      </c>
      <c r="AL333" s="44">
        <f t="shared" ca="1" si="68"/>
        <v>-39.5</v>
      </c>
      <c r="AM333" s="44">
        <f t="shared" ca="1" si="69"/>
        <v>-39.299999999999997</v>
      </c>
      <c r="AN333" s="36" t="str">
        <f t="shared" ca="1" si="70"/>
        <v>10</v>
      </c>
      <c r="AO333" s="36" t="str">
        <f ca="1">ManualLookup(AB333,BoxVal(ROW(AB333),4,COLUMN(AO331)),IF(INDIRECT("$AB$"&amp;(INT((ROW()-4)/65)*65+4))="Gain-outphase",INDIRECT(DO$4),INDIRECT(DO$3)))</f>
        <v>05</v>
      </c>
      <c r="AP333" s="36" t="str">
        <f t="shared" ca="1" si="71"/>
        <v>00</v>
      </c>
      <c r="AQ333" s="36" t="str">
        <f t="shared" ca="1" si="72"/>
        <v>00</v>
      </c>
      <c r="AR333" s="36" t="str">
        <f t="shared" ca="1" si="73"/>
        <v>00</v>
      </c>
      <c r="AS333" s="36"/>
    </row>
    <row r="334" spans="19:45" ht="30" customHeight="1" x14ac:dyDescent="0.25">
      <c r="S334" s="7" t="s">
        <v>15</v>
      </c>
      <c r="T334" s="15" t="s">
        <v>1151</v>
      </c>
      <c r="U334" s="36" t="str">
        <f t="shared" ca="1" si="62"/>
        <v>0x90=-36.70,-36.50;</v>
      </c>
      <c r="V334" s="37">
        <v>-0.5</v>
      </c>
      <c r="W334" s="37"/>
      <c r="X334" s="68"/>
      <c r="Y334" s="68"/>
      <c r="Z334" s="55">
        <f t="shared" ca="1" si="63"/>
        <v>-1.6743999999999997</v>
      </c>
      <c r="AA334" s="39" t="s">
        <v>1268</v>
      </c>
      <c r="AB334" s="40">
        <v>0</v>
      </c>
      <c r="AC334" s="40" t="s">
        <v>995</v>
      </c>
      <c r="AD334" s="40">
        <v>1</v>
      </c>
      <c r="AE334" s="41">
        <v>6.7000000000000004E-2</v>
      </c>
      <c r="AF334" s="42">
        <v>-36.700000000000003</v>
      </c>
      <c r="AG334" s="47">
        <f t="shared" si="74"/>
        <v>-36.5</v>
      </c>
      <c r="AH334" s="43">
        <f t="shared" ca="1" si="64"/>
        <v>-38.374400000000001</v>
      </c>
      <c r="AI334" s="43">
        <f t="shared" ca="1" si="65"/>
        <v>-38.174399999999999</v>
      </c>
      <c r="AJ334" s="44">
        <f t="shared" ca="1" si="66"/>
        <v>-36.700000000000003</v>
      </c>
      <c r="AK334" s="44">
        <f t="shared" ca="1" si="67"/>
        <v>-36.5</v>
      </c>
      <c r="AL334" s="44">
        <f t="shared" ca="1" si="68"/>
        <v>-38.374400000000001</v>
      </c>
      <c r="AM334" s="44">
        <f t="shared" ca="1" si="69"/>
        <v>-38.174399999999999</v>
      </c>
      <c r="AN334" s="36" t="str">
        <f t="shared" ca="1" si="70"/>
        <v>10</v>
      </c>
      <c r="AO334" s="36" t="str">
        <f ca="1">ManualLookup(AB334,BoxVal(ROW(AB334),4,COLUMN(AO332)),IF(INDIRECT("$AB$"&amp;(INT((ROW()-4)/65)*65+4))="Gain-outphase",INDIRECT(DO$4),INDIRECT(DO$3)))</f>
        <v>00</v>
      </c>
      <c r="AP334" s="36" t="str">
        <f t="shared" ca="1" si="71"/>
        <v>00</v>
      </c>
      <c r="AQ334" s="36" t="str">
        <f t="shared" ca="1" si="72"/>
        <v>00</v>
      </c>
      <c r="AR334" s="36" t="str">
        <f t="shared" ca="1" si="73"/>
        <v>80</v>
      </c>
      <c r="AS334" s="36"/>
    </row>
    <row r="335" spans="19:45" ht="30" customHeight="1" x14ac:dyDescent="0.25">
      <c r="S335" s="7" t="s">
        <v>705</v>
      </c>
      <c r="T335" s="15" t="s">
        <v>1152</v>
      </c>
      <c r="U335" s="36" t="str">
        <f t="shared" ca="1" si="62"/>
        <v>0x93=-37.30,-36.70;</v>
      </c>
      <c r="V335" s="37">
        <v>-0.3</v>
      </c>
      <c r="W335" s="37"/>
      <c r="X335" s="68"/>
      <c r="Y335" s="68"/>
      <c r="Z335" s="55">
        <f t="shared" ca="1" si="63"/>
        <v>-0.97439999999999971</v>
      </c>
      <c r="AA335" s="39" t="s">
        <v>1268</v>
      </c>
      <c r="AB335" s="40">
        <v>0.5</v>
      </c>
      <c r="AC335" s="40" t="s">
        <v>995</v>
      </c>
      <c r="AD335" s="40">
        <v>1</v>
      </c>
      <c r="AE335" s="41">
        <v>6.7000000000000004E-2</v>
      </c>
      <c r="AF335" s="42">
        <v>-37.299999999999997</v>
      </c>
      <c r="AG335" s="47">
        <f t="shared" si="74"/>
        <v>-36.700000000000003</v>
      </c>
      <c r="AH335" s="43">
        <f t="shared" ca="1" si="64"/>
        <v>-38.2744</v>
      </c>
      <c r="AI335" s="43">
        <f t="shared" ca="1" si="65"/>
        <v>-37.674400000000006</v>
      </c>
      <c r="AJ335" s="44">
        <f t="shared" ca="1" si="66"/>
        <v>-37.299999999999997</v>
      </c>
      <c r="AK335" s="44">
        <f t="shared" ca="1" si="67"/>
        <v>-36.700000000000003</v>
      </c>
      <c r="AL335" s="44">
        <f t="shared" ca="1" si="68"/>
        <v>-38.7744</v>
      </c>
      <c r="AM335" s="44">
        <f t="shared" ca="1" si="69"/>
        <v>-38.174400000000006</v>
      </c>
      <c r="AN335" s="36" t="str">
        <f t="shared" ca="1" si="70"/>
        <v>10</v>
      </c>
      <c r="AO335" s="36" t="str">
        <f ca="1">ManualLookup(AB335,BoxVal(ROW(AB335),4,COLUMN(AO333)),IF(INDIRECT("$AB$"&amp;(INT((ROW()-4)/65)*65+4))="Gain-outphase",INDIRECT(DO$4),INDIRECT(DO$3)))</f>
        <v>03</v>
      </c>
      <c r="AP335" s="36" t="str">
        <f t="shared" ca="1" si="71"/>
        <v>00</v>
      </c>
      <c r="AQ335" s="36" t="str">
        <f t="shared" ca="1" si="72"/>
        <v>00</v>
      </c>
      <c r="AR335" s="36" t="str">
        <f t="shared" ca="1" si="73"/>
        <v>80</v>
      </c>
      <c r="AS335" s="36"/>
    </row>
    <row r="336" spans="19:45" ht="30" customHeight="1" x14ac:dyDescent="0.25">
      <c r="S336" s="7" t="s">
        <v>605</v>
      </c>
      <c r="T336" s="15" t="s">
        <v>991</v>
      </c>
      <c r="U336" s="36" t="str">
        <f t="shared" ca="1" si="62"/>
        <v>0x94=-37.80,-37.30;</v>
      </c>
      <c r="V336" s="37">
        <v>-0.3</v>
      </c>
      <c r="W336" s="37"/>
      <c r="X336" s="68"/>
      <c r="Y336" s="68"/>
      <c r="Z336" s="55">
        <f t="shared" ca="1" si="63"/>
        <v>-0.47439999999999966</v>
      </c>
      <c r="AA336" s="39" t="s">
        <v>1268</v>
      </c>
      <c r="AB336" s="40">
        <v>1</v>
      </c>
      <c r="AC336" s="40" t="s">
        <v>995</v>
      </c>
      <c r="AD336" s="40">
        <v>1</v>
      </c>
      <c r="AE336" s="41">
        <v>6.7000000000000004E-2</v>
      </c>
      <c r="AF336" s="42">
        <v>-37.799999999999997</v>
      </c>
      <c r="AG336" s="47">
        <f t="shared" si="74"/>
        <v>-37.299999999999997</v>
      </c>
      <c r="AH336" s="43">
        <f t="shared" ca="1" si="64"/>
        <v>-38.2744</v>
      </c>
      <c r="AI336" s="43">
        <f t="shared" ca="1" si="65"/>
        <v>-37.7744</v>
      </c>
      <c r="AJ336" s="44">
        <f t="shared" ca="1" si="66"/>
        <v>-37.799999999999997</v>
      </c>
      <c r="AK336" s="44">
        <f t="shared" ca="1" si="67"/>
        <v>-37.299999999999997</v>
      </c>
      <c r="AL336" s="44">
        <f t="shared" ca="1" si="68"/>
        <v>-39.2744</v>
      </c>
      <c r="AM336" s="44">
        <f t="shared" ca="1" si="69"/>
        <v>-38.7744</v>
      </c>
      <c r="AN336" s="36" t="str">
        <f t="shared" ca="1" si="70"/>
        <v>10</v>
      </c>
      <c r="AO336" s="36" t="str">
        <f ca="1">ManualLookup(AB336,BoxVal(ROW(AB336),4,COLUMN(AO334)),IF(INDIRECT("$AB$"&amp;(INT((ROW()-4)/65)*65+4))="Gain-outphase",INDIRECT(DO$4),INDIRECT(DO$3)))</f>
        <v>04</v>
      </c>
      <c r="AP336" s="36" t="str">
        <f t="shared" ca="1" si="71"/>
        <v>00</v>
      </c>
      <c r="AQ336" s="36" t="str">
        <f t="shared" ca="1" si="72"/>
        <v>00</v>
      </c>
      <c r="AR336" s="36" t="str">
        <f t="shared" ca="1" si="73"/>
        <v>80</v>
      </c>
      <c r="AS336" s="36"/>
    </row>
    <row r="337" spans="19:45" ht="30" customHeight="1" x14ac:dyDescent="0.25">
      <c r="S337" s="7" t="s">
        <v>721</v>
      </c>
      <c r="T337" s="15" t="s">
        <v>26</v>
      </c>
      <c r="U337" s="36" t="str">
        <f t="shared" ca="1" si="62"/>
        <v>0x00=-38.30,-37.80;</v>
      </c>
      <c r="V337" s="37"/>
      <c r="W337" s="37"/>
      <c r="X337" s="68"/>
      <c r="Y337" s="68"/>
      <c r="Z337" s="55">
        <f t="shared" ca="1" si="63"/>
        <v>0</v>
      </c>
      <c r="AA337" s="39" t="s">
        <v>965</v>
      </c>
      <c r="AB337" s="40">
        <v>0</v>
      </c>
      <c r="AC337" s="40" t="s">
        <v>995</v>
      </c>
      <c r="AD337" s="40">
        <v>1</v>
      </c>
      <c r="AE337" s="41">
        <v>0</v>
      </c>
      <c r="AF337" s="42">
        <v>-38.299999999999997</v>
      </c>
      <c r="AG337" s="47">
        <f t="shared" si="74"/>
        <v>-37.799999999999997</v>
      </c>
      <c r="AH337" s="43">
        <f t="shared" ca="1" si="64"/>
        <v>-38.299999999999997</v>
      </c>
      <c r="AI337" s="43">
        <f t="shared" ca="1" si="65"/>
        <v>-37.799999999999997</v>
      </c>
      <c r="AJ337" s="44">
        <f t="shared" ca="1" si="66"/>
        <v>-38.299999999999997</v>
      </c>
      <c r="AK337" s="44">
        <f t="shared" ca="1" si="67"/>
        <v>-37.799999999999997</v>
      </c>
      <c r="AL337" s="44">
        <f t="shared" ca="1" si="68"/>
        <v>-38.299999999999997</v>
      </c>
      <c r="AM337" s="44">
        <f t="shared" ca="1" si="69"/>
        <v>-37.799999999999997</v>
      </c>
      <c r="AN337" s="36" t="str">
        <f t="shared" ca="1" si="70"/>
        <v>00</v>
      </c>
      <c r="AO337" s="36" t="str">
        <f ca="1">ManualLookup(AB337,BoxVal(ROW(AB337),4,COLUMN(AO335)),IF(INDIRECT("$AB$"&amp;(INT((ROW()-4)/65)*65+4))="Gain-outphase",INDIRECT(DO$4),INDIRECT(DO$3)))</f>
        <v>00</v>
      </c>
      <c r="AP337" s="36" t="str">
        <f t="shared" ca="1" si="71"/>
        <v>00</v>
      </c>
      <c r="AQ337" s="36" t="str">
        <f t="shared" ca="1" si="72"/>
        <v>00</v>
      </c>
      <c r="AR337" s="36" t="str">
        <f t="shared" ca="1" si="73"/>
        <v>00</v>
      </c>
      <c r="AS337" s="36"/>
    </row>
    <row r="338" spans="19:45" ht="30" customHeight="1" x14ac:dyDescent="0.25">
      <c r="S338" s="7" t="s">
        <v>20</v>
      </c>
      <c r="T338" s="15">
        <v>-37</v>
      </c>
      <c r="U338" s="36" t="str">
        <f t="shared" ca="1" si="62"/>
        <v>0x03=-38.80,-38.30;</v>
      </c>
      <c r="V338" s="37"/>
      <c r="W338" s="37"/>
      <c r="X338" s="38"/>
      <c r="Y338" s="38"/>
      <c r="Z338" s="55">
        <f t="shared" ca="1" si="63"/>
        <v>0.5</v>
      </c>
      <c r="AA338" s="39" t="s">
        <v>965</v>
      </c>
      <c r="AB338" s="40">
        <v>0.5</v>
      </c>
      <c r="AC338" s="40" t="s">
        <v>995</v>
      </c>
      <c r="AD338" s="40">
        <v>1</v>
      </c>
      <c r="AE338" s="41">
        <v>0</v>
      </c>
      <c r="AF338" s="42">
        <v>-38.799999999999997</v>
      </c>
      <c r="AG338" s="47">
        <f t="shared" si="74"/>
        <v>-38.299999999999997</v>
      </c>
      <c r="AH338" s="43">
        <f t="shared" ca="1" si="64"/>
        <v>-38.299999999999997</v>
      </c>
      <c r="AI338" s="43">
        <f t="shared" ca="1" si="65"/>
        <v>-37.799999999999997</v>
      </c>
      <c r="AJ338" s="44">
        <f t="shared" ca="1" si="66"/>
        <v>-38.799999999999997</v>
      </c>
      <c r="AK338" s="44">
        <f t="shared" ca="1" si="67"/>
        <v>-38.299999999999997</v>
      </c>
      <c r="AL338" s="44">
        <f t="shared" ca="1" si="68"/>
        <v>-38.799999999999997</v>
      </c>
      <c r="AM338" s="44">
        <f t="shared" ca="1" si="69"/>
        <v>-38.299999999999997</v>
      </c>
      <c r="AN338" s="36" t="str">
        <f t="shared" ca="1" si="70"/>
        <v>00</v>
      </c>
      <c r="AO338" s="36" t="str">
        <f ca="1">ManualLookup(AB338,BoxVal(ROW(AB338),4,COLUMN(AO336)),IF(INDIRECT("$AB$"&amp;(INT((ROW()-4)/65)*65+4))="Gain-outphase",INDIRECT(DO$4),INDIRECT(DO$3)))</f>
        <v>03</v>
      </c>
      <c r="AP338" s="36" t="str">
        <f t="shared" ca="1" si="71"/>
        <v>00</v>
      </c>
      <c r="AQ338" s="36" t="str">
        <f t="shared" ca="1" si="72"/>
        <v>00</v>
      </c>
      <c r="AR338" s="36" t="str">
        <f t="shared" ca="1" si="73"/>
        <v>00</v>
      </c>
      <c r="AS338" s="36"/>
    </row>
    <row r="339" spans="19:45" ht="30" customHeight="1" x14ac:dyDescent="0.25">
      <c r="S339" s="7" t="s">
        <v>691</v>
      </c>
      <c r="T339" s="15" t="s">
        <v>1333</v>
      </c>
      <c r="U339" s="36" t="str">
        <f t="shared" ca="1" si="62"/>
        <v>0x04=-39.30,-38.80;</v>
      </c>
      <c r="V339" s="37"/>
      <c r="W339" s="37"/>
      <c r="X339" s="38"/>
      <c r="Y339" s="38"/>
      <c r="Z339" s="55">
        <f t="shared" ca="1" si="63"/>
        <v>1</v>
      </c>
      <c r="AA339" s="39" t="s">
        <v>965</v>
      </c>
      <c r="AB339" s="40">
        <v>1</v>
      </c>
      <c r="AC339" s="40" t="s">
        <v>995</v>
      </c>
      <c r="AD339" s="40">
        <v>1</v>
      </c>
      <c r="AE339" s="41">
        <v>0</v>
      </c>
      <c r="AF339" s="42">
        <v>-39.299999999999997</v>
      </c>
      <c r="AG339" s="47">
        <f t="shared" si="74"/>
        <v>-38.799999999999997</v>
      </c>
      <c r="AH339" s="43">
        <f t="shared" ca="1" si="64"/>
        <v>-38.299999999999997</v>
      </c>
      <c r="AI339" s="43">
        <f t="shared" ca="1" si="65"/>
        <v>-37.799999999999997</v>
      </c>
      <c r="AJ339" s="44">
        <f t="shared" ca="1" si="66"/>
        <v>-39.299999999999997</v>
      </c>
      <c r="AK339" s="44">
        <f t="shared" ca="1" si="67"/>
        <v>-38.799999999999997</v>
      </c>
      <c r="AL339" s="44">
        <f t="shared" ca="1" si="68"/>
        <v>-39.299999999999997</v>
      </c>
      <c r="AM339" s="44">
        <f t="shared" ca="1" si="69"/>
        <v>-38.799999999999997</v>
      </c>
      <c r="AN339" s="36" t="str">
        <f t="shared" ca="1" si="70"/>
        <v>00</v>
      </c>
      <c r="AO339" s="36" t="str">
        <f ca="1">ManualLookup(AB339,BoxVal(ROW(AB339),4,COLUMN(AO337)),IF(INDIRECT("$AB$"&amp;(INT((ROW()-4)/65)*65+4))="Gain-outphase",INDIRECT(DO$4),INDIRECT(DO$3)))</f>
        <v>04</v>
      </c>
      <c r="AP339" s="36" t="str">
        <f t="shared" ca="1" si="71"/>
        <v>00</v>
      </c>
      <c r="AQ339" s="36" t="str">
        <f t="shared" ca="1" si="72"/>
        <v>00</v>
      </c>
      <c r="AR339" s="36" t="str">
        <f t="shared" ca="1" si="73"/>
        <v>00</v>
      </c>
      <c r="AS339" s="36"/>
    </row>
    <row r="340" spans="19:45" ht="30" customHeight="1" x14ac:dyDescent="0.25">
      <c r="S340" s="7" t="s">
        <v>544</v>
      </c>
      <c r="T340" s="15" t="s">
        <v>993</v>
      </c>
      <c r="U340" s="36" t="str">
        <f t="shared" ca="1" si="62"/>
        <v>0x05=-39.80,-39.30;</v>
      </c>
      <c r="V340" s="37"/>
      <c r="W340" s="37"/>
      <c r="X340" s="38"/>
      <c r="Y340" s="38"/>
      <c r="Z340" s="55">
        <f t="shared" ca="1" si="63"/>
        <v>1.5</v>
      </c>
      <c r="AA340" s="39" t="s">
        <v>965</v>
      </c>
      <c r="AB340" s="40">
        <v>1.5</v>
      </c>
      <c r="AC340" s="40" t="s">
        <v>995</v>
      </c>
      <c r="AD340" s="40">
        <v>1</v>
      </c>
      <c r="AE340" s="41">
        <v>0</v>
      </c>
      <c r="AF340" s="42">
        <v>-39.799999999999997</v>
      </c>
      <c r="AG340" s="49">
        <f t="shared" si="74"/>
        <v>-39.299999999999997</v>
      </c>
      <c r="AH340" s="43">
        <f t="shared" ca="1" si="64"/>
        <v>-38.299999999999997</v>
      </c>
      <c r="AI340" s="43">
        <f t="shared" ca="1" si="65"/>
        <v>-37.799999999999997</v>
      </c>
      <c r="AJ340" s="44">
        <f t="shared" ca="1" si="66"/>
        <v>-39.799999999999997</v>
      </c>
      <c r="AK340" s="44">
        <f t="shared" ca="1" si="67"/>
        <v>-39.299999999999997</v>
      </c>
      <c r="AL340" s="44">
        <f t="shared" ca="1" si="68"/>
        <v>-39.799999999999997</v>
      </c>
      <c r="AM340" s="44">
        <f t="shared" ca="1" si="69"/>
        <v>-39.299999999999997</v>
      </c>
      <c r="AN340" s="36" t="str">
        <f t="shared" ca="1" si="70"/>
        <v>00</v>
      </c>
      <c r="AO340" s="36" t="str">
        <f ca="1">ManualLookup(AB340,BoxVal(ROW(AB340),4,COLUMN(AO338)),IF(INDIRECT("$AB$"&amp;(INT((ROW()-4)/65)*65+4))="Gain-outphase",INDIRECT(DO$4),INDIRECT(DO$3)))</f>
        <v>05</v>
      </c>
      <c r="AP340" s="36" t="str">
        <f t="shared" ca="1" si="71"/>
        <v>00</v>
      </c>
      <c r="AQ340" s="36" t="str">
        <f t="shared" ca="1" si="72"/>
        <v>00</v>
      </c>
      <c r="AR340" s="36" t="str">
        <f t="shared" ca="1" si="73"/>
        <v>00</v>
      </c>
      <c r="AS340" s="36"/>
    </row>
    <row r="341" spans="19:45" ht="30" customHeight="1" x14ac:dyDescent="0.25">
      <c r="S341" s="7" t="s">
        <v>12</v>
      </c>
      <c r="T341" s="15" t="s">
        <v>548</v>
      </c>
      <c r="U341" s="36" t="str">
        <f t="shared" ca="1" si="62"/>
        <v>0x83=-40.10,-39.80;</v>
      </c>
      <c r="V341" s="37">
        <v>0.1</v>
      </c>
      <c r="W341" s="37"/>
      <c r="X341" s="38"/>
      <c r="Y341" s="38"/>
      <c r="Z341" s="55">
        <f t="shared" ca="1" si="63"/>
        <v>1.8663000000000003</v>
      </c>
      <c r="AA341" s="39" t="s">
        <v>965</v>
      </c>
      <c r="AB341" s="40">
        <v>0.5</v>
      </c>
      <c r="AC341" s="40" t="s">
        <v>995</v>
      </c>
      <c r="AD341" s="40">
        <v>1</v>
      </c>
      <c r="AE341" s="41">
        <v>6.7000000000000004E-2</v>
      </c>
      <c r="AF341" s="42">
        <v>-40.1</v>
      </c>
      <c r="AG341" s="49">
        <f t="shared" si="74"/>
        <v>-39.799999999999997</v>
      </c>
      <c r="AH341" s="43">
        <f t="shared" ca="1" si="64"/>
        <v>-38.233699999999999</v>
      </c>
      <c r="AI341" s="43">
        <f t="shared" ca="1" si="65"/>
        <v>-37.933699999999995</v>
      </c>
      <c r="AJ341" s="44">
        <f t="shared" ca="1" si="66"/>
        <v>-40.1</v>
      </c>
      <c r="AK341" s="44">
        <f t="shared" ca="1" si="67"/>
        <v>-39.799999999999997</v>
      </c>
      <c r="AL341" s="44">
        <f t="shared" ca="1" si="68"/>
        <v>-38.733699999999999</v>
      </c>
      <c r="AM341" s="44">
        <f t="shared" ca="1" si="69"/>
        <v>-38.433699999999995</v>
      </c>
      <c r="AN341" s="36" t="str">
        <f t="shared" ca="1" si="70"/>
        <v>00</v>
      </c>
      <c r="AO341" s="36" t="str">
        <f ca="1">ManualLookup(AB341,BoxVal(ROW(AB341),4,COLUMN(AO339)),IF(INDIRECT("$AB$"&amp;(INT((ROW()-4)/65)*65+4))="Gain-outphase",INDIRECT(DO$4),INDIRECT(DO$3)))</f>
        <v>03</v>
      </c>
      <c r="AP341" s="36" t="str">
        <f t="shared" ca="1" si="71"/>
        <v>00</v>
      </c>
      <c r="AQ341" s="36" t="str">
        <f t="shared" ca="1" si="72"/>
        <v>00</v>
      </c>
      <c r="AR341" s="36" t="str">
        <f t="shared" ca="1" si="73"/>
        <v>80</v>
      </c>
      <c r="AS341" s="36"/>
    </row>
    <row r="342" spans="19:45" ht="30" customHeight="1" x14ac:dyDescent="0.25">
      <c r="S342" s="26" t="s">
        <v>773</v>
      </c>
      <c r="T342" s="15" t="s">
        <v>562</v>
      </c>
      <c r="U342" s="36" t="str">
        <f t="shared" ca="1" si="62"/>
        <v>0x84=-40.60,-40.10;</v>
      </c>
      <c r="V342" s="37"/>
      <c r="W342" s="37"/>
      <c r="X342" s="38"/>
      <c r="Y342" s="38"/>
      <c r="Z342" s="55">
        <f t="shared" ca="1" si="63"/>
        <v>2.2663000000000002</v>
      </c>
      <c r="AA342" s="39" t="s">
        <v>965</v>
      </c>
      <c r="AB342" s="40">
        <v>1</v>
      </c>
      <c r="AC342" s="40" t="s">
        <v>995</v>
      </c>
      <c r="AD342" s="40">
        <v>1</v>
      </c>
      <c r="AE342" s="41">
        <v>6.7000000000000004E-2</v>
      </c>
      <c r="AF342" s="42">
        <v>-40.6</v>
      </c>
      <c r="AG342" s="49">
        <f t="shared" si="74"/>
        <v>-40.1</v>
      </c>
      <c r="AH342" s="43">
        <f t="shared" ca="1" si="64"/>
        <v>-38.3337</v>
      </c>
      <c r="AI342" s="43">
        <f t="shared" ca="1" si="65"/>
        <v>-37.8337</v>
      </c>
      <c r="AJ342" s="44">
        <f t="shared" ca="1" si="66"/>
        <v>-40.6</v>
      </c>
      <c r="AK342" s="44">
        <f t="shared" ca="1" si="67"/>
        <v>-40.1</v>
      </c>
      <c r="AL342" s="44">
        <f t="shared" ca="1" si="68"/>
        <v>-39.3337</v>
      </c>
      <c r="AM342" s="44">
        <f t="shared" ca="1" si="69"/>
        <v>-38.8337</v>
      </c>
      <c r="AN342" s="36" t="str">
        <f t="shared" ca="1" si="70"/>
        <v>00</v>
      </c>
      <c r="AO342" s="36" t="str">
        <f ca="1">ManualLookup(AB342,BoxVal(ROW(AB342),4,COLUMN(AO340)),IF(INDIRECT("$AB$"&amp;(INT((ROW()-4)/65)*65+4))="Gain-outphase",INDIRECT(DO$4),INDIRECT(DO$3)))</f>
        <v>04</v>
      </c>
      <c r="AP342" s="36" t="str">
        <f t="shared" ca="1" si="71"/>
        <v>00</v>
      </c>
      <c r="AQ342" s="36" t="str">
        <f t="shared" ca="1" si="72"/>
        <v>00</v>
      </c>
      <c r="AR342" s="36" t="str">
        <f t="shared" ca="1" si="73"/>
        <v>80</v>
      </c>
      <c r="AS342" s="36"/>
    </row>
    <row r="343" spans="19:45" ht="30" customHeight="1" x14ac:dyDescent="0.25">
      <c r="S343" s="7" t="s">
        <v>573</v>
      </c>
      <c r="T343" s="15">
        <v>2.1</v>
      </c>
      <c r="U343" s="36" t="str">
        <f t="shared" ca="1" si="62"/>
        <v>0x23=-41.00,-40.60;</v>
      </c>
      <c r="V343" s="37">
        <v>0.15</v>
      </c>
      <c r="W343" s="37"/>
      <c r="X343" s="38"/>
      <c r="Y343" s="38"/>
      <c r="Z343" s="55">
        <f t="shared" ca="1" si="63"/>
        <v>2.9</v>
      </c>
      <c r="AA343" s="39" t="s">
        <v>584</v>
      </c>
      <c r="AB343" s="40">
        <v>0.5</v>
      </c>
      <c r="AC343" s="40" t="s">
        <v>995</v>
      </c>
      <c r="AD343" s="40">
        <v>1</v>
      </c>
      <c r="AE343" s="41">
        <v>0</v>
      </c>
      <c r="AF343" s="42">
        <v>-41</v>
      </c>
      <c r="AG343" s="49">
        <f t="shared" si="74"/>
        <v>-40.6</v>
      </c>
      <c r="AH343" s="43">
        <f t="shared" ca="1" si="64"/>
        <v>-38.1</v>
      </c>
      <c r="AI343" s="43">
        <f t="shared" ca="1" si="65"/>
        <v>-37.700000000000003</v>
      </c>
      <c r="AJ343" s="44">
        <f t="shared" ca="1" si="66"/>
        <v>-41</v>
      </c>
      <c r="AK343" s="44">
        <f t="shared" ca="1" si="67"/>
        <v>-40.6</v>
      </c>
      <c r="AL343" s="44">
        <f t="shared" ca="1" si="68"/>
        <v>-38.6</v>
      </c>
      <c r="AM343" s="44">
        <f t="shared" ca="1" si="69"/>
        <v>-38.200000000000003</v>
      </c>
      <c r="AN343" s="36" t="str">
        <f t="shared" ca="1" si="70"/>
        <v>20</v>
      </c>
      <c r="AO343" s="36" t="str">
        <f ca="1">ManualLookup(AB343,BoxVal(ROW(AB343),4,COLUMN(AO341)),IF(INDIRECT("$AB$"&amp;(INT((ROW()-4)/65)*65+4))="Gain-outphase",INDIRECT(DO$4),INDIRECT(DO$3)))</f>
        <v>03</v>
      </c>
      <c r="AP343" s="36" t="str">
        <f t="shared" ca="1" si="71"/>
        <v>00</v>
      </c>
      <c r="AQ343" s="36" t="str">
        <f t="shared" ca="1" si="72"/>
        <v>00</v>
      </c>
      <c r="AR343" s="36" t="str">
        <f t="shared" ca="1" si="73"/>
        <v>00</v>
      </c>
      <c r="AS343" s="36"/>
    </row>
    <row r="344" spans="19:45" ht="30" customHeight="1" x14ac:dyDescent="0.25">
      <c r="S344" s="7" t="s">
        <v>590</v>
      </c>
      <c r="T344" s="15">
        <f>VLOOKUP(T329,MPN!$A$1:$E$1000,4,FALSE)</f>
        <v>-38</v>
      </c>
      <c r="U344" s="36" t="str">
        <f t="shared" ca="1" si="62"/>
        <v>0x24=-41.50,-41.00;</v>
      </c>
      <c r="V344" s="37"/>
      <c r="W344" s="37"/>
      <c r="X344" s="38"/>
      <c r="Y344" s="38"/>
      <c r="Z344" s="55">
        <f t="shared" ca="1" si="63"/>
        <v>3.25</v>
      </c>
      <c r="AA344" s="39" t="s">
        <v>584</v>
      </c>
      <c r="AB344" s="40">
        <v>1</v>
      </c>
      <c r="AC344" s="40" t="s">
        <v>995</v>
      </c>
      <c r="AD344" s="40">
        <v>1</v>
      </c>
      <c r="AE344" s="41">
        <v>0</v>
      </c>
      <c r="AF344" s="42">
        <v>-41.5</v>
      </c>
      <c r="AG344" s="49">
        <f t="shared" si="74"/>
        <v>-41</v>
      </c>
      <c r="AH344" s="43">
        <f t="shared" ca="1" si="64"/>
        <v>-38.25</v>
      </c>
      <c r="AI344" s="43">
        <f t="shared" ca="1" si="65"/>
        <v>-37.75</v>
      </c>
      <c r="AJ344" s="44">
        <f t="shared" ca="1" si="66"/>
        <v>-41.5</v>
      </c>
      <c r="AK344" s="44">
        <f t="shared" ca="1" si="67"/>
        <v>-41</v>
      </c>
      <c r="AL344" s="44">
        <f t="shared" ca="1" si="68"/>
        <v>-39.25</v>
      </c>
      <c r="AM344" s="44">
        <f t="shared" ca="1" si="69"/>
        <v>-38.75</v>
      </c>
      <c r="AN344" s="36" t="str">
        <f t="shared" ca="1" si="70"/>
        <v>20</v>
      </c>
      <c r="AO344" s="36" t="str">
        <f ca="1">ManualLookup(AB344,BoxVal(ROW(AB344),4,COLUMN(AO342)),IF(INDIRECT("$AB$"&amp;(INT((ROW()-4)/65)*65+4))="Gain-outphase",INDIRECT(DO$4),INDIRECT(DO$3)))</f>
        <v>04</v>
      </c>
      <c r="AP344" s="36" t="str">
        <f t="shared" ca="1" si="71"/>
        <v>00</v>
      </c>
      <c r="AQ344" s="36" t="str">
        <f t="shared" ca="1" si="72"/>
        <v>00</v>
      </c>
      <c r="AR344" s="36" t="str">
        <f t="shared" ca="1" si="73"/>
        <v>00</v>
      </c>
      <c r="AS344" s="36"/>
    </row>
    <row r="345" spans="19:45" ht="30" customHeight="1" x14ac:dyDescent="0.25">
      <c r="S345" s="7" t="s">
        <v>693</v>
      </c>
      <c r="T345" s="15">
        <v>0.8</v>
      </c>
      <c r="U345" s="36" t="str">
        <f t="shared" ca="1" si="62"/>
        <v>0x25=-42.10,-41.50;</v>
      </c>
      <c r="V345" s="37"/>
      <c r="W345" s="37"/>
      <c r="X345" s="38"/>
      <c r="Y345" s="38"/>
      <c r="Z345" s="55">
        <f t="shared" ca="1" si="63"/>
        <v>3.75</v>
      </c>
      <c r="AA345" s="39" t="s">
        <v>584</v>
      </c>
      <c r="AB345" s="40">
        <v>1.5</v>
      </c>
      <c r="AC345" s="40" t="s">
        <v>995</v>
      </c>
      <c r="AD345" s="40">
        <v>1</v>
      </c>
      <c r="AE345" s="41">
        <v>0</v>
      </c>
      <c r="AF345" s="42">
        <v>-42.1</v>
      </c>
      <c r="AG345" s="49">
        <f t="shared" si="74"/>
        <v>-41.5</v>
      </c>
      <c r="AH345" s="43">
        <f t="shared" ca="1" si="64"/>
        <v>-38.35</v>
      </c>
      <c r="AI345" s="43">
        <f t="shared" ca="1" si="65"/>
        <v>-37.75</v>
      </c>
      <c r="AJ345" s="44">
        <f t="shared" ca="1" si="66"/>
        <v>-42.1</v>
      </c>
      <c r="AK345" s="44">
        <f t="shared" ca="1" si="67"/>
        <v>-41.5</v>
      </c>
      <c r="AL345" s="44">
        <f t="shared" ca="1" si="68"/>
        <v>-39.85</v>
      </c>
      <c r="AM345" s="44">
        <f t="shared" ca="1" si="69"/>
        <v>-39.25</v>
      </c>
      <c r="AN345" s="36" t="str">
        <f t="shared" ca="1" si="70"/>
        <v>20</v>
      </c>
      <c r="AO345" s="36" t="str">
        <f ca="1">ManualLookup(AB345,BoxVal(ROW(AB345),4,COLUMN(AO343)),IF(INDIRECT("$AB$"&amp;(INT((ROW()-4)/65)*65+4))="Gain-outphase",INDIRECT(DO$4),INDIRECT(DO$3)))</f>
        <v>05</v>
      </c>
      <c r="AP345" s="36" t="str">
        <f t="shared" ca="1" si="71"/>
        <v>00</v>
      </c>
      <c r="AQ345" s="36" t="str">
        <f t="shared" ca="1" si="72"/>
        <v>00</v>
      </c>
      <c r="AR345" s="36" t="str">
        <f t="shared" ca="1" si="73"/>
        <v>00</v>
      </c>
      <c r="AS345" s="36"/>
    </row>
    <row r="346" spans="19:45" ht="30" customHeight="1" x14ac:dyDescent="0.25">
      <c r="S346" s="7" t="s">
        <v>604</v>
      </c>
      <c r="T346" s="7" t="str">
        <f>VLOOKUP($T333,$AU$1:$AZ$31,MATCH($T327,$AU$1:$AZ$1,0),FALSE)&amp;"_"&amp;T335</f>
        <v>default_NormalMode</v>
      </c>
      <c r="U346" s="36" t="str">
        <f t="shared" ca="1" si="62"/>
        <v>0xA3=-42.50,-42.10;</v>
      </c>
      <c r="V346" s="37"/>
      <c r="W346" s="37"/>
      <c r="X346" s="38"/>
      <c r="Y346" s="38"/>
      <c r="Z346" s="55">
        <f t="shared" ca="1" si="63"/>
        <v>4.157</v>
      </c>
      <c r="AA346" s="39" t="s">
        <v>584</v>
      </c>
      <c r="AB346" s="40">
        <v>0.5</v>
      </c>
      <c r="AC346" s="40" t="s">
        <v>995</v>
      </c>
      <c r="AD346" s="40">
        <v>1</v>
      </c>
      <c r="AE346" s="41">
        <v>6.7000000000000004E-2</v>
      </c>
      <c r="AF346" s="42">
        <v>-42.5</v>
      </c>
      <c r="AG346" s="49">
        <f t="shared" si="74"/>
        <v>-42.1</v>
      </c>
      <c r="AH346" s="43">
        <f t="shared" ca="1" si="64"/>
        <v>-38.343000000000004</v>
      </c>
      <c r="AI346" s="43">
        <f t="shared" ca="1" si="65"/>
        <v>-37.942999999999998</v>
      </c>
      <c r="AJ346" s="44">
        <f t="shared" ca="1" si="66"/>
        <v>-42.5</v>
      </c>
      <c r="AK346" s="44">
        <f t="shared" ca="1" si="67"/>
        <v>-42.1</v>
      </c>
      <c r="AL346" s="44">
        <f t="shared" ca="1" si="68"/>
        <v>-38.843000000000004</v>
      </c>
      <c r="AM346" s="44">
        <f t="shared" ca="1" si="69"/>
        <v>-38.443000000000005</v>
      </c>
      <c r="AN346" s="36" t="str">
        <f t="shared" ca="1" si="70"/>
        <v>20</v>
      </c>
      <c r="AO346" s="36" t="str">
        <f ca="1">ManualLookup(AB346,BoxVal(ROW(AB346),4,COLUMN(AO344)),IF(INDIRECT("$AB$"&amp;(INT((ROW()-4)/65)*65+4))="Gain-outphase",INDIRECT(DO$4),INDIRECT(DO$3)))</f>
        <v>03</v>
      </c>
      <c r="AP346" s="36" t="str">
        <f t="shared" ca="1" si="71"/>
        <v>00</v>
      </c>
      <c r="AQ346" s="36" t="str">
        <f t="shared" ca="1" si="72"/>
        <v>00</v>
      </c>
      <c r="AR346" s="36" t="str">
        <f t="shared" ca="1" si="73"/>
        <v>80</v>
      </c>
      <c r="AS346" s="36"/>
    </row>
    <row r="347" spans="19:45" ht="30" customHeight="1" x14ac:dyDescent="0.25">
      <c r="S347" s="7" t="s">
        <v>424</v>
      </c>
      <c r="T347" s="7" t="str">
        <f>VLOOKUP($T329,MPN!$A$1:$E$500,2,FALSE)</f>
        <v>AMIC</v>
      </c>
      <c r="U347" s="36" t="str">
        <f t="shared" ca="1" si="62"/>
        <v>0xA4=-42.80,-42.50;</v>
      </c>
      <c r="V347" s="37">
        <v>-0.2</v>
      </c>
      <c r="W347" s="37"/>
      <c r="X347" s="38"/>
      <c r="Y347" s="38"/>
      <c r="Z347" s="55">
        <f t="shared" ca="1" si="63"/>
        <v>4.4569999999999999</v>
      </c>
      <c r="AA347" s="39" t="s">
        <v>584</v>
      </c>
      <c r="AB347" s="40">
        <v>1</v>
      </c>
      <c r="AC347" s="40" t="s">
        <v>995</v>
      </c>
      <c r="AD347" s="40">
        <v>1</v>
      </c>
      <c r="AE347" s="41">
        <v>6.7000000000000004E-2</v>
      </c>
      <c r="AF347" s="42">
        <v>-42.8</v>
      </c>
      <c r="AG347" s="49">
        <f t="shared" si="74"/>
        <v>-42.5</v>
      </c>
      <c r="AH347" s="43">
        <f t="shared" ca="1" si="64"/>
        <v>-38.342999999999996</v>
      </c>
      <c r="AI347" s="43">
        <f t="shared" ca="1" si="65"/>
        <v>-38.042999999999999</v>
      </c>
      <c r="AJ347" s="44">
        <f t="shared" ca="1" si="66"/>
        <v>-42.8</v>
      </c>
      <c r="AK347" s="44">
        <f t="shared" ca="1" si="67"/>
        <v>-42.5</v>
      </c>
      <c r="AL347" s="44">
        <f t="shared" ca="1" si="68"/>
        <v>-39.342999999999996</v>
      </c>
      <c r="AM347" s="44">
        <f t="shared" ca="1" si="69"/>
        <v>-39.042999999999999</v>
      </c>
      <c r="AN347" s="36" t="str">
        <f t="shared" ca="1" si="70"/>
        <v>20</v>
      </c>
      <c r="AO347" s="36" t="str">
        <f ca="1">ManualLookup(AB347,BoxVal(ROW(AB347),4,COLUMN(AO345)),IF(INDIRECT("$AB$"&amp;(INT((ROW()-4)/65)*65+4))="Gain-outphase",INDIRECT(DO$4),INDIRECT(DO$3)))</f>
        <v>04</v>
      </c>
      <c r="AP347" s="36" t="str">
        <f t="shared" ca="1" si="71"/>
        <v>00</v>
      </c>
      <c r="AQ347" s="36" t="str">
        <f t="shared" ca="1" si="72"/>
        <v>00</v>
      </c>
      <c r="AR347" s="36" t="str">
        <f t="shared" ca="1" si="73"/>
        <v>80</v>
      </c>
      <c r="AS347" s="36"/>
    </row>
    <row r="348" spans="19:45" ht="30" customHeight="1" x14ac:dyDescent="0.25">
      <c r="S348" s="7" t="s">
        <v>16</v>
      </c>
      <c r="T348" s="7" t="str">
        <f>VLOOKUP($T330,ASIC!$A$1:$B$200,2,FALSE)</f>
        <v>304ZA</v>
      </c>
      <c r="U348" s="36" t="str">
        <f t="shared" ca="1" si="62"/>
        <v>0xA5=-43.10,-42.80;</v>
      </c>
      <c r="V348" s="37">
        <v>-0.3</v>
      </c>
      <c r="W348" s="37"/>
      <c r="X348" s="38"/>
      <c r="Y348" s="38"/>
      <c r="Z348" s="55">
        <f t="shared" ca="1" si="63"/>
        <v>4.8570000000000002</v>
      </c>
      <c r="AA348" s="39" t="s">
        <v>584</v>
      </c>
      <c r="AB348" s="40">
        <v>1.5</v>
      </c>
      <c r="AC348" s="40" t="s">
        <v>995</v>
      </c>
      <c r="AD348" s="40">
        <v>1</v>
      </c>
      <c r="AE348" s="41">
        <v>6.7000000000000004E-2</v>
      </c>
      <c r="AF348" s="42">
        <v>-43.1</v>
      </c>
      <c r="AG348" s="49">
        <f t="shared" si="74"/>
        <v>-42.8</v>
      </c>
      <c r="AH348" s="43">
        <f t="shared" ca="1" si="64"/>
        <v>-38.243000000000002</v>
      </c>
      <c r="AI348" s="43">
        <f t="shared" ca="1" si="65"/>
        <v>-37.942999999999998</v>
      </c>
      <c r="AJ348" s="44">
        <f t="shared" ca="1" si="66"/>
        <v>-43.1</v>
      </c>
      <c r="AK348" s="44">
        <f t="shared" ca="1" si="67"/>
        <v>-42.8</v>
      </c>
      <c r="AL348" s="44">
        <f t="shared" ca="1" si="68"/>
        <v>-39.743000000000002</v>
      </c>
      <c r="AM348" s="44">
        <f t="shared" ca="1" si="69"/>
        <v>-39.442999999999998</v>
      </c>
      <c r="AN348" s="36" t="str">
        <f t="shared" ca="1" si="70"/>
        <v>20</v>
      </c>
      <c r="AO348" s="36" t="str">
        <f ca="1">ManualLookup(AB348,BoxVal(ROW(AB348),4,COLUMN(AO346)),IF(INDIRECT("$AB$"&amp;(INT((ROW()-4)/65)*65+4))="Gain-outphase",INDIRECT(DO$4),INDIRECT(DO$3)))</f>
        <v>05</v>
      </c>
      <c r="AP348" s="36" t="str">
        <f t="shared" ca="1" si="71"/>
        <v>00</v>
      </c>
      <c r="AQ348" s="36" t="str">
        <f t="shared" ca="1" si="72"/>
        <v>00</v>
      </c>
      <c r="AR348" s="36" t="str">
        <f t="shared" ca="1" si="73"/>
        <v>80</v>
      </c>
      <c r="AS348" s="36"/>
    </row>
    <row r="349" spans="19:45" ht="30" customHeight="1" x14ac:dyDescent="0.25">
      <c r="S349" s="7" t="s">
        <v>17</v>
      </c>
      <c r="T349" s="7" t="str">
        <f>VLOOKUP($T331,Sensor!$A$1:$B$100,2,FALSE)</f>
        <v>2410A</v>
      </c>
      <c r="U349" s="36" t="str">
        <f t="shared" ca="1" si="62"/>
        <v>0xA6=-43.50,-43.10;</v>
      </c>
      <c r="V349" s="37">
        <v>-0.3</v>
      </c>
      <c r="W349" s="37"/>
      <c r="X349" s="38"/>
      <c r="Y349" s="38"/>
      <c r="Z349" s="55">
        <f t="shared" ca="1" si="63"/>
        <v>5.3570000000000002</v>
      </c>
      <c r="AA349" s="39" t="s">
        <v>584</v>
      </c>
      <c r="AB349" s="40">
        <v>2</v>
      </c>
      <c r="AC349" s="40" t="s">
        <v>995</v>
      </c>
      <c r="AD349" s="40">
        <v>1</v>
      </c>
      <c r="AE349" s="41">
        <v>6.7000000000000004E-2</v>
      </c>
      <c r="AF349" s="42">
        <v>-43.5</v>
      </c>
      <c r="AG349" s="49">
        <f t="shared" si="74"/>
        <v>-43.1</v>
      </c>
      <c r="AH349" s="43">
        <f t="shared" ca="1" si="64"/>
        <v>-38.143000000000001</v>
      </c>
      <c r="AI349" s="43">
        <f t="shared" ca="1" si="65"/>
        <v>-37.743000000000002</v>
      </c>
      <c r="AJ349" s="44">
        <f t="shared" ca="1" si="66"/>
        <v>-43.5</v>
      </c>
      <c r="AK349" s="44">
        <f t="shared" ca="1" si="67"/>
        <v>-43.1</v>
      </c>
      <c r="AL349" s="44">
        <f t="shared" ca="1" si="68"/>
        <v>-40.143000000000001</v>
      </c>
      <c r="AM349" s="44">
        <f t="shared" ca="1" si="69"/>
        <v>-39.743000000000002</v>
      </c>
      <c r="AN349" s="36" t="str">
        <f t="shared" ca="1" si="70"/>
        <v>20</v>
      </c>
      <c r="AO349" s="36" t="str">
        <f ca="1">ManualLookup(AB349,BoxVal(ROW(AB349),4,COLUMN(AO347)),IF(INDIRECT("$AB$"&amp;(INT((ROW()-4)/65)*65+4))="Gain-outphase",INDIRECT(DO$4),INDIRECT(DO$3)))</f>
        <v>06</v>
      </c>
      <c r="AP349" s="36" t="str">
        <f t="shared" ca="1" si="71"/>
        <v>00</v>
      </c>
      <c r="AQ349" s="36" t="str">
        <f t="shared" ca="1" si="72"/>
        <v>00</v>
      </c>
      <c r="AR349" s="36" t="str">
        <f t="shared" ca="1" si="73"/>
        <v>80</v>
      </c>
      <c r="AS349" s="36"/>
    </row>
    <row r="350" spans="19:45" ht="30" customHeight="1" x14ac:dyDescent="0.25">
      <c r="S350" s="7" t="s">
        <v>21</v>
      </c>
      <c r="T350" s="7" t="str">
        <f>VLOOKUP($T329,MPN!$A$1:$E$500,5,FALSE)</f>
        <v>Default</v>
      </c>
      <c r="U350" s="36" t="str">
        <f t="shared" ca="1" si="62"/>
        <v>0xA7=-43.90,-43.50;</v>
      </c>
      <c r="V350" s="37">
        <v>-0.5</v>
      </c>
      <c r="W350" s="37"/>
      <c r="X350" s="38"/>
      <c r="Y350" s="38"/>
      <c r="Z350" s="55">
        <f t="shared" ca="1" si="63"/>
        <v>5.657</v>
      </c>
      <c r="AA350" s="39" t="s">
        <v>584</v>
      </c>
      <c r="AB350" s="40">
        <v>2.5</v>
      </c>
      <c r="AC350" s="40" t="s">
        <v>995</v>
      </c>
      <c r="AD350" s="40">
        <v>1</v>
      </c>
      <c r="AE350" s="41">
        <v>6.7000000000000004E-2</v>
      </c>
      <c r="AF350" s="42">
        <v>-43.9</v>
      </c>
      <c r="AG350" s="49">
        <f t="shared" si="74"/>
        <v>-43.5</v>
      </c>
      <c r="AH350" s="43">
        <f t="shared" ca="1" si="64"/>
        <v>-38.242999999999995</v>
      </c>
      <c r="AI350" s="43">
        <f t="shared" ca="1" si="65"/>
        <v>-37.843000000000004</v>
      </c>
      <c r="AJ350" s="44">
        <f t="shared" ca="1" si="66"/>
        <v>-43.9</v>
      </c>
      <c r="AK350" s="44">
        <f t="shared" ca="1" si="67"/>
        <v>-43.5</v>
      </c>
      <c r="AL350" s="44">
        <f t="shared" ca="1" si="68"/>
        <v>-40.742999999999995</v>
      </c>
      <c r="AM350" s="44">
        <f t="shared" ca="1" si="69"/>
        <v>-40.342999999999996</v>
      </c>
      <c r="AN350" s="36" t="str">
        <f t="shared" ca="1" si="70"/>
        <v>20</v>
      </c>
      <c r="AO350" s="36" t="str">
        <f ca="1">ManualLookup(AB350,BoxVal(ROW(AB350),4,COLUMN(AO348)),IF(INDIRECT("$AB$"&amp;(INT((ROW()-4)/65)*65+4))="Gain-outphase",INDIRECT(DO$4),INDIRECT(DO$3)))</f>
        <v>07</v>
      </c>
      <c r="AP350" s="36" t="str">
        <f t="shared" ca="1" si="71"/>
        <v>00</v>
      </c>
      <c r="AQ350" s="36" t="str">
        <f t="shared" ca="1" si="72"/>
        <v>00</v>
      </c>
      <c r="AR350" s="36" t="str">
        <f t="shared" ca="1" si="73"/>
        <v>80</v>
      </c>
      <c r="AS350" s="36"/>
    </row>
    <row r="351" spans="19:45" ht="30" customHeight="1" x14ac:dyDescent="0.25">
      <c r="S351" s="7" t="s">
        <v>545</v>
      </c>
      <c r="T351" s="7">
        <f>VLOOKUP(T340,$DT$1:$DV$31,3,FALSE)</f>
        <v>0</v>
      </c>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18</v>
      </c>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45233</v>
      </c>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ca="1">COUNTA(U330:U389)</f>
        <v>21</v>
      </c>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T344&amp;"+/-"&amp;T345&amp;" "&amp;T354</f>
        <v>-38+/-0.8 dBV</v>
      </c>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 t="s">
        <v>719</v>
      </c>
      <c r="T357" s="54" t="str">
        <f>T336&amp;" : "&amp;T339&amp;" "&amp;"(uA)"&amp;CHAR(10)&amp;"Vdc&amp;Remark: "&amp;T342</f>
        <v>3.3V : 100~170 (uA)
Vdc&amp;Remark: -</v>
      </c>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ADDRESS(ROW(S359),COLUMN($S$1))&amp;":"&amp;ADDRESS(ROW(S389),COLUMN($T$1))</f>
        <v>$S$359:$T$389</v>
      </c>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$BB$2</f>
        <v>14V</v>
      </c>
      <c r="T360" s="3" t="s">
        <v>255</v>
      </c>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$BB$3</f>
        <v>13V</v>
      </c>
      <c r="T361" s="3" t="s">
        <v>562</v>
      </c>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$BB$4</f>
        <v>12V</v>
      </c>
      <c r="T362" s="3" t="s">
        <v>562</v>
      </c>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$BB$5</f>
        <v>11V</v>
      </c>
      <c r="T363" s="3">
        <v>3.9</v>
      </c>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$BB$6</f>
        <v>10V</v>
      </c>
      <c r="T364" s="3">
        <v>2.25</v>
      </c>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$BB$7</f>
        <v>9V</v>
      </c>
      <c r="T365" s="3">
        <v>0</v>
      </c>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$BB$8</f>
        <v>8V</v>
      </c>
      <c r="T366" s="3">
        <v>-2.2999999999999998</v>
      </c>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$BB$9</f>
        <v>7V</v>
      </c>
      <c r="T367" s="3" t="s">
        <v>562</v>
      </c>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$BB$10</f>
        <v>FIX</v>
      </c>
      <c r="T368" s="3">
        <v>0</v>
      </c>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$BB$11</f>
        <v>-</v>
      </c>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$BB$12</f>
        <v>-</v>
      </c>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$BB$13</f>
        <v>-</v>
      </c>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$BB$14</f>
        <v>-</v>
      </c>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$BB$15</f>
        <v>-</v>
      </c>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$BB$16</f>
        <v>-</v>
      </c>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$BB$17</f>
        <v>-</v>
      </c>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$BB$18</f>
        <v>-</v>
      </c>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$BB$19</f>
        <v>-</v>
      </c>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$BB$20</f>
        <v>-</v>
      </c>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$BB$21</f>
        <v>-</v>
      </c>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$BB$22</f>
        <v>-</v>
      </c>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$BB$23</f>
        <v>-</v>
      </c>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$BB$24</f>
        <v>-</v>
      </c>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$BB$25</f>
        <v>-</v>
      </c>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$BB$26</f>
        <v>-</v>
      </c>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$BB$27</f>
        <v>-</v>
      </c>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$BB$28</f>
        <v>-</v>
      </c>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$BB$29</f>
        <v>-</v>
      </c>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$BB$30</f>
        <v>-</v>
      </c>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$BB$31</f>
        <v>-</v>
      </c>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m="1">
        <f t="array" ref="S391">BoxNum(ROW($S391))</f>
        <v>7</v>
      </c>
      <c r="T391" s="7" t="s">
        <v>698</v>
      </c>
      <c r="U391" s="15" t="s">
        <v>1311</v>
      </c>
      <c r="V391" s="12"/>
      <c r="W391" s="65"/>
      <c r="X391" s="12"/>
      <c r="Y391" s="7">
        <f>VLOOKUP(U391,$DX$1:$DZ$21,3,FALSE)</f>
        <v>0</v>
      </c>
      <c r="AD391" s="8"/>
    </row>
    <row r="392" spans="19:45" ht="30" customHeight="1" x14ac:dyDescent="0.25">
      <c r="S392" s="7" t="s">
        <v>24</v>
      </c>
      <c r="T392" s="15" t="s">
        <v>1163</v>
      </c>
      <c r="U392" s="5" t="s">
        <v>23</v>
      </c>
      <c r="V392" s="7" t="str">
        <f>VLOOKUP(U391,$DX$1:$DZ$21,2,FALSE)</f>
        <v>Bit11,15</v>
      </c>
      <c r="W392" s="19"/>
      <c r="X392" s="19"/>
      <c r="Y392" s="19"/>
      <c r="Z392" s="19"/>
      <c r="AA392" s="5" t="s">
        <v>592</v>
      </c>
      <c r="AB392" s="26" t="str">
        <f>T411&amp;"_"&amp;ABS(T409)&amp;"dB_"&amp;T413&amp;"_"&amp;T414&amp;"_"&amp;GetAbsMaxMinText(AF395:AG454)&amp;"_"&amp;T394&amp;"_"&amp;T393&amp;S391&amp;"."&amp;T417</f>
        <v>default_NormalMode_38dB_304ZA_2391A_397_460_ZTS6051E_TR7.3</v>
      </c>
      <c r="AC392" s="18"/>
      <c r="AD392" s="18"/>
      <c r="AE392" s="18"/>
      <c r="AF392" s="18"/>
      <c r="AG392" s="18"/>
      <c r="AH392" s="19"/>
      <c r="AI392" s="19" t="s">
        <v>2</v>
      </c>
      <c r="AJ392" s="16" t="s">
        <v>1285</v>
      </c>
      <c r="AK392" s="16"/>
      <c r="AL392" s="16"/>
      <c r="AM392" s="16"/>
      <c r="AN392" s="16"/>
      <c r="AO392" s="16"/>
      <c r="AP392" s="16"/>
      <c r="AQ392" s="16"/>
      <c r="AR392" s="16"/>
      <c r="AS392" s="16"/>
    </row>
    <row r="393" spans="19:45" ht="30" customHeight="1" x14ac:dyDescent="0.25">
      <c r="S393" s="7" t="s">
        <v>5</v>
      </c>
      <c r="T393" s="15" t="s">
        <v>1276</v>
      </c>
      <c r="U393" s="32" t="str">
        <f>HYPERLINK("#A"&amp;(S391+1),"&lt;==Block" &amp; $S391 &amp;"==&gt;")</f>
        <v>&lt;==Block7==&gt;</v>
      </c>
      <c r="V393" s="51"/>
      <c r="W393" s="19"/>
      <c r="X393" s="19"/>
      <c r="Y393" s="23"/>
      <c r="Z393" s="8"/>
      <c r="AA393" s="19"/>
      <c r="AB393" s="121" t="str" cm="1">
        <f t="array" aca="1" ref="AB393" ca="1">IF(INDIRECT(ADDRESS((QUOTIENT(ROW(AB393)-0.1,65)*65)+4,COLUMN(AB394)))="Gain-inphase","$BM$2:$BM$31","$BN$2:$BN$31")</f>
        <v>$BM$2:$BM$31</v>
      </c>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1284</v>
      </c>
      <c r="U394" s="52" t="s">
        <v>775</v>
      </c>
      <c r="V394" s="33" t="s">
        <v>601</v>
      </c>
      <c r="W394" s="33" t="s">
        <v>602</v>
      </c>
      <c r="X394" s="33" t="s">
        <v>603</v>
      </c>
      <c r="Y394" s="33" t="s">
        <v>603</v>
      </c>
      <c r="Z394" s="33" t="s">
        <v>591</v>
      </c>
      <c r="AA394" s="33" t="s">
        <v>7</v>
      </c>
      <c r="AB394" s="120" t="s">
        <v>1329</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VLOOKUP($T402,$DE$1:$DJ$31,2,FALSE)</f>
        <v>Full</v>
      </c>
      <c r="AO394" s="56" t="str">
        <f>VLOOKUP($T402,$DE$1:$DJ$31,3,FALSE)</f>
        <v>Full</v>
      </c>
      <c r="AP394" s="56" t="str">
        <f>VLOOKUP($T402,$DE$1:$DJ$31,4,FALSE)</f>
        <v>non</v>
      </c>
      <c r="AQ394" s="56" t="str">
        <f>VLOOKUP($T402,$DE$1:$DJ$31,5,FALSE)</f>
        <v>non</v>
      </c>
      <c r="AR394" s="56" t="str">
        <f>VLOOKUP($T402,$DE$1:$DJ$31,6,FALSE)</f>
        <v>Full</v>
      </c>
      <c r="AS394" s="35" t="s">
        <v>726</v>
      </c>
    </row>
    <row r="395" spans="19:45" ht="30" customHeight="1" x14ac:dyDescent="0.25">
      <c r="S395" s="7" t="s">
        <v>18</v>
      </c>
      <c r="T395" s="15" t="s">
        <v>1278</v>
      </c>
      <c r="U395" s="36" t="str">
        <f t="shared" ref="U395:U408" ca="1" si="75">ConfigCode($AA395,$AN395,$AO395,$AP395,$AQ395,$AR395,$AF395,$AG395,2)</f>
        <v>0x23=-40.20,-39.70;</v>
      </c>
      <c r="V395" s="37"/>
      <c r="W395" s="37"/>
      <c r="X395" s="68"/>
      <c r="Y395" s="68"/>
      <c r="Z395" s="55">
        <f t="shared" ref="Z395:Z408" ca="1" si="76" xml:space="preserve">
N("vbias,vlookup vbias range")+
VLOOKUP($AA395,INDIRECT(BoxVal(ROW($AA395),34,COLUMN(T391))),2,FALSE)+
N("gain")+
$AB395+
N("vcm")+
VLOOKUP($AC395,$CT$1:$DC$31,7,FALSE)+
N("(vbias*vcp*vbg-vbias)*sensor ratio")+
VbiasCal($AA395,$AD395,$AE395,BoxVal(ROW($AC395),18,COLUMN($T$22)))+
N("vbias ref+gain ref")+
$V395+$W395</f>
        <v>1.9</v>
      </c>
      <c r="AA395" s="39" t="s">
        <v>584</v>
      </c>
      <c r="AB395" s="40">
        <v>0.5</v>
      </c>
      <c r="AC395" s="40" t="s">
        <v>996</v>
      </c>
      <c r="AD395" s="40">
        <v>1</v>
      </c>
      <c r="AE395" s="41">
        <v>0</v>
      </c>
      <c r="AF395" s="42">
        <v>-40.200000000000003</v>
      </c>
      <c r="AG395" s="42">
        <v>-39.700000000000003</v>
      </c>
      <c r="AH395" s="43">
        <f t="shared" ref="AH395:AH408" ca="1" si="77">$AF395+$Z395</f>
        <v>-38.300000000000004</v>
      </c>
      <c r="AI395" s="43">
        <f t="shared" ref="AI395:AI408" ca="1" si="78">$AG395+$Z395</f>
        <v>-37.800000000000004</v>
      </c>
      <c r="AJ395" s="44">
        <f t="shared" ref="AJ395:AJ408" ca="1" si="79" xml:space="preserve">
N("initial sens-loopgain")+
$AF395-BoxVal(ROW($AA395),26,COLUMN(INDIRECT("T"&amp;(INT(ROW($AA412)/65))*65+2)))</f>
        <v>-40.200000000000003</v>
      </c>
      <c r="AK395" s="44">
        <f t="shared" ref="AK395:AK408" ca="1" si="80">AJ395+(AG395-AF395)</f>
        <v>-39.700000000000003</v>
      </c>
      <c r="AL395" s="44">
        <f t="shared" ref="AL395:AL408" ca="1" si="81" xml:space="preserve">
N("initial sens-loopgain-gain-gain ref-vcm")+
$AH395-
BoxVal(ROW($AA395),26,COLUMN(INDIRECT("T"&amp;(INT(ROW($AA412)/65))*65+2)))-
$AB395-
$W395-
IFERROR(VLOOKUP($AC395,$CT$1:$DC$31,7,FALSE),0)</f>
        <v>-38.800000000000004</v>
      </c>
      <c r="AM395" s="44">
        <f t="shared" ref="AM395:AM408" ca="1" si="82">AL395+(AG395-AF395)</f>
        <v>-38.300000000000004</v>
      </c>
      <c r="AN395" s="36" t="str">
        <f t="shared" ref="AN395:AN408" ca="1" si="83">IF(BoxVal(ROW(AA395),9,COLUMN(T393))="FIX","00",ManualLookup(AA395,BoxVal(ROW(AA395),4,COLUMN(AN393)),INDIRECT(DN$3)))</f>
        <v>20</v>
      </c>
      <c r="AO395" s="36" t="str">
        <f ca="1">ManualLookup(AB395,BoxVal(ROW(AB395),4,COLUMN(AO393)),IF(INDIRECT("$AB$"&amp;(INT((ROW()-4)/65)*65+4))="Gain-outphase",INDIRECT(DO$4),INDIRECT(DO$3)))</f>
        <v>03</v>
      </c>
      <c r="AP395" s="36" t="str">
        <f t="shared" ref="AP395:AP408" ca="1" si="84">ManualLookup(AC395,BoxVal(ROW(AC395),4,COLUMN(AP393)),INDIRECT(DP$3))</f>
        <v>00</v>
      </c>
      <c r="AQ395" s="36" t="str">
        <f t="shared" ref="AQ395:AQ408" ca="1" si="85">ManualLookup(AD395,BoxVal(ROW(AD395),4,COLUMN(AQ393)),INDIRECT(DQ$3))</f>
        <v>00</v>
      </c>
      <c r="AR395" s="36" t="str">
        <f t="shared" ref="AR395:AR408" ca="1" si="86">ManualLookup(AE395,BoxVal(ROW(AE395),4,COLUMN(AR393)),INDIRECT(DR$3))</f>
        <v>00</v>
      </c>
      <c r="AS395" s="33"/>
    </row>
    <row r="396" spans="19:45" ht="30" customHeight="1" x14ac:dyDescent="0.25">
      <c r="S396" s="7" t="s">
        <v>13</v>
      </c>
      <c r="T396" s="15" t="s">
        <v>1158</v>
      </c>
      <c r="U396" s="36" t="str">
        <f t="shared" ca="1" si="75"/>
        <v>0xA0=-40.40,-40.20;</v>
      </c>
      <c r="V396" s="37"/>
      <c r="W396" s="37"/>
      <c r="X396" s="68"/>
      <c r="Y396" s="68"/>
      <c r="Z396" s="55">
        <f t="shared" ca="1" si="76"/>
        <v>2.137</v>
      </c>
      <c r="AA396" s="39" t="s">
        <v>584</v>
      </c>
      <c r="AB396" s="40">
        <v>0</v>
      </c>
      <c r="AC396" s="40" t="s">
        <v>996</v>
      </c>
      <c r="AD396" s="40">
        <v>1</v>
      </c>
      <c r="AE396" s="41">
        <v>6.7000000000000004E-2</v>
      </c>
      <c r="AF396" s="42">
        <v>-40.4</v>
      </c>
      <c r="AG396" s="47">
        <f t="shared" ref="AG396:AG408" si="87">AF395</f>
        <v>-40.200000000000003</v>
      </c>
      <c r="AH396" s="43">
        <f t="shared" ca="1" si="77"/>
        <v>-38.262999999999998</v>
      </c>
      <c r="AI396" s="43">
        <f t="shared" ca="1" si="78"/>
        <v>-38.063000000000002</v>
      </c>
      <c r="AJ396" s="44">
        <f t="shared" ca="1" si="79"/>
        <v>-40.4</v>
      </c>
      <c r="AK396" s="44">
        <f t="shared" ca="1" si="80"/>
        <v>-40.200000000000003</v>
      </c>
      <c r="AL396" s="44">
        <f t="shared" ca="1" si="81"/>
        <v>-38.262999999999998</v>
      </c>
      <c r="AM396" s="44">
        <f t="shared" ca="1" si="82"/>
        <v>-38.063000000000002</v>
      </c>
      <c r="AN396" s="36" t="str">
        <f t="shared" ca="1" si="83"/>
        <v>20</v>
      </c>
      <c r="AO396" s="36" t="str">
        <f ca="1">ManualLookup(AB396,BoxVal(ROW(AB396),4,COLUMN(AO394)),IF(INDIRECT("$AB$"&amp;(INT((ROW()-4)/65)*65+4))="Gain-outphase",INDIRECT(DO$4),INDIRECT(DO$3)))</f>
        <v>00</v>
      </c>
      <c r="AP396" s="36" t="str">
        <f t="shared" ca="1" si="84"/>
        <v>00</v>
      </c>
      <c r="AQ396" s="36" t="str">
        <f t="shared" ca="1" si="85"/>
        <v>00</v>
      </c>
      <c r="AR396" s="36" t="str">
        <f t="shared" ca="1" si="86"/>
        <v>80</v>
      </c>
      <c r="AS396" s="36"/>
    </row>
    <row r="397" spans="19:45" ht="30" customHeight="1" x14ac:dyDescent="0.25">
      <c r="S397" s="26"/>
      <c r="T397" s="17"/>
      <c r="U397" s="36" t="str">
        <f t="shared" ca="1" si="75"/>
        <v>0xA3=-40.90,-40.40;</v>
      </c>
      <c r="V397" s="37"/>
      <c r="W397" s="37"/>
      <c r="X397" s="68"/>
      <c r="Y397" s="68"/>
      <c r="Z397" s="55">
        <f t="shared" ca="1" si="76"/>
        <v>2.637</v>
      </c>
      <c r="AA397" s="39" t="s">
        <v>584</v>
      </c>
      <c r="AB397" s="40">
        <v>0.5</v>
      </c>
      <c r="AC397" s="40" t="s">
        <v>995</v>
      </c>
      <c r="AD397" s="40">
        <v>1</v>
      </c>
      <c r="AE397" s="41">
        <v>6.7000000000000004E-2</v>
      </c>
      <c r="AF397" s="42">
        <v>-40.9</v>
      </c>
      <c r="AG397" s="47">
        <f t="shared" si="87"/>
        <v>-40.4</v>
      </c>
      <c r="AH397" s="43">
        <f t="shared" ca="1" si="77"/>
        <v>-38.262999999999998</v>
      </c>
      <c r="AI397" s="43">
        <f t="shared" ca="1" si="78"/>
        <v>-37.762999999999998</v>
      </c>
      <c r="AJ397" s="44">
        <f t="shared" ca="1" si="79"/>
        <v>-40.9</v>
      </c>
      <c r="AK397" s="44">
        <f t="shared" ca="1" si="80"/>
        <v>-40.4</v>
      </c>
      <c r="AL397" s="44">
        <f t="shared" ca="1" si="81"/>
        <v>-38.762999999999998</v>
      </c>
      <c r="AM397" s="44">
        <f t="shared" ca="1" si="82"/>
        <v>-38.262999999999998</v>
      </c>
      <c r="AN397" s="36" t="str">
        <f t="shared" ca="1" si="83"/>
        <v>20</v>
      </c>
      <c r="AO397" s="36" t="str">
        <f ca="1">ManualLookup(AB397,BoxVal(ROW(AB397),4,COLUMN(AO395)),IF(INDIRECT("$AB$"&amp;(INT((ROW()-4)/65)*65+4))="Gain-outphase",INDIRECT(DO$4),INDIRECT(DO$3)))</f>
        <v>03</v>
      </c>
      <c r="AP397" s="36" t="str">
        <f t="shared" ca="1" si="84"/>
        <v>00</v>
      </c>
      <c r="AQ397" s="36" t="str">
        <f t="shared" ca="1" si="85"/>
        <v>00</v>
      </c>
      <c r="AR397" s="36" t="str">
        <f t="shared" ca="1" si="86"/>
        <v>80</v>
      </c>
      <c r="AS397" s="36"/>
    </row>
    <row r="398" spans="19:45" ht="30" customHeight="1" x14ac:dyDescent="0.25">
      <c r="S398" s="7" t="s">
        <v>19</v>
      </c>
      <c r="T398" s="15" t="s">
        <v>1161</v>
      </c>
      <c r="U398" s="36" t="str">
        <f t="shared" ca="1" si="75"/>
        <v>0x33=-41.40,-40.90;</v>
      </c>
      <c r="V398" s="37"/>
      <c r="W398" s="37"/>
      <c r="X398" s="68"/>
      <c r="Y398" s="68"/>
      <c r="Z398" s="55">
        <f t="shared" ca="1" si="76"/>
        <v>3.1</v>
      </c>
      <c r="AA398" s="39" t="s">
        <v>586</v>
      </c>
      <c r="AB398" s="40">
        <v>0.5</v>
      </c>
      <c r="AC398" s="40" t="s">
        <v>995</v>
      </c>
      <c r="AD398" s="40">
        <v>1</v>
      </c>
      <c r="AE398" s="41">
        <v>0</v>
      </c>
      <c r="AF398" s="42">
        <v>-41.4</v>
      </c>
      <c r="AG398" s="47">
        <f t="shared" si="87"/>
        <v>-40.9</v>
      </c>
      <c r="AH398" s="43">
        <f t="shared" ca="1" si="77"/>
        <v>-38.299999999999997</v>
      </c>
      <c r="AI398" s="43">
        <f t="shared" ca="1" si="78"/>
        <v>-37.799999999999997</v>
      </c>
      <c r="AJ398" s="44">
        <f t="shared" ca="1" si="79"/>
        <v>-41.4</v>
      </c>
      <c r="AK398" s="44">
        <f t="shared" ca="1" si="80"/>
        <v>-40.9</v>
      </c>
      <c r="AL398" s="44">
        <f t="shared" ca="1" si="81"/>
        <v>-38.799999999999997</v>
      </c>
      <c r="AM398" s="44">
        <f t="shared" ca="1" si="82"/>
        <v>-38.299999999999997</v>
      </c>
      <c r="AN398" s="36" t="str">
        <f t="shared" ca="1" si="83"/>
        <v>30</v>
      </c>
      <c r="AO398" s="36" t="str">
        <f ca="1">ManualLookup(AB398,BoxVal(ROW(AB398),4,COLUMN(AO396)),IF(INDIRECT("$AB$"&amp;(INT((ROW()-4)/65)*65+4))="Gain-outphase",INDIRECT(DO$4),INDIRECT(DO$3)))</f>
        <v>03</v>
      </c>
      <c r="AP398" s="36" t="str">
        <f t="shared" ca="1" si="84"/>
        <v>00</v>
      </c>
      <c r="AQ398" s="36" t="str">
        <f t="shared" ca="1" si="85"/>
        <v>00</v>
      </c>
      <c r="AR398" s="36" t="str">
        <f t="shared" ca="1" si="86"/>
        <v>00</v>
      </c>
      <c r="AS398" s="36"/>
    </row>
    <row r="399" spans="19:45" ht="30" customHeight="1" x14ac:dyDescent="0.25">
      <c r="S399" s="7" t="s">
        <v>15</v>
      </c>
      <c r="T399" s="15" t="s">
        <v>1151</v>
      </c>
      <c r="U399" s="36" t="str">
        <f t="shared" ca="1" si="75"/>
        <v>0x34=-41.90,-41.40;</v>
      </c>
      <c r="V399" s="37"/>
      <c r="W399" s="37"/>
      <c r="X399" s="68"/>
      <c r="Y399" s="68"/>
      <c r="Z399" s="55">
        <f t="shared" ca="1" si="76"/>
        <v>3.6</v>
      </c>
      <c r="AA399" s="39" t="s">
        <v>586</v>
      </c>
      <c r="AB399" s="40">
        <v>1</v>
      </c>
      <c r="AC399" s="40" t="s">
        <v>995</v>
      </c>
      <c r="AD399" s="40">
        <v>1</v>
      </c>
      <c r="AE399" s="41">
        <v>0</v>
      </c>
      <c r="AF399" s="42">
        <v>-41.9</v>
      </c>
      <c r="AG399" s="47">
        <f t="shared" si="87"/>
        <v>-41.4</v>
      </c>
      <c r="AH399" s="43">
        <f t="shared" ca="1" si="77"/>
        <v>-38.299999999999997</v>
      </c>
      <c r="AI399" s="43">
        <f t="shared" ca="1" si="78"/>
        <v>-37.799999999999997</v>
      </c>
      <c r="AJ399" s="44">
        <f t="shared" ca="1" si="79"/>
        <v>-41.9</v>
      </c>
      <c r="AK399" s="44">
        <f t="shared" ca="1" si="80"/>
        <v>-41.4</v>
      </c>
      <c r="AL399" s="44">
        <f t="shared" ca="1" si="81"/>
        <v>-39.299999999999997</v>
      </c>
      <c r="AM399" s="44">
        <f t="shared" ca="1" si="82"/>
        <v>-38.799999999999997</v>
      </c>
      <c r="AN399" s="36" t="str">
        <f t="shared" ca="1" si="83"/>
        <v>30</v>
      </c>
      <c r="AO399" s="36" t="str">
        <f ca="1">ManualLookup(AB399,BoxVal(ROW(AB399),4,COLUMN(AO397)),IF(INDIRECT("$AB$"&amp;(INT((ROW()-4)/65)*65+4))="Gain-outphase",INDIRECT(DO$4),INDIRECT(DO$3)))</f>
        <v>04</v>
      </c>
      <c r="AP399" s="36" t="str">
        <f t="shared" ca="1" si="84"/>
        <v>00</v>
      </c>
      <c r="AQ399" s="36" t="str">
        <f t="shared" ca="1" si="85"/>
        <v>00</v>
      </c>
      <c r="AR399" s="36" t="str">
        <f t="shared" ca="1" si="86"/>
        <v>00</v>
      </c>
      <c r="AS399" s="36"/>
    </row>
    <row r="400" spans="19:45" ht="30" customHeight="1" x14ac:dyDescent="0.25">
      <c r="S400" s="7" t="s">
        <v>705</v>
      </c>
      <c r="T400" s="15" t="s">
        <v>1152</v>
      </c>
      <c r="U400" s="36" t="str">
        <f t="shared" ca="1" si="75"/>
        <v>0xB3=-42.20,-41.90;</v>
      </c>
      <c r="V400" s="37"/>
      <c r="W400" s="37"/>
      <c r="X400" s="68"/>
      <c r="Y400" s="68"/>
      <c r="Z400" s="55">
        <f t="shared" ca="1" si="76"/>
        <v>3.9107000000000003</v>
      </c>
      <c r="AA400" s="39" t="s">
        <v>586</v>
      </c>
      <c r="AB400" s="40">
        <v>0.5</v>
      </c>
      <c r="AC400" s="40" t="s">
        <v>995</v>
      </c>
      <c r="AD400" s="40">
        <v>1</v>
      </c>
      <c r="AE400" s="41">
        <v>6.7000000000000004E-2</v>
      </c>
      <c r="AF400" s="42">
        <v>-42.2</v>
      </c>
      <c r="AG400" s="47">
        <f t="shared" si="87"/>
        <v>-41.9</v>
      </c>
      <c r="AH400" s="43">
        <f t="shared" ca="1" si="77"/>
        <v>-38.289300000000004</v>
      </c>
      <c r="AI400" s="43">
        <f t="shared" ca="1" si="78"/>
        <v>-37.9893</v>
      </c>
      <c r="AJ400" s="44">
        <f t="shared" ca="1" si="79"/>
        <v>-42.2</v>
      </c>
      <c r="AK400" s="44">
        <f t="shared" ca="1" si="80"/>
        <v>-41.9</v>
      </c>
      <c r="AL400" s="44">
        <f t="shared" ca="1" si="81"/>
        <v>-38.789300000000004</v>
      </c>
      <c r="AM400" s="44">
        <f t="shared" ca="1" si="82"/>
        <v>-38.4893</v>
      </c>
      <c r="AN400" s="36" t="str">
        <f t="shared" ca="1" si="83"/>
        <v>30</v>
      </c>
      <c r="AO400" s="36" t="str">
        <f ca="1">ManualLookup(AB400,BoxVal(ROW(AB400),4,COLUMN(AO398)),IF(INDIRECT("$AB$"&amp;(INT((ROW()-4)/65)*65+4))="Gain-outphase",INDIRECT(DO$4),INDIRECT(DO$3)))</f>
        <v>03</v>
      </c>
      <c r="AP400" s="36" t="str">
        <f t="shared" ca="1" si="84"/>
        <v>00</v>
      </c>
      <c r="AQ400" s="36" t="str">
        <f t="shared" ca="1" si="85"/>
        <v>00</v>
      </c>
      <c r="AR400" s="36" t="str">
        <f t="shared" ca="1" si="86"/>
        <v>80</v>
      </c>
      <c r="AS400" s="36"/>
    </row>
    <row r="401" spans="19:45" ht="30" customHeight="1" x14ac:dyDescent="0.25">
      <c r="S401" s="7" t="s">
        <v>605</v>
      </c>
      <c r="T401" s="15" t="s">
        <v>991</v>
      </c>
      <c r="U401" s="36" t="str">
        <f t="shared" ca="1" si="75"/>
        <v>0x43=-42.50,-42.20;</v>
      </c>
      <c r="V401" s="37"/>
      <c r="W401" s="37"/>
      <c r="X401" s="68"/>
      <c r="Y401" s="68"/>
      <c r="Z401" s="55">
        <f t="shared" ca="1" si="76"/>
        <v>4.25</v>
      </c>
      <c r="AA401" s="39" t="s">
        <v>587</v>
      </c>
      <c r="AB401" s="40">
        <v>0.5</v>
      </c>
      <c r="AC401" s="40" t="s">
        <v>995</v>
      </c>
      <c r="AD401" s="40">
        <v>1</v>
      </c>
      <c r="AE401" s="41">
        <v>0</v>
      </c>
      <c r="AF401" s="42">
        <v>-42.5</v>
      </c>
      <c r="AG401" s="47">
        <f t="shared" si="87"/>
        <v>-42.2</v>
      </c>
      <c r="AH401" s="43">
        <f t="shared" ca="1" si="77"/>
        <v>-38.25</v>
      </c>
      <c r="AI401" s="43">
        <f t="shared" ca="1" si="78"/>
        <v>-37.950000000000003</v>
      </c>
      <c r="AJ401" s="44">
        <f t="shared" ca="1" si="79"/>
        <v>-42.5</v>
      </c>
      <c r="AK401" s="44">
        <f t="shared" ca="1" si="80"/>
        <v>-42.2</v>
      </c>
      <c r="AL401" s="44">
        <f t="shared" ca="1" si="81"/>
        <v>-38.75</v>
      </c>
      <c r="AM401" s="44">
        <f t="shared" ca="1" si="82"/>
        <v>-38.450000000000003</v>
      </c>
      <c r="AN401" s="36" t="str">
        <f t="shared" ca="1" si="83"/>
        <v>40</v>
      </c>
      <c r="AO401" s="36" t="str">
        <f ca="1">ManualLookup(AB401,BoxVal(ROW(AB401),4,COLUMN(AO399)),IF(INDIRECT("$AB$"&amp;(INT((ROW()-4)/65)*65+4))="Gain-outphase",INDIRECT(DO$4),INDIRECT(DO$3)))</f>
        <v>03</v>
      </c>
      <c r="AP401" s="36" t="str">
        <f t="shared" ca="1" si="84"/>
        <v>00</v>
      </c>
      <c r="AQ401" s="36" t="str">
        <f t="shared" ca="1" si="85"/>
        <v>00</v>
      </c>
      <c r="AR401" s="36" t="str">
        <f t="shared" ca="1" si="86"/>
        <v>00</v>
      </c>
      <c r="AS401" s="36"/>
    </row>
    <row r="402" spans="19:45" ht="30" customHeight="1" x14ac:dyDescent="0.25">
      <c r="S402" s="7" t="s">
        <v>721</v>
      </c>
      <c r="T402" s="15" t="s">
        <v>26</v>
      </c>
      <c r="U402" s="36" t="str">
        <f t="shared" ca="1" si="75"/>
        <v>0x44=-43.00,-42.50;</v>
      </c>
      <c r="V402" s="37"/>
      <c r="W402" s="37"/>
      <c r="X402" s="68"/>
      <c r="Y402" s="68"/>
      <c r="Z402" s="55">
        <f t="shared" ca="1" si="76"/>
        <v>4.75</v>
      </c>
      <c r="AA402" s="39" t="s">
        <v>587</v>
      </c>
      <c r="AB402" s="40">
        <v>1</v>
      </c>
      <c r="AC402" s="40" t="s">
        <v>995</v>
      </c>
      <c r="AD402" s="40">
        <v>1</v>
      </c>
      <c r="AE402" s="41">
        <v>0</v>
      </c>
      <c r="AF402" s="42">
        <v>-43</v>
      </c>
      <c r="AG402" s="47">
        <f t="shared" si="87"/>
        <v>-42.5</v>
      </c>
      <c r="AH402" s="43">
        <f t="shared" ca="1" si="77"/>
        <v>-38.25</v>
      </c>
      <c r="AI402" s="43">
        <f t="shared" ca="1" si="78"/>
        <v>-37.75</v>
      </c>
      <c r="AJ402" s="44">
        <f t="shared" ca="1" si="79"/>
        <v>-43</v>
      </c>
      <c r="AK402" s="44">
        <f t="shared" ca="1" si="80"/>
        <v>-42.5</v>
      </c>
      <c r="AL402" s="44">
        <f t="shared" ca="1" si="81"/>
        <v>-39.25</v>
      </c>
      <c r="AM402" s="44">
        <f t="shared" ca="1" si="82"/>
        <v>-38.75</v>
      </c>
      <c r="AN402" s="36" t="str">
        <f t="shared" ca="1" si="83"/>
        <v>40</v>
      </c>
      <c r="AO402" s="36" t="str">
        <f ca="1">ManualLookup(AB402,BoxVal(ROW(AB402),4,COLUMN(AO400)),IF(INDIRECT("$AB$"&amp;(INT((ROW()-4)/65)*65+4))="Gain-outphase",INDIRECT(DO$4),INDIRECT(DO$3)))</f>
        <v>04</v>
      </c>
      <c r="AP402" s="36" t="str">
        <f t="shared" ca="1" si="84"/>
        <v>00</v>
      </c>
      <c r="AQ402" s="36" t="str">
        <f t="shared" ca="1" si="85"/>
        <v>00</v>
      </c>
      <c r="AR402" s="36" t="str">
        <f t="shared" ca="1" si="86"/>
        <v>00</v>
      </c>
      <c r="AS402" s="36"/>
    </row>
    <row r="403" spans="19:45" ht="30" customHeight="1" x14ac:dyDescent="0.25">
      <c r="S403" s="7" t="s">
        <v>20</v>
      </c>
      <c r="T403" s="15">
        <v>-37</v>
      </c>
      <c r="U403" s="36" t="str">
        <f t="shared" ca="1" si="75"/>
        <v>0xC3=-43.30,-43.00;</v>
      </c>
      <c r="V403" s="37">
        <v>-0.1</v>
      </c>
      <c r="W403" s="37"/>
      <c r="X403" s="38"/>
      <c r="Y403" s="38"/>
      <c r="Z403" s="55">
        <f t="shared" ca="1" si="76"/>
        <v>5.0344000000000007</v>
      </c>
      <c r="AA403" s="39" t="s">
        <v>587</v>
      </c>
      <c r="AB403" s="40">
        <v>0.5</v>
      </c>
      <c r="AC403" s="40" t="s">
        <v>995</v>
      </c>
      <c r="AD403" s="40">
        <v>1</v>
      </c>
      <c r="AE403" s="41">
        <v>6.7000000000000004E-2</v>
      </c>
      <c r="AF403" s="42">
        <v>-43.3</v>
      </c>
      <c r="AG403" s="47">
        <f t="shared" si="87"/>
        <v>-43</v>
      </c>
      <c r="AH403" s="43">
        <f t="shared" ca="1" si="77"/>
        <v>-38.265599999999999</v>
      </c>
      <c r="AI403" s="43">
        <f t="shared" ca="1" si="78"/>
        <v>-37.965600000000002</v>
      </c>
      <c r="AJ403" s="44">
        <f t="shared" ca="1" si="79"/>
        <v>-43.3</v>
      </c>
      <c r="AK403" s="44">
        <f t="shared" ca="1" si="80"/>
        <v>-43</v>
      </c>
      <c r="AL403" s="44">
        <f t="shared" ca="1" si="81"/>
        <v>-38.765599999999999</v>
      </c>
      <c r="AM403" s="44">
        <f t="shared" ca="1" si="82"/>
        <v>-38.465600000000002</v>
      </c>
      <c r="AN403" s="36" t="str">
        <f t="shared" ca="1" si="83"/>
        <v>40</v>
      </c>
      <c r="AO403" s="36" t="str">
        <f ca="1">ManualLookup(AB403,BoxVal(ROW(AB403),4,COLUMN(AO401)),IF(INDIRECT("$AB$"&amp;(INT((ROW()-4)/65)*65+4))="Gain-outphase",INDIRECT(DO$4),INDIRECT(DO$3)))</f>
        <v>03</v>
      </c>
      <c r="AP403" s="36" t="str">
        <f t="shared" ca="1" si="84"/>
        <v>00</v>
      </c>
      <c r="AQ403" s="36" t="str">
        <f t="shared" ca="1" si="85"/>
        <v>00</v>
      </c>
      <c r="AR403" s="36" t="str">
        <f t="shared" ca="1" si="86"/>
        <v>80</v>
      </c>
      <c r="AS403" s="36"/>
    </row>
    <row r="404" spans="19:45" ht="30" customHeight="1" x14ac:dyDescent="0.25">
      <c r="S404" s="7" t="s">
        <v>691</v>
      </c>
      <c r="T404" s="15" t="s">
        <v>1333</v>
      </c>
      <c r="U404" s="36" t="str">
        <f t="shared" ca="1" si="75"/>
        <v>0x54=-43.90,-43.30;</v>
      </c>
      <c r="V404" s="37"/>
      <c r="W404" s="37"/>
      <c r="X404" s="38"/>
      <c r="Y404" s="38"/>
      <c r="Z404" s="55">
        <f t="shared" ca="1" si="76"/>
        <v>5.6</v>
      </c>
      <c r="AA404" s="39" t="s">
        <v>580</v>
      </c>
      <c r="AB404" s="40">
        <v>1</v>
      </c>
      <c r="AC404" s="40" t="s">
        <v>995</v>
      </c>
      <c r="AD404" s="40">
        <v>1</v>
      </c>
      <c r="AE404" s="41">
        <v>0</v>
      </c>
      <c r="AF404" s="42">
        <v>-43.9</v>
      </c>
      <c r="AG404" s="47">
        <f t="shared" si="87"/>
        <v>-43.3</v>
      </c>
      <c r="AH404" s="43">
        <f t="shared" ca="1" si="77"/>
        <v>-38.299999999999997</v>
      </c>
      <c r="AI404" s="43">
        <f t="shared" ca="1" si="78"/>
        <v>-37.699999999999996</v>
      </c>
      <c r="AJ404" s="44">
        <f t="shared" ca="1" si="79"/>
        <v>-43.9</v>
      </c>
      <c r="AK404" s="44">
        <f t="shared" ca="1" si="80"/>
        <v>-43.3</v>
      </c>
      <c r="AL404" s="44">
        <f t="shared" ca="1" si="81"/>
        <v>-39.299999999999997</v>
      </c>
      <c r="AM404" s="44">
        <f t="shared" ca="1" si="82"/>
        <v>-38.699999999999996</v>
      </c>
      <c r="AN404" s="36" t="str">
        <f t="shared" ca="1" si="83"/>
        <v>50</v>
      </c>
      <c r="AO404" s="36" t="str">
        <f ca="1">ManualLookup(AB404,BoxVal(ROW(AB404),4,COLUMN(AO402)),IF(INDIRECT("$AB$"&amp;(INT((ROW()-4)/65)*65+4))="Gain-outphase",INDIRECT(DO$4),INDIRECT(DO$3)))</f>
        <v>04</v>
      </c>
      <c r="AP404" s="36" t="str">
        <f t="shared" ca="1" si="84"/>
        <v>00</v>
      </c>
      <c r="AQ404" s="36" t="str">
        <f t="shared" ca="1" si="85"/>
        <v>00</v>
      </c>
      <c r="AR404" s="36" t="str">
        <f t="shared" ca="1" si="86"/>
        <v>00</v>
      </c>
      <c r="AS404" s="36"/>
    </row>
    <row r="405" spans="19:45" ht="30" customHeight="1" x14ac:dyDescent="0.25">
      <c r="S405" s="7" t="s">
        <v>544</v>
      </c>
      <c r="T405" s="15" t="s">
        <v>993</v>
      </c>
      <c r="U405" s="36" t="str">
        <f t="shared" ca="1" si="75"/>
        <v>0xD3=-44.40,-43.90;</v>
      </c>
      <c r="V405" s="37"/>
      <c r="W405" s="37"/>
      <c r="X405" s="38"/>
      <c r="Y405" s="38"/>
      <c r="Z405" s="55">
        <f t="shared" ca="1" si="76"/>
        <v>6.0580999999999996</v>
      </c>
      <c r="AA405" s="39" t="s">
        <v>580</v>
      </c>
      <c r="AB405" s="40">
        <v>0.5</v>
      </c>
      <c r="AC405" s="40" t="s">
        <v>995</v>
      </c>
      <c r="AD405" s="40">
        <v>1</v>
      </c>
      <c r="AE405" s="41">
        <v>6.7000000000000004E-2</v>
      </c>
      <c r="AF405" s="42">
        <v>-44.4</v>
      </c>
      <c r="AG405" s="49">
        <f t="shared" si="87"/>
        <v>-43.9</v>
      </c>
      <c r="AH405" s="43">
        <f t="shared" ca="1" si="77"/>
        <v>-38.341899999999995</v>
      </c>
      <c r="AI405" s="43">
        <f t="shared" ca="1" si="78"/>
        <v>-37.841899999999995</v>
      </c>
      <c r="AJ405" s="44">
        <f t="shared" ca="1" si="79"/>
        <v>-44.4</v>
      </c>
      <c r="AK405" s="44">
        <f t="shared" ca="1" si="80"/>
        <v>-43.9</v>
      </c>
      <c r="AL405" s="44">
        <f t="shared" ca="1" si="81"/>
        <v>-38.841899999999995</v>
      </c>
      <c r="AM405" s="44">
        <f t="shared" ca="1" si="82"/>
        <v>-38.341899999999995</v>
      </c>
      <c r="AN405" s="36" t="str">
        <f t="shared" ca="1" si="83"/>
        <v>50</v>
      </c>
      <c r="AO405" s="36" t="str">
        <f ca="1">ManualLookup(AB405,BoxVal(ROW(AB405),4,COLUMN(AO403)),IF(INDIRECT("$AB$"&amp;(INT((ROW()-4)/65)*65+4))="Gain-outphase",INDIRECT(DO$4),INDIRECT(DO$3)))</f>
        <v>03</v>
      </c>
      <c r="AP405" s="36" t="str">
        <f t="shared" ca="1" si="84"/>
        <v>00</v>
      </c>
      <c r="AQ405" s="36" t="str">
        <f t="shared" ca="1" si="85"/>
        <v>00</v>
      </c>
      <c r="AR405" s="36" t="str">
        <f t="shared" ca="1" si="86"/>
        <v>80</v>
      </c>
      <c r="AS405" s="36"/>
    </row>
    <row r="406" spans="19:45" ht="30" customHeight="1" x14ac:dyDescent="0.25">
      <c r="S406" s="7" t="s">
        <v>12</v>
      </c>
      <c r="T406" s="15" t="s">
        <v>548</v>
      </c>
      <c r="U406" s="36" t="str">
        <f t="shared" ca="1" si="75"/>
        <v>0x64=-44.90,-44.40;</v>
      </c>
      <c r="V406" s="37"/>
      <c r="W406" s="37"/>
      <c r="X406" s="38"/>
      <c r="Y406" s="38"/>
      <c r="Z406" s="55">
        <f t="shared" ca="1" si="76"/>
        <v>6.6</v>
      </c>
      <c r="AA406" s="39" t="s">
        <v>581</v>
      </c>
      <c r="AB406" s="40">
        <v>1</v>
      </c>
      <c r="AC406" s="40" t="s">
        <v>995</v>
      </c>
      <c r="AD406" s="40">
        <v>1</v>
      </c>
      <c r="AE406" s="41">
        <v>0</v>
      </c>
      <c r="AF406" s="42">
        <v>-44.9</v>
      </c>
      <c r="AG406" s="49">
        <f t="shared" si="87"/>
        <v>-44.4</v>
      </c>
      <c r="AH406" s="43">
        <f t="shared" ca="1" si="77"/>
        <v>-38.299999999999997</v>
      </c>
      <c r="AI406" s="43">
        <f t="shared" ca="1" si="78"/>
        <v>-37.799999999999997</v>
      </c>
      <c r="AJ406" s="44">
        <f t="shared" ca="1" si="79"/>
        <v>-44.9</v>
      </c>
      <c r="AK406" s="44">
        <f t="shared" ca="1" si="80"/>
        <v>-44.4</v>
      </c>
      <c r="AL406" s="44">
        <f t="shared" ca="1" si="81"/>
        <v>-39.299999999999997</v>
      </c>
      <c r="AM406" s="44">
        <f t="shared" ca="1" si="82"/>
        <v>-38.799999999999997</v>
      </c>
      <c r="AN406" s="36" t="str">
        <f t="shared" ca="1" si="83"/>
        <v>60</v>
      </c>
      <c r="AO406" s="36" t="str">
        <f ca="1">ManualLookup(AB406,BoxVal(ROW(AB406),4,COLUMN(AO404)),IF(INDIRECT("$AB$"&amp;(INT((ROW()-4)/65)*65+4))="Gain-outphase",INDIRECT(DO$4),INDIRECT(DO$3)))</f>
        <v>04</v>
      </c>
      <c r="AP406" s="36" t="str">
        <f t="shared" ca="1" si="84"/>
        <v>00</v>
      </c>
      <c r="AQ406" s="36" t="str">
        <f t="shared" ca="1" si="85"/>
        <v>00</v>
      </c>
      <c r="AR406" s="36" t="str">
        <f t="shared" ca="1" si="86"/>
        <v>00</v>
      </c>
      <c r="AS406" s="36"/>
    </row>
    <row r="407" spans="19:45" ht="30" customHeight="1" x14ac:dyDescent="0.25">
      <c r="S407" s="26" t="s">
        <v>773</v>
      </c>
      <c r="T407" s="15" t="s">
        <v>562</v>
      </c>
      <c r="U407" s="36" t="str">
        <f t="shared" ca="1" si="75"/>
        <v>0xE4=-45.40,-44.90;</v>
      </c>
      <c r="V407" s="37">
        <v>-0.4</v>
      </c>
      <c r="W407" s="37"/>
      <c r="X407" s="38"/>
      <c r="Y407" s="38"/>
      <c r="Z407" s="55">
        <f t="shared" ca="1" si="76"/>
        <v>7.2317999999999998</v>
      </c>
      <c r="AA407" s="39" t="s">
        <v>581</v>
      </c>
      <c r="AB407" s="40">
        <v>1</v>
      </c>
      <c r="AC407" s="40" t="s">
        <v>995</v>
      </c>
      <c r="AD407" s="40">
        <v>1</v>
      </c>
      <c r="AE407" s="41">
        <v>6.7000000000000004E-2</v>
      </c>
      <c r="AF407" s="42">
        <v>-45.4</v>
      </c>
      <c r="AG407" s="49">
        <f t="shared" si="87"/>
        <v>-44.9</v>
      </c>
      <c r="AH407" s="43">
        <f t="shared" ca="1" si="77"/>
        <v>-38.168199999999999</v>
      </c>
      <c r="AI407" s="43">
        <f t="shared" ca="1" si="78"/>
        <v>-37.668199999999999</v>
      </c>
      <c r="AJ407" s="44">
        <f t="shared" ca="1" si="79"/>
        <v>-45.4</v>
      </c>
      <c r="AK407" s="44">
        <f t="shared" ca="1" si="80"/>
        <v>-44.9</v>
      </c>
      <c r="AL407" s="44">
        <f t="shared" ca="1" si="81"/>
        <v>-39.168199999999999</v>
      </c>
      <c r="AM407" s="44">
        <f t="shared" ca="1" si="82"/>
        <v>-38.668199999999999</v>
      </c>
      <c r="AN407" s="36" t="str">
        <f t="shared" ca="1" si="83"/>
        <v>60</v>
      </c>
      <c r="AO407" s="36" t="str">
        <f ca="1">ManualLookup(AB407,BoxVal(ROW(AB407),4,COLUMN(AO405)),IF(INDIRECT("$AB$"&amp;(INT((ROW()-4)/65)*65+4))="Gain-outphase",INDIRECT(DO$4),INDIRECT(DO$3)))</f>
        <v>04</v>
      </c>
      <c r="AP407" s="36" t="str">
        <f t="shared" ca="1" si="84"/>
        <v>00</v>
      </c>
      <c r="AQ407" s="36" t="str">
        <f t="shared" ca="1" si="85"/>
        <v>00</v>
      </c>
      <c r="AR407" s="36" t="str">
        <f t="shared" ca="1" si="86"/>
        <v>80</v>
      </c>
      <c r="AS407" s="36"/>
    </row>
    <row r="408" spans="19:45" ht="30" customHeight="1" x14ac:dyDescent="0.25">
      <c r="S408" s="7" t="s">
        <v>573</v>
      </c>
      <c r="T408" s="15">
        <v>1.1000000000000001</v>
      </c>
      <c r="U408" s="36" t="str">
        <f t="shared" ca="1" si="75"/>
        <v>0xE5=-46.00,-45.40;</v>
      </c>
      <c r="V408" s="37">
        <v>-0.4</v>
      </c>
      <c r="W408" s="37"/>
      <c r="X408" s="38"/>
      <c r="Y408" s="38"/>
      <c r="Z408" s="55">
        <f t="shared" ca="1" si="76"/>
        <v>7.7317999999999998</v>
      </c>
      <c r="AA408" s="39" t="s">
        <v>581</v>
      </c>
      <c r="AB408" s="40">
        <v>1.5</v>
      </c>
      <c r="AC408" s="40" t="s">
        <v>995</v>
      </c>
      <c r="AD408" s="40">
        <v>1</v>
      </c>
      <c r="AE408" s="41">
        <v>6.7000000000000004E-2</v>
      </c>
      <c r="AF408" s="42">
        <v>-46</v>
      </c>
      <c r="AG408" s="49">
        <f t="shared" si="87"/>
        <v>-45.4</v>
      </c>
      <c r="AH408" s="43">
        <f t="shared" ca="1" si="77"/>
        <v>-38.2682</v>
      </c>
      <c r="AI408" s="43">
        <f t="shared" ca="1" si="78"/>
        <v>-37.668199999999999</v>
      </c>
      <c r="AJ408" s="44">
        <f t="shared" ca="1" si="79"/>
        <v>-46</v>
      </c>
      <c r="AK408" s="44">
        <f t="shared" ca="1" si="80"/>
        <v>-45.4</v>
      </c>
      <c r="AL408" s="44">
        <f t="shared" ca="1" si="81"/>
        <v>-39.7682</v>
      </c>
      <c r="AM408" s="44">
        <f t="shared" ca="1" si="82"/>
        <v>-39.168199999999999</v>
      </c>
      <c r="AN408" s="36" t="str">
        <f t="shared" ca="1" si="83"/>
        <v>60</v>
      </c>
      <c r="AO408" s="36" t="str">
        <f ca="1">ManualLookup(AB408,BoxVal(ROW(AB408),4,COLUMN(AO406)),IF(INDIRECT("$AB$"&amp;(INT((ROW()-4)/65)*65+4))="Gain-outphase",INDIRECT(DO$4),INDIRECT(DO$3)))</f>
        <v>05</v>
      </c>
      <c r="AP408" s="36" t="str">
        <f t="shared" ca="1" si="84"/>
        <v>00</v>
      </c>
      <c r="AQ408" s="36" t="str">
        <f t="shared" ca="1" si="85"/>
        <v>00</v>
      </c>
      <c r="AR408" s="36" t="str">
        <f t="shared" ca="1" si="86"/>
        <v>80</v>
      </c>
      <c r="AS408" s="36"/>
    </row>
    <row r="409" spans="19:45" ht="30" customHeight="1" x14ac:dyDescent="0.25">
      <c r="S409" s="7" t="s">
        <v>590</v>
      </c>
      <c r="T409" s="15">
        <f>VLOOKUP(T394,MPN!$A$1:$E$1000,4,FALSE)</f>
        <v>-38</v>
      </c>
      <c r="U409" s="36"/>
      <c r="V409" s="37"/>
      <c r="W409" s="37"/>
      <c r="X409" s="38"/>
      <c r="Y409" s="38"/>
      <c r="Z409" s="48"/>
      <c r="AA409" s="39"/>
      <c r="AB409" s="40"/>
      <c r="AC409" s="40"/>
      <c r="AD409" s="40"/>
      <c r="AE409" s="41"/>
      <c r="AF409" s="42"/>
      <c r="AG409" s="49"/>
      <c r="AH409" s="43"/>
      <c r="AI409" s="43"/>
      <c r="AJ409" s="44"/>
      <c r="AK409" s="44"/>
      <c r="AL409" s="44"/>
      <c r="AM409" s="44"/>
      <c r="AN409" s="36"/>
      <c r="AO409" s="36"/>
      <c r="AP409" s="36"/>
      <c r="AQ409" s="36"/>
      <c r="AR409" s="36"/>
      <c r="AS409" s="36"/>
    </row>
    <row r="410" spans="19:45" ht="30" customHeight="1" x14ac:dyDescent="0.25">
      <c r="S410" s="7" t="s">
        <v>693</v>
      </c>
      <c r="T410" s="15">
        <v>0.8</v>
      </c>
      <c r="U410" s="36"/>
      <c r="V410" s="37"/>
      <c r="W410" s="37"/>
      <c r="X410" s="38"/>
      <c r="Y410" s="38"/>
      <c r="Z410" s="48"/>
      <c r="AA410" s="39"/>
      <c r="AB410" s="40"/>
      <c r="AC410" s="40"/>
      <c r="AD410" s="40"/>
      <c r="AE410" s="41"/>
      <c r="AF410" s="42"/>
      <c r="AG410" s="49"/>
      <c r="AH410" s="43"/>
      <c r="AI410" s="43"/>
      <c r="AJ410" s="44"/>
      <c r="AK410" s="44"/>
      <c r="AL410" s="44"/>
      <c r="AM410" s="44"/>
      <c r="AN410" s="36"/>
      <c r="AO410" s="36"/>
      <c r="AP410" s="36"/>
      <c r="AQ410" s="36"/>
      <c r="AR410" s="36"/>
      <c r="AS410" s="36"/>
    </row>
    <row r="411" spans="19:45" ht="30" customHeight="1" x14ac:dyDescent="0.25">
      <c r="S411" s="7" t="s">
        <v>604</v>
      </c>
      <c r="T411" s="7" t="str">
        <f>VLOOKUP($T398,$AU$1:$AZ$31,MATCH($T392,$AU$1:$AZ$1,0),FALSE)&amp;"_"&amp;T400</f>
        <v>default_NormalMode</v>
      </c>
      <c r="U411" s="36"/>
      <c r="V411" s="37"/>
      <c r="W411" s="37"/>
      <c r="X411" s="38"/>
      <c r="Y411" s="38"/>
      <c r="Z411" s="48"/>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S412" s="7" t="s">
        <v>424</v>
      </c>
      <c r="T412" s="7" t="str">
        <f>VLOOKUP($T394,MPN!$A$1:$E$500,2,FALSE)</f>
        <v>AMIC</v>
      </c>
      <c r="U412" s="36"/>
      <c r="V412" s="37"/>
      <c r="W412" s="37"/>
      <c r="X412" s="38"/>
      <c r="Y412" s="38"/>
      <c r="Z412" s="48"/>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S413" s="7" t="s">
        <v>16</v>
      </c>
      <c r="T413" s="7" t="str">
        <f>VLOOKUP($T395,ASIC!$A$1:$B$200,2,FALSE)</f>
        <v>304ZA</v>
      </c>
      <c r="U413" s="36"/>
      <c r="V413" s="37"/>
      <c r="W413" s="37"/>
      <c r="X413" s="38"/>
      <c r="Y413" s="38"/>
      <c r="Z413" s="48"/>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S414" s="7" t="s">
        <v>17</v>
      </c>
      <c r="T414" s="7" t="str">
        <f>VLOOKUP($T396,Sensor!$A$1:$B$100,2,FALSE)</f>
        <v>2391A</v>
      </c>
      <c r="U414" s="36"/>
      <c r="V414" s="37"/>
      <c r="W414" s="37"/>
      <c r="X414" s="38"/>
      <c r="Y414" s="38"/>
      <c r="Z414" s="48"/>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tr">
        <f>VLOOKUP($T394,MPN!$A$1:$E$500,5,FALSE)</f>
        <v>Default</v>
      </c>
      <c r="U415" s="36"/>
      <c r="V415" s="37"/>
      <c r="W415" s="37"/>
      <c r="X415" s="38"/>
      <c r="Y415" s="38"/>
      <c r="Z415" s="48"/>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VLOOKUP(T405,$DT$1:$DV$31,3,FALSE)</f>
        <v>0</v>
      </c>
      <c r="U416" s="36"/>
      <c r="V416" s="37"/>
      <c r="W416" s="37"/>
      <c r="X416" s="38"/>
      <c r="Y416" s="38"/>
      <c r="Z416" s="48"/>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S417" s="7" t="s">
        <v>22</v>
      </c>
      <c r="T417" s="15">
        <v>3</v>
      </c>
      <c r="U417" s="36"/>
      <c r="V417" s="37"/>
      <c r="W417" s="37"/>
      <c r="X417" s="38"/>
      <c r="Y417" s="38"/>
      <c r="Z417" s="48"/>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S418" s="7" t="s">
        <v>696</v>
      </c>
      <c r="T418" s="28">
        <v>44767</v>
      </c>
      <c r="U418" s="36"/>
      <c r="V418" s="37"/>
      <c r="W418" s="37"/>
      <c r="X418" s="38"/>
      <c r="Y418" s="38"/>
      <c r="Z418" s="48"/>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S419" s="7" t="s">
        <v>694</v>
      </c>
      <c r="T419" s="15" t="s">
        <v>994</v>
      </c>
      <c r="U419" s="36"/>
      <c r="V419" s="37"/>
      <c r="W419" s="37"/>
      <c r="X419" s="38"/>
      <c r="Y419" s="38"/>
      <c r="Z419" s="48"/>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S420" s="7" t="s">
        <v>697</v>
      </c>
      <c r="T420" s="7">
        <f ca="1">COUNTA(U395:U454)</f>
        <v>14</v>
      </c>
      <c r="U420" s="36"/>
      <c r="V420" s="37"/>
      <c r="W420" s="37"/>
      <c r="X420" s="38"/>
      <c r="Y420" s="38"/>
      <c r="Z420" s="48"/>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S421" s="7" t="s">
        <v>715</v>
      </c>
      <c r="T421" s="7" t="str">
        <f>T409&amp;"+/-"&amp;T410&amp;" "&amp;T419</f>
        <v>-38+/-0.8 dBV</v>
      </c>
      <c r="U421" s="36"/>
      <c r="V421" s="37"/>
      <c r="W421" s="37"/>
      <c r="X421" s="38"/>
      <c r="Y421" s="38"/>
      <c r="Z421" s="48"/>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S422" s="7" t="s">
        <v>719</v>
      </c>
      <c r="T422" s="54" t="str">
        <f>T401&amp;" : "&amp;T404&amp;" "&amp;"(uA)"&amp;CHAR(10)&amp;"Vdc&amp;Remark: "&amp;T407</f>
        <v>3.3V : 100~170 (uA)
Vdc&amp;Remark: -</v>
      </c>
      <c r="U422" s="36"/>
      <c r="V422" s="37"/>
      <c r="W422" s="37"/>
      <c r="X422" s="38"/>
      <c r="Y422" s="38"/>
      <c r="Z422" s="48"/>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U423" s="36"/>
      <c r="V423" s="37"/>
      <c r="W423" s="37"/>
      <c r="X423" s="38"/>
      <c r="Y423" s="38"/>
      <c r="Z423" s="48"/>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t="s">
        <v>14</v>
      </c>
      <c r="T424" s="2" t="str">
        <f>ADDRESS(ROW(S424),COLUMN($S$1))&amp;":"&amp;ADDRESS(ROW(S454),COLUMN($T$1))</f>
        <v>$S$424:$T$454</v>
      </c>
      <c r="U424" s="36"/>
      <c r="V424" s="37"/>
      <c r="W424" s="37"/>
      <c r="X424" s="38"/>
      <c r="Y424" s="38"/>
      <c r="Z424" s="48"/>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t="str">
        <f>$BB$2</f>
        <v>14V</v>
      </c>
      <c r="T425" s="3">
        <v>5.6</v>
      </c>
      <c r="U425" s="36"/>
      <c r="V425" s="37"/>
      <c r="W425" s="37"/>
      <c r="X425" s="38"/>
      <c r="Y425" s="38"/>
      <c r="Z425" s="48"/>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t="str">
        <f>$BB$3</f>
        <v>13V</v>
      </c>
      <c r="T426" s="3">
        <v>4.5999999999999996</v>
      </c>
      <c r="U426" s="36"/>
      <c r="V426" s="37"/>
      <c r="W426" s="37"/>
      <c r="X426" s="38"/>
      <c r="Y426" s="38"/>
      <c r="Z426" s="48"/>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t="str">
        <f>$BB$4</f>
        <v>12V</v>
      </c>
      <c r="T427" s="3">
        <v>3.75</v>
      </c>
      <c r="U427" s="36"/>
      <c r="V427" s="37"/>
      <c r="W427" s="37"/>
      <c r="X427" s="38"/>
      <c r="Y427" s="38"/>
      <c r="Z427" s="48"/>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t="str">
        <f>$BB$5</f>
        <v>11V</v>
      </c>
      <c r="T428" s="3">
        <v>2.6</v>
      </c>
      <c r="U428" s="36"/>
      <c r="V428" s="37"/>
      <c r="W428" s="37"/>
      <c r="X428" s="38"/>
      <c r="Y428" s="38"/>
      <c r="Z428" s="48"/>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t="str">
        <f>$BB$6</f>
        <v>10V</v>
      </c>
      <c r="T429" s="3">
        <v>1.4</v>
      </c>
      <c r="U429" s="36"/>
      <c r="V429" s="37"/>
      <c r="W429" s="37"/>
      <c r="X429" s="38"/>
      <c r="Y429" s="38"/>
      <c r="Z429" s="48"/>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t="str">
        <f>$BB$7</f>
        <v>9V</v>
      </c>
      <c r="T430" s="3">
        <v>0</v>
      </c>
      <c r="U430" s="36"/>
      <c r="V430" s="37"/>
      <c r="W430" s="37"/>
      <c r="X430" s="38"/>
      <c r="Y430" s="38"/>
      <c r="Z430" s="48"/>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t="str">
        <f>$BB$8</f>
        <v>8V</v>
      </c>
      <c r="T431" s="3" t="s">
        <v>562</v>
      </c>
      <c r="U431" s="36"/>
      <c r="V431" s="37"/>
      <c r="W431" s="37"/>
      <c r="X431" s="38"/>
      <c r="Y431" s="38"/>
      <c r="Z431" s="48"/>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t="str">
        <f>$BB$9</f>
        <v>7V</v>
      </c>
      <c r="T432" s="3" t="s">
        <v>562</v>
      </c>
      <c r="U432" s="36"/>
      <c r="V432" s="37"/>
      <c r="W432" s="37"/>
      <c r="X432" s="38"/>
      <c r="Y432" s="38"/>
      <c r="Z432" s="48"/>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$BB$10</f>
        <v>FIX</v>
      </c>
      <c r="T433" s="3">
        <v>0</v>
      </c>
      <c r="U433" s="36"/>
      <c r="V433" s="37"/>
      <c r="W433" s="37"/>
      <c r="X433" s="38"/>
      <c r="Y433" s="38"/>
      <c r="Z433" s="48"/>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$BB$11</f>
        <v>-</v>
      </c>
      <c r="T434" s="3"/>
      <c r="U434" s="36"/>
      <c r="V434" s="37"/>
      <c r="W434" s="37"/>
      <c r="X434" s="38"/>
      <c r="Y434" s="38"/>
      <c r="Z434" s="48"/>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$BB$12</f>
        <v>-</v>
      </c>
      <c r="T435" s="3"/>
      <c r="U435" s="36"/>
      <c r="V435" s="37"/>
      <c r="W435" s="37"/>
      <c r="X435" s="38"/>
      <c r="Y435" s="38"/>
      <c r="Z435" s="48"/>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$BB$13</f>
        <v>-</v>
      </c>
      <c r="T436" s="3"/>
      <c r="U436" s="36"/>
      <c r="V436" s="37"/>
      <c r="W436" s="37"/>
      <c r="X436" s="38"/>
      <c r="Y436" s="38"/>
      <c r="Z436" s="48"/>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$BB$14</f>
        <v>-</v>
      </c>
      <c r="T437" s="3"/>
      <c r="U437" s="36"/>
      <c r="V437" s="37"/>
      <c r="W437" s="37"/>
      <c r="X437" s="38"/>
      <c r="Y437" s="38"/>
      <c r="Z437" s="48"/>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$BB$15</f>
        <v>-</v>
      </c>
      <c r="T438" s="3"/>
      <c r="U438" s="36"/>
      <c r="V438" s="37"/>
      <c r="W438" s="37"/>
      <c r="X438" s="38"/>
      <c r="Y438" s="38"/>
      <c r="Z438" s="48"/>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$BB$16</f>
        <v>-</v>
      </c>
      <c r="T439" s="3"/>
      <c r="U439" s="36"/>
      <c r="V439" s="37"/>
      <c r="W439" s="37"/>
      <c r="X439" s="38"/>
      <c r="Y439" s="38"/>
      <c r="Z439" s="48"/>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$BB$17</f>
        <v>-</v>
      </c>
      <c r="T440" s="3"/>
      <c r="U440" s="36"/>
      <c r="V440" s="37"/>
      <c r="W440" s="37"/>
      <c r="X440" s="38"/>
      <c r="Y440" s="38"/>
      <c r="Z440" s="48"/>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$BB$18</f>
        <v>-</v>
      </c>
      <c r="T441" s="3"/>
      <c r="U441" s="36"/>
      <c r="V441" s="37"/>
      <c r="W441" s="37"/>
      <c r="X441" s="38"/>
      <c r="Y441" s="38"/>
      <c r="Z441" s="48"/>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$BB$19</f>
        <v>-</v>
      </c>
      <c r="T442" s="3"/>
      <c r="U442" s="36"/>
      <c r="V442" s="37"/>
      <c r="W442" s="37"/>
      <c r="X442" s="38"/>
      <c r="Y442" s="38"/>
      <c r="Z442" s="48"/>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$BB$20</f>
        <v>-</v>
      </c>
      <c r="T443" s="3"/>
      <c r="U443" s="36"/>
      <c r="V443" s="37"/>
      <c r="W443" s="37"/>
      <c r="X443" s="38"/>
      <c r="Y443" s="38"/>
      <c r="Z443" s="48"/>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$BB$21</f>
        <v>-</v>
      </c>
      <c r="T444" s="3"/>
      <c r="U444" s="36"/>
      <c r="V444" s="37"/>
      <c r="W444" s="37"/>
      <c r="X444" s="38"/>
      <c r="Y444" s="38"/>
      <c r="Z444" s="48"/>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$BB$22</f>
        <v>-</v>
      </c>
      <c r="T445" s="3"/>
      <c r="U445" s="36"/>
      <c r="V445" s="37"/>
      <c r="W445" s="37"/>
      <c r="X445" s="38"/>
      <c r="Y445" s="38"/>
      <c r="Z445" s="48"/>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$BB$23</f>
        <v>-</v>
      </c>
      <c r="T446" s="3"/>
      <c r="U446" s="36"/>
      <c r="V446" s="37"/>
      <c r="W446" s="37"/>
      <c r="X446" s="38"/>
      <c r="Y446" s="38"/>
      <c r="Z446" s="48"/>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$BB$24</f>
        <v>-</v>
      </c>
      <c r="T447" s="3"/>
      <c r="U447" s="36"/>
      <c r="V447" s="37"/>
      <c r="W447" s="37"/>
      <c r="X447" s="38"/>
      <c r="Y447" s="38"/>
      <c r="Z447" s="48"/>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$BB$25</f>
        <v>-</v>
      </c>
      <c r="T448" s="3"/>
      <c r="U448" s="36"/>
      <c r="V448" s="37"/>
      <c r="W448" s="37"/>
      <c r="X448" s="38"/>
      <c r="Y448" s="38"/>
      <c r="Z448" s="48"/>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$BB$26</f>
        <v>-</v>
      </c>
      <c r="T449" s="3"/>
      <c r="U449" s="36"/>
      <c r="V449" s="37"/>
      <c r="W449" s="37"/>
      <c r="X449" s="38"/>
      <c r="Y449" s="38"/>
      <c r="Z449" s="48"/>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$BB$27</f>
        <v>-</v>
      </c>
      <c r="T450" s="3"/>
      <c r="U450" s="36"/>
      <c r="V450" s="37"/>
      <c r="W450" s="37"/>
      <c r="X450" s="38"/>
      <c r="Y450" s="38"/>
      <c r="Z450" s="48"/>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$BB$28</f>
        <v>-</v>
      </c>
      <c r="T451" s="3"/>
      <c r="U451" s="36"/>
      <c r="V451" s="37"/>
      <c r="W451" s="37"/>
      <c r="X451" s="38"/>
      <c r="Y451" s="38"/>
      <c r="Z451" s="48"/>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$BB$29</f>
        <v>-</v>
      </c>
      <c r="T452" s="3"/>
      <c r="U452" s="36"/>
      <c r="V452" s="37"/>
      <c r="W452" s="37"/>
      <c r="X452" s="38"/>
      <c r="Y452" s="38"/>
      <c r="Z452" s="48"/>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$BB$30</f>
        <v>-</v>
      </c>
      <c r="T453" s="3"/>
      <c r="U453" s="36"/>
      <c r="V453" s="37"/>
      <c r="W453" s="37"/>
      <c r="X453" s="38"/>
      <c r="Y453" s="38"/>
      <c r="Z453" s="48"/>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$BB$31</f>
        <v>-</v>
      </c>
      <c r="T454" s="3"/>
      <c r="U454" s="36"/>
      <c r="V454" s="37"/>
      <c r="W454" s="37"/>
      <c r="X454" s="38"/>
      <c r="Y454" s="38"/>
      <c r="Z454" s="48"/>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m="1">
        <f t="array" ref="S456">BoxNum(ROW($S456))</f>
        <v>8</v>
      </c>
      <c r="T456" s="7" t="s">
        <v>698</v>
      </c>
      <c r="U456" s="15" t="s">
        <v>1311</v>
      </c>
      <c r="V456" s="12"/>
      <c r="W456" s="65"/>
      <c r="X456" s="12"/>
      <c r="Y456" s="7">
        <f>VLOOKUP(U456,$DX$1:$DZ$21,3,FALSE)</f>
        <v>0</v>
      </c>
      <c r="AD456" s="8"/>
    </row>
    <row r="457" spans="19:45" ht="30" customHeight="1" x14ac:dyDescent="0.25">
      <c r="S457" s="7" t="s">
        <v>24</v>
      </c>
      <c r="T457" s="15" t="s">
        <v>606</v>
      </c>
      <c r="U457" s="5" t="s">
        <v>23</v>
      </c>
      <c r="V457" s="7" t="str">
        <f>VLOOKUP(U456,$DX$1:$DZ$21,2,FALSE)</f>
        <v>Bit11,15</v>
      </c>
      <c r="W457" s="19"/>
      <c r="X457" s="19"/>
      <c r="Y457" s="19"/>
      <c r="Z457" s="19"/>
      <c r="AA457" s="5" t="s">
        <v>592</v>
      </c>
      <c r="AB457" s="26" t="str">
        <f>T476&amp;"_"&amp;ABS(T474)&amp;"dB_"&amp;T478&amp;"_"&amp;T479&amp;"_"&amp;GetAbsMaxMinText(AF460:AG519)&amp;"_"&amp;T459&amp;"_"&amp;T458&amp;S456&amp;"."&amp;T482</f>
        <v>default_NormalMode_38dB_304ZA_2410A_375_418_ZTS6853_TR8.2</v>
      </c>
      <c r="AC457" s="18"/>
      <c r="AD457" s="18"/>
      <c r="AE457" s="18"/>
      <c r="AF457" s="18"/>
      <c r="AG457" s="18"/>
      <c r="AH457" s="19"/>
      <c r="AI457" s="19" t="s">
        <v>2</v>
      </c>
      <c r="AJ457" s="16"/>
      <c r="AK457" s="16"/>
      <c r="AL457" s="16"/>
      <c r="AM457" s="16"/>
      <c r="AN457" s="16"/>
      <c r="AO457" s="16"/>
      <c r="AP457" s="16"/>
      <c r="AQ457" s="16"/>
      <c r="AR457" s="16"/>
      <c r="AS457" s="16"/>
    </row>
    <row r="458" spans="19:45" ht="30" customHeight="1" x14ac:dyDescent="0.25">
      <c r="S458" s="7" t="s">
        <v>5</v>
      </c>
      <c r="T458" s="15" t="s">
        <v>1276</v>
      </c>
      <c r="U458" s="32" t="str">
        <f>HYPERLINK("#A"&amp;(S456+1),"&lt;==Block" &amp; $S456 &amp;"==&gt;")</f>
        <v>&lt;==Block8==&gt;</v>
      </c>
      <c r="V458" s="51"/>
      <c r="W458" s="19"/>
      <c r="X458" s="19"/>
      <c r="Y458" s="23"/>
      <c r="Z458" s="8"/>
      <c r="AA458" s="19"/>
      <c r="AB458" s="121" t="str" cm="1">
        <f t="array" aca="1" ref="AB458" ca="1">IF(INDIRECT(ADDRESS((QUOTIENT(ROW(AB458)-0.1,65)*65)+4,COLUMN(AB459)))="Gain-inphase","$BM$2:$BM$31","$BN$2:$BN$31")</f>
        <v>$BM$2:$BM$31</v>
      </c>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1178</v>
      </c>
      <c r="U459" s="52" t="s">
        <v>775</v>
      </c>
      <c r="V459" s="33" t="s">
        <v>601</v>
      </c>
      <c r="W459" s="33" t="s">
        <v>602</v>
      </c>
      <c r="X459" s="33" t="s">
        <v>603</v>
      </c>
      <c r="Y459" s="33" t="s">
        <v>603</v>
      </c>
      <c r="Z459" s="33" t="s">
        <v>591</v>
      </c>
      <c r="AA459" s="33" t="s">
        <v>7</v>
      </c>
      <c r="AB459" s="120" t="s">
        <v>1329</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VLOOKUP($T467,$DE$1:$DJ$31,2,FALSE)</f>
        <v>Full</v>
      </c>
      <c r="AO459" s="56" t="str">
        <f>VLOOKUP($T467,$DE$1:$DJ$31,3,FALSE)</f>
        <v>Full</v>
      </c>
      <c r="AP459" s="56" t="str">
        <f>VLOOKUP($T467,$DE$1:$DJ$31,4,FALSE)</f>
        <v>non</v>
      </c>
      <c r="AQ459" s="56" t="str">
        <f>VLOOKUP($T467,$DE$1:$DJ$31,5,FALSE)</f>
        <v>non</v>
      </c>
      <c r="AR459" s="56" t="str">
        <f>VLOOKUP($T467,$DE$1:$DJ$31,6,FALSE)</f>
        <v>Full</v>
      </c>
      <c r="AS459" s="35" t="s">
        <v>726</v>
      </c>
    </row>
    <row r="460" spans="19:45" ht="30" customHeight="1" x14ac:dyDescent="0.25">
      <c r="S460" s="7" t="s">
        <v>18</v>
      </c>
      <c r="T460" s="15" t="s">
        <v>1278</v>
      </c>
      <c r="U460" s="36" t="str">
        <f t="shared" ref="U460:U468" ca="1" si="88">ConfigCode($AA460,$AN460,$AO460,$AP460,$AQ460,$AR460,$AF460,$AG460,2)</f>
        <v>0x00=-38.30,-37.50;</v>
      </c>
      <c r="V460" s="37"/>
      <c r="W460" s="37"/>
      <c r="X460" s="68"/>
      <c r="Y460" s="68"/>
      <c r="Z460" s="55">
        <f t="shared" ref="Z460:Z468" ca="1" si="89" xml:space="preserve">
N("vbias,vlookup vbias range")+
VLOOKUP($AA460,INDIRECT(BoxVal(ROW($AA460),34,COLUMN(T456))),2,FALSE)+
N("gain")+
$AB460+
N("vcm")+
VLOOKUP($AC460,$CT$1:$DC$31,7,FALSE)+
N("(vbias*vcp*vbg-vbias)*sensor ratio")+
VbiasCal($AA460,$AD460,$AE460,BoxVal(ROW($AC460),18,COLUMN($T$22)))+
N("vbias ref+gain ref")+
$V460+$W460</f>
        <v>0</v>
      </c>
      <c r="AA460" s="39" t="s">
        <v>965</v>
      </c>
      <c r="AB460" s="40">
        <v>0</v>
      </c>
      <c r="AC460" s="40" t="s">
        <v>996</v>
      </c>
      <c r="AD460" s="40">
        <v>1</v>
      </c>
      <c r="AE460" s="41">
        <v>0</v>
      </c>
      <c r="AF460" s="42">
        <v>-38.299999999999997</v>
      </c>
      <c r="AG460" s="42">
        <v>-37.5</v>
      </c>
      <c r="AH460" s="43">
        <f t="shared" ref="AH460:AH468" ca="1" si="90">$AF460+$Z460</f>
        <v>-38.299999999999997</v>
      </c>
      <c r="AI460" s="43">
        <f t="shared" ref="AI460:AI468" ca="1" si="91">$AG460+$Z460</f>
        <v>-37.5</v>
      </c>
      <c r="AJ460" s="44">
        <f t="shared" ref="AJ460:AJ468" ca="1" si="92" xml:space="preserve">
N("initial sens-loopgain")+
$AF460-BoxVal(ROW($AA460),26,COLUMN(INDIRECT("T"&amp;(INT(ROW($AA477)/65))*65+2)))</f>
        <v>-38.299999999999997</v>
      </c>
      <c r="AK460" s="44">
        <f t="shared" ref="AK460:AK468" ca="1" si="93">AJ460+(AG460-AF460)</f>
        <v>-37.5</v>
      </c>
      <c r="AL460" s="44">
        <f t="shared" ref="AL460:AL468" ca="1" si="94" xml:space="preserve">
N("initial sens-loopgain-gain-gain ref-vcm")+
$AH460-
BoxVal(ROW($AA460),26,COLUMN(INDIRECT("T"&amp;(INT(ROW($AA477)/65))*65+2)))-
$AB460-
$W460-
IFERROR(VLOOKUP($AC460,$CT$1:$DC$31,7,FALSE),0)</f>
        <v>-38.299999999999997</v>
      </c>
      <c r="AM460" s="44">
        <f t="shared" ref="AM460:AM468" ca="1" si="95">AL460+(AG460-AF460)</f>
        <v>-37.5</v>
      </c>
      <c r="AN460" s="36" t="str">
        <f t="shared" ref="AN460:AN468" ca="1" si="96">IF(BoxVal(ROW(AA460),9,COLUMN(T458))="FIX","00",ManualLookup(AA460,BoxVal(ROW(AA460),4,COLUMN(AN458)),INDIRECT(DN$3)))</f>
        <v>00</v>
      </c>
      <c r="AO460" s="36" t="str">
        <f ca="1">ManualLookup(AB460,BoxVal(ROW(AB460),4,COLUMN(AO458)),IF(INDIRECT("$AB$"&amp;(INT((ROW()-4)/65)*65+4))="Gain-outphase",INDIRECT(DO$4),INDIRECT(DO$3)))</f>
        <v>00</v>
      </c>
      <c r="AP460" s="36" t="str">
        <f t="shared" ref="AP460:AP468" ca="1" si="97">ManualLookup(AC460,BoxVal(ROW(AC460),4,COLUMN(AP458)),INDIRECT(DP$3))</f>
        <v>00</v>
      </c>
      <c r="AQ460" s="36" t="str">
        <f t="shared" ref="AQ460:AQ468" ca="1" si="98">ManualLookup(AD460,BoxVal(ROW(AD460),4,COLUMN(AQ458)),INDIRECT(DQ$3))</f>
        <v>00</v>
      </c>
      <c r="AR460" s="36" t="str">
        <f t="shared" ref="AR460:AR468" ca="1" si="99">ManualLookup(AE460,BoxVal(ROW(AE460),4,COLUMN(AR458)),INDIRECT(DR$3))</f>
        <v>00</v>
      </c>
      <c r="AS460" s="33"/>
    </row>
    <row r="461" spans="19:45" ht="30" customHeight="1" x14ac:dyDescent="0.25">
      <c r="S461" s="7" t="s">
        <v>13</v>
      </c>
      <c r="T461" s="15" t="s">
        <v>1281</v>
      </c>
      <c r="U461" s="36" t="str">
        <f t="shared" ca="1" si="88"/>
        <v>0x03=-38.90,-38.30;</v>
      </c>
      <c r="V461" s="37"/>
      <c r="W461" s="37"/>
      <c r="X461" s="68"/>
      <c r="Y461" s="68"/>
      <c r="Z461" s="55">
        <f t="shared" ca="1" si="89"/>
        <v>0.5</v>
      </c>
      <c r="AA461" s="39" t="s">
        <v>965</v>
      </c>
      <c r="AB461" s="40">
        <v>0.5</v>
      </c>
      <c r="AC461" s="40" t="s">
        <v>996</v>
      </c>
      <c r="AD461" s="40">
        <v>1</v>
      </c>
      <c r="AE461" s="41">
        <v>0</v>
      </c>
      <c r="AF461" s="42">
        <v>-38.9</v>
      </c>
      <c r="AG461" s="47">
        <f t="shared" ref="AG461:AG468" si="100">AF460</f>
        <v>-38.299999999999997</v>
      </c>
      <c r="AH461" s="43">
        <f t="shared" ca="1" si="90"/>
        <v>-38.4</v>
      </c>
      <c r="AI461" s="43">
        <f t="shared" ca="1" si="91"/>
        <v>-37.799999999999997</v>
      </c>
      <c r="AJ461" s="44">
        <f t="shared" ca="1" si="92"/>
        <v>-38.9</v>
      </c>
      <c r="AK461" s="44">
        <f t="shared" ca="1" si="93"/>
        <v>-38.299999999999997</v>
      </c>
      <c r="AL461" s="44">
        <f t="shared" ca="1" si="94"/>
        <v>-38.9</v>
      </c>
      <c r="AM461" s="44">
        <f t="shared" ca="1" si="95"/>
        <v>-38.299999999999997</v>
      </c>
      <c r="AN461" s="36" t="str">
        <f t="shared" ca="1" si="96"/>
        <v>00</v>
      </c>
      <c r="AO461" s="36" t="str">
        <f ca="1">ManualLookup(AB461,BoxVal(ROW(AB461),4,COLUMN(AO459)),IF(INDIRECT("$AB$"&amp;(INT((ROW()-4)/65)*65+4))="Gain-outphase",INDIRECT(DO$4),INDIRECT(DO$3)))</f>
        <v>03</v>
      </c>
      <c r="AP461" s="36" t="str">
        <f t="shared" ca="1" si="97"/>
        <v>00</v>
      </c>
      <c r="AQ461" s="36" t="str">
        <f t="shared" ca="1" si="98"/>
        <v>00</v>
      </c>
      <c r="AR461" s="36" t="str">
        <f t="shared" ca="1" si="99"/>
        <v>00</v>
      </c>
      <c r="AS461" s="36"/>
    </row>
    <row r="462" spans="19:45" ht="30" customHeight="1" x14ac:dyDescent="0.25">
      <c r="S462" s="26"/>
      <c r="T462" s="17"/>
      <c r="U462" s="36" t="str">
        <f t="shared" ca="1" si="88"/>
        <v>0x80=-39.50,-38.90;</v>
      </c>
      <c r="V462" s="37"/>
      <c r="W462" s="37"/>
      <c r="X462" s="68"/>
      <c r="Y462" s="68"/>
      <c r="Z462" s="55">
        <f t="shared" ca="1" si="89"/>
        <v>1.2663000000000002</v>
      </c>
      <c r="AA462" s="39" t="s">
        <v>965</v>
      </c>
      <c r="AB462" s="40">
        <v>0</v>
      </c>
      <c r="AC462" s="40" t="s">
        <v>995</v>
      </c>
      <c r="AD462" s="40">
        <v>1</v>
      </c>
      <c r="AE462" s="41">
        <v>6.7000000000000004E-2</v>
      </c>
      <c r="AF462" s="42">
        <v>-39.5</v>
      </c>
      <c r="AG462" s="47">
        <f t="shared" si="100"/>
        <v>-38.9</v>
      </c>
      <c r="AH462" s="43">
        <f t="shared" ca="1" si="90"/>
        <v>-38.233699999999999</v>
      </c>
      <c r="AI462" s="43">
        <f t="shared" ca="1" si="91"/>
        <v>-37.633699999999997</v>
      </c>
      <c r="AJ462" s="44">
        <f t="shared" ca="1" si="92"/>
        <v>-39.5</v>
      </c>
      <c r="AK462" s="44">
        <f t="shared" ca="1" si="93"/>
        <v>-38.9</v>
      </c>
      <c r="AL462" s="44">
        <f t="shared" ca="1" si="94"/>
        <v>-38.233699999999999</v>
      </c>
      <c r="AM462" s="44">
        <f t="shared" ca="1" si="95"/>
        <v>-37.633699999999997</v>
      </c>
      <c r="AN462" s="36" t="str">
        <f t="shared" ca="1" si="96"/>
        <v>00</v>
      </c>
      <c r="AO462" s="36" t="str">
        <f ca="1">ManualLookup(AB462,BoxVal(ROW(AB462),4,COLUMN(AO460)),IF(INDIRECT("$AB$"&amp;(INT((ROW()-4)/65)*65+4))="Gain-outphase",INDIRECT(DO$4),INDIRECT(DO$3)))</f>
        <v>00</v>
      </c>
      <c r="AP462" s="36" t="str">
        <f t="shared" ca="1" si="97"/>
        <v>00</v>
      </c>
      <c r="AQ462" s="36" t="str">
        <f t="shared" ca="1" si="98"/>
        <v>00</v>
      </c>
      <c r="AR462" s="36" t="str">
        <f t="shared" ca="1" si="99"/>
        <v>80</v>
      </c>
      <c r="AS462" s="36"/>
    </row>
    <row r="463" spans="19:45" ht="30" customHeight="1" x14ac:dyDescent="0.25">
      <c r="S463" s="7" t="s">
        <v>19</v>
      </c>
      <c r="T463" s="15" t="s">
        <v>1161</v>
      </c>
      <c r="U463" s="36" t="str">
        <f t="shared" ca="1" si="88"/>
        <v>0x83=-39.90,-39.50;</v>
      </c>
      <c r="V463" s="37">
        <v>-0.1</v>
      </c>
      <c r="W463" s="37"/>
      <c r="X463" s="68"/>
      <c r="Y463" s="68"/>
      <c r="Z463" s="55">
        <f t="shared" ca="1" si="89"/>
        <v>1.6663000000000001</v>
      </c>
      <c r="AA463" s="39" t="s">
        <v>965</v>
      </c>
      <c r="AB463" s="40">
        <v>0.5</v>
      </c>
      <c r="AC463" s="40" t="s">
        <v>995</v>
      </c>
      <c r="AD463" s="40">
        <v>1</v>
      </c>
      <c r="AE463" s="41">
        <v>6.7000000000000004E-2</v>
      </c>
      <c r="AF463" s="42">
        <v>-39.9</v>
      </c>
      <c r="AG463" s="47">
        <f t="shared" si="100"/>
        <v>-39.5</v>
      </c>
      <c r="AH463" s="43">
        <f t="shared" ca="1" si="90"/>
        <v>-38.233699999999999</v>
      </c>
      <c r="AI463" s="43">
        <f t="shared" ca="1" si="91"/>
        <v>-37.8337</v>
      </c>
      <c r="AJ463" s="44">
        <f t="shared" ca="1" si="92"/>
        <v>-39.9</v>
      </c>
      <c r="AK463" s="44">
        <f t="shared" ca="1" si="93"/>
        <v>-39.5</v>
      </c>
      <c r="AL463" s="44">
        <f t="shared" ca="1" si="94"/>
        <v>-38.733699999999999</v>
      </c>
      <c r="AM463" s="44">
        <f t="shared" ca="1" si="95"/>
        <v>-38.3337</v>
      </c>
      <c r="AN463" s="36" t="str">
        <f t="shared" ca="1" si="96"/>
        <v>00</v>
      </c>
      <c r="AO463" s="36" t="str">
        <f ca="1">ManualLookup(AB463,BoxVal(ROW(AB463),4,COLUMN(AO461)),IF(INDIRECT("$AB$"&amp;(INT((ROW()-4)/65)*65+4))="Gain-outphase",INDIRECT(DO$4),INDIRECT(DO$3)))</f>
        <v>03</v>
      </c>
      <c r="AP463" s="36" t="str">
        <f t="shared" ca="1" si="97"/>
        <v>00</v>
      </c>
      <c r="AQ463" s="36" t="str">
        <f t="shared" ca="1" si="98"/>
        <v>00</v>
      </c>
      <c r="AR463" s="36" t="str">
        <f t="shared" ca="1" si="99"/>
        <v>80</v>
      </c>
      <c r="AS463" s="36"/>
    </row>
    <row r="464" spans="19:45" ht="30" customHeight="1" x14ac:dyDescent="0.25">
      <c r="S464" s="7" t="s">
        <v>15</v>
      </c>
      <c r="T464" s="15" t="s">
        <v>1151</v>
      </c>
      <c r="U464" s="36" t="str">
        <f t="shared" ca="1" si="88"/>
        <v>0x83=-40.15,-39.90;</v>
      </c>
      <c r="V464" s="37"/>
      <c r="W464" s="37"/>
      <c r="X464" s="68"/>
      <c r="Y464" s="68"/>
      <c r="Z464" s="55">
        <f t="shared" ca="1" si="89"/>
        <v>1.7663000000000002</v>
      </c>
      <c r="AA464" s="39" t="s">
        <v>965</v>
      </c>
      <c r="AB464" s="40">
        <v>0.5</v>
      </c>
      <c r="AC464" s="40" t="s">
        <v>995</v>
      </c>
      <c r="AD464" s="40">
        <v>1</v>
      </c>
      <c r="AE464" s="41">
        <v>6.7000000000000004E-2</v>
      </c>
      <c r="AF464" s="42">
        <v>-40.15</v>
      </c>
      <c r="AG464" s="47">
        <f t="shared" si="100"/>
        <v>-39.9</v>
      </c>
      <c r="AH464" s="43">
        <f t="shared" ca="1" si="90"/>
        <v>-38.383699999999997</v>
      </c>
      <c r="AI464" s="43">
        <f t="shared" ca="1" si="91"/>
        <v>-38.133699999999997</v>
      </c>
      <c r="AJ464" s="44">
        <f t="shared" ca="1" si="92"/>
        <v>-40.15</v>
      </c>
      <c r="AK464" s="44">
        <f t="shared" ca="1" si="93"/>
        <v>-39.9</v>
      </c>
      <c r="AL464" s="44">
        <f t="shared" ca="1" si="94"/>
        <v>-38.883699999999997</v>
      </c>
      <c r="AM464" s="44">
        <f t="shared" ca="1" si="95"/>
        <v>-38.633699999999997</v>
      </c>
      <c r="AN464" s="36" t="str">
        <f t="shared" ca="1" si="96"/>
        <v>00</v>
      </c>
      <c r="AO464" s="36" t="str">
        <f ca="1">ManualLookup(AB464,BoxVal(ROW(AB464),4,COLUMN(AO462)),IF(INDIRECT("$AB$"&amp;(INT((ROW()-4)/65)*65+4))="Gain-outphase",INDIRECT(DO$4),INDIRECT(DO$3)))</f>
        <v>03</v>
      </c>
      <c r="AP464" s="36" t="str">
        <f t="shared" ca="1" si="97"/>
        <v>00</v>
      </c>
      <c r="AQ464" s="36" t="str">
        <f t="shared" ca="1" si="98"/>
        <v>00</v>
      </c>
      <c r="AR464" s="36" t="str">
        <f t="shared" ca="1" si="99"/>
        <v>80</v>
      </c>
      <c r="AS464" s="36"/>
    </row>
    <row r="465" spans="19:45" ht="30" customHeight="1" x14ac:dyDescent="0.25">
      <c r="S465" s="7" t="s">
        <v>705</v>
      </c>
      <c r="T465" s="15" t="s">
        <v>1152</v>
      </c>
      <c r="U465" s="36" t="str">
        <f t="shared" ca="1" si="88"/>
        <v>0x20=-40.60,-40.15;</v>
      </c>
      <c r="V465" s="37">
        <v>0.15</v>
      </c>
      <c r="W465" s="37"/>
      <c r="X465" s="68"/>
      <c r="Y465" s="68"/>
      <c r="Z465" s="55">
        <f t="shared" ca="1" si="89"/>
        <v>2.4</v>
      </c>
      <c r="AA465" s="39" t="s">
        <v>584</v>
      </c>
      <c r="AB465" s="40">
        <v>0</v>
      </c>
      <c r="AC465" s="40" t="s">
        <v>995</v>
      </c>
      <c r="AD465" s="40">
        <v>1</v>
      </c>
      <c r="AE465" s="41">
        <v>0</v>
      </c>
      <c r="AF465" s="42">
        <v>-40.6</v>
      </c>
      <c r="AG465" s="47">
        <f t="shared" si="100"/>
        <v>-40.15</v>
      </c>
      <c r="AH465" s="43">
        <f t="shared" ca="1" si="90"/>
        <v>-38.200000000000003</v>
      </c>
      <c r="AI465" s="43">
        <f t="shared" ca="1" si="91"/>
        <v>-37.75</v>
      </c>
      <c r="AJ465" s="44">
        <f t="shared" ca="1" si="92"/>
        <v>-40.6</v>
      </c>
      <c r="AK465" s="44">
        <f t="shared" ca="1" si="93"/>
        <v>-40.15</v>
      </c>
      <c r="AL465" s="44">
        <f t="shared" ca="1" si="94"/>
        <v>-38.200000000000003</v>
      </c>
      <c r="AM465" s="44">
        <f t="shared" ca="1" si="95"/>
        <v>-37.75</v>
      </c>
      <c r="AN465" s="36" t="str">
        <f t="shared" ca="1" si="96"/>
        <v>20</v>
      </c>
      <c r="AO465" s="36" t="str">
        <f ca="1">ManualLookup(AB465,BoxVal(ROW(AB465),4,COLUMN(AO463)),IF(INDIRECT("$AB$"&amp;(INT((ROW()-4)/65)*65+4))="Gain-outphase",INDIRECT(DO$4),INDIRECT(DO$3)))</f>
        <v>00</v>
      </c>
      <c r="AP465" s="36" t="str">
        <f t="shared" ca="1" si="97"/>
        <v>00</v>
      </c>
      <c r="AQ465" s="36" t="str">
        <f t="shared" ca="1" si="98"/>
        <v>00</v>
      </c>
      <c r="AR465" s="36" t="str">
        <f t="shared" ca="1" si="99"/>
        <v>00</v>
      </c>
      <c r="AS465" s="36"/>
    </row>
    <row r="466" spans="19:45" ht="30" customHeight="1" x14ac:dyDescent="0.25">
      <c r="S466" s="7" t="s">
        <v>605</v>
      </c>
      <c r="T466" s="15" t="s">
        <v>991</v>
      </c>
      <c r="U466" s="36" t="str">
        <f t="shared" ca="1" si="88"/>
        <v>0x23=-41.00,-40.60;</v>
      </c>
      <c r="V466" s="37"/>
      <c r="W466" s="37"/>
      <c r="X466" s="68"/>
      <c r="Y466" s="68"/>
      <c r="Z466" s="55">
        <f t="shared" ca="1" si="89"/>
        <v>2.75</v>
      </c>
      <c r="AA466" s="39" t="s">
        <v>584</v>
      </c>
      <c r="AB466" s="40">
        <v>0.5</v>
      </c>
      <c r="AC466" s="40" t="s">
        <v>995</v>
      </c>
      <c r="AD466" s="40">
        <v>1</v>
      </c>
      <c r="AE466" s="41">
        <v>0</v>
      </c>
      <c r="AF466" s="42">
        <v>-41</v>
      </c>
      <c r="AG466" s="47">
        <f t="shared" si="100"/>
        <v>-40.6</v>
      </c>
      <c r="AH466" s="43">
        <f t="shared" ca="1" si="90"/>
        <v>-38.25</v>
      </c>
      <c r="AI466" s="43">
        <f t="shared" ca="1" si="91"/>
        <v>-37.85</v>
      </c>
      <c r="AJ466" s="44">
        <f t="shared" ca="1" si="92"/>
        <v>-41</v>
      </c>
      <c r="AK466" s="44">
        <f t="shared" ca="1" si="93"/>
        <v>-40.6</v>
      </c>
      <c r="AL466" s="44">
        <f t="shared" ca="1" si="94"/>
        <v>-38.75</v>
      </c>
      <c r="AM466" s="44">
        <f t="shared" ca="1" si="95"/>
        <v>-38.35</v>
      </c>
      <c r="AN466" s="36" t="str">
        <f t="shared" ca="1" si="96"/>
        <v>20</v>
      </c>
      <c r="AO466" s="36" t="str">
        <f ca="1">ManualLookup(AB466,BoxVal(ROW(AB466),4,COLUMN(AO464)),IF(INDIRECT("$AB$"&amp;(INT((ROW()-4)/65)*65+4))="Gain-outphase",INDIRECT(DO$4),INDIRECT(DO$3)))</f>
        <v>03</v>
      </c>
      <c r="AP466" s="36" t="str">
        <f t="shared" ca="1" si="97"/>
        <v>00</v>
      </c>
      <c r="AQ466" s="36" t="str">
        <f t="shared" ca="1" si="98"/>
        <v>00</v>
      </c>
      <c r="AR466" s="36" t="str">
        <f t="shared" ca="1" si="99"/>
        <v>00</v>
      </c>
      <c r="AS466" s="36"/>
    </row>
    <row r="467" spans="19:45" ht="30" customHeight="1" x14ac:dyDescent="0.25">
      <c r="S467" s="7" t="s">
        <v>721</v>
      </c>
      <c r="T467" s="15" t="s">
        <v>26</v>
      </c>
      <c r="U467" s="36" t="str">
        <f t="shared" ca="1" si="88"/>
        <v>0x24=-41.50,-41.00;</v>
      </c>
      <c r="V467" s="37"/>
      <c r="W467" s="37"/>
      <c r="X467" s="68"/>
      <c r="Y467" s="68"/>
      <c r="Z467" s="55">
        <f t="shared" ca="1" si="89"/>
        <v>3.25</v>
      </c>
      <c r="AA467" s="39" t="s">
        <v>584</v>
      </c>
      <c r="AB467" s="40">
        <v>1</v>
      </c>
      <c r="AC467" s="40" t="s">
        <v>995</v>
      </c>
      <c r="AD467" s="40">
        <v>1</v>
      </c>
      <c r="AE467" s="41">
        <v>0</v>
      </c>
      <c r="AF467" s="42">
        <v>-41.5</v>
      </c>
      <c r="AG467" s="47">
        <f t="shared" si="100"/>
        <v>-41</v>
      </c>
      <c r="AH467" s="43">
        <f t="shared" ca="1" si="90"/>
        <v>-38.25</v>
      </c>
      <c r="AI467" s="43">
        <f t="shared" ca="1" si="91"/>
        <v>-37.75</v>
      </c>
      <c r="AJ467" s="44">
        <f t="shared" ca="1" si="92"/>
        <v>-41.5</v>
      </c>
      <c r="AK467" s="44">
        <f t="shared" ca="1" si="93"/>
        <v>-41</v>
      </c>
      <c r="AL467" s="44">
        <f t="shared" ca="1" si="94"/>
        <v>-39.25</v>
      </c>
      <c r="AM467" s="44">
        <f t="shared" ca="1" si="95"/>
        <v>-38.75</v>
      </c>
      <c r="AN467" s="36" t="str">
        <f t="shared" ca="1" si="96"/>
        <v>20</v>
      </c>
      <c r="AO467" s="36" t="str">
        <f ca="1">ManualLookup(AB467,BoxVal(ROW(AB467),4,COLUMN(AO465)),IF(INDIRECT("$AB$"&amp;(INT((ROW()-4)/65)*65+4))="Gain-outphase",INDIRECT(DO$4),INDIRECT(DO$3)))</f>
        <v>04</v>
      </c>
      <c r="AP467" s="36" t="str">
        <f t="shared" ca="1" si="97"/>
        <v>00</v>
      </c>
      <c r="AQ467" s="36" t="str">
        <f t="shared" ca="1" si="98"/>
        <v>00</v>
      </c>
      <c r="AR467" s="36" t="str">
        <f t="shared" ca="1" si="99"/>
        <v>00</v>
      </c>
      <c r="AS467" s="36"/>
    </row>
    <row r="468" spans="19:45" ht="30" customHeight="1" x14ac:dyDescent="0.25">
      <c r="S468" s="7" t="s">
        <v>20</v>
      </c>
      <c r="T468" s="15">
        <v>-37</v>
      </c>
      <c r="U468" s="36" t="str">
        <f t="shared" ca="1" si="88"/>
        <v>0xA0=-41.90,-41.50;</v>
      </c>
      <c r="V468" s="37"/>
      <c r="W468" s="37"/>
      <c r="X468" s="38"/>
      <c r="Y468" s="38"/>
      <c r="Z468" s="55">
        <f t="shared" ca="1" si="89"/>
        <v>3.657</v>
      </c>
      <c r="AA468" s="39" t="s">
        <v>584</v>
      </c>
      <c r="AB468" s="40">
        <v>0</v>
      </c>
      <c r="AC468" s="40" t="s">
        <v>995</v>
      </c>
      <c r="AD468" s="40">
        <v>1</v>
      </c>
      <c r="AE468" s="41">
        <v>6.7000000000000004E-2</v>
      </c>
      <c r="AF468" s="42">
        <v>-41.9</v>
      </c>
      <c r="AG468" s="47">
        <f t="shared" si="100"/>
        <v>-41.5</v>
      </c>
      <c r="AH468" s="43">
        <f t="shared" ca="1" si="90"/>
        <v>-38.242999999999995</v>
      </c>
      <c r="AI468" s="43">
        <f t="shared" ca="1" si="91"/>
        <v>-37.843000000000004</v>
      </c>
      <c r="AJ468" s="44">
        <f t="shared" ca="1" si="92"/>
        <v>-41.9</v>
      </c>
      <c r="AK468" s="44">
        <f t="shared" ca="1" si="93"/>
        <v>-41.5</v>
      </c>
      <c r="AL468" s="44">
        <f t="shared" ca="1" si="94"/>
        <v>-38.242999999999995</v>
      </c>
      <c r="AM468" s="44">
        <f t="shared" ca="1" si="95"/>
        <v>-37.842999999999996</v>
      </c>
      <c r="AN468" s="36" t="str">
        <f t="shared" ca="1" si="96"/>
        <v>20</v>
      </c>
      <c r="AO468" s="36" t="str">
        <f ca="1">ManualLookup(AB468,BoxVal(ROW(AB468),4,COLUMN(AO466)),IF(INDIRECT("$AB$"&amp;(INT((ROW()-4)/65)*65+4))="Gain-outphase",INDIRECT(DO$4),INDIRECT(DO$3)))</f>
        <v>00</v>
      </c>
      <c r="AP468" s="36" t="str">
        <f t="shared" ca="1" si="97"/>
        <v>00</v>
      </c>
      <c r="AQ468" s="36" t="str">
        <f t="shared" ca="1" si="98"/>
        <v>00</v>
      </c>
      <c r="AR468" s="36" t="str">
        <f t="shared" ca="1" si="99"/>
        <v>80</v>
      </c>
      <c r="AS468" s="36"/>
    </row>
    <row r="469" spans="19:45" ht="30" customHeight="1" x14ac:dyDescent="0.25">
      <c r="S469" s="7" t="s">
        <v>691</v>
      </c>
      <c r="T469" s="15" t="s">
        <v>1333</v>
      </c>
      <c r="U469" s="36"/>
      <c r="V469" s="37"/>
      <c r="W469" s="37"/>
      <c r="X469" s="38"/>
      <c r="Y469" s="38"/>
      <c r="Z469" s="55"/>
      <c r="AA469" s="39"/>
      <c r="AB469" s="40"/>
      <c r="AC469" s="40"/>
      <c r="AD469" s="40"/>
      <c r="AE469" s="41"/>
      <c r="AF469" s="42"/>
      <c r="AG469" s="47"/>
      <c r="AH469" s="43"/>
      <c r="AI469" s="43"/>
      <c r="AJ469" s="44"/>
      <c r="AK469" s="44"/>
      <c r="AL469" s="44"/>
      <c r="AM469" s="44"/>
      <c r="AN469" s="36"/>
      <c r="AO469" s="36"/>
      <c r="AP469" s="36"/>
      <c r="AQ469" s="36"/>
      <c r="AR469" s="36"/>
      <c r="AS469" s="36"/>
    </row>
    <row r="470" spans="19:45" ht="30" customHeight="1" x14ac:dyDescent="0.25">
      <c r="S470" s="7" t="s">
        <v>544</v>
      </c>
      <c r="T470" s="15" t="s">
        <v>993</v>
      </c>
      <c r="U470" s="36"/>
      <c r="V470" s="37"/>
      <c r="W470" s="37"/>
      <c r="X470" s="38"/>
      <c r="Y470" s="38"/>
      <c r="Z470" s="48"/>
      <c r="AA470" s="39"/>
      <c r="AB470" s="40"/>
      <c r="AC470" s="40"/>
      <c r="AD470" s="40"/>
      <c r="AE470" s="41"/>
      <c r="AF470" s="42"/>
      <c r="AG470" s="49"/>
      <c r="AH470" s="43"/>
      <c r="AI470" s="43"/>
      <c r="AJ470" s="44"/>
      <c r="AK470" s="44"/>
      <c r="AL470" s="44"/>
      <c r="AM470" s="44"/>
      <c r="AN470" s="36"/>
      <c r="AO470" s="36"/>
      <c r="AP470" s="36"/>
      <c r="AQ470" s="36"/>
      <c r="AR470" s="36"/>
      <c r="AS470" s="36"/>
    </row>
    <row r="471" spans="19:45" ht="30" customHeight="1" x14ac:dyDescent="0.25">
      <c r="S471" s="7" t="s">
        <v>12</v>
      </c>
      <c r="T471" s="15" t="s">
        <v>548</v>
      </c>
      <c r="U471" s="36"/>
      <c r="V471" s="37"/>
      <c r="W471" s="37"/>
      <c r="X471" s="38"/>
      <c r="Y471" s="38"/>
      <c r="Z471" s="48"/>
      <c r="AA471" s="39"/>
      <c r="AB471" s="40"/>
      <c r="AC471" s="40"/>
      <c r="AD471" s="40"/>
      <c r="AE471" s="41"/>
      <c r="AF471" s="42"/>
      <c r="AG471" s="49"/>
      <c r="AH471" s="43"/>
      <c r="AI471" s="43"/>
      <c r="AJ471" s="44"/>
      <c r="AK471" s="44"/>
      <c r="AL471" s="44"/>
      <c r="AM471" s="44"/>
      <c r="AN471" s="36"/>
      <c r="AO471" s="36"/>
      <c r="AP471" s="36"/>
      <c r="AQ471" s="36"/>
      <c r="AR471" s="36"/>
      <c r="AS471" s="36"/>
    </row>
    <row r="472" spans="19:45" ht="30" customHeight="1" x14ac:dyDescent="0.25">
      <c r="S472" s="26" t="s">
        <v>773</v>
      </c>
      <c r="T472" s="15" t="s">
        <v>562</v>
      </c>
      <c r="U472" s="36"/>
      <c r="V472" s="37"/>
      <c r="W472" s="37"/>
      <c r="X472" s="38"/>
      <c r="Y472" s="38"/>
      <c r="Z472" s="48"/>
      <c r="AA472" s="39"/>
      <c r="AB472" s="40"/>
      <c r="AC472" s="40"/>
      <c r="AD472" s="40"/>
      <c r="AE472" s="41"/>
      <c r="AF472" s="42"/>
      <c r="AG472" s="49"/>
      <c r="AH472" s="43"/>
      <c r="AI472" s="43"/>
      <c r="AJ472" s="44"/>
      <c r="AK472" s="44"/>
      <c r="AL472" s="44"/>
      <c r="AM472" s="44"/>
      <c r="AN472" s="36"/>
      <c r="AO472" s="36"/>
      <c r="AP472" s="36"/>
      <c r="AQ472" s="36"/>
      <c r="AR472" s="36"/>
      <c r="AS472" s="36"/>
    </row>
    <row r="473" spans="19:45" ht="30" customHeight="1" x14ac:dyDescent="0.25">
      <c r="S473" s="7" t="s">
        <v>573</v>
      </c>
      <c r="T473" s="15">
        <v>2.1</v>
      </c>
      <c r="U473" s="36"/>
      <c r="V473" s="37"/>
      <c r="W473" s="37"/>
      <c r="X473" s="38"/>
      <c r="Y473" s="38"/>
      <c r="Z473" s="48"/>
      <c r="AA473" s="39"/>
      <c r="AB473" s="40"/>
      <c r="AC473" s="40"/>
      <c r="AD473" s="40"/>
      <c r="AE473" s="41"/>
      <c r="AF473" s="42"/>
      <c r="AG473" s="49"/>
      <c r="AH473" s="43"/>
      <c r="AI473" s="43"/>
      <c r="AJ473" s="44"/>
      <c r="AK473" s="44"/>
      <c r="AL473" s="44"/>
      <c r="AM473" s="44"/>
      <c r="AN473" s="36"/>
      <c r="AO473" s="36"/>
      <c r="AP473" s="36"/>
      <c r="AQ473" s="36"/>
      <c r="AR473" s="36"/>
      <c r="AS473" s="36"/>
    </row>
    <row r="474" spans="19:45" ht="30" customHeight="1" x14ac:dyDescent="0.25">
      <c r="S474" s="7" t="s">
        <v>590</v>
      </c>
      <c r="T474" s="15">
        <f>VLOOKUP(T459,MPN!$A$1:$E$1000,4,FALSE)</f>
        <v>-38</v>
      </c>
      <c r="U474" s="36"/>
      <c r="V474" s="37"/>
      <c r="W474" s="37"/>
      <c r="X474" s="38"/>
      <c r="Y474" s="38"/>
      <c r="Z474" s="48"/>
      <c r="AA474" s="39"/>
      <c r="AB474" s="40"/>
      <c r="AC474" s="40"/>
      <c r="AD474" s="40"/>
      <c r="AE474" s="41"/>
      <c r="AF474" s="42"/>
      <c r="AG474" s="49"/>
      <c r="AH474" s="43"/>
      <c r="AI474" s="43"/>
      <c r="AJ474" s="44"/>
      <c r="AK474" s="44"/>
      <c r="AL474" s="44"/>
      <c r="AM474" s="44"/>
      <c r="AN474" s="36"/>
      <c r="AO474" s="36"/>
      <c r="AP474" s="36"/>
      <c r="AQ474" s="36"/>
      <c r="AR474" s="36"/>
      <c r="AS474" s="36"/>
    </row>
    <row r="475" spans="19:45" ht="30" customHeight="1" x14ac:dyDescent="0.25">
      <c r="S475" s="7" t="s">
        <v>693</v>
      </c>
      <c r="T475" s="15">
        <v>0.8</v>
      </c>
      <c r="U475" s="36"/>
      <c r="V475" s="37"/>
      <c r="W475" s="37"/>
      <c r="X475" s="38"/>
      <c r="Y475" s="38"/>
      <c r="Z475" s="48"/>
      <c r="AA475" s="39"/>
      <c r="AB475" s="40"/>
      <c r="AC475" s="40"/>
      <c r="AD475" s="40"/>
      <c r="AE475" s="41"/>
      <c r="AF475" s="42"/>
      <c r="AG475" s="49"/>
      <c r="AH475" s="43"/>
      <c r="AI475" s="43"/>
      <c r="AJ475" s="44"/>
      <c r="AK475" s="44"/>
      <c r="AL475" s="44"/>
      <c r="AM475" s="44"/>
      <c r="AN475" s="36"/>
      <c r="AO475" s="36"/>
      <c r="AP475" s="36"/>
      <c r="AQ475" s="36"/>
      <c r="AR475" s="36"/>
      <c r="AS475" s="36"/>
    </row>
    <row r="476" spans="19:45" ht="30" customHeight="1" x14ac:dyDescent="0.25">
      <c r="S476" s="7" t="s">
        <v>604</v>
      </c>
      <c r="T476" s="7" t="str">
        <f>VLOOKUP($T463,$AU$1:$AZ$31,MATCH($T457,$AU$1:$AZ$1,0),FALSE)&amp;"_"&amp;T465</f>
        <v>default_NormalMode</v>
      </c>
      <c r="U476" s="36"/>
      <c r="V476" s="37"/>
      <c r="W476" s="37"/>
      <c r="X476" s="38"/>
      <c r="Y476" s="38"/>
      <c r="Z476" s="48"/>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S477" s="7" t="s">
        <v>424</v>
      </c>
      <c r="T477" s="7" t="str">
        <f>VLOOKUP($T459,MPN!$A$1:$E$500,2,FALSE)</f>
        <v>AMIC</v>
      </c>
      <c r="U477" s="36"/>
      <c r="V477" s="37"/>
      <c r="W477" s="37"/>
      <c r="X477" s="38"/>
      <c r="Y477" s="38"/>
      <c r="Z477" s="48"/>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S478" s="7" t="s">
        <v>16</v>
      </c>
      <c r="T478" s="7" t="str">
        <f>VLOOKUP($T460,ASIC!$A$1:$B$200,2,FALSE)</f>
        <v>304ZA</v>
      </c>
      <c r="U478" s="36"/>
      <c r="V478" s="37"/>
      <c r="W478" s="37"/>
      <c r="X478" s="38"/>
      <c r="Y478" s="38"/>
      <c r="Z478" s="48"/>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S479" s="7" t="s">
        <v>17</v>
      </c>
      <c r="T479" s="7" t="str">
        <f>VLOOKUP($T461,Sensor!$A$1:$B$100,2,FALSE)</f>
        <v>2410A</v>
      </c>
      <c r="U479" s="36"/>
      <c r="V479" s="37"/>
      <c r="W479" s="37"/>
      <c r="X479" s="38"/>
      <c r="Y479" s="38"/>
      <c r="Z479" s="48"/>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tr">
        <f>VLOOKUP($T459,MPN!$A$1:$E$500,5,FALSE)</f>
        <v>Default</v>
      </c>
      <c r="U480" s="36"/>
      <c r="V480" s="37"/>
      <c r="W480" s="37"/>
      <c r="X480" s="38"/>
      <c r="Y480" s="38"/>
      <c r="Z480" s="48"/>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S481" s="7" t="s">
        <v>545</v>
      </c>
      <c r="T481" s="7">
        <f>VLOOKUP(T470,$DT$1:$DV$31,3,FALSE)</f>
        <v>0</v>
      </c>
      <c r="U481" s="36"/>
      <c r="V481" s="37"/>
      <c r="W481" s="37"/>
      <c r="X481" s="38"/>
      <c r="Y481" s="38"/>
      <c r="Z481" s="48"/>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S482" s="7" t="s">
        <v>22</v>
      </c>
      <c r="T482" s="15">
        <v>2</v>
      </c>
      <c r="U482" s="36"/>
      <c r="V482" s="37"/>
      <c r="W482" s="37"/>
      <c r="X482" s="38"/>
      <c r="Y482" s="38"/>
      <c r="Z482" s="48"/>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S483" s="7" t="s">
        <v>696</v>
      </c>
      <c r="T483" s="28">
        <v>44749</v>
      </c>
      <c r="U483" s="36"/>
      <c r="V483" s="37"/>
      <c r="W483" s="37"/>
      <c r="X483" s="38"/>
      <c r="Y483" s="38"/>
      <c r="Z483" s="48"/>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S484" s="7" t="s">
        <v>694</v>
      </c>
      <c r="T484" s="15" t="s">
        <v>994</v>
      </c>
      <c r="U484" s="36"/>
      <c r="V484" s="37"/>
      <c r="W484" s="37"/>
      <c r="X484" s="38"/>
      <c r="Y484" s="38"/>
      <c r="Z484" s="48"/>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S485" s="7" t="s">
        <v>697</v>
      </c>
      <c r="T485" s="7">
        <f ca="1">COUNTA(U460:U519)</f>
        <v>9</v>
      </c>
      <c r="U485" s="36"/>
      <c r="V485" s="37"/>
      <c r="W485" s="37"/>
      <c r="X485" s="38"/>
      <c r="Y485" s="38"/>
      <c r="Z485" s="48"/>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S486" s="7" t="s">
        <v>715</v>
      </c>
      <c r="T486" s="7" t="str">
        <f>T474&amp;"+/-"&amp;T475&amp;" "&amp;T484</f>
        <v>-38+/-0.8 dBV</v>
      </c>
      <c r="U486" s="36"/>
      <c r="V486" s="37"/>
      <c r="W486" s="37"/>
      <c r="X486" s="38"/>
      <c r="Y486" s="38"/>
      <c r="Z486" s="48"/>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S487" s="7" t="s">
        <v>719</v>
      </c>
      <c r="T487" s="54" t="str">
        <f>T466&amp;" : "&amp;T469&amp;" "&amp;"(uA)"&amp;CHAR(10)&amp;"Vdc&amp;Remark: "&amp;T472</f>
        <v>3.3V : 100~170 (uA)
Vdc&amp;Remark: -</v>
      </c>
      <c r="U487" s="36"/>
      <c r="V487" s="37"/>
      <c r="W487" s="37"/>
      <c r="X487" s="38"/>
      <c r="Y487" s="38"/>
      <c r="Z487" s="48"/>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U488" s="36"/>
      <c r="V488" s="37"/>
      <c r="W488" s="37"/>
      <c r="X488" s="38"/>
      <c r="Y488" s="38"/>
      <c r="Z488" s="48"/>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t="s">
        <v>14</v>
      </c>
      <c r="T489" s="2" t="str">
        <f>ADDRESS(ROW(S489),COLUMN($S$1))&amp;":"&amp;ADDRESS(ROW(S519),COLUMN($T$1))</f>
        <v>$S$489:$T$519</v>
      </c>
      <c r="U489" s="36"/>
      <c r="V489" s="37"/>
      <c r="W489" s="37"/>
      <c r="X489" s="38"/>
      <c r="Y489" s="38"/>
      <c r="Z489" s="48"/>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t="str">
        <f>$BB$2</f>
        <v>14V</v>
      </c>
      <c r="T490" s="3" t="s">
        <v>255</v>
      </c>
      <c r="U490" s="36"/>
      <c r="V490" s="37"/>
      <c r="W490" s="37"/>
      <c r="X490" s="38"/>
      <c r="Y490" s="38"/>
      <c r="Z490" s="48"/>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t="str">
        <f>$BB$3</f>
        <v>13V</v>
      </c>
      <c r="T491" s="3" t="s">
        <v>562</v>
      </c>
      <c r="U491" s="36"/>
      <c r="V491" s="37"/>
      <c r="W491" s="37"/>
      <c r="X491" s="38"/>
      <c r="Y491" s="38"/>
      <c r="Z491" s="48"/>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t="str">
        <f>$BB$4</f>
        <v>12V</v>
      </c>
      <c r="T492" s="3" t="s">
        <v>562</v>
      </c>
      <c r="U492" s="36"/>
      <c r="V492" s="37"/>
      <c r="W492" s="37"/>
      <c r="X492" s="38"/>
      <c r="Y492" s="38"/>
      <c r="Z492" s="48"/>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t="str">
        <f>$BB$5</f>
        <v>11V</v>
      </c>
      <c r="T493" s="3" t="s">
        <v>562</v>
      </c>
      <c r="U493" s="36"/>
      <c r="V493" s="37"/>
      <c r="W493" s="37"/>
      <c r="X493" s="38"/>
      <c r="Y493" s="38"/>
      <c r="Z493" s="48"/>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t="str">
        <f>$BB$6</f>
        <v>10V</v>
      </c>
      <c r="T494" s="3">
        <v>2.25</v>
      </c>
      <c r="U494" s="36"/>
      <c r="V494" s="37"/>
      <c r="W494" s="37"/>
      <c r="X494" s="38"/>
      <c r="Y494" s="38"/>
      <c r="Z494" s="48"/>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t="str">
        <f>$BB$7</f>
        <v>9V</v>
      </c>
      <c r="T495" s="3">
        <v>0</v>
      </c>
      <c r="U495" s="36"/>
      <c r="V495" s="37"/>
      <c r="W495" s="37"/>
      <c r="X495" s="38"/>
      <c r="Y495" s="38"/>
      <c r="Z495" s="48"/>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t="str">
        <f>$BB$8</f>
        <v>8V</v>
      </c>
      <c r="T496" s="3" t="s">
        <v>562</v>
      </c>
      <c r="U496" s="36"/>
      <c r="V496" s="37"/>
      <c r="W496" s="37"/>
      <c r="X496" s="38"/>
      <c r="Y496" s="38"/>
      <c r="Z496" s="48"/>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$BB$9</f>
        <v>7V</v>
      </c>
      <c r="T497" s="3" t="s">
        <v>562</v>
      </c>
      <c r="U497" s="36"/>
      <c r="V497" s="37"/>
      <c r="W497" s="37"/>
      <c r="X497" s="38"/>
      <c r="Y497" s="38"/>
      <c r="Z497" s="48"/>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$BB$10</f>
        <v>FIX</v>
      </c>
      <c r="T498" s="3">
        <v>0</v>
      </c>
      <c r="U498" s="36"/>
      <c r="V498" s="37"/>
      <c r="W498" s="37"/>
      <c r="X498" s="38"/>
      <c r="Y498" s="38"/>
      <c r="Z498" s="48"/>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$BB$11</f>
        <v>-</v>
      </c>
      <c r="T499" s="3"/>
      <c r="U499" s="36"/>
      <c r="V499" s="37"/>
      <c r="W499" s="37"/>
      <c r="X499" s="38"/>
      <c r="Y499" s="38"/>
      <c r="Z499" s="48"/>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$BB$12</f>
        <v>-</v>
      </c>
      <c r="T500" s="3"/>
      <c r="U500" s="36"/>
      <c r="V500" s="37"/>
      <c r="W500" s="37"/>
      <c r="X500" s="38"/>
      <c r="Y500" s="38"/>
      <c r="Z500" s="48"/>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$BB$13</f>
        <v>-</v>
      </c>
      <c r="T501" s="3"/>
      <c r="U501" s="36"/>
      <c r="V501" s="37"/>
      <c r="W501" s="37"/>
      <c r="X501" s="38"/>
      <c r="Y501" s="38"/>
      <c r="Z501" s="48"/>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$BB$14</f>
        <v>-</v>
      </c>
      <c r="T502" s="3"/>
      <c r="U502" s="36"/>
      <c r="V502" s="37"/>
      <c r="W502" s="37"/>
      <c r="X502" s="38"/>
      <c r="Y502" s="38"/>
      <c r="Z502" s="48"/>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$BB$15</f>
        <v>-</v>
      </c>
      <c r="T503" s="3"/>
      <c r="U503" s="36"/>
      <c r="V503" s="37"/>
      <c r="W503" s="37"/>
      <c r="X503" s="38"/>
      <c r="Y503" s="38"/>
      <c r="Z503" s="48"/>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$BB$16</f>
        <v>-</v>
      </c>
      <c r="T504" s="3"/>
      <c r="U504" s="36"/>
      <c r="V504" s="37"/>
      <c r="W504" s="37"/>
      <c r="X504" s="38"/>
      <c r="Y504" s="38"/>
      <c r="Z504" s="48"/>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$BB$17</f>
        <v>-</v>
      </c>
      <c r="T505" s="3"/>
      <c r="U505" s="36"/>
      <c r="V505" s="37"/>
      <c r="W505" s="37"/>
      <c r="X505" s="38"/>
      <c r="Y505" s="38"/>
      <c r="Z505" s="48"/>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$BB$18</f>
        <v>-</v>
      </c>
      <c r="T506" s="3"/>
      <c r="U506" s="36"/>
      <c r="V506" s="37"/>
      <c r="W506" s="37"/>
      <c r="X506" s="38"/>
      <c r="Y506" s="38"/>
      <c r="Z506" s="48"/>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$BB$19</f>
        <v>-</v>
      </c>
      <c r="T507" s="3"/>
      <c r="U507" s="36"/>
      <c r="V507" s="37"/>
      <c r="W507" s="37"/>
      <c r="X507" s="38"/>
      <c r="Y507" s="38"/>
      <c r="Z507" s="48"/>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$BB$20</f>
        <v>-</v>
      </c>
      <c r="T508" s="3"/>
      <c r="U508" s="36"/>
      <c r="V508" s="37"/>
      <c r="W508" s="37"/>
      <c r="X508" s="38"/>
      <c r="Y508" s="38"/>
      <c r="Z508" s="48"/>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$BB$21</f>
        <v>-</v>
      </c>
      <c r="T509" s="3"/>
      <c r="U509" s="36"/>
      <c r="V509" s="37"/>
      <c r="W509" s="37"/>
      <c r="X509" s="38"/>
      <c r="Y509" s="38"/>
      <c r="Z509" s="48"/>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$BB$22</f>
        <v>-</v>
      </c>
      <c r="T510" s="3"/>
      <c r="U510" s="36"/>
      <c r="V510" s="37"/>
      <c r="W510" s="37"/>
      <c r="X510" s="38"/>
      <c r="Y510" s="38"/>
      <c r="Z510" s="48"/>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$BB$23</f>
        <v>-</v>
      </c>
      <c r="T511" s="3"/>
      <c r="U511" s="36"/>
      <c r="V511" s="37"/>
      <c r="W511" s="37"/>
      <c r="X511" s="38"/>
      <c r="Y511" s="38"/>
      <c r="Z511" s="48"/>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$BB$24</f>
        <v>-</v>
      </c>
      <c r="T512" s="3"/>
      <c r="U512" s="36"/>
      <c r="V512" s="37"/>
      <c r="W512" s="37"/>
      <c r="X512" s="38"/>
      <c r="Y512" s="38"/>
      <c r="Z512" s="48"/>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$BB$25</f>
        <v>-</v>
      </c>
      <c r="T513" s="3"/>
      <c r="U513" s="36"/>
      <c r="V513" s="37"/>
      <c r="W513" s="37"/>
      <c r="X513" s="38"/>
      <c r="Y513" s="38"/>
      <c r="Z513" s="48"/>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$BB$26</f>
        <v>-</v>
      </c>
      <c r="T514" s="3"/>
      <c r="U514" s="36"/>
      <c r="V514" s="37"/>
      <c r="W514" s="37"/>
      <c r="X514" s="38"/>
      <c r="Y514" s="38"/>
      <c r="Z514" s="48"/>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$BB$27</f>
        <v>-</v>
      </c>
      <c r="T515" s="3"/>
      <c r="U515" s="36"/>
      <c r="V515" s="37"/>
      <c r="W515" s="37"/>
      <c r="X515" s="38"/>
      <c r="Y515" s="38"/>
      <c r="Z515" s="48"/>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$BB$28</f>
        <v>-</v>
      </c>
      <c r="T516" s="3"/>
      <c r="U516" s="36"/>
      <c r="V516" s="37"/>
      <c r="W516" s="37"/>
      <c r="X516" s="38"/>
      <c r="Y516" s="38"/>
      <c r="Z516" s="48"/>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$BB$29</f>
        <v>-</v>
      </c>
      <c r="T517" s="3"/>
      <c r="U517" s="36"/>
      <c r="V517" s="37"/>
      <c r="W517" s="37"/>
      <c r="X517" s="38"/>
      <c r="Y517" s="38"/>
      <c r="Z517" s="48"/>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$BB$30</f>
        <v>-</v>
      </c>
      <c r="T518" s="3"/>
      <c r="U518" s="36"/>
      <c r="V518" s="37"/>
      <c r="W518" s="37"/>
      <c r="X518" s="38"/>
      <c r="Y518" s="38"/>
      <c r="Z518" s="48"/>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$BB$31</f>
        <v>-</v>
      </c>
      <c r="T519" s="3"/>
      <c r="U519" s="36"/>
      <c r="V519" s="37"/>
      <c r="W519" s="37"/>
      <c r="X519" s="38"/>
      <c r="Y519" s="38"/>
      <c r="Z519" s="48"/>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m="1">
        <f t="array" ref="S521">BoxNum(ROW($S521))</f>
        <v>9</v>
      </c>
      <c r="T521" s="7" t="s">
        <v>698</v>
      </c>
      <c r="U521" s="15" t="s">
        <v>1311</v>
      </c>
      <c r="V521" s="12"/>
      <c r="W521" s="65"/>
      <c r="X521" s="12"/>
      <c r="Y521" s="7">
        <f>VLOOKUP(U521,$DX$1:$DZ$21,3,FALSE)</f>
        <v>0</v>
      </c>
      <c r="AD521" s="8"/>
    </row>
    <row r="522" spans="19:45" ht="30" customHeight="1" x14ac:dyDescent="0.25">
      <c r="S522" s="7" t="s">
        <v>24</v>
      </c>
      <c r="T522" s="15" t="s">
        <v>606</v>
      </c>
      <c r="U522" s="5" t="s">
        <v>23</v>
      </c>
      <c r="V522" s="7" t="str">
        <f>VLOOKUP(U521,$DX$1:$DZ$21,2,FALSE)</f>
        <v>Bit11,15</v>
      </c>
      <c r="W522" s="19"/>
      <c r="X522" s="19"/>
      <c r="Y522" s="19"/>
      <c r="Z522" s="19"/>
      <c r="AA522" s="5" t="s">
        <v>592</v>
      </c>
      <c r="AB522" s="26" t="str">
        <f>T541&amp;"_"&amp;ABS(T539)&amp;"dB_"&amp;T543&amp;"_"&amp;T544&amp;"_"&amp;GetAbsMaxMinText(AF525:AG584)&amp;"_"&amp;T524&amp;"_"&amp;T523&amp;S521&amp;"."&amp;T547</f>
        <v>default_NormalMode_38dB_304ZA_2410A_375_418_ZTS6851_TR9.2</v>
      </c>
      <c r="AC522" s="18"/>
      <c r="AD522" s="18"/>
      <c r="AE522" s="18"/>
      <c r="AF522" s="18"/>
      <c r="AG522" s="18"/>
      <c r="AH522" s="19"/>
      <c r="AI522" s="19" t="s">
        <v>2</v>
      </c>
      <c r="AJ522" s="16"/>
      <c r="AK522" s="16"/>
      <c r="AL522" s="16"/>
      <c r="AM522" s="16"/>
      <c r="AN522" s="16"/>
      <c r="AO522" s="16"/>
      <c r="AP522" s="16"/>
      <c r="AQ522" s="16"/>
      <c r="AR522" s="16"/>
      <c r="AS522" s="16"/>
    </row>
    <row r="523" spans="19:45" ht="30" customHeight="1" x14ac:dyDescent="0.25">
      <c r="S523" s="7" t="s">
        <v>5</v>
      </c>
      <c r="T523" s="15" t="s">
        <v>1276</v>
      </c>
      <c r="U523" s="32" t="str">
        <f>HYPERLINK("#A"&amp;(S521+1),"&lt;==Block" &amp; $S521 &amp;"==&gt;")</f>
        <v>&lt;==Block9==&gt;</v>
      </c>
      <c r="V523" s="51"/>
      <c r="W523" s="19"/>
      <c r="X523" s="19"/>
      <c r="Y523" s="23"/>
      <c r="Z523" s="8"/>
      <c r="AA523" s="19"/>
      <c r="AB523" s="121" t="str" cm="1">
        <f t="array" aca="1" ref="AB523" ca="1">IF(INDIRECT(ADDRESS((QUOTIENT(ROW(AB523)-0.1,65)*65)+4,COLUMN(AB524)))="Gain-inphase","$BM$2:$BM$31","$BN$2:$BN$31")</f>
        <v>$BM$2:$BM$31</v>
      </c>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1286</v>
      </c>
      <c r="U524" s="52" t="s">
        <v>775</v>
      </c>
      <c r="V524" s="33" t="s">
        <v>601</v>
      </c>
      <c r="W524" s="33" t="s">
        <v>602</v>
      </c>
      <c r="X524" s="33" t="s">
        <v>603</v>
      </c>
      <c r="Y524" s="33" t="s">
        <v>603</v>
      </c>
      <c r="Z524" s="33" t="s">
        <v>591</v>
      </c>
      <c r="AA524" s="33" t="s">
        <v>7</v>
      </c>
      <c r="AB524" s="120" t="s">
        <v>1329</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VLOOKUP($T532,$DE$1:$DJ$31,2,FALSE)</f>
        <v>Full</v>
      </c>
      <c r="AO524" s="56" t="str">
        <f>VLOOKUP($T532,$DE$1:$DJ$31,3,FALSE)</f>
        <v>Full</v>
      </c>
      <c r="AP524" s="56" t="str">
        <f>VLOOKUP($T532,$DE$1:$DJ$31,4,FALSE)</f>
        <v>non</v>
      </c>
      <c r="AQ524" s="56" t="str">
        <f>VLOOKUP($T532,$DE$1:$DJ$31,5,FALSE)</f>
        <v>non</v>
      </c>
      <c r="AR524" s="56" t="str">
        <f>VLOOKUP($T532,$DE$1:$DJ$31,6,FALSE)</f>
        <v>Full</v>
      </c>
      <c r="AS524" s="35" t="s">
        <v>726</v>
      </c>
    </row>
    <row r="525" spans="19:45" ht="30" customHeight="1" x14ac:dyDescent="0.25">
      <c r="S525" s="7" t="s">
        <v>18</v>
      </c>
      <c r="T525" s="15" t="s">
        <v>1278</v>
      </c>
      <c r="U525" s="36" t="str">
        <f t="shared" ref="U525:U532" ca="1" si="101">ConfigCode($AA525,$AN525,$AO525,$AP525,$AQ525,$AR525,$AF525,$AG525,2)</f>
        <v>0x00=-38.30,-37.50;</v>
      </c>
      <c r="V525" s="37"/>
      <c r="W525" s="37"/>
      <c r="X525" s="68"/>
      <c r="Y525" s="68"/>
      <c r="Z525" s="55">
        <f t="shared" ref="Z525:Z532" ca="1" si="102" xml:space="preserve">
N("vbias,vlookup vbias range")+
VLOOKUP($AA525,INDIRECT(BoxVal(ROW($AA525),34,COLUMN(T521))),2,FALSE)+
N("gain")+
$AB525+
N("vcm")+
VLOOKUP($AC525,$CT$1:$DC$31,7,FALSE)+
N("(vbias*vcp*vbg-vbias)*sensor ratio")+
VbiasCal($AA525,$AD525,$AE525,BoxVal(ROW($AC525),18,COLUMN($T$22)))+
N("vbias ref+gain ref")+
$V525+$W525</f>
        <v>0</v>
      </c>
      <c r="AA525" s="39" t="s">
        <v>965</v>
      </c>
      <c r="AB525" s="40">
        <v>0</v>
      </c>
      <c r="AC525" s="40" t="s">
        <v>995</v>
      </c>
      <c r="AD525" s="40">
        <v>1</v>
      </c>
      <c r="AE525" s="41">
        <v>0</v>
      </c>
      <c r="AF525" s="42">
        <v>-38.299999999999997</v>
      </c>
      <c r="AG525" s="42">
        <v>-37.5</v>
      </c>
      <c r="AH525" s="43">
        <f t="shared" ref="AH525:AH532" ca="1" si="103">$AF525+$Z525</f>
        <v>-38.299999999999997</v>
      </c>
      <c r="AI525" s="43">
        <f t="shared" ref="AI525:AI532" ca="1" si="104">$AG525+$Z525</f>
        <v>-37.5</v>
      </c>
      <c r="AJ525" s="44">
        <f t="shared" ref="AJ525:AJ532" ca="1" si="105" xml:space="preserve">
N("initial sens-loopgain")+
$AF525-BoxVal(ROW($AA525),26,COLUMN(INDIRECT("T"&amp;(INT(ROW($AA542)/65))*65+2)))</f>
        <v>-38.299999999999997</v>
      </c>
      <c r="AK525" s="44">
        <f t="shared" ref="AK525:AK532" ca="1" si="106">AJ525+(AG525-AF525)</f>
        <v>-37.5</v>
      </c>
      <c r="AL525" s="44">
        <f t="shared" ref="AL525:AL532" ca="1" si="107" xml:space="preserve">
N("initial sens-loopgain-gain-gain ref-vcm")+
$AH525-
BoxVal(ROW($AA525),26,COLUMN(INDIRECT("T"&amp;(INT(ROW($AA542)/65))*65+2)))-
$AB525-
$W525-
IFERROR(VLOOKUP($AC525,$CT$1:$DC$31,7,FALSE),0)</f>
        <v>-38.299999999999997</v>
      </c>
      <c r="AM525" s="44">
        <f t="shared" ref="AM525:AM532" ca="1" si="108">AL525+(AG525-AF525)</f>
        <v>-37.5</v>
      </c>
      <c r="AN525" s="36" t="str">
        <f t="shared" ref="AN525:AN532" ca="1" si="109">IF(BoxVal(ROW(AA525),9,COLUMN(T523))="FIX","00",ManualLookup(AA525,BoxVal(ROW(AA525),4,COLUMN(AN523)),INDIRECT(DN$3)))</f>
        <v>00</v>
      </c>
      <c r="AO525" s="36" t="str">
        <f ca="1">ManualLookup(AB525,BoxVal(ROW(AB525),4,COLUMN(AO523)),IF(INDIRECT("$AB$"&amp;(INT((ROW()-4)/65)*65+4))="Gain-outphase",INDIRECT(DO$4),INDIRECT(DO$3)))</f>
        <v>00</v>
      </c>
      <c r="AP525" s="36" t="str">
        <f t="shared" ref="AO525:AR532" ca="1" si="110">ManualLookup(AC525,BoxVal(ROW(AC525),4,COLUMN(AP523)),INDIRECT(DP$3))</f>
        <v>00</v>
      </c>
      <c r="AQ525" s="36" t="str">
        <f t="shared" ca="1" si="110"/>
        <v>00</v>
      </c>
      <c r="AR525" s="36" t="str">
        <f t="shared" ca="1" si="110"/>
        <v>00</v>
      </c>
      <c r="AS525" s="33"/>
    </row>
    <row r="526" spans="19:45" ht="30" customHeight="1" x14ac:dyDescent="0.25">
      <c r="S526" s="7" t="s">
        <v>13</v>
      </c>
      <c r="T526" s="15" t="s">
        <v>1281</v>
      </c>
      <c r="U526" s="36" t="str">
        <f t="shared" ca="1" si="101"/>
        <v>0x03=-38.90,-38.30;</v>
      </c>
      <c r="V526" s="37"/>
      <c r="W526" s="37"/>
      <c r="X526" s="68"/>
      <c r="Y526" s="68"/>
      <c r="Z526" s="55">
        <f t="shared" ca="1" si="102"/>
        <v>0.5</v>
      </c>
      <c r="AA526" s="39" t="s">
        <v>965</v>
      </c>
      <c r="AB526" s="40">
        <v>0.5</v>
      </c>
      <c r="AC526" s="40" t="s">
        <v>995</v>
      </c>
      <c r="AD526" s="40">
        <v>1</v>
      </c>
      <c r="AE526" s="41">
        <v>0</v>
      </c>
      <c r="AF526" s="42">
        <v>-38.9</v>
      </c>
      <c r="AG526" s="47">
        <f t="shared" ref="AG526:AG532" si="111">AF525</f>
        <v>-38.299999999999997</v>
      </c>
      <c r="AH526" s="43">
        <f t="shared" ca="1" si="103"/>
        <v>-38.4</v>
      </c>
      <c r="AI526" s="43">
        <f t="shared" ca="1" si="104"/>
        <v>-37.799999999999997</v>
      </c>
      <c r="AJ526" s="44">
        <f t="shared" ca="1" si="105"/>
        <v>-38.9</v>
      </c>
      <c r="AK526" s="44">
        <f t="shared" ca="1" si="106"/>
        <v>-38.299999999999997</v>
      </c>
      <c r="AL526" s="44">
        <f t="shared" ca="1" si="107"/>
        <v>-38.9</v>
      </c>
      <c r="AM526" s="44">
        <f t="shared" ca="1" si="108"/>
        <v>-38.299999999999997</v>
      </c>
      <c r="AN526" s="36" t="str">
        <f t="shared" ca="1" si="109"/>
        <v>00</v>
      </c>
      <c r="AO526" s="36" t="str">
        <f ca="1">ManualLookup(AB526,BoxVal(ROW(AB526),4,COLUMN(AO524)),IF(INDIRECT("$AB$"&amp;(INT((ROW()-4)/65)*65+4))="Gain-outphase",INDIRECT(DO$4),INDIRECT(DO$3)))</f>
        <v>03</v>
      </c>
      <c r="AP526" s="36" t="str">
        <f t="shared" ca="1" si="110"/>
        <v>00</v>
      </c>
      <c r="AQ526" s="36" t="str">
        <f t="shared" ca="1" si="110"/>
        <v>00</v>
      </c>
      <c r="AR526" s="36" t="str">
        <f t="shared" ca="1" si="110"/>
        <v>00</v>
      </c>
      <c r="AS526" s="36"/>
    </row>
    <row r="527" spans="19:45" ht="30" customHeight="1" x14ac:dyDescent="0.25">
      <c r="S527" s="26"/>
      <c r="T527" s="17"/>
      <c r="U527" s="36" t="str">
        <f t="shared" ca="1" si="101"/>
        <v>0x80=-39.50,-38.90;</v>
      </c>
      <c r="V527" s="37"/>
      <c r="W527" s="37"/>
      <c r="X527" s="68"/>
      <c r="Y527" s="68"/>
      <c r="Z527" s="55">
        <f t="shared" ca="1" si="102"/>
        <v>1.2663000000000002</v>
      </c>
      <c r="AA527" s="39" t="s">
        <v>965</v>
      </c>
      <c r="AB527" s="40">
        <v>0</v>
      </c>
      <c r="AC527" s="40" t="s">
        <v>995</v>
      </c>
      <c r="AD527" s="40">
        <v>1</v>
      </c>
      <c r="AE527" s="41">
        <v>6.7000000000000004E-2</v>
      </c>
      <c r="AF527" s="42">
        <v>-39.5</v>
      </c>
      <c r="AG527" s="47">
        <f t="shared" si="111"/>
        <v>-38.9</v>
      </c>
      <c r="AH527" s="43">
        <f t="shared" ca="1" si="103"/>
        <v>-38.233699999999999</v>
      </c>
      <c r="AI527" s="43">
        <f t="shared" ca="1" si="104"/>
        <v>-37.633699999999997</v>
      </c>
      <c r="AJ527" s="44">
        <f t="shared" ca="1" si="105"/>
        <v>-39.5</v>
      </c>
      <c r="AK527" s="44">
        <f t="shared" ca="1" si="106"/>
        <v>-38.9</v>
      </c>
      <c r="AL527" s="44">
        <f t="shared" ca="1" si="107"/>
        <v>-38.233699999999999</v>
      </c>
      <c r="AM527" s="44">
        <f t="shared" ca="1" si="108"/>
        <v>-37.633699999999997</v>
      </c>
      <c r="AN527" s="36" t="str">
        <f t="shared" ca="1" si="109"/>
        <v>00</v>
      </c>
      <c r="AO527" s="36" t="str">
        <f ca="1">ManualLookup(AB527,BoxVal(ROW(AB527),4,COLUMN(AO525)),IF(INDIRECT("$AB$"&amp;(INT((ROW()-4)/65)*65+4))="Gain-outphase",INDIRECT(DO$4),INDIRECT(DO$3)))</f>
        <v>00</v>
      </c>
      <c r="AP527" s="36" t="str">
        <f t="shared" ca="1" si="110"/>
        <v>00</v>
      </c>
      <c r="AQ527" s="36" t="str">
        <f t="shared" ca="1" si="110"/>
        <v>00</v>
      </c>
      <c r="AR527" s="36" t="str">
        <f t="shared" ca="1" si="110"/>
        <v>80</v>
      </c>
      <c r="AS527" s="36"/>
    </row>
    <row r="528" spans="19:45" ht="30" customHeight="1" x14ac:dyDescent="0.25">
      <c r="S528" s="7" t="s">
        <v>19</v>
      </c>
      <c r="T528" s="15" t="s">
        <v>1161</v>
      </c>
      <c r="U528" s="36" t="str">
        <f t="shared" ca="1" si="101"/>
        <v>0x83=-40.00,-39.50;</v>
      </c>
      <c r="V528" s="37">
        <v>-0.1</v>
      </c>
      <c r="W528" s="37"/>
      <c r="X528" s="68"/>
      <c r="Y528" s="68"/>
      <c r="Z528" s="55">
        <f t="shared" ca="1" si="102"/>
        <v>1.6663000000000001</v>
      </c>
      <c r="AA528" s="39" t="s">
        <v>965</v>
      </c>
      <c r="AB528" s="40">
        <v>0.5</v>
      </c>
      <c r="AC528" s="40" t="s">
        <v>995</v>
      </c>
      <c r="AD528" s="40">
        <v>1</v>
      </c>
      <c r="AE528" s="41">
        <v>6.7000000000000004E-2</v>
      </c>
      <c r="AF528" s="42">
        <v>-40</v>
      </c>
      <c r="AG528" s="47">
        <f t="shared" si="111"/>
        <v>-39.5</v>
      </c>
      <c r="AH528" s="43">
        <f t="shared" ca="1" si="103"/>
        <v>-38.3337</v>
      </c>
      <c r="AI528" s="43">
        <f t="shared" ca="1" si="104"/>
        <v>-37.8337</v>
      </c>
      <c r="AJ528" s="44">
        <f t="shared" ca="1" si="105"/>
        <v>-40</v>
      </c>
      <c r="AK528" s="44">
        <f t="shared" ca="1" si="106"/>
        <v>-39.5</v>
      </c>
      <c r="AL528" s="44">
        <f t="shared" ca="1" si="107"/>
        <v>-38.8337</v>
      </c>
      <c r="AM528" s="44">
        <f t="shared" ca="1" si="108"/>
        <v>-38.3337</v>
      </c>
      <c r="AN528" s="36" t="str">
        <f t="shared" ca="1" si="109"/>
        <v>00</v>
      </c>
      <c r="AO528" s="36" t="str">
        <f ca="1">ManualLookup(AB528,BoxVal(ROW(AB528),4,COLUMN(AO526)),IF(INDIRECT("$AB$"&amp;(INT((ROW()-4)/65)*65+4))="Gain-outphase",INDIRECT(DO$4),INDIRECT(DO$3)))</f>
        <v>03</v>
      </c>
      <c r="AP528" s="36" t="str">
        <f t="shared" ca="1" si="110"/>
        <v>00</v>
      </c>
      <c r="AQ528" s="36" t="str">
        <f t="shared" ca="1" si="110"/>
        <v>00</v>
      </c>
      <c r="AR528" s="36" t="str">
        <f t="shared" ca="1" si="110"/>
        <v>80</v>
      </c>
      <c r="AS528" s="36"/>
    </row>
    <row r="529" spans="19:45" ht="30" customHeight="1" x14ac:dyDescent="0.25">
      <c r="S529" s="7" t="s">
        <v>15</v>
      </c>
      <c r="T529" s="15" t="s">
        <v>1151</v>
      </c>
      <c r="U529" s="36" t="str">
        <f t="shared" ca="1" si="101"/>
        <v>0x20=-40.50,-40.00;</v>
      </c>
      <c r="V529" s="37"/>
      <c r="W529" s="37"/>
      <c r="X529" s="68"/>
      <c r="Y529" s="68"/>
      <c r="Z529" s="55">
        <f t="shared" ca="1" si="102"/>
        <v>2.25</v>
      </c>
      <c r="AA529" s="39" t="s">
        <v>584</v>
      </c>
      <c r="AB529" s="40">
        <v>0</v>
      </c>
      <c r="AC529" s="40" t="s">
        <v>995</v>
      </c>
      <c r="AD529" s="40">
        <v>1</v>
      </c>
      <c r="AE529" s="41">
        <v>0</v>
      </c>
      <c r="AF529" s="42">
        <v>-40.5</v>
      </c>
      <c r="AG529" s="47">
        <f t="shared" si="111"/>
        <v>-40</v>
      </c>
      <c r="AH529" s="43">
        <f t="shared" ca="1" si="103"/>
        <v>-38.25</v>
      </c>
      <c r="AI529" s="43">
        <f t="shared" ca="1" si="104"/>
        <v>-37.75</v>
      </c>
      <c r="AJ529" s="44">
        <f t="shared" ca="1" si="105"/>
        <v>-40.5</v>
      </c>
      <c r="AK529" s="44">
        <f t="shared" ca="1" si="106"/>
        <v>-40</v>
      </c>
      <c r="AL529" s="44">
        <f t="shared" ca="1" si="107"/>
        <v>-38.25</v>
      </c>
      <c r="AM529" s="44">
        <f t="shared" ca="1" si="108"/>
        <v>-37.75</v>
      </c>
      <c r="AN529" s="36" t="str">
        <f t="shared" ca="1" si="109"/>
        <v>20</v>
      </c>
      <c r="AO529" s="36" t="str">
        <f ca="1">ManualLookup(AB529,BoxVal(ROW(AB529),4,COLUMN(AO527)),IF(INDIRECT("$AB$"&amp;(INT((ROW()-4)/65)*65+4))="Gain-outphase",INDIRECT(DO$4),INDIRECT(DO$3)))</f>
        <v>00</v>
      </c>
      <c r="AP529" s="36" t="str">
        <f t="shared" ca="1" si="110"/>
        <v>00</v>
      </c>
      <c r="AQ529" s="36" t="str">
        <f t="shared" ca="1" si="110"/>
        <v>00</v>
      </c>
      <c r="AR529" s="36" t="str">
        <f t="shared" ca="1" si="110"/>
        <v>00</v>
      </c>
      <c r="AS529" s="36"/>
    </row>
    <row r="530" spans="19:45" ht="30" customHeight="1" x14ac:dyDescent="0.25">
      <c r="S530" s="7" t="s">
        <v>705</v>
      </c>
      <c r="T530" s="15" t="s">
        <v>1152</v>
      </c>
      <c r="U530" s="36" t="str">
        <f t="shared" ca="1" si="101"/>
        <v>0x23=-41.00,-40.50;</v>
      </c>
      <c r="V530" s="37"/>
      <c r="W530" s="37"/>
      <c r="X530" s="68"/>
      <c r="Y530" s="68"/>
      <c r="Z530" s="55">
        <f t="shared" ca="1" si="102"/>
        <v>2.75</v>
      </c>
      <c r="AA530" s="39" t="s">
        <v>584</v>
      </c>
      <c r="AB530" s="40">
        <v>0.5</v>
      </c>
      <c r="AC530" s="40" t="s">
        <v>995</v>
      </c>
      <c r="AD530" s="40">
        <v>1</v>
      </c>
      <c r="AE530" s="41">
        <v>0</v>
      </c>
      <c r="AF530" s="42">
        <v>-41</v>
      </c>
      <c r="AG530" s="47">
        <f t="shared" si="111"/>
        <v>-40.5</v>
      </c>
      <c r="AH530" s="43">
        <f t="shared" ca="1" si="103"/>
        <v>-38.25</v>
      </c>
      <c r="AI530" s="43">
        <f t="shared" ca="1" si="104"/>
        <v>-37.75</v>
      </c>
      <c r="AJ530" s="44">
        <f t="shared" ca="1" si="105"/>
        <v>-41</v>
      </c>
      <c r="AK530" s="44">
        <f t="shared" ca="1" si="106"/>
        <v>-40.5</v>
      </c>
      <c r="AL530" s="44">
        <f t="shared" ca="1" si="107"/>
        <v>-38.75</v>
      </c>
      <c r="AM530" s="44">
        <f t="shared" ca="1" si="108"/>
        <v>-38.25</v>
      </c>
      <c r="AN530" s="36" t="str">
        <f t="shared" ca="1" si="109"/>
        <v>20</v>
      </c>
      <c r="AO530" s="36" t="str">
        <f ca="1">ManualLookup(AB530,BoxVal(ROW(AB530),4,COLUMN(AO528)),IF(INDIRECT("$AB$"&amp;(INT((ROW()-4)/65)*65+4))="Gain-outphase",INDIRECT(DO$4),INDIRECT(DO$3)))</f>
        <v>03</v>
      </c>
      <c r="AP530" s="36" t="str">
        <f t="shared" ca="1" si="110"/>
        <v>00</v>
      </c>
      <c r="AQ530" s="36" t="str">
        <f t="shared" ca="1" si="110"/>
        <v>00</v>
      </c>
      <c r="AR530" s="36" t="str">
        <f t="shared" ca="1" si="110"/>
        <v>00</v>
      </c>
      <c r="AS530" s="36"/>
    </row>
    <row r="531" spans="19:45" ht="30" customHeight="1" x14ac:dyDescent="0.25">
      <c r="S531" s="7" t="s">
        <v>605</v>
      </c>
      <c r="T531" s="15" t="s">
        <v>991</v>
      </c>
      <c r="U531" s="36" t="str">
        <f t="shared" ca="1" si="101"/>
        <v>0x24=-41.50,-41.00;</v>
      </c>
      <c r="V531" s="37"/>
      <c r="W531" s="37"/>
      <c r="X531" s="68"/>
      <c r="Y531" s="68"/>
      <c r="Z531" s="55">
        <f t="shared" ca="1" si="102"/>
        <v>3.25</v>
      </c>
      <c r="AA531" s="39" t="s">
        <v>584</v>
      </c>
      <c r="AB531" s="40">
        <v>1</v>
      </c>
      <c r="AC531" s="40" t="s">
        <v>995</v>
      </c>
      <c r="AD531" s="40">
        <v>1</v>
      </c>
      <c r="AE531" s="41">
        <v>0</v>
      </c>
      <c r="AF531" s="42">
        <v>-41.5</v>
      </c>
      <c r="AG531" s="47">
        <f t="shared" si="111"/>
        <v>-41</v>
      </c>
      <c r="AH531" s="43">
        <f t="shared" ca="1" si="103"/>
        <v>-38.25</v>
      </c>
      <c r="AI531" s="43">
        <f t="shared" ca="1" si="104"/>
        <v>-37.75</v>
      </c>
      <c r="AJ531" s="44">
        <f t="shared" ca="1" si="105"/>
        <v>-41.5</v>
      </c>
      <c r="AK531" s="44">
        <f t="shared" ca="1" si="106"/>
        <v>-41</v>
      </c>
      <c r="AL531" s="44">
        <f t="shared" ca="1" si="107"/>
        <v>-39.25</v>
      </c>
      <c r="AM531" s="44">
        <f t="shared" ca="1" si="108"/>
        <v>-38.75</v>
      </c>
      <c r="AN531" s="36" t="str">
        <f t="shared" ca="1" si="109"/>
        <v>20</v>
      </c>
      <c r="AO531" s="36" t="str">
        <f ca="1">ManualLookup(AB531,BoxVal(ROW(AB531),4,COLUMN(AO529)),IF(INDIRECT("$AB$"&amp;(INT((ROW()-4)/65)*65+4))="Gain-outphase",INDIRECT(DO$4),INDIRECT(DO$3)))</f>
        <v>04</v>
      </c>
      <c r="AP531" s="36" t="str">
        <f t="shared" ca="1" si="110"/>
        <v>00</v>
      </c>
      <c r="AQ531" s="36" t="str">
        <f t="shared" ca="1" si="110"/>
        <v>00</v>
      </c>
      <c r="AR531" s="36" t="str">
        <f t="shared" ca="1" si="110"/>
        <v>00</v>
      </c>
      <c r="AS531" s="36"/>
    </row>
    <row r="532" spans="19:45" ht="30" customHeight="1" x14ac:dyDescent="0.25">
      <c r="S532" s="7" t="s">
        <v>721</v>
      </c>
      <c r="T532" s="15" t="s">
        <v>26</v>
      </c>
      <c r="U532" s="36" t="str">
        <f t="shared" ca="1" si="101"/>
        <v>0xA0=-41.90,-41.50;</v>
      </c>
      <c r="V532" s="37"/>
      <c r="W532" s="37"/>
      <c r="X532" s="68"/>
      <c r="Y532" s="68"/>
      <c r="Z532" s="55">
        <f t="shared" ca="1" si="102"/>
        <v>3.657</v>
      </c>
      <c r="AA532" s="39" t="s">
        <v>584</v>
      </c>
      <c r="AB532" s="40">
        <v>0</v>
      </c>
      <c r="AC532" s="40" t="s">
        <v>995</v>
      </c>
      <c r="AD532" s="40">
        <v>1</v>
      </c>
      <c r="AE532" s="41">
        <v>6.7000000000000004E-2</v>
      </c>
      <c r="AF532" s="42">
        <v>-41.9</v>
      </c>
      <c r="AG532" s="47">
        <f t="shared" si="111"/>
        <v>-41.5</v>
      </c>
      <c r="AH532" s="43">
        <f t="shared" ca="1" si="103"/>
        <v>-38.242999999999995</v>
      </c>
      <c r="AI532" s="43">
        <f t="shared" ca="1" si="104"/>
        <v>-37.843000000000004</v>
      </c>
      <c r="AJ532" s="44">
        <f t="shared" ca="1" si="105"/>
        <v>-41.9</v>
      </c>
      <c r="AK532" s="44">
        <f t="shared" ca="1" si="106"/>
        <v>-41.5</v>
      </c>
      <c r="AL532" s="44">
        <f t="shared" ca="1" si="107"/>
        <v>-38.242999999999995</v>
      </c>
      <c r="AM532" s="44">
        <f t="shared" ca="1" si="108"/>
        <v>-37.842999999999996</v>
      </c>
      <c r="AN532" s="36" t="str">
        <f t="shared" ca="1" si="109"/>
        <v>20</v>
      </c>
      <c r="AO532" s="36" t="str">
        <f ca="1">ManualLookup(AB532,BoxVal(ROW(AB532),4,COLUMN(AO530)),IF(INDIRECT("$AB$"&amp;(INT((ROW()-4)/65)*65+4))="Gain-outphase",INDIRECT(DO$4),INDIRECT(DO$3)))</f>
        <v>00</v>
      </c>
      <c r="AP532" s="36" t="str">
        <f t="shared" ca="1" si="110"/>
        <v>00</v>
      </c>
      <c r="AQ532" s="36" t="str">
        <f t="shared" ca="1" si="110"/>
        <v>00</v>
      </c>
      <c r="AR532" s="36" t="str">
        <f t="shared" ca="1" si="110"/>
        <v>80</v>
      </c>
      <c r="AS532" s="36"/>
    </row>
    <row r="533" spans="19:45" ht="30" customHeight="1" x14ac:dyDescent="0.25">
      <c r="S533" s="7" t="s">
        <v>20</v>
      </c>
      <c r="T533" s="15">
        <v>-38</v>
      </c>
      <c r="U533" s="36"/>
      <c r="V533" s="37"/>
      <c r="W533" s="37"/>
      <c r="X533" s="38"/>
      <c r="Y533" s="38"/>
      <c r="Z533" s="55"/>
      <c r="AA533" s="39"/>
      <c r="AB533" s="40"/>
      <c r="AC533" s="40"/>
      <c r="AD533" s="40"/>
      <c r="AE533" s="41"/>
      <c r="AF533" s="42"/>
      <c r="AG533" s="47"/>
      <c r="AH533" s="43"/>
      <c r="AI533" s="43"/>
      <c r="AJ533" s="44"/>
      <c r="AK533" s="44"/>
      <c r="AL533" s="44"/>
      <c r="AM533" s="44"/>
      <c r="AN533" s="36"/>
      <c r="AO533" s="36"/>
      <c r="AP533" s="36"/>
      <c r="AQ533" s="36"/>
      <c r="AR533" s="36"/>
      <c r="AS533" s="36"/>
    </row>
    <row r="534" spans="19:45" ht="30" customHeight="1" x14ac:dyDescent="0.25">
      <c r="S534" s="7" t="s">
        <v>691</v>
      </c>
      <c r="T534" s="15" t="s">
        <v>1333</v>
      </c>
      <c r="U534" s="36"/>
      <c r="V534" s="37"/>
      <c r="W534" s="37"/>
      <c r="X534" s="38"/>
      <c r="Y534" s="38"/>
      <c r="Z534" s="55"/>
      <c r="AA534" s="39"/>
      <c r="AB534" s="40"/>
      <c r="AC534" s="40"/>
      <c r="AD534" s="40"/>
      <c r="AE534" s="41"/>
      <c r="AF534" s="42"/>
      <c r="AG534" s="47"/>
      <c r="AH534" s="43"/>
      <c r="AI534" s="43"/>
      <c r="AJ534" s="44"/>
      <c r="AK534" s="44"/>
      <c r="AL534" s="44"/>
      <c r="AM534" s="44"/>
      <c r="AN534" s="36"/>
      <c r="AO534" s="36"/>
      <c r="AP534" s="36"/>
      <c r="AQ534" s="36"/>
      <c r="AR534" s="36"/>
      <c r="AS534" s="36"/>
    </row>
    <row r="535" spans="19:45" ht="30" customHeight="1" x14ac:dyDescent="0.25">
      <c r="S535" s="7" t="s">
        <v>544</v>
      </c>
      <c r="T535" s="15" t="s">
        <v>993</v>
      </c>
      <c r="U535" s="36"/>
      <c r="V535" s="37"/>
      <c r="W535" s="37"/>
      <c r="X535" s="38"/>
      <c r="Y535" s="38"/>
      <c r="Z535" s="48"/>
      <c r="AA535" s="39"/>
      <c r="AB535" s="40"/>
      <c r="AC535" s="40"/>
      <c r="AD535" s="40"/>
      <c r="AE535" s="41"/>
      <c r="AF535" s="42"/>
      <c r="AG535" s="49"/>
      <c r="AH535" s="43"/>
      <c r="AI535" s="43"/>
      <c r="AJ535" s="44"/>
      <c r="AK535" s="44"/>
      <c r="AL535" s="44"/>
      <c r="AM535" s="44"/>
      <c r="AN535" s="36"/>
      <c r="AO535" s="36"/>
      <c r="AP535" s="36"/>
      <c r="AQ535" s="36"/>
      <c r="AR535" s="36"/>
      <c r="AS535" s="36"/>
    </row>
    <row r="536" spans="19:45" ht="30" customHeight="1" x14ac:dyDescent="0.25">
      <c r="S536" s="7" t="s">
        <v>12</v>
      </c>
      <c r="T536" s="15" t="s">
        <v>548</v>
      </c>
      <c r="U536" s="36"/>
      <c r="V536" s="37"/>
      <c r="W536" s="37"/>
      <c r="X536" s="38"/>
      <c r="Y536" s="38"/>
      <c r="Z536" s="48"/>
      <c r="AA536" s="39"/>
      <c r="AB536" s="40"/>
      <c r="AC536" s="40"/>
      <c r="AD536" s="40"/>
      <c r="AE536" s="41"/>
      <c r="AF536" s="42"/>
      <c r="AG536" s="49"/>
      <c r="AH536" s="43"/>
      <c r="AI536" s="43"/>
      <c r="AJ536" s="44"/>
      <c r="AK536" s="44"/>
      <c r="AL536" s="44"/>
      <c r="AM536" s="44"/>
      <c r="AN536" s="36"/>
      <c r="AO536" s="36"/>
      <c r="AP536" s="36"/>
      <c r="AQ536" s="36"/>
      <c r="AR536" s="36"/>
      <c r="AS536" s="36"/>
    </row>
    <row r="537" spans="19:45" ht="30" customHeight="1" x14ac:dyDescent="0.25">
      <c r="S537" s="26" t="s">
        <v>773</v>
      </c>
      <c r="T537" s="15" t="s">
        <v>562</v>
      </c>
      <c r="U537" s="36"/>
      <c r="V537" s="37"/>
      <c r="W537" s="37"/>
      <c r="X537" s="38"/>
      <c r="Y537" s="38"/>
      <c r="Z537" s="48"/>
      <c r="AA537" s="39"/>
      <c r="AB537" s="40"/>
      <c r="AC537" s="40"/>
      <c r="AD537" s="40"/>
      <c r="AE537" s="41"/>
      <c r="AF537" s="42"/>
      <c r="AG537" s="49"/>
      <c r="AH537" s="43"/>
      <c r="AI537" s="43"/>
      <c r="AJ537" s="44"/>
      <c r="AK537" s="44"/>
      <c r="AL537" s="44"/>
      <c r="AM537" s="44"/>
      <c r="AN537" s="36"/>
      <c r="AO537" s="36"/>
      <c r="AP537" s="36"/>
      <c r="AQ537" s="36"/>
      <c r="AR537" s="36"/>
      <c r="AS537" s="36"/>
    </row>
    <row r="538" spans="19:45" ht="30" customHeight="1" x14ac:dyDescent="0.25">
      <c r="S538" s="7" t="s">
        <v>573</v>
      </c>
      <c r="T538" s="15">
        <v>2.1</v>
      </c>
      <c r="U538" s="36"/>
      <c r="V538" s="37"/>
      <c r="W538" s="37"/>
      <c r="X538" s="38"/>
      <c r="Y538" s="38"/>
      <c r="Z538" s="48"/>
      <c r="AA538" s="39"/>
      <c r="AB538" s="40"/>
      <c r="AC538" s="40"/>
      <c r="AD538" s="40"/>
      <c r="AE538" s="41"/>
      <c r="AF538" s="42"/>
      <c r="AG538" s="49"/>
      <c r="AH538" s="43"/>
      <c r="AI538" s="43"/>
      <c r="AJ538" s="44"/>
      <c r="AK538" s="44"/>
      <c r="AL538" s="44"/>
      <c r="AM538" s="44"/>
      <c r="AN538" s="36"/>
      <c r="AO538" s="36"/>
      <c r="AP538" s="36"/>
      <c r="AQ538" s="36"/>
      <c r="AR538" s="36"/>
      <c r="AS538" s="36"/>
    </row>
    <row r="539" spans="19:45" ht="30" customHeight="1" x14ac:dyDescent="0.25">
      <c r="S539" s="7" t="s">
        <v>590</v>
      </c>
      <c r="T539" s="15">
        <f>VLOOKUP(T524,MPN!$A$1:$E$1000,4,FALSE)</f>
        <v>-38</v>
      </c>
      <c r="U539" s="36"/>
      <c r="V539" s="37"/>
      <c r="W539" s="37"/>
      <c r="X539" s="38"/>
      <c r="Y539" s="38"/>
      <c r="Z539" s="48"/>
      <c r="AA539" s="39"/>
      <c r="AB539" s="40"/>
      <c r="AC539" s="40"/>
      <c r="AD539" s="40"/>
      <c r="AE539" s="41"/>
      <c r="AF539" s="42"/>
      <c r="AG539" s="49"/>
      <c r="AH539" s="43"/>
      <c r="AI539" s="43"/>
      <c r="AJ539" s="44"/>
      <c r="AK539" s="44"/>
      <c r="AL539" s="44"/>
      <c r="AM539" s="44"/>
      <c r="AN539" s="36"/>
      <c r="AO539" s="36"/>
      <c r="AP539" s="36"/>
      <c r="AQ539" s="36"/>
      <c r="AR539" s="36"/>
      <c r="AS539" s="36"/>
    </row>
    <row r="540" spans="19:45" ht="30" customHeight="1" x14ac:dyDescent="0.25">
      <c r="S540" s="7" t="s">
        <v>693</v>
      </c>
      <c r="T540" s="15">
        <v>0.8</v>
      </c>
      <c r="U540" s="36"/>
      <c r="V540" s="37"/>
      <c r="W540" s="37"/>
      <c r="X540" s="38"/>
      <c r="Y540" s="38"/>
      <c r="Z540" s="48"/>
      <c r="AA540" s="39"/>
      <c r="AB540" s="40"/>
      <c r="AC540" s="40"/>
      <c r="AD540" s="40"/>
      <c r="AE540" s="41"/>
      <c r="AF540" s="42"/>
      <c r="AG540" s="49"/>
      <c r="AH540" s="43"/>
      <c r="AI540" s="43"/>
      <c r="AJ540" s="44"/>
      <c r="AK540" s="44"/>
      <c r="AL540" s="44"/>
      <c r="AM540" s="44"/>
      <c r="AN540" s="36"/>
      <c r="AO540" s="36"/>
      <c r="AP540" s="36"/>
      <c r="AQ540" s="36"/>
      <c r="AR540" s="36"/>
      <c r="AS540" s="36"/>
    </row>
    <row r="541" spans="19:45" ht="30" customHeight="1" x14ac:dyDescent="0.25">
      <c r="S541" s="7" t="s">
        <v>604</v>
      </c>
      <c r="T541" s="7" t="str">
        <f>VLOOKUP($T528,$AU$1:$AZ$31,MATCH($T522,$AU$1:$AZ$1,0),FALSE)&amp;"_"&amp;T530</f>
        <v>default_NormalMode</v>
      </c>
      <c r="U541" s="36"/>
      <c r="V541" s="37"/>
      <c r="W541" s="37"/>
      <c r="X541" s="38"/>
      <c r="Y541" s="38"/>
      <c r="Z541" s="48"/>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S542" s="7" t="s">
        <v>424</v>
      </c>
      <c r="T542" s="7" t="str">
        <f>VLOOKUP($T524,MPN!$A$1:$E$500,2,FALSE)</f>
        <v>AMIC</v>
      </c>
      <c r="U542" s="36"/>
      <c r="V542" s="37"/>
      <c r="W542" s="37"/>
      <c r="X542" s="38"/>
      <c r="Y542" s="38"/>
      <c r="Z542" s="48"/>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S543" s="7" t="s">
        <v>16</v>
      </c>
      <c r="T543" s="7" t="str">
        <f>VLOOKUP($T525,ASIC!$A$1:$B$200,2,FALSE)</f>
        <v>304ZA</v>
      </c>
      <c r="U543" s="36"/>
      <c r="V543" s="37"/>
      <c r="W543" s="37"/>
      <c r="X543" s="38"/>
      <c r="Y543" s="38"/>
      <c r="Z543" s="48"/>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S544" s="7" t="s">
        <v>17</v>
      </c>
      <c r="T544" s="7" t="str">
        <f>VLOOKUP($T526,Sensor!$A$1:$B$100,2,FALSE)</f>
        <v>2410A</v>
      </c>
      <c r="U544" s="36"/>
      <c r="V544" s="37"/>
      <c r="W544" s="37"/>
      <c r="X544" s="38"/>
      <c r="Y544" s="38"/>
      <c r="Z544" s="48"/>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S545" s="7" t="s">
        <v>21</v>
      </c>
      <c r="T545" s="7" t="str">
        <f>VLOOKUP($T524,MPN!$A$1:$E$500,5,FALSE)</f>
        <v>Default</v>
      </c>
      <c r="U545" s="36"/>
      <c r="V545" s="37"/>
      <c r="W545" s="37"/>
      <c r="X545" s="38"/>
      <c r="Y545" s="38"/>
      <c r="Z545" s="48"/>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S546" s="7" t="s">
        <v>545</v>
      </c>
      <c r="T546" s="7">
        <f>VLOOKUP(T535,$DT$1:$DV$31,3,FALSE)</f>
        <v>0</v>
      </c>
      <c r="U546" s="36"/>
      <c r="V546" s="37"/>
      <c r="W546" s="37"/>
      <c r="X546" s="38"/>
      <c r="Y546" s="38"/>
      <c r="Z546" s="48"/>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S547" s="7" t="s">
        <v>22</v>
      </c>
      <c r="T547" s="15">
        <v>2</v>
      </c>
      <c r="U547" s="36"/>
      <c r="V547" s="37"/>
      <c r="W547" s="37"/>
      <c r="X547" s="38"/>
      <c r="Y547" s="38"/>
      <c r="Z547" s="48"/>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S548" s="7" t="s">
        <v>696</v>
      </c>
      <c r="T548" s="28">
        <v>44746</v>
      </c>
      <c r="U548" s="36"/>
      <c r="V548" s="37"/>
      <c r="W548" s="37"/>
      <c r="X548" s="38"/>
      <c r="Y548" s="38"/>
      <c r="Z548" s="48"/>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S549" s="7" t="s">
        <v>694</v>
      </c>
      <c r="T549" s="15" t="s">
        <v>994</v>
      </c>
      <c r="U549" s="36"/>
      <c r="V549" s="37"/>
      <c r="W549" s="37"/>
      <c r="X549" s="38"/>
      <c r="Y549" s="38"/>
      <c r="Z549" s="48"/>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S550" s="7" t="s">
        <v>697</v>
      </c>
      <c r="T550" s="7">
        <f ca="1">COUNTA(U525:U584)</f>
        <v>8</v>
      </c>
      <c r="U550" s="36"/>
      <c r="V550" s="37"/>
      <c r="W550" s="37"/>
      <c r="X550" s="38"/>
      <c r="Y550" s="38"/>
      <c r="Z550" s="48"/>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S551" s="7" t="s">
        <v>715</v>
      </c>
      <c r="T551" s="7" t="str">
        <f>T539&amp;"+/-"&amp;T540&amp;" "&amp;T549</f>
        <v>-38+/-0.8 dBV</v>
      </c>
      <c r="U551" s="36"/>
      <c r="V551" s="37"/>
      <c r="W551" s="37"/>
      <c r="X551" s="38"/>
      <c r="Y551" s="38"/>
      <c r="Z551" s="48"/>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S552" s="7" t="s">
        <v>719</v>
      </c>
      <c r="T552" s="54" t="str">
        <f>T531&amp;" : "&amp;T534&amp;" "&amp;"(uA)"&amp;CHAR(10)&amp;"Vdc&amp;Remark: "&amp;T537</f>
        <v>3.3V : 100~170 (uA)
Vdc&amp;Remark: -</v>
      </c>
      <c r="U552" s="36"/>
      <c r="V552" s="37"/>
      <c r="W552" s="37"/>
      <c r="X552" s="38"/>
      <c r="Y552" s="38"/>
      <c r="Z552" s="48"/>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U553" s="36"/>
      <c r="V553" s="37"/>
      <c r="W553" s="37"/>
      <c r="X553" s="38"/>
      <c r="Y553" s="38"/>
      <c r="Z553" s="48"/>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t="s">
        <v>14</v>
      </c>
      <c r="T554" s="2" t="str">
        <f>ADDRESS(ROW(S554),COLUMN($S$1))&amp;":"&amp;ADDRESS(ROW(S584),COLUMN($T$1))</f>
        <v>$S$554:$T$584</v>
      </c>
      <c r="U554" s="36"/>
      <c r="V554" s="37"/>
      <c r="W554" s="37"/>
      <c r="X554" s="38"/>
      <c r="Y554" s="38"/>
      <c r="Z554" s="48"/>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t="str">
        <f>$BB$2</f>
        <v>14V</v>
      </c>
      <c r="T555" s="3" t="s">
        <v>255</v>
      </c>
      <c r="U555" s="36"/>
      <c r="V555" s="37"/>
      <c r="W555" s="37"/>
      <c r="X555" s="38"/>
      <c r="Y555" s="38"/>
      <c r="Z555" s="48"/>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t="str">
        <f>$BB$3</f>
        <v>13V</v>
      </c>
      <c r="T556" s="3" t="s">
        <v>562</v>
      </c>
      <c r="U556" s="36"/>
      <c r="V556" s="37"/>
      <c r="W556" s="37"/>
      <c r="X556" s="38"/>
      <c r="Y556" s="38"/>
      <c r="Z556" s="48"/>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t="str">
        <f>$BB$4</f>
        <v>12V</v>
      </c>
      <c r="T557" s="3" t="s">
        <v>562</v>
      </c>
      <c r="U557" s="36"/>
      <c r="V557" s="37"/>
      <c r="W557" s="37"/>
      <c r="X557" s="38"/>
      <c r="Y557" s="38"/>
      <c r="Z557" s="48"/>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t="str">
        <f>$BB$5</f>
        <v>11V</v>
      </c>
      <c r="T558" s="3" t="s">
        <v>562</v>
      </c>
      <c r="U558" s="36"/>
      <c r="V558" s="37"/>
      <c r="W558" s="37"/>
      <c r="X558" s="38"/>
      <c r="Y558" s="38"/>
      <c r="Z558" s="48"/>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t="str">
        <f>$BB$6</f>
        <v>10V</v>
      </c>
      <c r="T559" s="3">
        <v>2.25</v>
      </c>
      <c r="U559" s="36"/>
      <c r="V559" s="37"/>
      <c r="W559" s="37"/>
      <c r="X559" s="38"/>
      <c r="Y559" s="38"/>
      <c r="Z559" s="48"/>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t="str">
        <f>$BB$7</f>
        <v>9V</v>
      </c>
      <c r="T560" s="3">
        <v>0</v>
      </c>
      <c r="U560" s="36"/>
      <c r="V560" s="37"/>
      <c r="W560" s="37"/>
      <c r="X560" s="38"/>
      <c r="Y560" s="38"/>
      <c r="Z560" s="48"/>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$BB$8</f>
        <v>8V</v>
      </c>
      <c r="T561" s="3" t="s">
        <v>562</v>
      </c>
      <c r="U561" s="36"/>
      <c r="V561" s="37"/>
      <c r="W561" s="37"/>
      <c r="X561" s="38"/>
      <c r="Y561" s="38"/>
      <c r="Z561" s="48"/>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$BB$9</f>
        <v>7V</v>
      </c>
      <c r="T562" s="3" t="s">
        <v>562</v>
      </c>
      <c r="U562" s="36"/>
      <c r="V562" s="37"/>
      <c r="W562" s="37"/>
      <c r="X562" s="38"/>
      <c r="Y562" s="38"/>
      <c r="Z562" s="48"/>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$BB$10</f>
        <v>FIX</v>
      </c>
      <c r="T563" s="3">
        <v>0</v>
      </c>
      <c r="U563" s="36"/>
      <c r="V563" s="37"/>
      <c r="W563" s="37"/>
      <c r="X563" s="38"/>
      <c r="Y563" s="38"/>
      <c r="Z563" s="48"/>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$BB$11</f>
        <v>-</v>
      </c>
      <c r="T564" s="3"/>
      <c r="U564" s="36"/>
      <c r="V564" s="37"/>
      <c r="W564" s="37"/>
      <c r="X564" s="38"/>
      <c r="Y564" s="38"/>
      <c r="Z564" s="48"/>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$BB$12</f>
        <v>-</v>
      </c>
      <c r="T565" s="3"/>
      <c r="U565" s="36"/>
      <c r="V565" s="37"/>
      <c r="W565" s="37"/>
      <c r="X565" s="38"/>
      <c r="Y565" s="38"/>
      <c r="Z565" s="48"/>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$BB$13</f>
        <v>-</v>
      </c>
      <c r="T566" s="3"/>
      <c r="U566" s="36"/>
      <c r="V566" s="37"/>
      <c r="W566" s="37"/>
      <c r="X566" s="38"/>
      <c r="Y566" s="38"/>
      <c r="Z566" s="48"/>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$BB$14</f>
        <v>-</v>
      </c>
      <c r="T567" s="3"/>
      <c r="U567" s="36"/>
      <c r="V567" s="37"/>
      <c r="W567" s="37"/>
      <c r="X567" s="38"/>
      <c r="Y567" s="38"/>
      <c r="Z567" s="48"/>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$BB$15</f>
        <v>-</v>
      </c>
      <c r="T568" s="3"/>
      <c r="U568" s="36"/>
      <c r="V568" s="37"/>
      <c r="W568" s="37"/>
      <c r="X568" s="38"/>
      <c r="Y568" s="38"/>
      <c r="Z568" s="48"/>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$BB$16</f>
        <v>-</v>
      </c>
      <c r="T569" s="3"/>
      <c r="U569" s="36"/>
      <c r="V569" s="37"/>
      <c r="W569" s="37"/>
      <c r="X569" s="38"/>
      <c r="Y569" s="38"/>
      <c r="Z569" s="48"/>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$BB$17</f>
        <v>-</v>
      </c>
      <c r="T570" s="3"/>
      <c r="U570" s="36"/>
      <c r="V570" s="37"/>
      <c r="W570" s="37"/>
      <c r="X570" s="38"/>
      <c r="Y570" s="38"/>
      <c r="Z570" s="48"/>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$BB$18</f>
        <v>-</v>
      </c>
      <c r="T571" s="3"/>
      <c r="U571" s="36"/>
      <c r="V571" s="37"/>
      <c r="W571" s="37"/>
      <c r="X571" s="38"/>
      <c r="Y571" s="38"/>
      <c r="Z571" s="48"/>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$BB$19</f>
        <v>-</v>
      </c>
      <c r="T572" s="3"/>
      <c r="U572" s="36"/>
      <c r="V572" s="37"/>
      <c r="W572" s="37"/>
      <c r="X572" s="38"/>
      <c r="Y572" s="38"/>
      <c r="Z572" s="48"/>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$BB$20</f>
        <v>-</v>
      </c>
      <c r="T573" s="3"/>
      <c r="U573" s="36"/>
      <c r="V573" s="37"/>
      <c r="W573" s="37"/>
      <c r="X573" s="38"/>
      <c r="Y573" s="38"/>
      <c r="Z573" s="48"/>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$BB$21</f>
        <v>-</v>
      </c>
      <c r="T574" s="3"/>
      <c r="U574" s="36"/>
      <c r="V574" s="37"/>
      <c r="W574" s="37"/>
      <c r="X574" s="38"/>
      <c r="Y574" s="38"/>
      <c r="Z574" s="48"/>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$BB$22</f>
        <v>-</v>
      </c>
      <c r="T575" s="3"/>
      <c r="U575" s="36"/>
      <c r="V575" s="37"/>
      <c r="W575" s="37"/>
      <c r="X575" s="38"/>
      <c r="Y575" s="38"/>
      <c r="Z575" s="48"/>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$BB$23</f>
        <v>-</v>
      </c>
      <c r="T576" s="3"/>
      <c r="U576" s="36"/>
      <c r="V576" s="37"/>
      <c r="W576" s="37"/>
      <c r="X576" s="38"/>
      <c r="Y576" s="38"/>
      <c r="Z576" s="48"/>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$BB$24</f>
        <v>-</v>
      </c>
      <c r="T577" s="3"/>
      <c r="U577" s="36"/>
      <c r="V577" s="37"/>
      <c r="W577" s="37"/>
      <c r="X577" s="38"/>
      <c r="Y577" s="38"/>
      <c r="Z577" s="48"/>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$BB$25</f>
        <v>-</v>
      </c>
      <c r="T578" s="3"/>
      <c r="U578" s="36"/>
      <c r="V578" s="37"/>
      <c r="W578" s="37"/>
      <c r="X578" s="38"/>
      <c r="Y578" s="38"/>
      <c r="Z578" s="48"/>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$BB$26</f>
        <v>-</v>
      </c>
      <c r="T579" s="3"/>
      <c r="U579" s="36"/>
      <c r="V579" s="37"/>
      <c r="W579" s="37"/>
      <c r="X579" s="38"/>
      <c r="Y579" s="38"/>
      <c r="Z579" s="48"/>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$BB$27</f>
        <v>-</v>
      </c>
      <c r="T580" s="3"/>
      <c r="U580" s="36"/>
      <c r="V580" s="37"/>
      <c r="W580" s="37"/>
      <c r="X580" s="38"/>
      <c r="Y580" s="38"/>
      <c r="Z580" s="48"/>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$BB$28</f>
        <v>-</v>
      </c>
      <c r="T581" s="3"/>
      <c r="U581" s="36"/>
      <c r="V581" s="37"/>
      <c r="W581" s="37"/>
      <c r="X581" s="38"/>
      <c r="Y581" s="38"/>
      <c r="Z581" s="48"/>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$BB$29</f>
        <v>-</v>
      </c>
      <c r="T582" s="3"/>
      <c r="U582" s="36"/>
      <c r="V582" s="37"/>
      <c r="W582" s="37"/>
      <c r="X582" s="38"/>
      <c r="Y582" s="38"/>
      <c r="Z582" s="48"/>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$BB$30</f>
        <v>-</v>
      </c>
      <c r="T583" s="3"/>
      <c r="U583" s="36"/>
      <c r="V583" s="37"/>
      <c r="W583" s="37"/>
      <c r="X583" s="38"/>
      <c r="Y583" s="38"/>
      <c r="Z583" s="48"/>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$BB$31</f>
        <v>-</v>
      </c>
      <c r="T584" s="3"/>
      <c r="U584" s="36"/>
      <c r="V584" s="37"/>
      <c r="W584" s="37"/>
      <c r="X584" s="38"/>
      <c r="Y584" s="38"/>
      <c r="Z584" s="48"/>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31" cm="1">
        <f t="array" ref="S586">BoxNum(ROW($S586))</f>
        <v>10</v>
      </c>
      <c r="T586" s="7" t="s">
        <v>698</v>
      </c>
      <c r="U586" s="15" t="s">
        <v>1311</v>
      </c>
      <c r="V586" s="12"/>
      <c r="W586" s="65"/>
      <c r="X586" s="12"/>
      <c r="Y586" s="7">
        <f>VLOOKUP(U586,$DX$1:$DZ$21,3,FALSE)</f>
        <v>0</v>
      </c>
      <c r="AD586" s="8"/>
    </row>
    <row r="587" spans="19:45" ht="30" customHeight="1" x14ac:dyDescent="0.25">
      <c r="S587" s="7" t="s">
        <v>24</v>
      </c>
      <c r="T587" s="15" t="s">
        <v>1154</v>
      </c>
      <c r="U587" s="5" t="s">
        <v>23</v>
      </c>
      <c r="V587" s="7" t="str">
        <f>VLOOKUP(U586,$DX$1:$DZ$21,2,FALSE)</f>
        <v>Bit11,15</v>
      </c>
      <c r="W587" s="19"/>
      <c r="X587" s="19"/>
      <c r="Y587" s="19"/>
      <c r="Z587" s="19"/>
      <c r="AA587" s="5" t="s">
        <v>592</v>
      </c>
      <c r="AB587" s="26" t="str">
        <f>T606&amp;"_"&amp;ABS(T604)&amp;"dB_"&amp;T608&amp;"_"&amp;T609&amp;"_"&amp;GetAbsMaxMinText(AF590:AG649)&amp;"_"&amp;T589&amp;"_"&amp;T588&amp;S586&amp;"."&amp;T612</f>
        <v>16V_NormalMode_38dB_304ZA_2410A_350_421_ZTS6856S_MP10.3</v>
      </c>
      <c r="AC587" s="18"/>
      <c r="AD587" s="18"/>
      <c r="AE587" s="18"/>
      <c r="AF587" s="18"/>
      <c r="AG587" s="18"/>
      <c r="AH587" s="19"/>
      <c r="AI587" s="19" t="s">
        <v>2</v>
      </c>
      <c r="AJ587" s="16"/>
      <c r="AK587" s="16"/>
      <c r="AL587" s="16"/>
      <c r="AM587" s="16"/>
      <c r="AN587" s="16"/>
      <c r="AO587" s="16"/>
      <c r="AP587" s="16"/>
      <c r="AQ587" s="16"/>
      <c r="AR587" s="16"/>
      <c r="AS587" s="16"/>
    </row>
    <row r="588" spans="19:45" ht="30" customHeight="1" x14ac:dyDescent="0.25">
      <c r="S588" s="7" t="s">
        <v>5</v>
      </c>
      <c r="T588" s="15" t="s">
        <v>1148</v>
      </c>
      <c r="U588" s="32" t="str">
        <f>HYPERLINK("#A"&amp;(S586+1),"&lt;==Block" &amp; $S586 &amp;"==&gt;")</f>
        <v>&lt;==Block10==&gt;</v>
      </c>
      <c r="V588" s="51"/>
      <c r="W588" s="19"/>
      <c r="X588" s="19"/>
      <c r="Y588" s="23"/>
      <c r="Z588" s="8"/>
      <c r="AA588" s="19"/>
      <c r="AB588" s="121" t="str" cm="1">
        <f t="array" aca="1" ref="AB588" ca="1">IF(INDIRECT(ADDRESS((QUOTIENT(ROW(AB588)-0.1,65)*65)+4,COLUMN(AB589)))="Gain-inphase","$BM$2:$BM$31","$BN$2:$BN$31")</f>
        <v>$BM$2:$BM$31</v>
      </c>
      <c r="AC588" s="19"/>
      <c r="AD588" s="19"/>
      <c r="AE588" s="19"/>
      <c r="AF588" s="19"/>
      <c r="AG588" s="19"/>
      <c r="AH588" s="19"/>
      <c r="AI588" s="19"/>
      <c r="AJ588" s="19"/>
      <c r="AK588" s="19"/>
      <c r="AL588" s="19"/>
      <c r="AM588" s="19"/>
      <c r="AN588" s="57" t="s">
        <v>723</v>
      </c>
      <c r="AO588" s="57" t="s">
        <v>709</v>
      </c>
      <c r="AP588" s="57" t="s">
        <v>710</v>
      </c>
      <c r="AQ588" s="57" t="s">
        <v>611</v>
      </c>
      <c r="AR588" s="57" t="s">
        <v>711</v>
      </c>
      <c r="AS588" s="50"/>
    </row>
    <row r="589" spans="19:45" ht="30" customHeight="1" x14ac:dyDescent="0.25">
      <c r="S589" s="7" t="s">
        <v>10</v>
      </c>
      <c r="T589" s="15" t="s">
        <v>1172</v>
      </c>
      <c r="U589" s="52" t="s">
        <v>775</v>
      </c>
      <c r="V589" s="33" t="s">
        <v>601</v>
      </c>
      <c r="W589" s="33" t="s">
        <v>602</v>
      </c>
      <c r="X589" s="33" t="s">
        <v>603</v>
      </c>
      <c r="Y589" s="33" t="s">
        <v>603</v>
      </c>
      <c r="Z589" s="33" t="s">
        <v>591</v>
      </c>
      <c r="AA589" s="33" t="s">
        <v>7</v>
      </c>
      <c r="AB589" s="120" t="s">
        <v>1329</v>
      </c>
      <c r="AC589" s="33" t="s">
        <v>577</v>
      </c>
      <c r="AD589" s="33" t="s">
        <v>611</v>
      </c>
      <c r="AE589" s="33" t="s">
        <v>569</v>
      </c>
      <c r="AF589" s="35" t="s">
        <v>593</v>
      </c>
      <c r="AG589" s="35" t="s">
        <v>594</v>
      </c>
      <c r="AH589" s="35" t="s">
        <v>595</v>
      </c>
      <c r="AI589" s="35" t="s">
        <v>596</v>
      </c>
      <c r="AJ589" s="56" t="s">
        <v>597</v>
      </c>
      <c r="AK589" s="56" t="s">
        <v>598</v>
      </c>
      <c r="AL589" s="56" t="s">
        <v>599</v>
      </c>
      <c r="AM589" s="56" t="s">
        <v>600</v>
      </c>
      <c r="AN589" s="56" t="str">
        <f>VLOOKUP($T597,$DE$1:$DJ$31,2,FALSE)</f>
        <v>Full</v>
      </c>
      <c r="AO589" s="56" t="str">
        <f>VLOOKUP($T597,$DE$1:$DJ$31,3,FALSE)</f>
        <v>Full</v>
      </c>
      <c r="AP589" s="56" t="str">
        <f>VLOOKUP($T597,$DE$1:$DJ$31,4,FALSE)</f>
        <v>non</v>
      </c>
      <c r="AQ589" s="56" t="str">
        <f>VLOOKUP($T597,$DE$1:$DJ$31,5,FALSE)</f>
        <v>non</v>
      </c>
      <c r="AR589" s="56" t="str">
        <f>VLOOKUP($T597,$DE$1:$DJ$31,6,FALSE)</f>
        <v>Full</v>
      </c>
      <c r="AS589" s="35" t="s">
        <v>726</v>
      </c>
    </row>
    <row r="590" spans="19:45" ht="30" customHeight="1" x14ac:dyDescent="0.25">
      <c r="S590" s="7" t="s">
        <v>18</v>
      </c>
      <c r="T590" s="15" t="s">
        <v>1278</v>
      </c>
      <c r="U590" s="36" t="str">
        <f t="shared" ref="U590:U604" ca="1" si="112">ConfigCode($AA590,$AN590,$AO590,$AP590,$AQ590,$AR590,$AF590,$AG590,2)</f>
        <v>0x10=-35.50,-35.00;</v>
      </c>
      <c r="V590" s="37"/>
      <c r="W590" s="37"/>
      <c r="X590" s="68"/>
      <c r="Y590" s="68"/>
      <c r="Z590" s="55">
        <f t="shared" ref="Z590:Z604" ca="1" si="113" xml:space="preserve">
N("vbias,vlookup vbias range")+
VLOOKUP($AA590,INDIRECT(BoxVal(ROW($AA590),34,COLUMN(T586))),2,FALSE)+
N("gain")+
$AB590+
N("vcm")+
VLOOKUP($AC590,$CT$1:$DC$31,7,FALSE)+
N("(vbias*vcp*vbg-vbias)*sensor ratio")+
VbiasCal($AA590,$AD590,$AE590,BoxVal(ROW($AC590),18,COLUMN($T$22)))+
N("vbias ref+gain ref")+
$V590+$W590</f>
        <v>-2.8</v>
      </c>
      <c r="AA590" s="39" t="s">
        <v>1268</v>
      </c>
      <c r="AB590" s="40">
        <v>0</v>
      </c>
      <c r="AC590" s="40" t="s">
        <v>996</v>
      </c>
      <c r="AD590" s="40">
        <v>1</v>
      </c>
      <c r="AE590" s="41">
        <v>0</v>
      </c>
      <c r="AF590" s="42">
        <v>-35.5</v>
      </c>
      <c r="AG590" s="42">
        <v>-35</v>
      </c>
      <c r="AH590" s="43">
        <f t="shared" ref="AH590:AH604" ca="1" si="114">$AF590+$Z590</f>
        <v>-38.299999999999997</v>
      </c>
      <c r="AI590" s="43">
        <f t="shared" ref="AI590:AI604" ca="1" si="115">$AG590+$Z590</f>
        <v>-37.799999999999997</v>
      </c>
      <c r="AJ590" s="44">
        <f t="shared" ref="AJ590:AJ604" ca="1" si="116" xml:space="preserve">
N("initial sens-loopgain")+
$AF590-BoxVal(ROW($AA590),26,COLUMN(INDIRECT("T"&amp;(INT(ROW($AA607)/65))*65+2)))</f>
        <v>-35.5</v>
      </c>
      <c r="AK590" s="44">
        <f t="shared" ref="AK590:AK604" ca="1" si="117">AJ590+(AG590-AF590)</f>
        <v>-35</v>
      </c>
      <c r="AL590" s="44">
        <f t="shared" ref="AL590:AL604" ca="1" si="118" xml:space="preserve">
N("initial sens-loopgain-gain-gain ref-vcm")+
$AH590-
BoxVal(ROW($AA590),26,COLUMN(INDIRECT("T"&amp;(INT(ROW($AA607)/65))*65+2)))-
$AB590-
$W590-
IFERROR(VLOOKUP($AC590,$CT$1:$DC$31,7,FALSE),0)</f>
        <v>-38.299999999999997</v>
      </c>
      <c r="AM590" s="44">
        <f t="shared" ref="AM590:AM604" ca="1" si="119">AL590+(AG590-AF590)</f>
        <v>-37.799999999999997</v>
      </c>
      <c r="AN590" s="36" t="str">
        <f t="shared" ref="AN590:AN604" ca="1" si="120">IF(BoxVal(ROW(AA590),9,COLUMN(T588))="FIX","00",ManualLookup(AA590,BoxVal(ROW(AA590),4,COLUMN(AN588)),INDIRECT(DN$3)))</f>
        <v>10</v>
      </c>
      <c r="AO590" s="36" t="str">
        <f ca="1">ManualLookup(AB590,BoxVal(ROW(AB590),4,COLUMN(AO588)),IF(INDIRECT("$AB$"&amp;(INT((ROW()-4)/65)*65+4))="Gain-outphase",INDIRECT(DO$4),INDIRECT(DO$3)))</f>
        <v>00</v>
      </c>
      <c r="AP590" s="36" t="str">
        <f t="shared" ref="AP590:AP604" ca="1" si="121">ManualLookup(AC590,BoxVal(ROW(AC590),4,COLUMN(AP588)),INDIRECT(DP$3))</f>
        <v>00</v>
      </c>
      <c r="AQ590" s="36" t="str">
        <f t="shared" ref="AQ590:AQ604" ca="1" si="122">ManualLookup(AD590,BoxVal(ROW(AD590),4,COLUMN(AQ588)),INDIRECT(DQ$3))</f>
        <v>00</v>
      </c>
      <c r="AR590" s="36" t="str">
        <f t="shared" ref="AR590:AR604" ca="1" si="123">ManualLookup(AE590,BoxVal(ROW(AE590),4,COLUMN(AR588)),INDIRECT(DR$3))</f>
        <v>00</v>
      </c>
      <c r="AS590" s="33"/>
    </row>
    <row r="591" spans="19:45" ht="30" customHeight="1" x14ac:dyDescent="0.25">
      <c r="S591" s="7" t="s">
        <v>13</v>
      </c>
      <c r="T591" s="15" t="s">
        <v>1281</v>
      </c>
      <c r="U591" s="36" t="str">
        <f t="shared" ca="1" si="112"/>
        <v>0x13=-36.00,-35.50;</v>
      </c>
      <c r="V591" s="37"/>
      <c r="W591" s="37"/>
      <c r="X591" s="68"/>
      <c r="Y591" s="68"/>
      <c r="Z591" s="55">
        <f t="shared" ca="1" si="113"/>
        <v>-2.2999999999999998</v>
      </c>
      <c r="AA591" s="39" t="s">
        <v>1268</v>
      </c>
      <c r="AB591" s="40">
        <v>0.5</v>
      </c>
      <c r="AC591" s="40" t="s">
        <v>996</v>
      </c>
      <c r="AD591" s="40">
        <v>1</v>
      </c>
      <c r="AE591" s="41">
        <v>0</v>
      </c>
      <c r="AF591" s="42">
        <v>-36</v>
      </c>
      <c r="AG591" s="47">
        <f t="shared" ref="AG591:AG604" si="124">AF590</f>
        <v>-35.5</v>
      </c>
      <c r="AH591" s="43">
        <f t="shared" ca="1" si="114"/>
        <v>-38.299999999999997</v>
      </c>
      <c r="AI591" s="43">
        <f t="shared" ca="1" si="115"/>
        <v>-37.799999999999997</v>
      </c>
      <c r="AJ591" s="44">
        <f t="shared" ca="1" si="116"/>
        <v>-36</v>
      </c>
      <c r="AK591" s="44">
        <f t="shared" ca="1" si="117"/>
        <v>-35.5</v>
      </c>
      <c r="AL591" s="44">
        <f t="shared" ca="1" si="118"/>
        <v>-38.799999999999997</v>
      </c>
      <c r="AM591" s="44">
        <f t="shared" ca="1" si="119"/>
        <v>-38.299999999999997</v>
      </c>
      <c r="AN591" s="36" t="str">
        <f t="shared" ca="1" si="120"/>
        <v>10</v>
      </c>
      <c r="AO591" s="36" t="str">
        <f ca="1">ManualLookup(AB591,BoxVal(ROW(AB591),4,COLUMN(AO589)),IF(INDIRECT("$AB$"&amp;(INT((ROW()-4)/65)*65+4))="Gain-outphase",INDIRECT(DO$4),INDIRECT(DO$3)))</f>
        <v>03</v>
      </c>
      <c r="AP591" s="36" t="str">
        <f t="shared" ca="1" si="121"/>
        <v>00</v>
      </c>
      <c r="AQ591" s="36" t="str">
        <f t="shared" ca="1" si="122"/>
        <v>00</v>
      </c>
      <c r="AR591" s="36" t="str">
        <f t="shared" ca="1" si="123"/>
        <v>00</v>
      </c>
      <c r="AS591" s="36"/>
    </row>
    <row r="592" spans="19:45" ht="30" customHeight="1" x14ac:dyDescent="0.25">
      <c r="S592" s="26"/>
      <c r="T592" s="17"/>
      <c r="U592" s="36" t="str">
        <f t="shared" ca="1" si="112"/>
        <v>0x14=-36.50,-36.00;</v>
      </c>
      <c r="V592" s="37"/>
      <c r="W592" s="37"/>
      <c r="X592" s="68"/>
      <c r="Y592" s="68"/>
      <c r="Z592" s="55">
        <f t="shared" ca="1" si="113"/>
        <v>-1.7999999999999998</v>
      </c>
      <c r="AA592" s="39" t="s">
        <v>1268</v>
      </c>
      <c r="AB592" s="40">
        <v>1</v>
      </c>
      <c r="AC592" s="40" t="s">
        <v>995</v>
      </c>
      <c r="AD592" s="40">
        <v>1</v>
      </c>
      <c r="AE592" s="41">
        <v>0</v>
      </c>
      <c r="AF592" s="42">
        <v>-36.5</v>
      </c>
      <c r="AG592" s="47">
        <f t="shared" si="124"/>
        <v>-36</v>
      </c>
      <c r="AH592" s="43">
        <f t="shared" ca="1" si="114"/>
        <v>-38.299999999999997</v>
      </c>
      <c r="AI592" s="43">
        <f t="shared" ca="1" si="115"/>
        <v>-37.799999999999997</v>
      </c>
      <c r="AJ592" s="44">
        <f t="shared" ca="1" si="116"/>
        <v>-36.5</v>
      </c>
      <c r="AK592" s="44">
        <f t="shared" ca="1" si="117"/>
        <v>-36</v>
      </c>
      <c r="AL592" s="44">
        <f t="shared" ca="1" si="118"/>
        <v>-39.299999999999997</v>
      </c>
      <c r="AM592" s="44">
        <f t="shared" ca="1" si="119"/>
        <v>-38.799999999999997</v>
      </c>
      <c r="AN592" s="36" t="str">
        <f t="shared" ca="1" si="120"/>
        <v>10</v>
      </c>
      <c r="AO592" s="36" t="str">
        <f ca="1">ManualLookup(AB592,BoxVal(ROW(AB592),4,COLUMN(AO590)),IF(INDIRECT("$AB$"&amp;(INT((ROW()-4)/65)*65+4))="Gain-outphase",INDIRECT(DO$4),INDIRECT(DO$3)))</f>
        <v>04</v>
      </c>
      <c r="AP592" s="36" t="str">
        <f t="shared" ca="1" si="121"/>
        <v>00</v>
      </c>
      <c r="AQ592" s="36" t="str">
        <f t="shared" ca="1" si="122"/>
        <v>00</v>
      </c>
      <c r="AR592" s="36" t="str">
        <f t="shared" ca="1" si="123"/>
        <v>00</v>
      </c>
      <c r="AS592" s="36"/>
    </row>
    <row r="593" spans="19:45" ht="30" customHeight="1" x14ac:dyDescent="0.25">
      <c r="S593" s="7" t="s">
        <v>19</v>
      </c>
      <c r="T593" s="15" t="s">
        <v>1161</v>
      </c>
      <c r="U593" s="36" t="str">
        <f t="shared" ca="1" si="112"/>
        <v>0x15=-37.00,-36.50;</v>
      </c>
      <c r="V593" s="37"/>
      <c r="W593" s="37"/>
      <c r="X593" s="68"/>
      <c r="Y593" s="68"/>
      <c r="Z593" s="55">
        <f t="shared" ca="1" si="113"/>
        <v>-1.2999999999999998</v>
      </c>
      <c r="AA593" s="39" t="s">
        <v>1268</v>
      </c>
      <c r="AB593" s="40">
        <v>1.5</v>
      </c>
      <c r="AC593" s="40" t="s">
        <v>995</v>
      </c>
      <c r="AD593" s="40">
        <v>1</v>
      </c>
      <c r="AE593" s="41">
        <v>0</v>
      </c>
      <c r="AF593" s="42">
        <v>-37</v>
      </c>
      <c r="AG593" s="47">
        <f t="shared" si="124"/>
        <v>-36.5</v>
      </c>
      <c r="AH593" s="43">
        <f t="shared" ca="1" si="114"/>
        <v>-38.299999999999997</v>
      </c>
      <c r="AI593" s="43">
        <f t="shared" ca="1" si="115"/>
        <v>-37.799999999999997</v>
      </c>
      <c r="AJ593" s="44">
        <f t="shared" ca="1" si="116"/>
        <v>-37</v>
      </c>
      <c r="AK593" s="44">
        <f t="shared" ca="1" si="117"/>
        <v>-36.5</v>
      </c>
      <c r="AL593" s="44">
        <f t="shared" ca="1" si="118"/>
        <v>-39.799999999999997</v>
      </c>
      <c r="AM593" s="44">
        <f t="shared" ca="1" si="119"/>
        <v>-39.299999999999997</v>
      </c>
      <c r="AN593" s="36" t="str">
        <f t="shared" ca="1" si="120"/>
        <v>10</v>
      </c>
      <c r="AO593" s="36" t="str">
        <f ca="1">ManualLookup(AB593,BoxVal(ROW(AB593),4,COLUMN(AO591)),IF(INDIRECT("$AB$"&amp;(INT((ROW()-4)/65)*65+4))="Gain-outphase",INDIRECT(DO$4),INDIRECT(DO$3)))</f>
        <v>05</v>
      </c>
      <c r="AP593" s="36" t="str">
        <f t="shared" ca="1" si="121"/>
        <v>00</v>
      </c>
      <c r="AQ593" s="36" t="str">
        <f t="shared" ca="1" si="122"/>
        <v>00</v>
      </c>
      <c r="AR593" s="36" t="str">
        <f t="shared" ca="1" si="123"/>
        <v>00</v>
      </c>
      <c r="AS593" s="36"/>
    </row>
    <row r="594" spans="19:45" ht="30" customHeight="1" x14ac:dyDescent="0.25">
      <c r="S594" s="7" t="s">
        <v>15</v>
      </c>
      <c r="T594" s="15" t="s">
        <v>1151</v>
      </c>
      <c r="U594" s="36" t="str">
        <f t="shared" ca="1" si="112"/>
        <v>0x94=-37.60,-37.00;</v>
      </c>
      <c r="V594" s="37"/>
      <c r="W594" s="37"/>
      <c r="X594" s="68"/>
      <c r="Y594" s="68"/>
      <c r="Z594" s="55">
        <f t="shared" ca="1" si="113"/>
        <v>-0.67439999999999967</v>
      </c>
      <c r="AA594" s="39" t="s">
        <v>1268</v>
      </c>
      <c r="AB594" s="40">
        <v>1</v>
      </c>
      <c r="AC594" s="40" t="s">
        <v>995</v>
      </c>
      <c r="AD594" s="40">
        <v>1</v>
      </c>
      <c r="AE594" s="41">
        <v>6.7000000000000004E-2</v>
      </c>
      <c r="AF594" s="42">
        <v>-37.6</v>
      </c>
      <c r="AG594" s="47">
        <f t="shared" si="124"/>
        <v>-37</v>
      </c>
      <c r="AH594" s="43">
        <f t="shared" ca="1" si="114"/>
        <v>-38.2744</v>
      </c>
      <c r="AI594" s="43">
        <f t="shared" ca="1" si="115"/>
        <v>-37.674399999999999</v>
      </c>
      <c r="AJ594" s="44">
        <f t="shared" ca="1" si="116"/>
        <v>-37.6</v>
      </c>
      <c r="AK594" s="44">
        <f t="shared" ca="1" si="117"/>
        <v>-37</v>
      </c>
      <c r="AL594" s="44">
        <f t="shared" ca="1" si="118"/>
        <v>-39.2744</v>
      </c>
      <c r="AM594" s="44">
        <f t="shared" ca="1" si="119"/>
        <v>-38.674399999999999</v>
      </c>
      <c r="AN594" s="36" t="str">
        <f t="shared" ca="1" si="120"/>
        <v>10</v>
      </c>
      <c r="AO594" s="36" t="str">
        <f ca="1">ManualLookup(AB594,BoxVal(ROW(AB594),4,COLUMN(AO592)),IF(INDIRECT("$AB$"&amp;(INT((ROW()-4)/65)*65+4))="Gain-outphase",INDIRECT(DO$4),INDIRECT(DO$3)))</f>
        <v>04</v>
      </c>
      <c r="AP594" s="36" t="str">
        <f t="shared" ca="1" si="121"/>
        <v>00</v>
      </c>
      <c r="AQ594" s="36" t="str">
        <f t="shared" ca="1" si="122"/>
        <v>00</v>
      </c>
      <c r="AR594" s="36" t="str">
        <f t="shared" ca="1" si="123"/>
        <v>80</v>
      </c>
      <c r="AS594" s="36"/>
    </row>
    <row r="595" spans="19:45" ht="30" customHeight="1" x14ac:dyDescent="0.25">
      <c r="S595" s="7" t="s">
        <v>705</v>
      </c>
      <c r="T595" s="15" t="s">
        <v>1152</v>
      </c>
      <c r="U595" s="36" t="str">
        <f t="shared" ca="1" si="112"/>
        <v>0x95=-38.10,-37.60;</v>
      </c>
      <c r="V595" s="37"/>
      <c r="W595" s="37"/>
      <c r="X595" s="68"/>
      <c r="Y595" s="68"/>
      <c r="Z595" s="55">
        <f t="shared" ca="1" si="113"/>
        <v>-0.17439999999999967</v>
      </c>
      <c r="AA595" s="39" t="s">
        <v>1268</v>
      </c>
      <c r="AB595" s="40">
        <v>1.5</v>
      </c>
      <c r="AC595" s="40" t="s">
        <v>995</v>
      </c>
      <c r="AD595" s="40">
        <v>1</v>
      </c>
      <c r="AE595" s="41">
        <v>6.7000000000000004E-2</v>
      </c>
      <c r="AF595" s="42">
        <v>-38.1</v>
      </c>
      <c r="AG595" s="47">
        <f t="shared" si="124"/>
        <v>-37.6</v>
      </c>
      <c r="AH595" s="43">
        <f t="shared" ca="1" si="114"/>
        <v>-38.2744</v>
      </c>
      <c r="AI595" s="43">
        <f t="shared" ca="1" si="115"/>
        <v>-37.7744</v>
      </c>
      <c r="AJ595" s="44">
        <f t="shared" ca="1" si="116"/>
        <v>-38.1</v>
      </c>
      <c r="AK595" s="44">
        <f t="shared" ca="1" si="117"/>
        <v>-37.6</v>
      </c>
      <c r="AL595" s="44">
        <f t="shared" ca="1" si="118"/>
        <v>-39.7744</v>
      </c>
      <c r="AM595" s="44">
        <f t="shared" ca="1" si="119"/>
        <v>-39.2744</v>
      </c>
      <c r="AN595" s="36" t="str">
        <f t="shared" ca="1" si="120"/>
        <v>10</v>
      </c>
      <c r="AO595" s="36" t="str">
        <f ca="1">ManualLookup(AB595,BoxVal(ROW(AB595),4,COLUMN(AO593)),IF(INDIRECT("$AB$"&amp;(INT((ROW()-4)/65)*65+4))="Gain-outphase",INDIRECT(DO$4),INDIRECT(DO$3)))</f>
        <v>05</v>
      </c>
      <c r="AP595" s="36" t="str">
        <f t="shared" ca="1" si="121"/>
        <v>00</v>
      </c>
      <c r="AQ595" s="36" t="str">
        <f t="shared" ca="1" si="122"/>
        <v>00</v>
      </c>
      <c r="AR595" s="36" t="str">
        <f t="shared" ca="1" si="123"/>
        <v>80</v>
      </c>
      <c r="AS595" s="36"/>
    </row>
    <row r="596" spans="19:45" ht="30" customHeight="1" x14ac:dyDescent="0.25">
      <c r="S596" s="7" t="s">
        <v>605</v>
      </c>
      <c r="T596" s="15" t="s">
        <v>991</v>
      </c>
      <c r="U596" s="36" t="str">
        <f t="shared" ca="1" si="112"/>
        <v>0x00=-38.30,-38.10;</v>
      </c>
      <c r="V596" s="37"/>
      <c r="W596" s="37"/>
      <c r="X596" s="68"/>
      <c r="Y596" s="68"/>
      <c r="Z596" s="55">
        <f t="shared" ca="1" si="113"/>
        <v>0</v>
      </c>
      <c r="AA596" s="39" t="s">
        <v>965</v>
      </c>
      <c r="AB596" s="40">
        <v>0</v>
      </c>
      <c r="AC596" s="40" t="s">
        <v>995</v>
      </c>
      <c r="AD596" s="40">
        <v>1</v>
      </c>
      <c r="AE596" s="41">
        <v>0</v>
      </c>
      <c r="AF596" s="42">
        <v>-38.299999999999997</v>
      </c>
      <c r="AG596" s="47">
        <f t="shared" si="124"/>
        <v>-38.1</v>
      </c>
      <c r="AH596" s="43">
        <f t="shared" ca="1" si="114"/>
        <v>-38.299999999999997</v>
      </c>
      <c r="AI596" s="43">
        <f t="shared" ca="1" si="115"/>
        <v>-38.1</v>
      </c>
      <c r="AJ596" s="44">
        <f t="shared" ca="1" si="116"/>
        <v>-38.299999999999997</v>
      </c>
      <c r="AK596" s="44">
        <f t="shared" ca="1" si="117"/>
        <v>-38.1</v>
      </c>
      <c r="AL596" s="44">
        <f t="shared" ca="1" si="118"/>
        <v>-38.299999999999997</v>
      </c>
      <c r="AM596" s="44">
        <f t="shared" ca="1" si="119"/>
        <v>-38.1</v>
      </c>
      <c r="AN596" s="36" t="str">
        <f t="shared" ca="1" si="120"/>
        <v>00</v>
      </c>
      <c r="AO596" s="36" t="str">
        <f ca="1">ManualLookup(AB596,BoxVal(ROW(AB596),4,COLUMN(AO594)),IF(INDIRECT("$AB$"&amp;(INT((ROW()-4)/65)*65+4))="Gain-outphase",INDIRECT(DO$4),INDIRECT(DO$3)))</f>
        <v>00</v>
      </c>
      <c r="AP596" s="36" t="str">
        <f t="shared" ca="1" si="121"/>
        <v>00</v>
      </c>
      <c r="AQ596" s="36" t="str">
        <f t="shared" ca="1" si="122"/>
        <v>00</v>
      </c>
      <c r="AR596" s="36" t="str">
        <f t="shared" ca="1" si="123"/>
        <v>00</v>
      </c>
      <c r="AS596" s="36"/>
    </row>
    <row r="597" spans="19:45" ht="30" customHeight="1" x14ac:dyDescent="0.25">
      <c r="S597" s="7" t="s">
        <v>721</v>
      </c>
      <c r="T597" s="15" t="s">
        <v>26</v>
      </c>
      <c r="U597" s="36" t="str">
        <f t="shared" ca="1" si="112"/>
        <v>0x03=-38.80,-38.30;</v>
      </c>
      <c r="V597" s="37"/>
      <c r="W597" s="37"/>
      <c r="X597" s="68"/>
      <c r="Y597" s="68"/>
      <c r="Z597" s="55">
        <f t="shared" ca="1" si="113"/>
        <v>0.5</v>
      </c>
      <c r="AA597" s="39" t="s">
        <v>965</v>
      </c>
      <c r="AB597" s="40">
        <v>0.5</v>
      </c>
      <c r="AC597" s="40" t="s">
        <v>995</v>
      </c>
      <c r="AD597" s="40">
        <v>1</v>
      </c>
      <c r="AE597" s="41">
        <v>0</v>
      </c>
      <c r="AF597" s="42">
        <v>-38.799999999999997</v>
      </c>
      <c r="AG597" s="47">
        <f t="shared" si="124"/>
        <v>-38.299999999999997</v>
      </c>
      <c r="AH597" s="43">
        <f t="shared" ca="1" si="114"/>
        <v>-38.299999999999997</v>
      </c>
      <c r="AI597" s="43">
        <f t="shared" ca="1" si="115"/>
        <v>-37.799999999999997</v>
      </c>
      <c r="AJ597" s="44">
        <f t="shared" ca="1" si="116"/>
        <v>-38.799999999999997</v>
      </c>
      <c r="AK597" s="44">
        <f t="shared" ca="1" si="117"/>
        <v>-38.299999999999997</v>
      </c>
      <c r="AL597" s="44">
        <f t="shared" ca="1" si="118"/>
        <v>-38.799999999999997</v>
      </c>
      <c r="AM597" s="44">
        <f t="shared" ca="1" si="119"/>
        <v>-38.299999999999997</v>
      </c>
      <c r="AN597" s="36" t="str">
        <f t="shared" ca="1" si="120"/>
        <v>00</v>
      </c>
      <c r="AO597" s="36" t="str">
        <f ca="1">ManualLookup(AB597,BoxVal(ROW(AB597),4,COLUMN(AO595)),IF(INDIRECT("$AB$"&amp;(INT((ROW()-4)/65)*65+4))="Gain-outphase",INDIRECT(DO$4),INDIRECT(DO$3)))</f>
        <v>03</v>
      </c>
      <c r="AP597" s="36" t="str">
        <f t="shared" ca="1" si="121"/>
        <v>00</v>
      </c>
      <c r="AQ597" s="36" t="str">
        <f t="shared" ca="1" si="122"/>
        <v>00</v>
      </c>
      <c r="AR597" s="36" t="str">
        <f t="shared" ca="1" si="123"/>
        <v>00</v>
      </c>
      <c r="AS597" s="36"/>
    </row>
    <row r="598" spans="19:45" ht="30" customHeight="1" x14ac:dyDescent="0.25">
      <c r="S598" s="7" t="s">
        <v>20</v>
      </c>
      <c r="T598" s="15">
        <v>-37</v>
      </c>
      <c r="U598" s="36" t="str">
        <f t="shared" ca="1" si="112"/>
        <v>0x04=-39.30,-38.80;</v>
      </c>
      <c r="V598" s="37"/>
      <c r="W598" s="37"/>
      <c r="X598" s="38"/>
      <c r="Y598" s="38"/>
      <c r="Z598" s="55">
        <f t="shared" ca="1" si="113"/>
        <v>1</v>
      </c>
      <c r="AA598" s="39" t="s">
        <v>965</v>
      </c>
      <c r="AB598" s="40">
        <v>1</v>
      </c>
      <c r="AC598" s="40" t="s">
        <v>995</v>
      </c>
      <c r="AD598" s="40">
        <v>1</v>
      </c>
      <c r="AE598" s="41">
        <v>0</v>
      </c>
      <c r="AF598" s="42">
        <v>-39.299999999999997</v>
      </c>
      <c r="AG598" s="47">
        <f t="shared" si="124"/>
        <v>-38.799999999999997</v>
      </c>
      <c r="AH598" s="43">
        <f t="shared" ca="1" si="114"/>
        <v>-38.299999999999997</v>
      </c>
      <c r="AI598" s="43">
        <f t="shared" ca="1" si="115"/>
        <v>-37.799999999999997</v>
      </c>
      <c r="AJ598" s="44">
        <f t="shared" ca="1" si="116"/>
        <v>-39.299999999999997</v>
      </c>
      <c r="AK598" s="44">
        <f t="shared" ca="1" si="117"/>
        <v>-38.799999999999997</v>
      </c>
      <c r="AL598" s="44">
        <f t="shared" ca="1" si="118"/>
        <v>-39.299999999999997</v>
      </c>
      <c r="AM598" s="44">
        <f t="shared" ca="1" si="119"/>
        <v>-38.799999999999997</v>
      </c>
      <c r="AN598" s="36" t="str">
        <f t="shared" ca="1" si="120"/>
        <v>00</v>
      </c>
      <c r="AO598" s="36" t="str">
        <f ca="1">ManualLookup(AB598,BoxVal(ROW(AB598),4,COLUMN(AO596)),IF(INDIRECT("$AB$"&amp;(INT((ROW()-4)/65)*65+4))="Gain-outphase",INDIRECT(DO$4),INDIRECT(DO$3)))</f>
        <v>04</v>
      </c>
      <c r="AP598" s="36" t="str">
        <f t="shared" ca="1" si="121"/>
        <v>00</v>
      </c>
      <c r="AQ598" s="36" t="str">
        <f t="shared" ca="1" si="122"/>
        <v>00</v>
      </c>
      <c r="AR598" s="36" t="str">
        <f t="shared" ca="1" si="123"/>
        <v>00</v>
      </c>
      <c r="AS598" s="36"/>
    </row>
    <row r="599" spans="19:45" ht="30" customHeight="1" x14ac:dyDescent="0.25">
      <c r="S599" s="7" t="s">
        <v>691</v>
      </c>
      <c r="T599" s="15" t="s">
        <v>1333</v>
      </c>
      <c r="U599" s="36" t="str">
        <f t="shared" ca="1" si="112"/>
        <v>0x05=-39.80,-39.30;</v>
      </c>
      <c r="V599" s="37"/>
      <c r="W599" s="37"/>
      <c r="X599" s="38"/>
      <c r="Y599" s="38"/>
      <c r="Z599" s="55">
        <f t="shared" ca="1" si="113"/>
        <v>1.5</v>
      </c>
      <c r="AA599" s="39" t="s">
        <v>965</v>
      </c>
      <c r="AB599" s="40">
        <v>1.5</v>
      </c>
      <c r="AC599" s="40" t="s">
        <v>995</v>
      </c>
      <c r="AD599" s="40">
        <v>1</v>
      </c>
      <c r="AE599" s="41">
        <v>0</v>
      </c>
      <c r="AF599" s="42">
        <v>-39.799999999999997</v>
      </c>
      <c r="AG599" s="47">
        <f t="shared" si="124"/>
        <v>-39.299999999999997</v>
      </c>
      <c r="AH599" s="43">
        <f t="shared" ca="1" si="114"/>
        <v>-38.299999999999997</v>
      </c>
      <c r="AI599" s="43">
        <f t="shared" ca="1" si="115"/>
        <v>-37.799999999999997</v>
      </c>
      <c r="AJ599" s="44">
        <f t="shared" ca="1" si="116"/>
        <v>-39.799999999999997</v>
      </c>
      <c r="AK599" s="44">
        <f t="shared" ca="1" si="117"/>
        <v>-39.299999999999997</v>
      </c>
      <c r="AL599" s="44">
        <f t="shared" ca="1" si="118"/>
        <v>-39.799999999999997</v>
      </c>
      <c r="AM599" s="44">
        <f t="shared" ca="1" si="119"/>
        <v>-39.299999999999997</v>
      </c>
      <c r="AN599" s="36" t="str">
        <f t="shared" ca="1" si="120"/>
        <v>00</v>
      </c>
      <c r="AO599" s="36" t="str">
        <f ca="1">ManualLookup(AB599,BoxVal(ROW(AB599),4,COLUMN(AO597)),IF(INDIRECT("$AB$"&amp;(INT((ROW()-4)/65)*65+4))="Gain-outphase",INDIRECT(DO$4),INDIRECT(DO$3)))</f>
        <v>05</v>
      </c>
      <c r="AP599" s="36" t="str">
        <f t="shared" ca="1" si="121"/>
        <v>00</v>
      </c>
      <c r="AQ599" s="36" t="str">
        <f t="shared" ca="1" si="122"/>
        <v>00</v>
      </c>
      <c r="AR599" s="36" t="str">
        <f t="shared" ca="1" si="123"/>
        <v>00</v>
      </c>
      <c r="AS599" s="36"/>
    </row>
    <row r="600" spans="19:45" ht="30" customHeight="1" x14ac:dyDescent="0.25">
      <c r="S600" s="7" t="s">
        <v>544</v>
      </c>
      <c r="T600" s="15" t="s">
        <v>993</v>
      </c>
      <c r="U600" s="36" t="str">
        <f t="shared" ca="1" si="112"/>
        <v>0x83=-40.10,-39.80;</v>
      </c>
      <c r="V600" s="37"/>
      <c r="W600" s="37"/>
      <c r="X600" s="38"/>
      <c r="Y600" s="38"/>
      <c r="Z600" s="55">
        <f t="shared" ca="1" si="113"/>
        <v>1.7663000000000002</v>
      </c>
      <c r="AA600" s="39" t="s">
        <v>965</v>
      </c>
      <c r="AB600" s="40">
        <v>0.5</v>
      </c>
      <c r="AC600" s="40" t="s">
        <v>995</v>
      </c>
      <c r="AD600" s="40">
        <v>1</v>
      </c>
      <c r="AE600" s="41">
        <v>6.7000000000000004E-2</v>
      </c>
      <c r="AF600" s="42">
        <v>-40.1</v>
      </c>
      <c r="AG600" s="49">
        <f t="shared" si="124"/>
        <v>-39.799999999999997</v>
      </c>
      <c r="AH600" s="43">
        <f t="shared" ca="1" si="114"/>
        <v>-38.3337</v>
      </c>
      <c r="AI600" s="43">
        <f t="shared" ca="1" si="115"/>
        <v>-38.033699999999996</v>
      </c>
      <c r="AJ600" s="44">
        <f t="shared" ca="1" si="116"/>
        <v>-40.1</v>
      </c>
      <c r="AK600" s="44">
        <f t="shared" ca="1" si="117"/>
        <v>-39.799999999999997</v>
      </c>
      <c r="AL600" s="44">
        <f t="shared" ca="1" si="118"/>
        <v>-38.8337</v>
      </c>
      <c r="AM600" s="44">
        <f t="shared" ca="1" si="119"/>
        <v>-38.533699999999996</v>
      </c>
      <c r="AN600" s="36" t="str">
        <f t="shared" ca="1" si="120"/>
        <v>00</v>
      </c>
      <c r="AO600" s="36" t="str">
        <f ca="1">ManualLookup(AB600,BoxVal(ROW(AB600),4,COLUMN(AO598)),IF(INDIRECT("$AB$"&amp;(INT((ROW()-4)/65)*65+4))="Gain-outphase",INDIRECT(DO$4),INDIRECT(DO$3)))</f>
        <v>03</v>
      </c>
      <c r="AP600" s="36" t="str">
        <f t="shared" ca="1" si="121"/>
        <v>00</v>
      </c>
      <c r="AQ600" s="36" t="str">
        <f t="shared" ca="1" si="122"/>
        <v>00</v>
      </c>
      <c r="AR600" s="36" t="str">
        <f t="shared" ca="1" si="123"/>
        <v>80</v>
      </c>
      <c r="AS600" s="36"/>
    </row>
    <row r="601" spans="19:45" ht="30" customHeight="1" x14ac:dyDescent="0.25">
      <c r="S601" s="7" t="s">
        <v>12</v>
      </c>
      <c r="T601" s="15" t="s">
        <v>548</v>
      </c>
      <c r="U601" s="36" t="str">
        <f t="shared" ca="1" si="112"/>
        <v>0x84=-40.60,-40.10;</v>
      </c>
      <c r="V601" s="37"/>
      <c r="W601" s="37"/>
      <c r="X601" s="38"/>
      <c r="Y601" s="38"/>
      <c r="Z601" s="55">
        <f t="shared" ca="1" si="113"/>
        <v>2.2663000000000002</v>
      </c>
      <c r="AA601" s="39" t="s">
        <v>965</v>
      </c>
      <c r="AB601" s="40">
        <v>1</v>
      </c>
      <c r="AC601" s="40" t="s">
        <v>995</v>
      </c>
      <c r="AD601" s="40">
        <v>1</v>
      </c>
      <c r="AE601" s="41">
        <v>6.7000000000000004E-2</v>
      </c>
      <c r="AF601" s="42">
        <v>-40.6</v>
      </c>
      <c r="AG601" s="49">
        <f t="shared" si="124"/>
        <v>-40.1</v>
      </c>
      <c r="AH601" s="43">
        <f t="shared" ca="1" si="114"/>
        <v>-38.3337</v>
      </c>
      <c r="AI601" s="43">
        <f t="shared" ca="1" si="115"/>
        <v>-37.8337</v>
      </c>
      <c r="AJ601" s="44">
        <f t="shared" ca="1" si="116"/>
        <v>-40.6</v>
      </c>
      <c r="AK601" s="44">
        <f t="shared" ca="1" si="117"/>
        <v>-40.1</v>
      </c>
      <c r="AL601" s="44">
        <f t="shared" ca="1" si="118"/>
        <v>-39.3337</v>
      </c>
      <c r="AM601" s="44">
        <f t="shared" ca="1" si="119"/>
        <v>-38.8337</v>
      </c>
      <c r="AN601" s="36" t="str">
        <f t="shared" ca="1" si="120"/>
        <v>00</v>
      </c>
      <c r="AO601" s="36" t="str">
        <f ca="1">ManualLookup(AB601,BoxVal(ROW(AB601),4,COLUMN(AO599)),IF(INDIRECT("$AB$"&amp;(INT((ROW()-4)/65)*65+4))="Gain-outphase",INDIRECT(DO$4),INDIRECT(DO$3)))</f>
        <v>04</v>
      </c>
      <c r="AP601" s="36" t="str">
        <f t="shared" ca="1" si="121"/>
        <v>00</v>
      </c>
      <c r="AQ601" s="36" t="str">
        <f t="shared" ca="1" si="122"/>
        <v>00</v>
      </c>
      <c r="AR601" s="36" t="str">
        <f t="shared" ca="1" si="123"/>
        <v>80</v>
      </c>
      <c r="AS601" s="36"/>
    </row>
    <row r="602" spans="19:45" ht="30" customHeight="1" x14ac:dyDescent="0.25">
      <c r="S602" s="26" t="s">
        <v>773</v>
      </c>
      <c r="T602" s="15" t="s">
        <v>562</v>
      </c>
      <c r="U602" s="36" t="str">
        <f t="shared" ca="1" si="112"/>
        <v>0x85=-41.10,-40.60;</v>
      </c>
      <c r="V602" s="37"/>
      <c r="W602" s="37"/>
      <c r="X602" s="38"/>
      <c r="Y602" s="38"/>
      <c r="Z602" s="55">
        <f t="shared" ca="1" si="113"/>
        <v>2.7663000000000002</v>
      </c>
      <c r="AA602" s="39" t="s">
        <v>965</v>
      </c>
      <c r="AB602" s="40">
        <v>1.5</v>
      </c>
      <c r="AC602" s="40" t="s">
        <v>995</v>
      </c>
      <c r="AD602" s="40">
        <v>1</v>
      </c>
      <c r="AE602" s="41">
        <v>6.7000000000000004E-2</v>
      </c>
      <c r="AF602" s="42">
        <v>-41.1</v>
      </c>
      <c r="AG602" s="49">
        <f t="shared" si="124"/>
        <v>-40.6</v>
      </c>
      <c r="AH602" s="43">
        <f t="shared" ca="1" si="114"/>
        <v>-38.3337</v>
      </c>
      <c r="AI602" s="43">
        <f t="shared" ca="1" si="115"/>
        <v>-37.8337</v>
      </c>
      <c r="AJ602" s="44">
        <f t="shared" ca="1" si="116"/>
        <v>-41.1</v>
      </c>
      <c r="AK602" s="44">
        <f t="shared" ca="1" si="117"/>
        <v>-40.6</v>
      </c>
      <c r="AL602" s="44">
        <f t="shared" ca="1" si="118"/>
        <v>-39.8337</v>
      </c>
      <c r="AM602" s="44">
        <f t="shared" ca="1" si="119"/>
        <v>-39.3337</v>
      </c>
      <c r="AN602" s="36" t="str">
        <f t="shared" ca="1" si="120"/>
        <v>00</v>
      </c>
      <c r="AO602" s="36" t="str">
        <f ca="1">ManualLookup(AB602,BoxVal(ROW(AB602),4,COLUMN(AO600)),IF(INDIRECT("$AB$"&amp;(INT((ROW()-4)/65)*65+4))="Gain-outphase",INDIRECT(DO$4),INDIRECT(DO$3)))</f>
        <v>05</v>
      </c>
      <c r="AP602" s="36" t="str">
        <f t="shared" ca="1" si="121"/>
        <v>00</v>
      </c>
      <c r="AQ602" s="36" t="str">
        <f t="shared" ca="1" si="122"/>
        <v>00</v>
      </c>
      <c r="AR602" s="36" t="str">
        <f t="shared" ca="1" si="123"/>
        <v>80</v>
      </c>
      <c r="AS602" s="36"/>
    </row>
    <row r="603" spans="19:45" ht="30" customHeight="1" x14ac:dyDescent="0.25">
      <c r="S603" s="7" t="s">
        <v>573</v>
      </c>
      <c r="T603" s="15">
        <v>2.1</v>
      </c>
      <c r="U603" s="36" t="str">
        <f t="shared" ca="1" si="112"/>
        <v>0x24=-41.50,-41.10;</v>
      </c>
      <c r="V603" s="37"/>
      <c r="W603" s="37"/>
      <c r="X603" s="38"/>
      <c r="Y603" s="38"/>
      <c r="Z603" s="55">
        <f t="shared" ca="1" si="113"/>
        <v>3.3</v>
      </c>
      <c r="AA603" s="39" t="s">
        <v>584</v>
      </c>
      <c r="AB603" s="40">
        <v>1</v>
      </c>
      <c r="AC603" s="40" t="s">
        <v>995</v>
      </c>
      <c r="AD603" s="40">
        <v>1</v>
      </c>
      <c r="AE603" s="41">
        <v>0</v>
      </c>
      <c r="AF603" s="42">
        <v>-41.5</v>
      </c>
      <c r="AG603" s="49">
        <f t="shared" si="124"/>
        <v>-41.1</v>
      </c>
      <c r="AH603" s="43">
        <f t="shared" ca="1" si="114"/>
        <v>-38.200000000000003</v>
      </c>
      <c r="AI603" s="43">
        <f t="shared" ca="1" si="115"/>
        <v>-37.800000000000004</v>
      </c>
      <c r="AJ603" s="44">
        <f t="shared" ca="1" si="116"/>
        <v>-41.5</v>
      </c>
      <c r="AK603" s="44">
        <f t="shared" ca="1" si="117"/>
        <v>-41.1</v>
      </c>
      <c r="AL603" s="44">
        <f t="shared" ca="1" si="118"/>
        <v>-39.200000000000003</v>
      </c>
      <c r="AM603" s="44">
        <f t="shared" ca="1" si="119"/>
        <v>-38.800000000000004</v>
      </c>
      <c r="AN603" s="36" t="str">
        <f t="shared" ca="1" si="120"/>
        <v>20</v>
      </c>
      <c r="AO603" s="36" t="str">
        <f ca="1">ManualLookup(AB603,BoxVal(ROW(AB603),4,COLUMN(AO601)),IF(INDIRECT("$AB$"&amp;(INT((ROW()-4)/65)*65+4))="Gain-outphase",INDIRECT(DO$4),INDIRECT(DO$3)))</f>
        <v>04</v>
      </c>
      <c r="AP603" s="36" t="str">
        <f t="shared" ca="1" si="121"/>
        <v>00</v>
      </c>
      <c r="AQ603" s="36" t="str">
        <f t="shared" ca="1" si="122"/>
        <v>00</v>
      </c>
      <c r="AR603" s="36" t="str">
        <f t="shared" ca="1" si="123"/>
        <v>00</v>
      </c>
      <c r="AS603" s="36"/>
    </row>
    <row r="604" spans="19:45" ht="30" customHeight="1" x14ac:dyDescent="0.25">
      <c r="S604" s="7" t="s">
        <v>590</v>
      </c>
      <c r="T604" s="15">
        <f>VLOOKUP(T589,MPN!$A$1:$E$1000,4,FALSE)</f>
        <v>-38</v>
      </c>
      <c r="U604" s="36" t="str">
        <f t="shared" ca="1" si="112"/>
        <v>0x25=-42.10,-41.50;</v>
      </c>
      <c r="V604" s="37"/>
      <c r="W604" s="37"/>
      <c r="X604" s="38"/>
      <c r="Y604" s="38"/>
      <c r="Z604" s="55">
        <f t="shared" ca="1" si="113"/>
        <v>3.8</v>
      </c>
      <c r="AA604" s="39" t="s">
        <v>584</v>
      </c>
      <c r="AB604" s="40">
        <v>1.5</v>
      </c>
      <c r="AC604" s="40" t="s">
        <v>995</v>
      </c>
      <c r="AD604" s="40">
        <v>1</v>
      </c>
      <c r="AE604" s="41">
        <v>0</v>
      </c>
      <c r="AF604" s="42">
        <v>-42.1</v>
      </c>
      <c r="AG604" s="49">
        <f t="shared" si="124"/>
        <v>-41.5</v>
      </c>
      <c r="AH604" s="43">
        <f t="shared" ca="1" si="114"/>
        <v>-38.300000000000004</v>
      </c>
      <c r="AI604" s="43">
        <f t="shared" ca="1" si="115"/>
        <v>-37.700000000000003</v>
      </c>
      <c r="AJ604" s="44">
        <f t="shared" ca="1" si="116"/>
        <v>-42.1</v>
      </c>
      <c r="AK604" s="44">
        <f t="shared" ca="1" si="117"/>
        <v>-41.5</v>
      </c>
      <c r="AL604" s="44">
        <f t="shared" ca="1" si="118"/>
        <v>-39.800000000000004</v>
      </c>
      <c r="AM604" s="44">
        <f t="shared" ca="1" si="119"/>
        <v>-39.200000000000003</v>
      </c>
      <c r="AN604" s="36" t="str">
        <f t="shared" ca="1" si="120"/>
        <v>20</v>
      </c>
      <c r="AO604" s="36" t="str">
        <f ca="1">ManualLookup(AB604,BoxVal(ROW(AB604),4,COLUMN(AO602)),IF(INDIRECT("$AB$"&amp;(INT((ROW()-4)/65)*65+4))="Gain-outphase",INDIRECT(DO$4),INDIRECT(DO$3)))</f>
        <v>05</v>
      </c>
      <c r="AP604" s="36" t="str">
        <f t="shared" ca="1" si="121"/>
        <v>00</v>
      </c>
      <c r="AQ604" s="36" t="str">
        <f t="shared" ca="1" si="122"/>
        <v>00</v>
      </c>
      <c r="AR604" s="36" t="str">
        <f t="shared" ca="1" si="123"/>
        <v>00</v>
      </c>
      <c r="AS604" s="36"/>
    </row>
    <row r="605" spans="19:45" ht="30" customHeight="1" x14ac:dyDescent="0.25">
      <c r="S605" s="7" t="s">
        <v>693</v>
      </c>
      <c r="T605" s="15">
        <v>0.8</v>
      </c>
      <c r="U605" s="36"/>
      <c r="V605" s="37"/>
      <c r="W605" s="37"/>
      <c r="X605" s="38"/>
      <c r="Y605" s="38"/>
      <c r="Z605" s="48"/>
      <c r="AA605" s="39"/>
      <c r="AB605" s="40"/>
      <c r="AC605" s="40"/>
      <c r="AD605" s="40"/>
      <c r="AE605" s="41"/>
      <c r="AF605" s="42"/>
      <c r="AG605" s="49"/>
      <c r="AH605" s="43"/>
      <c r="AI605" s="43"/>
      <c r="AJ605" s="44"/>
      <c r="AK605" s="44"/>
      <c r="AL605" s="44"/>
      <c r="AM605" s="44"/>
      <c r="AN605" s="36"/>
      <c r="AO605" s="36"/>
      <c r="AP605" s="36"/>
      <c r="AQ605" s="36"/>
      <c r="AR605" s="36"/>
      <c r="AS605" s="36"/>
    </row>
    <row r="606" spans="19:45" ht="30" customHeight="1" x14ac:dyDescent="0.25">
      <c r="S606" s="7" t="s">
        <v>604</v>
      </c>
      <c r="T606" s="7" t="str">
        <f>VLOOKUP($T593,$AU$1:$AZ$31,MATCH($T587,$AU$1:$AZ$1,0),FALSE)&amp;"_"&amp;T595</f>
        <v>16V_NormalMode</v>
      </c>
      <c r="U606" s="36"/>
      <c r="V606" s="37"/>
      <c r="W606" s="37"/>
      <c r="X606" s="38"/>
      <c r="Y606" s="38"/>
      <c r="Z606" s="48"/>
      <c r="AA606" s="39"/>
      <c r="AB606" s="40"/>
      <c r="AC606" s="40"/>
      <c r="AD606" s="40"/>
      <c r="AE606" s="41"/>
      <c r="AF606" s="42"/>
      <c r="AG606" s="49"/>
      <c r="AH606" s="43"/>
      <c r="AI606" s="43"/>
      <c r="AJ606" s="44"/>
      <c r="AK606" s="44"/>
      <c r="AL606" s="44"/>
      <c r="AM606" s="44"/>
      <c r="AN606" s="36"/>
      <c r="AO606" s="36"/>
      <c r="AP606" s="36"/>
      <c r="AQ606" s="36"/>
      <c r="AR606" s="36"/>
      <c r="AS606" s="36"/>
    </row>
    <row r="607" spans="19:45" ht="30" customHeight="1" x14ac:dyDescent="0.25">
      <c r="S607" s="7" t="s">
        <v>424</v>
      </c>
      <c r="T607" s="7" t="str">
        <f>VLOOKUP($T589,MPN!$A$1:$E$500,2,FALSE)</f>
        <v>AMIC</v>
      </c>
      <c r="U607" s="36"/>
      <c r="V607" s="37"/>
      <c r="W607" s="37"/>
      <c r="X607" s="38"/>
      <c r="Y607" s="38"/>
      <c r="Z607" s="48"/>
      <c r="AA607" s="39"/>
      <c r="AB607" s="40"/>
      <c r="AC607" s="40"/>
      <c r="AD607" s="40"/>
      <c r="AE607" s="41"/>
      <c r="AF607" s="42"/>
      <c r="AG607" s="49"/>
      <c r="AH607" s="43"/>
      <c r="AI607" s="43"/>
      <c r="AJ607" s="44"/>
      <c r="AK607" s="44"/>
      <c r="AL607" s="44"/>
      <c r="AM607" s="44"/>
      <c r="AN607" s="36"/>
      <c r="AO607" s="36"/>
      <c r="AP607" s="36"/>
      <c r="AQ607" s="36"/>
      <c r="AR607" s="36"/>
      <c r="AS607" s="36"/>
    </row>
    <row r="608" spans="19:45" ht="30" customHeight="1" x14ac:dyDescent="0.25">
      <c r="S608" s="7" t="s">
        <v>16</v>
      </c>
      <c r="T608" s="7" t="str">
        <f>VLOOKUP($T590,ASIC!$A$1:$B$200,2,FALSE)</f>
        <v>304ZA</v>
      </c>
      <c r="U608" s="36"/>
      <c r="V608" s="37"/>
      <c r="W608" s="37"/>
      <c r="X608" s="38"/>
      <c r="Y608" s="38"/>
      <c r="Z608" s="48"/>
      <c r="AA608" s="39"/>
      <c r="AB608" s="40"/>
      <c r="AC608" s="40"/>
      <c r="AD608" s="40"/>
      <c r="AE608" s="41"/>
      <c r="AF608" s="42"/>
      <c r="AG608" s="49"/>
      <c r="AH608" s="43"/>
      <c r="AI608" s="43"/>
      <c r="AJ608" s="44"/>
      <c r="AK608" s="44"/>
      <c r="AL608" s="44"/>
      <c r="AM608" s="44"/>
      <c r="AN608" s="36"/>
      <c r="AO608" s="36"/>
      <c r="AP608" s="36"/>
      <c r="AQ608" s="36"/>
      <c r="AR608" s="36"/>
      <c r="AS608" s="36"/>
    </row>
    <row r="609" spans="19:45" ht="30" customHeight="1" x14ac:dyDescent="0.25">
      <c r="S609" s="7" t="s">
        <v>17</v>
      </c>
      <c r="T609" s="7" t="str">
        <f>VLOOKUP($T591,Sensor!$A$1:$B$100,2,FALSE)</f>
        <v>2410A</v>
      </c>
      <c r="U609" s="36"/>
      <c r="V609" s="37"/>
      <c r="W609" s="37"/>
      <c r="X609" s="38"/>
      <c r="Y609" s="38"/>
      <c r="Z609" s="48"/>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S610" s="7" t="s">
        <v>21</v>
      </c>
      <c r="T610" s="7" t="str">
        <f>VLOOKUP($T589,MPN!$A$1:$E$500,5,FALSE)</f>
        <v>Default</v>
      </c>
      <c r="U610" s="36"/>
      <c r="V610" s="37"/>
      <c r="W610" s="37"/>
      <c r="X610" s="38"/>
      <c r="Y610" s="38"/>
      <c r="Z610" s="48"/>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S611" s="7" t="s">
        <v>545</v>
      </c>
      <c r="T611" s="7">
        <f>VLOOKUP(T600,$DT$1:$DV$31,3,FALSE)</f>
        <v>0</v>
      </c>
      <c r="U611" s="36"/>
      <c r="V611" s="37"/>
      <c r="W611" s="37"/>
      <c r="X611" s="38"/>
      <c r="Y611" s="38"/>
      <c r="Z611" s="48"/>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S612" s="7" t="s">
        <v>22</v>
      </c>
      <c r="T612" s="15">
        <v>3</v>
      </c>
      <c r="U612" s="36"/>
      <c r="V612" s="37"/>
      <c r="W612" s="37"/>
      <c r="X612" s="38"/>
      <c r="Y612" s="38"/>
      <c r="Z612" s="48"/>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S613" s="7" t="s">
        <v>696</v>
      </c>
      <c r="T613" s="28">
        <v>44903</v>
      </c>
      <c r="U613" s="36"/>
      <c r="V613" s="37"/>
      <c r="W613" s="37"/>
      <c r="X613" s="38"/>
      <c r="Y613" s="38"/>
      <c r="Z613" s="48"/>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S614" s="7" t="s">
        <v>694</v>
      </c>
      <c r="T614" s="15" t="s">
        <v>994</v>
      </c>
      <c r="U614" s="36"/>
      <c r="V614" s="37"/>
      <c r="W614" s="37"/>
      <c r="X614" s="38"/>
      <c r="Y614" s="38"/>
      <c r="Z614" s="48"/>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S615" s="7" t="s">
        <v>697</v>
      </c>
      <c r="T615" s="7">
        <f ca="1">COUNTA(U590:U649)</f>
        <v>15</v>
      </c>
      <c r="U615" s="36"/>
      <c r="V615" s="37"/>
      <c r="W615" s="37"/>
      <c r="X615" s="38"/>
      <c r="Y615" s="38"/>
      <c r="Z615" s="48"/>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S616" s="7" t="s">
        <v>715</v>
      </c>
      <c r="T616" s="7" t="str">
        <f>T604&amp;"+/-"&amp;T605&amp;" "&amp;T614</f>
        <v>-38+/-0.8 dBV</v>
      </c>
      <c r="U616" s="36"/>
      <c r="V616" s="37"/>
      <c r="W616" s="37"/>
      <c r="X616" s="38"/>
      <c r="Y616" s="38"/>
      <c r="Z616" s="48"/>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S617" s="7" t="s">
        <v>719</v>
      </c>
      <c r="T617" s="54" t="str">
        <f>T596&amp;" : "&amp;T599&amp;" "&amp;"(uA)"&amp;CHAR(10)&amp;"Vdc&amp;Remark: "&amp;T602</f>
        <v>3.3V : 100~170 (uA)
Vdc&amp;Remark: -</v>
      </c>
      <c r="U617" s="36"/>
      <c r="V617" s="37"/>
      <c r="W617" s="37"/>
      <c r="X617" s="38"/>
      <c r="Y617" s="38"/>
      <c r="Z617" s="48"/>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U618" s="36"/>
      <c r="V618" s="37"/>
      <c r="W618" s="37"/>
      <c r="X618" s="38"/>
      <c r="Y618" s="38"/>
      <c r="Z618" s="48"/>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t="s">
        <v>14</v>
      </c>
      <c r="T619" s="2" t="str">
        <f>ADDRESS(ROW(S619),COLUMN($S$1))&amp;":"&amp;ADDRESS(ROW(S649),COLUMN($T$1))</f>
        <v>$S$619:$T$649</v>
      </c>
      <c r="U619" s="36"/>
      <c r="V619" s="37"/>
      <c r="W619" s="37"/>
      <c r="X619" s="38"/>
      <c r="Y619" s="38"/>
      <c r="Z619" s="48"/>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t="str">
        <f>$BB$2</f>
        <v>14V</v>
      </c>
      <c r="T620" s="3" t="s">
        <v>255</v>
      </c>
      <c r="U620" s="36"/>
      <c r="V620" s="37"/>
      <c r="W620" s="37"/>
      <c r="X620" s="38"/>
      <c r="Y620" s="38"/>
      <c r="Z620" s="48"/>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t="str">
        <f>$BB$3</f>
        <v>13V</v>
      </c>
      <c r="T621" s="3" t="s">
        <v>562</v>
      </c>
      <c r="U621" s="36"/>
      <c r="V621" s="37"/>
      <c r="W621" s="37"/>
      <c r="X621" s="38"/>
      <c r="Y621" s="38"/>
      <c r="Z621" s="48"/>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t="str">
        <f>$BB$4</f>
        <v>12V</v>
      </c>
      <c r="T622" s="3" t="s">
        <v>562</v>
      </c>
      <c r="U622" s="36"/>
      <c r="V622" s="37"/>
      <c r="W622" s="37"/>
      <c r="X622" s="38"/>
      <c r="Y622" s="38"/>
      <c r="Z622" s="48"/>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t="str">
        <f>$BB$5</f>
        <v>11V</v>
      </c>
      <c r="T623" s="3" t="s">
        <v>562</v>
      </c>
      <c r="U623" s="36"/>
      <c r="V623" s="37"/>
      <c r="W623" s="37"/>
      <c r="X623" s="38"/>
      <c r="Y623" s="38"/>
      <c r="Z623" s="48"/>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t="str">
        <f>$BB$6</f>
        <v>10V</v>
      </c>
      <c r="T624" s="3">
        <v>2.2999999999999998</v>
      </c>
      <c r="U624" s="36"/>
      <c r="V624" s="37"/>
      <c r="W624" s="37"/>
      <c r="X624" s="38"/>
      <c r="Y624" s="38"/>
      <c r="Z624" s="48"/>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t="str">
        <f>$BB$7</f>
        <v>9V</v>
      </c>
      <c r="T625" s="3">
        <v>0</v>
      </c>
      <c r="U625" s="36"/>
      <c r="V625" s="37"/>
      <c r="W625" s="37"/>
      <c r="X625" s="38"/>
      <c r="Y625" s="38"/>
      <c r="Z625" s="48"/>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t="str">
        <f>$BB$8</f>
        <v>8V</v>
      </c>
      <c r="T626" s="3">
        <v>-2.8</v>
      </c>
      <c r="U626" s="36"/>
      <c r="V626" s="37"/>
      <c r="W626" s="37"/>
      <c r="X626" s="38"/>
      <c r="Y626" s="38"/>
      <c r="Z626" s="48"/>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t="str">
        <f>$BB$9</f>
        <v>7V</v>
      </c>
      <c r="T627" s="3" t="s">
        <v>562</v>
      </c>
      <c r="U627" s="36"/>
      <c r="V627" s="37"/>
      <c r="W627" s="37"/>
      <c r="X627" s="38"/>
      <c r="Y627" s="38"/>
      <c r="Z627" s="48"/>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t="str">
        <f>$BB$10</f>
        <v>FIX</v>
      </c>
      <c r="T628" s="3">
        <v>0</v>
      </c>
      <c r="U628" s="36"/>
      <c r="V628" s="37"/>
      <c r="W628" s="37"/>
      <c r="X628" s="38"/>
      <c r="Y628" s="38"/>
      <c r="Z628" s="48"/>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t="str">
        <f>$BB$11</f>
        <v>-</v>
      </c>
      <c r="T629" s="3"/>
      <c r="U629" s="36"/>
      <c r="V629" s="37"/>
      <c r="W629" s="37"/>
      <c r="X629" s="38"/>
      <c r="Y629" s="38"/>
      <c r="Z629" s="48"/>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t="str">
        <f>$BB$12</f>
        <v>-</v>
      </c>
      <c r="T630" s="3"/>
      <c r="U630" s="36"/>
      <c r="V630" s="37"/>
      <c r="W630" s="37"/>
      <c r="X630" s="38"/>
      <c r="Y630" s="38"/>
      <c r="Z630" s="48"/>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t="str">
        <f>$BB$13</f>
        <v>-</v>
      </c>
      <c r="T631" s="3"/>
      <c r="U631" s="36"/>
      <c r="V631" s="37"/>
      <c r="W631" s="37"/>
      <c r="X631" s="38"/>
      <c r="Y631" s="38"/>
      <c r="Z631" s="48"/>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t="str">
        <f>$BB$14</f>
        <v>-</v>
      </c>
      <c r="T632" s="3"/>
      <c r="U632" s="36"/>
      <c r="V632" s="37"/>
      <c r="W632" s="37"/>
      <c r="X632" s="38"/>
      <c r="Y632" s="38"/>
      <c r="Z632" s="48"/>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t="str">
        <f>$BB$15</f>
        <v>-</v>
      </c>
      <c r="T633" s="3"/>
      <c r="U633" s="36"/>
      <c r="V633" s="37"/>
      <c r="W633" s="37"/>
      <c r="X633" s="38"/>
      <c r="Y633" s="38"/>
      <c r="Z633" s="48"/>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t="str">
        <f>$BB$16</f>
        <v>-</v>
      </c>
      <c r="T634" s="3"/>
      <c r="U634" s="36"/>
      <c r="V634" s="37"/>
      <c r="W634" s="37"/>
      <c r="X634" s="38"/>
      <c r="Y634" s="38"/>
      <c r="Z634" s="48"/>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t="str">
        <f>$BB$17</f>
        <v>-</v>
      </c>
      <c r="T635" s="3"/>
      <c r="U635" s="36"/>
      <c r="V635" s="37"/>
      <c r="W635" s="37"/>
      <c r="X635" s="38"/>
      <c r="Y635" s="38"/>
      <c r="Z635" s="48"/>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t="str">
        <f>$BB$18</f>
        <v>-</v>
      </c>
      <c r="T636" s="3"/>
      <c r="U636" s="36"/>
      <c r="V636" s="37"/>
      <c r="W636" s="37"/>
      <c r="X636" s="38"/>
      <c r="Y636" s="38"/>
      <c r="Z636" s="48"/>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t="str">
        <f>$BB$19</f>
        <v>-</v>
      </c>
      <c r="T637" s="3"/>
      <c r="U637" s="36"/>
      <c r="V637" s="37"/>
      <c r="W637" s="37"/>
      <c r="X637" s="38"/>
      <c r="Y637" s="38"/>
      <c r="Z637" s="48"/>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t="str">
        <f>$BB$20</f>
        <v>-</v>
      </c>
      <c r="T638" s="3"/>
      <c r="U638" s="36"/>
      <c r="V638" s="37"/>
      <c r="W638" s="37"/>
      <c r="X638" s="38"/>
      <c r="Y638" s="38"/>
      <c r="Z638" s="48"/>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t="str">
        <f>$BB$21</f>
        <v>-</v>
      </c>
      <c r="T639" s="3"/>
      <c r="U639" s="36"/>
      <c r="V639" s="37"/>
      <c r="W639" s="37"/>
      <c r="X639" s="38"/>
      <c r="Y639" s="38"/>
      <c r="Z639" s="48"/>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t="str">
        <f>$BB$22</f>
        <v>-</v>
      </c>
      <c r="T640" s="3"/>
      <c r="U640" s="36"/>
      <c r="V640" s="37"/>
      <c r="W640" s="37"/>
      <c r="X640" s="38"/>
      <c r="Y640" s="38"/>
      <c r="Z640" s="48"/>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t="str">
        <f>$BB$23</f>
        <v>-</v>
      </c>
      <c r="T641" s="3"/>
      <c r="U641" s="36"/>
      <c r="V641" s="37"/>
      <c r="W641" s="37"/>
      <c r="X641" s="38"/>
      <c r="Y641" s="38"/>
      <c r="Z641" s="48"/>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t="str">
        <f>$BB$24</f>
        <v>-</v>
      </c>
      <c r="T642" s="3"/>
      <c r="U642" s="36"/>
      <c r="V642" s="37"/>
      <c r="W642" s="37"/>
      <c r="X642" s="38"/>
      <c r="Y642" s="38"/>
      <c r="Z642" s="48"/>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t="str">
        <f>$BB$25</f>
        <v>-</v>
      </c>
      <c r="T643" s="3"/>
      <c r="U643" s="36"/>
      <c r="V643" s="37"/>
      <c r="W643" s="37"/>
      <c r="X643" s="38"/>
      <c r="Y643" s="38"/>
      <c r="Z643" s="48"/>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t="str">
        <f>$BB$26</f>
        <v>-</v>
      </c>
      <c r="T644" s="3"/>
      <c r="U644" s="36"/>
      <c r="V644" s="37"/>
      <c r="W644" s="37"/>
      <c r="X644" s="38"/>
      <c r="Y644" s="38"/>
      <c r="Z644" s="48"/>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t="str">
        <f>$BB$27</f>
        <v>-</v>
      </c>
      <c r="T645" s="3"/>
      <c r="U645" s="36"/>
      <c r="V645" s="37"/>
      <c r="W645" s="37"/>
      <c r="X645" s="38"/>
      <c r="Y645" s="38"/>
      <c r="Z645" s="48"/>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t="str">
        <f>$BB$28</f>
        <v>-</v>
      </c>
      <c r="T646" s="3"/>
      <c r="U646" s="36"/>
      <c r="V646" s="37"/>
      <c r="W646" s="37"/>
      <c r="X646" s="38"/>
      <c r="Y646" s="38"/>
      <c r="Z646" s="48"/>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t="str">
        <f>$BB$29</f>
        <v>-</v>
      </c>
      <c r="T647" s="3"/>
      <c r="U647" s="36"/>
      <c r="V647" s="37"/>
      <c r="W647" s="37"/>
      <c r="X647" s="38"/>
      <c r="Y647" s="38"/>
      <c r="Z647" s="48"/>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t="str">
        <f>$BB$30</f>
        <v>-</v>
      </c>
      <c r="T648" s="3"/>
      <c r="U648" s="36"/>
      <c r="V648" s="37"/>
      <c r="W648" s="37"/>
      <c r="X648" s="38"/>
      <c r="Y648" s="38"/>
      <c r="Z648" s="48"/>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t="str">
        <f>$BB$31</f>
        <v>-</v>
      </c>
      <c r="T649" s="3"/>
      <c r="U649" s="36"/>
      <c r="V649" s="37"/>
      <c r="W649" s="37"/>
      <c r="X649" s="38"/>
      <c r="Y649" s="38"/>
      <c r="Z649" s="48"/>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6"/>
      <c r="AS650" s="6"/>
    </row>
    <row r="651" spans="19:45" ht="30" customHeight="1" x14ac:dyDescent="0.25">
      <c r="S651" s="31" cm="1">
        <f t="array" ref="S651">BoxNum(ROW($S651))</f>
        <v>11</v>
      </c>
      <c r="T651" s="7" t="s">
        <v>698</v>
      </c>
      <c r="U651" s="15" t="s">
        <v>1315</v>
      </c>
      <c r="V651" s="12"/>
      <c r="W651" s="65"/>
      <c r="X651" s="12"/>
      <c r="Y651" s="7">
        <f>VLOOKUP(U651,$DX$1:$DZ$21,3,FALSE)</f>
        <v>0</v>
      </c>
      <c r="AD651" s="8"/>
    </row>
    <row r="652" spans="19:45" ht="30" customHeight="1" x14ac:dyDescent="0.25">
      <c r="S652" s="7" t="s">
        <v>24</v>
      </c>
      <c r="T652" s="15" t="s">
        <v>1154</v>
      </c>
      <c r="U652" s="5" t="s">
        <v>23</v>
      </c>
      <c r="V652" s="7" t="str">
        <f>VLOOKUP(U651,$DX$1:$DZ$21,2,FALSE)</f>
        <v>Bit11,14,15</v>
      </c>
      <c r="W652" s="19"/>
      <c r="X652" s="19"/>
      <c r="Y652" s="19"/>
      <c r="Z652" s="19"/>
      <c r="AA652" s="5" t="s">
        <v>592</v>
      </c>
      <c r="AB652" s="26" t="str">
        <f>T671&amp;"_"&amp;ABS(T669)&amp;"dB_"&amp;T673&amp;"_"&amp;T674&amp;"_"&amp;GetAbsMaxMinText(AF655:AG714)&amp;"_"&amp;T654&amp;"_"&amp;T653&amp;S651&amp;"."&amp;T677</f>
        <v>16V_NormalMode_38dB_304ZA_N014A_351_392_ZTS6756SE_TR11.1</v>
      </c>
      <c r="AC652" s="18"/>
      <c r="AD652" s="18"/>
      <c r="AE652" s="18"/>
      <c r="AF652" s="18"/>
      <c r="AG652" s="18"/>
      <c r="AH652" s="19"/>
      <c r="AI652" s="19" t="s">
        <v>2</v>
      </c>
      <c r="AJ652" s="16" t="s">
        <v>1289</v>
      </c>
      <c r="AK652" s="16"/>
      <c r="AL652" s="16"/>
      <c r="AM652" s="16"/>
      <c r="AN652" s="16"/>
      <c r="AO652" s="16"/>
      <c r="AP652" s="16"/>
      <c r="AQ652" s="16"/>
      <c r="AR652" s="16"/>
      <c r="AS652" s="16"/>
    </row>
    <row r="653" spans="19:45" ht="30" customHeight="1" x14ac:dyDescent="0.25">
      <c r="S653" s="7" t="s">
        <v>5</v>
      </c>
      <c r="T653" s="15" t="s">
        <v>1276</v>
      </c>
      <c r="U653" s="32" t="str">
        <f>HYPERLINK("#A"&amp;(S651+1),"&lt;==Block" &amp; $S651 &amp;"==&gt;")</f>
        <v>&lt;==Block11==&gt;</v>
      </c>
      <c r="V653" s="51"/>
      <c r="W653" s="19"/>
      <c r="X653" s="19"/>
      <c r="Y653" s="23"/>
      <c r="Z653" s="8"/>
      <c r="AA653" s="19"/>
      <c r="AB653" s="121" t="str" cm="1">
        <f t="array" aca="1" ref="AB653" ca="1">IF(INDIRECT(ADDRESS((QUOTIENT(ROW(AB653)-0.1,65)*65)+4,COLUMN(AB654)))="Gain-inphase","$BM$2:$BM$31","$BN$2:$BN$31")</f>
        <v>$BM$2:$BM$31</v>
      </c>
      <c r="AC653" s="19"/>
      <c r="AD653" s="19"/>
      <c r="AE653" s="19"/>
      <c r="AF653" s="19"/>
      <c r="AG653" s="19"/>
      <c r="AH653" s="19"/>
      <c r="AI653" s="19"/>
      <c r="AJ653" s="19"/>
      <c r="AK653" s="19"/>
      <c r="AL653" s="19"/>
      <c r="AM653" s="19"/>
      <c r="AN653" s="57" t="s">
        <v>723</v>
      </c>
      <c r="AO653" s="57" t="s">
        <v>709</v>
      </c>
      <c r="AP653" s="57" t="s">
        <v>710</v>
      </c>
      <c r="AQ653" s="57" t="s">
        <v>611</v>
      </c>
      <c r="AR653" s="57" t="s">
        <v>711</v>
      </c>
      <c r="AS653" s="50"/>
    </row>
    <row r="654" spans="19:45" ht="30" customHeight="1" x14ac:dyDescent="0.25">
      <c r="S654" s="7" t="s">
        <v>10</v>
      </c>
      <c r="T654" s="15" t="s">
        <v>1287</v>
      </c>
      <c r="U654" s="52" t="s">
        <v>775</v>
      </c>
      <c r="V654" s="33" t="s">
        <v>601</v>
      </c>
      <c r="W654" s="33" t="s">
        <v>602</v>
      </c>
      <c r="X654" s="33" t="s">
        <v>603</v>
      </c>
      <c r="Y654" s="33" t="s">
        <v>603</v>
      </c>
      <c r="Z654" s="33" t="s">
        <v>591</v>
      </c>
      <c r="AA654" s="33" t="s">
        <v>7</v>
      </c>
      <c r="AB654" s="120" t="s">
        <v>1329</v>
      </c>
      <c r="AC654" s="33" t="s">
        <v>577</v>
      </c>
      <c r="AD654" s="33" t="s">
        <v>611</v>
      </c>
      <c r="AE654" s="33" t="s">
        <v>569</v>
      </c>
      <c r="AF654" s="35" t="s">
        <v>593</v>
      </c>
      <c r="AG654" s="35" t="s">
        <v>594</v>
      </c>
      <c r="AH654" s="35" t="s">
        <v>595</v>
      </c>
      <c r="AI654" s="35" t="s">
        <v>596</v>
      </c>
      <c r="AJ654" s="56" t="s">
        <v>597</v>
      </c>
      <c r="AK654" s="56" t="s">
        <v>598</v>
      </c>
      <c r="AL654" s="56" t="s">
        <v>599</v>
      </c>
      <c r="AM654" s="56" t="s">
        <v>600</v>
      </c>
      <c r="AN654" s="56" t="str">
        <f>VLOOKUP($T662,$DE$1:$DJ$31,2,FALSE)</f>
        <v>Full</v>
      </c>
      <c r="AO654" s="56" t="str">
        <f>VLOOKUP($T662,$DE$1:$DJ$31,3,FALSE)</f>
        <v>Full</v>
      </c>
      <c r="AP654" s="56" t="str">
        <f>VLOOKUP($T662,$DE$1:$DJ$31,4,FALSE)</f>
        <v>non</v>
      </c>
      <c r="AQ654" s="56" t="str">
        <f>VLOOKUP($T662,$DE$1:$DJ$31,5,FALSE)</f>
        <v>non</v>
      </c>
      <c r="AR654" s="56" t="str">
        <f>VLOOKUP($T662,$DE$1:$DJ$31,6,FALSE)</f>
        <v>Full</v>
      </c>
      <c r="AS654" s="35" t="s">
        <v>726</v>
      </c>
    </row>
    <row r="655" spans="19:45" ht="30" customHeight="1" x14ac:dyDescent="0.25">
      <c r="S655" s="7" t="s">
        <v>18</v>
      </c>
      <c r="T655" s="15" t="s">
        <v>1278</v>
      </c>
      <c r="U655" s="36" t="str">
        <f t="shared" ref="U655:U662" ca="1" si="125">ConfigCode($AA655,$AN655,$AO655,$AP655,$AQ655,$AR655,$AF655,$AG655,2)</f>
        <v>0x10=-35.50,-35.10;</v>
      </c>
      <c r="V655" s="37"/>
      <c r="W655" s="37"/>
      <c r="X655" s="68"/>
      <c r="Y655" s="68"/>
      <c r="Z655" s="55">
        <f t="shared" ref="Z655:Z662" ca="1" si="126" xml:space="preserve">
N("vbias,vlookup vbias range")+
VLOOKUP($AA655,INDIRECT(BoxVal(ROW($AA655),34,COLUMN(T651))),2,FALSE)+
N("gain")+
$AB655+
N("vcm")+
VLOOKUP($AC655,$CT$1:$DC$31,7,FALSE)+
N("(vbias*vcp*vbg-vbias)*sensor ratio")+
VbiasCal($AA655,$AD655,$AE655,BoxVal(ROW($AC655),18,COLUMN($T$22)))+
N("vbias ref+gain ref")+
$V655+$W655</f>
        <v>-2.75</v>
      </c>
      <c r="AA655" s="39" t="s">
        <v>1268</v>
      </c>
      <c r="AB655" s="40">
        <v>0</v>
      </c>
      <c r="AC655" s="40" t="s">
        <v>996</v>
      </c>
      <c r="AD655" s="40">
        <v>1</v>
      </c>
      <c r="AE655" s="41">
        <v>0</v>
      </c>
      <c r="AF655" s="42">
        <v>-35.5</v>
      </c>
      <c r="AG655" s="42">
        <v>-35.1</v>
      </c>
      <c r="AH655" s="43">
        <f t="shared" ref="AH655:AH662" ca="1" si="127">$AF655+$Z655</f>
        <v>-38.25</v>
      </c>
      <c r="AI655" s="43">
        <f t="shared" ref="AI655:AI662" ca="1" si="128">$AG655+$Z655</f>
        <v>-37.85</v>
      </c>
      <c r="AJ655" s="44">
        <f t="shared" ref="AJ655:AJ662" ca="1" si="129" xml:space="preserve">
N("initial sens-loopgain")+
$AF655-BoxVal(ROW($AA655),26,COLUMN(INDIRECT("T"&amp;(INT(ROW($AA672)/65))*65+2)))</f>
        <v>-35.5</v>
      </c>
      <c r="AK655" s="44">
        <f t="shared" ref="AK655:AK662" ca="1" si="130">AJ655+(AG655-AF655)</f>
        <v>-35.1</v>
      </c>
      <c r="AL655" s="44">
        <f t="shared" ref="AL655:AL662" ca="1" si="131" xml:space="preserve">
N("initial sens-loopgain-gain-gain ref-vcm")+
$AH655-
BoxVal(ROW($AA655),26,COLUMN(INDIRECT("T"&amp;(INT(ROW($AA672)/65))*65+2)))-
$AB655-
$W655-
IFERROR(VLOOKUP($AC655,$CT$1:$DC$31,7,FALSE),0)</f>
        <v>-38.25</v>
      </c>
      <c r="AM655" s="44">
        <f t="shared" ref="AM655:AM662" ca="1" si="132">AL655+(AG655-AF655)</f>
        <v>-37.85</v>
      </c>
      <c r="AN655" s="36" t="str">
        <f t="shared" ref="AN655:AN662" ca="1" si="133">IF(BoxVal(ROW(AA655),9,COLUMN(T653))="FIX","00",ManualLookup(AA655,BoxVal(ROW(AA655),4,COLUMN(AN653)),INDIRECT(DN$3)))</f>
        <v>10</v>
      </c>
      <c r="AO655" s="36" t="str">
        <f ca="1">ManualLookup(AB655,BoxVal(ROW(AB655),4,COLUMN(AO653)),IF(INDIRECT("$AB$"&amp;(INT((ROW()-4)/65)*65+4))="Gain-outphase",INDIRECT(DO$4),INDIRECT(DO$3)))</f>
        <v>00</v>
      </c>
      <c r="AP655" s="36" t="str">
        <f t="shared" ref="AO655:AR662" ca="1" si="134">ManualLookup(AC655,BoxVal(ROW(AC655),4,COLUMN(AP653)),INDIRECT(DP$3))</f>
        <v>00</v>
      </c>
      <c r="AQ655" s="36" t="str">
        <f t="shared" ca="1" si="134"/>
        <v>00</v>
      </c>
      <c r="AR655" s="36" t="str">
        <f t="shared" ca="1" si="134"/>
        <v>00</v>
      </c>
      <c r="AS655" s="33"/>
    </row>
    <row r="656" spans="19:45" ht="30" customHeight="1" x14ac:dyDescent="0.25">
      <c r="S656" s="7" t="s">
        <v>13</v>
      </c>
      <c r="T656" s="15" t="s">
        <v>1288</v>
      </c>
      <c r="U656" s="36" t="str">
        <f t="shared" ca="1" si="125"/>
        <v>0x13=-36.30,-35.50;</v>
      </c>
      <c r="V656" s="37"/>
      <c r="W656" s="37"/>
      <c r="X656" s="68"/>
      <c r="Y656" s="68"/>
      <c r="Z656" s="55">
        <f t="shared" ca="1" si="126"/>
        <v>-2.25</v>
      </c>
      <c r="AA656" s="39" t="s">
        <v>1268</v>
      </c>
      <c r="AB656" s="40">
        <v>0.5</v>
      </c>
      <c r="AC656" s="40" t="s">
        <v>996</v>
      </c>
      <c r="AD656" s="40">
        <v>1</v>
      </c>
      <c r="AE656" s="41">
        <v>0</v>
      </c>
      <c r="AF656" s="42">
        <v>-36.299999999999997</v>
      </c>
      <c r="AG656" s="47">
        <f t="shared" ref="AG656:AG662" si="135">AF655</f>
        <v>-35.5</v>
      </c>
      <c r="AH656" s="43">
        <f t="shared" ca="1" si="127"/>
        <v>-38.549999999999997</v>
      </c>
      <c r="AI656" s="43">
        <f t="shared" ca="1" si="128"/>
        <v>-37.75</v>
      </c>
      <c r="AJ656" s="44">
        <f t="shared" ca="1" si="129"/>
        <v>-36.299999999999997</v>
      </c>
      <c r="AK656" s="44">
        <f t="shared" ca="1" si="130"/>
        <v>-35.5</v>
      </c>
      <c r="AL656" s="44">
        <f t="shared" ca="1" si="131"/>
        <v>-39.049999999999997</v>
      </c>
      <c r="AM656" s="44">
        <f t="shared" ca="1" si="132"/>
        <v>-38.25</v>
      </c>
      <c r="AN656" s="36" t="str">
        <f t="shared" ca="1" si="133"/>
        <v>10</v>
      </c>
      <c r="AO656" s="36" t="str">
        <f ca="1">ManualLookup(AB656,BoxVal(ROW(AB656),4,COLUMN(AO654)),IF(INDIRECT("$AB$"&amp;(INT((ROW()-4)/65)*65+4))="Gain-outphase",INDIRECT(DO$4),INDIRECT(DO$3)))</f>
        <v>03</v>
      </c>
      <c r="AP656" s="36" t="str">
        <f t="shared" ca="1" si="134"/>
        <v>00</v>
      </c>
      <c r="AQ656" s="36" t="str">
        <f t="shared" ca="1" si="134"/>
        <v>00</v>
      </c>
      <c r="AR656" s="36" t="str">
        <f t="shared" ca="1" si="134"/>
        <v>00</v>
      </c>
      <c r="AS656" s="36"/>
    </row>
    <row r="657" spans="19:45" ht="30" customHeight="1" x14ac:dyDescent="0.25">
      <c r="S657" s="26"/>
      <c r="T657" s="17"/>
      <c r="U657" s="36" t="str">
        <f t="shared" ca="1" si="125"/>
        <v>0x90=-36.90,-36.30;</v>
      </c>
      <c r="V657" s="37">
        <v>0.2</v>
      </c>
      <c r="W657" s="37"/>
      <c r="X657" s="68"/>
      <c r="Y657" s="68"/>
      <c r="Z657" s="55">
        <f t="shared" ca="1" si="126"/>
        <v>-1.4243999999999999</v>
      </c>
      <c r="AA657" s="39" t="s">
        <v>1268</v>
      </c>
      <c r="AB657" s="40">
        <v>0</v>
      </c>
      <c r="AC657" s="40" t="s">
        <v>995</v>
      </c>
      <c r="AD657" s="40">
        <v>1</v>
      </c>
      <c r="AE657" s="41">
        <v>6.7000000000000004E-2</v>
      </c>
      <c r="AF657" s="42">
        <v>-36.9</v>
      </c>
      <c r="AG657" s="47">
        <f t="shared" si="135"/>
        <v>-36.299999999999997</v>
      </c>
      <c r="AH657" s="43">
        <f t="shared" ca="1" si="127"/>
        <v>-38.324399999999997</v>
      </c>
      <c r="AI657" s="43">
        <f t="shared" ca="1" si="128"/>
        <v>-37.724399999999996</v>
      </c>
      <c r="AJ657" s="44">
        <f t="shared" ca="1" si="129"/>
        <v>-36.9</v>
      </c>
      <c r="AK657" s="44">
        <f t="shared" ca="1" si="130"/>
        <v>-36.299999999999997</v>
      </c>
      <c r="AL657" s="44">
        <f t="shared" ca="1" si="131"/>
        <v>-38.324399999999997</v>
      </c>
      <c r="AM657" s="44">
        <f t="shared" ca="1" si="132"/>
        <v>-37.724399999999996</v>
      </c>
      <c r="AN657" s="36" t="str">
        <f t="shared" ca="1" si="133"/>
        <v>10</v>
      </c>
      <c r="AO657" s="36" t="str">
        <f ca="1">ManualLookup(AB657,BoxVal(ROW(AB657),4,COLUMN(AO655)),IF(INDIRECT("$AB$"&amp;(INT((ROW()-4)/65)*65+4))="Gain-outphase",INDIRECT(DO$4),INDIRECT(DO$3)))</f>
        <v>00</v>
      </c>
      <c r="AP657" s="36" t="str">
        <f t="shared" ca="1" si="134"/>
        <v>00</v>
      </c>
      <c r="AQ657" s="36" t="str">
        <f t="shared" ca="1" si="134"/>
        <v>00</v>
      </c>
      <c r="AR657" s="36" t="str">
        <f t="shared" ca="1" si="134"/>
        <v>80</v>
      </c>
      <c r="AS657" s="36"/>
    </row>
    <row r="658" spans="19:45" ht="30" customHeight="1" x14ac:dyDescent="0.25">
      <c r="S658" s="7" t="s">
        <v>19</v>
      </c>
      <c r="T658" s="15" t="s">
        <v>1161</v>
      </c>
      <c r="U658" s="36" t="str">
        <f t="shared" ca="1" si="125"/>
        <v>0x93=-37.40,-36.90;</v>
      </c>
      <c r="V658" s="37">
        <v>0.2</v>
      </c>
      <c r="W658" s="37"/>
      <c r="X658" s="68"/>
      <c r="Y658" s="68"/>
      <c r="Z658" s="55">
        <f t="shared" ca="1" si="126"/>
        <v>-0.92439999999999989</v>
      </c>
      <c r="AA658" s="39" t="s">
        <v>1268</v>
      </c>
      <c r="AB658" s="40">
        <v>0.5</v>
      </c>
      <c r="AC658" s="40" t="s">
        <v>995</v>
      </c>
      <c r="AD658" s="40">
        <v>1</v>
      </c>
      <c r="AE658" s="41">
        <v>6.7000000000000004E-2</v>
      </c>
      <c r="AF658" s="42">
        <v>-37.4</v>
      </c>
      <c r="AG658" s="47">
        <f t="shared" si="135"/>
        <v>-36.9</v>
      </c>
      <c r="AH658" s="43">
        <f t="shared" ca="1" si="127"/>
        <v>-38.324399999999997</v>
      </c>
      <c r="AI658" s="43">
        <f t="shared" ca="1" si="128"/>
        <v>-37.824399999999997</v>
      </c>
      <c r="AJ658" s="44">
        <f t="shared" ca="1" si="129"/>
        <v>-37.4</v>
      </c>
      <c r="AK658" s="44">
        <f t="shared" ca="1" si="130"/>
        <v>-36.9</v>
      </c>
      <c r="AL658" s="44">
        <f t="shared" ca="1" si="131"/>
        <v>-38.824399999999997</v>
      </c>
      <c r="AM658" s="44">
        <f t="shared" ca="1" si="132"/>
        <v>-38.324399999999997</v>
      </c>
      <c r="AN658" s="36" t="str">
        <f t="shared" ca="1" si="133"/>
        <v>10</v>
      </c>
      <c r="AO658" s="36" t="str">
        <f ca="1">ManualLookup(AB658,BoxVal(ROW(AB658),4,COLUMN(AO656)),IF(INDIRECT("$AB$"&amp;(INT((ROW()-4)/65)*65+4))="Gain-outphase",INDIRECT(DO$4),INDIRECT(DO$3)))</f>
        <v>03</v>
      </c>
      <c r="AP658" s="36" t="str">
        <f t="shared" ca="1" si="134"/>
        <v>00</v>
      </c>
      <c r="AQ658" s="36" t="str">
        <f t="shared" ca="1" si="134"/>
        <v>00</v>
      </c>
      <c r="AR658" s="36" t="str">
        <f t="shared" ca="1" si="134"/>
        <v>80</v>
      </c>
      <c r="AS658" s="36"/>
    </row>
    <row r="659" spans="19:45" ht="30" customHeight="1" x14ac:dyDescent="0.25">
      <c r="S659" s="7" t="s">
        <v>15</v>
      </c>
      <c r="T659" s="15" t="s">
        <v>1151</v>
      </c>
      <c r="U659" s="36" t="str">
        <f t="shared" ca="1" si="125"/>
        <v>0x94=-37.80,-37.40;</v>
      </c>
      <c r="V659" s="37">
        <v>0.2</v>
      </c>
      <c r="W659" s="37"/>
      <c r="X659" s="68"/>
      <c r="Y659" s="68"/>
      <c r="Z659" s="55">
        <f t="shared" ca="1" si="126"/>
        <v>-0.42439999999999983</v>
      </c>
      <c r="AA659" s="39" t="s">
        <v>1268</v>
      </c>
      <c r="AB659" s="40">
        <v>1</v>
      </c>
      <c r="AC659" s="40" t="s">
        <v>995</v>
      </c>
      <c r="AD659" s="40">
        <v>1</v>
      </c>
      <c r="AE659" s="41">
        <v>6.7000000000000004E-2</v>
      </c>
      <c r="AF659" s="42">
        <v>-37.799999999999997</v>
      </c>
      <c r="AG659" s="47">
        <f t="shared" si="135"/>
        <v>-37.4</v>
      </c>
      <c r="AH659" s="43">
        <f t="shared" ca="1" si="127"/>
        <v>-38.224399999999996</v>
      </c>
      <c r="AI659" s="43">
        <f t="shared" ca="1" si="128"/>
        <v>-37.824399999999997</v>
      </c>
      <c r="AJ659" s="44">
        <f t="shared" ca="1" si="129"/>
        <v>-37.799999999999997</v>
      </c>
      <c r="AK659" s="44">
        <f t="shared" ca="1" si="130"/>
        <v>-37.4</v>
      </c>
      <c r="AL659" s="44">
        <f t="shared" ca="1" si="131"/>
        <v>-39.224399999999996</v>
      </c>
      <c r="AM659" s="44">
        <f t="shared" ca="1" si="132"/>
        <v>-38.824399999999997</v>
      </c>
      <c r="AN659" s="36" t="str">
        <f t="shared" ca="1" si="133"/>
        <v>10</v>
      </c>
      <c r="AO659" s="36" t="str">
        <f ca="1">ManualLookup(AB659,BoxVal(ROW(AB659),4,COLUMN(AO657)),IF(INDIRECT("$AB$"&amp;(INT((ROW()-4)/65)*65+4))="Gain-outphase",INDIRECT(DO$4),INDIRECT(DO$3)))</f>
        <v>04</v>
      </c>
      <c r="AP659" s="36" t="str">
        <f t="shared" ca="1" si="134"/>
        <v>00</v>
      </c>
      <c r="AQ659" s="36" t="str">
        <f t="shared" ca="1" si="134"/>
        <v>00</v>
      </c>
      <c r="AR659" s="36" t="str">
        <f t="shared" ca="1" si="134"/>
        <v>80</v>
      </c>
      <c r="AS659" s="36"/>
    </row>
    <row r="660" spans="19:45" ht="30" customHeight="1" x14ac:dyDescent="0.25">
      <c r="S660" s="7" t="s">
        <v>705</v>
      </c>
      <c r="T660" s="15" t="s">
        <v>1152</v>
      </c>
      <c r="U660" s="36" t="str">
        <f t="shared" ca="1" si="125"/>
        <v>0x00=-38.30,-37.80;</v>
      </c>
      <c r="V660" s="37"/>
      <c r="W660" s="37"/>
      <c r="X660" s="68"/>
      <c r="Y660" s="68"/>
      <c r="Z660" s="55">
        <f t="shared" ca="1" si="126"/>
        <v>0</v>
      </c>
      <c r="AA660" s="39" t="s">
        <v>965</v>
      </c>
      <c r="AB660" s="40">
        <v>0</v>
      </c>
      <c r="AC660" s="40" t="s">
        <v>995</v>
      </c>
      <c r="AD660" s="40">
        <v>1</v>
      </c>
      <c r="AE660" s="41">
        <v>0</v>
      </c>
      <c r="AF660" s="42">
        <v>-38.299999999999997</v>
      </c>
      <c r="AG660" s="47">
        <f t="shared" si="135"/>
        <v>-37.799999999999997</v>
      </c>
      <c r="AH660" s="43">
        <f t="shared" ca="1" si="127"/>
        <v>-38.299999999999997</v>
      </c>
      <c r="AI660" s="43">
        <f t="shared" ca="1" si="128"/>
        <v>-37.799999999999997</v>
      </c>
      <c r="AJ660" s="44">
        <f t="shared" ca="1" si="129"/>
        <v>-38.299999999999997</v>
      </c>
      <c r="AK660" s="44">
        <f t="shared" ca="1" si="130"/>
        <v>-37.799999999999997</v>
      </c>
      <c r="AL660" s="44">
        <f t="shared" ca="1" si="131"/>
        <v>-38.299999999999997</v>
      </c>
      <c r="AM660" s="44">
        <f t="shared" ca="1" si="132"/>
        <v>-37.799999999999997</v>
      </c>
      <c r="AN660" s="36" t="str">
        <f t="shared" ca="1" si="133"/>
        <v>00</v>
      </c>
      <c r="AO660" s="36" t="str">
        <f ca="1">ManualLookup(AB660,BoxVal(ROW(AB660),4,COLUMN(AO658)),IF(INDIRECT("$AB$"&amp;(INT((ROW()-4)/65)*65+4))="Gain-outphase",INDIRECT(DO$4),INDIRECT(DO$3)))</f>
        <v>00</v>
      </c>
      <c r="AP660" s="36" t="str">
        <f t="shared" ca="1" si="134"/>
        <v>00</v>
      </c>
      <c r="AQ660" s="36" t="str">
        <f t="shared" ca="1" si="134"/>
        <v>00</v>
      </c>
      <c r="AR660" s="36" t="str">
        <f t="shared" ca="1" si="134"/>
        <v>00</v>
      </c>
      <c r="AS660" s="36"/>
    </row>
    <row r="661" spans="19:45" ht="30" customHeight="1" x14ac:dyDescent="0.25">
      <c r="S661" s="7" t="s">
        <v>605</v>
      </c>
      <c r="T661" s="15" t="s">
        <v>991</v>
      </c>
      <c r="U661" s="36" t="str">
        <f t="shared" ca="1" si="125"/>
        <v>0x03=-38.80,-38.30;</v>
      </c>
      <c r="V661" s="37"/>
      <c r="W661" s="37"/>
      <c r="X661" s="68"/>
      <c r="Y661" s="68"/>
      <c r="Z661" s="55">
        <f t="shared" ca="1" si="126"/>
        <v>0.5</v>
      </c>
      <c r="AA661" s="39" t="s">
        <v>965</v>
      </c>
      <c r="AB661" s="40">
        <v>0.5</v>
      </c>
      <c r="AC661" s="40" t="s">
        <v>995</v>
      </c>
      <c r="AD661" s="40">
        <v>1</v>
      </c>
      <c r="AE661" s="41">
        <v>0</v>
      </c>
      <c r="AF661" s="42">
        <v>-38.799999999999997</v>
      </c>
      <c r="AG661" s="47">
        <f t="shared" si="135"/>
        <v>-38.299999999999997</v>
      </c>
      <c r="AH661" s="43">
        <f t="shared" ca="1" si="127"/>
        <v>-38.299999999999997</v>
      </c>
      <c r="AI661" s="43">
        <f t="shared" ca="1" si="128"/>
        <v>-37.799999999999997</v>
      </c>
      <c r="AJ661" s="44">
        <f t="shared" ca="1" si="129"/>
        <v>-38.799999999999997</v>
      </c>
      <c r="AK661" s="44">
        <f t="shared" ca="1" si="130"/>
        <v>-38.299999999999997</v>
      </c>
      <c r="AL661" s="44">
        <f t="shared" ca="1" si="131"/>
        <v>-38.799999999999997</v>
      </c>
      <c r="AM661" s="44">
        <f t="shared" ca="1" si="132"/>
        <v>-38.299999999999997</v>
      </c>
      <c r="AN661" s="36" t="str">
        <f t="shared" ca="1" si="133"/>
        <v>00</v>
      </c>
      <c r="AO661" s="36" t="str">
        <f ca="1">ManualLookup(AB661,BoxVal(ROW(AB661),4,COLUMN(AO659)),IF(INDIRECT("$AB$"&amp;(INT((ROW()-4)/65)*65+4))="Gain-outphase",INDIRECT(DO$4),INDIRECT(DO$3)))</f>
        <v>03</v>
      </c>
      <c r="AP661" s="36" t="str">
        <f t="shared" ca="1" si="134"/>
        <v>00</v>
      </c>
      <c r="AQ661" s="36" t="str">
        <f t="shared" ca="1" si="134"/>
        <v>00</v>
      </c>
      <c r="AR661" s="36" t="str">
        <f t="shared" ca="1" si="134"/>
        <v>00</v>
      </c>
      <c r="AS661" s="36"/>
    </row>
    <row r="662" spans="19:45" ht="30" customHeight="1" x14ac:dyDescent="0.25">
      <c r="S662" s="7" t="s">
        <v>721</v>
      </c>
      <c r="T662" s="15" t="s">
        <v>26</v>
      </c>
      <c r="U662" s="36" t="str">
        <f t="shared" ca="1" si="125"/>
        <v>0x04=-39.30,-38.80;</v>
      </c>
      <c r="V662" s="37"/>
      <c r="W662" s="37"/>
      <c r="X662" s="68"/>
      <c r="Y662" s="68"/>
      <c r="Z662" s="55">
        <f t="shared" ca="1" si="126"/>
        <v>1</v>
      </c>
      <c r="AA662" s="39" t="s">
        <v>965</v>
      </c>
      <c r="AB662" s="40">
        <v>1</v>
      </c>
      <c r="AC662" s="40" t="s">
        <v>995</v>
      </c>
      <c r="AD662" s="40">
        <v>1</v>
      </c>
      <c r="AE662" s="41">
        <v>0</v>
      </c>
      <c r="AF662" s="42">
        <v>-39.299999999999997</v>
      </c>
      <c r="AG662" s="47">
        <f t="shared" si="135"/>
        <v>-38.799999999999997</v>
      </c>
      <c r="AH662" s="43">
        <f t="shared" ca="1" si="127"/>
        <v>-38.299999999999997</v>
      </c>
      <c r="AI662" s="43">
        <f t="shared" ca="1" si="128"/>
        <v>-37.799999999999997</v>
      </c>
      <c r="AJ662" s="44">
        <f t="shared" ca="1" si="129"/>
        <v>-39.299999999999997</v>
      </c>
      <c r="AK662" s="44">
        <f t="shared" ca="1" si="130"/>
        <v>-38.799999999999997</v>
      </c>
      <c r="AL662" s="44">
        <f t="shared" ca="1" si="131"/>
        <v>-39.299999999999997</v>
      </c>
      <c r="AM662" s="44">
        <f t="shared" ca="1" si="132"/>
        <v>-38.799999999999997</v>
      </c>
      <c r="AN662" s="36" t="str">
        <f t="shared" ca="1" si="133"/>
        <v>00</v>
      </c>
      <c r="AO662" s="36" t="str">
        <f ca="1">ManualLookup(AB662,BoxVal(ROW(AB662),4,COLUMN(AO660)),IF(INDIRECT("$AB$"&amp;(INT((ROW()-4)/65)*65+4))="Gain-outphase",INDIRECT(DO$4),INDIRECT(DO$3)))</f>
        <v>04</v>
      </c>
      <c r="AP662" s="36" t="str">
        <f t="shared" ca="1" si="134"/>
        <v>00</v>
      </c>
      <c r="AQ662" s="36" t="str">
        <f t="shared" ca="1" si="134"/>
        <v>00</v>
      </c>
      <c r="AR662" s="36" t="str">
        <f t="shared" ca="1" si="134"/>
        <v>00</v>
      </c>
      <c r="AS662" s="36"/>
    </row>
    <row r="663" spans="19:45" ht="30" customHeight="1" x14ac:dyDescent="0.25">
      <c r="S663" s="7" t="s">
        <v>20</v>
      </c>
      <c r="T663" s="15">
        <v>-38</v>
      </c>
      <c r="U663" s="36"/>
      <c r="V663" s="37"/>
      <c r="W663" s="37"/>
      <c r="X663" s="38"/>
      <c r="Y663" s="38"/>
      <c r="Z663" s="55"/>
      <c r="AA663" s="39"/>
      <c r="AB663" s="40"/>
      <c r="AC663" s="40"/>
      <c r="AD663" s="40"/>
      <c r="AE663" s="41"/>
      <c r="AF663" s="42"/>
      <c r="AG663" s="47"/>
      <c r="AH663" s="43"/>
      <c r="AI663" s="43"/>
      <c r="AJ663" s="44"/>
      <c r="AK663" s="44"/>
      <c r="AL663" s="44"/>
      <c r="AM663" s="44"/>
      <c r="AN663" s="36"/>
      <c r="AO663" s="36"/>
      <c r="AP663" s="36"/>
      <c r="AQ663" s="36"/>
      <c r="AR663" s="36"/>
      <c r="AS663" s="36"/>
    </row>
    <row r="664" spans="19:45" ht="30" customHeight="1" x14ac:dyDescent="0.25">
      <c r="S664" s="7" t="s">
        <v>691</v>
      </c>
      <c r="T664" s="15" t="s">
        <v>1333</v>
      </c>
      <c r="U664" s="36"/>
      <c r="V664" s="37"/>
      <c r="W664" s="37"/>
      <c r="X664" s="38"/>
      <c r="Y664" s="38"/>
      <c r="Z664" s="55"/>
      <c r="AA664" s="39"/>
      <c r="AB664" s="40"/>
      <c r="AC664" s="40"/>
      <c r="AD664" s="40"/>
      <c r="AE664" s="41"/>
      <c r="AF664" s="42"/>
      <c r="AG664" s="47"/>
      <c r="AH664" s="43"/>
      <c r="AI664" s="43"/>
      <c r="AJ664" s="44"/>
      <c r="AK664" s="44"/>
      <c r="AL664" s="44"/>
      <c r="AM664" s="44"/>
      <c r="AN664" s="36"/>
      <c r="AO664" s="36"/>
      <c r="AP664" s="36"/>
      <c r="AQ664" s="36"/>
      <c r="AR664" s="36"/>
      <c r="AS664" s="36"/>
    </row>
    <row r="665" spans="19:45" ht="30" customHeight="1" x14ac:dyDescent="0.25">
      <c r="S665" s="7" t="s">
        <v>544</v>
      </c>
      <c r="T665" s="15" t="s">
        <v>993</v>
      </c>
      <c r="U665" s="36"/>
      <c r="V665" s="37"/>
      <c r="W665" s="37"/>
      <c r="X665" s="38"/>
      <c r="Y665" s="38"/>
      <c r="Z665" s="48"/>
      <c r="AA665" s="39"/>
      <c r="AB665" s="40"/>
      <c r="AC665" s="40"/>
      <c r="AD665" s="40"/>
      <c r="AE665" s="41"/>
      <c r="AF665" s="42"/>
      <c r="AG665" s="49"/>
      <c r="AH665" s="43"/>
      <c r="AI665" s="43"/>
      <c r="AJ665" s="44"/>
      <c r="AK665" s="44"/>
      <c r="AL665" s="44"/>
      <c r="AM665" s="44"/>
      <c r="AN665" s="36"/>
      <c r="AO665" s="36"/>
      <c r="AP665" s="36"/>
      <c r="AQ665" s="36"/>
      <c r="AR665" s="36"/>
      <c r="AS665" s="36"/>
    </row>
    <row r="666" spans="19:45" ht="30" customHeight="1" x14ac:dyDescent="0.25">
      <c r="S666" s="7" t="s">
        <v>12</v>
      </c>
      <c r="T666" s="15" t="s">
        <v>548</v>
      </c>
      <c r="U666" s="36"/>
      <c r="V666" s="37"/>
      <c r="W666" s="37"/>
      <c r="X666" s="38"/>
      <c r="Y666" s="38"/>
      <c r="Z666" s="48"/>
      <c r="AA666" s="39"/>
      <c r="AB666" s="40"/>
      <c r="AC666" s="40"/>
      <c r="AD666" s="40"/>
      <c r="AE666" s="41"/>
      <c r="AF666" s="42"/>
      <c r="AG666" s="49"/>
      <c r="AH666" s="43"/>
      <c r="AI666" s="43"/>
      <c r="AJ666" s="44"/>
      <c r="AK666" s="44"/>
      <c r="AL666" s="44"/>
      <c r="AM666" s="44"/>
      <c r="AN666" s="36"/>
      <c r="AO666" s="36"/>
      <c r="AP666" s="36"/>
      <c r="AQ666" s="36"/>
      <c r="AR666" s="36"/>
      <c r="AS666" s="36"/>
    </row>
    <row r="667" spans="19:45" ht="30" customHeight="1" x14ac:dyDescent="0.25">
      <c r="S667" s="26" t="s">
        <v>773</v>
      </c>
      <c r="T667" s="15" t="s">
        <v>562</v>
      </c>
      <c r="U667" s="36"/>
      <c r="V667" s="37"/>
      <c r="W667" s="37"/>
      <c r="X667" s="38"/>
      <c r="Y667" s="38"/>
      <c r="Z667" s="48"/>
      <c r="AA667" s="39"/>
      <c r="AB667" s="40"/>
      <c r="AC667" s="40"/>
      <c r="AD667" s="40"/>
      <c r="AE667" s="41"/>
      <c r="AF667" s="42"/>
      <c r="AG667" s="49"/>
      <c r="AH667" s="43"/>
      <c r="AI667" s="43"/>
      <c r="AJ667" s="44"/>
      <c r="AK667" s="44"/>
      <c r="AL667" s="44"/>
      <c r="AM667" s="44"/>
      <c r="AN667" s="36"/>
      <c r="AO667" s="36"/>
      <c r="AP667" s="36"/>
      <c r="AQ667" s="36"/>
      <c r="AR667" s="36"/>
      <c r="AS667" s="36"/>
    </row>
    <row r="668" spans="19:45" ht="30" customHeight="1" x14ac:dyDescent="0.25">
      <c r="S668" s="7" t="s">
        <v>573</v>
      </c>
      <c r="T668" s="15">
        <v>2.1</v>
      </c>
      <c r="U668" s="36"/>
      <c r="V668" s="37"/>
      <c r="W668" s="37"/>
      <c r="X668" s="38"/>
      <c r="Y668" s="38"/>
      <c r="Z668" s="48"/>
      <c r="AA668" s="39"/>
      <c r="AB668" s="40"/>
      <c r="AC668" s="40"/>
      <c r="AD668" s="40"/>
      <c r="AE668" s="41"/>
      <c r="AF668" s="42"/>
      <c r="AG668" s="49"/>
      <c r="AH668" s="43"/>
      <c r="AI668" s="43"/>
      <c r="AJ668" s="44"/>
      <c r="AK668" s="44"/>
      <c r="AL668" s="44"/>
      <c r="AM668" s="44"/>
      <c r="AN668" s="36"/>
      <c r="AO668" s="36"/>
      <c r="AP668" s="36"/>
      <c r="AQ668" s="36"/>
      <c r="AR668" s="36"/>
      <c r="AS668" s="36"/>
    </row>
    <row r="669" spans="19:45" ht="30" customHeight="1" x14ac:dyDescent="0.25">
      <c r="S669" s="7" t="s">
        <v>590</v>
      </c>
      <c r="T669" s="15">
        <f>VLOOKUP(T654,MPN!$A$1:$E$1000,4,FALSE)</f>
        <v>-38</v>
      </c>
      <c r="U669" s="36"/>
      <c r="V669" s="37"/>
      <c r="W669" s="37"/>
      <c r="X669" s="38"/>
      <c r="Y669" s="38"/>
      <c r="Z669" s="48"/>
      <c r="AA669" s="39"/>
      <c r="AB669" s="40"/>
      <c r="AC669" s="40"/>
      <c r="AD669" s="40"/>
      <c r="AE669" s="41"/>
      <c r="AF669" s="42"/>
      <c r="AG669" s="49"/>
      <c r="AH669" s="43"/>
      <c r="AI669" s="43"/>
      <c r="AJ669" s="44"/>
      <c r="AK669" s="44"/>
      <c r="AL669" s="44"/>
      <c r="AM669" s="44"/>
      <c r="AN669" s="36"/>
      <c r="AO669" s="36"/>
      <c r="AP669" s="36"/>
      <c r="AQ669" s="36"/>
      <c r="AR669" s="36"/>
      <c r="AS669" s="36"/>
    </row>
    <row r="670" spans="19:45" ht="30" customHeight="1" x14ac:dyDescent="0.25">
      <c r="S670" s="7" t="s">
        <v>693</v>
      </c>
      <c r="T670" s="15">
        <v>0.8</v>
      </c>
      <c r="U670" s="36"/>
      <c r="V670" s="37"/>
      <c r="W670" s="37"/>
      <c r="X670" s="38"/>
      <c r="Y670" s="38"/>
      <c r="Z670" s="48"/>
      <c r="AA670" s="39"/>
      <c r="AB670" s="40"/>
      <c r="AC670" s="40"/>
      <c r="AD670" s="40"/>
      <c r="AE670" s="41"/>
      <c r="AF670" s="42"/>
      <c r="AG670" s="49"/>
      <c r="AH670" s="43"/>
      <c r="AI670" s="43"/>
      <c r="AJ670" s="44"/>
      <c r="AK670" s="44"/>
      <c r="AL670" s="44"/>
      <c r="AM670" s="44"/>
      <c r="AN670" s="36"/>
      <c r="AO670" s="36"/>
      <c r="AP670" s="36"/>
      <c r="AQ670" s="36"/>
      <c r="AR670" s="36"/>
      <c r="AS670" s="36"/>
    </row>
    <row r="671" spans="19:45" ht="30" customHeight="1" x14ac:dyDescent="0.25">
      <c r="S671" s="7" t="s">
        <v>604</v>
      </c>
      <c r="T671" s="7" t="str">
        <f>VLOOKUP($T658,$AU$1:$AZ$31,MATCH($T652,$AU$1:$AZ$1,0),FALSE)&amp;"_"&amp;T660</f>
        <v>16V_NormalMode</v>
      </c>
      <c r="U671" s="36"/>
      <c r="V671" s="37"/>
      <c r="W671" s="37"/>
      <c r="X671" s="38"/>
      <c r="Y671" s="38"/>
      <c r="Z671" s="48"/>
      <c r="AA671" s="39"/>
      <c r="AB671" s="40"/>
      <c r="AC671" s="40"/>
      <c r="AD671" s="40"/>
      <c r="AE671" s="41"/>
      <c r="AF671" s="42"/>
      <c r="AG671" s="49"/>
      <c r="AH671" s="43"/>
      <c r="AI671" s="43"/>
      <c r="AJ671" s="44"/>
      <c r="AK671" s="44"/>
      <c r="AL671" s="44"/>
      <c r="AM671" s="44"/>
      <c r="AN671" s="36"/>
      <c r="AO671" s="36"/>
      <c r="AP671" s="36"/>
      <c r="AQ671" s="36"/>
      <c r="AR671" s="36"/>
      <c r="AS671" s="36"/>
    </row>
    <row r="672" spans="19:45" ht="30" customHeight="1" x14ac:dyDescent="0.25">
      <c r="S672" s="7" t="s">
        <v>424</v>
      </c>
      <c r="T672" s="7" t="str">
        <f>VLOOKUP($T654,MPN!$A$1:$E$500,2,FALSE)</f>
        <v>AMIC</v>
      </c>
      <c r="U672" s="36"/>
      <c r="V672" s="37"/>
      <c r="W672" s="37"/>
      <c r="X672" s="38"/>
      <c r="Y672" s="38"/>
      <c r="Z672" s="48"/>
      <c r="AA672" s="39"/>
      <c r="AB672" s="40"/>
      <c r="AC672" s="40"/>
      <c r="AD672" s="40"/>
      <c r="AE672" s="41"/>
      <c r="AF672" s="42"/>
      <c r="AG672" s="49"/>
      <c r="AH672" s="43"/>
      <c r="AI672" s="43"/>
      <c r="AJ672" s="44"/>
      <c r="AK672" s="44"/>
      <c r="AL672" s="44"/>
      <c r="AM672" s="44"/>
      <c r="AN672" s="36"/>
      <c r="AO672" s="36"/>
      <c r="AP672" s="36"/>
      <c r="AQ672" s="36"/>
      <c r="AR672" s="36"/>
      <c r="AS672" s="36"/>
    </row>
    <row r="673" spans="19:45" ht="30" customHeight="1" x14ac:dyDescent="0.25">
      <c r="S673" s="7" t="s">
        <v>16</v>
      </c>
      <c r="T673" s="7" t="str">
        <f>VLOOKUP($T655,ASIC!$A$1:$B$200,2,FALSE)</f>
        <v>304ZA</v>
      </c>
      <c r="U673" s="36"/>
      <c r="V673" s="37"/>
      <c r="W673" s="37"/>
      <c r="X673" s="38"/>
      <c r="Y673" s="38"/>
      <c r="Z673" s="48"/>
      <c r="AA673" s="39"/>
      <c r="AB673" s="40"/>
      <c r="AC673" s="40"/>
      <c r="AD673" s="40"/>
      <c r="AE673" s="41"/>
      <c r="AF673" s="42"/>
      <c r="AG673" s="49"/>
      <c r="AH673" s="43"/>
      <c r="AI673" s="43"/>
      <c r="AJ673" s="44"/>
      <c r="AK673" s="44"/>
      <c r="AL673" s="44"/>
      <c r="AM673" s="44"/>
      <c r="AN673" s="36"/>
      <c r="AO673" s="36"/>
      <c r="AP673" s="36"/>
      <c r="AQ673" s="36"/>
      <c r="AR673" s="36"/>
      <c r="AS673" s="36"/>
    </row>
    <row r="674" spans="19:45" ht="30" customHeight="1" x14ac:dyDescent="0.25">
      <c r="S674" s="7" t="s">
        <v>17</v>
      </c>
      <c r="T674" s="7" t="str">
        <f>VLOOKUP($T656,Sensor!$A$1:$B$100,2,FALSE)</f>
        <v>N014A</v>
      </c>
      <c r="U674" s="36"/>
      <c r="V674" s="37"/>
      <c r="W674" s="37"/>
      <c r="X674" s="38"/>
      <c r="Y674" s="38"/>
      <c r="Z674" s="48"/>
      <c r="AA674" s="39"/>
      <c r="AB674" s="40"/>
      <c r="AC674" s="40"/>
      <c r="AD674" s="40"/>
      <c r="AE674" s="41"/>
      <c r="AF674" s="42"/>
      <c r="AG674" s="49"/>
      <c r="AH674" s="43"/>
      <c r="AI674" s="43"/>
      <c r="AJ674" s="44"/>
      <c r="AK674" s="44"/>
      <c r="AL674" s="44"/>
      <c r="AM674" s="44"/>
      <c r="AN674" s="36"/>
      <c r="AO674" s="36"/>
      <c r="AP674" s="36"/>
      <c r="AQ674" s="36"/>
      <c r="AR674" s="36"/>
      <c r="AS674" s="36"/>
    </row>
    <row r="675" spans="19:45" ht="30" customHeight="1" x14ac:dyDescent="0.25">
      <c r="S675" s="7" t="s">
        <v>21</v>
      </c>
      <c r="T675" s="7" t="str">
        <f>VLOOKUP($T654,MPN!$A$1:$E$500,5,FALSE)</f>
        <v>Default</v>
      </c>
      <c r="U675" s="36"/>
      <c r="V675" s="37"/>
      <c r="W675" s="37"/>
      <c r="X675" s="38"/>
      <c r="Y675" s="38"/>
      <c r="Z675" s="48"/>
      <c r="AA675" s="39"/>
      <c r="AB675" s="40"/>
      <c r="AC675" s="40"/>
      <c r="AD675" s="40"/>
      <c r="AE675" s="41"/>
      <c r="AF675" s="42"/>
      <c r="AG675" s="49"/>
      <c r="AH675" s="43"/>
      <c r="AI675" s="43"/>
      <c r="AJ675" s="44"/>
      <c r="AK675" s="44"/>
      <c r="AL675" s="44"/>
      <c r="AM675" s="44"/>
      <c r="AN675" s="36"/>
      <c r="AO675" s="36"/>
      <c r="AP675" s="36"/>
      <c r="AQ675" s="36"/>
      <c r="AR675" s="36"/>
      <c r="AS675" s="36"/>
    </row>
    <row r="676" spans="19:45" ht="30" customHeight="1" x14ac:dyDescent="0.25">
      <c r="S676" s="7" t="s">
        <v>545</v>
      </c>
      <c r="T676" s="7">
        <f>VLOOKUP(T665,$DT$1:$DV$31,3,FALSE)</f>
        <v>0</v>
      </c>
      <c r="U676" s="36"/>
      <c r="V676" s="37"/>
      <c r="W676" s="37"/>
      <c r="X676" s="38"/>
      <c r="Y676" s="38"/>
      <c r="Z676" s="48"/>
      <c r="AA676" s="39"/>
      <c r="AB676" s="40"/>
      <c r="AC676" s="40"/>
      <c r="AD676" s="40"/>
      <c r="AE676" s="41"/>
      <c r="AF676" s="42"/>
      <c r="AG676" s="49"/>
      <c r="AH676" s="43"/>
      <c r="AI676" s="43"/>
      <c r="AJ676" s="44"/>
      <c r="AK676" s="44"/>
      <c r="AL676" s="44"/>
      <c r="AM676" s="44"/>
      <c r="AN676" s="36"/>
      <c r="AO676" s="36"/>
      <c r="AP676" s="36"/>
      <c r="AQ676" s="36"/>
      <c r="AR676" s="36"/>
      <c r="AS676" s="36"/>
    </row>
    <row r="677" spans="19:45" ht="30" customHeight="1" x14ac:dyDescent="0.25">
      <c r="S677" s="7" t="s">
        <v>22</v>
      </c>
      <c r="T677" s="15">
        <v>1</v>
      </c>
      <c r="U677" s="36"/>
      <c r="V677" s="37"/>
      <c r="W677" s="37"/>
      <c r="X677" s="38"/>
      <c r="Y677" s="38"/>
      <c r="Z677" s="48"/>
      <c r="AA677" s="39"/>
      <c r="AB677" s="40"/>
      <c r="AC677" s="40"/>
      <c r="AD677" s="40"/>
      <c r="AE677" s="41"/>
      <c r="AF677" s="42"/>
      <c r="AG677" s="49"/>
      <c r="AH677" s="43"/>
      <c r="AI677" s="43"/>
      <c r="AJ677" s="44"/>
      <c r="AK677" s="44"/>
      <c r="AL677" s="44"/>
      <c r="AM677" s="44"/>
      <c r="AN677" s="36"/>
      <c r="AO677" s="36"/>
      <c r="AP677" s="36"/>
      <c r="AQ677" s="36"/>
      <c r="AR677" s="36"/>
      <c r="AS677" s="36"/>
    </row>
    <row r="678" spans="19:45" ht="30" customHeight="1" x14ac:dyDescent="0.25">
      <c r="S678" s="7" t="s">
        <v>696</v>
      </c>
      <c r="T678" s="28">
        <v>44810</v>
      </c>
      <c r="U678" s="36"/>
      <c r="V678" s="37"/>
      <c r="W678" s="37"/>
      <c r="X678" s="38"/>
      <c r="Y678" s="38"/>
      <c r="Z678" s="48"/>
      <c r="AA678" s="39"/>
      <c r="AB678" s="40"/>
      <c r="AC678" s="40"/>
      <c r="AD678" s="40"/>
      <c r="AE678" s="41"/>
      <c r="AF678" s="42"/>
      <c r="AG678" s="49"/>
      <c r="AH678" s="43"/>
      <c r="AI678" s="43"/>
      <c r="AJ678" s="44"/>
      <c r="AK678" s="44"/>
      <c r="AL678" s="44"/>
      <c r="AM678" s="44"/>
      <c r="AN678" s="36"/>
      <c r="AO678" s="36"/>
      <c r="AP678" s="36"/>
      <c r="AQ678" s="36"/>
      <c r="AR678" s="36"/>
      <c r="AS678" s="36"/>
    </row>
    <row r="679" spans="19:45" ht="30" customHeight="1" x14ac:dyDescent="0.25">
      <c r="S679" s="7" t="s">
        <v>694</v>
      </c>
      <c r="T679" s="15" t="s">
        <v>994</v>
      </c>
      <c r="U679" s="36"/>
      <c r="V679" s="37"/>
      <c r="W679" s="37"/>
      <c r="X679" s="38"/>
      <c r="Y679" s="38"/>
      <c r="Z679" s="48"/>
      <c r="AA679" s="39"/>
      <c r="AB679" s="40"/>
      <c r="AC679" s="40"/>
      <c r="AD679" s="40"/>
      <c r="AE679" s="41"/>
      <c r="AF679" s="42"/>
      <c r="AG679" s="49"/>
      <c r="AH679" s="43"/>
      <c r="AI679" s="43"/>
      <c r="AJ679" s="44"/>
      <c r="AK679" s="44"/>
      <c r="AL679" s="44"/>
      <c r="AM679" s="44"/>
      <c r="AN679" s="36"/>
      <c r="AO679" s="36"/>
      <c r="AP679" s="36"/>
      <c r="AQ679" s="36"/>
      <c r="AR679" s="36"/>
      <c r="AS679" s="36"/>
    </row>
    <row r="680" spans="19:45" ht="30" customHeight="1" x14ac:dyDescent="0.25">
      <c r="S680" s="7" t="s">
        <v>697</v>
      </c>
      <c r="T680" s="7">
        <f ca="1">COUNTA(U655:U714)</f>
        <v>8</v>
      </c>
      <c r="U680" s="36"/>
      <c r="V680" s="37"/>
      <c r="W680" s="37"/>
      <c r="X680" s="38"/>
      <c r="Y680" s="38"/>
      <c r="Z680" s="48"/>
      <c r="AA680" s="39"/>
      <c r="AB680" s="40"/>
      <c r="AC680" s="40"/>
      <c r="AD680" s="40"/>
      <c r="AE680" s="41"/>
      <c r="AF680" s="42"/>
      <c r="AG680" s="49"/>
      <c r="AH680" s="43"/>
      <c r="AI680" s="43"/>
      <c r="AJ680" s="44"/>
      <c r="AK680" s="44"/>
      <c r="AL680" s="44"/>
      <c r="AM680" s="44"/>
      <c r="AN680" s="36"/>
      <c r="AO680" s="36"/>
      <c r="AP680" s="36"/>
      <c r="AQ680" s="36"/>
      <c r="AR680" s="36"/>
      <c r="AS680" s="36"/>
    </row>
    <row r="681" spans="19:45" ht="30" customHeight="1" x14ac:dyDescent="0.25">
      <c r="S681" s="7" t="s">
        <v>715</v>
      </c>
      <c r="T681" s="7" t="str">
        <f>T669&amp;"+/-"&amp;T670&amp;" "&amp;T679</f>
        <v>-38+/-0.8 dBV</v>
      </c>
      <c r="U681" s="36"/>
      <c r="V681" s="37"/>
      <c r="W681" s="37"/>
      <c r="X681" s="38"/>
      <c r="Y681" s="38"/>
      <c r="Z681" s="48"/>
      <c r="AA681" s="39"/>
      <c r="AB681" s="40"/>
      <c r="AC681" s="40"/>
      <c r="AD681" s="40"/>
      <c r="AE681" s="41"/>
      <c r="AF681" s="42"/>
      <c r="AG681" s="49"/>
      <c r="AH681" s="43"/>
      <c r="AI681" s="43"/>
      <c r="AJ681" s="44"/>
      <c r="AK681" s="44"/>
      <c r="AL681" s="44"/>
      <c r="AM681" s="44"/>
      <c r="AN681" s="36"/>
      <c r="AO681" s="36"/>
      <c r="AP681" s="36"/>
      <c r="AQ681" s="36"/>
      <c r="AR681" s="36"/>
      <c r="AS681" s="36"/>
    </row>
    <row r="682" spans="19:45" ht="30" customHeight="1" x14ac:dyDescent="0.25">
      <c r="S682" s="7" t="s">
        <v>719</v>
      </c>
      <c r="T682" s="54" t="str">
        <f>T661&amp;" : "&amp;T664&amp;" "&amp;"(uA)"&amp;CHAR(10)&amp;"Vdc&amp;Remark: "&amp;T667</f>
        <v>3.3V : 100~170 (uA)
Vdc&amp;Remark: -</v>
      </c>
      <c r="U682" s="36"/>
      <c r="V682" s="37"/>
      <c r="W682" s="37"/>
      <c r="X682" s="38"/>
      <c r="Y682" s="38"/>
      <c r="Z682" s="48"/>
      <c r="AA682" s="39"/>
      <c r="AB682" s="40"/>
      <c r="AC682" s="40"/>
      <c r="AD682" s="40"/>
      <c r="AE682" s="41"/>
      <c r="AF682" s="42"/>
      <c r="AG682" s="49"/>
      <c r="AH682" s="43"/>
      <c r="AI682" s="43"/>
      <c r="AJ682" s="44"/>
      <c r="AK682" s="44"/>
      <c r="AL682" s="44"/>
      <c r="AM682" s="44"/>
      <c r="AN682" s="36"/>
      <c r="AO682" s="36"/>
      <c r="AP682" s="36"/>
      <c r="AQ682" s="36"/>
      <c r="AR682" s="36"/>
      <c r="AS682" s="36"/>
    </row>
    <row r="683" spans="19:45" ht="30" customHeight="1" x14ac:dyDescent="0.25">
      <c r="U683" s="36"/>
      <c r="V683" s="37"/>
      <c r="W683" s="37"/>
      <c r="X683" s="38"/>
      <c r="Y683" s="38"/>
      <c r="Z683" s="48"/>
      <c r="AA683" s="39"/>
      <c r="AB683" s="40"/>
      <c r="AC683" s="40"/>
      <c r="AD683" s="40"/>
      <c r="AE683" s="41"/>
      <c r="AF683" s="42"/>
      <c r="AG683" s="49"/>
      <c r="AH683" s="43"/>
      <c r="AI683" s="43"/>
      <c r="AJ683" s="44"/>
      <c r="AK683" s="44"/>
      <c r="AL683" s="44"/>
      <c r="AM683" s="44"/>
      <c r="AN683" s="36"/>
      <c r="AO683" s="36"/>
      <c r="AP683" s="36"/>
      <c r="AQ683" s="36"/>
      <c r="AR683" s="36"/>
      <c r="AS683" s="36"/>
    </row>
    <row r="684" spans="19:45" ht="30" customHeight="1" x14ac:dyDescent="0.25">
      <c r="S684" s="2" t="s">
        <v>14</v>
      </c>
      <c r="T684" s="2" t="str">
        <f>ADDRESS(ROW(S684),COLUMN($S$1))&amp;":"&amp;ADDRESS(ROW(S714),COLUMN($T$1))</f>
        <v>$S$684:$T$714</v>
      </c>
      <c r="U684" s="36"/>
      <c r="V684" s="37"/>
      <c r="W684" s="37"/>
      <c r="X684" s="38"/>
      <c r="Y684" s="38"/>
      <c r="Z684" s="48"/>
      <c r="AA684" s="39"/>
      <c r="AB684" s="40"/>
      <c r="AC684" s="40"/>
      <c r="AD684" s="40"/>
      <c r="AE684" s="41"/>
      <c r="AF684" s="42"/>
      <c r="AG684" s="49"/>
      <c r="AH684" s="43"/>
      <c r="AI684" s="43"/>
      <c r="AJ684" s="44"/>
      <c r="AK684" s="44"/>
      <c r="AL684" s="44"/>
      <c r="AM684" s="44"/>
      <c r="AN684" s="36"/>
      <c r="AO684" s="36"/>
      <c r="AP684" s="36"/>
      <c r="AQ684" s="36"/>
      <c r="AR684" s="36"/>
      <c r="AS684" s="36"/>
    </row>
    <row r="685" spans="19:45" ht="30" customHeight="1" x14ac:dyDescent="0.25">
      <c r="S685" s="4" t="str">
        <f>$BB$2</f>
        <v>14V</v>
      </c>
      <c r="T685" s="3" t="s">
        <v>255</v>
      </c>
      <c r="U685" s="36"/>
      <c r="V685" s="37"/>
      <c r="W685" s="37"/>
      <c r="X685" s="38"/>
      <c r="Y685" s="38"/>
      <c r="Z685" s="48"/>
      <c r="AA685" s="39"/>
      <c r="AB685" s="40"/>
      <c r="AC685" s="40"/>
      <c r="AD685" s="40"/>
      <c r="AE685" s="41"/>
      <c r="AF685" s="42"/>
      <c r="AG685" s="49"/>
      <c r="AH685" s="43"/>
      <c r="AI685" s="43"/>
      <c r="AJ685" s="44"/>
      <c r="AK685" s="44"/>
      <c r="AL685" s="44"/>
      <c r="AM685" s="44"/>
      <c r="AN685" s="36"/>
      <c r="AO685" s="36"/>
      <c r="AP685" s="36"/>
      <c r="AQ685" s="36"/>
      <c r="AR685" s="36"/>
      <c r="AS685" s="36"/>
    </row>
    <row r="686" spans="19:45" ht="30" customHeight="1" x14ac:dyDescent="0.25">
      <c r="S686" s="4" t="str">
        <f>$BB$3</f>
        <v>13V</v>
      </c>
      <c r="T686" s="3" t="s">
        <v>562</v>
      </c>
      <c r="U686" s="36"/>
      <c r="V686" s="37"/>
      <c r="W686" s="37"/>
      <c r="X686" s="38"/>
      <c r="Y686" s="38"/>
      <c r="Z686" s="48"/>
      <c r="AA686" s="39"/>
      <c r="AB686" s="40"/>
      <c r="AC686" s="40"/>
      <c r="AD686" s="40"/>
      <c r="AE686" s="41"/>
      <c r="AF686" s="42"/>
      <c r="AG686" s="49"/>
      <c r="AH686" s="43"/>
      <c r="AI686" s="43"/>
      <c r="AJ686" s="44"/>
      <c r="AK686" s="44"/>
      <c r="AL686" s="44"/>
      <c r="AM686" s="44"/>
      <c r="AN686" s="36"/>
      <c r="AO686" s="36"/>
      <c r="AP686" s="36"/>
      <c r="AQ686" s="36"/>
      <c r="AR686" s="36"/>
      <c r="AS686" s="36"/>
    </row>
    <row r="687" spans="19:45" ht="30" customHeight="1" x14ac:dyDescent="0.25">
      <c r="S687" s="4" t="str">
        <f>$BB$4</f>
        <v>12V</v>
      </c>
      <c r="T687" s="3" t="s">
        <v>562</v>
      </c>
      <c r="U687" s="36"/>
      <c r="V687" s="37"/>
      <c r="W687" s="37"/>
      <c r="X687" s="38"/>
      <c r="Y687" s="38"/>
      <c r="Z687" s="48"/>
      <c r="AA687" s="39"/>
      <c r="AB687" s="40"/>
      <c r="AC687" s="40"/>
      <c r="AD687" s="40"/>
      <c r="AE687" s="41"/>
      <c r="AF687" s="42"/>
      <c r="AG687" s="49"/>
      <c r="AH687" s="43"/>
      <c r="AI687" s="43"/>
      <c r="AJ687" s="44"/>
      <c r="AK687" s="44"/>
      <c r="AL687" s="44"/>
      <c r="AM687" s="44"/>
      <c r="AN687" s="36"/>
      <c r="AO687" s="36"/>
      <c r="AP687" s="36"/>
      <c r="AQ687" s="36"/>
      <c r="AR687" s="36"/>
      <c r="AS687" s="36"/>
    </row>
    <row r="688" spans="19:45" ht="30" customHeight="1" x14ac:dyDescent="0.25">
      <c r="S688" s="4" t="str">
        <f>$BB$5</f>
        <v>11V</v>
      </c>
      <c r="T688" s="3" t="s">
        <v>562</v>
      </c>
      <c r="U688" s="36"/>
      <c r="V688" s="37"/>
      <c r="W688" s="37"/>
      <c r="X688" s="38"/>
      <c r="Y688" s="38"/>
      <c r="Z688" s="48"/>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t="str">
        <f>$BB$6</f>
        <v>10V</v>
      </c>
      <c r="T689" s="3">
        <v>0</v>
      </c>
      <c r="U689" s="36"/>
      <c r="V689" s="37"/>
      <c r="W689" s="37"/>
      <c r="X689" s="38"/>
      <c r="Y689" s="38"/>
      <c r="Z689" s="48"/>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t="str">
        <f>$BB$7</f>
        <v>9V</v>
      </c>
      <c r="T690" s="3">
        <v>0</v>
      </c>
      <c r="U690" s="36"/>
      <c r="V690" s="37"/>
      <c r="W690" s="37"/>
      <c r="X690" s="38"/>
      <c r="Y690" s="38"/>
      <c r="Z690" s="48"/>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t="str">
        <f>$BB$8</f>
        <v>8V</v>
      </c>
      <c r="T691" s="3">
        <v>-2.75</v>
      </c>
      <c r="U691" s="36"/>
      <c r="V691" s="37"/>
      <c r="W691" s="37"/>
      <c r="X691" s="38"/>
      <c r="Y691" s="38"/>
      <c r="Z691" s="48"/>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t="str">
        <f>$BB$9</f>
        <v>7V</v>
      </c>
      <c r="T692" s="3" t="s">
        <v>562</v>
      </c>
      <c r="U692" s="36"/>
      <c r="V692" s="37"/>
      <c r="W692" s="37"/>
      <c r="X692" s="38"/>
      <c r="Y692" s="38"/>
      <c r="Z692" s="48"/>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t="str">
        <f>$BB$10</f>
        <v>FIX</v>
      </c>
      <c r="T693" s="3">
        <v>0</v>
      </c>
      <c r="U693" s="36"/>
      <c r="V693" s="37"/>
      <c r="W693" s="37"/>
      <c r="X693" s="38"/>
      <c r="Y693" s="38"/>
      <c r="Z693" s="48"/>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t="str">
        <f>$BB$11</f>
        <v>-</v>
      </c>
      <c r="T694" s="3"/>
      <c r="U694" s="36"/>
      <c r="V694" s="37"/>
      <c r="W694" s="37"/>
      <c r="X694" s="38"/>
      <c r="Y694" s="38"/>
      <c r="Z694" s="48"/>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t="str">
        <f>$BB$12</f>
        <v>-</v>
      </c>
      <c r="T695" s="3"/>
      <c r="U695" s="36"/>
      <c r="V695" s="37"/>
      <c r="W695" s="37"/>
      <c r="X695" s="38"/>
      <c r="Y695" s="38"/>
      <c r="Z695" s="48"/>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t="str">
        <f>$BB$13</f>
        <v>-</v>
      </c>
      <c r="T696" s="3"/>
      <c r="U696" s="36"/>
      <c r="V696" s="37"/>
      <c r="W696" s="37"/>
      <c r="X696" s="38"/>
      <c r="Y696" s="38"/>
      <c r="Z696" s="48"/>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t="str">
        <f>$BB$14</f>
        <v>-</v>
      </c>
      <c r="T697" s="3"/>
      <c r="U697" s="36"/>
      <c r="V697" s="37"/>
      <c r="W697" s="37"/>
      <c r="X697" s="38"/>
      <c r="Y697" s="38"/>
      <c r="Z697" s="48"/>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t="str">
        <f>$BB$15</f>
        <v>-</v>
      </c>
      <c r="T698" s="3"/>
      <c r="U698" s="36"/>
      <c r="V698" s="37"/>
      <c r="W698" s="37"/>
      <c r="X698" s="38"/>
      <c r="Y698" s="38"/>
      <c r="Z698" s="48"/>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t="str">
        <f>$BB$16</f>
        <v>-</v>
      </c>
      <c r="T699" s="3"/>
      <c r="U699" s="36"/>
      <c r="V699" s="37"/>
      <c r="W699" s="37"/>
      <c r="X699" s="38"/>
      <c r="Y699" s="38"/>
      <c r="Z699" s="48"/>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t="str">
        <f>$BB$17</f>
        <v>-</v>
      </c>
      <c r="T700" s="3"/>
      <c r="U700" s="36"/>
      <c r="V700" s="37"/>
      <c r="W700" s="37"/>
      <c r="X700" s="38"/>
      <c r="Y700" s="38"/>
      <c r="Z700" s="48"/>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t="str">
        <f>$BB$18</f>
        <v>-</v>
      </c>
      <c r="T701" s="3"/>
      <c r="U701" s="36"/>
      <c r="V701" s="37"/>
      <c r="W701" s="37"/>
      <c r="X701" s="38"/>
      <c r="Y701" s="38"/>
      <c r="Z701" s="48"/>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t="str">
        <f>$BB$19</f>
        <v>-</v>
      </c>
      <c r="T702" s="3"/>
      <c r="U702" s="36"/>
      <c r="V702" s="37"/>
      <c r="W702" s="37"/>
      <c r="X702" s="38"/>
      <c r="Y702" s="38"/>
      <c r="Z702" s="48"/>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t="str">
        <f>$BB$20</f>
        <v>-</v>
      </c>
      <c r="T703" s="3"/>
      <c r="U703" s="36"/>
      <c r="V703" s="37"/>
      <c r="W703" s="37"/>
      <c r="X703" s="38"/>
      <c r="Y703" s="38"/>
      <c r="Z703" s="48"/>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t="str">
        <f>$BB$21</f>
        <v>-</v>
      </c>
      <c r="T704" s="3"/>
      <c r="U704" s="36"/>
      <c r="V704" s="37"/>
      <c r="W704" s="37"/>
      <c r="X704" s="38"/>
      <c r="Y704" s="38"/>
      <c r="Z704" s="48"/>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t="str">
        <f>$BB$22</f>
        <v>-</v>
      </c>
      <c r="T705" s="3"/>
      <c r="U705" s="36"/>
      <c r="V705" s="37"/>
      <c r="W705" s="37"/>
      <c r="X705" s="38"/>
      <c r="Y705" s="38"/>
      <c r="Z705" s="48"/>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t="str">
        <f>$BB$23</f>
        <v>-</v>
      </c>
      <c r="T706" s="3"/>
      <c r="U706" s="36"/>
      <c r="V706" s="37"/>
      <c r="W706" s="37"/>
      <c r="X706" s="38"/>
      <c r="Y706" s="38"/>
      <c r="Z706" s="48"/>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t="str">
        <f>$BB$24</f>
        <v>-</v>
      </c>
      <c r="T707" s="3"/>
      <c r="U707" s="36"/>
      <c r="V707" s="37"/>
      <c r="W707" s="37"/>
      <c r="X707" s="38"/>
      <c r="Y707" s="38"/>
      <c r="Z707" s="48"/>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t="str">
        <f>$BB$25</f>
        <v>-</v>
      </c>
      <c r="T708" s="3"/>
      <c r="U708" s="36"/>
      <c r="V708" s="37"/>
      <c r="W708" s="37"/>
      <c r="X708" s="38"/>
      <c r="Y708" s="38"/>
      <c r="Z708" s="48"/>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t="str">
        <f>$BB$26</f>
        <v>-</v>
      </c>
      <c r="T709" s="3"/>
      <c r="U709" s="36"/>
      <c r="V709" s="37"/>
      <c r="W709" s="37"/>
      <c r="X709" s="38"/>
      <c r="Y709" s="38"/>
      <c r="Z709" s="48"/>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t="str">
        <f>$BB$27</f>
        <v>-</v>
      </c>
      <c r="T710" s="3"/>
      <c r="U710" s="36"/>
      <c r="V710" s="37"/>
      <c r="W710" s="37"/>
      <c r="X710" s="38"/>
      <c r="Y710" s="38"/>
      <c r="Z710" s="48"/>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t="str">
        <f>$BB$28</f>
        <v>-</v>
      </c>
      <c r="T711" s="3"/>
      <c r="U711" s="36"/>
      <c r="V711" s="37"/>
      <c r="W711" s="37"/>
      <c r="X711" s="38"/>
      <c r="Y711" s="38"/>
      <c r="Z711" s="48"/>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t="str">
        <f>$BB$29</f>
        <v>-</v>
      </c>
      <c r="T712" s="3"/>
      <c r="U712" s="36"/>
      <c r="V712" s="37"/>
      <c r="W712" s="37"/>
      <c r="X712" s="38"/>
      <c r="Y712" s="38"/>
      <c r="Z712" s="48"/>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t="str">
        <f>$BB$30</f>
        <v>-</v>
      </c>
      <c r="T713" s="3"/>
      <c r="U713" s="36"/>
      <c r="V713" s="37"/>
      <c r="W713" s="37"/>
      <c r="X713" s="38"/>
      <c r="Y713" s="38"/>
      <c r="Z713" s="48"/>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t="str">
        <f>$BB$31</f>
        <v>-</v>
      </c>
      <c r="T714" s="3"/>
      <c r="U714" s="36"/>
      <c r="V714" s="37"/>
      <c r="W714" s="37"/>
      <c r="X714" s="38"/>
      <c r="Y714" s="38"/>
      <c r="Z714" s="48"/>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34"/>
      <c r="T715" s="34"/>
      <c r="U715" s="34"/>
      <c r="V715" s="34"/>
      <c r="W715" s="34"/>
      <c r="X715" s="34"/>
      <c r="Y715" s="34"/>
      <c r="Z715" s="34"/>
      <c r="AA715" s="34"/>
      <c r="AB715" s="34"/>
      <c r="AC715" s="34"/>
      <c r="AD715" s="34"/>
      <c r="AE715" s="34"/>
      <c r="AF715" s="34"/>
      <c r="AG715" s="34"/>
      <c r="AH715" s="34"/>
      <c r="AI715" s="34"/>
      <c r="AJ715" s="34"/>
      <c r="AK715" s="34"/>
      <c r="AL715" s="34"/>
      <c r="AM715" s="34"/>
      <c r="AN715" s="34"/>
      <c r="AO715" s="34"/>
      <c r="AP715" s="34"/>
      <c r="AQ715" s="34"/>
      <c r="AR715" s="6"/>
      <c r="AS715" s="6"/>
    </row>
    <row r="716" spans="19:45" ht="30" customHeight="1" x14ac:dyDescent="0.25">
      <c r="S716" s="31" cm="1">
        <f t="array" ref="S716">BoxNum(ROW($S716))</f>
        <v>12</v>
      </c>
      <c r="T716" s="7" t="s">
        <v>698</v>
      </c>
      <c r="U716" s="15" t="s">
        <v>1311</v>
      </c>
      <c r="V716" s="12"/>
      <c r="W716" s="65"/>
      <c r="X716" s="12"/>
      <c r="Y716" s="7">
        <f>VLOOKUP(U716,$DX$1:$DZ$21,3,FALSE)</f>
        <v>0</v>
      </c>
      <c r="AD716" s="8"/>
    </row>
    <row r="717" spans="19:45" ht="30" customHeight="1" x14ac:dyDescent="0.25">
      <c r="S717" s="7" t="s">
        <v>24</v>
      </c>
      <c r="T717" s="15" t="s">
        <v>1154</v>
      </c>
      <c r="U717" s="5" t="s">
        <v>23</v>
      </c>
      <c r="V717" s="7" t="str">
        <f>VLOOKUP(U716,$DX$1:$DZ$21,2,FALSE)</f>
        <v>Bit11,15</v>
      </c>
      <c r="W717" s="19"/>
      <c r="X717" s="19"/>
      <c r="Y717" s="19"/>
      <c r="Z717" s="19"/>
      <c r="AA717" s="5" t="s">
        <v>592</v>
      </c>
      <c r="AB717" s="26" t="str">
        <f>T736&amp;"_"&amp;ABS(T734)&amp;"dB_"&amp;T738&amp;"_"&amp;T739&amp;"_"&amp;GetAbsMaxMinText(AF720:AG779)&amp;"_"&amp;T719&amp;"_"&amp;T718&amp;S716&amp;"."&amp;T742</f>
        <v>14V_NormalMode_42dB_304ZA_N014A_397_432_ZTS6856_PR12.0</v>
      </c>
      <c r="AC717" s="18"/>
      <c r="AD717" s="18"/>
      <c r="AE717" s="18"/>
      <c r="AF717" s="18"/>
      <c r="AG717" s="18"/>
      <c r="AH717" s="19"/>
      <c r="AI717" s="19" t="s">
        <v>2</v>
      </c>
      <c r="AJ717" s="115" t="s">
        <v>1292</v>
      </c>
      <c r="AK717" s="16"/>
      <c r="AL717" s="16"/>
      <c r="AM717" s="16"/>
      <c r="AN717" s="16"/>
      <c r="AO717" s="16"/>
      <c r="AP717" s="16"/>
      <c r="AQ717" s="16"/>
      <c r="AR717" s="16"/>
      <c r="AS717" s="16"/>
    </row>
    <row r="718" spans="19:45" ht="30" customHeight="1" x14ac:dyDescent="0.25">
      <c r="S718" s="7" t="s">
        <v>5</v>
      </c>
      <c r="T718" s="15" t="s">
        <v>1162</v>
      </c>
      <c r="U718" s="32" t="str">
        <f>HYPERLINK("#A"&amp;(S716+1),"&lt;==Block" &amp; $S716 &amp;"==&gt;")</f>
        <v>&lt;==Block12==&gt;</v>
      </c>
      <c r="V718" s="51"/>
      <c r="W718" s="19"/>
      <c r="X718" s="19"/>
      <c r="Y718" s="23"/>
      <c r="Z718" s="8"/>
      <c r="AA718" s="19"/>
      <c r="AB718" s="121" t="str" cm="1">
        <f t="array" aca="1" ref="AB718" ca="1">IF(INDIRECT(ADDRESS((QUOTIENT(ROW(AB718)-0.1,65)*65)+4,COLUMN(AB719)))="Gain-inphase","$BM$2:$BM$31","$BN$2:$BN$31")</f>
        <v>$BM$2:$BM$31</v>
      </c>
      <c r="AC718" s="19"/>
      <c r="AD718" s="19"/>
      <c r="AE718" s="19"/>
      <c r="AF718" s="19"/>
      <c r="AG718" s="19"/>
      <c r="AH718" s="19"/>
      <c r="AI718" s="19"/>
      <c r="AJ718" s="19"/>
      <c r="AK718" s="19"/>
      <c r="AL718" s="19"/>
      <c r="AM718" s="19"/>
      <c r="AN718" s="57" t="s">
        <v>723</v>
      </c>
      <c r="AO718" s="57" t="s">
        <v>709</v>
      </c>
      <c r="AP718" s="57" t="s">
        <v>710</v>
      </c>
      <c r="AQ718" s="57" t="s">
        <v>611</v>
      </c>
      <c r="AR718" s="57" t="s">
        <v>711</v>
      </c>
      <c r="AS718" s="50"/>
    </row>
    <row r="719" spans="19:45" ht="30" customHeight="1" x14ac:dyDescent="0.25">
      <c r="S719" s="7" t="s">
        <v>10</v>
      </c>
      <c r="T719" s="15" t="s">
        <v>1290</v>
      </c>
      <c r="U719" s="52" t="s">
        <v>775</v>
      </c>
      <c r="V719" s="33" t="s">
        <v>601</v>
      </c>
      <c r="W719" s="33" t="s">
        <v>602</v>
      </c>
      <c r="X719" s="33" t="s">
        <v>603</v>
      </c>
      <c r="Y719" s="33" t="s">
        <v>603</v>
      </c>
      <c r="Z719" s="33" t="s">
        <v>591</v>
      </c>
      <c r="AA719" s="33" t="s">
        <v>7</v>
      </c>
      <c r="AB719" s="120" t="s">
        <v>1329</v>
      </c>
      <c r="AC719" s="33" t="s">
        <v>577</v>
      </c>
      <c r="AD719" s="33" t="s">
        <v>611</v>
      </c>
      <c r="AE719" s="33" t="s">
        <v>569</v>
      </c>
      <c r="AF719" s="35" t="s">
        <v>593</v>
      </c>
      <c r="AG719" s="35" t="s">
        <v>594</v>
      </c>
      <c r="AH719" s="35" t="s">
        <v>595</v>
      </c>
      <c r="AI719" s="35" t="s">
        <v>596</v>
      </c>
      <c r="AJ719" s="56" t="s">
        <v>597</v>
      </c>
      <c r="AK719" s="56" t="s">
        <v>598</v>
      </c>
      <c r="AL719" s="56" t="s">
        <v>599</v>
      </c>
      <c r="AM719" s="56" t="s">
        <v>600</v>
      </c>
      <c r="AN719" s="56" t="str">
        <f>VLOOKUP($T727,$DE$1:$DJ$31,2,FALSE)</f>
        <v>Full</v>
      </c>
      <c r="AO719" s="56" t="str">
        <f>VLOOKUP($T727,$DE$1:$DJ$31,3,FALSE)</f>
        <v>Full</v>
      </c>
      <c r="AP719" s="56" t="str">
        <f>VLOOKUP($T727,$DE$1:$DJ$31,4,FALSE)</f>
        <v>non</v>
      </c>
      <c r="AQ719" s="56" t="str">
        <f>VLOOKUP($T727,$DE$1:$DJ$31,5,FALSE)</f>
        <v>non</v>
      </c>
      <c r="AR719" s="56" t="str">
        <f>VLOOKUP($T727,$DE$1:$DJ$31,6,FALSE)</f>
        <v>Full</v>
      </c>
      <c r="AS719" s="35" t="s">
        <v>726</v>
      </c>
    </row>
    <row r="720" spans="19:45" ht="30" customHeight="1" x14ac:dyDescent="0.25">
      <c r="S720" s="7" t="s">
        <v>18</v>
      </c>
      <c r="T720" s="15" t="s">
        <v>1278</v>
      </c>
      <c r="U720" s="36" t="str">
        <f ca="1">ConfigCode($AA720,$AN720,$AO720,$AP720,$AQ720,$AR720,$AF720,$AG720,2)</f>
        <v>0x01=-40.50,-39.70;</v>
      </c>
      <c r="V720" s="37"/>
      <c r="W720" s="37"/>
      <c r="X720" s="68"/>
      <c r="Y720" s="68"/>
      <c r="Z720" s="55">
        <f ca="1" xml:space="preserve">
N("vbias,vlookup vbias range")+
VLOOKUP($AA720,INDIRECT(BoxVal(ROW($AA720),34,COLUMN(T716))),2,FALSE)+
N("gain")+
$AB720+
N("vcm")+
VLOOKUP($AC720,$CT$1:$DC$31,7,FALSE)+
N("(vbias*vcp*vbg-vbias)*sensor ratio")+
VbiasCal($AA720,$AD720,$AE720,BoxVal(ROW($AC720),18,COLUMN($T$22)))+
N("vbias ref+gain ref")+
$V720+$W720</f>
        <v>-2</v>
      </c>
      <c r="AA720" s="39" t="s">
        <v>1269</v>
      </c>
      <c r="AB720" s="40">
        <v>-2</v>
      </c>
      <c r="AC720" s="40" t="s">
        <v>996</v>
      </c>
      <c r="AD720" s="40">
        <v>1</v>
      </c>
      <c r="AE720" s="41">
        <v>0</v>
      </c>
      <c r="AF720" s="42">
        <v>-40.5</v>
      </c>
      <c r="AG720" s="42">
        <v>-39.700000000000003</v>
      </c>
      <c r="AH720" s="43">
        <f ca="1">$AF720+$Z720</f>
        <v>-42.5</v>
      </c>
      <c r="AI720" s="43">
        <f ca="1">$AG720+$Z720</f>
        <v>-41.7</v>
      </c>
      <c r="AJ720" s="44">
        <f ca="1" xml:space="preserve">
N("initial sens-loopgain")+
$AF720-BoxVal(ROW($AA720),26,COLUMN(INDIRECT("T"&amp;(INT(ROW($AA737)/65))*65+2)))</f>
        <v>-40.5</v>
      </c>
      <c r="AK720" s="44">
        <f ca="1">AJ720+(AG720-AF720)</f>
        <v>-39.700000000000003</v>
      </c>
      <c r="AL720" s="44">
        <f ca="1" xml:space="preserve">
N("initial sens-loopgain-gain-gain ref-vcm")+
$AH720-
BoxVal(ROW($AA720),26,COLUMN(INDIRECT("T"&amp;(INT(ROW($AA737)/65))*65+2)))-
$AB720-
$W720-
IFERROR(VLOOKUP($AC720,$CT$1:$DC$31,7,FALSE),0)</f>
        <v>-40.5</v>
      </c>
      <c r="AM720" s="44">
        <f ca="1">AL720+(AG720-AF720)</f>
        <v>-39.700000000000003</v>
      </c>
      <c r="AN720" s="36" t="str">
        <f ca="1">IF(BoxVal(ROW(AA720),9,COLUMN(T718))="FIX","00",ManualLookup(AA720,BoxVal(ROW(AA720),4,COLUMN(AN718)),INDIRECT(DN$3)))</f>
        <v>00</v>
      </c>
      <c r="AO720" s="36" t="str">
        <f ca="1">ManualLookup(AB720,BoxVal(ROW(AB720),4,COLUMN(AO718)),IF(INDIRECT("$AB$"&amp;(INT((ROW()-4)/65)*65+4))="Gain-outphase",INDIRECT(DO$4),INDIRECT(DO$3)))</f>
        <v>01</v>
      </c>
      <c r="AP720" s="36" t="str">
        <f t="shared" ref="AO720:AR724" ca="1" si="136">ManualLookup(AC720,BoxVal(ROW(AC720),4,COLUMN(AP718)),INDIRECT(DP$3))</f>
        <v>00</v>
      </c>
      <c r="AQ720" s="36" t="str">
        <f t="shared" ca="1" si="136"/>
        <v>00</v>
      </c>
      <c r="AR720" s="36" t="str">
        <f t="shared" ca="1" si="136"/>
        <v>00</v>
      </c>
      <c r="AS720" s="33"/>
    </row>
    <row r="721" spans="19:45" ht="30" customHeight="1" x14ac:dyDescent="0.25">
      <c r="S721" s="7" t="s">
        <v>13</v>
      </c>
      <c r="T721" s="15" t="s">
        <v>1288</v>
      </c>
      <c r="U721" s="36" t="str">
        <f ca="1">ConfigCode($AA721,$AN721,$AO721,$AP721,$AQ721,$AR721,$AF721,$AG721,2)</f>
        <v>0x02=-41.50,-40.50;</v>
      </c>
      <c r="V721" s="37"/>
      <c r="W721" s="37"/>
      <c r="X721" s="68"/>
      <c r="Y721" s="68"/>
      <c r="Z721" s="55">
        <f ca="1" xml:space="preserve">
N("vbias,vlookup vbias range")+
VLOOKUP($AA721,INDIRECT(BoxVal(ROW($AA721),34,COLUMN(T717))),2,FALSE)+
N("gain")+
$AB721+
N("vcm")+
VLOOKUP($AC721,$CT$1:$DC$31,7,FALSE)+
N("(vbias*vcp*vbg-vbias)*sensor ratio")+
VbiasCal($AA721,$AD721,$AE721,BoxVal(ROW($AC721),18,COLUMN($T$22)))+
N("vbias ref+gain ref")+
$V721+$W721</f>
        <v>-1</v>
      </c>
      <c r="AA721" s="39" t="s">
        <v>1269</v>
      </c>
      <c r="AB721" s="40">
        <v>-1</v>
      </c>
      <c r="AC721" s="40" t="s">
        <v>996</v>
      </c>
      <c r="AD721" s="40">
        <v>1</v>
      </c>
      <c r="AE721" s="41">
        <v>0</v>
      </c>
      <c r="AF721" s="42">
        <v>-41.5</v>
      </c>
      <c r="AG721" s="47">
        <f>AF720</f>
        <v>-40.5</v>
      </c>
      <c r="AH721" s="43">
        <f ca="1">$AF721+$Z721</f>
        <v>-42.5</v>
      </c>
      <c r="AI721" s="43">
        <f ca="1">$AG721+$Z721</f>
        <v>-41.5</v>
      </c>
      <c r="AJ721" s="44">
        <f ca="1" xml:space="preserve">
N("initial sens-loopgain")+
$AF721-BoxVal(ROW($AA721),26,COLUMN(INDIRECT("T"&amp;(INT(ROW($AA738)/65))*65+2)))</f>
        <v>-41.5</v>
      </c>
      <c r="AK721" s="44">
        <f ca="1">AJ721+(AG721-AF721)</f>
        <v>-40.5</v>
      </c>
      <c r="AL721" s="44">
        <f ca="1" xml:space="preserve">
N("initial sens-loopgain-gain-gain ref-vcm")+
$AH721-
BoxVal(ROW($AA721),26,COLUMN(INDIRECT("T"&amp;(INT(ROW($AA738)/65))*65+2)))-
$AB721-
$W721-
IFERROR(VLOOKUP($AC721,$CT$1:$DC$31,7,FALSE),0)</f>
        <v>-41.5</v>
      </c>
      <c r="AM721" s="44">
        <f ca="1">AL721+(AG721-AF721)</f>
        <v>-40.5</v>
      </c>
      <c r="AN721" s="36" t="str">
        <f ca="1">IF(BoxVal(ROW(AA721),9,COLUMN(T719))="FIX","00",ManualLookup(AA721,BoxVal(ROW(AA721),4,COLUMN(AN719)),INDIRECT(DN$3)))</f>
        <v>00</v>
      </c>
      <c r="AO721" s="36" t="str">
        <f ca="1">ManualLookup(AB721,BoxVal(ROW(AB721),4,COLUMN(AO719)),IF(INDIRECT("$AB$"&amp;(INT((ROW()-4)/65)*65+4))="Gain-outphase",INDIRECT(DO$4),INDIRECT(DO$3)))</f>
        <v>02</v>
      </c>
      <c r="AP721" s="36" t="str">
        <f t="shared" ca="1" si="136"/>
        <v>00</v>
      </c>
      <c r="AQ721" s="36" t="str">
        <f t="shared" ca="1" si="136"/>
        <v>00</v>
      </c>
      <c r="AR721" s="36" t="str">
        <f t="shared" ca="1" si="136"/>
        <v>00</v>
      </c>
      <c r="AS721" s="36"/>
    </row>
    <row r="722" spans="19:45" ht="30" customHeight="1" x14ac:dyDescent="0.25">
      <c r="S722" s="26"/>
      <c r="T722" s="17"/>
      <c r="U722" s="36" t="str">
        <f ca="1">ConfigCode($AA722,$AN722,$AO722,$AP722,$AQ722,$AR722,$AF722,$AG722,2)</f>
        <v>0x00=-42.10,-41.50;</v>
      </c>
      <c r="V722" s="37"/>
      <c r="W722" s="37"/>
      <c r="X722" s="68"/>
      <c r="Y722" s="68"/>
      <c r="Z722" s="55">
        <f ca="1" xml:space="preserve">
N("vbias,vlookup vbias range")+
VLOOKUP($AA722,INDIRECT(BoxVal(ROW($AA722),34,COLUMN(T718))),2,FALSE)+
N("gain")+
$AB722+
N("vcm")+
VLOOKUP($AC722,$CT$1:$DC$31,7,FALSE)+
N("(vbias*vcp*vbg-vbias)*sensor ratio")+
VbiasCal($AA722,$AD722,$AE722,BoxVal(ROW($AC722),18,COLUMN($T$22)))+
N("vbias ref+gain ref")+
$V722+$W722</f>
        <v>0</v>
      </c>
      <c r="AA722" s="39" t="s">
        <v>1269</v>
      </c>
      <c r="AB722" s="40">
        <v>0</v>
      </c>
      <c r="AC722" s="40" t="s">
        <v>995</v>
      </c>
      <c r="AD722" s="40">
        <v>1</v>
      </c>
      <c r="AE722" s="41">
        <v>0</v>
      </c>
      <c r="AF722" s="42">
        <v>-42.1</v>
      </c>
      <c r="AG722" s="47">
        <f>AF721</f>
        <v>-41.5</v>
      </c>
      <c r="AH722" s="43">
        <f ca="1">$AF722+$Z722</f>
        <v>-42.1</v>
      </c>
      <c r="AI722" s="43">
        <f ca="1">$AG722+$Z722</f>
        <v>-41.5</v>
      </c>
      <c r="AJ722" s="44">
        <f ca="1" xml:space="preserve">
N("initial sens-loopgain")+
$AF722-BoxVal(ROW($AA722),26,COLUMN(INDIRECT("T"&amp;(INT(ROW($AA739)/65))*65+2)))</f>
        <v>-42.1</v>
      </c>
      <c r="AK722" s="44">
        <f ca="1">AJ722+(AG722-AF722)</f>
        <v>-41.5</v>
      </c>
      <c r="AL722" s="44">
        <f ca="1" xml:space="preserve">
N("initial sens-loopgain-gain-gain ref-vcm")+
$AH722-
BoxVal(ROW($AA722),26,COLUMN(INDIRECT("T"&amp;(INT(ROW($AA739)/65))*65+2)))-
$AB722-
$W722-
IFERROR(VLOOKUP($AC722,$CT$1:$DC$31,7,FALSE),0)</f>
        <v>-42.1</v>
      </c>
      <c r="AM722" s="44">
        <f ca="1">AL722+(AG722-AF722)</f>
        <v>-41.5</v>
      </c>
      <c r="AN722" s="36" t="str">
        <f ca="1">IF(BoxVal(ROW(AA722),9,COLUMN(T720))="FIX","00",ManualLookup(AA722,BoxVal(ROW(AA722),4,COLUMN(AN720)),INDIRECT(DN$3)))</f>
        <v>00</v>
      </c>
      <c r="AO722" s="36" t="str">
        <f ca="1">ManualLookup(AB722,BoxVal(ROW(AB722),4,COLUMN(AO720)),IF(INDIRECT("$AB$"&amp;(INT((ROW()-4)/65)*65+4))="Gain-outphase",INDIRECT(DO$4),INDIRECT(DO$3)))</f>
        <v>00</v>
      </c>
      <c r="AP722" s="36" t="str">
        <f t="shared" ca="1" si="136"/>
        <v>00</v>
      </c>
      <c r="AQ722" s="36" t="str">
        <f t="shared" ca="1" si="136"/>
        <v>00</v>
      </c>
      <c r="AR722" s="36" t="str">
        <f t="shared" ca="1" si="136"/>
        <v>00</v>
      </c>
      <c r="AS722" s="36"/>
    </row>
    <row r="723" spans="19:45" ht="30" customHeight="1" x14ac:dyDescent="0.25">
      <c r="S723" s="7" t="s">
        <v>19</v>
      </c>
      <c r="T723" s="15" t="s">
        <v>1291</v>
      </c>
      <c r="U723" s="36" t="str">
        <f ca="1">ConfigCode($AA723,$AN723,$AO723,$AP723,$AQ723,$AR723,$AF723,$AG723,2)</f>
        <v>0x80=-42.80,-42.10;</v>
      </c>
      <c r="V723" s="37">
        <v>-0.5</v>
      </c>
      <c r="W723" s="37"/>
      <c r="X723" s="68"/>
      <c r="Y723" s="68"/>
      <c r="Z723" s="55">
        <f ca="1" xml:space="preserve">
N("vbias,vlookup vbias range")+
VLOOKUP($AA723,INDIRECT(BoxVal(ROW($AA723),34,COLUMN(T719))),2,FALSE)+
N("gain")+
$AB723+
N("vcm")+
VLOOKUP($AC723,$CT$1:$DC$31,7,FALSE)+
N("(vbias*vcp*vbg-vbias)*sensor ratio")+
VbiasCal($AA723,$AD723,$AE723,BoxVal(ROW($AC723),18,COLUMN($T$22)))+
N("vbias ref+gain ref")+
$V723+$W723</f>
        <v>0.48490000000000011</v>
      </c>
      <c r="AA723" s="39" t="s">
        <v>1269</v>
      </c>
      <c r="AB723" s="40">
        <v>0</v>
      </c>
      <c r="AC723" s="40" t="s">
        <v>995</v>
      </c>
      <c r="AD723" s="40">
        <v>1</v>
      </c>
      <c r="AE723" s="41">
        <v>6.7000000000000004E-2</v>
      </c>
      <c r="AF723" s="42">
        <v>-42.8</v>
      </c>
      <c r="AG723" s="47">
        <f>AF722</f>
        <v>-42.1</v>
      </c>
      <c r="AH723" s="43">
        <f ca="1">$AF723+$Z723</f>
        <v>-42.315099999999994</v>
      </c>
      <c r="AI723" s="43">
        <f ca="1">$AG723+$Z723</f>
        <v>-41.615099999999998</v>
      </c>
      <c r="AJ723" s="44">
        <f ca="1" xml:space="preserve">
N("initial sens-loopgain")+
$AF723-BoxVal(ROW($AA723),26,COLUMN(INDIRECT("T"&amp;(INT(ROW($AA740)/65))*65+2)))</f>
        <v>-42.8</v>
      </c>
      <c r="AK723" s="44">
        <f ca="1">AJ723+(AG723-AF723)</f>
        <v>-42.1</v>
      </c>
      <c r="AL723" s="44">
        <f ca="1" xml:space="preserve">
N("initial sens-loopgain-gain-gain ref-vcm")+
$AH723-
BoxVal(ROW($AA723),26,COLUMN(INDIRECT("T"&amp;(INT(ROW($AA740)/65))*65+2)))-
$AB723-
$W723-
IFERROR(VLOOKUP($AC723,$CT$1:$DC$31,7,FALSE),0)</f>
        <v>-42.315099999999994</v>
      </c>
      <c r="AM723" s="44">
        <f ca="1">AL723+(AG723-AF723)</f>
        <v>-41.615099999999998</v>
      </c>
      <c r="AN723" s="36" t="str">
        <f ca="1">IF(BoxVal(ROW(AA723),9,COLUMN(T721))="FIX","00",ManualLookup(AA723,BoxVal(ROW(AA723),4,COLUMN(AN721)),INDIRECT(DN$3)))</f>
        <v>00</v>
      </c>
      <c r="AO723" s="36" t="str">
        <f ca="1">ManualLookup(AB723,BoxVal(ROW(AB723),4,COLUMN(AO721)),IF(INDIRECT("$AB$"&amp;(INT((ROW()-4)/65)*65+4))="Gain-outphase",INDIRECT(DO$4),INDIRECT(DO$3)))</f>
        <v>00</v>
      </c>
      <c r="AP723" s="36" t="str">
        <f t="shared" ca="1" si="136"/>
        <v>00</v>
      </c>
      <c r="AQ723" s="36" t="str">
        <f t="shared" ca="1" si="136"/>
        <v>00</v>
      </c>
      <c r="AR723" s="36" t="str">
        <f t="shared" ca="1" si="136"/>
        <v>80</v>
      </c>
      <c r="AS723" s="36"/>
    </row>
    <row r="724" spans="19:45" ht="30" customHeight="1" x14ac:dyDescent="0.25">
      <c r="S724" s="7" t="s">
        <v>15</v>
      </c>
      <c r="T724" s="15" t="s">
        <v>1157</v>
      </c>
      <c r="U724" s="36" t="str">
        <f ca="1">ConfigCode($AA724,$AN724,$AO724,$AP724,$AQ724,$AR724,$AF724,$AG724,2)</f>
        <v>0x83=-43.30,-42.80;</v>
      </c>
      <c r="V724" s="37">
        <v>-0.5</v>
      </c>
      <c r="W724" s="37"/>
      <c r="X724" s="68"/>
      <c r="Y724" s="68"/>
      <c r="Z724" s="55">
        <f ca="1" xml:space="preserve">
N("vbias,vlookup vbias range")+
VLOOKUP($AA724,INDIRECT(BoxVal(ROW($AA724),34,COLUMN(T720))),2,FALSE)+
N("gain")+
$AB724+
N("vcm")+
VLOOKUP($AC724,$CT$1:$DC$31,7,FALSE)+
N("(vbias*vcp*vbg-vbias)*sensor ratio")+
VbiasCal($AA724,$AD724,$AE724,BoxVal(ROW($AC724),18,COLUMN($T$22)))+
N("vbias ref+gain ref")+
$V724+$W724</f>
        <v>0.98490000000000011</v>
      </c>
      <c r="AA724" s="39" t="s">
        <v>1269</v>
      </c>
      <c r="AB724" s="40">
        <v>0.5</v>
      </c>
      <c r="AC724" s="40" t="s">
        <v>995</v>
      </c>
      <c r="AD724" s="40">
        <v>1</v>
      </c>
      <c r="AE724" s="41">
        <v>6.7000000000000004E-2</v>
      </c>
      <c r="AF724" s="42">
        <v>-43.3</v>
      </c>
      <c r="AG724" s="47">
        <f>AF723</f>
        <v>-42.8</v>
      </c>
      <c r="AH724" s="43">
        <f ca="1">$AF724+$Z724</f>
        <v>-42.315099999999994</v>
      </c>
      <c r="AI724" s="43">
        <f ca="1">$AG724+$Z724</f>
        <v>-41.815099999999994</v>
      </c>
      <c r="AJ724" s="44">
        <f ca="1" xml:space="preserve">
N("initial sens-loopgain")+
$AF724-BoxVal(ROW($AA724),26,COLUMN(INDIRECT("T"&amp;(INT(ROW($AA741)/65))*65+2)))</f>
        <v>-43.3</v>
      </c>
      <c r="AK724" s="44">
        <f ca="1">AJ724+(AG724-AF724)</f>
        <v>-42.8</v>
      </c>
      <c r="AL724" s="44">
        <f ca="1" xml:space="preserve">
N("initial sens-loopgain-gain-gain ref-vcm")+
$AH724-
BoxVal(ROW($AA724),26,COLUMN(INDIRECT("T"&amp;(INT(ROW($AA741)/65))*65+2)))-
$AB724-
$W724-
IFERROR(VLOOKUP($AC724,$CT$1:$DC$31,7,FALSE),0)</f>
        <v>-42.815099999999994</v>
      </c>
      <c r="AM724" s="44">
        <f ca="1">AL724+(AG724-AF724)</f>
        <v>-42.315099999999994</v>
      </c>
      <c r="AN724" s="36" t="str">
        <f ca="1">IF(BoxVal(ROW(AA724),9,COLUMN(T722))="FIX","00",ManualLookup(AA724,BoxVal(ROW(AA724),4,COLUMN(AN722)),INDIRECT(DN$3)))</f>
        <v>00</v>
      </c>
      <c r="AO724" s="36" t="str">
        <f ca="1">ManualLookup(AB724,BoxVal(ROW(AB724),4,COLUMN(AO722)),IF(INDIRECT("$AB$"&amp;(INT((ROW()-4)/65)*65+4))="Gain-outphase",INDIRECT(DO$4),INDIRECT(DO$3)))</f>
        <v>03</v>
      </c>
      <c r="AP724" s="36" t="str">
        <f t="shared" ca="1" si="136"/>
        <v>00</v>
      </c>
      <c r="AQ724" s="36" t="str">
        <f t="shared" ca="1" si="136"/>
        <v>00</v>
      </c>
      <c r="AR724" s="36" t="str">
        <f t="shared" ca="1" si="136"/>
        <v>80</v>
      </c>
      <c r="AS724" s="36"/>
    </row>
    <row r="725" spans="19:45" ht="30" customHeight="1" x14ac:dyDescent="0.25">
      <c r="S725" s="7" t="s">
        <v>705</v>
      </c>
      <c r="T725" s="15" t="s">
        <v>1152</v>
      </c>
      <c r="U725" s="36"/>
      <c r="V725" s="37"/>
      <c r="W725" s="37"/>
      <c r="X725" s="68"/>
      <c r="Y725" s="68"/>
      <c r="Z725" s="55"/>
      <c r="AA725" s="39"/>
      <c r="AB725" s="40"/>
      <c r="AC725" s="40"/>
      <c r="AD725" s="40"/>
      <c r="AE725" s="41"/>
      <c r="AF725" s="42"/>
      <c r="AG725" s="47"/>
      <c r="AH725" s="43"/>
      <c r="AI725" s="43"/>
      <c r="AJ725" s="44"/>
      <c r="AK725" s="44"/>
      <c r="AL725" s="44"/>
      <c r="AM725" s="44"/>
      <c r="AN725" s="36"/>
      <c r="AO725" s="36"/>
      <c r="AP725" s="36"/>
      <c r="AQ725" s="36"/>
      <c r="AR725" s="36"/>
      <c r="AS725" s="36"/>
    </row>
    <row r="726" spans="19:45" ht="30" customHeight="1" x14ac:dyDescent="0.25">
      <c r="S726" s="7" t="s">
        <v>605</v>
      </c>
      <c r="T726" s="15" t="s">
        <v>991</v>
      </c>
      <c r="U726" s="36"/>
      <c r="V726" s="37"/>
      <c r="W726" s="37"/>
      <c r="X726" s="68"/>
      <c r="Y726" s="68"/>
      <c r="Z726" s="55"/>
      <c r="AA726" s="39"/>
      <c r="AB726" s="40"/>
      <c r="AC726" s="40"/>
      <c r="AD726" s="40"/>
      <c r="AE726" s="41"/>
      <c r="AF726" s="42"/>
      <c r="AG726" s="47"/>
      <c r="AH726" s="43"/>
      <c r="AI726" s="43"/>
      <c r="AJ726" s="44"/>
      <c r="AK726" s="44"/>
      <c r="AL726" s="44"/>
      <c r="AM726" s="44"/>
      <c r="AN726" s="36"/>
      <c r="AO726" s="36"/>
      <c r="AP726" s="36"/>
      <c r="AQ726" s="36"/>
      <c r="AR726" s="36"/>
      <c r="AS726" s="36"/>
    </row>
    <row r="727" spans="19:45" ht="30" customHeight="1" x14ac:dyDescent="0.25">
      <c r="S727" s="7" t="s">
        <v>721</v>
      </c>
      <c r="T727" s="15" t="s">
        <v>26</v>
      </c>
      <c r="U727" s="36"/>
      <c r="V727" s="37"/>
      <c r="W727" s="37"/>
      <c r="X727" s="68"/>
      <c r="Y727" s="68"/>
      <c r="Z727" s="55"/>
      <c r="AA727" s="39"/>
      <c r="AB727" s="40"/>
      <c r="AC727" s="40"/>
      <c r="AD727" s="40"/>
      <c r="AE727" s="41"/>
      <c r="AF727" s="42"/>
      <c r="AG727" s="47"/>
      <c r="AH727" s="43"/>
      <c r="AI727" s="43"/>
      <c r="AJ727" s="44"/>
      <c r="AK727" s="44"/>
      <c r="AL727" s="44"/>
      <c r="AM727" s="44"/>
      <c r="AN727" s="36"/>
      <c r="AO727" s="36"/>
      <c r="AP727" s="36"/>
      <c r="AQ727" s="36"/>
      <c r="AR727" s="36"/>
      <c r="AS727" s="36"/>
    </row>
    <row r="728" spans="19:45" ht="30" customHeight="1" x14ac:dyDescent="0.25">
      <c r="S728" s="7" t="s">
        <v>20</v>
      </c>
      <c r="T728" s="15">
        <v>-37</v>
      </c>
      <c r="U728" s="36"/>
      <c r="V728" s="37"/>
      <c r="W728" s="37"/>
      <c r="X728" s="38"/>
      <c r="Y728" s="38"/>
      <c r="Z728" s="55"/>
      <c r="AA728" s="39"/>
      <c r="AB728" s="40"/>
      <c r="AC728" s="40"/>
      <c r="AD728" s="40"/>
      <c r="AE728" s="41"/>
      <c r="AF728" s="42"/>
      <c r="AG728" s="47"/>
      <c r="AH728" s="43"/>
      <c r="AI728" s="43"/>
      <c r="AJ728" s="44"/>
      <c r="AK728" s="44"/>
      <c r="AL728" s="44"/>
      <c r="AM728" s="44"/>
      <c r="AN728" s="36"/>
      <c r="AO728" s="36"/>
      <c r="AP728" s="36"/>
      <c r="AQ728" s="36"/>
      <c r="AR728" s="36"/>
      <c r="AS728" s="36"/>
    </row>
    <row r="729" spans="19:45" ht="30" customHeight="1" x14ac:dyDescent="0.25">
      <c r="S729" s="7" t="s">
        <v>691</v>
      </c>
      <c r="T729" s="15" t="s">
        <v>1333</v>
      </c>
      <c r="U729" s="36"/>
      <c r="V729" s="37"/>
      <c r="W729" s="37"/>
      <c r="X729" s="38"/>
      <c r="Y729" s="38"/>
      <c r="Z729" s="55"/>
      <c r="AA729" s="39"/>
      <c r="AB729" s="40"/>
      <c r="AC729" s="40"/>
      <c r="AD729" s="40"/>
      <c r="AE729" s="41"/>
      <c r="AF729" s="42"/>
      <c r="AG729" s="47"/>
      <c r="AH729" s="43"/>
      <c r="AI729" s="43"/>
      <c r="AJ729" s="44"/>
      <c r="AK729" s="44"/>
      <c r="AL729" s="44"/>
      <c r="AM729" s="44"/>
      <c r="AN729" s="36"/>
      <c r="AO729" s="36"/>
      <c r="AP729" s="36"/>
      <c r="AQ729" s="36"/>
      <c r="AR729" s="36"/>
      <c r="AS729" s="36"/>
    </row>
    <row r="730" spans="19:45" ht="30" customHeight="1" x14ac:dyDescent="0.25">
      <c r="S730" s="7" t="s">
        <v>544</v>
      </c>
      <c r="T730" s="15" t="s">
        <v>993</v>
      </c>
      <c r="U730" s="36"/>
      <c r="V730" s="37"/>
      <c r="W730" s="37"/>
      <c r="X730" s="38"/>
      <c r="Y730" s="38"/>
      <c r="Z730" s="48"/>
      <c r="AA730" s="39"/>
      <c r="AB730" s="40"/>
      <c r="AC730" s="40"/>
      <c r="AD730" s="40"/>
      <c r="AE730" s="41"/>
      <c r="AF730" s="42"/>
      <c r="AG730" s="49"/>
      <c r="AH730" s="43"/>
      <c r="AI730" s="43"/>
      <c r="AJ730" s="44"/>
      <c r="AK730" s="44"/>
      <c r="AL730" s="44"/>
      <c r="AM730" s="44"/>
      <c r="AN730" s="36"/>
      <c r="AO730" s="36"/>
      <c r="AP730" s="36"/>
      <c r="AQ730" s="36"/>
      <c r="AR730" s="36"/>
      <c r="AS730" s="36"/>
    </row>
    <row r="731" spans="19:45" ht="30" customHeight="1" x14ac:dyDescent="0.25">
      <c r="S731" s="7" t="s">
        <v>12</v>
      </c>
      <c r="T731" s="15" t="s">
        <v>548</v>
      </c>
      <c r="U731" s="36"/>
      <c r="V731" s="37"/>
      <c r="W731" s="37"/>
      <c r="X731" s="38"/>
      <c r="Y731" s="38"/>
      <c r="Z731" s="48"/>
      <c r="AA731" s="39"/>
      <c r="AB731" s="40"/>
      <c r="AC731" s="40"/>
      <c r="AD731" s="40"/>
      <c r="AE731" s="41"/>
      <c r="AF731" s="42"/>
      <c r="AG731" s="49"/>
      <c r="AH731" s="43"/>
      <c r="AI731" s="43"/>
      <c r="AJ731" s="44"/>
      <c r="AK731" s="44"/>
      <c r="AL731" s="44"/>
      <c r="AM731" s="44"/>
      <c r="AN731" s="36"/>
      <c r="AO731" s="36"/>
      <c r="AP731" s="36"/>
      <c r="AQ731" s="36"/>
      <c r="AR731" s="36"/>
      <c r="AS731" s="36"/>
    </row>
    <row r="732" spans="19:45" ht="30" customHeight="1" x14ac:dyDescent="0.25">
      <c r="S732" s="26" t="s">
        <v>773</v>
      </c>
      <c r="T732" s="15" t="s">
        <v>562</v>
      </c>
      <c r="U732" s="36"/>
      <c r="V732" s="37"/>
      <c r="W732" s="37"/>
      <c r="X732" s="38"/>
      <c r="Y732" s="38"/>
      <c r="Z732" s="48"/>
      <c r="AA732" s="39"/>
      <c r="AB732" s="40"/>
      <c r="AC732" s="40"/>
      <c r="AD732" s="40"/>
      <c r="AE732" s="41"/>
      <c r="AF732" s="42"/>
      <c r="AG732" s="49"/>
      <c r="AH732" s="43"/>
      <c r="AI732" s="43"/>
      <c r="AJ732" s="44"/>
      <c r="AK732" s="44"/>
      <c r="AL732" s="44"/>
      <c r="AM732" s="44"/>
      <c r="AN732" s="36"/>
      <c r="AO732" s="36"/>
      <c r="AP732" s="36"/>
      <c r="AQ732" s="36"/>
      <c r="AR732" s="36"/>
      <c r="AS732" s="36"/>
    </row>
    <row r="733" spans="19:45" ht="30" customHeight="1" x14ac:dyDescent="0.25">
      <c r="S733" s="7" t="s">
        <v>573</v>
      </c>
      <c r="T733" s="15">
        <v>2.1</v>
      </c>
      <c r="U733" s="36"/>
      <c r="V733" s="37"/>
      <c r="W733" s="37"/>
      <c r="X733" s="38"/>
      <c r="Y733" s="38"/>
      <c r="Z733" s="48"/>
      <c r="AA733" s="39"/>
      <c r="AB733" s="40"/>
      <c r="AC733" s="40"/>
      <c r="AD733" s="40"/>
      <c r="AE733" s="41"/>
      <c r="AF733" s="42"/>
      <c r="AG733" s="49"/>
      <c r="AH733" s="43"/>
      <c r="AI733" s="43"/>
      <c r="AJ733" s="44"/>
      <c r="AK733" s="44"/>
      <c r="AL733" s="44"/>
      <c r="AM733" s="44"/>
      <c r="AN733" s="36"/>
      <c r="AO733" s="36"/>
      <c r="AP733" s="36"/>
      <c r="AQ733" s="36"/>
      <c r="AR733" s="36"/>
      <c r="AS733" s="36"/>
    </row>
    <row r="734" spans="19:45" ht="30" customHeight="1" x14ac:dyDescent="0.25">
      <c r="S734" s="7" t="s">
        <v>590</v>
      </c>
      <c r="T734" s="15">
        <f>VLOOKUP(T719,MPN!$A$1:$E$1000,4,FALSE)</f>
        <v>-42</v>
      </c>
      <c r="U734" s="36"/>
      <c r="V734" s="37"/>
      <c r="W734" s="37"/>
      <c r="X734" s="38"/>
      <c r="Y734" s="38"/>
      <c r="Z734" s="48"/>
      <c r="AA734" s="39"/>
      <c r="AB734" s="40"/>
      <c r="AC734" s="40"/>
      <c r="AD734" s="40"/>
      <c r="AE734" s="41"/>
      <c r="AF734" s="42"/>
      <c r="AG734" s="49"/>
      <c r="AH734" s="43"/>
      <c r="AI734" s="43"/>
      <c r="AJ734" s="44"/>
      <c r="AK734" s="44"/>
      <c r="AL734" s="44"/>
      <c r="AM734" s="44"/>
      <c r="AN734" s="36"/>
      <c r="AO734" s="36"/>
      <c r="AP734" s="36"/>
      <c r="AQ734" s="36"/>
      <c r="AR734" s="36"/>
      <c r="AS734" s="36"/>
    </row>
    <row r="735" spans="19:45" ht="30" customHeight="1" x14ac:dyDescent="0.25">
      <c r="S735" s="7" t="s">
        <v>693</v>
      </c>
      <c r="T735" s="15">
        <v>0.8</v>
      </c>
      <c r="U735" s="36"/>
      <c r="V735" s="37"/>
      <c r="W735" s="37"/>
      <c r="X735" s="38"/>
      <c r="Y735" s="38"/>
      <c r="Z735" s="48"/>
      <c r="AA735" s="39"/>
      <c r="AB735" s="40"/>
      <c r="AC735" s="40"/>
      <c r="AD735" s="40"/>
      <c r="AE735" s="41"/>
      <c r="AF735" s="42"/>
      <c r="AG735" s="49"/>
      <c r="AH735" s="43"/>
      <c r="AI735" s="43"/>
      <c r="AJ735" s="44"/>
      <c r="AK735" s="44"/>
      <c r="AL735" s="44"/>
      <c r="AM735" s="44"/>
      <c r="AN735" s="36"/>
      <c r="AO735" s="36"/>
      <c r="AP735" s="36"/>
      <c r="AQ735" s="36"/>
      <c r="AR735" s="36"/>
      <c r="AS735" s="36"/>
    </row>
    <row r="736" spans="19:45" ht="30" customHeight="1" x14ac:dyDescent="0.25">
      <c r="S736" s="7" t="s">
        <v>604</v>
      </c>
      <c r="T736" s="7" t="str">
        <f>VLOOKUP($T723,$AU$1:$AZ$31,MATCH($T717,$AU$1:$AZ$1,0),FALSE)&amp;"_"&amp;T725</f>
        <v>14V_NormalMode</v>
      </c>
      <c r="U736" s="36"/>
      <c r="V736" s="37"/>
      <c r="W736" s="37"/>
      <c r="X736" s="38"/>
      <c r="Y736" s="38"/>
      <c r="Z736" s="48"/>
      <c r="AA736" s="39"/>
      <c r="AB736" s="40"/>
      <c r="AC736" s="40"/>
      <c r="AD736" s="40"/>
      <c r="AE736" s="41"/>
      <c r="AF736" s="42"/>
      <c r="AG736" s="49"/>
      <c r="AH736" s="43"/>
      <c r="AI736" s="43"/>
      <c r="AJ736" s="44"/>
      <c r="AK736" s="44"/>
      <c r="AL736" s="44"/>
      <c r="AM736" s="44"/>
      <c r="AN736" s="36"/>
      <c r="AO736" s="36"/>
      <c r="AP736" s="36"/>
      <c r="AQ736" s="36"/>
      <c r="AR736" s="36"/>
      <c r="AS736" s="36"/>
    </row>
    <row r="737" spans="19:45" ht="30" customHeight="1" x14ac:dyDescent="0.25">
      <c r="S737" s="7" t="s">
        <v>424</v>
      </c>
      <c r="T737" s="7" t="str">
        <f>VLOOKUP($T719,MPN!$A$1:$E$500,2,FALSE)</f>
        <v>AMIC</v>
      </c>
      <c r="U737" s="36"/>
      <c r="V737" s="37"/>
      <c r="W737" s="37"/>
      <c r="X737" s="38"/>
      <c r="Y737" s="38"/>
      <c r="Z737" s="48"/>
      <c r="AA737" s="39"/>
      <c r="AB737" s="40"/>
      <c r="AC737" s="40"/>
      <c r="AD737" s="40"/>
      <c r="AE737" s="41"/>
      <c r="AF737" s="42"/>
      <c r="AG737" s="49"/>
      <c r="AH737" s="43"/>
      <c r="AI737" s="43"/>
      <c r="AJ737" s="44"/>
      <c r="AK737" s="44"/>
      <c r="AL737" s="44"/>
      <c r="AM737" s="44"/>
      <c r="AN737" s="36"/>
      <c r="AO737" s="36"/>
      <c r="AP737" s="36"/>
      <c r="AQ737" s="36"/>
      <c r="AR737" s="36"/>
      <c r="AS737" s="36"/>
    </row>
    <row r="738" spans="19:45" ht="30" customHeight="1" x14ac:dyDescent="0.25">
      <c r="S738" s="7" t="s">
        <v>16</v>
      </c>
      <c r="T738" s="7" t="str">
        <f>VLOOKUP($T720,ASIC!$A$1:$B$200,2,FALSE)</f>
        <v>304ZA</v>
      </c>
      <c r="U738" s="36"/>
      <c r="V738" s="37"/>
      <c r="W738" s="37"/>
      <c r="X738" s="38"/>
      <c r="Y738" s="38"/>
      <c r="Z738" s="48"/>
      <c r="AA738" s="39"/>
      <c r="AB738" s="40"/>
      <c r="AC738" s="40"/>
      <c r="AD738" s="40"/>
      <c r="AE738" s="41"/>
      <c r="AF738" s="42"/>
      <c r="AG738" s="49"/>
      <c r="AH738" s="43"/>
      <c r="AI738" s="43"/>
      <c r="AJ738" s="44"/>
      <c r="AK738" s="44"/>
      <c r="AL738" s="44"/>
      <c r="AM738" s="44"/>
      <c r="AN738" s="36"/>
      <c r="AO738" s="36"/>
      <c r="AP738" s="36"/>
      <c r="AQ738" s="36"/>
      <c r="AR738" s="36"/>
      <c r="AS738" s="36"/>
    </row>
    <row r="739" spans="19:45" ht="30" customHeight="1" x14ac:dyDescent="0.25">
      <c r="S739" s="7" t="s">
        <v>17</v>
      </c>
      <c r="T739" s="7" t="str">
        <f>VLOOKUP($T721,Sensor!$A$1:$B$100,2,FALSE)</f>
        <v>N014A</v>
      </c>
      <c r="U739" s="36"/>
      <c r="V739" s="37"/>
      <c r="W739" s="37"/>
      <c r="X739" s="38"/>
      <c r="Y739" s="38"/>
      <c r="Z739" s="48"/>
      <c r="AA739" s="39"/>
      <c r="AB739" s="40"/>
      <c r="AC739" s="40"/>
      <c r="AD739" s="40"/>
      <c r="AE739" s="41"/>
      <c r="AF739" s="42"/>
      <c r="AG739" s="49"/>
      <c r="AH739" s="43"/>
      <c r="AI739" s="43"/>
      <c r="AJ739" s="44"/>
      <c r="AK739" s="44"/>
      <c r="AL739" s="44"/>
      <c r="AM739" s="44"/>
      <c r="AN739" s="36"/>
      <c r="AO739" s="36"/>
      <c r="AP739" s="36"/>
      <c r="AQ739" s="36"/>
      <c r="AR739" s="36"/>
      <c r="AS739" s="36"/>
    </row>
    <row r="740" spans="19:45" ht="30" customHeight="1" x14ac:dyDescent="0.25">
      <c r="S740" s="7" t="s">
        <v>21</v>
      </c>
      <c r="T740" s="7" t="str">
        <f>VLOOKUP($T719,MPN!$A$1:$E$500,5,FALSE)</f>
        <v>Default</v>
      </c>
      <c r="U740" s="36"/>
      <c r="V740" s="37"/>
      <c r="W740" s="37"/>
      <c r="X740" s="38"/>
      <c r="Y740" s="38"/>
      <c r="Z740" s="48"/>
      <c r="AA740" s="39"/>
      <c r="AB740" s="40"/>
      <c r="AC740" s="40"/>
      <c r="AD740" s="40"/>
      <c r="AE740" s="41"/>
      <c r="AF740" s="42"/>
      <c r="AG740" s="49"/>
      <c r="AH740" s="43"/>
      <c r="AI740" s="43"/>
      <c r="AJ740" s="44"/>
      <c r="AK740" s="44"/>
      <c r="AL740" s="44"/>
      <c r="AM740" s="44"/>
      <c r="AN740" s="36"/>
      <c r="AO740" s="36"/>
      <c r="AP740" s="36"/>
      <c r="AQ740" s="36"/>
      <c r="AR740" s="36"/>
      <c r="AS740" s="36"/>
    </row>
    <row r="741" spans="19:45" ht="30" customHeight="1" x14ac:dyDescent="0.25">
      <c r="S741" s="7" t="s">
        <v>545</v>
      </c>
      <c r="T741" s="7">
        <f>VLOOKUP(T730,$DT$1:$DV$31,3,FALSE)</f>
        <v>0</v>
      </c>
      <c r="U741" s="36"/>
      <c r="V741" s="37"/>
      <c r="W741" s="37"/>
      <c r="X741" s="38"/>
      <c r="Y741" s="38"/>
      <c r="Z741" s="48"/>
      <c r="AA741" s="39"/>
      <c r="AB741" s="40"/>
      <c r="AC741" s="40"/>
      <c r="AD741" s="40"/>
      <c r="AE741" s="41"/>
      <c r="AF741" s="42"/>
      <c r="AG741" s="49"/>
      <c r="AH741" s="43"/>
      <c r="AI741" s="43"/>
      <c r="AJ741" s="44"/>
      <c r="AK741" s="44"/>
      <c r="AL741" s="44"/>
      <c r="AM741" s="44"/>
      <c r="AN741" s="36"/>
      <c r="AO741" s="36"/>
      <c r="AP741" s="36"/>
      <c r="AQ741" s="36"/>
      <c r="AR741" s="36"/>
      <c r="AS741" s="36"/>
    </row>
    <row r="742" spans="19:45" ht="30" customHeight="1" x14ac:dyDescent="0.25">
      <c r="S742" s="7" t="s">
        <v>22</v>
      </c>
      <c r="T742" s="15">
        <v>0</v>
      </c>
      <c r="U742" s="36"/>
      <c r="V742" s="37"/>
      <c r="W742" s="37"/>
      <c r="X742" s="38"/>
      <c r="Y742" s="38"/>
      <c r="Z742" s="48"/>
      <c r="AA742" s="39"/>
      <c r="AB742" s="40"/>
      <c r="AC742" s="40"/>
      <c r="AD742" s="40"/>
      <c r="AE742" s="41"/>
      <c r="AF742" s="42"/>
      <c r="AG742" s="49"/>
      <c r="AH742" s="43"/>
      <c r="AI742" s="43"/>
      <c r="AJ742" s="44"/>
      <c r="AK742" s="44"/>
      <c r="AL742" s="44"/>
      <c r="AM742" s="44"/>
      <c r="AN742" s="36"/>
      <c r="AO742" s="36"/>
      <c r="AP742" s="36"/>
      <c r="AQ742" s="36"/>
      <c r="AR742" s="36"/>
      <c r="AS742" s="36"/>
    </row>
    <row r="743" spans="19:45" ht="30" customHeight="1" x14ac:dyDescent="0.25">
      <c r="S743" s="7" t="s">
        <v>696</v>
      </c>
      <c r="T743" s="28">
        <v>44817</v>
      </c>
      <c r="U743" s="36"/>
      <c r="V743" s="37"/>
      <c r="W743" s="37"/>
      <c r="X743" s="38"/>
      <c r="Y743" s="38"/>
      <c r="Z743" s="48"/>
      <c r="AA743" s="39"/>
      <c r="AB743" s="40"/>
      <c r="AC743" s="40"/>
      <c r="AD743" s="40"/>
      <c r="AE743" s="41"/>
      <c r="AF743" s="42"/>
      <c r="AG743" s="49"/>
      <c r="AH743" s="43"/>
      <c r="AI743" s="43"/>
      <c r="AJ743" s="44"/>
      <c r="AK743" s="44"/>
      <c r="AL743" s="44"/>
      <c r="AM743" s="44"/>
      <c r="AN743" s="36"/>
      <c r="AO743" s="36"/>
      <c r="AP743" s="36"/>
      <c r="AQ743" s="36"/>
      <c r="AR743" s="36"/>
      <c r="AS743" s="36"/>
    </row>
    <row r="744" spans="19:45" ht="30" customHeight="1" x14ac:dyDescent="0.25">
      <c r="S744" s="7" t="s">
        <v>694</v>
      </c>
      <c r="T744" s="15" t="s">
        <v>994</v>
      </c>
      <c r="U744" s="36"/>
      <c r="V744" s="37"/>
      <c r="W744" s="37"/>
      <c r="X744" s="38"/>
      <c r="Y744" s="38"/>
      <c r="Z744" s="48"/>
      <c r="AA744" s="39"/>
      <c r="AB744" s="40"/>
      <c r="AC744" s="40"/>
      <c r="AD744" s="40"/>
      <c r="AE744" s="41"/>
      <c r="AF744" s="42"/>
      <c r="AG744" s="49"/>
      <c r="AH744" s="43"/>
      <c r="AI744" s="43"/>
      <c r="AJ744" s="44"/>
      <c r="AK744" s="44"/>
      <c r="AL744" s="44"/>
      <c r="AM744" s="44"/>
      <c r="AN744" s="36"/>
      <c r="AO744" s="36"/>
      <c r="AP744" s="36"/>
      <c r="AQ744" s="36"/>
      <c r="AR744" s="36"/>
      <c r="AS744" s="36"/>
    </row>
    <row r="745" spans="19:45" ht="30" customHeight="1" x14ac:dyDescent="0.25">
      <c r="S745" s="7" t="s">
        <v>697</v>
      </c>
      <c r="T745" s="7">
        <f ca="1">COUNTA(U720:U779)</f>
        <v>5</v>
      </c>
      <c r="U745" s="36"/>
      <c r="V745" s="37"/>
      <c r="W745" s="37"/>
      <c r="X745" s="38"/>
      <c r="Y745" s="38"/>
      <c r="Z745" s="48"/>
      <c r="AA745" s="39"/>
      <c r="AB745" s="40"/>
      <c r="AC745" s="40"/>
      <c r="AD745" s="40"/>
      <c r="AE745" s="41"/>
      <c r="AF745" s="42"/>
      <c r="AG745" s="49"/>
      <c r="AH745" s="43"/>
      <c r="AI745" s="43"/>
      <c r="AJ745" s="44"/>
      <c r="AK745" s="44"/>
      <c r="AL745" s="44"/>
      <c r="AM745" s="44"/>
      <c r="AN745" s="36"/>
      <c r="AO745" s="36"/>
      <c r="AP745" s="36"/>
      <c r="AQ745" s="36"/>
      <c r="AR745" s="36"/>
      <c r="AS745" s="36"/>
    </row>
    <row r="746" spans="19:45" ht="30" customHeight="1" x14ac:dyDescent="0.25">
      <c r="S746" s="7" t="s">
        <v>715</v>
      </c>
      <c r="T746" s="7" t="str">
        <f>T734&amp;"+/-"&amp;T735&amp;" "&amp;T744</f>
        <v>-42+/-0.8 dBV</v>
      </c>
      <c r="U746" s="36"/>
      <c r="V746" s="37"/>
      <c r="W746" s="37"/>
      <c r="X746" s="38"/>
      <c r="Y746" s="38"/>
      <c r="Z746" s="48"/>
      <c r="AA746" s="39"/>
      <c r="AB746" s="40"/>
      <c r="AC746" s="40"/>
      <c r="AD746" s="40"/>
      <c r="AE746" s="41"/>
      <c r="AF746" s="42"/>
      <c r="AG746" s="49"/>
      <c r="AH746" s="43"/>
      <c r="AI746" s="43"/>
      <c r="AJ746" s="44"/>
      <c r="AK746" s="44"/>
      <c r="AL746" s="44"/>
      <c r="AM746" s="44"/>
      <c r="AN746" s="36"/>
      <c r="AO746" s="36"/>
      <c r="AP746" s="36"/>
      <c r="AQ746" s="36"/>
      <c r="AR746" s="36"/>
      <c r="AS746" s="36"/>
    </row>
    <row r="747" spans="19:45" ht="30" customHeight="1" x14ac:dyDescent="0.25">
      <c r="S747" s="7" t="s">
        <v>719</v>
      </c>
      <c r="T747" s="54" t="str">
        <f>T726&amp;" : "&amp;T729&amp;" "&amp;"(uA)"&amp;CHAR(10)&amp;"Vdc&amp;Remark: "&amp;T732</f>
        <v>3.3V : 100~170 (uA)
Vdc&amp;Remark: -</v>
      </c>
      <c r="U747" s="36"/>
      <c r="V747" s="37"/>
      <c r="W747" s="37"/>
      <c r="X747" s="38"/>
      <c r="Y747" s="38"/>
      <c r="Z747" s="48"/>
      <c r="AA747" s="39"/>
      <c r="AB747" s="40"/>
      <c r="AC747" s="40"/>
      <c r="AD747" s="40"/>
      <c r="AE747" s="41"/>
      <c r="AF747" s="42"/>
      <c r="AG747" s="49"/>
      <c r="AH747" s="43"/>
      <c r="AI747" s="43"/>
      <c r="AJ747" s="44"/>
      <c r="AK747" s="44"/>
      <c r="AL747" s="44"/>
      <c r="AM747" s="44"/>
      <c r="AN747" s="36"/>
      <c r="AO747" s="36"/>
      <c r="AP747" s="36"/>
      <c r="AQ747" s="36"/>
      <c r="AR747" s="36"/>
      <c r="AS747" s="36"/>
    </row>
    <row r="748" spans="19:45" ht="30" customHeight="1" x14ac:dyDescent="0.25">
      <c r="U748" s="36"/>
      <c r="V748" s="37"/>
      <c r="W748" s="37"/>
      <c r="X748" s="38"/>
      <c r="Y748" s="38"/>
      <c r="Z748" s="48"/>
      <c r="AA748" s="39"/>
      <c r="AB748" s="40"/>
      <c r="AC748" s="40"/>
      <c r="AD748" s="40"/>
      <c r="AE748" s="41"/>
      <c r="AF748" s="42"/>
      <c r="AG748" s="49"/>
      <c r="AH748" s="43"/>
      <c r="AI748" s="43"/>
      <c r="AJ748" s="44"/>
      <c r="AK748" s="44"/>
      <c r="AL748" s="44"/>
      <c r="AM748" s="44"/>
      <c r="AN748" s="36"/>
      <c r="AO748" s="36"/>
      <c r="AP748" s="36"/>
      <c r="AQ748" s="36"/>
      <c r="AR748" s="36"/>
      <c r="AS748" s="36"/>
    </row>
    <row r="749" spans="19:45" ht="30" customHeight="1" x14ac:dyDescent="0.25">
      <c r="S749" s="2" t="s">
        <v>14</v>
      </c>
      <c r="T749" s="2" t="str">
        <f>ADDRESS(ROW(S749),COLUMN($S$1))&amp;":"&amp;ADDRESS(ROW(S779),COLUMN($T$1))</f>
        <v>$S$749:$T$779</v>
      </c>
      <c r="U749" s="36"/>
      <c r="V749" s="37"/>
      <c r="W749" s="37"/>
      <c r="X749" s="38"/>
      <c r="Y749" s="38"/>
      <c r="Z749" s="48"/>
      <c r="AA749" s="39"/>
      <c r="AB749" s="40"/>
      <c r="AC749" s="40"/>
      <c r="AD749" s="40"/>
      <c r="AE749" s="41"/>
      <c r="AF749" s="42"/>
      <c r="AG749" s="49"/>
      <c r="AH749" s="43"/>
      <c r="AI749" s="43"/>
      <c r="AJ749" s="44"/>
      <c r="AK749" s="44"/>
      <c r="AL749" s="44"/>
      <c r="AM749" s="44"/>
      <c r="AN749" s="36"/>
      <c r="AO749" s="36"/>
      <c r="AP749" s="36"/>
      <c r="AQ749" s="36"/>
      <c r="AR749" s="36"/>
      <c r="AS749" s="36"/>
    </row>
    <row r="750" spans="19:45" ht="30" customHeight="1" x14ac:dyDescent="0.25">
      <c r="S750" s="4" t="str">
        <f>$BB$2</f>
        <v>14V</v>
      </c>
      <c r="T750" s="3" t="s">
        <v>255</v>
      </c>
      <c r="U750" s="36"/>
      <c r="V750" s="37"/>
      <c r="W750" s="37"/>
      <c r="X750" s="38"/>
      <c r="Y750" s="38"/>
      <c r="Z750" s="48"/>
      <c r="AA750" s="39"/>
      <c r="AB750" s="40"/>
      <c r="AC750" s="40"/>
      <c r="AD750" s="40"/>
      <c r="AE750" s="41"/>
      <c r="AF750" s="42"/>
      <c r="AG750" s="49"/>
      <c r="AH750" s="43"/>
      <c r="AI750" s="43"/>
      <c r="AJ750" s="44"/>
      <c r="AK750" s="44"/>
      <c r="AL750" s="44"/>
      <c r="AM750" s="44"/>
      <c r="AN750" s="36"/>
      <c r="AO750" s="36"/>
      <c r="AP750" s="36"/>
      <c r="AQ750" s="36"/>
      <c r="AR750" s="36"/>
      <c r="AS750" s="36"/>
    </row>
    <row r="751" spans="19:45" ht="30" customHeight="1" x14ac:dyDescent="0.25">
      <c r="S751" s="4" t="str">
        <f>$BB$3</f>
        <v>13V</v>
      </c>
      <c r="T751" s="3" t="s">
        <v>562</v>
      </c>
      <c r="U751" s="36"/>
      <c r="V751" s="37"/>
      <c r="W751" s="37"/>
      <c r="X751" s="38"/>
      <c r="Y751" s="38"/>
      <c r="Z751" s="48"/>
      <c r="AA751" s="39"/>
      <c r="AB751" s="40"/>
      <c r="AC751" s="40"/>
      <c r="AD751" s="40"/>
      <c r="AE751" s="41"/>
      <c r="AF751" s="42"/>
      <c r="AG751" s="49"/>
      <c r="AH751" s="43"/>
      <c r="AI751" s="43"/>
      <c r="AJ751" s="44"/>
      <c r="AK751" s="44"/>
      <c r="AL751" s="44"/>
      <c r="AM751" s="44"/>
      <c r="AN751" s="36"/>
      <c r="AO751" s="36"/>
      <c r="AP751" s="36"/>
      <c r="AQ751" s="36"/>
      <c r="AR751" s="36"/>
      <c r="AS751" s="36"/>
    </row>
    <row r="752" spans="19:45" ht="30" customHeight="1" x14ac:dyDescent="0.25">
      <c r="S752" s="4" t="str">
        <f>$BB$4</f>
        <v>12V</v>
      </c>
      <c r="T752" s="3" t="s">
        <v>562</v>
      </c>
      <c r="U752" s="36"/>
      <c r="V752" s="37"/>
      <c r="W752" s="37"/>
      <c r="X752" s="38"/>
      <c r="Y752" s="38"/>
      <c r="Z752" s="48"/>
      <c r="AA752" s="39"/>
      <c r="AB752" s="40"/>
      <c r="AC752" s="40"/>
      <c r="AD752" s="40"/>
      <c r="AE752" s="41"/>
      <c r="AF752" s="42"/>
      <c r="AG752" s="49"/>
      <c r="AH752" s="43"/>
      <c r="AI752" s="43"/>
      <c r="AJ752" s="44"/>
      <c r="AK752" s="44"/>
      <c r="AL752" s="44"/>
      <c r="AM752" s="44"/>
      <c r="AN752" s="36"/>
      <c r="AO752" s="36"/>
      <c r="AP752" s="36"/>
      <c r="AQ752" s="36"/>
      <c r="AR752" s="36"/>
      <c r="AS752" s="36"/>
    </row>
    <row r="753" spans="19:45" ht="30" customHeight="1" x14ac:dyDescent="0.25">
      <c r="S753" s="4" t="str">
        <f>$BB$5</f>
        <v>11V</v>
      </c>
      <c r="T753" s="3" t="s">
        <v>562</v>
      </c>
      <c r="U753" s="36"/>
      <c r="V753" s="37"/>
      <c r="W753" s="37"/>
      <c r="X753" s="38"/>
      <c r="Y753" s="38"/>
      <c r="Z753" s="48"/>
      <c r="AA753" s="39"/>
      <c r="AB753" s="40"/>
      <c r="AC753" s="40"/>
      <c r="AD753" s="40"/>
      <c r="AE753" s="41"/>
      <c r="AF753" s="42"/>
      <c r="AG753" s="49"/>
      <c r="AH753" s="43"/>
      <c r="AI753" s="43"/>
      <c r="AJ753" s="44"/>
      <c r="AK753" s="44"/>
      <c r="AL753" s="44"/>
      <c r="AM753" s="44"/>
      <c r="AN753" s="36"/>
      <c r="AO753" s="36"/>
      <c r="AP753" s="36"/>
      <c r="AQ753" s="36"/>
      <c r="AR753" s="36"/>
      <c r="AS753" s="36"/>
    </row>
    <row r="754" spans="19:45" ht="30" customHeight="1" x14ac:dyDescent="0.25">
      <c r="S754" s="4" t="str">
        <f>$BB$6</f>
        <v>10V</v>
      </c>
      <c r="T754" s="3" t="s">
        <v>562</v>
      </c>
      <c r="U754" s="36"/>
      <c r="V754" s="37"/>
      <c r="W754" s="37"/>
      <c r="X754" s="38"/>
      <c r="Y754" s="38"/>
      <c r="Z754" s="48"/>
      <c r="AA754" s="39"/>
      <c r="AB754" s="40"/>
      <c r="AC754" s="40"/>
      <c r="AD754" s="40"/>
      <c r="AE754" s="41"/>
      <c r="AF754" s="42"/>
      <c r="AG754" s="49"/>
      <c r="AH754" s="43"/>
      <c r="AI754" s="43"/>
      <c r="AJ754" s="44"/>
      <c r="AK754" s="44"/>
      <c r="AL754" s="44"/>
      <c r="AM754" s="44"/>
      <c r="AN754" s="36"/>
      <c r="AO754" s="36"/>
      <c r="AP754" s="36"/>
      <c r="AQ754" s="36"/>
      <c r="AR754" s="36"/>
      <c r="AS754" s="36"/>
    </row>
    <row r="755" spans="19:45" ht="30" customHeight="1" x14ac:dyDescent="0.25">
      <c r="S755" s="4" t="str">
        <f>$BB$7</f>
        <v>9V</v>
      </c>
      <c r="T755" s="3" t="s">
        <v>562</v>
      </c>
      <c r="U755" s="36"/>
      <c r="V755" s="37"/>
      <c r="W755" s="37"/>
      <c r="X755" s="38"/>
      <c r="Y755" s="38"/>
      <c r="Z755" s="48"/>
      <c r="AA755" s="39"/>
      <c r="AB755" s="40"/>
      <c r="AC755" s="40"/>
      <c r="AD755" s="40"/>
      <c r="AE755" s="41"/>
      <c r="AF755" s="42"/>
      <c r="AG755" s="49"/>
      <c r="AH755" s="43"/>
      <c r="AI755" s="43"/>
      <c r="AJ755" s="44"/>
      <c r="AK755" s="44"/>
      <c r="AL755" s="44"/>
      <c r="AM755" s="44"/>
      <c r="AN755" s="36"/>
      <c r="AO755" s="36"/>
      <c r="AP755" s="36"/>
      <c r="AQ755" s="36"/>
      <c r="AR755" s="36"/>
      <c r="AS755" s="36"/>
    </row>
    <row r="756" spans="19:45" ht="30" customHeight="1" x14ac:dyDescent="0.25">
      <c r="S756" s="4" t="str">
        <f>$BB$8</f>
        <v>8V</v>
      </c>
      <c r="T756" s="3" t="s">
        <v>562</v>
      </c>
      <c r="U756" s="36"/>
      <c r="V756" s="37"/>
      <c r="W756" s="37"/>
      <c r="X756" s="38"/>
      <c r="Y756" s="38"/>
      <c r="Z756" s="48"/>
      <c r="AA756" s="39"/>
      <c r="AB756" s="40"/>
      <c r="AC756" s="40"/>
      <c r="AD756" s="40"/>
      <c r="AE756" s="41"/>
      <c r="AF756" s="42"/>
      <c r="AG756" s="49"/>
      <c r="AH756" s="43"/>
      <c r="AI756" s="43"/>
      <c r="AJ756" s="44"/>
      <c r="AK756" s="44"/>
      <c r="AL756" s="44"/>
      <c r="AM756" s="44"/>
      <c r="AN756" s="36"/>
      <c r="AO756" s="36"/>
      <c r="AP756" s="36"/>
      <c r="AQ756" s="36"/>
      <c r="AR756" s="36"/>
      <c r="AS756" s="36"/>
    </row>
    <row r="757" spans="19:45" ht="30" customHeight="1" x14ac:dyDescent="0.25">
      <c r="S757" s="4" t="str">
        <f>$BB$9</f>
        <v>7V</v>
      </c>
      <c r="T757" s="3">
        <v>0</v>
      </c>
      <c r="U757" s="36"/>
      <c r="V757" s="37"/>
      <c r="W757" s="37"/>
      <c r="X757" s="38"/>
      <c r="Y757" s="38"/>
      <c r="Z757" s="48"/>
      <c r="AA757" s="39"/>
      <c r="AB757" s="40"/>
      <c r="AC757" s="40"/>
      <c r="AD757" s="40"/>
      <c r="AE757" s="41"/>
      <c r="AF757" s="42"/>
      <c r="AG757" s="49"/>
      <c r="AH757" s="43"/>
      <c r="AI757" s="43"/>
      <c r="AJ757" s="44"/>
      <c r="AK757" s="44"/>
      <c r="AL757" s="44"/>
      <c r="AM757" s="44"/>
      <c r="AN757" s="36"/>
      <c r="AO757" s="36"/>
      <c r="AP757" s="36"/>
      <c r="AQ757" s="36"/>
      <c r="AR757" s="36"/>
      <c r="AS757" s="36"/>
    </row>
    <row r="758" spans="19:45" ht="30" customHeight="1" x14ac:dyDescent="0.25">
      <c r="S758" s="4" t="str">
        <f>$BB$10</f>
        <v>FIX</v>
      </c>
      <c r="T758" s="3">
        <v>0</v>
      </c>
      <c r="U758" s="36"/>
      <c r="V758" s="37"/>
      <c r="W758" s="37"/>
      <c r="X758" s="38"/>
      <c r="Y758" s="38"/>
      <c r="Z758" s="48"/>
      <c r="AA758" s="39"/>
      <c r="AB758" s="40"/>
      <c r="AC758" s="40"/>
      <c r="AD758" s="40"/>
      <c r="AE758" s="41"/>
      <c r="AF758" s="42"/>
      <c r="AG758" s="49"/>
      <c r="AH758" s="43"/>
      <c r="AI758" s="43"/>
      <c r="AJ758" s="44"/>
      <c r="AK758" s="44"/>
      <c r="AL758" s="44"/>
      <c r="AM758" s="44"/>
      <c r="AN758" s="36"/>
      <c r="AO758" s="36"/>
      <c r="AP758" s="36"/>
      <c r="AQ758" s="36"/>
      <c r="AR758" s="36"/>
      <c r="AS758" s="36"/>
    </row>
    <row r="759" spans="19:45" ht="30" customHeight="1" x14ac:dyDescent="0.25">
      <c r="S759" s="4" t="str">
        <f>$BB$11</f>
        <v>-</v>
      </c>
      <c r="T759" s="3"/>
      <c r="U759" s="36"/>
      <c r="V759" s="37"/>
      <c r="W759" s="37"/>
      <c r="X759" s="38"/>
      <c r="Y759" s="38"/>
      <c r="Z759" s="48"/>
      <c r="AA759" s="39"/>
      <c r="AB759" s="40"/>
      <c r="AC759" s="40"/>
      <c r="AD759" s="40"/>
      <c r="AE759" s="41"/>
      <c r="AF759" s="42"/>
      <c r="AG759" s="49"/>
      <c r="AH759" s="43"/>
      <c r="AI759" s="43"/>
      <c r="AJ759" s="44"/>
      <c r="AK759" s="44"/>
      <c r="AL759" s="44"/>
      <c r="AM759" s="44"/>
      <c r="AN759" s="36"/>
      <c r="AO759" s="36"/>
      <c r="AP759" s="36"/>
      <c r="AQ759" s="36"/>
      <c r="AR759" s="36"/>
      <c r="AS759" s="36"/>
    </row>
    <row r="760" spans="19:45" ht="30" customHeight="1" x14ac:dyDescent="0.25">
      <c r="S760" s="4" t="str">
        <f>$BB$12</f>
        <v>-</v>
      </c>
      <c r="T760" s="3"/>
      <c r="U760" s="36"/>
      <c r="V760" s="37"/>
      <c r="W760" s="37"/>
      <c r="X760" s="38"/>
      <c r="Y760" s="38"/>
      <c r="Z760" s="48"/>
      <c r="AA760" s="39"/>
      <c r="AB760" s="40"/>
      <c r="AC760" s="40"/>
      <c r="AD760" s="40"/>
      <c r="AE760" s="41"/>
      <c r="AF760" s="42"/>
      <c r="AG760" s="49"/>
      <c r="AH760" s="43"/>
      <c r="AI760" s="43"/>
      <c r="AJ760" s="44"/>
      <c r="AK760" s="44"/>
      <c r="AL760" s="44"/>
      <c r="AM760" s="44"/>
      <c r="AN760" s="36"/>
      <c r="AO760" s="36"/>
      <c r="AP760" s="36"/>
      <c r="AQ760" s="36"/>
      <c r="AR760" s="36"/>
      <c r="AS760" s="36"/>
    </row>
    <row r="761" spans="19:45" ht="30" customHeight="1" x14ac:dyDescent="0.25">
      <c r="S761" s="4" t="str">
        <f>$BB$13</f>
        <v>-</v>
      </c>
      <c r="T761" s="3"/>
      <c r="U761" s="36"/>
      <c r="V761" s="37"/>
      <c r="W761" s="37"/>
      <c r="X761" s="38"/>
      <c r="Y761" s="38"/>
      <c r="Z761" s="48"/>
      <c r="AA761" s="39"/>
      <c r="AB761" s="40"/>
      <c r="AC761" s="40"/>
      <c r="AD761" s="40"/>
      <c r="AE761" s="41"/>
      <c r="AF761" s="42"/>
      <c r="AG761" s="49"/>
      <c r="AH761" s="43"/>
      <c r="AI761" s="43"/>
      <c r="AJ761" s="44"/>
      <c r="AK761" s="44"/>
      <c r="AL761" s="44"/>
      <c r="AM761" s="44"/>
      <c r="AN761" s="36"/>
      <c r="AO761" s="36"/>
      <c r="AP761" s="36"/>
      <c r="AQ761" s="36"/>
      <c r="AR761" s="36"/>
      <c r="AS761" s="36"/>
    </row>
    <row r="762" spans="19:45" ht="30" customHeight="1" x14ac:dyDescent="0.25">
      <c r="S762" s="4" t="str">
        <f>$BB$14</f>
        <v>-</v>
      </c>
      <c r="T762" s="3"/>
      <c r="U762" s="36"/>
      <c r="V762" s="37"/>
      <c r="W762" s="37"/>
      <c r="X762" s="38"/>
      <c r="Y762" s="38"/>
      <c r="Z762" s="48"/>
      <c r="AA762" s="39"/>
      <c r="AB762" s="40"/>
      <c r="AC762" s="40"/>
      <c r="AD762" s="40"/>
      <c r="AE762" s="41"/>
      <c r="AF762" s="42"/>
      <c r="AG762" s="49"/>
      <c r="AH762" s="43"/>
      <c r="AI762" s="43"/>
      <c r="AJ762" s="44"/>
      <c r="AK762" s="44"/>
      <c r="AL762" s="44"/>
      <c r="AM762" s="44"/>
      <c r="AN762" s="36"/>
      <c r="AO762" s="36"/>
      <c r="AP762" s="36"/>
      <c r="AQ762" s="36"/>
      <c r="AR762" s="36"/>
      <c r="AS762" s="36"/>
    </row>
    <row r="763" spans="19:45" ht="30" customHeight="1" x14ac:dyDescent="0.25">
      <c r="S763" s="4" t="str">
        <f>$BB$15</f>
        <v>-</v>
      </c>
      <c r="T763" s="3"/>
      <c r="U763" s="36"/>
      <c r="V763" s="37"/>
      <c r="W763" s="37"/>
      <c r="X763" s="38"/>
      <c r="Y763" s="38"/>
      <c r="Z763" s="48"/>
      <c r="AA763" s="39"/>
      <c r="AB763" s="40"/>
      <c r="AC763" s="40"/>
      <c r="AD763" s="40"/>
      <c r="AE763" s="41"/>
      <c r="AF763" s="42"/>
      <c r="AG763" s="49"/>
      <c r="AH763" s="43"/>
      <c r="AI763" s="43"/>
      <c r="AJ763" s="44"/>
      <c r="AK763" s="44"/>
      <c r="AL763" s="44"/>
      <c r="AM763" s="44"/>
      <c r="AN763" s="36"/>
      <c r="AO763" s="36"/>
      <c r="AP763" s="36"/>
      <c r="AQ763" s="36"/>
      <c r="AR763" s="36"/>
      <c r="AS763" s="36"/>
    </row>
    <row r="764" spans="19:45" ht="30" customHeight="1" x14ac:dyDescent="0.25">
      <c r="S764" s="4" t="str">
        <f>$BB$16</f>
        <v>-</v>
      </c>
      <c r="T764" s="3"/>
      <c r="U764" s="36"/>
      <c r="V764" s="37"/>
      <c r="W764" s="37"/>
      <c r="X764" s="38"/>
      <c r="Y764" s="38"/>
      <c r="Z764" s="48"/>
      <c r="AA764" s="39"/>
      <c r="AB764" s="40"/>
      <c r="AC764" s="40"/>
      <c r="AD764" s="40"/>
      <c r="AE764" s="41"/>
      <c r="AF764" s="42"/>
      <c r="AG764" s="49"/>
      <c r="AH764" s="43"/>
      <c r="AI764" s="43"/>
      <c r="AJ764" s="44"/>
      <c r="AK764" s="44"/>
      <c r="AL764" s="44"/>
      <c r="AM764" s="44"/>
      <c r="AN764" s="36"/>
      <c r="AO764" s="36"/>
      <c r="AP764" s="36"/>
      <c r="AQ764" s="36"/>
      <c r="AR764" s="36"/>
      <c r="AS764" s="36"/>
    </row>
    <row r="765" spans="19:45" ht="30" customHeight="1" x14ac:dyDescent="0.25">
      <c r="S765" s="4" t="str">
        <f>$BB$17</f>
        <v>-</v>
      </c>
      <c r="T765" s="3"/>
      <c r="U765" s="36"/>
      <c r="V765" s="37"/>
      <c r="W765" s="37"/>
      <c r="X765" s="38"/>
      <c r="Y765" s="38"/>
      <c r="Z765" s="48"/>
      <c r="AA765" s="39"/>
      <c r="AB765" s="40"/>
      <c r="AC765" s="40"/>
      <c r="AD765" s="40"/>
      <c r="AE765" s="41"/>
      <c r="AF765" s="42"/>
      <c r="AG765" s="49"/>
      <c r="AH765" s="43"/>
      <c r="AI765" s="43"/>
      <c r="AJ765" s="44"/>
      <c r="AK765" s="44"/>
      <c r="AL765" s="44"/>
      <c r="AM765" s="44"/>
      <c r="AN765" s="36"/>
      <c r="AO765" s="36"/>
      <c r="AP765" s="36"/>
      <c r="AQ765" s="36"/>
      <c r="AR765" s="36"/>
      <c r="AS765" s="36"/>
    </row>
    <row r="766" spans="19:45" ht="30" customHeight="1" x14ac:dyDescent="0.25">
      <c r="S766" s="4" t="str">
        <f>$BB$18</f>
        <v>-</v>
      </c>
      <c r="T766" s="3"/>
      <c r="U766" s="36"/>
      <c r="V766" s="37"/>
      <c r="W766" s="37"/>
      <c r="X766" s="38"/>
      <c r="Y766" s="38"/>
      <c r="Z766" s="48"/>
      <c r="AA766" s="39"/>
      <c r="AB766" s="40"/>
      <c r="AC766" s="40"/>
      <c r="AD766" s="40"/>
      <c r="AE766" s="41"/>
      <c r="AF766" s="42"/>
      <c r="AG766" s="49"/>
      <c r="AH766" s="43"/>
      <c r="AI766" s="43"/>
      <c r="AJ766" s="44"/>
      <c r="AK766" s="44"/>
      <c r="AL766" s="44"/>
      <c r="AM766" s="44"/>
      <c r="AN766" s="36"/>
      <c r="AO766" s="36"/>
      <c r="AP766" s="36"/>
      <c r="AQ766" s="36"/>
      <c r="AR766" s="36"/>
      <c r="AS766" s="36"/>
    </row>
    <row r="767" spans="19:45" ht="30" customHeight="1" x14ac:dyDescent="0.25">
      <c r="S767" s="4" t="str">
        <f>$BB$19</f>
        <v>-</v>
      </c>
      <c r="T767" s="3"/>
      <c r="U767" s="36"/>
      <c r="V767" s="37"/>
      <c r="W767" s="37"/>
      <c r="X767" s="38"/>
      <c r="Y767" s="38"/>
      <c r="Z767" s="48"/>
      <c r="AA767" s="39"/>
      <c r="AB767" s="40"/>
      <c r="AC767" s="40"/>
      <c r="AD767" s="40"/>
      <c r="AE767" s="41"/>
      <c r="AF767" s="42"/>
      <c r="AG767" s="49"/>
      <c r="AH767" s="43"/>
      <c r="AI767" s="43"/>
      <c r="AJ767" s="44"/>
      <c r="AK767" s="44"/>
      <c r="AL767" s="44"/>
      <c r="AM767" s="44"/>
      <c r="AN767" s="36"/>
      <c r="AO767" s="36"/>
      <c r="AP767" s="36"/>
      <c r="AQ767" s="36"/>
      <c r="AR767" s="36"/>
      <c r="AS767" s="36"/>
    </row>
    <row r="768" spans="19:45" ht="30" customHeight="1" x14ac:dyDescent="0.25">
      <c r="S768" s="4" t="str">
        <f>$BB$20</f>
        <v>-</v>
      </c>
      <c r="T768" s="3"/>
      <c r="U768" s="36"/>
      <c r="V768" s="37"/>
      <c r="W768" s="37"/>
      <c r="X768" s="38"/>
      <c r="Y768" s="38"/>
      <c r="Z768" s="48"/>
      <c r="AA768" s="39"/>
      <c r="AB768" s="40"/>
      <c r="AC768" s="40"/>
      <c r="AD768" s="40"/>
      <c r="AE768" s="41"/>
      <c r="AF768" s="42"/>
      <c r="AG768" s="49"/>
      <c r="AH768" s="43"/>
      <c r="AI768" s="43"/>
      <c r="AJ768" s="44"/>
      <c r="AK768" s="44"/>
      <c r="AL768" s="44"/>
      <c r="AM768" s="44"/>
      <c r="AN768" s="36"/>
      <c r="AO768" s="36"/>
      <c r="AP768" s="36"/>
      <c r="AQ768" s="36"/>
      <c r="AR768" s="36"/>
      <c r="AS768" s="36"/>
    </row>
    <row r="769" spans="19:45" ht="30" customHeight="1" x14ac:dyDescent="0.25">
      <c r="S769" s="4" t="str">
        <f>$BB$21</f>
        <v>-</v>
      </c>
      <c r="T769" s="3"/>
      <c r="U769" s="36"/>
      <c r="V769" s="37"/>
      <c r="W769" s="37"/>
      <c r="X769" s="38"/>
      <c r="Y769" s="38"/>
      <c r="Z769" s="48"/>
      <c r="AA769" s="39"/>
      <c r="AB769" s="40"/>
      <c r="AC769" s="40"/>
      <c r="AD769" s="40"/>
      <c r="AE769" s="41"/>
      <c r="AF769" s="42"/>
      <c r="AG769" s="49"/>
      <c r="AH769" s="43"/>
      <c r="AI769" s="43"/>
      <c r="AJ769" s="44"/>
      <c r="AK769" s="44"/>
      <c r="AL769" s="44"/>
      <c r="AM769" s="44"/>
      <c r="AN769" s="36"/>
      <c r="AO769" s="36"/>
      <c r="AP769" s="36"/>
      <c r="AQ769" s="36"/>
      <c r="AR769" s="36"/>
      <c r="AS769" s="36"/>
    </row>
    <row r="770" spans="19:45" ht="30" customHeight="1" x14ac:dyDescent="0.25">
      <c r="S770" s="4" t="str">
        <f>$BB$22</f>
        <v>-</v>
      </c>
      <c r="T770" s="3"/>
      <c r="U770" s="36"/>
      <c r="V770" s="37"/>
      <c r="W770" s="37"/>
      <c r="X770" s="38"/>
      <c r="Y770" s="38"/>
      <c r="Z770" s="48"/>
      <c r="AA770" s="39"/>
      <c r="AB770" s="40"/>
      <c r="AC770" s="40"/>
      <c r="AD770" s="40"/>
      <c r="AE770" s="41"/>
      <c r="AF770" s="42"/>
      <c r="AG770" s="49"/>
      <c r="AH770" s="43"/>
      <c r="AI770" s="43"/>
      <c r="AJ770" s="44"/>
      <c r="AK770" s="44"/>
      <c r="AL770" s="44"/>
      <c r="AM770" s="44"/>
      <c r="AN770" s="36"/>
      <c r="AO770" s="36"/>
      <c r="AP770" s="36"/>
      <c r="AQ770" s="36"/>
      <c r="AR770" s="36"/>
      <c r="AS770" s="36"/>
    </row>
    <row r="771" spans="19:45" ht="30" customHeight="1" x14ac:dyDescent="0.25">
      <c r="S771" s="4" t="str">
        <f>$BB$23</f>
        <v>-</v>
      </c>
      <c r="T771" s="3"/>
      <c r="U771" s="36"/>
      <c r="V771" s="37"/>
      <c r="W771" s="37"/>
      <c r="X771" s="38"/>
      <c r="Y771" s="38"/>
      <c r="Z771" s="48"/>
      <c r="AA771" s="39"/>
      <c r="AB771" s="40"/>
      <c r="AC771" s="40"/>
      <c r="AD771" s="40"/>
      <c r="AE771" s="41"/>
      <c r="AF771" s="42"/>
      <c r="AG771" s="49"/>
      <c r="AH771" s="43"/>
      <c r="AI771" s="43"/>
      <c r="AJ771" s="44"/>
      <c r="AK771" s="44"/>
      <c r="AL771" s="44"/>
      <c r="AM771" s="44"/>
      <c r="AN771" s="36"/>
      <c r="AO771" s="36"/>
      <c r="AP771" s="36"/>
      <c r="AQ771" s="36"/>
      <c r="AR771" s="36"/>
      <c r="AS771" s="36"/>
    </row>
    <row r="772" spans="19:45" ht="30" customHeight="1" x14ac:dyDescent="0.25">
      <c r="S772" s="4" t="str">
        <f>$BB$24</f>
        <v>-</v>
      </c>
      <c r="T772" s="3"/>
      <c r="U772" s="36"/>
      <c r="V772" s="37"/>
      <c r="W772" s="37"/>
      <c r="X772" s="38"/>
      <c r="Y772" s="38"/>
      <c r="Z772" s="48"/>
      <c r="AA772" s="39"/>
      <c r="AB772" s="40"/>
      <c r="AC772" s="40"/>
      <c r="AD772" s="40"/>
      <c r="AE772" s="41"/>
      <c r="AF772" s="42"/>
      <c r="AG772" s="49"/>
      <c r="AH772" s="43"/>
      <c r="AI772" s="43"/>
      <c r="AJ772" s="44"/>
      <c r="AK772" s="44"/>
      <c r="AL772" s="44"/>
      <c r="AM772" s="44"/>
      <c r="AN772" s="36"/>
      <c r="AO772" s="36"/>
      <c r="AP772" s="36"/>
      <c r="AQ772" s="36"/>
      <c r="AR772" s="36"/>
      <c r="AS772" s="36"/>
    </row>
    <row r="773" spans="19:45" ht="30" customHeight="1" x14ac:dyDescent="0.25">
      <c r="S773" s="4" t="str">
        <f>$BB$25</f>
        <v>-</v>
      </c>
      <c r="T773" s="3"/>
      <c r="U773" s="36"/>
      <c r="V773" s="37"/>
      <c r="W773" s="37"/>
      <c r="X773" s="38"/>
      <c r="Y773" s="38"/>
      <c r="Z773" s="48"/>
      <c r="AA773" s="39"/>
      <c r="AB773" s="40"/>
      <c r="AC773" s="40"/>
      <c r="AD773" s="40"/>
      <c r="AE773" s="41"/>
      <c r="AF773" s="42"/>
      <c r="AG773" s="49"/>
      <c r="AH773" s="43"/>
      <c r="AI773" s="43"/>
      <c r="AJ773" s="44"/>
      <c r="AK773" s="44"/>
      <c r="AL773" s="44"/>
      <c r="AM773" s="44"/>
      <c r="AN773" s="36"/>
      <c r="AO773" s="36"/>
      <c r="AP773" s="36"/>
      <c r="AQ773" s="36"/>
      <c r="AR773" s="36"/>
      <c r="AS773" s="36"/>
    </row>
    <row r="774" spans="19:45" ht="30" customHeight="1" x14ac:dyDescent="0.25">
      <c r="S774" s="4" t="str">
        <f>$BB$26</f>
        <v>-</v>
      </c>
      <c r="T774" s="3"/>
      <c r="U774" s="36"/>
      <c r="V774" s="37"/>
      <c r="W774" s="37"/>
      <c r="X774" s="38"/>
      <c r="Y774" s="38"/>
      <c r="Z774" s="48"/>
      <c r="AA774" s="39"/>
      <c r="AB774" s="40"/>
      <c r="AC774" s="40"/>
      <c r="AD774" s="40"/>
      <c r="AE774" s="41"/>
      <c r="AF774" s="42"/>
      <c r="AG774" s="49"/>
      <c r="AH774" s="43"/>
      <c r="AI774" s="43"/>
      <c r="AJ774" s="44"/>
      <c r="AK774" s="44"/>
      <c r="AL774" s="44"/>
      <c r="AM774" s="44"/>
      <c r="AN774" s="36"/>
      <c r="AO774" s="36"/>
      <c r="AP774" s="36"/>
      <c r="AQ774" s="36"/>
      <c r="AR774" s="36"/>
      <c r="AS774" s="36"/>
    </row>
    <row r="775" spans="19:45" ht="30" customHeight="1" x14ac:dyDescent="0.25">
      <c r="S775" s="4" t="str">
        <f>$BB$27</f>
        <v>-</v>
      </c>
      <c r="T775" s="3"/>
      <c r="U775" s="36"/>
      <c r="V775" s="37"/>
      <c r="W775" s="37"/>
      <c r="X775" s="38"/>
      <c r="Y775" s="38"/>
      <c r="Z775" s="48"/>
      <c r="AA775" s="39"/>
      <c r="AB775" s="40"/>
      <c r="AC775" s="40"/>
      <c r="AD775" s="40"/>
      <c r="AE775" s="41"/>
      <c r="AF775" s="42"/>
      <c r="AG775" s="49"/>
      <c r="AH775" s="43"/>
      <c r="AI775" s="43"/>
      <c r="AJ775" s="44"/>
      <c r="AK775" s="44"/>
      <c r="AL775" s="44"/>
      <c r="AM775" s="44"/>
      <c r="AN775" s="36"/>
      <c r="AO775" s="36"/>
      <c r="AP775" s="36"/>
      <c r="AQ775" s="36"/>
      <c r="AR775" s="36"/>
      <c r="AS775" s="36"/>
    </row>
    <row r="776" spans="19:45" ht="30" customHeight="1" x14ac:dyDescent="0.25">
      <c r="S776" s="4" t="str">
        <f>$BB$28</f>
        <v>-</v>
      </c>
      <c r="T776" s="3"/>
      <c r="U776" s="36"/>
      <c r="V776" s="37"/>
      <c r="W776" s="37"/>
      <c r="X776" s="38"/>
      <c r="Y776" s="38"/>
      <c r="Z776" s="48"/>
      <c r="AA776" s="39"/>
      <c r="AB776" s="40"/>
      <c r="AC776" s="40"/>
      <c r="AD776" s="40"/>
      <c r="AE776" s="41"/>
      <c r="AF776" s="42"/>
      <c r="AG776" s="49"/>
      <c r="AH776" s="43"/>
      <c r="AI776" s="43"/>
      <c r="AJ776" s="44"/>
      <c r="AK776" s="44"/>
      <c r="AL776" s="44"/>
      <c r="AM776" s="44"/>
      <c r="AN776" s="36"/>
      <c r="AO776" s="36"/>
      <c r="AP776" s="36"/>
      <c r="AQ776" s="36"/>
      <c r="AR776" s="36"/>
      <c r="AS776" s="36"/>
    </row>
    <row r="777" spans="19:45" ht="30" customHeight="1" x14ac:dyDescent="0.25">
      <c r="S777" s="4" t="str">
        <f>$BB$29</f>
        <v>-</v>
      </c>
      <c r="T777" s="3"/>
      <c r="U777" s="36"/>
      <c r="V777" s="37"/>
      <c r="W777" s="37"/>
      <c r="X777" s="38"/>
      <c r="Y777" s="38"/>
      <c r="Z777" s="48"/>
      <c r="AA777" s="39"/>
      <c r="AB777" s="40"/>
      <c r="AC777" s="40"/>
      <c r="AD777" s="40"/>
      <c r="AE777" s="41"/>
      <c r="AF777" s="42"/>
      <c r="AG777" s="49"/>
      <c r="AH777" s="43"/>
      <c r="AI777" s="43"/>
      <c r="AJ777" s="44"/>
      <c r="AK777" s="44"/>
      <c r="AL777" s="44"/>
      <c r="AM777" s="44"/>
      <c r="AN777" s="36"/>
      <c r="AO777" s="36"/>
      <c r="AP777" s="36"/>
      <c r="AQ777" s="36"/>
      <c r="AR777" s="36"/>
      <c r="AS777" s="36"/>
    </row>
    <row r="778" spans="19:45" ht="30" customHeight="1" x14ac:dyDescent="0.25">
      <c r="S778" s="4" t="str">
        <f>$BB$30</f>
        <v>-</v>
      </c>
      <c r="T778" s="3"/>
      <c r="U778" s="36"/>
      <c r="V778" s="37"/>
      <c r="W778" s="37"/>
      <c r="X778" s="38"/>
      <c r="Y778" s="38"/>
      <c r="Z778" s="48"/>
      <c r="AA778" s="39"/>
      <c r="AB778" s="40"/>
      <c r="AC778" s="40"/>
      <c r="AD778" s="40"/>
      <c r="AE778" s="41"/>
      <c r="AF778" s="42"/>
      <c r="AG778" s="49"/>
      <c r="AH778" s="43"/>
      <c r="AI778" s="43"/>
      <c r="AJ778" s="44"/>
      <c r="AK778" s="44"/>
      <c r="AL778" s="44"/>
      <c r="AM778" s="44"/>
      <c r="AN778" s="36"/>
      <c r="AO778" s="36"/>
      <c r="AP778" s="36"/>
      <c r="AQ778" s="36"/>
      <c r="AR778" s="36"/>
      <c r="AS778" s="36"/>
    </row>
    <row r="779" spans="19:45" ht="30" customHeight="1" x14ac:dyDescent="0.25">
      <c r="S779" s="4" t="str">
        <f>$BB$31</f>
        <v>-</v>
      </c>
      <c r="T779" s="3"/>
      <c r="U779" s="36"/>
      <c r="V779" s="37"/>
      <c r="W779" s="37"/>
      <c r="X779" s="38"/>
      <c r="Y779" s="38"/>
      <c r="Z779" s="48"/>
      <c r="AA779" s="39"/>
      <c r="AB779" s="40"/>
      <c r="AC779" s="40"/>
      <c r="AD779" s="40"/>
      <c r="AE779" s="41"/>
      <c r="AF779" s="42"/>
      <c r="AG779" s="49"/>
      <c r="AH779" s="43"/>
      <c r="AI779" s="43"/>
      <c r="AJ779" s="44"/>
      <c r="AK779" s="44"/>
      <c r="AL779" s="44"/>
      <c r="AM779" s="44"/>
      <c r="AN779" s="36"/>
      <c r="AO779" s="36"/>
      <c r="AP779" s="36"/>
      <c r="AQ779" s="36"/>
      <c r="AR779" s="36"/>
      <c r="AS779" s="36"/>
    </row>
    <row r="780" spans="19:45" ht="30" customHeight="1" x14ac:dyDescent="0.25">
      <c r="S780" s="34"/>
      <c r="T780" s="34"/>
      <c r="U780" s="34"/>
      <c r="V780" s="34"/>
      <c r="W780" s="34"/>
      <c r="X780" s="34"/>
      <c r="Y780" s="34"/>
      <c r="Z780" s="34"/>
      <c r="AA780" s="34"/>
      <c r="AB780" s="34"/>
      <c r="AC780" s="34"/>
      <c r="AD780" s="34"/>
      <c r="AE780" s="34"/>
      <c r="AF780" s="34"/>
      <c r="AG780" s="34"/>
      <c r="AH780" s="34"/>
      <c r="AI780" s="34"/>
      <c r="AJ780" s="34"/>
      <c r="AK780" s="34"/>
      <c r="AL780" s="34"/>
      <c r="AM780" s="34"/>
      <c r="AN780" s="34"/>
      <c r="AO780" s="34"/>
      <c r="AP780" s="34"/>
      <c r="AQ780" s="34"/>
      <c r="AR780" s="6"/>
      <c r="AS780" s="6"/>
    </row>
    <row r="781" spans="19:45" ht="30" customHeight="1" x14ac:dyDescent="0.25">
      <c r="S781" s="31" cm="1">
        <f t="array" ref="S781">BoxNum(ROW($S781))</f>
        <v>13</v>
      </c>
      <c r="T781" s="7" t="s">
        <v>698</v>
      </c>
      <c r="U781" s="15" t="s">
        <v>1315</v>
      </c>
      <c r="V781" s="12"/>
      <c r="W781" s="65"/>
      <c r="X781" s="12"/>
      <c r="Y781" s="7">
        <f>VLOOKUP(U781,$DX$1:$DZ$21,3,FALSE)</f>
        <v>0</v>
      </c>
      <c r="AD781" s="8"/>
    </row>
    <row r="782" spans="19:45" ht="30" customHeight="1" x14ac:dyDescent="0.25">
      <c r="S782" s="7" t="s">
        <v>24</v>
      </c>
      <c r="T782" s="15" t="s">
        <v>1163</v>
      </c>
      <c r="U782" s="5" t="s">
        <v>23</v>
      </c>
      <c r="V782" s="7" t="str">
        <f>VLOOKUP(U781,$DX$1:$DZ$21,2,FALSE)</f>
        <v>Bit11,14,15</v>
      </c>
      <c r="W782" s="19"/>
      <c r="X782" s="19"/>
      <c r="Y782" s="19"/>
      <c r="Z782" s="19"/>
      <c r="AA782" s="5" t="s">
        <v>592</v>
      </c>
      <c r="AB782" s="26" t="str">
        <f>T801&amp;"_"&amp;ABS(T799)&amp;"dB_"&amp;T803&amp;"_"&amp;T804&amp;"_"&amp;GetAbsMaxMinText(AF785:AG844)&amp;"_"&amp;T784&amp;"_"&amp;T783&amp;S781&amp;"."&amp;T807</f>
        <v>default_NormalMode_38dB_304ZA_N014A_351_392_ZTS6756SE_PR13.2</v>
      </c>
      <c r="AC782" s="18"/>
      <c r="AD782" s="18"/>
      <c r="AE782" s="18"/>
      <c r="AF782" s="18"/>
      <c r="AG782" s="18"/>
      <c r="AH782" s="19"/>
      <c r="AI782" s="19" t="s">
        <v>2</v>
      </c>
      <c r="AJ782" s="16" t="s">
        <v>1289</v>
      </c>
      <c r="AK782" s="16"/>
      <c r="AL782" s="16"/>
      <c r="AM782" s="16"/>
      <c r="AN782" s="16"/>
      <c r="AO782" s="16"/>
      <c r="AP782" s="16"/>
      <c r="AQ782" s="16"/>
      <c r="AR782" s="16"/>
      <c r="AS782" s="16"/>
    </row>
    <row r="783" spans="19:45" ht="30" customHeight="1" x14ac:dyDescent="0.25">
      <c r="S783" s="7" t="s">
        <v>5</v>
      </c>
      <c r="T783" s="15" t="s">
        <v>1162</v>
      </c>
      <c r="U783" s="32" t="str">
        <f>HYPERLINK("#A"&amp;(S781+1),"&lt;==Block" &amp; $S781 &amp;"==&gt;")</f>
        <v>&lt;==Block13==&gt;</v>
      </c>
      <c r="V783" s="51"/>
      <c r="W783" s="19"/>
      <c r="X783" s="19"/>
      <c r="Y783" s="23"/>
      <c r="Z783" s="8"/>
      <c r="AA783" s="19"/>
      <c r="AB783" s="121" t="str" cm="1">
        <f t="array" aca="1" ref="AB783" ca="1">IF(INDIRECT(ADDRESS((QUOTIENT(ROW(AB783)-0.1,65)*65)+4,COLUMN(AB784)))="Gain-inphase","$BM$2:$BM$31","$BN$2:$BN$31")</f>
        <v>$BM$2:$BM$31</v>
      </c>
      <c r="AC783" s="19"/>
      <c r="AD783" s="19"/>
      <c r="AE783" s="19"/>
      <c r="AF783" s="19"/>
      <c r="AG783" s="19"/>
      <c r="AH783" s="19"/>
      <c r="AI783" s="19"/>
      <c r="AJ783" s="19"/>
      <c r="AK783" s="19"/>
      <c r="AL783" s="19"/>
      <c r="AM783" s="19"/>
      <c r="AN783" s="57" t="s">
        <v>723</v>
      </c>
      <c r="AO783" s="57" t="s">
        <v>709</v>
      </c>
      <c r="AP783" s="57" t="s">
        <v>710</v>
      </c>
      <c r="AQ783" s="57" t="s">
        <v>611</v>
      </c>
      <c r="AR783" s="57" t="s">
        <v>711</v>
      </c>
      <c r="AS783" s="50"/>
    </row>
    <row r="784" spans="19:45" ht="30" customHeight="1" x14ac:dyDescent="0.25">
      <c r="S784" s="7" t="s">
        <v>10</v>
      </c>
      <c r="T784" s="15" t="s">
        <v>1287</v>
      </c>
      <c r="U784" s="52" t="s">
        <v>775</v>
      </c>
      <c r="V784" s="33" t="s">
        <v>601</v>
      </c>
      <c r="W784" s="33" t="s">
        <v>602</v>
      </c>
      <c r="X784" s="33" t="s">
        <v>603</v>
      </c>
      <c r="Y784" s="33" t="s">
        <v>603</v>
      </c>
      <c r="Z784" s="33" t="s">
        <v>591</v>
      </c>
      <c r="AA784" s="33" t="s">
        <v>7</v>
      </c>
      <c r="AB784" s="120" t="s">
        <v>1329</v>
      </c>
      <c r="AC784" s="33" t="s">
        <v>577</v>
      </c>
      <c r="AD784" s="33" t="s">
        <v>611</v>
      </c>
      <c r="AE784" s="33" t="s">
        <v>569</v>
      </c>
      <c r="AF784" s="35" t="s">
        <v>593</v>
      </c>
      <c r="AG784" s="35" t="s">
        <v>594</v>
      </c>
      <c r="AH784" s="35" t="s">
        <v>595</v>
      </c>
      <c r="AI784" s="35" t="s">
        <v>596</v>
      </c>
      <c r="AJ784" s="56" t="s">
        <v>597</v>
      </c>
      <c r="AK784" s="56" t="s">
        <v>598</v>
      </c>
      <c r="AL784" s="56" t="s">
        <v>599</v>
      </c>
      <c r="AM784" s="56" t="s">
        <v>600</v>
      </c>
      <c r="AN784" s="56" t="str">
        <f>VLOOKUP($T792,$DE$1:$DJ$31,2,FALSE)</f>
        <v>Full</v>
      </c>
      <c r="AO784" s="56" t="str">
        <f>VLOOKUP($T792,$DE$1:$DJ$31,3,FALSE)</f>
        <v>Full</v>
      </c>
      <c r="AP784" s="56" t="str">
        <f>VLOOKUP($T792,$DE$1:$DJ$31,4,FALSE)</f>
        <v>non</v>
      </c>
      <c r="AQ784" s="56" t="str">
        <f>VLOOKUP($T792,$DE$1:$DJ$31,5,FALSE)</f>
        <v>non</v>
      </c>
      <c r="AR784" s="56" t="str">
        <f>VLOOKUP($T792,$DE$1:$DJ$31,6,FALSE)</f>
        <v>Full</v>
      </c>
      <c r="AS784" s="35" t="s">
        <v>726</v>
      </c>
    </row>
    <row r="785" spans="19:45" ht="30" customHeight="1" x14ac:dyDescent="0.25">
      <c r="S785" s="7" t="s">
        <v>18</v>
      </c>
      <c r="T785" s="15" t="s">
        <v>1278</v>
      </c>
      <c r="U785" s="36" t="str">
        <f t="shared" ref="U785:U793" ca="1" si="137">ConfigCode($AA785,$AN785,$AO785,$AP785,$AQ785,$AR785,$AF785,$AG785,2)</f>
        <v>0x10=-35.60,-35.10;</v>
      </c>
      <c r="V785" s="37"/>
      <c r="W785" s="37"/>
      <c r="X785" s="68"/>
      <c r="Y785" s="68"/>
      <c r="Z785" s="55">
        <f t="shared" ref="Z785:Z793" ca="1" si="138" xml:space="preserve">
N("vbias,vlookup vbias range")+
VLOOKUP($AA785,INDIRECT(BoxVal(ROW($AA785),34,COLUMN(T781))),2,FALSE)+
N("gain")+
$AB785+
N("vcm")+
VLOOKUP($AC785,$CT$1:$DC$31,7,FALSE)+
N("(vbias*vcp*vbg-vbias)*sensor ratio")+
VbiasCal($AA785,$AD785,$AE785,BoxVal(ROW($AC785),18,COLUMN($T$22)))+
N("vbias ref+gain ref")+
$V785+$W785</f>
        <v>-2.7</v>
      </c>
      <c r="AA785" s="39" t="s">
        <v>1268</v>
      </c>
      <c r="AB785" s="40">
        <v>0</v>
      </c>
      <c r="AC785" s="40" t="s">
        <v>996</v>
      </c>
      <c r="AD785" s="40">
        <v>1</v>
      </c>
      <c r="AE785" s="41">
        <v>0</v>
      </c>
      <c r="AF785" s="42">
        <v>-35.6</v>
      </c>
      <c r="AG785" s="42">
        <v>-35.1</v>
      </c>
      <c r="AH785" s="43">
        <f t="shared" ref="AH785:AH793" ca="1" si="139">$AF785+$Z785</f>
        <v>-38.300000000000004</v>
      </c>
      <c r="AI785" s="43">
        <f t="shared" ref="AI785:AI793" ca="1" si="140">$AG785+$Z785</f>
        <v>-37.800000000000004</v>
      </c>
      <c r="AJ785" s="44">
        <f t="shared" ref="AJ785:AJ793" ca="1" si="141" xml:space="preserve">
N("initial sens-loopgain")+
$AF785-BoxVal(ROW($AA785),26,COLUMN(INDIRECT("T"&amp;(INT(ROW($AA802)/65))*65+2)))</f>
        <v>-35.6</v>
      </c>
      <c r="AK785" s="44">
        <f t="shared" ref="AK785:AK793" ca="1" si="142">AJ785+(AG785-AF785)</f>
        <v>-35.1</v>
      </c>
      <c r="AL785" s="44">
        <f t="shared" ref="AL785:AL793" ca="1" si="143" xml:space="preserve">
N("initial sens-loopgain-gain-gain ref-vcm")+
$AH785-
BoxVal(ROW($AA785),26,COLUMN(INDIRECT("T"&amp;(INT(ROW($AA802)/65))*65+2)))-
$AB785-
$W785-
IFERROR(VLOOKUP($AC785,$CT$1:$DC$31,7,FALSE),0)</f>
        <v>-38.300000000000004</v>
      </c>
      <c r="AM785" s="44">
        <f t="shared" ref="AM785:AM793" ca="1" si="144">AL785+(AG785-AF785)</f>
        <v>-37.800000000000004</v>
      </c>
      <c r="AN785" s="36" t="str">
        <f t="shared" ref="AN785:AN793" ca="1" si="145">IF(BoxVal(ROW(AA785),9,COLUMN(T783))="FIX","00",ManualLookup(AA785,BoxVal(ROW(AA785),4,COLUMN(AN783)),INDIRECT(DN$3)))</f>
        <v>10</v>
      </c>
      <c r="AO785" s="36" t="str">
        <f ca="1">ManualLookup(AB785,BoxVal(ROW(AB785),4,COLUMN(AO783)),IF(INDIRECT("$AB$"&amp;(INT((ROW()-4)/65)*65+4))="Gain-outphase",INDIRECT(DO$4),INDIRECT(DO$3)))</f>
        <v>00</v>
      </c>
      <c r="AP785" s="36" t="str">
        <f t="shared" ref="AP785:AP793" ca="1" si="146">ManualLookup(AC785,BoxVal(ROW(AC785),4,COLUMN(AP783)),INDIRECT(DP$3))</f>
        <v>00</v>
      </c>
      <c r="AQ785" s="36" t="str">
        <f t="shared" ref="AQ785:AQ793" ca="1" si="147">ManualLookup(AD785,BoxVal(ROW(AD785),4,COLUMN(AQ783)),INDIRECT(DQ$3))</f>
        <v>00</v>
      </c>
      <c r="AR785" s="36" t="str">
        <f t="shared" ref="AR785:AR793" ca="1" si="148">ManualLookup(AE785,BoxVal(ROW(AE785),4,COLUMN(AR783)),INDIRECT(DR$3))</f>
        <v>00</v>
      </c>
      <c r="AS785" s="33"/>
    </row>
    <row r="786" spans="19:45" ht="30" customHeight="1" x14ac:dyDescent="0.25">
      <c r="S786" s="7" t="s">
        <v>13</v>
      </c>
      <c r="T786" s="15" t="s">
        <v>1288</v>
      </c>
      <c r="U786" s="36" t="str">
        <f t="shared" ca="1" si="137"/>
        <v>0x13=-36.10,-35.60;</v>
      </c>
      <c r="V786" s="37"/>
      <c r="W786" s="37"/>
      <c r="X786" s="68"/>
      <c r="Y786" s="68"/>
      <c r="Z786" s="55">
        <f t="shared" ca="1" si="138"/>
        <v>-2.2000000000000002</v>
      </c>
      <c r="AA786" s="39" t="s">
        <v>1268</v>
      </c>
      <c r="AB786" s="40">
        <v>0.5</v>
      </c>
      <c r="AC786" s="40" t="s">
        <v>996</v>
      </c>
      <c r="AD786" s="40">
        <v>1</v>
      </c>
      <c r="AE786" s="41">
        <v>0</v>
      </c>
      <c r="AF786" s="42">
        <v>-36.1</v>
      </c>
      <c r="AG786" s="47">
        <f t="shared" ref="AG786:AG793" si="149">AF785</f>
        <v>-35.6</v>
      </c>
      <c r="AH786" s="43">
        <f t="shared" ca="1" si="139"/>
        <v>-38.300000000000004</v>
      </c>
      <c r="AI786" s="43">
        <f t="shared" ca="1" si="140"/>
        <v>-37.800000000000004</v>
      </c>
      <c r="AJ786" s="44">
        <f t="shared" ca="1" si="141"/>
        <v>-36.1</v>
      </c>
      <c r="AK786" s="44">
        <f t="shared" ca="1" si="142"/>
        <v>-35.6</v>
      </c>
      <c r="AL786" s="44">
        <f t="shared" ca="1" si="143"/>
        <v>-38.800000000000004</v>
      </c>
      <c r="AM786" s="44">
        <f t="shared" ca="1" si="144"/>
        <v>-38.300000000000004</v>
      </c>
      <c r="AN786" s="36" t="str">
        <f t="shared" ca="1" si="145"/>
        <v>10</v>
      </c>
      <c r="AO786" s="36" t="str">
        <f ca="1">ManualLookup(AB786,BoxVal(ROW(AB786),4,COLUMN(AO784)),IF(INDIRECT("$AB$"&amp;(INT((ROW()-4)/65)*65+4))="Gain-outphase",INDIRECT(DO$4),INDIRECT(DO$3)))</f>
        <v>03</v>
      </c>
      <c r="AP786" s="36" t="str">
        <f t="shared" ca="1" si="146"/>
        <v>00</v>
      </c>
      <c r="AQ786" s="36" t="str">
        <f t="shared" ca="1" si="147"/>
        <v>00</v>
      </c>
      <c r="AR786" s="36" t="str">
        <f t="shared" ca="1" si="148"/>
        <v>00</v>
      </c>
      <c r="AS786" s="36"/>
    </row>
    <row r="787" spans="19:45" ht="30" customHeight="1" x14ac:dyDescent="0.25">
      <c r="S787" s="26"/>
      <c r="T787" s="17"/>
      <c r="U787" s="36" t="str">
        <f t="shared" ca="1" si="137"/>
        <v>0x14=-36.70,-36.10;</v>
      </c>
      <c r="V787" s="37">
        <v>0.05</v>
      </c>
      <c r="W787" s="37"/>
      <c r="X787" s="68"/>
      <c r="Y787" s="68"/>
      <c r="Z787" s="55">
        <f t="shared" ca="1" si="138"/>
        <v>-1.6500000000000001</v>
      </c>
      <c r="AA787" s="39" t="s">
        <v>1268</v>
      </c>
      <c r="AB787" s="40">
        <v>1</v>
      </c>
      <c r="AC787" s="40" t="s">
        <v>995</v>
      </c>
      <c r="AD787" s="40">
        <v>1</v>
      </c>
      <c r="AE787" s="41">
        <v>0</v>
      </c>
      <c r="AF787" s="42">
        <v>-36.700000000000003</v>
      </c>
      <c r="AG787" s="47">
        <f t="shared" si="149"/>
        <v>-36.1</v>
      </c>
      <c r="AH787" s="43">
        <f t="shared" ca="1" si="139"/>
        <v>-38.35</v>
      </c>
      <c r="AI787" s="43">
        <f t="shared" ca="1" si="140"/>
        <v>-37.75</v>
      </c>
      <c r="AJ787" s="44">
        <f t="shared" ca="1" si="141"/>
        <v>-36.700000000000003</v>
      </c>
      <c r="AK787" s="44">
        <f t="shared" ca="1" si="142"/>
        <v>-36.1</v>
      </c>
      <c r="AL787" s="44">
        <f t="shared" ca="1" si="143"/>
        <v>-39.35</v>
      </c>
      <c r="AM787" s="44">
        <f t="shared" ca="1" si="144"/>
        <v>-38.75</v>
      </c>
      <c r="AN787" s="36" t="str">
        <f t="shared" ca="1" si="145"/>
        <v>10</v>
      </c>
      <c r="AO787" s="36" t="str">
        <f ca="1">ManualLookup(AB787,BoxVal(ROW(AB787),4,COLUMN(AO785)),IF(INDIRECT("$AB$"&amp;(INT((ROW()-4)/65)*65+4))="Gain-outphase",INDIRECT(DO$4),INDIRECT(DO$3)))</f>
        <v>04</v>
      </c>
      <c r="AP787" s="36" t="str">
        <f t="shared" ca="1" si="146"/>
        <v>00</v>
      </c>
      <c r="AQ787" s="36" t="str">
        <f t="shared" ca="1" si="147"/>
        <v>00</v>
      </c>
      <c r="AR787" s="36" t="str">
        <f t="shared" ca="1" si="148"/>
        <v>00</v>
      </c>
      <c r="AS787" s="36"/>
    </row>
    <row r="788" spans="19:45" ht="30" customHeight="1" x14ac:dyDescent="0.25">
      <c r="S788" s="7" t="s">
        <v>19</v>
      </c>
      <c r="T788" s="15" t="s">
        <v>1161</v>
      </c>
      <c r="U788" s="36" t="str">
        <f t="shared" ca="1" si="137"/>
        <v>0x15=-37.00,-36.70;</v>
      </c>
      <c r="V788" s="37">
        <v>0.2</v>
      </c>
      <c r="W788" s="37"/>
      <c r="X788" s="68"/>
      <c r="Y788" s="68"/>
      <c r="Z788" s="55">
        <f t="shared" ca="1" si="138"/>
        <v>-1.0000000000000002</v>
      </c>
      <c r="AA788" s="39" t="s">
        <v>1268</v>
      </c>
      <c r="AB788" s="40">
        <v>1.5</v>
      </c>
      <c r="AC788" s="40" t="s">
        <v>995</v>
      </c>
      <c r="AD788" s="40">
        <v>1</v>
      </c>
      <c r="AE788" s="41">
        <v>0</v>
      </c>
      <c r="AF788" s="42">
        <v>-37</v>
      </c>
      <c r="AG788" s="47">
        <f t="shared" si="149"/>
        <v>-36.700000000000003</v>
      </c>
      <c r="AH788" s="43">
        <f t="shared" ca="1" si="139"/>
        <v>-38</v>
      </c>
      <c r="AI788" s="43">
        <f t="shared" ca="1" si="140"/>
        <v>-37.700000000000003</v>
      </c>
      <c r="AJ788" s="44">
        <f t="shared" ca="1" si="141"/>
        <v>-37</v>
      </c>
      <c r="AK788" s="44">
        <f t="shared" ca="1" si="142"/>
        <v>-36.700000000000003</v>
      </c>
      <c r="AL788" s="44">
        <f t="shared" ca="1" si="143"/>
        <v>-39.5</v>
      </c>
      <c r="AM788" s="44">
        <f t="shared" ca="1" si="144"/>
        <v>-39.200000000000003</v>
      </c>
      <c r="AN788" s="36" t="str">
        <f t="shared" ca="1" si="145"/>
        <v>10</v>
      </c>
      <c r="AO788" s="36" t="str">
        <f ca="1">ManualLookup(AB788,BoxVal(ROW(AB788),4,COLUMN(AO786)),IF(INDIRECT("$AB$"&amp;(INT((ROW()-4)/65)*65+4))="Gain-outphase",INDIRECT(DO$4),INDIRECT(DO$3)))</f>
        <v>05</v>
      </c>
      <c r="AP788" s="36" t="str">
        <f t="shared" ca="1" si="146"/>
        <v>00</v>
      </c>
      <c r="AQ788" s="36" t="str">
        <f t="shared" ca="1" si="147"/>
        <v>00</v>
      </c>
      <c r="AR788" s="36" t="str">
        <f t="shared" ca="1" si="148"/>
        <v>00</v>
      </c>
      <c r="AS788" s="36"/>
    </row>
    <row r="789" spans="19:45" ht="30" customHeight="1" x14ac:dyDescent="0.25">
      <c r="S789" s="7" t="s">
        <v>15</v>
      </c>
      <c r="T789" s="15" t="s">
        <v>1151</v>
      </c>
      <c r="U789" s="36" t="str">
        <f t="shared" ca="1" si="137"/>
        <v>0x93=-37.40,-37.00;</v>
      </c>
      <c r="V789" s="37">
        <v>0.2</v>
      </c>
      <c r="W789" s="37"/>
      <c r="X789" s="68"/>
      <c r="Y789" s="68"/>
      <c r="Z789" s="55">
        <f t="shared" ca="1" si="138"/>
        <v>-0.87440000000000007</v>
      </c>
      <c r="AA789" s="39" t="s">
        <v>1268</v>
      </c>
      <c r="AB789" s="40">
        <v>0.5</v>
      </c>
      <c r="AC789" s="40" t="s">
        <v>995</v>
      </c>
      <c r="AD789" s="40">
        <v>1</v>
      </c>
      <c r="AE789" s="41">
        <v>6.7000000000000004E-2</v>
      </c>
      <c r="AF789" s="42">
        <v>-37.4</v>
      </c>
      <c r="AG789" s="47">
        <f t="shared" si="149"/>
        <v>-37</v>
      </c>
      <c r="AH789" s="43">
        <f t="shared" ca="1" si="139"/>
        <v>-38.2744</v>
      </c>
      <c r="AI789" s="43">
        <f t="shared" ca="1" si="140"/>
        <v>-37.874400000000001</v>
      </c>
      <c r="AJ789" s="44">
        <f t="shared" ca="1" si="141"/>
        <v>-37.4</v>
      </c>
      <c r="AK789" s="44">
        <f t="shared" ca="1" si="142"/>
        <v>-37</v>
      </c>
      <c r="AL789" s="44">
        <f t="shared" ca="1" si="143"/>
        <v>-38.7744</v>
      </c>
      <c r="AM789" s="44">
        <f t="shared" ca="1" si="144"/>
        <v>-38.374400000000001</v>
      </c>
      <c r="AN789" s="36" t="str">
        <f t="shared" ca="1" si="145"/>
        <v>10</v>
      </c>
      <c r="AO789" s="36" t="str">
        <f ca="1">ManualLookup(AB789,BoxVal(ROW(AB789),4,COLUMN(AO787)),IF(INDIRECT("$AB$"&amp;(INT((ROW()-4)/65)*65+4))="Gain-outphase",INDIRECT(DO$4),INDIRECT(DO$3)))</f>
        <v>03</v>
      </c>
      <c r="AP789" s="36" t="str">
        <f t="shared" ca="1" si="146"/>
        <v>00</v>
      </c>
      <c r="AQ789" s="36" t="str">
        <f t="shared" ca="1" si="147"/>
        <v>00</v>
      </c>
      <c r="AR789" s="36" t="str">
        <f t="shared" ca="1" si="148"/>
        <v>80</v>
      </c>
      <c r="AS789" s="36"/>
    </row>
    <row r="790" spans="19:45" ht="30" customHeight="1" x14ac:dyDescent="0.25">
      <c r="S790" s="7" t="s">
        <v>705</v>
      </c>
      <c r="T790" s="15" t="s">
        <v>1152</v>
      </c>
      <c r="U790" s="36" t="str">
        <f t="shared" ca="1" si="137"/>
        <v>0x94=-37.80,-37.40;</v>
      </c>
      <c r="V790" s="37">
        <v>0.2</v>
      </c>
      <c r="W790" s="37"/>
      <c r="X790" s="68"/>
      <c r="Y790" s="68"/>
      <c r="Z790" s="55">
        <f t="shared" ca="1" si="138"/>
        <v>-0.37440000000000001</v>
      </c>
      <c r="AA790" s="39" t="s">
        <v>1268</v>
      </c>
      <c r="AB790" s="40">
        <v>1</v>
      </c>
      <c r="AC790" s="40" t="s">
        <v>995</v>
      </c>
      <c r="AD790" s="40">
        <v>1</v>
      </c>
      <c r="AE790" s="41">
        <v>6.7000000000000004E-2</v>
      </c>
      <c r="AF790" s="42">
        <v>-37.799999999999997</v>
      </c>
      <c r="AG790" s="47">
        <f t="shared" si="149"/>
        <v>-37.4</v>
      </c>
      <c r="AH790" s="43">
        <f t="shared" ca="1" si="139"/>
        <v>-38.174399999999999</v>
      </c>
      <c r="AI790" s="43">
        <f t="shared" ca="1" si="140"/>
        <v>-37.7744</v>
      </c>
      <c r="AJ790" s="44">
        <f t="shared" ca="1" si="141"/>
        <v>-37.799999999999997</v>
      </c>
      <c r="AK790" s="44">
        <f t="shared" ca="1" si="142"/>
        <v>-37.4</v>
      </c>
      <c r="AL790" s="44">
        <f t="shared" ca="1" si="143"/>
        <v>-39.174399999999999</v>
      </c>
      <c r="AM790" s="44">
        <f t="shared" ca="1" si="144"/>
        <v>-38.7744</v>
      </c>
      <c r="AN790" s="36" t="str">
        <f t="shared" ca="1" si="145"/>
        <v>10</v>
      </c>
      <c r="AO790" s="36" t="str">
        <f ca="1">ManualLookup(AB790,BoxVal(ROW(AB790),4,COLUMN(AO788)),IF(INDIRECT("$AB$"&amp;(INT((ROW()-4)/65)*65+4))="Gain-outphase",INDIRECT(DO$4),INDIRECT(DO$3)))</f>
        <v>04</v>
      </c>
      <c r="AP790" s="36" t="str">
        <f t="shared" ca="1" si="146"/>
        <v>00</v>
      </c>
      <c r="AQ790" s="36" t="str">
        <f t="shared" ca="1" si="147"/>
        <v>00</v>
      </c>
      <c r="AR790" s="36" t="str">
        <f t="shared" ca="1" si="148"/>
        <v>80</v>
      </c>
      <c r="AS790" s="36"/>
    </row>
    <row r="791" spans="19:45" ht="30" customHeight="1" x14ac:dyDescent="0.25">
      <c r="S791" s="7" t="s">
        <v>605</v>
      </c>
      <c r="T791" s="15" t="s">
        <v>991</v>
      </c>
      <c r="U791" s="36" t="str">
        <f t="shared" ca="1" si="137"/>
        <v>0x00=-38.30,-37.80;</v>
      </c>
      <c r="V791" s="37"/>
      <c r="W791" s="37"/>
      <c r="X791" s="68"/>
      <c r="Y791" s="68"/>
      <c r="Z791" s="55">
        <f t="shared" ca="1" si="138"/>
        <v>0</v>
      </c>
      <c r="AA791" s="39" t="s">
        <v>965</v>
      </c>
      <c r="AB791" s="40">
        <v>0</v>
      </c>
      <c r="AC791" s="40" t="s">
        <v>995</v>
      </c>
      <c r="AD791" s="40">
        <v>1</v>
      </c>
      <c r="AE791" s="41">
        <v>0</v>
      </c>
      <c r="AF791" s="42">
        <v>-38.299999999999997</v>
      </c>
      <c r="AG791" s="47">
        <f t="shared" si="149"/>
        <v>-37.799999999999997</v>
      </c>
      <c r="AH791" s="43">
        <f t="shared" ca="1" si="139"/>
        <v>-38.299999999999997</v>
      </c>
      <c r="AI791" s="43">
        <f t="shared" ca="1" si="140"/>
        <v>-37.799999999999997</v>
      </c>
      <c r="AJ791" s="44">
        <f t="shared" ca="1" si="141"/>
        <v>-38.299999999999997</v>
      </c>
      <c r="AK791" s="44">
        <f t="shared" ca="1" si="142"/>
        <v>-37.799999999999997</v>
      </c>
      <c r="AL791" s="44">
        <f t="shared" ca="1" si="143"/>
        <v>-38.299999999999997</v>
      </c>
      <c r="AM791" s="44">
        <f t="shared" ca="1" si="144"/>
        <v>-37.799999999999997</v>
      </c>
      <c r="AN791" s="36" t="str">
        <f t="shared" ca="1" si="145"/>
        <v>00</v>
      </c>
      <c r="AO791" s="36" t="str">
        <f ca="1">ManualLookup(AB791,BoxVal(ROW(AB791),4,COLUMN(AO789)),IF(INDIRECT("$AB$"&amp;(INT((ROW()-4)/65)*65+4))="Gain-outphase",INDIRECT(DO$4),INDIRECT(DO$3)))</f>
        <v>00</v>
      </c>
      <c r="AP791" s="36" t="str">
        <f t="shared" ca="1" si="146"/>
        <v>00</v>
      </c>
      <c r="AQ791" s="36" t="str">
        <f t="shared" ca="1" si="147"/>
        <v>00</v>
      </c>
      <c r="AR791" s="36" t="str">
        <f t="shared" ca="1" si="148"/>
        <v>00</v>
      </c>
      <c r="AS791" s="36"/>
    </row>
    <row r="792" spans="19:45" ht="30" customHeight="1" x14ac:dyDescent="0.25">
      <c r="S792" s="7" t="s">
        <v>721</v>
      </c>
      <c r="T792" s="15" t="s">
        <v>26</v>
      </c>
      <c r="U792" s="36" t="str">
        <f t="shared" ca="1" si="137"/>
        <v>0x03=-38.80,-38.30;</v>
      </c>
      <c r="V792" s="37"/>
      <c r="W792" s="37"/>
      <c r="X792" s="68"/>
      <c r="Y792" s="68"/>
      <c r="Z792" s="55">
        <f t="shared" ca="1" si="138"/>
        <v>0.5</v>
      </c>
      <c r="AA792" s="39" t="s">
        <v>965</v>
      </c>
      <c r="AB792" s="40">
        <v>0.5</v>
      </c>
      <c r="AC792" s="40" t="s">
        <v>995</v>
      </c>
      <c r="AD792" s="40">
        <v>1</v>
      </c>
      <c r="AE792" s="41">
        <v>0</v>
      </c>
      <c r="AF792" s="42">
        <v>-38.799999999999997</v>
      </c>
      <c r="AG792" s="47">
        <f t="shared" si="149"/>
        <v>-38.299999999999997</v>
      </c>
      <c r="AH792" s="43">
        <f t="shared" ca="1" si="139"/>
        <v>-38.299999999999997</v>
      </c>
      <c r="AI792" s="43">
        <f t="shared" ca="1" si="140"/>
        <v>-37.799999999999997</v>
      </c>
      <c r="AJ792" s="44">
        <f t="shared" ca="1" si="141"/>
        <v>-38.799999999999997</v>
      </c>
      <c r="AK792" s="44">
        <f t="shared" ca="1" si="142"/>
        <v>-38.299999999999997</v>
      </c>
      <c r="AL792" s="44">
        <f t="shared" ca="1" si="143"/>
        <v>-38.799999999999997</v>
      </c>
      <c r="AM792" s="44">
        <f t="shared" ca="1" si="144"/>
        <v>-38.299999999999997</v>
      </c>
      <c r="AN792" s="36" t="str">
        <f t="shared" ca="1" si="145"/>
        <v>00</v>
      </c>
      <c r="AO792" s="36" t="str">
        <f ca="1">ManualLookup(AB792,BoxVal(ROW(AB792),4,COLUMN(AO790)),IF(INDIRECT("$AB$"&amp;(INT((ROW()-4)/65)*65+4))="Gain-outphase",INDIRECT(DO$4),INDIRECT(DO$3)))</f>
        <v>03</v>
      </c>
      <c r="AP792" s="36" t="str">
        <f t="shared" ca="1" si="146"/>
        <v>00</v>
      </c>
      <c r="AQ792" s="36" t="str">
        <f t="shared" ca="1" si="147"/>
        <v>00</v>
      </c>
      <c r="AR792" s="36" t="str">
        <f t="shared" ca="1" si="148"/>
        <v>00</v>
      </c>
      <c r="AS792" s="36"/>
    </row>
    <row r="793" spans="19:45" ht="30" customHeight="1" x14ac:dyDescent="0.25">
      <c r="S793" s="7" t="s">
        <v>20</v>
      </c>
      <c r="T793" s="15">
        <v>-38</v>
      </c>
      <c r="U793" s="36" t="str">
        <f t="shared" ca="1" si="137"/>
        <v>0x04=-39.30,-38.80;</v>
      </c>
      <c r="V793" s="37"/>
      <c r="W793" s="37"/>
      <c r="X793" s="38"/>
      <c r="Y793" s="38"/>
      <c r="Z793" s="55">
        <f t="shared" ca="1" si="138"/>
        <v>1</v>
      </c>
      <c r="AA793" s="39" t="s">
        <v>965</v>
      </c>
      <c r="AB793" s="40">
        <v>1</v>
      </c>
      <c r="AC793" s="40" t="s">
        <v>995</v>
      </c>
      <c r="AD793" s="40">
        <v>1</v>
      </c>
      <c r="AE793" s="41">
        <v>0</v>
      </c>
      <c r="AF793" s="42">
        <v>-39.299999999999997</v>
      </c>
      <c r="AG793" s="47">
        <f t="shared" si="149"/>
        <v>-38.799999999999997</v>
      </c>
      <c r="AH793" s="43">
        <f t="shared" ca="1" si="139"/>
        <v>-38.299999999999997</v>
      </c>
      <c r="AI793" s="43">
        <f t="shared" ca="1" si="140"/>
        <v>-37.799999999999997</v>
      </c>
      <c r="AJ793" s="44">
        <f t="shared" ca="1" si="141"/>
        <v>-39.299999999999997</v>
      </c>
      <c r="AK793" s="44">
        <f t="shared" ca="1" si="142"/>
        <v>-38.799999999999997</v>
      </c>
      <c r="AL793" s="44">
        <f t="shared" ca="1" si="143"/>
        <v>-39.299999999999997</v>
      </c>
      <c r="AM793" s="44">
        <f t="shared" ca="1" si="144"/>
        <v>-38.799999999999997</v>
      </c>
      <c r="AN793" s="36" t="str">
        <f t="shared" ca="1" si="145"/>
        <v>00</v>
      </c>
      <c r="AO793" s="36" t="str">
        <f ca="1">ManualLookup(AB793,BoxVal(ROW(AB793),4,COLUMN(AO791)),IF(INDIRECT("$AB$"&amp;(INT((ROW()-4)/65)*65+4))="Gain-outphase",INDIRECT(DO$4),INDIRECT(DO$3)))</f>
        <v>04</v>
      </c>
      <c r="AP793" s="36" t="str">
        <f t="shared" ca="1" si="146"/>
        <v>00</v>
      </c>
      <c r="AQ793" s="36" t="str">
        <f t="shared" ca="1" si="147"/>
        <v>00</v>
      </c>
      <c r="AR793" s="36" t="str">
        <f t="shared" ca="1" si="148"/>
        <v>00</v>
      </c>
      <c r="AS793" s="36"/>
    </row>
    <row r="794" spans="19:45" ht="30" customHeight="1" x14ac:dyDescent="0.25">
      <c r="S794" s="7" t="s">
        <v>691</v>
      </c>
      <c r="T794" s="15" t="s">
        <v>1333</v>
      </c>
      <c r="U794" s="36"/>
      <c r="V794" s="37"/>
      <c r="W794" s="37"/>
      <c r="X794" s="38"/>
      <c r="Y794" s="38"/>
      <c r="Z794" s="55"/>
      <c r="AA794" s="39"/>
      <c r="AB794" s="40"/>
      <c r="AC794" s="40"/>
      <c r="AD794" s="40"/>
      <c r="AE794" s="41"/>
      <c r="AF794" s="42"/>
      <c r="AG794" s="47"/>
      <c r="AH794" s="43"/>
      <c r="AI794" s="43"/>
      <c r="AJ794" s="44"/>
      <c r="AK794" s="44"/>
      <c r="AL794" s="44"/>
      <c r="AM794" s="44"/>
      <c r="AN794" s="36"/>
      <c r="AO794" s="36"/>
      <c r="AP794" s="36"/>
      <c r="AQ794" s="36"/>
      <c r="AR794" s="36"/>
      <c r="AS794" s="36"/>
    </row>
    <row r="795" spans="19:45" ht="30" customHeight="1" x14ac:dyDescent="0.25">
      <c r="S795" s="7" t="s">
        <v>544</v>
      </c>
      <c r="T795" s="15" t="s">
        <v>993</v>
      </c>
      <c r="U795" s="36"/>
      <c r="V795" s="37"/>
      <c r="W795" s="37"/>
      <c r="X795" s="38"/>
      <c r="Y795" s="38"/>
      <c r="Z795" s="48"/>
      <c r="AA795" s="39"/>
      <c r="AB795" s="40"/>
      <c r="AC795" s="40"/>
      <c r="AD795" s="40"/>
      <c r="AE795" s="41"/>
      <c r="AF795" s="42"/>
      <c r="AG795" s="49"/>
      <c r="AH795" s="43"/>
      <c r="AI795" s="43"/>
      <c r="AJ795" s="44"/>
      <c r="AK795" s="44"/>
      <c r="AL795" s="44"/>
      <c r="AM795" s="44"/>
      <c r="AN795" s="36"/>
      <c r="AO795" s="36"/>
      <c r="AP795" s="36"/>
      <c r="AQ795" s="36"/>
      <c r="AR795" s="36"/>
      <c r="AS795" s="36"/>
    </row>
    <row r="796" spans="19:45" ht="30" customHeight="1" x14ac:dyDescent="0.25">
      <c r="S796" s="7" t="s">
        <v>12</v>
      </c>
      <c r="T796" s="15" t="s">
        <v>548</v>
      </c>
      <c r="U796" s="36"/>
      <c r="V796" s="37"/>
      <c r="W796" s="37"/>
      <c r="X796" s="38"/>
      <c r="Y796" s="38"/>
      <c r="Z796" s="48"/>
      <c r="AA796" s="39"/>
      <c r="AB796" s="40"/>
      <c r="AC796" s="40"/>
      <c r="AD796" s="40"/>
      <c r="AE796" s="41"/>
      <c r="AF796" s="42"/>
      <c r="AG796" s="49"/>
      <c r="AH796" s="43"/>
      <c r="AI796" s="43"/>
      <c r="AJ796" s="44"/>
      <c r="AK796" s="44"/>
      <c r="AL796" s="44"/>
      <c r="AM796" s="44"/>
      <c r="AN796" s="36"/>
      <c r="AO796" s="36"/>
      <c r="AP796" s="36"/>
      <c r="AQ796" s="36"/>
      <c r="AR796" s="36"/>
      <c r="AS796" s="36"/>
    </row>
    <row r="797" spans="19:45" ht="30" customHeight="1" x14ac:dyDescent="0.25">
      <c r="S797" s="26" t="s">
        <v>773</v>
      </c>
      <c r="T797" s="15" t="s">
        <v>562</v>
      </c>
      <c r="U797" s="36"/>
      <c r="V797" s="37"/>
      <c r="W797" s="37"/>
      <c r="X797" s="38"/>
      <c r="Y797" s="38"/>
      <c r="Z797" s="48"/>
      <c r="AA797" s="39"/>
      <c r="AB797" s="40"/>
      <c r="AC797" s="40"/>
      <c r="AD797" s="40"/>
      <c r="AE797" s="41"/>
      <c r="AF797" s="42"/>
      <c r="AG797" s="49"/>
      <c r="AH797" s="43"/>
      <c r="AI797" s="43"/>
      <c r="AJ797" s="44"/>
      <c r="AK797" s="44"/>
      <c r="AL797" s="44"/>
      <c r="AM797" s="44"/>
      <c r="AN797" s="36"/>
      <c r="AO797" s="36"/>
      <c r="AP797" s="36"/>
      <c r="AQ797" s="36"/>
      <c r="AR797" s="36"/>
      <c r="AS797" s="36"/>
    </row>
    <row r="798" spans="19:45" ht="30" customHeight="1" x14ac:dyDescent="0.25">
      <c r="S798" s="7" t="s">
        <v>573</v>
      </c>
      <c r="T798" s="15">
        <v>2.1</v>
      </c>
      <c r="U798" s="36"/>
      <c r="V798" s="37"/>
      <c r="W798" s="37"/>
      <c r="X798" s="38"/>
      <c r="Y798" s="38"/>
      <c r="Z798" s="48"/>
      <c r="AA798" s="39"/>
      <c r="AB798" s="40"/>
      <c r="AC798" s="40"/>
      <c r="AD798" s="40"/>
      <c r="AE798" s="41"/>
      <c r="AF798" s="42"/>
      <c r="AG798" s="49"/>
      <c r="AH798" s="43"/>
      <c r="AI798" s="43"/>
      <c r="AJ798" s="44"/>
      <c r="AK798" s="44"/>
      <c r="AL798" s="44"/>
      <c r="AM798" s="44"/>
      <c r="AN798" s="36"/>
      <c r="AO798" s="36"/>
      <c r="AP798" s="36"/>
      <c r="AQ798" s="36"/>
      <c r="AR798" s="36"/>
      <c r="AS798" s="36"/>
    </row>
    <row r="799" spans="19:45" ht="30" customHeight="1" x14ac:dyDescent="0.25">
      <c r="S799" s="7" t="s">
        <v>590</v>
      </c>
      <c r="T799" s="15">
        <f>VLOOKUP(T784,MPN!$A$1:$E$1000,4,FALSE)</f>
        <v>-38</v>
      </c>
      <c r="U799" s="36"/>
      <c r="V799" s="37"/>
      <c r="W799" s="37"/>
      <c r="X799" s="38"/>
      <c r="Y799" s="38"/>
      <c r="Z799" s="48"/>
      <c r="AA799" s="39"/>
      <c r="AB799" s="40"/>
      <c r="AC799" s="40"/>
      <c r="AD799" s="40"/>
      <c r="AE799" s="41"/>
      <c r="AF799" s="42"/>
      <c r="AG799" s="49"/>
      <c r="AH799" s="43"/>
      <c r="AI799" s="43"/>
      <c r="AJ799" s="44"/>
      <c r="AK799" s="44"/>
      <c r="AL799" s="44"/>
      <c r="AM799" s="44"/>
      <c r="AN799" s="36"/>
      <c r="AO799" s="36"/>
      <c r="AP799" s="36"/>
      <c r="AQ799" s="36"/>
      <c r="AR799" s="36"/>
      <c r="AS799" s="36"/>
    </row>
    <row r="800" spans="19:45" ht="30" customHeight="1" x14ac:dyDescent="0.25">
      <c r="S800" s="7" t="s">
        <v>693</v>
      </c>
      <c r="T800" s="15">
        <v>0.8</v>
      </c>
      <c r="U800" s="36"/>
      <c r="V800" s="37"/>
      <c r="W800" s="37"/>
      <c r="X800" s="38"/>
      <c r="Y800" s="38"/>
      <c r="Z800" s="48"/>
      <c r="AA800" s="39"/>
      <c r="AB800" s="40"/>
      <c r="AC800" s="40"/>
      <c r="AD800" s="40"/>
      <c r="AE800" s="41"/>
      <c r="AF800" s="42"/>
      <c r="AG800" s="49"/>
      <c r="AH800" s="43"/>
      <c r="AI800" s="43"/>
      <c r="AJ800" s="44"/>
      <c r="AK800" s="44"/>
      <c r="AL800" s="44"/>
      <c r="AM800" s="44"/>
      <c r="AN800" s="36"/>
      <c r="AO800" s="36"/>
      <c r="AP800" s="36"/>
      <c r="AQ800" s="36"/>
      <c r="AR800" s="36"/>
      <c r="AS800" s="36"/>
    </row>
    <row r="801" spans="19:45" ht="30" customHeight="1" x14ac:dyDescent="0.25">
      <c r="S801" s="7" t="s">
        <v>604</v>
      </c>
      <c r="T801" s="7" t="str">
        <f>VLOOKUP($T788,$AU$1:$AZ$31,MATCH($T782,$AU$1:$AZ$1,0),FALSE)&amp;"_"&amp;T790</f>
        <v>default_NormalMode</v>
      </c>
      <c r="U801" s="36"/>
      <c r="V801" s="37"/>
      <c r="W801" s="37"/>
      <c r="X801" s="38"/>
      <c r="Y801" s="38"/>
      <c r="Z801" s="48"/>
      <c r="AA801" s="39"/>
      <c r="AB801" s="40"/>
      <c r="AC801" s="40"/>
      <c r="AD801" s="40"/>
      <c r="AE801" s="41"/>
      <c r="AF801" s="42"/>
      <c r="AG801" s="49"/>
      <c r="AH801" s="43"/>
      <c r="AI801" s="43"/>
      <c r="AJ801" s="44"/>
      <c r="AK801" s="44"/>
      <c r="AL801" s="44"/>
      <c r="AM801" s="44"/>
      <c r="AN801" s="36"/>
      <c r="AO801" s="36"/>
      <c r="AP801" s="36"/>
      <c r="AQ801" s="36"/>
      <c r="AR801" s="36"/>
      <c r="AS801" s="36"/>
    </row>
    <row r="802" spans="19:45" ht="30" customHeight="1" x14ac:dyDescent="0.25">
      <c r="S802" s="7" t="s">
        <v>424</v>
      </c>
      <c r="T802" s="7" t="str">
        <f>VLOOKUP($T784,MPN!$A$1:$E$500,2,FALSE)</f>
        <v>AMIC</v>
      </c>
      <c r="U802" s="36"/>
      <c r="V802" s="37"/>
      <c r="W802" s="37"/>
      <c r="X802" s="38"/>
      <c r="Y802" s="38"/>
      <c r="Z802" s="48"/>
      <c r="AA802" s="39"/>
      <c r="AB802" s="40"/>
      <c r="AC802" s="40"/>
      <c r="AD802" s="40"/>
      <c r="AE802" s="41"/>
      <c r="AF802" s="42"/>
      <c r="AG802" s="49"/>
      <c r="AH802" s="43"/>
      <c r="AI802" s="43"/>
      <c r="AJ802" s="44"/>
      <c r="AK802" s="44"/>
      <c r="AL802" s="44"/>
      <c r="AM802" s="44"/>
      <c r="AN802" s="36"/>
      <c r="AO802" s="36"/>
      <c r="AP802" s="36"/>
      <c r="AQ802" s="36"/>
      <c r="AR802" s="36"/>
      <c r="AS802" s="36"/>
    </row>
    <row r="803" spans="19:45" ht="30" customHeight="1" x14ac:dyDescent="0.25">
      <c r="S803" s="7" t="s">
        <v>16</v>
      </c>
      <c r="T803" s="7" t="str">
        <f>VLOOKUP($T785,ASIC!$A$1:$B$200,2,FALSE)</f>
        <v>304ZA</v>
      </c>
      <c r="U803" s="36"/>
      <c r="V803" s="37"/>
      <c r="W803" s="37"/>
      <c r="X803" s="38"/>
      <c r="Y803" s="38"/>
      <c r="Z803" s="48"/>
      <c r="AA803" s="39"/>
      <c r="AB803" s="40"/>
      <c r="AC803" s="40"/>
      <c r="AD803" s="40"/>
      <c r="AE803" s="41"/>
      <c r="AF803" s="42"/>
      <c r="AG803" s="49"/>
      <c r="AH803" s="43"/>
      <c r="AI803" s="43"/>
      <c r="AJ803" s="44"/>
      <c r="AK803" s="44"/>
      <c r="AL803" s="44"/>
      <c r="AM803" s="44"/>
      <c r="AN803" s="36"/>
      <c r="AO803" s="36"/>
      <c r="AP803" s="36"/>
      <c r="AQ803" s="36"/>
      <c r="AR803" s="36"/>
      <c r="AS803" s="36"/>
    </row>
    <row r="804" spans="19:45" ht="30" customHeight="1" x14ac:dyDescent="0.25">
      <c r="S804" s="7" t="s">
        <v>17</v>
      </c>
      <c r="T804" s="7" t="str">
        <f>VLOOKUP($T786,Sensor!$A$1:$B$100,2,FALSE)</f>
        <v>N014A</v>
      </c>
      <c r="U804" s="36"/>
      <c r="V804" s="37"/>
      <c r="W804" s="37"/>
      <c r="X804" s="38"/>
      <c r="Y804" s="38"/>
      <c r="Z804" s="48"/>
      <c r="AA804" s="39"/>
      <c r="AB804" s="40"/>
      <c r="AC804" s="40"/>
      <c r="AD804" s="40"/>
      <c r="AE804" s="41"/>
      <c r="AF804" s="42"/>
      <c r="AG804" s="49"/>
      <c r="AH804" s="43"/>
      <c r="AI804" s="43"/>
      <c r="AJ804" s="44"/>
      <c r="AK804" s="44"/>
      <c r="AL804" s="44"/>
      <c r="AM804" s="44"/>
      <c r="AN804" s="36"/>
      <c r="AO804" s="36"/>
      <c r="AP804" s="36"/>
      <c r="AQ804" s="36"/>
      <c r="AR804" s="36"/>
      <c r="AS804" s="36"/>
    </row>
    <row r="805" spans="19:45" ht="30" customHeight="1" x14ac:dyDescent="0.25">
      <c r="S805" s="7" t="s">
        <v>21</v>
      </c>
      <c r="T805" s="7" t="str">
        <f>VLOOKUP($T784,MPN!$A$1:$E$500,5,FALSE)</f>
        <v>Default</v>
      </c>
      <c r="U805" s="36"/>
      <c r="V805" s="37"/>
      <c r="W805" s="37"/>
      <c r="X805" s="38"/>
      <c r="Y805" s="38"/>
      <c r="Z805" s="48"/>
      <c r="AA805" s="39"/>
      <c r="AB805" s="40"/>
      <c r="AC805" s="40"/>
      <c r="AD805" s="40"/>
      <c r="AE805" s="41"/>
      <c r="AF805" s="42"/>
      <c r="AG805" s="49"/>
      <c r="AH805" s="43"/>
      <c r="AI805" s="43"/>
      <c r="AJ805" s="44"/>
      <c r="AK805" s="44"/>
      <c r="AL805" s="44"/>
      <c r="AM805" s="44"/>
      <c r="AN805" s="36"/>
      <c r="AO805" s="36"/>
      <c r="AP805" s="36"/>
      <c r="AQ805" s="36"/>
      <c r="AR805" s="36"/>
      <c r="AS805" s="36"/>
    </row>
    <row r="806" spans="19:45" ht="30" customHeight="1" x14ac:dyDescent="0.25">
      <c r="S806" s="7" t="s">
        <v>545</v>
      </c>
      <c r="T806" s="7">
        <f>VLOOKUP(T795,$DT$1:$DV$31,3,FALSE)</f>
        <v>0</v>
      </c>
      <c r="U806" s="36"/>
      <c r="V806" s="37"/>
      <c r="W806" s="37"/>
      <c r="X806" s="38"/>
      <c r="Y806" s="38"/>
      <c r="Z806" s="48"/>
      <c r="AA806" s="39"/>
      <c r="AB806" s="40"/>
      <c r="AC806" s="40"/>
      <c r="AD806" s="40"/>
      <c r="AE806" s="41"/>
      <c r="AF806" s="42"/>
      <c r="AG806" s="49"/>
      <c r="AH806" s="43"/>
      <c r="AI806" s="43"/>
      <c r="AJ806" s="44"/>
      <c r="AK806" s="44"/>
      <c r="AL806" s="44"/>
      <c r="AM806" s="44"/>
      <c r="AN806" s="36"/>
      <c r="AO806" s="36"/>
      <c r="AP806" s="36"/>
      <c r="AQ806" s="36"/>
      <c r="AR806" s="36"/>
      <c r="AS806" s="36"/>
    </row>
    <row r="807" spans="19:45" ht="30" customHeight="1" x14ac:dyDescent="0.25">
      <c r="S807" s="7" t="s">
        <v>22</v>
      </c>
      <c r="T807" s="15">
        <v>2</v>
      </c>
      <c r="U807" s="36"/>
      <c r="V807" s="37"/>
      <c r="W807" s="37"/>
      <c r="X807" s="38"/>
      <c r="Y807" s="38"/>
      <c r="Z807" s="48"/>
      <c r="AA807" s="39"/>
      <c r="AB807" s="40"/>
      <c r="AC807" s="40"/>
      <c r="AD807" s="40"/>
      <c r="AE807" s="41"/>
      <c r="AF807" s="42"/>
      <c r="AG807" s="49"/>
      <c r="AH807" s="43"/>
      <c r="AI807" s="43"/>
      <c r="AJ807" s="44"/>
      <c r="AK807" s="44"/>
      <c r="AL807" s="44"/>
      <c r="AM807" s="44"/>
      <c r="AN807" s="36"/>
      <c r="AO807" s="36"/>
      <c r="AP807" s="36"/>
      <c r="AQ807" s="36"/>
      <c r="AR807" s="36"/>
      <c r="AS807" s="36"/>
    </row>
    <row r="808" spans="19:45" ht="30" customHeight="1" x14ac:dyDescent="0.25">
      <c r="S808" s="7" t="s">
        <v>696</v>
      </c>
      <c r="T808" s="28">
        <v>44932</v>
      </c>
      <c r="U808" s="36"/>
      <c r="V808" s="37"/>
      <c r="W808" s="37"/>
      <c r="X808" s="38"/>
      <c r="Y808" s="38"/>
      <c r="Z808" s="48"/>
      <c r="AA808" s="39"/>
      <c r="AB808" s="40"/>
      <c r="AC808" s="40"/>
      <c r="AD808" s="40"/>
      <c r="AE808" s="41"/>
      <c r="AF808" s="42"/>
      <c r="AG808" s="49"/>
      <c r="AH808" s="43"/>
      <c r="AI808" s="43"/>
      <c r="AJ808" s="44"/>
      <c r="AK808" s="44"/>
      <c r="AL808" s="44"/>
      <c r="AM808" s="44"/>
      <c r="AN808" s="36"/>
      <c r="AO808" s="36"/>
      <c r="AP808" s="36"/>
      <c r="AQ808" s="36"/>
      <c r="AR808" s="36"/>
      <c r="AS808" s="36"/>
    </row>
    <row r="809" spans="19:45" ht="30" customHeight="1" x14ac:dyDescent="0.25">
      <c r="S809" s="7" t="s">
        <v>694</v>
      </c>
      <c r="T809" s="15" t="s">
        <v>994</v>
      </c>
      <c r="U809" s="36"/>
      <c r="V809" s="37"/>
      <c r="W809" s="37"/>
      <c r="X809" s="38"/>
      <c r="Y809" s="38"/>
      <c r="Z809" s="48"/>
      <c r="AA809" s="39"/>
      <c r="AB809" s="40"/>
      <c r="AC809" s="40"/>
      <c r="AD809" s="40"/>
      <c r="AE809" s="41"/>
      <c r="AF809" s="42"/>
      <c r="AG809" s="49"/>
      <c r="AH809" s="43"/>
      <c r="AI809" s="43"/>
      <c r="AJ809" s="44"/>
      <c r="AK809" s="44"/>
      <c r="AL809" s="44"/>
      <c r="AM809" s="44"/>
      <c r="AN809" s="36"/>
      <c r="AO809" s="36"/>
      <c r="AP809" s="36"/>
      <c r="AQ809" s="36"/>
      <c r="AR809" s="36"/>
      <c r="AS809" s="36"/>
    </row>
    <row r="810" spans="19:45" ht="30" customHeight="1" x14ac:dyDescent="0.25">
      <c r="S810" s="7" t="s">
        <v>697</v>
      </c>
      <c r="T810" s="7">
        <f ca="1">COUNTA(U785:U844)</f>
        <v>9</v>
      </c>
      <c r="U810" s="36"/>
      <c r="V810" s="37"/>
      <c r="W810" s="37"/>
      <c r="X810" s="38"/>
      <c r="Y810" s="38"/>
      <c r="Z810" s="48"/>
      <c r="AA810" s="39"/>
      <c r="AB810" s="40"/>
      <c r="AC810" s="40"/>
      <c r="AD810" s="40"/>
      <c r="AE810" s="41"/>
      <c r="AF810" s="42"/>
      <c r="AG810" s="49"/>
      <c r="AH810" s="43"/>
      <c r="AI810" s="43"/>
      <c r="AJ810" s="44"/>
      <c r="AK810" s="44"/>
      <c r="AL810" s="44"/>
      <c r="AM810" s="44"/>
      <c r="AN810" s="36"/>
      <c r="AO810" s="36"/>
      <c r="AP810" s="36"/>
      <c r="AQ810" s="36"/>
      <c r="AR810" s="36"/>
      <c r="AS810" s="36"/>
    </row>
    <row r="811" spans="19:45" ht="30" customHeight="1" x14ac:dyDescent="0.25">
      <c r="S811" s="7" t="s">
        <v>715</v>
      </c>
      <c r="T811" s="7" t="str">
        <f>T799&amp;"+/-"&amp;T800&amp;" "&amp;T809</f>
        <v>-38+/-0.8 dBV</v>
      </c>
      <c r="U811" s="36"/>
      <c r="V811" s="37"/>
      <c r="W811" s="37"/>
      <c r="X811" s="38"/>
      <c r="Y811" s="38"/>
      <c r="Z811" s="48"/>
      <c r="AA811" s="39"/>
      <c r="AB811" s="40"/>
      <c r="AC811" s="40"/>
      <c r="AD811" s="40"/>
      <c r="AE811" s="41"/>
      <c r="AF811" s="42"/>
      <c r="AG811" s="49"/>
      <c r="AH811" s="43"/>
      <c r="AI811" s="43"/>
      <c r="AJ811" s="44"/>
      <c r="AK811" s="44"/>
      <c r="AL811" s="44"/>
      <c r="AM811" s="44"/>
      <c r="AN811" s="36"/>
      <c r="AO811" s="36"/>
      <c r="AP811" s="36"/>
      <c r="AQ811" s="36"/>
      <c r="AR811" s="36"/>
      <c r="AS811" s="36"/>
    </row>
    <row r="812" spans="19:45" ht="30" customHeight="1" x14ac:dyDescent="0.25">
      <c r="S812" s="7" t="s">
        <v>719</v>
      </c>
      <c r="T812" s="54" t="str">
        <f>T791&amp;" : "&amp;T794&amp;" "&amp;"(uA)"&amp;CHAR(10)&amp;"Vdc&amp;Remark: "&amp;T797</f>
        <v>3.3V : 100~170 (uA)
Vdc&amp;Remark: -</v>
      </c>
      <c r="U812" s="36"/>
      <c r="V812" s="37"/>
      <c r="W812" s="37"/>
      <c r="X812" s="38"/>
      <c r="Y812" s="38"/>
      <c r="Z812" s="48"/>
      <c r="AA812" s="39"/>
      <c r="AB812" s="40"/>
      <c r="AC812" s="40"/>
      <c r="AD812" s="40"/>
      <c r="AE812" s="41"/>
      <c r="AF812" s="42"/>
      <c r="AG812" s="49"/>
      <c r="AH812" s="43"/>
      <c r="AI812" s="43"/>
      <c r="AJ812" s="44"/>
      <c r="AK812" s="44"/>
      <c r="AL812" s="44"/>
      <c r="AM812" s="44"/>
      <c r="AN812" s="36"/>
      <c r="AO812" s="36"/>
      <c r="AP812" s="36"/>
      <c r="AQ812" s="36"/>
      <c r="AR812" s="36"/>
      <c r="AS812" s="36"/>
    </row>
    <row r="813" spans="19:45" ht="30" customHeight="1" x14ac:dyDescent="0.25">
      <c r="U813" s="36"/>
      <c r="V813" s="37"/>
      <c r="W813" s="37"/>
      <c r="X813" s="38"/>
      <c r="Y813" s="38"/>
      <c r="Z813" s="48"/>
      <c r="AA813" s="39"/>
      <c r="AB813" s="40"/>
      <c r="AC813" s="40"/>
      <c r="AD813" s="40"/>
      <c r="AE813" s="41"/>
      <c r="AF813" s="42"/>
      <c r="AG813" s="49"/>
      <c r="AH813" s="43"/>
      <c r="AI813" s="43"/>
      <c r="AJ813" s="44"/>
      <c r="AK813" s="44"/>
      <c r="AL813" s="44"/>
      <c r="AM813" s="44"/>
      <c r="AN813" s="36"/>
      <c r="AO813" s="36"/>
      <c r="AP813" s="36"/>
      <c r="AQ813" s="36"/>
      <c r="AR813" s="36"/>
      <c r="AS813" s="36"/>
    </row>
    <row r="814" spans="19:45" ht="30" customHeight="1" x14ac:dyDescent="0.25">
      <c r="S814" s="2" t="s">
        <v>14</v>
      </c>
      <c r="T814" s="2" t="str">
        <f>ADDRESS(ROW(S814),COLUMN($S$1))&amp;":"&amp;ADDRESS(ROW(S844),COLUMN($T$1))</f>
        <v>$S$814:$T$844</v>
      </c>
      <c r="U814" s="36"/>
      <c r="V814" s="37"/>
      <c r="W814" s="37"/>
      <c r="X814" s="38"/>
      <c r="Y814" s="38"/>
      <c r="Z814" s="48"/>
      <c r="AA814" s="39"/>
      <c r="AB814" s="40"/>
      <c r="AC814" s="40"/>
      <c r="AD814" s="40"/>
      <c r="AE814" s="41"/>
      <c r="AF814" s="42"/>
      <c r="AG814" s="49"/>
      <c r="AH814" s="43"/>
      <c r="AI814" s="43"/>
      <c r="AJ814" s="44"/>
      <c r="AK814" s="44"/>
      <c r="AL814" s="44"/>
      <c r="AM814" s="44"/>
      <c r="AN814" s="36"/>
      <c r="AO814" s="36"/>
      <c r="AP814" s="36"/>
      <c r="AQ814" s="36"/>
      <c r="AR814" s="36"/>
      <c r="AS814" s="36"/>
    </row>
    <row r="815" spans="19:45" ht="30" customHeight="1" x14ac:dyDescent="0.25">
      <c r="S815" s="4" t="str">
        <f>$BB$2</f>
        <v>14V</v>
      </c>
      <c r="T815" s="3" t="s">
        <v>255</v>
      </c>
      <c r="U815" s="36"/>
      <c r="V815" s="37"/>
      <c r="W815" s="37"/>
      <c r="X815" s="38"/>
      <c r="Y815" s="38"/>
      <c r="Z815" s="48"/>
      <c r="AA815" s="39"/>
      <c r="AB815" s="40"/>
      <c r="AC815" s="40"/>
      <c r="AD815" s="40"/>
      <c r="AE815" s="41"/>
      <c r="AF815" s="42"/>
      <c r="AG815" s="49"/>
      <c r="AH815" s="43"/>
      <c r="AI815" s="43"/>
      <c r="AJ815" s="44"/>
      <c r="AK815" s="44"/>
      <c r="AL815" s="44"/>
      <c r="AM815" s="44"/>
      <c r="AN815" s="36"/>
      <c r="AO815" s="36"/>
      <c r="AP815" s="36"/>
      <c r="AQ815" s="36"/>
      <c r="AR815" s="36"/>
      <c r="AS815" s="36"/>
    </row>
    <row r="816" spans="19:45" ht="30" customHeight="1" x14ac:dyDescent="0.25">
      <c r="S816" s="4" t="str">
        <f>$BB$3</f>
        <v>13V</v>
      </c>
      <c r="T816" s="3" t="s">
        <v>562</v>
      </c>
      <c r="U816" s="36"/>
      <c r="V816" s="37"/>
      <c r="W816" s="37"/>
      <c r="X816" s="38"/>
      <c r="Y816" s="38"/>
      <c r="Z816" s="48"/>
      <c r="AA816" s="39"/>
      <c r="AB816" s="40"/>
      <c r="AC816" s="40"/>
      <c r="AD816" s="40"/>
      <c r="AE816" s="41"/>
      <c r="AF816" s="42"/>
      <c r="AG816" s="49"/>
      <c r="AH816" s="43"/>
      <c r="AI816" s="43"/>
      <c r="AJ816" s="44"/>
      <c r="AK816" s="44"/>
      <c r="AL816" s="44"/>
      <c r="AM816" s="44"/>
      <c r="AN816" s="36"/>
      <c r="AO816" s="36"/>
      <c r="AP816" s="36"/>
      <c r="AQ816" s="36"/>
      <c r="AR816" s="36"/>
      <c r="AS816" s="36"/>
    </row>
    <row r="817" spans="19:45" ht="30" customHeight="1" x14ac:dyDescent="0.25">
      <c r="S817" s="4" t="str">
        <f>$BB$4</f>
        <v>12V</v>
      </c>
      <c r="T817" s="3" t="s">
        <v>562</v>
      </c>
      <c r="U817" s="36"/>
      <c r="V817" s="37"/>
      <c r="W817" s="37"/>
      <c r="X817" s="38"/>
      <c r="Y817" s="38"/>
      <c r="Z817" s="48"/>
      <c r="AA817" s="39"/>
      <c r="AB817" s="40"/>
      <c r="AC817" s="40"/>
      <c r="AD817" s="40"/>
      <c r="AE817" s="41"/>
      <c r="AF817" s="42"/>
      <c r="AG817" s="49"/>
      <c r="AH817" s="43"/>
      <c r="AI817" s="43"/>
      <c r="AJ817" s="44"/>
      <c r="AK817" s="44"/>
      <c r="AL817" s="44"/>
      <c r="AM817" s="44"/>
      <c r="AN817" s="36"/>
      <c r="AO817" s="36"/>
      <c r="AP817" s="36"/>
      <c r="AQ817" s="36"/>
      <c r="AR817" s="36"/>
      <c r="AS817" s="36"/>
    </row>
    <row r="818" spans="19:45" ht="30" customHeight="1" x14ac:dyDescent="0.25">
      <c r="S818" s="4" t="str">
        <f>$BB$5</f>
        <v>11V</v>
      </c>
      <c r="T818" s="3" t="s">
        <v>562</v>
      </c>
      <c r="U818" s="36"/>
      <c r="V818" s="37"/>
      <c r="W818" s="37"/>
      <c r="X818" s="38"/>
      <c r="Y818" s="38"/>
      <c r="Z818" s="48"/>
      <c r="AA818" s="39"/>
      <c r="AB818" s="40"/>
      <c r="AC818" s="40"/>
      <c r="AD818" s="40"/>
      <c r="AE818" s="41"/>
      <c r="AF818" s="42"/>
      <c r="AG818" s="49"/>
      <c r="AH818" s="43"/>
      <c r="AI818" s="43"/>
      <c r="AJ818" s="44"/>
      <c r="AK818" s="44"/>
      <c r="AL818" s="44"/>
      <c r="AM818" s="44"/>
      <c r="AN818" s="36"/>
      <c r="AO818" s="36"/>
      <c r="AP818" s="36"/>
      <c r="AQ818" s="36"/>
      <c r="AR818" s="36"/>
      <c r="AS818" s="36"/>
    </row>
    <row r="819" spans="19:45" ht="30" customHeight="1" x14ac:dyDescent="0.25">
      <c r="S819" s="4" t="str">
        <f>$BB$6</f>
        <v>10V</v>
      </c>
      <c r="T819" s="3" t="s">
        <v>562</v>
      </c>
      <c r="U819" s="36"/>
      <c r="V819" s="37"/>
      <c r="W819" s="37"/>
      <c r="X819" s="38"/>
      <c r="Y819" s="38"/>
      <c r="Z819" s="48"/>
      <c r="AA819" s="39"/>
      <c r="AB819" s="40"/>
      <c r="AC819" s="40"/>
      <c r="AD819" s="40"/>
      <c r="AE819" s="41"/>
      <c r="AF819" s="42"/>
      <c r="AG819" s="49"/>
      <c r="AH819" s="43"/>
      <c r="AI819" s="43"/>
      <c r="AJ819" s="44"/>
      <c r="AK819" s="44"/>
      <c r="AL819" s="44"/>
      <c r="AM819" s="44"/>
      <c r="AN819" s="36"/>
      <c r="AO819" s="36"/>
      <c r="AP819" s="36"/>
      <c r="AQ819" s="36"/>
      <c r="AR819" s="36"/>
      <c r="AS819" s="36"/>
    </row>
    <row r="820" spans="19:45" ht="30" customHeight="1" x14ac:dyDescent="0.25">
      <c r="S820" s="4" t="str">
        <f>$BB$7</f>
        <v>9V</v>
      </c>
      <c r="T820" s="3">
        <v>0</v>
      </c>
      <c r="U820" s="36"/>
      <c r="V820" s="37"/>
      <c r="W820" s="37"/>
      <c r="X820" s="38"/>
      <c r="Y820" s="38"/>
      <c r="Z820" s="48"/>
      <c r="AA820" s="39"/>
      <c r="AB820" s="40"/>
      <c r="AC820" s="40"/>
      <c r="AD820" s="40"/>
      <c r="AE820" s="41"/>
      <c r="AF820" s="42"/>
      <c r="AG820" s="49"/>
      <c r="AH820" s="43"/>
      <c r="AI820" s="43"/>
      <c r="AJ820" s="44"/>
      <c r="AK820" s="44"/>
      <c r="AL820" s="44"/>
      <c r="AM820" s="44"/>
      <c r="AN820" s="36"/>
      <c r="AO820" s="36"/>
      <c r="AP820" s="36"/>
      <c r="AQ820" s="36"/>
      <c r="AR820" s="36"/>
      <c r="AS820" s="36"/>
    </row>
    <row r="821" spans="19:45" ht="30" customHeight="1" x14ac:dyDescent="0.25">
      <c r="S821" s="4" t="str">
        <f>$BB$8</f>
        <v>8V</v>
      </c>
      <c r="T821" s="3">
        <v>-2.7</v>
      </c>
      <c r="U821" s="36"/>
      <c r="V821" s="37"/>
      <c r="W821" s="37"/>
      <c r="X821" s="38"/>
      <c r="Y821" s="38"/>
      <c r="Z821" s="48"/>
      <c r="AA821" s="39"/>
      <c r="AB821" s="40"/>
      <c r="AC821" s="40"/>
      <c r="AD821" s="40"/>
      <c r="AE821" s="41"/>
      <c r="AF821" s="42"/>
      <c r="AG821" s="49"/>
      <c r="AH821" s="43"/>
      <c r="AI821" s="43"/>
      <c r="AJ821" s="44"/>
      <c r="AK821" s="44"/>
      <c r="AL821" s="44"/>
      <c r="AM821" s="44"/>
      <c r="AN821" s="36"/>
      <c r="AO821" s="36"/>
      <c r="AP821" s="36"/>
      <c r="AQ821" s="36"/>
      <c r="AR821" s="36"/>
      <c r="AS821" s="36"/>
    </row>
    <row r="822" spans="19:45" ht="30" customHeight="1" x14ac:dyDescent="0.25">
      <c r="S822" s="4" t="str">
        <f>$BB$9</f>
        <v>7V</v>
      </c>
      <c r="T822" s="3" t="s">
        <v>562</v>
      </c>
      <c r="U822" s="36"/>
      <c r="V822" s="37"/>
      <c r="W822" s="37"/>
      <c r="X822" s="38"/>
      <c r="Y822" s="38"/>
      <c r="Z822" s="48"/>
      <c r="AA822" s="39"/>
      <c r="AB822" s="40"/>
      <c r="AC822" s="40"/>
      <c r="AD822" s="40"/>
      <c r="AE822" s="41"/>
      <c r="AF822" s="42"/>
      <c r="AG822" s="49"/>
      <c r="AH822" s="43"/>
      <c r="AI822" s="43"/>
      <c r="AJ822" s="44"/>
      <c r="AK822" s="44"/>
      <c r="AL822" s="44"/>
      <c r="AM822" s="44"/>
      <c r="AN822" s="36"/>
      <c r="AO822" s="36"/>
      <c r="AP822" s="36"/>
      <c r="AQ822" s="36"/>
      <c r="AR822" s="36"/>
      <c r="AS822" s="36"/>
    </row>
    <row r="823" spans="19:45" ht="30" customHeight="1" x14ac:dyDescent="0.25">
      <c r="S823" s="4" t="str">
        <f>$BB$10</f>
        <v>FIX</v>
      </c>
      <c r="T823" s="3">
        <v>0</v>
      </c>
      <c r="U823" s="36"/>
      <c r="V823" s="37"/>
      <c r="W823" s="37"/>
      <c r="X823" s="38"/>
      <c r="Y823" s="38"/>
      <c r="Z823" s="48"/>
      <c r="AA823" s="39"/>
      <c r="AB823" s="40"/>
      <c r="AC823" s="40"/>
      <c r="AD823" s="40"/>
      <c r="AE823" s="41"/>
      <c r="AF823" s="42"/>
      <c r="AG823" s="49"/>
      <c r="AH823" s="43"/>
      <c r="AI823" s="43"/>
      <c r="AJ823" s="44"/>
      <c r="AK823" s="44"/>
      <c r="AL823" s="44"/>
      <c r="AM823" s="44"/>
      <c r="AN823" s="36"/>
      <c r="AO823" s="36"/>
      <c r="AP823" s="36"/>
      <c r="AQ823" s="36"/>
      <c r="AR823" s="36"/>
      <c r="AS823" s="36"/>
    </row>
    <row r="824" spans="19:45" ht="30" customHeight="1" x14ac:dyDescent="0.25">
      <c r="S824" s="4" t="str">
        <f>$BB$11</f>
        <v>-</v>
      </c>
      <c r="T824" s="3"/>
      <c r="U824" s="36"/>
      <c r="V824" s="37"/>
      <c r="W824" s="37"/>
      <c r="X824" s="38"/>
      <c r="Y824" s="38"/>
      <c r="Z824" s="48"/>
      <c r="AA824" s="39"/>
      <c r="AB824" s="40"/>
      <c r="AC824" s="40"/>
      <c r="AD824" s="40"/>
      <c r="AE824" s="41"/>
      <c r="AF824" s="42"/>
      <c r="AG824" s="49"/>
      <c r="AH824" s="43"/>
      <c r="AI824" s="43"/>
      <c r="AJ824" s="44"/>
      <c r="AK824" s="44"/>
      <c r="AL824" s="44"/>
      <c r="AM824" s="44"/>
      <c r="AN824" s="36"/>
      <c r="AO824" s="36"/>
      <c r="AP824" s="36"/>
      <c r="AQ824" s="36"/>
      <c r="AR824" s="36"/>
      <c r="AS824" s="36"/>
    </row>
    <row r="825" spans="19:45" ht="30" customHeight="1" x14ac:dyDescent="0.25">
      <c r="S825" s="4" t="str">
        <f>$BB$12</f>
        <v>-</v>
      </c>
      <c r="T825" s="3"/>
      <c r="U825" s="36"/>
      <c r="V825" s="37"/>
      <c r="W825" s="37"/>
      <c r="X825" s="38"/>
      <c r="Y825" s="38"/>
      <c r="Z825" s="48"/>
      <c r="AA825" s="39"/>
      <c r="AB825" s="40"/>
      <c r="AC825" s="40"/>
      <c r="AD825" s="40"/>
      <c r="AE825" s="41"/>
      <c r="AF825" s="42"/>
      <c r="AG825" s="49"/>
      <c r="AH825" s="43"/>
      <c r="AI825" s="43"/>
      <c r="AJ825" s="44"/>
      <c r="AK825" s="44"/>
      <c r="AL825" s="44"/>
      <c r="AM825" s="44"/>
      <c r="AN825" s="36"/>
      <c r="AO825" s="36"/>
      <c r="AP825" s="36"/>
      <c r="AQ825" s="36"/>
      <c r="AR825" s="36"/>
      <c r="AS825" s="36"/>
    </row>
    <row r="826" spans="19:45" ht="30" customHeight="1" x14ac:dyDescent="0.25">
      <c r="S826" s="4" t="str">
        <f>$BB$13</f>
        <v>-</v>
      </c>
      <c r="T826" s="3"/>
      <c r="U826" s="36"/>
      <c r="V826" s="37"/>
      <c r="W826" s="37"/>
      <c r="X826" s="38"/>
      <c r="Y826" s="38"/>
      <c r="Z826" s="48"/>
      <c r="AA826" s="39"/>
      <c r="AB826" s="40"/>
      <c r="AC826" s="40"/>
      <c r="AD826" s="40"/>
      <c r="AE826" s="41"/>
      <c r="AF826" s="42"/>
      <c r="AG826" s="49"/>
      <c r="AH826" s="43"/>
      <c r="AI826" s="43"/>
      <c r="AJ826" s="44"/>
      <c r="AK826" s="44"/>
      <c r="AL826" s="44"/>
      <c r="AM826" s="44"/>
      <c r="AN826" s="36"/>
      <c r="AO826" s="36"/>
      <c r="AP826" s="36"/>
      <c r="AQ826" s="36"/>
      <c r="AR826" s="36"/>
      <c r="AS826" s="36"/>
    </row>
    <row r="827" spans="19:45" ht="30" customHeight="1" x14ac:dyDescent="0.25">
      <c r="S827" s="4" t="str">
        <f>$BB$14</f>
        <v>-</v>
      </c>
      <c r="T827" s="3"/>
      <c r="U827" s="36"/>
      <c r="V827" s="37"/>
      <c r="W827" s="37"/>
      <c r="X827" s="38"/>
      <c r="Y827" s="38"/>
      <c r="Z827" s="48"/>
      <c r="AA827" s="39"/>
      <c r="AB827" s="40"/>
      <c r="AC827" s="40"/>
      <c r="AD827" s="40"/>
      <c r="AE827" s="41"/>
      <c r="AF827" s="42"/>
      <c r="AG827" s="49"/>
      <c r="AH827" s="43"/>
      <c r="AI827" s="43"/>
      <c r="AJ827" s="44"/>
      <c r="AK827" s="44"/>
      <c r="AL827" s="44"/>
      <c r="AM827" s="44"/>
      <c r="AN827" s="36"/>
      <c r="AO827" s="36"/>
      <c r="AP827" s="36"/>
      <c r="AQ827" s="36"/>
      <c r="AR827" s="36"/>
      <c r="AS827" s="36"/>
    </row>
    <row r="828" spans="19:45" ht="30" customHeight="1" x14ac:dyDescent="0.25">
      <c r="S828" s="4" t="str">
        <f>$BB$15</f>
        <v>-</v>
      </c>
      <c r="T828" s="3"/>
      <c r="U828" s="36"/>
      <c r="V828" s="37"/>
      <c r="W828" s="37"/>
      <c r="X828" s="38"/>
      <c r="Y828" s="38"/>
      <c r="Z828" s="48"/>
      <c r="AA828" s="39"/>
      <c r="AB828" s="40"/>
      <c r="AC828" s="40"/>
      <c r="AD828" s="40"/>
      <c r="AE828" s="41"/>
      <c r="AF828" s="42"/>
      <c r="AG828" s="49"/>
      <c r="AH828" s="43"/>
      <c r="AI828" s="43"/>
      <c r="AJ828" s="44"/>
      <c r="AK828" s="44"/>
      <c r="AL828" s="44"/>
      <c r="AM828" s="44"/>
      <c r="AN828" s="36"/>
      <c r="AO828" s="36"/>
      <c r="AP828" s="36"/>
      <c r="AQ828" s="36"/>
      <c r="AR828" s="36"/>
      <c r="AS828" s="36"/>
    </row>
    <row r="829" spans="19:45" ht="30" customHeight="1" x14ac:dyDescent="0.25">
      <c r="S829" s="4" t="str">
        <f>$BB$16</f>
        <v>-</v>
      </c>
      <c r="T829" s="3"/>
      <c r="U829" s="36"/>
      <c r="V829" s="37"/>
      <c r="W829" s="37"/>
      <c r="X829" s="38"/>
      <c r="Y829" s="38"/>
      <c r="Z829" s="48"/>
      <c r="AA829" s="39"/>
      <c r="AB829" s="40"/>
      <c r="AC829" s="40"/>
      <c r="AD829" s="40"/>
      <c r="AE829" s="41"/>
      <c r="AF829" s="42"/>
      <c r="AG829" s="49"/>
      <c r="AH829" s="43"/>
      <c r="AI829" s="43"/>
      <c r="AJ829" s="44"/>
      <c r="AK829" s="44"/>
      <c r="AL829" s="44"/>
      <c r="AM829" s="44"/>
      <c r="AN829" s="36"/>
      <c r="AO829" s="36"/>
      <c r="AP829" s="36"/>
      <c r="AQ829" s="36"/>
      <c r="AR829" s="36"/>
      <c r="AS829" s="36"/>
    </row>
    <row r="830" spans="19:45" ht="30" customHeight="1" x14ac:dyDescent="0.25">
      <c r="S830" s="4" t="str">
        <f>$BB$17</f>
        <v>-</v>
      </c>
      <c r="T830" s="3"/>
      <c r="U830" s="36"/>
      <c r="V830" s="37"/>
      <c r="W830" s="37"/>
      <c r="X830" s="38"/>
      <c r="Y830" s="38"/>
      <c r="Z830" s="48"/>
      <c r="AA830" s="39"/>
      <c r="AB830" s="40"/>
      <c r="AC830" s="40"/>
      <c r="AD830" s="40"/>
      <c r="AE830" s="41"/>
      <c r="AF830" s="42"/>
      <c r="AG830" s="49"/>
      <c r="AH830" s="43"/>
      <c r="AI830" s="43"/>
      <c r="AJ830" s="44"/>
      <c r="AK830" s="44"/>
      <c r="AL830" s="44"/>
      <c r="AM830" s="44"/>
      <c r="AN830" s="36"/>
      <c r="AO830" s="36"/>
      <c r="AP830" s="36"/>
      <c r="AQ830" s="36"/>
      <c r="AR830" s="36"/>
      <c r="AS830" s="36"/>
    </row>
    <row r="831" spans="19:45" ht="30" customHeight="1" x14ac:dyDescent="0.25">
      <c r="S831" s="4" t="str">
        <f>$BB$18</f>
        <v>-</v>
      </c>
      <c r="T831" s="3"/>
      <c r="U831" s="36"/>
      <c r="V831" s="37"/>
      <c r="W831" s="37"/>
      <c r="X831" s="38"/>
      <c r="Y831" s="38"/>
      <c r="Z831" s="48"/>
      <c r="AA831" s="39"/>
      <c r="AB831" s="40"/>
      <c r="AC831" s="40"/>
      <c r="AD831" s="40"/>
      <c r="AE831" s="41"/>
      <c r="AF831" s="42"/>
      <c r="AG831" s="49"/>
      <c r="AH831" s="43"/>
      <c r="AI831" s="43"/>
      <c r="AJ831" s="44"/>
      <c r="AK831" s="44"/>
      <c r="AL831" s="44"/>
      <c r="AM831" s="44"/>
      <c r="AN831" s="36"/>
      <c r="AO831" s="36"/>
      <c r="AP831" s="36"/>
      <c r="AQ831" s="36"/>
      <c r="AR831" s="36"/>
      <c r="AS831" s="36"/>
    </row>
    <row r="832" spans="19:45" ht="30" customHeight="1" x14ac:dyDescent="0.25">
      <c r="S832" s="4" t="str">
        <f>$BB$19</f>
        <v>-</v>
      </c>
      <c r="T832" s="3"/>
      <c r="U832" s="36"/>
      <c r="V832" s="37"/>
      <c r="W832" s="37"/>
      <c r="X832" s="38"/>
      <c r="Y832" s="38"/>
      <c r="Z832" s="48"/>
      <c r="AA832" s="39"/>
      <c r="AB832" s="40"/>
      <c r="AC832" s="40"/>
      <c r="AD832" s="40"/>
      <c r="AE832" s="41"/>
      <c r="AF832" s="42"/>
      <c r="AG832" s="49"/>
      <c r="AH832" s="43"/>
      <c r="AI832" s="43"/>
      <c r="AJ832" s="44"/>
      <c r="AK832" s="44"/>
      <c r="AL832" s="44"/>
      <c r="AM832" s="44"/>
      <c r="AN832" s="36"/>
      <c r="AO832" s="36"/>
      <c r="AP832" s="36"/>
      <c r="AQ832" s="36"/>
      <c r="AR832" s="36"/>
      <c r="AS832" s="36"/>
    </row>
    <row r="833" spans="19:45" ht="30" customHeight="1" x14ac:dyDescent="0.25">
      <c r="S833" s="4" t="str">
        <f>$BB$20</f>
        <v>-</v>
      </c>
      <c r="T833" s="3"/>
      <c r="U833" s="36"/>
      <c r="V833" s="37"/>
      <c r="W833" s="37"/>
      <c r="X833" s="38"/>
      <c r="Y833" s="38"/>
      <c r="Z833" s="48"/>
      <c r="AA833" s="39"/>
      <c r="AB833" s="40"/>
      <c r="AC833" s="40"/>
      <c r="AD833" s="40"/>
      <c r="AE833" s="41"/>
      <c r="AF833" s="42"/>
      <c r="AG833" s="49"/>
      <c r="AH833" s="43"/>
      <c r="AI833" s="43"/>
      <c r="AJ833" s="44"/>
      <c r="AK833" s="44"/>
      <c r="AL833" s="44"/>
      <c r="AM833" s="44"/>
      <c r="AN833" s="36"/>
      <c r="AO833" s="36"/>
      <c r="AP833" s="36"/>
      <c r="AQ833" s="36"/>
      <c r="AR833" s="36"/>
      <c r="AS833" s="36"/>
    </row>
    <row r="834" spans="19:45" ht="30" customHeight="1" x14ac:dyDescent="0.25">
      <c r="S834" s="4" t="str">
        <f>$BB$21</f>
        <v>-</v>
      </c>
      <c r="T834" s="3"/>
      <c r="U834" s="36"/>
      <c r="V834" s="37"/>
      <c r="W834" s="37"/>
      <c r="X834" s="38"/>
      <c r="Y834" s="38"/>
      <c r="Z834" s="48"/>
      <c r="AA834" s="39"/>
      <c r="AB834" s="40"/>
      <c r="AC834" s="40"/>
      <c r="AD834" s="40"/>
      <c r="AE834" s="41"/>
      <c r="AF834" s="42"/>
      <c r="AG834" s="49"/>
      <c r="AH834" s="43"/>
      <c r="AI834" s="43"/>
      <c r="AJ834" s="44"/>
      <c r="AK834" s="44"/>
      <c r="AL834" s="44"/>
      <c r="AM834" s="44"/>
      <c r="AN834" s="36"/>
      <c r="AO834" s="36"/>
      <c r="AP834" s="36"/>
      <c r="AQ834" s="36"/>
      <c r="AR834" s="36"/>
      <c r="AS834" s="36"/>
    </row>
    <row r="835" spans="19:45" ht="30" customHeight="1" x14ac:dyDescent="0.25">
      <c r="S835" s="4" t="str">
        <f>$BB$22</f>
        <v>-</v>
      </c>
      <c r="T835" s="3"/>
      <c r="U835" s="36"/>
      <c r="V835" s="37"/>
      <c r="W835" s="37"/>
      <c r="X835" s="38"/>
      <c r="Y835" s="38"/>
      <c r="Z835" s="48"/>
      <c r="AA835" s="39"/>
      <c r="AB835" s="40"/>
      <c r="AC835" s="40"/>
      <c r="AD835" s="40"/>
      <c r="AE835" s="41"/>
      <c r="AF835" s="42"/>
      <c r="AG835" s="49"/>
      <c r="AH835" s="43"/>
      <c r="AI835" s="43"/>
      <c r="AJ835" s="44"/>
      <c r="AK835" s="44"/>
      <c r="AL835" s="44"/>
      <c r="AM835" s="44"/>
      <c r="AN835" s="36"/>
      <c r="AO835" s="36"/>
      <c r="AP835" s="36"/>
      <c r="AQ835" s="36"/>
      <c r="AR835" s="36"/>
      <c r="AS835" s="36"/>
    </row>
    <row r="836" spans="19:45" ht="30" customHeight="1" x14ac:dyDescent="0.25">
      <c r="S836" s="4" t="str">
        <f>$BB$23</f>
        <v>-</v>
      </c>
      <c r="T836" s="3"/>
      <c r="U836" s="36"/>
      <c r="V836" s="37"/>
      <c r="W836" s="37"/>
      <c r="X836" s="38"/>
      <c r="Y836" s="38"/>
      <c r="Z836" s="48"/>
      <c r="AA836" s="39"/>
      <c r="AB836" s="40"/>
      <c r="AC836" s="40"/>
      <c r="AD836" s="40"/>
      <c r="AE836" s="41"/>
      <c r="AF836" s="42"/>
      <c r="AG836" s="49"/>
      <c r="AH836" s="43"/>
      <c r="AI836" s="43"/>
      <c r="AJ836" s="44"/>
      <c r="AK836" s="44"/>
      <c r="AL836" s="44"/>
      <c r="AM836" s="44"/>
      <c r="AN836" s="36"/>
      <c r="AO836" s="36"/>
      <c r="AP836" s="36"/>
      <c r="AQ836" s="36"/>
      <c r="AR836" s="36"/>
      <c r="AS836" s="36"/>
    </row>
    <row r="837" spans="19:45" ht="30" customHeight="1" x14ac:dyDescent="0.25">
      <c r="S837" s="4" t="str">
        <f>$BB$24</f>
        <v>-</v>
      </c>
      <c r="T837" s="3"/>
      <c r="U837" s="36"/>
      <c r="V837" s="37"/>
      <c r="W837" s="37"/>
      <c r="X837" s="38"/>
      <c r="Y837" s="38"/>
      <c r="Z837" s="48"/>
      <c r="AA837" s="39"/>
      <c r="AB837" s="40"/>
      <c r="AC837" s="40"/>
      <c r="AD837" s="40"/>
      <c r="AE837" s="41"/>
      <c r="AF837" s="42"/>
      <c r="AG837" s="49"/>
      <c r="AH837" s="43"/>
      <c r="AI837" s="43"/>
      <c r="AJ837" s="44"/>
      <c r="AK837" s="44"/>
      <c r="AL837" s="44"/>
      <c r="AM837" s="44"/>
      <c r="AN837" s="36"/>
      <c r="AO837" s="36"/>
      <c r="AP837" s="36"/>
      <c r="AQ837" s="36"/>
      <c r="AR837" s="36"/>
      <c r="AS837" s="36"/>
    </row>
    <row r="838" spans="19:45" ht="30" customHeight="1" x14ac:dyDescent="0.25">
      <c r="S838" s="4" t="str">
        <f>$BB$25</f>
        <v>-</v>
      </c>
      <c r="T838" s="3"/>
      <c r="U838" s="36"/>
      <c r="V838" s="37"/>
      <c r="W838" s="37"/>
      <c r="X838" s="38"/>
      <c r="Y838" s="38"/>
      <c r="Z838" s="48"/>
      <c r="AA838" s="39"/>
      <c r="AB838" s="40"/>
      <c r="AC838" s="40"/>
      <c r="AD838" s="40"/>
      <c r="AE838" s="41"/>
      <c r="AF838" s="42"/>
      <c r="AG838" s="49"/>
      <c r="AH838" s="43"/>
      <c r="AI838" s="43"/>
      <c r="AJ838" s="44"/>
      <c r="AK838" s="44"/>
      <c r="AL838" s="44"/>
      <c r="AM838" s="44"/>
      <c r="AN838" s="36"/>
      <c r="AO838" s="36"/>
      <c r="AP838" s="36"/>
      <c r="AQ838" s="36"/>
      <c r="AR838" s="36"/>
      <c r="AS838" s="36"/>
    </row>
    <row r="839" spans="19:45" ht="30" customHeight="1" x14ac:dyDescent="0.25">
      <c r="S839" s="4" t="str">
        <f>$BB$26</f>
        <v>-</v>
      </c>
      <c r="T839" s="3"/>
      <c r="U839" s="36"/>
      <c r="V839" s="37"/>
      <c r="W839" s="37"/>
      <c r="X839" s="38"/>
      <c r="Y839" s="38"/>
      <c r="Z839" s="48"/>
      <c r="AA839" s="39"/>
      <c r="AB839" s="40"/>
      <c r="AC839" s="40"/>
      <c r="AD839" s="40"/>
      <c r="AE839" s="41"/>
      <c r="AF839" s="42"/>
      <c r="AG839" s="49"/>
      <c r="AH839" s="43"/>
      <c r="AI839" s="43"/>
      <c r="AJ839" s="44"/>
      <c r="AK839" s="44"/>
      <c r="AL839" s="44"/>
      <c r="AM839" s="44"/>
      <c r="AN839" s="36"/>
      <c r="AO839" s="36"/>
      <c r="AP839" s="36"/>
      <c r="AQ839" s="36"/>
      <c r="AR839" s="36"/>
      <c r="AS839" s="36"/>
    </row>
    <row r="840" spans="19:45" ht="30" customHeight="1" x14ac:dyDescent="0.25">
      <c r="S840" s="4" t="str">
        <f>$BB$27</f>
        <v>-</v>
      </c>
      <c r="T840" s="3"/>
      <c r="U840" s="36"/>
      <c r="V840" s="37"/>
      <c r="W840" s="37"/>
      <c r="X840" s="38"/>
      <c r="Y840" s="38"/>
      <c r="Z840" s="48"/>
      <c r="AA840" s="39"/>
      <c r="AB840" s="40"/>
      <c r="AC840" s="40"/>
      <c r="AD840" s="40"/>
      <c r="AE840" s="41"/>
      <c r="AF840" s="42"/>
      <c r="AG840" s="49"/>
      <c r="AH840" s="43"/>
      <c r="AI840" s="43"/>
      <c r="AJ840" s="44"/>
      <c r="AK840" s="44"/>
      <c r="AL840" s="44"/>
      <c r="AM840" s="44"/>
      <c r="AN840" s="36"/>
      <c r="AO840" s="36"/>
      <c r="AP840" s="36"/>
      <c r="AQ840" s="36"/>
      <c r="AR840" s="36"/>
      <c r="AS840" s="36"/>
    </row>
    <row r="841" spans="19:45" ht="30" customHeight="1" x14ac:dyDescent="0.25">
      <c r="S841" s="4" t="str">
        <f>$BB$28</f>
        <v>-</v>
      </c>
      <c r="T841" s="3"/>
      <c r="U841" s="36"/>
      <c r="V841" s="37"/>
      <c r="W841" s="37"/>
      <c r="X841" s="38"/>
      <c r="Y841" s="38"/>
      <c r="Z841" s="48"/>
      <c r="AA841" s="39"/>
      <c r="AB841" s="40"/>
      <c r="AC841" s="40"/>
      <c r="AD841" s="40"/>
      <c r="AE841" s="41"/>
      <c r="AF841" s="42"/>
      <c r="AG841" s="49"/>
      <c r="AH841" s="43"/>
      <c r="AI841" s="43"/>
      <c r="AJ841" s="44"/>
      <c r="AK841" s="44"/>
      <c r="AL841" s="44"/>
      <c r="AM841" s="44"/>
      <c r="AN841" s="36"/>
      <c r="AO841" s="36"/>
      <c r="AP841" s="36"/>
      <c r="AQ841" s="36"/>
      <c r="AR841" s="36"/>
      <c r="AS841" s="36"/>
    </row>
    <row r="842" spans="19:45" ht="30" customHeight="1" x14ac:dyDescent="0.25">
      <c r="S842" s="4" t="str">
        <f>$BB$29</f>
        <v>-</v>
      </c>
      <c r="T842" s="3"/>
      <c r="U842" s="36"/>
      <c r="V842" s="37"/>
      <c r="W842" s="37"/>
      <c r="X842" s="38"/>
      <c r="Y842" s="38"/>
      <c r="Z842" s="48"/>
      <c r="AA842" s="39"/>
      <c r="AB842" s="40"/>
      <c r="AC842" s="40"/>
      <c r="AD842" s="40"/>
      <c r="AE842" s="41"/>
      <c r="AF842" s="42"/>
      <c r="AG842" s="49"/>
      <c r="AH842" s="43"/>
      <c r="AI842" s="43"/>
      <c r="AJ842" s="44"/>
      <c r="AK842" s="44"/>
      <c r="AL842" s="44"/>
      <c r="AM842" s="44"/>
      <c r="AN842" s="36"/>
      <c r="AO842" s="36"/>
      <c r="AP842" s="36"/>
      <c r="AQ842" s="36"/>
      <c r="AR842" s="36"/>
      <c r="AS842" s="36"/>
    </row>
    <row r="843" spans="19:45" ht="30" customHeight="1" x14ac:dyDescent="0.25">
      <c r="S843" s="4" t="str">
        <f>$BB$30</f>
        <v>-</v>
      </c>
      <c r="T843" s="3"/>
      <c r="U843" s="36"/>
      <c r="V843" s="37"/>
      <c r="W843" s="37"/>
      <c r="X843" s="38"/>
      <c r="Y843" s="38"/>
      <c r="Z843" s="48"/>
      <c r="AA843" s="39"/>
      <c r="AB843" s="40"/>
      <c r="AC843" s="40"/>
      <c r="AD843" s="40"/>
      <c r="AE843" s="41"/>
      <c r="AF843" s="42"/>
      <c r="AG843" s="49"/>
      <c r="AH843" s="43"/>
      <c r="AI843" s="43"/>
      <c r="AJ843" s="44"/>
      <c r="AK843" s="44"/>
      <c r="AL843" s="44"/>
      <c r="AM843" s="44"/>
      <c r="AN843" s="36"/>
      <c r="AO843" s="36"/>
      <c r="AP843" s="36"/>
      <c r="AQ843" s="36"/>
      <c r="AR843" s="36"/>
      <c r="AS843" s="36"/>
    </row>
    <row r="844" spans="19:45" ht="30" customHeight="1" x14ac:dyDescent="0.25">
      <c r="S844" s="4" t="str">
        <f>$BB$31</f>
        <v>-</v>
      </c>
      <c r="T844" s="3"/>
      <c r="U844" s="36"/>
      <c r="V844" s="37"/>
      <c r="W844" s="37"/>
      <c r="X844" s="38"/>
      <c r="Y844" s="38"/>
      <c r="Z844" s="48"/>
      <c r="AA844" s="39"/>
      <c r="AB844" s="40"/>
      <c r="AC844" s="40"/>
      <c r="AD844" s="40"/>
      <c r="AE844" s="41"/>
      <c r="AF844" s="42"/>
      <c r="AG844" s="49"/>
      <c r="AH844" s="43"/>
      <c r="AI844" s="43"/>
      <c r="AJ844" s="44"/>
      <c r="AK844" s="44"/>
      <c r="AL844" s="44"/>
      <c r="AM844" s="44"/>
      <c r="AN844" s="36"/>
      <c r="AO844" s="36"/>
      <c r="AP844" s="36"/>
      <c r="AQ844" s="36"/>
      <c r="AR844" s="36"/>
      <c r="AS844" s="36"/>
    </row>
    <row r="845" spans="19:45" ht="30" customHeight="1" x14ac:dyDescent="0.25">
      <c r="S845" s="34"/>
      <c r="T845" s="34"/>
      <c r="U845" s="34"/>
      <c r="V845" s="34"/>
      <c r="W845" s="34"/>
      <c r="X845" s="34"/>
      <c r="Y845" s="34"/>
      <c r="Z845" s="34"/>
      <c r="AA845" s="34"/>
      <c r="AB845" s="34"/>
      <c r="AC845" s="34"/>
      <c r="AD845" s="34"/>
      <c r="AE845" s="34"/>
      <c r="AF845" s="34"/>
      <c r="AG845" s="34"/>
      <c r="AH845" s="34"/>
      <c r="AI845" s="34"/>
      <c r="AJ845" s="34"/>
      <c r="AK845" s="34"/>
      <c r="AL845" s="34"/>
      <c r="AM845" s="34"/>
      <c r="AN845" s="34"/>
      <c r="AO845" s="34"/>
      <c r="AP845" s="34"/>
      <c r="AQ845" s="34"/>
      <c r="AR845" s="6"/>
      <c r="AS845" s="6"/>
    </row>
    <row r="846" spans="19:45" ht="30" customHeight="1" x14ac:dyDescent="0.25">
      <c r="S846" s="31" cm="1">
        <f t="array" ref="S846">BoxNum(ROW($S846))</f>
        <v>14</v>
      </c>
      <c r="T846" s="7" t="s">
        <v>698</v>
      </c>
      <c r="U846" s="15" t="s">
        <v>1311</v>
      </c>
      <c r="V846" s="12"/>
      <c r="W846" s="65"/>
      <c r="X846" s="12"/>
      <c r="Y846" s="7">
        <f>VLOOKUP(U846,$DX$1:$DZ$21,3,FALSE)</f>
        <v>0</v>
      </c>
      <c r="AD846" s="8"/>
    </row>
    <row r="847" spans="19:45" ht="30" customHeight="1" x14ac:dyDescent="0.25">
      <c r="S847" s="7" t="s">
        <v>24</v>
      </c>
      <c r="T847" s="15" t="s">
        <v>1154</v>
      </c>
      <c r="U847" s="5" t="s">
        <v>23</v>
      </c>
      <c r="V847" s="7" t="str">
        <f>VLOOKUP(U846,$DX$1:$DZ$21,2,FALSE)</f>
        <v>Bit11,15</v>
      </c>
      <c r="W847" s="19"/>
      <c r="X847" s="19"/>
      <c r="Y847" s="19"/>
      <c r="Z847" s="19"/>
      <c r="AA847" s="5" t="s">
        <v>592</v>
      </c>
      <c r="AB847" s="26" t="str">
        <f>T866&amp;"_"&amp;ABS(T864)&amp;"dB_"&amp;T868&amp;"_"&amp;T869&amp;"_"&amp;GetAbsMaxMinText(AF850:AG909)&amp;"_"&amp;T849&amp;"_"&amp;T848&amp;S846&amp;"."&amp;T872</f>
        <v>16V_NormalMode_38dB_304ZA_N025A_420_455_ZTS6056_TR14.1</v>
      </c>
      <c r="AC847" s="18"/>
      <c r="AD847" s="18"/>
      <c r="AE847" s="18"/>
      <c r="AF847" s="18"/>
      <c r="AG847" s="18"/>
      <c r="AH847" s="19"/>
      <c r="AI847" s="19" t="s">
        <v>2</v>
      </c>
      <c r="AJ847" s="16" t="s">
        <v>1289</v>
      </c>
      <c r="AK847" s="16"/>
      <c r="AL847" s="16"/>
      <c r="AM847" s="16"/>
      <c r="AN847" s="16"/>
      <c r="AO847" s="16"/>
      <c r="AP847" s="16"/>
      <c r="AQ847" s="16"/>
      <c r="AR847" s="16"/>
      <c r="AS847" s="16"/>
    </row>
    <row r="848" spans="19:45" ht="30" customHeight="1" x14ac:dyDescent="0.25">
      <c r="S848" s="7" t="s">
        <v>5</v>
      </c>
      <c r="T848" s="15" t="s">
        <v>1276</v>
      </c>
      <c r="U848" s="32" t="str">
        <f>HYPERLINK("#A"&amp;(S846+1),"&lt;==Block" &amp; $S846 &amp;"==&gt;")</f>
        <v>&lt;==Block14==&gt;</v>
      </c>
      <c r="V848" s="51"/>
      <c r="W848" s="19"/>
      <c r="X848" s="19"/>
      <c r="Y848" s="23"/>
      <c r="Z848" s="8"/>
      <c r="AA848" s="19"/>
      <c r="AB848" s="121" t="str" cm="1">
        <f t="array" aca="1" ref="AB848" ca="1">IF(INDIRECT(ADDRESS((QUOTIENT(ROW(AB848)-0.1,65)*65)+4,COLUMN(AB849)))="Gain-inphase","$BM$2:$BM$31","$BN$2:$BN$31")</f>
        <v>$BM$2:$BM$31</v>
      </c>
      <c r="AC848" s="19"/>
      <c r="AD848" s="19"/>
      <c r="AE848" s="19"/>
      <c r="AF848" s="19"/>
      <c r="AG848" s="19"/>
      <c r="AH848" s="19"/>
      <c r="AI848" s="19"/>
      <c r="AJ848" s="19"/>
      <c r="AK848" s="19"/>
      <c r="AL848" s="19"/>
      <c r="AM848" s="19"/>
      <c r="AN848" s="57" t="s">
        <v>723</v>
      </c>
      <c r="AO848" s="57" t="s">
        <v>709</v>
      </c>
      <c r="AP848" s="57" t="s">
        <v>710</v>
      </c>
      <c r="AQ848" s="57" t="s">
        <v>611</v>
      </c>
      <c r="AR848" s="57" t="s">
        <v>711</v>
      </c>
      <c r="AS848" s="50"/>
    </row>
    <row r="849" spans="19:45" ht="30" customHeight="1" x14ac:dyDescent="0.25">
      <c r="S849" s="7" t="s">
        <v>10</v>
      </c>
      <c r="T849" s="15" t="s">
        <v>1191</v>
      </c>
      <c r="U849" s="52" t="s">
        <v>775</v>
      </c>
      <c r="V849" s="33" t="s">
        <v>601</v>
      </c>
      <c r="W849" s="33" t="s">
        <v>602</v>
      </c>
      <c r="X849" s="33" t="s">
        <v>603</v>
      </c>
      <c r="Y849" s="33" t="s">
        <v>603</v>
      </c>
      <c r="Z849" s="33" t="s">
        <v>591</v>
      </c>
      <c r="AA849" s="33" t="s">
        <v>7</v>
      </c>
      <c r="AB849" s="120" t="s">
        <v>1329</v>
      </c>
      <c r="AC849" s="33" t="s">
        <v>577</v>
      </c>
      <c r="AD849" s="33" t="s">
        <v>611</v>
      </c>
      <c r="AE849" s="33" t="s">
        <v>569</v>
      </c>
      <c r="AF849" s="35" t="s">
        <v>593</v>
      </c>
      <c r="AG849" s="35" t="s">
        <v>594</v>
      </c>
      <c r="AH849" s="35" t="s">
        <v>595</v>
      </c>
      <c r="AI849" s="35" t="s">
        <v>596</v>
      </c>
      <c r="AJ849" s="56" t="s">
        <v>597</v>
      </c>
      <c r="AK849" s="56" t="s">
        <v>598</v>
      </c>
      <c r="AL849" s="56" t="s">
        <v>599</v>
      </c>
      <c r="AM849" s="56" t="s">
        <v>600</v>
      </c>
      <c r="AN849" s="56" t="str">
        <f>VLOOKUP($T857,$DE$1:$DJ$31,2,FALSE)</f>
        <v>Full</v>
      </c>
      <c r="AO849" s="56" t="str">
        <f>VLOOKUP($T857,$DE$1:$DJ$31,3,FALSE)</f>
        <v>Full</v>
      </c>
      <c r="AP849" s="56" t="str">
        <f>VLOOKUP($T857,$DE$1:$DJ$31,4,FALSE)</f>
        <v>non</v>
      </c>
      <c r="AQ849" s="56" t="str">
        <f>VLOOKUP($T857,$DE$1:$DJ$31,5,FALSE)</f>
        <v>non</v>
      </c>
      <c r="AR849" s="56" t="str">
        <f>VLOOKUP($T857,$DE$1:$DJ$31,6,FALSE)</f>
        <v>Full</v>
      </c>
      <c r="AS849" s="35" t="s">
        <v>726</v>
      </c>
    </row>
    <row r="850" spans="19:45" ht="30" customHeight="1" x14ac:dyDescent="0.25">
      <c r="S850" s="7" t="s">
        <v>18</v>
      </c>
      <c r="T850" s="15" t="s">
        <v>1278</v>
      </c>
      <c r="U850" s="36" t="str">
        <f t="shared" ref="U850:U856" ca="1" si="150">ConfigCode($AA850,$AN850,$AO850,$AP850,$AQ850,$AR850,$AF850,$AG850,2)</f>
        <v>0x40=-42.80,-42.00;</v>
      </c>
      <c r="V850" s="37"/>
      <c r="W850" s="37"/>
      <c r="X850" s="68"/>
      <c r="Y850" s="68"/>
      <c r="Z850" s="55">
        <f t="shared" ref="Z850:Z856" ca="1" si="151" xml:space="preserve">
N("vbias,vlookup vbias range")+
VLOOKUP($AA850,INDIRECT(BoxVal(ROW($AA850),34,COLUMN(T846))),2,FALSE)+
N("gain")+
$AB850+
N("vcm")+
VLOOKUP($AC850,$CT$1:$DC$31,7,FALSE)+
N("(vbias*vcp*vbg-vbias)*sensor ratio")+
VbiasCal($AA850,$AD850,$AE850,BoxVal(ROW($AC850),18,COLUMN($T$22)))+
N("vbias ref+gain ref")+
$V850+$W850</f>
        <v>4.5</v>
      </c>
      <c r="AA850" s="39" t="s">
        <v>587</v>
      </c>
      <c r="AB850" s="40">
        <v>0</v>
      </c>
      <c r="AC850" s="40" t="s">
        <v>996</v>
      </c>
      <c r="AD850" s="40">
        <v>1</v>
      </c>
      <c r="AE850" s="41">
        <v>0</v>
      </c>
      <c r="AF850" s="42">
        <v>-42.8</v>
      </c>
      <c r="AG850" s="42">
        <v>-42</v>
      </c>
      <c r="AH850" s="43">
        <f t="shared" ref="AH850:AH856" ca="1" si="152">$AF850+$Z850</f>
        <v>-38.299999999999997</v>
      </c>
      <c r="AI850" s="43">
        <f t="shared" ref="AI850:AI856" ca="1" si="153">$AG850+$Z850</f>
        <v>-37.5</v>
      </c>
      <c r="AJ850" s="44">
        <f t="shared" ref="AJ850:AJ856" ca="1" si="154" xml:space="preserve">
N("initial sens-loopgain")+
$AF850-BoxVal(ROW($AA850),26,COLUMN(INDIRECT("T"&amp;(INT(ROW($AA867)/65))*65+2)))</f>
        <v>-42.8</v>
      </c>
      <c r="AK850" s="44">
        <f t="shared" ref="AK850:AK856" ca="1" si="155">AJ850+(AG850-AF850)</f>
        <v>-42</v>
      </c>
      <c r="AL850" s="44">
        <f t="shared" ref="AL850:AL856" ca="1" si="156" xml:space="preserve">
N("initial sens-loopgain-gain-gain ref-vcm")+
$AH850-
BoxVal(ROW($AA850),26,COLUMN(INDIRECT("T"&amp;(INT(ROW($AA867)/65))*65+2)))-
$AB850-
$W850-
IFERROR(VLOOKUP($AC850,$CT$1:$DC$31,7,FALSE),0)</f>
        <v>-38.299999999999997</v>
      </c>
      <c r="AM850" s="44">
        <f t="shared" ref="AM850:AM856" ca="1" si="157">AL850+(AG850-AF850)</f>
        <v>-37.5</v>
      </c>
      <c r="AN850" s="36" t="str">
        <f t="shared" ref="AN850:AN856" ca="1" si="158">IF(BoxVal(ROW(AA850),9,COLUMN(T848))="FIX","00",ManualLookup(AA850,BoxVal(ROW(AA850),4,COLUMN(AN848)),INDIRECT(DN$3)))</f>
        <v>40</v>
      </c>
      <c r="AO850" s="36" t="str">
        <f ca="1">ManualLookup(AB850,BoxVal(ROW(AB850),4,COLUMN(AO848)),IF(INDIRECT("$AB$"&amp;(INT((ROW()-4)/65)*65+4))="Gain-outphase",INDIRECT(DO$4),INDIRECT(DO$3)))</f>
        <v>00</v>
      </c>
      <c r="AP850" s="36" t="str">
        <f t="shared" ref="AO850:AR856" ca="1" si="159">ManualLookup(AC850,BoxVal(ROW(AC850),4,COLUMN(AP848)),INDIRECT(DP$3))</f>
        <v>00</v>
      </c>
      <c r="AQ850" s="36" t="str">
        <f t="shared" ca="1" si="159"/>
        <v>00</v>
      </c>
      <c r="AR850" s="36" t="str">
        <f t="shared" ca="1" si="159"/>
        <v>00</v>
      </c>
      <c r="AS850" s="33"/>
    </row>
    <row r="851" spans="19:45" ht="30" customHeight="1" x14ac:dyDescent="0.25">
      <c r="S851" s="7" t="s">
        <v>13</v>
      </c>
      <c r="T851" s="15">
        <v>3021</v>
      </c>
      <c r="U851" s="36" t="str">
        <f t="shared" ca="1" si="150"/>
        <v>0x43=-43.30,-42.80;</v>
      </c>
      <c r="V851" s="37"/>
      <c r="W851" s="37"/>
      <c r="X851" s="68"/>
      <c r="Y851" s="68"/>
      <c r="Z851" s="55">
        <f t="shared" ca="1" si="151"/>
        <v>5</v>
      </c>
      <c r="AA851" s="39" t="s">
        <v>587</v>
      </c>
      <c r="AB851" s="40">
        <v>0.5</v>
      </c>
      <c r="AC851" s="40" t="s">
        <v>996</v>
      </c>
      <c r="AD851" s="40">
        <v>1</v>
      </c>
      <c r="AE851" s="41">
        <v>0</v>
      </c>
      <c r="AF851" s="42">
        <v>-43.3</v>
      </c>
      <c r="AG851" s="47">
        <f t="shared" ref="AG851:AG856" si="160">AF850</f>
        <v>-42.8</v>
      </c>
      <c r="AH851" s="43">
        <f t="shared" ca="1" si="152"/>
        <v>-38.299999999999997</v>
      </c>
      <c r="AI851" s="43">
        <f t="shared" ca="1" si="153"/>
        <v>-37.799999999999997</v>
      </c>
      <c r="AJ851" s="44">
        <f t="shared" ca="1" si="154"/>
        <v>-43.3</v>
      </c>
      <c r="AK851" s="44">
        <f t="shared" ca="1" si="155"/>
        <v>-42.8</v>
      </c>
      <c r="AL851" s="44">
        <f t="shared" ca="1" si="156"/>
        <v>-38.799999999999997</v>
      </c>
      <c r="AM851" s="44">
        <f t="shared" ca="1" si="157"/>
        <v>-38.299999999999997</v>
      </c>
      <c r="AN851" s="36" t="str">
        <f t="shared" ca="1" si="158"/>
        <v>40</v>
      </c>
      <c r="AO851" s="36" t="str">
        <f ca="1">ManualLookup(AB851,BoxVal(ROW(AB851),4,COLUMN(AO849)),IF(INDIRECT("$AB$"&amp;(INT((ROW()-4)/65)*65+4))="Gain-outphase",INDIRECT(DO$4),INDIRECT(DO$3)))</f>
        <v>03</v>
      </c>
      <c r="AP851" s="36" t="str">
        <f t="shared" ca="1" si="159"/>
        <v>00</v>
      </c>
      <c r="AQ851" s="36" t="str">
        <f t="shared" ca="1" si="159"/>
        <v>00</v>
      </c>
      <c r="AR851" s="36" t="str">
        <f t="shared" ca="1" si="159"/>
        <v>00</v>
      </c>
      <c r="AS851" s="36"/>
    </row>
    <row r="852" spans="19:45" ht="30" customHeight="1" x14ac:dyDescent="0.25">
      <c r="S852" s="26"/>
      <c r="T852" s="17"/>
      <c r="U852" s="36" t="str">
        <f t="shared" ca="1" si="150"/>
        <v>0x44=-43.80,-43.30;</v>
      </c>
      <c r="V852" s="37"/>
      <c r="W852" s="37"/>
      <c r="X852" s="68"/>
      <c r="Y852" s="68"/>
      <c r="Z852" s="55">
        <f t="shared" ca="1" si="151"/>
        <v>5.5</v>
      </c>
      <c r="AA852" s="39" t="s">
        <v>587</v>
      </c>
      <c r="AB852" s="40">
        <v>1</v>
      </c>
      <c r="AC852" s="40" t="s">
        <v>995</v>
      </c>
      <c r="AD852" s="40">
        <v>1</v>
      </c>
      <c r="AE852" s="41">
        <v>0</v>
      </c>
      <c r="AF852" s="42">
        <v>-43.8</v>
      </c>
      <c r="AG852" s="47">
        <f t="shared" si="160"/>
        <v>-43.3</v>
      </c>
      <c r="AH852" s="43">
        <f t="shared" ca="1" si="152"/>
        <v>-38.299999999999997</v>
      </c>
      <c r="AI852" s="43">
        <f t="shared" ca="1" si="153"/>
        <v>-37.799999999999997</v>
      </c>
      <c r="AJ852" s="44">
        <f t="shared" ca="1" si="154"/>
        <v>-43.8</v>
      </c>
      <c r="AK852" s="44">
        <f t="shared" ca="1" si="155"/>
        <v>-43.3</v>
      </c>
      <c r="AL852" s="44">
        <f t="shared" ca="1" si="156"/>
        <v>-39.299999999999997</v>
      </c>
      <c r="AM852" s="44">
        <f t="shared" ca="1" si="157"/>
        <v>-38.799999999999997</v>
      </c>
      <c r="AN852" s="36" t="str">
        <f t="shared" ca="1" si="158"/>
        <v>40</v>
      </c>
      <c r="AO852" s="36" t="str">
        <f ca="1">ManualLookup(AB852,BoxVal(ROW(AB852),4,COLUMN(AO850)),IF(INDIRECT("$AB$"&amp;(INT((ROW()-4)/65)*65+4))="Gain-outphase",INDIRECT(DO$4),INDIRECT(DO$3)))</f>
        <v>04</v>
      </c>
      <c r="AP852" s="36" t="str">
        <f t="shared" ca="1" si="159"/>
        <v>00</v>
      </c>
      <c r="AQ852" s="36" t="str">
        <f t="shared" ca="1" si="159"/>
        <v>00</v>
      </c>
      <c r="AR852" s="36" t="str">
        <f t="shared" ca="1" si="159"/>
        <v>00</v>
      </c>
      <c r="AS852" s="36"/>
    </row>
    <row r="853" spans="19:45" ht="30" customHeight="1" x14ac:dyDescent="0.25">
      <c r="S853" s="7" t="s">
        <v>19</v>
      </c>
      <c r="T853" s="15" t="s">
        <v>1161</v>
      </c>
      <c r="U853" s="36" t="str">
        <f t="shared" ca="1" si="150"/>
        <v>0x50=-44.00,-43.80;</v>
      </c>
      <c r="V853" s="37"/>
      <c r="W853" s="37"/>
      <c r="X853" s="68"/>
      <c r="Y853" s="68"/>
      <c r="Z853" s="55">
        <f t="shared" ca="1" si="151"/>
        <v>5.75</v>
      </c>
      <c r="AA853" s="39" t="s">
        <v>580</v>
      </c>
      <c r="AB853" s="40">
        <v>0</v>
      </c>
      <c r="AC853" s="40" t="s">
        <v>995</v>
      </c>
      <c r="AD853" s="40">
        <v>1</v>
      </c>
      <c r="AE853" s="41">
        <v>0</v>
      </c>
      <c r="AF853" s="42">
        <v>-44</v>
      </c>
      <c r="AG853" s="47">
        <f t="shared" si="160"/>
        <v>-43.8</v>
      </c>
      <c r="AH853" s="43">
        <f t="shared" ca="1" si="152"/>
        <v>-38.25</v>
      </c>
      <c r="AI853" s="43">
        <f t="shared" ca="1" si="153"/>
        <v>-38.049999999999997</v>
      </c>
      <c r="AJ853" s="44">
        <f t="shared" ca="1" si="154"/>
        <v>-44</v>
      </c>
      <c r="AK853" s="44">
        <f t="shared" ca="1" si="155"/>
        <v>-43.8</v>
      </c>
      <c r="AL853" s="44">
        <f t="shared" ca="1" si="156"/>
        <v>-38.25</v>
      </c>
      <c r="AM853" s="44">
        <f t="shared" ca="1" si="157"/>
        <v>-38.049999999999997</v>
      </c>
      <c r="AN853" s="36" t="str">
        <f t="shared" ca="1" si="158"/>
        <v>50</v>
      </c>
      <c r="AO853" s="36" t="str">
        <f ca="1">ManualLookup(AB853,BoxVal(ROW(AB853),4,COLUMN(AO851)),IF(INDIRECT("$AB$"&amp;(INT((ROW()-4)/65)*65+4))="Gain-outphase",INDIRECT(DO$4),INDIRECT(DO$3)))</f>
        <v>00</v>
      </c>
      <c r="AP853" s="36" t="str">
        <f t="shared" ca="1" si="159"/>
        <v>00</v>
      </c>
      <c r="AQ853" s="36" t="str">
        <f t="shared" ca="1" si="159"/>
        <v>00</v>
      </c>
      <c r="AR853" s="36" t="str">
        <f t="shared" ca="1" si="159"/>
        <v>00</v>
      </c>
      <c r="AS853" s="36"/>
    </row>
    <row r="854" spans="19:45" ht="30" customHeight="1" x14ac:dyDescent="0.25">
      <c r="S854" s="7" t="s">
        <v>15</v>
      </c>
      <c r="T854" s="15" t="s">
        <v>1151</v>
      </c>
      <c r="U854" s="36" t="str">
        <f t="shared" ca="1" si="150"/>
        <v>0x53=-44.50,-44.00;</v>
      </c>
      <c r="V854" s="37"/>
      <c r="W854" s="37"/>
      <c r="X854" s="68"/>
      <c r="Y854" s="68"/>
      <c r="Z854" s="55">
        <f t="shared" ca="1" si="151"/>
        <v>6.25</v>
      </c>
      <c r="AA854" s="39" t="s">
        <v>580</v>
      </c>
      <c r="AB854" s="40">
        <v>0.5</v>
      </c>
      <c r="AC854" s="40" t="s">
        <v>995</v>
      </c>
      <c r="AD854" s="40">
        <v>1</v>
      </c>
      <c r="AE854" s="41">
        <v>0</v>
      </c>
      <c r="AF854" s="42">
        <v>-44.5</v>
      </c>
      <c r="AG854" s="47">
        <f t="shared" si="160"/>
        <v>-44</v>
      </c>
      <c r="AH854" s="43">
        <f t="shared" ca="1" si="152"/>
        <v>-38.25</v>
      </c>
      <c r="AI854" s="43">
        <f t="shared" ca="1" si="153"/>
        <v>-37.75</v>
      </c>
      <c r="AJ854" s="44">
        <f t="shared" ca="1" si="154"/>
        <v>-44.5</v>
      </c>
      <c r="AK854" s="44">
        <f t="shared" ca="1" si="155"/>
        <v>-44</v>
      </c>
      <c r="AL854" s="44">
        <f t="shared" ca="1" si="156"/>
        <v>-38.75</v>
      </c>
      <c r="AM854" s="44">
        <f t="shared" ca="1" si="157"/>
        <v>-38.25</v>
      </c>
      <c r="AN854" s="36" t="str">
        <f t="shared" ca="1" si="158"/>
        <v>50</v>
      </c>
      <c r="AO854" s="36" t="str">
        <f ca="1">ManualLookup(AB854,BoxVal(ROW(AB854),4,COLUMN(AO852)),IF(INDIRECT("$AB$"&amp;(INT((ROW()-4)/65)*65+4))="Gain-outphase",INDIRECT(DO$4),INDIRECT(DO$3)))</f>
        <v>03</v>
      </c>
      <c r="AP854" s="36" t="str">
        <f t="shared" ca="1" si="159"/>
        <v>00</v>
      </c>
      <c r="AQ854" s="36" t="str">
        <f t="shared" ca="1" si="159"/>
        <v>00</v>
      </c>
      <c r="AR854" s="36" t="str">
        <f t="shared" ca="1" si="159"/>
        <v>00</v>
      </c>
      <c r="AS854" s="36"/>
    </row>
    <row r="855" spans="19:45" ht="30" customHeight="1" x14ac:dyDescent="0.25">
      <c r="S855" s="7" t="s">
        <v>705</v>
      </c>
      <c r="T855" s="15" t="s">
        <v>1152</v>
      </c>
      <c r="U855" s="36" t="str">
        <f t="shared" ca="1" si="150"/>
        <v>0x54=-45.00,-44.50;</v>
      </c>
      <c r="V855" s="37"/>
      <c r="W855" s="37"/>
      <c r="X855" s="68"/>
      <c r="Y855" s="68"/>
      <c r="Z855" s="55">
        <f t="shared" ca="1" si="151"/>
        <v>6.75</v>
      </c>
      <c r="AA855" s="39" t="s">
        <v>580</v>
      </c>
      <c r="AB855" s="40">
        <v>1</v>
      </c>
      <c r="AC855" s="40" t="s">
        <v>995</v>
      </c>
      <c r="AD855" s="40">
        <v>1</v>
      </c>
      <c r="AE855" s="41">
        <v>0</v>
      </c>
      <c r="AF855" s="42">
        <v>-45</v>
      </c>
      <c r="AG855" s="47">
        <f t="shared" si="160"/>
        <v>-44.5</v>
      </c>
      <c r="AH855" s="43">
        <f t="shared" ca="1" si="152"/>
        <v>-38.25</v>
      </c>
      <c r="AI855" s="43">
        <f t="shared" ca="1" si="153"/>
        <v>-37.75</v>
      </c>
      <c r="AJ855" s="44">
        <f t="shared" ca="1" si="154"/>
        <v>-45</v>
      </c>
      <c r="AK855" s="44">
        <f t="shared" ca="1" si="155"/>
        <v>-44.5</v>
      </c>
      <c r="AL855" s="44">
        <f t="shared" ca="1" si="156"/>
        <v>-39.25</v>
      </c>
      <c r="AM855" s="44">
        <f t="shared" ca="1" si="157"/>
        <v>-38.75</v>
      </c>
      <c r="AN855" s="36" t="str">
        <f t="shared" ca="1" si="158"/>
        <v>50</v>
      </c>
      <c r="AO855" s="36" t="str">
        <f ca="1">ManualLookup(AB855,BoxVal(ROW(AB855),4,COLUMN(AO853)),IF(INDIRECT("$AB$"&amp;(INT((ROW()-4)/65)*65+4))="Gain-outphase",INDIRECT(DO$4),INDIRECT(DO$3)))</f>
        <v>04</v>
      </c>
      <c r="AP855" s="36" t="str">
        <f t="shared" ca="1" si="159"/>
        <v>00</v>
      </c>
      <c r="AQ855" s="36" t="str">
        <f t="shared" ca="1" si="159"/>
        <v>00</v>
      </c>
      <c r="AR855" s="36" t="str">
        <f t="shared" ca="1" si="159"/>
        <v>00</v>
      </c>
      <c r="AS855" s="36"/>
    </row>
    <row r="856" spans="19:45" ht="30" customHeight="1" x14ac:dyDescent="0.25">
      <c r="S856" s="7" t="s">
        <v>605</v>
      </c>
      <c r="T856" s="15" t="s">
        <v>991</v>
      </c>
      <c r="U856" s="36" t="str">
        <f t="shared" ca="1" si="150"/>
        <v>0x55=-45.50,-45.00;</v>
      </c>
      <c r="V856" s="37"/>
      <c r="W856" s="37"/>
      <c r="X856" s="68"/>
      <c r="Y856" s="68"/>
      <c r="Z856" s="55">
        <f t="shared" ca="1" si="151"/>
        <v>7.25</v>
      </c>
      <c r="AA856" s="39" t="s">
        <v>580</v>
      </c>
      <c r="AB856" s="40">
        <v>1.5</v>
      </c>
      <c r="AC856" s="40" t="s">
        <v>995</v>
      </c>
      <c r="AD856" s="40">
        <v>1</v>
      </c>
      <c r="AE856" s="41">
        <v>0</v>
      </c>
      <c r="AF856" s="42">
        <v>-45.5</v>
      </c>
      <c r="AG856" s="47">
        <f t="shared" si="160"/>
        <v>-45</v>
      </c>
      <c r="AH856" s="43">
        <f t="shared" ca="1" si="152"/>
        <v>-38.25</v>
      </c>
      <c r="AI856" s="43">
        <f t="shared" ca="1" si="153"/>
        <v>-37.75</v>
      </c>
      <c r="AJ856" s="44">
        <f t="shared" ca="1" si="154"/>
        <v>-45.5</v>
      </c>
      <c r="AK856" s="44">
        <f t="shared" ca="1" si="155"/>
        <v>-45</v>
      </c>
      <c r="AL856" s="44">
        <f t="shared" ca="1" si="156"/>
        <v>-39.75</v>
      </c>
      <c r="AM856" s="44">
        <f t="shared" ca="1" si="157"/>
        <v>-39.25</v>
      </c>
      <c r="AN856" s="36" t="str">
        <f t="shared" ca="1" si="158"/>
        <v>50</v>
      </c>
      <c r="AO856" s="36" t="str">
        <f ca="1">ManualLookup(AB856,BoxVal(ROW(AB856),4,COLUMN(AO854)),IF(INDIRECT("$AB$"&amp;(INT((ROW()-4)/65)*65+4))="Gain-outphase",INDIRECT(DO$4),INDIRECT(DO$3)))</f>
        <v>05</v>
      </c>
      <c r="AP856" s="36" t="str">
        <f t="shared" ca="1" si="159"/>
        <v>00</v>
      </c>
      <c r="AQ856" s="36" t="str">
        <f t="shared" ca="1" si="159"/>
        <v>00</v>
      </c>
      <c r="AR856" s="36" t="str">
        <f t="shared" ca="1" si="159"/>
        <v>00</v>
      </c>
      <c r="AS856" s="36"/>
    </row>
    <row r="857" spans="19:45" ht="30" customHeight="1" x14ac:dyDescent="0.25">
      <c r="S857" s="7" t="s">
        <v>721</v>
      </c>
      <c r="T857" s="15" t="s">
        <v>26</v>
      </c>
      <c r="U857" s="36"/>
      <c r="V857" s="37"/>
      <c r="W857" s="37"/>
      <c r="X857" s="68"/>
      <c r="Y857" s="68"/>
      <c r="Z857" s="55"/>
      <c r="AA857" s="39"/>
      <c r="AB857" s="40"/>
      <c r="AC857" s="40"/>
      <c r="AD857" s="40"/>
      <c r="AE857" s="41"/>
      <c r="AF857" s="42"/>
      <c r="AG857" s="47"/>
      <c r="AH857" s="43"/>
      <c r="AI857" s="43"/>
      <c r="AJ857" s="44"/>
      <c r="AK857" s="44"/>
      <c r="AL857" s="44"/>
      <c r="AM857" s="44"/>
      <c r="AN857" s="36"/>
      <c r="AO857" s="36"/>
      <c r="AP857" s="36"/>
      <c r="AQ857" s="36"/>
      <c r="AR857" s="36"/>
      <c r="AS857" s="36"/>
    </row>
    <row r="858" spans="19:45" ht="30" customHeight="1" x14ac:dyDescent="0.25">
      <c r="S858" s="7" t="s">
        <v>20</v>
      </c>
      <c r="T858" s="15">
        <v>-39</v>
      </c>
      <c r="U858" s="36"/>
      <c r="V858" s="37"/>
      <c r="W858" s="37"/>
      <c r="X858" s="38"/>
      <c r="Y858" s="38"/>
      <c r="Z858" s="55"/>
      <c r="AA858" s="39"/>
      <c r="AB858" s="40"/>
      <c r="AC858" s="40"/>
      <c r="AD858" s="40"/>
      <c r="AE858" s="41"/>
      <c r="AF858" s="42"/>
      <c r="AG858" s="47"/>
      <c r="AH858" s="43"/>
      <c r="AI858" s="43"/>
      <c r="AJ858" s="44"/>
      <c r="AK858" s="44"/>
      <c r="AL858" s="44"/>
      <c r="AM858" s="44"/>
      <c r="AN858" s="36"/>
      <c r="AO858" s="36"/>
      <c r="AP858" s="36"/>
      <c r="AQ858" s="36"/>
      <c r="AR858" s="36"/>
      <c r="AS858" s="36"/>
    </row>
    <row r="859" spans="19:45" ht="30" customHeight="1" x14ac:dyDescent="0.25">
      <c r="S859" s="7" t="s">
        <v>691</v>
      </c>
      <c r="T859" s="15" t="s">
        <v>1333</v>
      </c>
      <c r="U859" s="36"/>
      <c r="V859" s="37"/>
      <c r="W859" s="37"/>
      <c r="X859" s="38"/>
      <c r="Y859" s="38"/>
      <c r="Z859" s="55"/>
      <c r="AA859" s="39"/>
      <c r="AB859" s="40"/>
      <c r="AC859" s="40"/>
      <c r="AD859" s="40"/>
      <c r="AE859" s="41"/>
      <c r="AF859" s="42"/>
      <c r="AG859" s="47"/>
      <c r="AH859" s="43"/>
      <c r="AI859" s="43"/>
      <c r="AJ859" s="44"/>
      <c r="AK859" s="44"/>
      <c r="AL859" s="44"/>
      <c r="AM859" s="44"/>
      <c r="AN859" s="36"/>
      <c r="AO859" s="36"/>
      <c r="AP859" s="36"/>
      <c r="AQ859" s="36"/>
      <c r="AR859" s="36"/>
      <c r="AS859" s="36"/>
    </row>
    <row r="860" spans="19:45" ht="30" customHeight="1" x14ac:dyDescent="0.25">
      <c r="S860" s="7" t="s">
        <v>544</v>
      </c>
      <c r="T860" s="15" t="s">
        <v>993</v>
      </c>
      <c r="U860" s="36"/>
      <c r="V860" s="37"/>
      <c r="W860" s="37"/>
      <c r="X860" s="38"/>
      <c r="Y860" s="38"/>
      <c r="Z860" s="48"/>
      <c r="AA860" s="39"/>
      <c r="AB860" s="40"/>
      <c r="AC860" s="40"/>
      <c r="AD860" s="40"/>
      <c r="AE860" s="41"/>
      <c r="AF860" s="42"/>
      <c r="AG860" s="49"/>
      <c r="AH860" s="43"/>
      <c r="AI860" s="43"/>
      <c r="AJ860" s="44"/>
      <c r="AK860" s="44"/>
      <c r="AL860" s="44"/>
      <c r="AM860" s="44"/>
      <c r="AN860" s="36"/>
      <c r="AO860" s="36"/>
      <c r="AP860" s="36"/>
      <c r="AQ860" s="36"/>
      <c r="AR860" s="36"/>
      <c r="AS860" s="36"/>
    </row>
    <row r="861" spans="19:45" ht="30" customHeight="1" x14ac:dyDescent="0.25">
      <c r="S861" s="7" t="s">
        <v>12</v>
      </c>
      <c r="T861" s="15" t="s">
        <v>548</v>
      </c>
      <c r="U861" s="36"/>
      <c r="V861" s="37"/>
      <c r="W861" s="37"/>
      <c r="X861" s="38"/>
      <c r="Y861" s="38"/>
      <c r="Z861" s="48"/>
      <c r="AA861" s="39"/>
      <c r="AB861" s="40"/>
      <c r="AC861" s="40"/>
      <c r="AD861" s="40"/>
      <c r="AE861" s="41"/>
      <c r="AF861" s="42"/>
      <c r="AG861" s="49"/>
      <c r="AH861" s="43"/>
      <c r="AI861" s="43"/>
      <c r="AJ861" s="44"/>
      <c r="AK861" s="44"/>
      <c r="AL861" s="44"/>
      <c r="AM861" s="44"/>
      <c r="AN861" s="36"/>
      <c r="AO861" s="36"/>
      <c r="AP861" s="36"/>
      <c r="AQ861" s="36"/>
      <c r="AR861" s="36"/>
      <c r="AS861" s="36"/>
    </row>
    <row r="862" spans="19:45" ht="30" customHeight="1" x14ac:dyDescent="0.25">
      <c r="S862" s="26" t="s">
        <v>773</v>
      </c>
      <c r="T862" s="15" t="s">
        <v>562</v>
      </c>
      <c r="U862" s="36"/>
      <c r="V862" s="37"/>
      <c r="W862" s="37"/>
      <c r="X862" s="38"/>
      <c r="Y862" s="38"/>
      <c r="Z862" s="48"/>
      <c r="AA862" s="39"/>
      <c r="AB862" s="40"/>
      <c r="AC862" s="40"/>
      <c r="AD862" s="40"/>
      <c r="AE862" s="41"/>
      <c r="AF862" s="42"/>
      <c r="AG862" s="49"/>
      <c r="AH862" s="43"/>
      <c r="AI862" s="43"/>
      <c r="AJ862" s="44"/>
      <c r="AK862" s="44"/>
      <c r="AL862" s="44"/>
      <c r="AM862" s="44"/>
      <c r="AN862" s="36"/>
      <c r="AO862" s="36"/>
      <c r="AP862" s="36"/>
      <c r="AQ862" s="36"/>
      <c r="AR862" s="36"/>
      <c r="AS862" s="36"/>
    </row>
    <row r="863" spans="19:45" ht="30" customHeight="1" x14ac:dyDescent="0.25">
      <c r="S863" s="7" t="s">
        <v>573</v>
      </c>
      <c r="T863" s="15">
        <v>1.1000000000000001</v>
      </c>
      <c r="U863" s="36"/>
      <c r="V863" s="37"/>
      <c r="W863" s="37"/>
      <c r="X863" s="38"/>
      <c r="Y863" s="38"/>
      <c r="Z863" s="48"/>
      <c r="AA863" s="39"/>
      <c r="AB863" s="40"/>
      <c r="AC863" s="40"/>
      <c r="AD863" s="40"/>
      <c r="AE863" s="41"/>
      <c r="AF863" s="42"/>
      <c r="AG863" s="49"/>
      <c r="AH863" s="43"/>
      <c r="AI863" s="43"/>
      <c r="AJ863" s="44"/>
      <c r="AK863" s="44"/>
      <c r="AL863" s="44"/>
      <c r="AM863" s="44"/>
      <c r="AN863" s="36"/>
      <c r="AO863" s="36"/>
      <c r="AP863" s="36"/>
      <c r="AQ863" s="36"/>
      <c r="AR863" s="36"/>
      <c r="AS863" s="36"/>
    </row>
    <row r="864" spans="19:45" ht="30" customHeight="1" x14ac:dyDescent="0.25">
      <c r="S864" s="7" t="s">
        <v>590</v>
      </c>
      <c r="T864" s="15">
        <f>VLOOKUP(T849,MPN!$A$1:$E$1000,4,FALSE)</f>
        <v>-38</v>
      </c>
      <c r="U864" s="36"/>
      <c r="V864" s="37"/>
      <c r="W864" s="37"/>
      <c r="X864" s="38"/>
      <c r="Y864" s="38"/>
      <c r="Z864" s="48"/>
      <c r="AA864" s="39"/>
      <c r="AB864" s="40"/>
      <c r="AC864" s="40"/>
      <c r="AD864" s="40"/>
      <c r="AE864" s="41"/>
      <c r="AF864" s="42"/>
      <c r="AG864" s="49"/>
      <c r="AH864" s="43"/>
      <c r="AI864" s="43"/>
      <c r="AJ864" s="44"/>
      <c r="AK864" s="44"/>
      <c r="AL864" s="44"/>
      <c r="AM864" s="44"/>
      <c r="AN864" s="36"/>
      <c r="AO864" s="36"/>
      <c r="AP864" s="36"/>
      <c r="AQ864" s="36"/>
      <c r="AR864" s="36"/>
      <c r="AS864" s="36"/>
    </row>
    <row r="865" spans="19:45" ht="30" customHeight="1" x14ac:dyDescent="0.25">
      <c r="S865" s="7" t="s">
        <v>693</v>
      </c>
      <c r="T865" s="15">
        <v>0.8</v>
      </c>
      <c r="U865" s="36"/>
      <c r="V865" s="37"/>
      <c r="W865" s="37"/>
      <c r="X865" s="38"/>
      <c r="Y865" s="38"/>
      <c r="Z865" s="48"/>
      <c r="AA865" s="39"/>
      <c r="AB865" s="40"/>
      <c r="AC865" s="40"/>
      <c r="AD865" s="40"/>
      <c r="AE865" s="41"/>
      <c r="AF865" s="42"/>
      <c r="AG865" s="49"/>
      <c r="AH865" s="43"/>
      <c r="AI865" s="43"/>
      <c r="AJ865" s="44"/>
      <c r="AK865" s="44"/>
      <c r="AL865" s="44"/>
      <c r="AM865" s="44"/>
      <c r="AN865" s="36"/>
      <c r="AO865" s="36"/>
      <c r="AP865" s="36"/>
      <c r="AQ865" s="36"/>
      <c r="AR865" s="36"/>
      <c r="AS865" s="36"/>
    </row>
    <row r="866" spans="19:45" ht="30" customHeight="1" x14ac:dyDescent="0.25">
      <c r="S866" s="7" t="s">
        <v>604</v>
      </c>
      <c r="T866" s="7" t="str">
        <f>VLOOKUP($T853,$AU$1:$AZ$31,MATCH($T847,$AU$1:$AZ$1,0),FALSE)&amp;"_"&amp;T855</f>
        <v>16V_NormalMode</v>
      </c>
      <c r="U866" s="36"/>
      <c r="V866" s="37"/>
      <c r="W866" s="37"/>
      <c r="X866" s="38"/>
      <c r="Y866" s="38"/>
      <c r="Z866" s="48"/>
      <c r="AA866" s="39"/>
      <c r="AB866" s="40"/>
      <c r="AC866" s="40"/>
      <c r="AD866" s="40"/>
      <c r="AE866" s="41"/>
      <c r="AF866" s="42"/>
      <c r="AG866" s="49"/>
      <c r="AH866" s="43"/>
      <c r="AI866" s="43"/>
      <c r="AJ866" s="44"/>
      <c r="AK866" s="44"/>
      <c r="AL866" s="44"/>
      <c r="AM866" s="44"/>
      <c r="AN866" s="36"/>
      <c r="AO866" s="36"/>
      <c r="AP866" s="36"/>
      <c r="AQ866" s="36"/>
      <c r="AR866" s="36"/>
      <c r="AS866" s="36"/>
    </row>
    <row r="867" spans="19:45" ht="30" customHeight="1" x14ac:dyDescent="0.25">
      <c r="S867" s="7" t="s">
        <v>424</v>
      </c>
      <c r="T867" s="7" t="str">
        <f>VLOOKUP($T849,MPN!$A$1:$E$500,2,FALSE)</f>
        <v>AMIC</v>
      </c>
      <c r="U867" s="36"/>
      <c r="V867" s="37"/>
      <c r="W867" s="37"/>
      <c r="X867" s="38"/>
      <c r="Y867" s="38"/>
      <c r="Z867" s="48"/>
      <c r="AA867" s="39"/>
      <c r="AB867" s="40"/>
      <c r="AC867" s="40"/>
      <c r="AD867" s="40"/>
      <c r="AE867" s="41"/>
      <c r="AF867" s="42"/>
      <c r="AG867" s="49"/>
      <c r="AH867" s="43"/>
      <c r="AI867" s="43"/>
      <c r="AJ867" s="44"/>
      <c r="AK867" s="44"/>
      <c r="AL867" s="44"/>
      <c r="AM867" s="44"/>
      <c r="AN867" s="36"/>
      <c r="AO867" s="36"/>
      <c r="AP867" s="36"/>
      <c r="AQ867" s="36"/>
      <c r="AR867" s="36"/>
      <c r="AS867" s="36"/>
    </row>
    <row r="868" spans="19:45" ht="30" customHeight="1" x14ac:dyDescent="0.25">
      <c r="S868" s="7" t="s">
        <v>16</v>
      </c>
      <c r="T868" s="7" t="str">
        <f>VLOOKUP($T850,ASIC!$A$1:$B$200,2,FALSE)</f>
        <v>304ZA</v>
      </c>
      <c r="U868" s="36"/>
      <c r="V868" s="37"/>
      <c r="W868" s="37"/>
      <c r="X868" s="38"/>
      <c r="Y868" s="38"/>
      <c r="Z868" s="48"/>
      <c r="AA868" s="39"/>
      <c r="AB868" s="40"/>
      <c r="AC868" s="40"/>
      <c r="AD868" s="40"/>
      <c r="AE868" s="41"/>
      <c r="AF868" s="42"/>
      <c r="AG868" s="49"/>
      <c r="AH868" s="43"/>
      <c r="AI868" s="43"/>
      <c r="AJ868" s="44"/>
      <c r="AK868" s="44"/>
      <c r="AL868" s="44"/>
      <c r="AM868" s="44"/>
      <c r="AN868" s="36"/>
      <c r="AO868" s="36"/>
      <c r="AP868" s="36"/>
      <c r="AQ868" s="36"/>
      <c r="AR868" s="36"/>
      <c r="AS868" s="36"/>
    </row>
    <row r="869" spans="19:45" ht="30" customHeight="1" x14ac:dyDescent="0.25">
      <c r="S869" s="7" t="s">
        <v>17</v>
      </c>
      <c r="T869" s="7" t="str">
        <f>VLOOKUP($T851,Sensor!$A$1:$B$100,2,FALSE)</f>
        <v>N025A</v>
      </c>
      <c r="U869" s="36"/>
      <c r="V869" s="37"/>
      <c r="W869" s="37"/>
      <c r="X869" s="38"/>
      <c r="Y869" s="38"/>
      <c r="Z869" s="48"/>
      <c r="AA869" s="39"/>
      <c r="AB869" s="40"/>
      <c r="AC869" s="40"/>
      <c r="AD869" s="40"/>
      <c r="AE869" s="41"/>
      <c r="AF869" s="42"/>
      <c r="AG869" s="49"/>
      <c r="AH869" s="43"/>
      <c r="AI869" s="43"/>
      <c r="AJ869" s="44"/>
      <c r="AK869" s="44"/>
      <c r="AL869" s="44"/>
      <c r="AM869" s="44"/>
      <c r="AN869" s="36"/>
      <c r="AO869" s="36"/>
      <c r="AP869" s="36"/>
      <c r="AQ869" s="36"/>
      <c r="AR869" s="36"/>
      <c r="AS869" s="36"/>
    </row>
    <row r="870" spans="19:45" ht="30" customHeight="1" x14ac:dyDescent="0.25">
      <c r="S870" s="7" t="s">
        <v>21</v>
      </c>
      <c r="T870" s="7" t="str">
        <f>VLOOKUP($T849,MPN!$A$1:$E$500,5,FALSE)</f>
        <v>Default</v>
      </c>
      <c r="U870" s="36"/>
      <c r="V870" s="37"/>
      <c r="W870" s="37"/>
      <c r="X870" s="38"/>
      <c r="Y870" s="38"/>
      <c r="Z870" s="48"/>
      <c r="AA870" s="39"/>
      <c r="AB870" s="40"/>
      <c r="AC870" s="40"/>
      <c r="AD870" s="40"/>
      <c r="AE870" s="41"/>
      <c r="AF870" s="42"/>
      <c r="AG870" s="49"/>
      <c r="AH870" s="43"/>
      <c r="AI870" s="43"/>
      <c r="AJ870" s="44"/>
      <c r="AK870" s="44"/>
      <c r="AL870" s="44"/>
      <c r="AM870" s="44"/>
      <c r="AN870" s="36"/>
      <c r="AO870" s="36"/>
      <c r="AP870" s="36"/>
      <c r="AQ870" s="36"/>
      <c r="AR870" s="36"/>
      <c r="AS870" s="36"/>
    </row>
    <row r="871" spans="19:45" ht="30" customHeight="1" x14ac:dyDescent="0.25">
      <c r="S871" s="7" t="s">
        <v>545</v>
      </c>
      <c r="T871" s="7">
        <f>VLOOKUP(T860,$DT$1:$DV$31,3,FALSE)</f>
        <v>0</v>
      </c>
      <c r="U871" s="36"/>
      <c r="V871" s="37"/>
      <c r="W871" s="37"/>
      <c r="X871" s="38"/>
      <c r="Y871" s="38"/>
      <c r="Z871" s="48"/>
      <c r="AA871" s="39"/>
      <c r="AB871" s="40"/>
      <c r="AC871" s="40"/>
      <c r="AD871" s="40"/>
      <c r="AE871" s="41"/>
      <c r="AF871" s="42"/>
      <c r="AG871" s="49"/>
      <c r="AH871" s="43"/>
      <c r="AI871" s="43"/>
      <c r="AJ871" s="44"/>
      <c r="AK871" s="44"/>
      <c r="AL871" s="44"/>
      <c r="AM871" s="44"/>
      <c r="AN871" s="36"/>
      <c r="AO871" s="36"/>
      <c r="AP871" s="36"/>
      <c r="AQ871" s="36"/>
      <c r="AR871" s="36"/>
      <c r="AS871" s="36"/>
    </row>
    <row r="872" spans="19:45" ht="30" customHeight="1" x14ac:dyDescent="0.25">
      <c r="S872" s="7" t="s">
        <v>22</v>
      </c>
      <c r="T872" s="15">
        <v>1</v>
      </c>
      <c r="U872" s="36"/>
      <c r="V872" s="37"/>
      <c r="W872" s="37"/>
      <c r="X872" s="38"/>
      <c r="Y872" s="38"/>
      <c r="Z872" s="48"/>
      <c r="AA872" s="39"/>
      <c r="AB872" s="40"/>
      <c r="AC872" s="40"/>
      <c r="AD872" s="40"/>
      <c r="AE872" s="41"/>
      <c r="AF872" s="42"/>
      <c r="AG872" s="49"/>
      <c r="AH872" s="43"/>
      <c r="AI872" s="43"/>
      <c r="AJ872" s="44"/>
      <c r="AK872" s="44"/>
      <c r="AL872" s="44"/>
      <c r="AM872" s="44"/>
      <c r="AN872" s="36"/>
      <c r="AO872" s="36"/>
      <c r="AP872" s="36"/>
      <c r="AQ872" s="36"/>
      <c r="AR872" s="36"/>
      <c r="AS872" s="36"/>
    </row>
    <row r="873" spans="19:45" ht="30" customHeight="1" x14ac:dyDescent="0.25">
      <c r="S873" s="7" t="s">
        <v>696</v>
      </c>
      <c r="T873" s="28">
        <v>44867</v>
      </c>
      <c r="U873" s="36"/>
      <c r="V873" s="37"/>
      <c r="W873" s="37"/>
      <c r="X873" s="38"/>
      <c r="Y873" s="38"/>
      <c r="Z873" s="48"/>
      <c r="AA873" s="39"/>
      <c r="AB873" s="40"/>
      <c r="AC873" s="40"/>
      <c r="AD873" s="40"/>
      <c r="AE873" s="41"/>
      <c r="AF873" s="42"/>
      <c r="AG873" s="49"/>
      <c r="AH873" s="43"/>
      <c r="AI873" s="43"/>
      <c r="AJ873" s="44"/>
      <c r="AK873" s="44"/>
      <c r="AL873" s="44"/>
      <c r="AM873" s="44"/>
      <c r="AN873" s="36"/>
      <c r="AO873" s="36"/>
      <c r="AP873" s="36"/>
      <c r="AQ873" s="36"/>
      <c r="AR873" s="36"/>
      <c r="AS873" s="36"/>
    </row>
    <row r="874" spans="19:45" ht="30" customHeight="1" x14ac:dyDescent="0.25">
      <c r="S874" s="7" t="s">
        <v>694</v>
      </c>
      <c r="T874" s="15" t="s">
        <v>994</v>
      </c>
      <c r="U874" s="36"/>
      <c r="V874" s="37"/>
      <c r="W874" s="37"/>
      <c r="X874" s="38"/>
      <c r="Y874" s="38"/>
      <c r="Z874" s="48"/>
      <c r="AA874" s="39"/>
      <c r="AB874" s="40"/>
      <c r="AC874" s="40"/>
      <c r="AD874" s="40"/>
      <c r="AE874" s="41"/>
      <c r="AF874" s="42"/>
      <c r="AG874" s="49"/>
      <c r="AH874" s="43"/>
      <c r="AI874" s="43"/>
      <c r="AJ874" s="44"/>
      <c r="AK874" s="44"/>
      <c r="AL874" s="44"/>
      <c r="AM874" s="44"/>
      <c r="AN874" s="36"/>
      <c r="AO874" s="36"/>
      <c r="AP874" s="36"/>
      <c r="AQ874" s="36"/>
      <c r="AR874" s="36"/>
      <c r="AS874" s="36"/>
    </row>
    <row r="875" spans="19:45" ht="30" customHeight="1" x14ac:dyDescent="0.25">
      <c r="S875" s="7" t="s">
        <v>697</v>
      </c>
      <c r="T875" s="7">
        <f ca="1">COUNTA(U850:U909)</f>
        <v>7</v>
      </c>
      <c r="U875" s="36"/>
      <c r="V875" s="37"/>
      <c r="W875" s="37"/>
      <c r="X875" s="38"/>
      <c r="Y875" s="38"/>
      <c r="Z875" s="48"/>
      <c r="AA875" s="39"/>
      <c r="AB875" s="40"/>
      <c r="AC875" s="40"/>
      <c r="AD875" s="40"/>
      <c r="AE875" s="41"/>
      <c r="AF875" s="42"/>
      <c r="AG875" s="49"/>
      <c r="AH875" s="43"/>
      <c r="AI875" s="43"/>
      <c r="AJ875" s="44"/>
      <c r="AK875" s="44"/>
      <c r="AL875" s="44"/>
      <c r="AM875" s="44"/>
      <c r="AN875" s="36"/>
      <c r="AO875" s="36"/>
      <c r="AP875" s="36"/>
      <c r="AQ875" s="36"/>
      <c r="AR875" s="36"/>
      <c r="AS875" s="36"/>
    </row>
    <row r="876" spans="19:45" ht="30" customHeight="1" x14ac:dyDescent="0.25">
      <c r="S876" s="7" t="s">
        <v>715</v>
      </c>
      <c r="T876" s="7" t="str">
        <f>T864&amp;"+/-"&amp;T865&amp;" "&amp;T874</f>
        <v>-38+/-0.8 dBV</v>
      </c>
      <c r="U876" s="36"/>
      <c r="V876" s="37"/>
      <c r="W876" s="37"/>
      <c r="X876" s="38"/>
      <c r="Y876" s="38"/>
      <c r="Z876" s="48"/>
      <c r="AA876" s="39"/>
      <c r="AB876" s="40"/>
      <c r="AC876" s="40"/>
      <c r="AD876" s="40"/>
      <c r="AE876" s="41"/>
      <c r="AF876" s="42"/>
      <c r="AG876" s="49"/>
      <c r="AH876" s="43"/>
      <c r="AI876" s="43"/>
      <c r="AJ876" s="44"/>
      <c r="AK876" s="44"/>
      <c r="AL876" s="44"/>
      <c r="AM876" s="44"/>
      <c r="AN876" s="36"/>
      <c r="AO876" s="36"/>
      <c r="AP876" s="36"/>
      <c r="AQ876" s="36"/>
      <c r="AR876" s="36"/>
      <c r="AS876" s="36"/>
    </row>
    <row r="877" spans="19:45" ht="30" customHeight="1" x14ac:dyDescent="0.25">
      <c r="S877" s="7" t="s">
        <v>719</v>
      </c>
      <c r="T877" s="54" t="str">
        <f>T856&amp;" : "&amp;T859&amp;" "&amp;"(uA)"&amp;CHAR(10)&amp;"Vdc&amp;Remark: "&amp;T862</f>
        <v>3.3V : 100~170 (uA)
Vdc&amp;Remark: -</v>
      </c>
      <c r="U877" s="36"/>
      <c r="V877" s="37"/>
      <c r="W877" s="37"/>
      <c r="X877" s="38"/>
      <c r="Y877" s="38"/>
      <c r="Z877" s="48"/>
      <c r="AA877" s="39"/>
      <c r="AB877" s="40"/>
      <c r="AC877" s="40"/>
      <c r="AD877" s="40"/>
      <c r="AE877" s="41"/>
      <c r="AF877" s="42"/>
      <c r="AG877" s="49"/>
      <c r="AH877" s="43"/>
      <c r="AI877" s="43"/>
      <c r="AJ877" s="44"/>
      <c r="AK877" s="44"/>
      <c r="AL877" s="44"/>
      <c r="AM877" s="44"/>
      <c r="AN877" s="36"/>
      <c r="AO877" s="36"/>
      <c r="AP877" s="36"/>
      <c r="AQ877" s="36"/>
      <c r="AR877" s="36"/>
      <c r="AS877" s="36"/>
    </row>
    <row r="878" spans="19:45" ht="30" customHeight="1" x14ac:dyDescent="0.25">
      <c r="U878" s="36"/>
      <c r="V878" s="37"/>
      <c r="W878" s="37"/>
      <c r="X878" s="38"/>
      <c r="Y878" s="38"/>
      <c r="Z878" s="48"/>
      <c r="AA878" s="39"/>
      <c r="AB878" s="40"/>
      <c r="AC878" s="40"/>
      <c r="AD878" s="40"/>
      <c r="AE878" s="41"/>
      <c r="AF878" s="42"/>
      <c r="AG878" s="49"/>
      <c r="AH878" s="43"/>
      <c r="AI878" s="43"/>
      <c r="AJ878" s="44"/>
      <c r="AK878" s="44"/>
      <c r="AL878" s="44"/>
      <c r="AM878" s="44"/>
      <c r="AN878" s="36"/>
      <c r="AO878" s="36"/>
      <c r="AP878" s="36"/>
      <c r="AQ878" s="36"/>
      <c r="AR878" s="36"/>
      <c r="AS878" s="36"/>
    </row>
    <row r="879" spans="19:45" ht="30" customHeight="1" x14ac:dyDescent="0.25">
      <c r="S879" s="2" t="s">
        <v>14</v>
      </c>
      <c r="T879" s="2" t="str">
        <f>ADDRESS(ROW(S879),COLUMN($S$1))&amp;":"&amp;ADDRESS(ROW(S909),COLUMN($T$1))</f>
        <v>$S$879:$T$909</v>
      </c>
      <c r="U879" s="36"/>
      <c r="V879" s="37"/>
      <c r="W879" s="37"/>
      <c r="X879" s="38"/>
      <c r="Y879" s="38"/>
      <c r="Z879" s="48"/>
      <c r="AA879" s="39"/>
      <c r="AB879" s="40"/>
      <c r="AC879" s="40"/>
      <c r="AD879" s="40"/>
      <c r="AE879" s="41"/>
      <c r="AF879" s="42"/>
      <c r="AG879" s="49"/>
      <c r="AH879" s="43"/>
      <c r="AI879" s="43"/>
      <c r="AJ879" s="44"/>
      <c r="AK879" s="44"/>
      <c r="AL879" s="44"/>
      <c r="AM879" s="44"/>
      <c r="AN879" s="36"/>
      <c r="AO879" s="36"/>
      <c r="AP879" s="36"/>
      <c r="AQ879" s="36"/>
      <c r="AR879" s="36"/>
      <c r="AS879" s="36"/>
    </row>
    <row r="880" spans="19:45" ht="30" customHeight="1" x14ac:dyDescent="0.25">
      <c r="S880" s="4" t="str">
        <f>$BB$2</f>
        <v>14V</v>
      </c>
      <c r="T880" s="3">
        <v>6.9</v>
      </c>
      <c r="U880" s="36"/>
      <c r="V880" s="37"/>
      <c r="W880" s="37"/>
      <c r="X880" s="38"/>
      <c r="Y880" s="38"/>
      <c r="Z880" s="48"/>
      <c r="AA880" s="39"/>
      <c r="AB880" s="40"/>
      <c r="AC880" s="40"/>
      <c r="AD880" s="40"/>
      <c r="AE880" s="41"/>
      <c r="AF880" s="42"/>
      <c r="AG880" s="49"/>
      <c r="AH880" s="43"/>
      <c r="AI880" s="43"/>
      <c r="AJ880" s="44"/>
      <c r="AK880" s="44"/>
      <c r="AL880" s="44"/>
      <c r="AM880" s="44"/>
      <c r="AN880" s="36"/>
      <c r="AO880" s="36"/>
      <c r="AP880" s="36"/>
      <c r="AQ880" s="36"/>
      <c r="AR880" s="36"/>
      <c r="AS880" s="36"/>
    </row>
    <row r="881" spans="19:45" ht="30" customHeight="1" x14ac:dyDescent="0.25">
      <c r="S881" s="4" t="str">
        <f>$BB$3</f>
        <v>13V</v>
      </c>
      <c r="T881" s="3">
        <v>5.75</v>
      </c>
      <c r="U881" s="36"/>
      <c r="V881" s="37"/>
      <c r="W881" s="37"/>
      <c r="X881" s="38"/>
      <c r="Y881" s="38"/>
      <c r="Z881" s="48"/>
      <c r="AA881" s="39"/>
      <c r="AB881" s="40"/>
      <c r="AC881" s="40"/>
      <c r="AD881" s="40"/>
      <c r="AE881" s="41"/>
      <c r="AF881" s="42"/>
      <c r="AG881" s="49"/>
      <c r="AH881" s="43"/>
      <c r="AI881" s="43"/>
      <c r="AJ881" s="44"/>
      <c r="AK881" s="44"/>
      <c r="AL881" s="44"/>
      <c r="AM881" s="44"/>
      <c r="AN881" s="36"/>
      <c r="AO881" s="36"/>
      <c r="AP881" s="36"/>
      <c r="AQ881" s="36"/>
      <c r="AR881" s="36"/>
      <c r="AS881" s="36"/>
    </row>
    <row r="882" spans="19:45" ht="30" customHeight="1" x14ac:dyDescent="0.25">
      <c r="S882" s="4" t="str">
        <f>$BB$4</f>
        <v>12V</v>
      </c>
      <c r="T882" s="3">
        <v>4.5</v>
      </c>
      <c r="U882" s="36"/>
      <c r="V882" s="37"/>
      <c r="W882" s="37"/>
      <c r="X882" s="38"/>
      <c r="Y882" s="38"/>
      <c r="Z882" s="48"/>
      <c r="AA882" s="39"/>
      <c r="AB882" s="40"/>
      <c r="AC882" s="40"/>
      <c r="AD882" s="40"/>
      <c r="AE882" s="41"/>
      <c r="AF882" s="42"/>
      <c r="AG882" s="49"/>
      <c r="AH882" s="43"/>
      <c r="AI882" s="43"/>
      <c r="AJ882" s="44"/>
      <c r="AK882" s="44"/>
      <c r="AL882" s="44"/>
      <c r="AM882" s="44"/>
      <c r="AN882" s="36"/>
      <c r="AO882" s="36"/>
      <c r="AP882" s="36"/>
      <c r="AQ882" s="36"/>
      <c r="AR882" s="36"/>
      <c r="AS882" s="36"/>
    </row>
    <row r="883" spans="19:45" ht="30" customHeight="1" x14ac:dyDescent="0.25">
      <c r="S883" s="4" t="str">
        <f>$BB$5</f>
        <v>11V</v>
      </c>
      <c r="T883" s="3">
        <v>3</v>
      </c>
      <c r="U883" s="36"/>
      <c r="V883" s="37"/>
      <c r="W883" s="37"/>
      <c r="X883" s="38"/>
      <c r="Y883" s="38"/>
      <c r="Z883" s="48"/>
      <c r="AA883" s="39"/>
      <c r="AB883" s="40"/>
      <c r="AC883" s="40"/>
      <c r="AD883" s="40"/>
      <c r="AE883" s="41"/>
      <c r="AF883" s="42"/>
      <c r="AG883" s="49"/>
      <c r="AH883" s="43"/>
      <c r="AI883" s="43"/>
      <c r="AJ883" s="44"/>
      <c r="AK883" s="44"/>
      <c r="AL883" s="44"/>
      <c r="AM883" s="44"/>
      <c r="AN883" s="36"/>
      <c r="AO883" s="36"/>
      <c r="AP883" s="36"/>
      <c r="AQ883" s="36"/>
      <c r="AR883" s="36"/>
      <c r="AS883" s="36"/>
    </row>
    <row r="884" spans="19:45" ht="30" customHeight="1" x14ac:dyDescent="0.25">
      <c r="S884" s="4" t="str">
        <f>$BB$6</f>
        <v>10V</v>
      </c>
      <c r="T884" s="3">
        <v>1.55</v>
      </c>
      <c r="U884" s="36"/>
      <c r="V884" s="37"/>
      <c r="W884" s="37"/>
      <c r="X884" s="38"/>
      <c r="Y884" s="38"/>
      <c r="Z884" s="48"/>
      <c r="AA884" s="39"/>
      <c r="AB884" s="40"/>
      <c r="AC884" s="40"/>
      <c r="AD884" s="40"/>
      <c r="AE884" s="41"/>
      <c r="AF884" s="42"/>
      <c r="AG884" s="49"/>
      <c r="AH884" s="43"/>
      <c r="AI884" s="43"/>
      <c r="AJ884" s="44"/>
      <c r="AK884" s="44"/>
      <c r="AL884" s="44"/>
      <c r="AM884" s="44"/>
      <c r="AN884" s="36"/>
      <c r="AO884" s="36"/>
      <c r="AP884" s="36"/>
      <c r="AQ884" s="36"/>
      <c r="AR884" s="36"/>
      <c r="AS884" s="36"/>
    </row>
    <row r="885" spans="19:45" ht="30" customHeight="1" x14ac:dyDescent="0.25">
      <c r="S885" s="4" t="str">
        <f>$BB$7</f>
        <v>9V</v>
      </c>
      <c r="T885" s="3">
        <v>0</v>
      </c>
      <c r="U885" s="36"/>
      <c r="V885" s="37"/>
      <c r="W885" s="37"/>
      <c r="X885" s="38"/>
      <c r="Y885" s="38"/>
      <c r="Z885" s="48"/>
      <c r="AA885" s="39"/>
      <c r="AB885" s="40"/>
      <c r="AC885" s="40"/>
      <c r="AD885" s="40"/>
      <c r="AE885" s="41"/>
      <c r="AF885" s="42"/>
      <c r="AG885" s="49"/>
      <c r="AH885" s="43"/>
      <c r="AI885" s="43"/>
      <c r="AJ885" s="44"/>
      <c r="AK885" s="44"/>
      <c r="AL885" s="44"/>
      <c r="AM885" s="44"/>
      <c r="AN885" s="36"/>
      <c r="AO885" s="36"/>
      <c r="AP885" s="36"/>
      <c r="AQ885" s="36"/>
      <c r="AR885" s="36"/>
      <c r="AS885" s="36"/>
    </row>
    <row r="886" spans="19:45" ht="30" customHeight="1" x14ac:dyDescent="0.25">
      <c r="S886" s="4" t="str">
        <f>$BB$8</f>
        <v>8V</v>
      </c>
      <c r="T886" s="3" t="s">
        <v>562</v>
      </c>
      <c r="U886" s="36"/>
      <c r="V886" s="37"/>
      <c r="W886" s="37"/>
      <c r="X886" s="38"/>
      <c r="Y886" s="38"/>
      <c r="Z886" s="48"/>
      <c r="AA886" s="39"/>
      <c r="AB886" s="40"/>
      <c r="AC886" s="40"/>
      <c r="AD886" s="40"/>
      <c r="AE886" s="41"/>
      <c r="AF886" s="42"/>
      <c r="AG886" s="49"/>
      <c r="AH886" s="43"/>
      <c r="AI886" s="43"/>
      <c r="AJ886" s="44"/>
      <c r="AK886" s="44"/>
      <c r="AL886" s="44"/>
      <c r="AM886" s="44"/>
      <c r="AN886" s="36"/>
      <c r="AO886" s="36"/>
      <c r="AP886" s="36"/>
      <c r="AQ886" s="36"/>
      <c r="AR886" s="36"/>
      <c r="AS886" s="36"/>
    </row>
    <row r="887" spans="19:45" ht="30" customHeight="1" x14ac:dyDescent="0.25">
      <c r="S887" s="4" t="str">
        <f>$BB$9</f>
        <v>7V</v>
      </c>
      <c r="T887" s="3" t="s">
        <v>562</v>
      </c>
      <c r="U887" s="36"/>
      <c r="V887" s="37"/>
      <c r="W887" s="37"/>
      <c r="X887" s="38"/>
      <c r="Y887" s="38"/>
      <c r="Z887" s="48"/>
      <c r="AA887" s="39"/>
      <c r="AB887" s="40"/>
      <c r="AC887" s="40"/>
      <c r="AD887" s="40"/>
      <c r="AE887" s="41"/>
      <c r="AF887" s="42"/>
      <c r="AG887" s="49"/>
      <c r="AH887" s="43"/>
      <c r="AI887" s="43"/>
      <c r="AJ887" s="44"/>
      <c r="AK887" s="44"/>
      <c r="AL887" s="44"/>
      <c r="AM887" s="44"/>
      <c r="AN887" s="36"/>
      <c r="AO887" s="36"/>
      <c r="AP887" s="36"/>
      <c r="AQ887" s="36"/>
      <c r="AR887" s="36"/>
      <c r="AS887" s="36"/>
    </row>
    <row r="888" spans="19:45" ht="30" customHeight="1" x14ac:dyDescent="0.25">
      <c r="S888" s="4" t="str">
        <f>$BB$10</f>
        <v>FIX</v>
      </c>
      <c r="T888" s="3">
        <v>0</v>
      </c>
      <c r="U888" s="36"/>
      <c r="V888" s="37"/>
      <c r="W888" s="37"/>
      <c r="X888" s="38"/>
      <c r="Y888" s="38"/>
      <c r="Z888" s="48"/>
      <c r="AA888" s="39"/>
      <c r="AB888" s="40"/>
      <c r="AC888" s="40"/>
      <c r="AD888" s="40"/>
      <c r="AE888" s="41"/>
      <c r="AF888" s="42"/>
      <c r="AG888" s="49"/>
      <c r="AH888" s="43"/>
      <c r="AI888" s="43"/>
      <c r="AJ888" s="44"/>
      <c r="AK888" s="44"/>
      <c r="AL888" s="44"/>
      <c r="AM888" s="44"/>
      <c r="AN888" s="36"/>
      <c r="AO888" s="36"/>
      <c r="AP888" s="36"/>
      <c r="AQ888" s="36"/>
      <c r="AR888" s="36"/>
      <c r="AS888" s="36"/>
    </row>
    <row r="889" spans="19:45" ht="30" customHeight="1" x14ac:dyDescent="0.25">
      <c r="S889" s="4" t="str">
        <f>$BB$11</f>
        <v>-</v>
      </c>
      <c r="T889" s="3"/>
      <c r="U889" s="36"/>
      <c r="V889" s="37"/>
      <c r="W889" s="37"/>
      <c r="X889" s="38"/>
      <c r="Y889" s="38"/>
      <c r="Z889" s="48"/>
      <c r="AA889" s="39"/>
      <c r="AB889" s="40"/>
      <c r="AC889" s="40"/>
      <c r="AD889" s="40"/>
      <c r="AE889" s="41"/>
      <c r="AF889" s="42"/>
      <c r="AG889" s="49"/>
      <c r="AH889" s="43"/>
      <c r="AI889" s="43"/>
      <c r="AJ889" s="44"/>
      <c r="AK889" s="44"/>
      <c r="AL889" s="44"/>
      <c r="AM889" s="44"/>
      <c r="AN889" s="36"/>
      <c r="AO889" s="36"/>
      <c r="AP889" s="36"/>
      <c r="AQ889" s="36"/>
      <c r="AR889" s="36"/>
      <c r="AS889" s="36"/>
    </row>
    <row r="890" spans="19:45" ht="30" customHeight="1" x14ac:dyDescent="0.25">
      <c r="S890" s="4" t="str">
        <f>$BB$12</f>
        <v>-</v>
      </c>
      <c r="T890" s="3"/>
      <c r="U890" s="36"/>
      <c r="V890" s="37"/>
      <c r="W890" s="37"/>
      <c r="X890" s="38"/>
      <c r="Y890" s="38"/>
      <c r="Z890" s="48"/>
      <c r="AA890" s="39"/>
      <c r="AB890" s="40"/>
      <c r="AC890" s="40"/>
      <c r="AD890" s="40"/>
      <c r="AE890" s="41"/>
      <c r="AF890" s="42"/>
      <c r="AG890" s="49"/>
      <c r="AH890" s="43"/>
      <c r="AI890" s="43"/>
      <c r="AJ890" s="44"/>
      <c r="AK890" s="44"/>
      <c r="AL890" s="44"/>
      <c r="AM890" s="44"/>
      <c r="AN890" s="36"/>
      <c r="AO890" s="36"/>
      <c r="AP890" s="36"/>
      <c r="AQ890" s="36"/>
      <c r="AR890" s="36"/>
      <c r="AS890" s="36"/>
    </row>
    <row r="891" spans="19:45" ht="30" customHeight="1" x14ac:dyDescent="0.25">
      <c r="S891" s="4" t="str">
        <f>$BB$13</f>
        <v>-</v>
      </c>
      <c r="T891" s="3"/>
      <c r="U891" s="36"/>
      <c r="V891" s="37"/>
      <c r="W891" s="37"/>
      <c r="X891" s="38"/>
      <c r="Y891" s="38"/>
      <c r="Z891" s="48"/>
      <c r="AA891" s="39"/>
      <c r="AB891" s="40"/>
      <c r="AC891" s="40"/>
      <c r="AD891" s="40"/>
      <c r="AE891" s="41"/>
      <c r="AF891" s="42"/>
      <c r="AG891" s="49"/>
      <c r="AH891" s="43"/>
      <c r="AI891" s="43"/>
      <c r="AJ891" s="44"/>
      <c r="AK891" s="44"/>
      <c r="AL891" s="44"/>
      <c r="AM891" s="44"/>
      <c r="AN891" s="36"/>
      <c r="AO891" s="36"/>
      <c r="AP891" s="36"/>
      <c r="AQ891" s="36"/>
      <c r="AR891" s="36"/>
      <c r="AS891" s="36"/>
    </row>
    <row r="892" spans="19:45" ht="30" customHeight="1" x14ac:dyDescent="0.25">
      <c r="S892" s="4" t="str">
        <f>$BB$14</f>
        <v>-</v>
      </c>
      <c r="T892" s="3"/>
      <c r="U892" s="36"/>
      <c r="V892" s="37"/>
      <c r="W892" s="37"/>
      <c r="X892" s="38"/>
      <c r="Y892" s="38"/>
      <c r="Z892" s="48"/>
      <c r="AA892" s="39"/>
      <c r="AB892" s="40"/>
      <c r="AC892" s="40"/>
      <c r="AD892" s="40"/>
      <c r="AE892" s="41"/>
      <c r="AF892" s="42"/>
      <c r="AG892" s="49"/>
      <c r="AH892" s="43"/>
      <c r="AI892" s="43"/>
      <c r="AJ892" s="44"/>
      <c r="AK892" s="44"/>
      <c r="AL892" s="44"/>
      <c r="AM892" s="44"/>
      <c r="AN892" s="36"/>
      <c r="AO892" s="36"/>
      <c r="AP892" s="36"/>
      <c r="AQ892" s="36"/>
      <c r="AR892" s="36"/>
      <c r="AS892" s="36"/>
    </row>
    <row r="893" spans="19:45" ht="30" customHeight="1" x14ac:dyDescent="0.25">
      <c r="S893" s="4" t="str">
        <f>$BB$15</f>
        <v>-</v>
      </c>
      <c r="T893" s="3"/>
      <c r="U893" s="36"/>
      <c r="V893" s="37"/>
      <c r="W893" s="37"/>
      <c r="X893" s="38"/>
      <c r="Y893" s="38"/>
      <c r="Z893" s="48"/>
      <c r="AA893" s="39"/>
      <c r="AB893" s="40"/>
      <c r="AC893" s="40"/>
      <c r="AD893" s="40"/>
      <c r="AE893" s="41"/>
      <c r="AF893" s="42"/>
      <c r="AG893" s="49"/>
      <c r="AH893" s="43"/>
      <c r="AI893" s="43"/>
      <c r="AJ893" s="44"/>
      <c r="AK893" s="44"/>
      <c r="AL893" s="44"/>
      <c r="AM893" s="44"/>
      <c r="AN893" s="36"/>
      <c r="AO893" s="36"/>
      <c r="AP893" s="36"/>
      <c r="AQ893" s="36"/>
      <c r="AR893" s="36"/>
      <c r="AS893" s="36"/>
    </row>
    <row r="894" spans="19:45" ht="30" customHeight="1" x14ac:dyDescent="0.25">
      <c r="S894" s="4" t="str">
        <f>$BB$16</f>
        <v>-</v>
      </c>
      <c r="T894" s="3"/>
      <c r="U894" s="36"/>
      <c r="V894" s="37"/>
      <c r="W894" s="37"/>
      <c r="X894" s="38"/>
      <c r="Y894" s="38"/>
      <c r="Z894" s="48"/>
      <c r="AA894" s="39"/>
      <c r="AB894" s="40"/>
      <c r="AC894" s="40"/>
      <c r="AD894" s="40"/>
      <c r="AE894" s="41"/>
      <c r="AF894" s="42"/>
      <c r="AG894" s="49"/>
      <c r="AH894" s="43"/>
      <c r="AI894" s="43"/>
      <c r="AJ894" s="44"/>
      <c r="AK894" s="44"/>
      <c r="AL894" s="44"/>
      <c r="AM894" s="44"/>
      <c r="AN894" s="36"/>
      <c r="AO894" s="36"/>
      <c r="AP894" s="36"/>
      <c r="AQ894" s="36"/>
      <c r="AR894" s="36"/>
      <c r="AS894" s="36"/>
    </row>
    <row r="895" spans="19:45" ht="30" customHeight="1" x14ac:dyDescent="0.25">
      <c r="S895" s="4" t="str">
        <f>$BB$17</f>
        <v>-</v>
      </c>
      <c r="T895" s="3"/>
      <c r="U895" s="36"/>
      <c r="V895" s="37"/>
      <c r="W895" s="37"/>
      <c r="X895" s="38"/>
      <c r="Y895" s="38"/>
      <c r="Z895" s="48"/>
      <c r="AA895" s="39"/>
      <c r="AB895" s="40"/>
      <c r="AC895" s="40"/>
      <c r="AD895" s="40"/>
      <c r="AE895" s="41"/>
      <c r="AF895" s="42"/>
      <c r="AG895" s="49"/>
      <c r="AH895" s="43"/>
      <c r="AI895" s="43"/>
      <c r="AJ895" s="44"/>
      <c r="AK895" s="44"/>
      <c r="AL895" s="44"/>
      <c r="AM895" s="44"/>
      <c r="AN895" s="36"/>
      <c r="AO895" s="36"/>
      <c r="AP895" s="36"/>
      <c r="AQ895" s="36"/>
      <c r="AR895" s="36"/>
      <c r="AS895" s="36"/>
    </row>
    <row r="896" spans="19:45" ht="30" customHeight="1" x14ac:dyDescent="0.25">
      <c r="S896" s="4" t="str">
        <f>$BB$18</f>
        <v>-</v>
      </c>
      <c r="T896" s="3"/>
      <c r="U896" s="36"/>
      <c r="V896" s="37"/>
      <c r="W896" s="37"/>
      <c r="X896" s="38"/>
      <c r="Y896" s="38"/>
      <c r="Z896" s="48"/>
      <c r="AA896" s="39"/>
      <c r="AB896" s="40"/>
      <c r="AC896" s="40"/>
      <c r="AD896" s="40"/>
      <c r="AE896" s="41"/>
      <c r="AF896" s="42"/>
      <c r="AG896" s="49"/>
      <c r="AH896" s="43"/>
      <c r="AI896" s="43"/>
      <c r="AJ896" s="44"/>
      <c r="AK896" s="44"/>
      <c r="AL896" s="44"/>
      <c r="AM896" s="44"/>
      <c r="AN896" s="36"/>
      <c r="AO896" s="36"/>
      <c r="AP896" s="36"/>
      <c r="AQ896" s="36"/>
      <c r="AR896" s="36"/>
      <c r="AS896" s="36"/>
    </row>
    <row r="897" spans="19:45" ht="30" customHeight="1" x14ac:dyDescent="0.25">
      <c r="S897" s="4" t="str">
        <f>$BB$19</f>
        <v>-</v>
      </c>
      <c r="T897" s="3"/>
      <c r="U897" s="36"/>
      <c r="V897" s="37"/>
      <c r="W897" s="37"/>
      <c r="X897" s="38"/>
      <c r="Y897" s="38"/>
      <c r="Z897" s="48"/>
      <c r="AA897" s="39"/>
      <c r="AB897" s="40"/>
      <c r="AC897" s="40"/>
      <c r="AD897" s="40"/>
      <c r="AE897" s="41"/>
      <c r="AF897" s="42"/>
      <c r="AG897" s="49"/>
      <c r="AH897" s="43"/>
      <c r="AI897" s="43"/>
      <c r="AJ897" s="44"/>
      <c r="AK897" s="44"/>
      <c r="AL897" s="44"/>
      <c r="AM897" s="44"/>
      <c r="AN897" s="36"/>
      <c r="AO897" s="36"/>
      <c r="AP897" s="36"/>
      <c r="AQ897" s="36"/>
      <c r="AR897" s="36"/>
      <c r="AS897" s="36"/>
    </row>
    <row r="898" spans="19:45" ht="30" customHeight="1" x14ac:dyDescent="0.25">
      <c r="S898" s="4" t="str">
        <f>$BB$20</f>
        <v>-</v>
      </c>
      <c r="T898" s="3"/>
      <c r="U898" s="36"/>
      <c r="V898" s="37"/>
      <c r="W898" s="37"/>
      <c r="X898" s="38"/>
      <c r="Y898" s="38"/>
      <c r="Z898" s="48"/>
      <c r="AA898" s="39"/>
      <c r="AB898" s="40"/>
      <c r="AC898" s="40"/>
      <c r="AD898" s="40"/>
      <c r="AE898" s="41"/>
      <c r="AF898" s="42"/>
      <c r="AG898" s="49"/>
      <c r="AH898" s="43"/>
      <c r="AI898" s="43"/>
      <c r="AJ898" s="44"/>
      <c r="AK898" s="44"/>
      <c r="AL898" s="44"/>
      <c r="AM898" s="44"/>
      <c r="AN898" s="36"/>
      <c r="AO898" s="36"/>
      <c r="AP898" s="36"/>
      <c r="AQ898" s="36"/>
      <c r="AR898" s="36"/>
      <c r="AS898" s="36"/>
    </row>
    <row r="899" spans="19:45" ht="30" customHeight="1" x14ac:dyDescent="0.25">
      <c r="S899" s="4" t="str">
        <f>$BB$21</f>
        <v>-</v>
      </c>
      <c r="T899" s="3"/>
      <c r="U899" s="36"/>
      <c r="V899" s="37"/>
      <c r="W899" s="37"/>
      <c r="X899" s="38"/>
      <c r="Y899" s="38"/>
      <c r="Z899" s="48"/>
      <c r="AA899" s="39"/>
      <c r="AB899" s="40"/>
      <c r="AC899" s="40"/>
      <c r="AD899" s="40"/>
      <c r="AE899" s="41"/>
      <c r="AF899" s="42"/>
      <c r="AG899" s="49"/>
      <c r="AH899" s="43"/>
      <c r="AI899" s="43"/>
      <c r="AJ899" s="44"/>
      <c r="AK899" s="44"/>
      <c r="AL899" s="44"/>
      <c r="AM899" s="44"/>
      <c r="AN899" s="36"/>
      <c r="AO899" s="36"/>
      <c r="AP899" s="36"/>
      <c r="AQ899" s="36"/>
      <c r="AR899" s="36"/>
      <c r="AS899" s="36"/>
    </row>
    <row r="900" spans="19:45" ht="30" customHeight="1" x14ac:dyDescent="0.25">
      <c r="S900" s="4" t="str">
        <f>$BB$22</f>
        <v>-</v>
      </c>
      <c r="T900" s="3"/>
      <c r="U900" s="36"/>
      <c r="V900" s="37"/>
      <c r="W900" s="37"/>
      <c r="X900" s="38"/>
      <c r="Y900" s="38"/>
      <c r="Z900" s="48"/>
      <c r="AA900" s="39"/>
      <c r="AB900" s="40"/>
      <c r="AC900" s="40"/>
      <c r="AD900" s="40"/>
      <c r="AE900" s="41"/>
      <c r="AF900" s="42"/>
      <c r="AG900" s="49"/>
      <c r="AH900" s="43"/>
      <c r="AI900" s="43"/>
      <c r="AJ900" s="44"/>
      <c r="AK900" s="44"/>
      <c r="AL900" s="44"/>
      <c r="AM900" s="44"/>
      <c r="AN900" s="36"/>
      <c r="AO900" s="36"/>
      <c r="AP900" s="36"/>
      <c r="AQ900" s="36"/>
      <c r="AR900" s="36"/>
      <c r="AS900" s="36"/>
    </row>
    <row r="901" spans="19:45" ht="30" customHeight="1" x14ac:dyDescent="0.25">
      <c r="S901" s="4" t="str">
        <f>$BB$23</f>
        <v>-</v>
      </c>
      <c r="T901" s="3"/>
      <c r="U901" s="36"/>
      <c r="V901" s="37"/>
      <c r="W901" s="37"/>
      <c r="X901" s="38"/>
      <c r="Y901" s="38"/>
      <c r="Z901" s="48"/>
      <c r="AA901" s="39"/>
      <c r="AB901" s="40"/>
      <c r="AC901" s="40"/>
      <c r="AD901" s="40"/>
      <c r="AE901" s="41"/>
      <c r="AF901" s="42"/>
      <c r="AG901" s="49"/>
      <c r="AH901" s="43"/>
      <c r="AI901" s="43"/>
      <c r="AJ901" s="44"/>
      <c r="AK901" s="44"/>
      <c r="AL901" s="44"/>
      <c r="AM901" s="44"/>
      <c r="AN901" s="36"/>
      <c r="AO901" s="36"/>
      <c r="AP901" s="36"/>
      <c r="AQ901" s="36"/>
      <c r="AR901" s="36"/>
      <c r="AS901" s="36"/>
    </row>
    <row r="902" spans="19:45" ht="30" customHeight="1" x14ac:dyDescent="0.25">
      <c r="S902" s="4" t="str">
        <f>$BB$24</f>
        <v>-</v>
      </c>
      <c r="T902" s="3"/>
      <c r="U902" s="36"/>
      <c r="V902" s="37"/>
      <c r="W902" s="37"/>
      <c r="X902" s="38"/>
      <c r="Y902" s="38"/>
      <c r="Z902" s="48"/>
      <c r="AA902" s="39"/>
      <c r="AB902" s="40"/>
      <c r="AC902" s="40"/>
      <c r="AD902" s="40"/>
      <c r="AE902" s="41"/>
      <c r="AF902" s="42"/>
      <c r="AG902" s="49"/>
      <c r="AH902" s="43"/>
      <c r="AI902" s="43"/>
      <c r="AJ902" s="44"/>
      <c r="AK902" s="44"/>
      <c r="AL902" s="44"/>
      <c r="AM902" s="44"/>
      <c r="AN902" s="36"/>
      <c r="AO902" s="36"/>
      <c r="AP902" s="36"/>
      <c r="AQ902" s="36"/>
      <c r="AR902" s="36"/>
      <c r="AS902" s="36"/>
    </row>
    <row r="903" spans="19:45" ht="30" customHeight="1" x14ac:dyDescent="0.25">
      <c r="S903" s="4" t="str">
        <f>$BB$25</f>
        <v>-</v>
      </c>
      <c r="T903" s="3"/>
      <c r="U903" s="36"/>
      <c r="V903" s="37"/>
      <c r="W903" s="37"/>
      <c r="X903" s="38"/>
      <c r="Y903" s="38"/>
      <c r="Z903" s="48"/>
      <c r="AA903" s="39"/>
      <c r="AB903" s="40"/>
      <c r="AC903" s="40"/>
      <c r="AD903" s="40"/>
      <c r="AE903" s="41"/>
      <c r="AF903" s="42"/>
      <c r="AG903" s="49"/>
      <c r="AH903" s="43"/>
      <c r="AI903" s="43"/>
      <c r="AJ903" s="44"/>
      <c r="AK903" s="44"/>
      <c r="AL903" s="44"/>
      <c r="AM903" s="44"/>
      <c r="AN903" s="36"/>
      <c r="AO903" s="36"/>
      <c r="AP903" s="36"/>
      <c r="AQ903" s="36"/>
      <c r="AR903" s="36"/>
      <c r="AS903" s="36"/>
    </row>
    <row r="904" spans="19:45" ht="30" customHeight="1" x14ac:dyDescent="0.25">
      <c r="S904" s="4" t="str">
        <f>$BB$26</f>
        <v>-</v>
      </c>
      <c r="T904" s="3"/>
      <c r="U904" s="36"/>
      <c r="V904" s="37"/>
      <c r="W904" s="37"/>
      <c r="X904" s="38"/>
      <c r="Y904" s="38"/>
      <c r="Z904" s="48"/>
      <c r="AA904" s="39"/>
      <c r="AB904" s="40"/>
      <c r="AC904" s="40"/>
      <c r="AD904" s="40"/>
      <c r="AE904" s="41"/>
      <c r="AF904" s="42"/>
      <c r="AG904" s="49"/>
      <c r="AH904" s="43"/>
      <c r="AI904" s="43"/>
      <c r="AJ904" s="44"/>
      <c r="AK904" s="44"/>
      <c r="AL904" s="44"/>
      <c r="AM904" s="44"/>
      <c r="AN904" s="36"/>
      <c r="AO904" s="36"/>
      <c r="AP904" s="36"/>
      <c r="AQ904" s="36"/>
      <c r="AR904" s="36"/>
      <c r="AS904" s="36"/>
    </row>
    <row r="905" spans="19:45" ht="30" customHeight="1" x14ac:dyDescent="0.25">
      <c r="S905" s="4" t="str">
        <f>$BB$27</f>
        <v>-</v>
      </c>
      <c r="T905" s="3"/>
      <c r="U905" s="36"/>
      <c r="V905" s="37"/>
      <c r="W905" s="37"/>
      <c r="X905" s="38"/>
      <c r="Y905" s="38"/>
      <c r="Z905" s="48"/>
      <c r="AA905" s="39"/>
      <c r="AB905" s="40"/>
      <c r="AC905" s="40"/>
      <c r="AD905" s="40"/>
      <c r="AE905" s="41"/>
      <c r="AF905" s="42"/>
      <c r="AG905" s="49"/>
      <c r="AH905" s="43"/>
      <c r="AI905" s="43"/>
      <c r="AJ905" s="44"/>
      <c r="AK905" s="44"/>
      <c r="AL905" s="44"/>
      <c r="AM905" s="44"/>
      <c r="AN905" s="36"/>
      <c r="AO905" s="36"/>
      <c r="AP905" s="36"/>
      <c r="AQ905" s="36"/>
      <c r="AR905" s="36"/>
      <c r="AS905" s="36"/>
    </row>
    <row r="906" spans="19:45" ht="30" customHeight="1" x14ac:dyDescent="0.25">
      <c r="S906" s="4" t="str">
        <f>$BB$28</f>
        <v>-</v>
      </c>
      <c r="T906" s="3"/>
      <c r="U906" s="36"/>
      <c r="V906" s="37"/>
      <c r="W906" s="37"/>
      <c r="X906" s="38"/>
      <c r="Y906" s="38"/>
      <c r="Z906" s="48"/>
      <c r="AA906" s="39"/>
      <c r="AB906" s="40"/>
      <c r="AC906" s="40"/>
      <c r="AD906" s="40"/>
      <c r="AE906" s="41"/>
      <c r="AF906" s="42"/>
      <c r="AG906" s="49"/>
      <c r="AH906" s="43"/>
      <c r="AI906" s="43"/>
      <c r="AJ906" s="44"/>
      <c r="AK906" s="44"/>
      <c r="AL906" s="44"/>
      <c r="AM906" s="44"/>
      <c r="AN906" s="36"/>
      <c r="AO906" s="36"/>
      <c r="AP906" s="36"/>
      <c r="AQ906" s="36"/>
      <c r="AR906" s="36"/>
      <c r="AS906" s="36"/>
    </row>
    <row r="907" spans="19:45" ht="30" customHeight="1" x14ac:dyDescent="0.25">
      <c r="S907" s="4" t="str">
        <f>$BB$29</f>
        <v>-</v>
      </c>
      <c r="T907" s="3"/>
      <c r="U907" s="36"/>
      <c r="V907" s="37"/>
      <c r="W907" s="37"/>
      <c r="X907" s="38"/>
      <c r="Y907" s="38"/>
      <c r="Z907" s="48"/>
      <c r="AA907" s="39"/>
      <c r="AB907" s="40"/>
      <c r="AC907" s="40"/>
      <c r="AD907" s="40"/>
      <c r="AE907" s="41"/>
      <c r="AF907" s="42"/>
      <c r="AG907" s="49"/>
      <c r="AH907" s="43"/>
      <c r="AI907" s="43"/>
      <c r="AJ907" s="44"/>
      <c r="AK907" s="44"/>
      <c r="AL907" s="44"/>
      <c r="AM907" s="44"/>
      <c r="AN907" s="36"/>
      <c r="AO907" s="36"/>
      <c r="AP907" s="36"/>
      <c r="AQ907" s="36"/>
      <c r="AR907" s="36"/>
      <c r="AS907" s="36"/>
    </row>
    <row r="908" spans="19:45" ht="30" customHeight="1" x14ac:dyDescent="0.25">
      <c r="S908" s="4" t="str">
        <f>$BB$30</f>
        <v>-</v>
      </c>
      <c r="T908" s="3"/>
      <c r="U908" s="36"/>
      <c r="V908" s="37"/>
      <c r="W908" s="37"/>
      <c r="X908" s="38"/>
      <c r="Y908" s="38"/>
      <c r="Z908" s="48"/>
      <c r="AA908" s="39"/>
      <c r="AB908" s="40"/>
      <c r="AC908" s="40"/>
      <c r="AD908" s="40"/>
      <c r="AE908" s="41"/>
      <c r="AF908" s="42"/>
      <c r="AG908" s="49"/>
      <c r="AH908" s="43"/>
      <c r="AI908" s="43"/>
      <c r="AJ908" s="44"/>
      <c r="AK908" s="44"/>
      <c r="AL908" s="44"/>
      <c r="AM908" s="44"/>
      <c r="AN908" s="36"/>
      <c r="AO908" s="36"/>
      <c r="AP908" s="36"/>
      <c r="AQ908" s="36"/>
      <c r="AR908" s="36"/>
      <c r="AS908" s="36"/>
    </row>
    <row r="909" spans="19:45" ht="30" customHeight="1" x14ac:dyDescent="0.25">
      <c r="S909" s="4" t="str">
        <f>$BB$31</f>
        <v>-</v>
      </c>
      <c r="T909" s="3"/>
      <c r="U909" s="36"/>
      <c r="V909" s="37"/>
      <c r="W909" s="37"/>
      <c r="X909" s="38"/>
      <c r="Y909" s="38"/>
      <c r="Z909" s="48"/>
      <c r="AA909" s="39"/>
      <c r="AB909" s="40"/>
      <c r="AC909" s="40"/>
      <c r="AD909" s="40"/>
      <c r="AE909" s="41"/>
      <c r="AF909" s="42"/>
      <c r="AG909" s="49"/>
      <c r="AH909" s="43"/>
      <c r="AI909" s="43"/>
      <c r="AJ909" s="44"/>
      <c r="AK909" s="44"/>
      <c r="AL909" s="44"/>
      <c r="AM909" s="44"/>
      <c r="AN909" s="36"/>
      <c r="AO909" s="36"/>
      <c r="AP909" s="36"/>
      <c r="AQ909" s="36"/>
      <c r="AR909" s="36"/>
      <c r="AS909" s="36"/>
    </row>
    <row r="910" spans="19:45" ht="30" customHeight="1" x14ac:dyDescent="0.25">
      <c r="S910" s="34"/>
      <c r="T910" s="34"/>
      <c r="U910" s="34"/>
      <c r="V910" s="34"/>
      <c r="W910" s="34"/>
      <c r="X910" s="34"/>
      <c r="Y910" s="34"/>
      <c r="Z910" s="34"/>
      <c r="AA910" s="34"/>
      <c r="AB910" s="34"/>
      <c r="AC910" s="34"/>
      <c r="AD910" s="34"/>
      <c r="AE910" s="34"/>
      <c r="AF910" s="34"/>
      <c r="AG910" s="34"/>
      <c r="AH910" s="34"/>
      <c r="AI910" s="34"/>
      <c r="AJ910" s="34"/>
      <c r="AK910" s="34"/>
      <c r="AL910" s="34"/>
      <c r="AM910" s="34"/>
      <c r="AN910" s="34"/>
      <c r="AO910" s="34"/>
      <c r="AP910" s="34"/>
      <c r="AQ910" s="34"/>
      <c r="AR910" s="6"/>
      <c r="AS910" s="6"/>
    </row>
    <row r="911" spans="19:45" ht="30" customHeight="1" x14ac:dyDescent="0.25">
      <c r="S911" s="31" cm="1">
        <f t="array" ref="S911">BoxNum(ROW($S911))</f>
        <v>15</v>
      </c>
      <c r="T911" s="7" t="s">
        <v>698</v>
      </c>
      <c r="U911" s="15" t="s">
        <v>1311</v>
      </c>
      <c r="V911" s="12"/>
      <c r="W911" s="65"/>
      <c r="X911" s="12"/>
      <c r="Y911" s="7">
        <f>VLOOKUP(U911,$DX$1:$DZ$21,3,FALSE)</f>
        <v>0</v>
      </c>
      <c r="AD911" s="8"/>
    </row>
    <row r="912" spans="19:45" ht="30" customHeight="1" x14ac:dyDescent="0.25">
      <c r="S912" s="7" t="s">
        <v>24</v>
      </c>
      <c r="T912" s="15" t="s">
        <v>1154</v>
      </c>
      <c r="U912" s="5" t="s">
        <v>23</v>
      </c>
      <c r="V912" s="7" t="str">
        <f>VLOOKUP(U911,$DX$1:$DZ$21,2,FALSE)</f>
        <v>Bit11,15</v>
      </c>
      <c r="W912" s="19"/>
      <c r="X912" s="19"/>
      <c r="Y912" s="19"/>
      <c r="Z912" s="19"/>
      <c r="AA912" s="5" t="s">
        <v>592</v>
      </c>
      <c r="AB912" s="26" t="str">
        <f>T931&amp;"_"&amp;ABS(T929)&amp;"dB_"&amp;T933&amp;"_"&amp;T934&amp;"_"&amp;GetAbsMaxMinText(AF915:AG974)&amp;"_"&amp;T914&amp;"_"&amp;T913&amp;S911&amp;"."&amp;T937</f>
        <v>14V_NormalMode_40dB_304ZA_N014A_373_412_ZTS6856E_PR15.0</v>
      </c>
      <c r="AC912" s="18"/>
      <c r="AD912" s="18"/>
      <c r="AE912" s="18"/>
      <c r="AF912" s="18"/>
      <c r="AG912" s="18"/>
      <c r="AH912" s="19"/>
      <c r="AI912" s="19" t="s">
        <v>2</v>
      </c>
      <c r="AJ912" s="16" t="s">
        <v>1294</v>
      </c>
      <c r="AK912" s="16"/>
      <c r="AL912" s="16"/>
      <c r="AM912" s="16"/>
      <c r="AN912" s="16"/>
      <c r="AO912" s="16"/>
      <c r="AP912" s="16"/>
      <c r="AQ912" s="16"/>
      <c r="AR912" s="16"/>
      <c r="AS912" s="16"/>
    </row>
    <row r="913" spans="19:45" ht="30" customHeight="1" x14ac:dyDescent="0.25">
      <c r="S913" s="7" t="s">
        <v>5</v>
      </c>
      <c r="T913" s="15" t="s">
        <v>1162</v>
      </c>
      <c r="U913" s="32" t="str">
        <f>HYPERLINK("#A"&amp;(S911+1),"&lt;==Block" &amp; $S911 &amp;"==&gt;")</f>
        <v>&lt;==Block15==&gt;</v>
      </c>
      <c r="V913" s="51"/>
      <c r="W913" s="19"/>
      <c r="X913" s="19"/>
      <c r="Y913" s="23"/>
      <c r="Z913" s="8"/>
      <c r="AA913" s="19"/>
      <c r="AB913" s="121" t="str" cm="1">
        <f t="array" aca="1" ref="AB913" ca="1">IF(INDIRECT(ADDRESS((QUOTIENT(ROW(AB913)-0.1,65)*65)+4,COLUMN(AB914)))="Gain-inphase","$BM$2:$BM$31","$BN$2:$BN$31")</f>
        <v>$BM$2:$BM$31</v>
      </c>
      <c r="AC913" s="19"/>
      <c r="AD913" s="19"/>
      <c r="AE913" s="19"/>
      <c r="AF913" s="19"/>
      <c r="AG913" s="19"/>
      <c r="AH913" s="19"/>
      <c r="AI913" s="19"/>
      <c r="AJ913" s="19"/>
      <c r="AK913" s="19"/>
      <c r="AL913" s="19"/>
      <c r="AM913" s="19"/>
      <c r="AN913" s="57" t="s">
        <v>723</v>
      </c>
      <c r="AO913" s="57" t="s">
        <v>709</v>
      </c>
      <c r="AP913" s="57" t="s">
        <v>710</v>
      </c>
      <c r="AQ913" s="57" t="s">
        <v>611</v>
      </c>
      <c r="AR913" s="57" t="s">
        <v>711</v>
      </c>
      <c r="AS913" s="50"/>
    </row>
    <row r="914" spans="19:45" ht="30" customHeight="1" x14ac:dyDescent="0.25">
      <c r="S914" s="7" t="s">
        <v>10</v>
      </c>
      <c r="T914" s="15" t="s">
        <v>1293</v>
      </c>
      <c r="U914" s="52" t="s">
        <v>775</v>
      </c>
      <c r="V914" s="33" t="s">
        <v>601</v>
      </c>
      <c r="W914" s="33" t="s">
        <v>602</v>
      </c>
      <c r="X914" s="33" t="s">
        <v>603</v>
      </c>
      <c r="Y914" s="33" t="s">
        <v>603</v>
      </c>
      <c r="Z914" s="33" t="s">
        <v>591</v>
      </c>
      <c r="AA914" s="33" t="s">
        <v>7</v>
      </c>
      <c r="AB914" s="120" t="s">
        <v>1329</v>
      </c>
      <c r="AC914" s="33" t="s">
        <v>577</v>
      </c>
      <c r="AD914" s="33" t="s">
        <v>611</v>
      </c>
      <c r="AE914" s="33" t="s">
        <v>569</v>
      </c>
      <c r="AF914" s="35" t="s">
        <v>593</v>
      </c>
      <c r="AG914" s="35" t="s">
        <v>594</v>
      </c>
      <c r="AH914" s="35" t="s">
        <v>595</v>
      </c>
      <c r="AI914" s="35" t="s">
        <v>596</v>
      </c>
      <c r="AJ914" s="56" t="s">
        <v>597</v>
      </c>
      <c r="AK914" s="56" t="s">
        <v>598</v>
      </c>
      <c r="AL914" s="56" t="s">
        <v>599</v>
      </c>
      <c r="AM914" s="56" t="s">
        <v>600</v>
      </c>
      <c r="AN914" s="56" t="str">
        <f>VLOOKUP($T922,$DE$1:$DJ$31,2,FALSE)</f>
        <v>Full</v>
      </c>
      <c r="AO914" s="56" t="str">
        <f>VLOOKUP($T922,$DE$1:$DJ$31,3,FALSE)</f>
        <v>Full</v>
      </c>
      <c r="AP914" s="56" t="str">
        <f>VLOOKUP($T922,$DE$1:$DJ$31,4,FALSE)</f>
        <v>non</v>
      </c>
      <c r="AQ914" s="56" t="str">
        <f>VLOOKUP($T922,$DE$1:$DJ$31,5,FALSE)</f>
        <v>non</v>
      </c>
      <c r="AR914" s="56" t="str">
        <f>VLOOKUP($T922,$DE$1:$DJ$31,6,FALSE)</f>
        <v>Full</v>
      </c>
      <c r="AS914" s="35" t="s">
        <v>726</v>
      </c>
    </row>
    <row r="915" spans="19:45" ht="30" customHeight="1" x14ac:dyDescent="0.25">
      <c r="S915" s="7" t="s">
        <v>18</v>
      </c>
      <c r="T915" s="15" t="s">
        <v>1278</v>
      </c>
      <c r="U915" s="36" t="str">
        <f ca="1">ConfigCode($AA915,$AN915,$AO915,$AP915,$AQ915,$AR915,$AF915,$AG915,2)</f>
        <v>0x01=-38.50,-37.40;</v>
      </c>
      <c r="V915" s="37"/>
      <c r="W915" s="37"/>
      <c r="X915" s="68"/>
      <c r="Y915" s="68"/>
      <c r="Z915" s="55">
        <f ca="1" xml:space="preserve">
N("vbias,vlookup vbias range")+
VLOOKUP($AA915,INDIRECT(BoxVal(ROW($AA915),34,COLUMN(T911))),2,FALSE)+
N("gain")+
$AB915+
N("vcm")+
VLOOKUP($AC915,$CT$1:$DC$31,7,FALSE)+
N("(vbias*vcp*vbg-vbias)*sensor ratio")+
VbiasCal($AA915,$AD915,$AE915,BoxVal(ROW($AC915),18,COLUMN($T$22)))+
N("vbias ref+gain ref")+
$V915+$W915</f>
        <v>-2</v>
      </c>
      <c r="AA915" s="39" t="s">
        <v>1269</v>
      </c>
      <c r="AB915" s="40">
        <v>-2</v>
      </c>
      <c r="AC915" s="40" t="s">
        <v>996</v>
      </c>
      <c r="AD915" s="40">
        <v>1</v>
      </c>
      <c r="AE915" s="41">
        <v>0</v>
      </c>
      <c r="AF915" s="42">
        <v>-38.5</v>
      </c>
      <c r="AG915" s="42">
        <v>-37.4</v>
      </c>
      <c r="AH915" s="43">
        <f ca="1">$AF915+$Z915</f>
        <v>-40.5</v>
      </c>
      <c r="AI915" s="43">
        <f ca="1">$AG915+$Z915</f>
        <v>-39.4</v>
      </c>
      <c r="AJ915" s="44">
        <f ca="1" xml:space="preserve">
N("initial sens-loopgain")+
$AF915-BoxVal(ROW($AA915),26,COLUMN(INDIRECT("T"&amp;(INT(ROW($AA932)/65))*65+2)))</f>
        <v>-38.5</v>
      </c>
      <c r="AK915" s="44">
        <f ca="1">AJ915+(AG915-AF915)</f>
        <v>-37.4</v>
      </c>
      <c r="AL915" s="44">
        <f ca="1" xml:space="preserve">
N("initial sens-loopgain-gain-gain ref-vcm")+
$AH915-
BoxVal(ROW($AA915),26,COLUMN(INDIRECT("T"&amp;(INT(ROW($AA932)/65))*65+2)))-
$AB915-
$W915-
IFERROR(VLOOKUP($AC915,$CT$1:$DC$31,7,FALSE),0)</f>
        <v>-38.5</v>
      </c>
      <c r="AM915" s="44">
        <f ca="1">AL915+(AG915-AF915)</f>
        <v>-37.4</v>
      </c>
      <c r="AN915" s="36" t="str">
        <f ca="1">IF(BoxVal(ROW(AA915),9,COLUMN(T913))="FIX","00",ManualLookup(AA915,BoxVal(ROW(AA915),4,COLUMN(AN913)),INDIRECT(DN$3)))</f>
        <v>00</v>
      </c>
      <c r="AO915" s="36" t="str">
        <f ca="1">ManualLookup(AB915,BoxVal(ROW(AB915),4,COLUMN(AO913)),IF(INDIRECT("$AB$"&amp;(INT((ROW()-4)/65)*65+4))="Gain-outphase",INDIRECT(DO$4),INDIRECT(DO$3)))</f>
        <v>01</v>
      </c>
      <c r="AP915" s="36" t="str">
        <f t="shared" ref="AO915:AR919" ca="1" si="161">ManualLookup(AC915,BoxVal(ROW(AC915),4,COLUMN(AP913)),INDIRECT(DP$3))</f>
        <v>00</v>
      </c>
      <c r="AQ915" s="36" t="str">
        <f t="shared" ca="1" si="161"/>
        <v>00</v>
      </c>
      <c r="AR915" s="36" t="str">
        <f t="shared" ca="1" si="161"/>
        <v>00</v>
      </c>
      <c r="AS915" s="33"/>
    </row>
    <row r="916" spans="19:45" ht="30" customHeight="1" x14ac:dyDescent="0.25">
      <c r="S916" s="7" t="s">
        <v>13</v>
      </c>
      <c r="T916" s="15" t="s">
        <v>1288</v>
      </c>
      <c r="U916" s="36" t="str">
        <f ca="1">ConfigCode($AA916,$AN916,$AO916,$AP916,$AQ916,$AR916,$AF916,$AG916,2)</f>
        <v>0x02=-39.50,-38.50;</v>
      </c>
      <c r="V916" s="37"/>
      <c r="W916" s="37"/>
      <c r="X916" s="68"/>
      <c r="Y916" s="68"/>
      <c r="Z916" s="55">
        <f ca="1" xml:space="preserve">
N("vbias,vlookup vbias range")+
VLOOKUP($AA916,INDIRECT(BoxVal(ROW($AA916),34,COLUMN(T912))),2,FALSE)+
N("gain")+
$AB916+
N("vcm")+
VLOOKUP($AC916,$CT$1:$DC$31,7,FALSE)+
N("(vbias*vcp*vbg-vbias)*sensor ratio")+
VbiasCal($AA916,$AD916,$AE916,BoxVal(ROW($AC916),18,COLUMN($T$22)))+
N("vbias ref+gain ref")+
$V916+$W916</f>
        <v>-1</v>
      </c>
      <c r="AA916" s="39" t="s">
        <v>1269</v>
      </c>
      <c r="AB916" s="40">
        <v>-1</v>
      </c>
      <c r="AC916" s="40" t="s">
        <v>996</v>
      </c>
      <c r="AD916" s="40">
        <v>1</v>
      </c>
      <c r="AE916" s="41">
        <v>0</v>
      </c>
      <c r="AF916" s="42">
        <v>-39.5</v>
      </c>
      <c r="AG916" s="47">
        <f>AF915</f>
        <v>-38.5</v>
      </c>
      <c r="AH916" s="43">
        <f ca="1">$AF916+$Z916</f>
        <v>-40.5</v>
      </c>
      <c r="AI916" s="43">
        <f ca="1">$AG916+$Z916</f>
        <v>-39.5</v>
      </c>
      <c r="AJ916" s="44">
        <f ca="1" xml:space="preserve">
N("initial sens-loopgain")+
$AF916-BoxVal(ROW($AA916),26,COLUMN(INDIRECT("T"&amp;(INT(ROW($AA933)/65))*65+2)))</f>
        <v>-39.5</v>
      </c>
      <c r="AK916" s="44">
        <f ca="1">AJ916+(AG916-AF916)</f>
        <v>-38.5</v>
      </c>
      <c r="AL916" s="44">
        <f ca="1" xml:space="preserve">
N("initial sens-loopgain-gain-gain ref-vcm")+
$AH916-
BoxVal(ROW($AA916),26,COLUMN(INDIRECT("T"&amp;(INT(ROW($AA933)/65))*65+2)))-
$AB916-
$W916-
IFERROR(VLOOKUP($AC916,$CT$1:$DC$31,7,FALSE),0)</f>
        <v>-39.5</v>
      </c>
      <c r="AM916" s="44">
        <f ca="1">AL916+(AG916-AF916)</f>
        <v>-38.5</v>
      </c>
      <c r="AN916" s="36" t="str">
        <f ca="1">IF(BoxVal(ROW(AA916),9,COLUMN(T914))="FIX","00",ManualLookup(AA916,BoxVal(ROW(AA916),4,COLUMN(AN914)),INDIRECT(DN$3)))</f>
        <v>00</v>
      </c>
      <c r="AO916" s="36" t="str">
        <f ca="1">ManualLookup(AB916,BoxVal(ROW(AB916),4,COLUMN(AO914)),IF(INDIRECT("$AB$"&amp;(INT((ROW()-4)/65)*65+4))="Gain-outphase",INDIRECT(DO$4),INDIRECT(DO$3)))</f>
        <v>02</v>
      </c>
      <c r="AP916" s="36" t="str">
        <f t="shared" ca="1" si="161"/>
        <v>00</v>
      </c>
      <c r="AQ916" s="36" t="str">
        <f t="shared" ca="1" si="161"/>
        <v>00</v>
      </c>
      <c r="AR916" s="36" t="str">
        <f t="shared" ca="1" si="161"/>
        <v>00</v>
      </c>
      <c r="AS916" s="36"/>
    </row>
    <row r="917" spans="19:45" ht="30" customHeight="1" x14ac:dyDescent="0.25">
      <c r="S917" s="26"/>
      <c r="T917" s="17"/>
      <c r="U917" s="36" t="str">
        <f ca="1">ConfigCode($AA917,$AN917,$AO917,$AP917,$AQ917,$AR917,$AF917,$AG917,2)</f>
        <v>0x00=-40.30,-39.50;</v>
      </c>
      <c r="V917" s="37"/>
      <c r="W917" s="37"/>
      <c r="X917" s="68"/>
      <c r="Y917" s="68"/>
      <c r="Z917" s="55">
        <f ca="1" xml:space="preserve">
N("vbias,vlookup vbias range")+
VLOOKUP($AA917,INDIRECT(BoxVal(ROW($AA917),34,COLUMN(T913))),2,FALSE)+
N("gain")+
$AB917+
N("vcm")+
VLOOKUP($AC917,$CT$1:$DC$31,7,FALSE)+
N("(vbias*vcp*vbg-vbias)*sensor ratio")+
VbiasCal($AA917,$AD917,$AE917,BoxVal(ROW($AC917),18,COLUMN($T$22)))+
N("vbias ref+gain ref")+
$V917+$W917</f>
        <v>0</v>
      </c>
      <c r="AA917" s="39" t="s">
        <v>1269</v>
      </c>
      <c r="AB917" s="40">
        <v>0</v>
      </c>
      <c r="AC917" s="40" t="s">
        <v>995</v>
      </c>
      <c r="AD917" s="40">
        <v>1</v>
      </c>
      <c r="AE917" s="41">
        <v>0</v>
      </c>
      <c r="AF917" s="42">
        <v>-40.299999999999997</v>
      </c>
      <c r="AG917" s="47">
        <f>AF916</f>
        <v>-39.5</v>
      </c>
      <c r="AH917" s="43">
        <f ca="1">$AF917+$Z917</f>
        <v>-40.299999999999997</v>
      </c>
      <c r="AI917" s="43">
        <f ca="1">$AG917+$Z917</f>
        <v>-39.5</v>
      </c>
      <c r="AJ917" s="44">
        <f ca="1" xml:space="preserve">
N("initial sens-loopgain")+
$AF917-BoxVal(ROW($AA917),26,COLUMN(INDIRECT("T"&amp;(INT(ROW($AA934)/65))*65+2)))</f>
        <v>-40.299999999999997</v>
      </c>
      <c r="AK917" s="44">
        <f ca="1">AJ917+(AG917-AF917)</f>
        <v>-39.5</v>
      </c>
      <c r="AL917" s="44">
        <f ca="1" xml:space="preserve">
N("initial sens-loopgain-gain-gain ref-vcm")+
$AH917-
BoxVal(ROW($AA917),26,COLUMN(INDIRECT("T"&amp;(INT(ROW($AA934)/65))*65+2)))-
$AB917-
$W917-
IFERROR(VLOOKUP($AC917,$CT$1:$DC$31,7,FALSE),0)</f>
        <v>-40.299999999999997</v>
      </c>
      <c r="AM917" s="44">
        <f ca="1">AL917+(AG917-AF917)</f>
        <v>-39.5</v>
      </c>
      <c r="AN917" s="36" t="str">
        <f ca="1">IF(BoxVal(ROW(AA917),9,COLUMN(T915))="FIX","00",ManualLookup(AA917,BoxVal(ROW(AA917),4,COLUMN(AN915)),INDIRECT(DN$3)))</f>
        <v>00</v>
      </c>
      <c r="AO917" s="36" t="str">
        <f ca="1">ManualLookup(AB917,BoxVal(ROW(AB917),4,COLUMN(AO915)),IF(INDIRECT("$AB$"&amp;(INT((ROW()-4)/65)*65+4))="Gain-outphase",INDIRECT(DO$4),INDIRECT(DO$3)))</f>
        <v>00</v>
      </c>
      <c r="AP917" s="36" t="str">
        <f t="shared" ca="1" si="161"/>
        <v>00</v>
      </c>
      <c r="AQ917" s="36" t="str">
        <f t="shared" ca="1" si="161"/>
        <v>00</v>
      </c>
      <c r="AR917" s="36" t="str">
        <f t="shared" ca="1" si="161"/>
        <v>00</v>
      </c>
      <c r="AS917" s="36"/>
    </row>
    <row r="918" spans="19:45" ht="30" customHeight="1" x14ac:dyDescent="0.25">
      <c r="S918" s="7" t="s">
        <v>19</v>
      </c>
      <c r="T918" s="15" t="s">
        <v>1291</v>
      </c>
      <c r="U918" s="36" t="str">
        <f ca="1">ConfigCode($AA918,$AN918,$AO918,$AP918,$AQ918,$AR918,$AF918,$AG918,2)</f>
        <v>0x03=-40.80,-40.30;</v>
      </c>
      <c r="V918" s="37"/>
      <c r="W918" s="37"/>
      <c r="X918" s="68"/>
      <c r="Y918" s="68"/>
      <c r="Z918" s="55">
        <f ca="1" xml:space="preserve">
N("vbias,vlookup vbias range")+
VLOOKUP($AA918,INDIRECT(BoxVal(ROW($AA918),34,COLUMN(T914))),2,FALSE)+
N("gain")+
$AB918+
N("vcm")+
VLOOKUP($AC918,$CT$1:$DC$31,7,FALSE)+
N("(vbias*vcp*vbg-vbias)*sensor ratio")+
VbiasCal($AA918,$AD918,$AE918,BoxVal(ROW($AC918),18,COLUMN($T$22)))+
N("vbias ref+gain ref")+
$V918+$W918</f>
        <v>0.5</v>
      </c>
      <c r="AA918" s="39" t="s">
        <v>1269</v>
      </c>
      <c r="AB918" s="40">
        <v>0.5</v>
      </c>
      <c r="AC918" s="40" t="s">
        <v>995</v>
      </c>
      <c r="AD918" s="40">
        <v>1</v>
      </c>
      <c r="AE918" s="41">
        <v>0</v>
      </c>
      <c r="AF918" s="42">
        <v>-40.799999999999997</v>
      </c>
      <c r="AG918" s="47">
        <f>AF917</f>
        <v>-40.299999999999997</v>
      </c>
      <c r="AH918" s="43">
        <f ca="1">$AF918+$Z918</f>
        <v>-40.299999999999997</v>
      </c>
      <c r="AI918" s="43">
        <f ca="1">$AG918+$Z918</f>
        <v>-39.799999999999997</v>
      </c>
      <c r="AJ918" s="44">
        <f ca="1" xml:space="preserve">
N("initial sens-loopgain")+
$AF918-BoxVal(ROW($AA918),26,COLUMN(INDIRECT("T"&amp;(INT(ROW($AA935)/65))*65+2)))</f>
        <v>-40.799999999999997</v>
      </c>
      <c r="AK918" s="44">
        <f ca="1">AJ918+(AG918-AF918)</f>
        <v>-40.299999999999997</v>
      </c>
      <c r="AL918" s="44">
        <f ca="1" xml:space="preserve">
N("initial sens-loopgain-gain-gain ref-vcm")+
$AH918-
BoxVal(ROW($AA918),26,COLUMN(INDIRECT("T"&amp;(INT(ROW($AA935)/65))*65+2)))-
$AB918-
$W918-
IFERROR(VLOOKUP($AC918,$CT$1:$DC$31,7,FALSE),0)</f>
        <v>-40.799999999999997</v>
      </c>
      <c r="AM918" s="44">
        <f ca="1">AL918+(AG918-AF918)</f>
        <v>-40.299999999999997</v>
      </c>
      <c r="AN918" s="36" t="str">
        <f ca="1">IF(BoxVal(ROW(AA918),9,COLUMN(T916))="FIX","00",ManualLookup(AA918,BoxVal(ROW(AA918),4,COLUMN(AN916)),INDIRECT(DN$3)))</f>
        <v>00</v>
      </c>
      <c r="AO918" s="36" t="str">
        <f ca="1">ManualLookup(AB918,BoxVal(ROW(AB918),4,COLUMN(AO916)),IF(INDIRECT("$AB$"&amp;(INT((ROW()-4)/65)*65+4))="Gain-outphase",INDIRECT(DO$4),INDIRECT(DO$3)))</f>
        <v>03</v>
      </c>
      <c r="AP918" s="36" t="str">
        <f t="shared" ca="1" si="161"/>
        <v>00</v>
      </c>
      <c r="AQ918" s="36" t="str">
        <f t="shared" ca="1" si="161"/>
        <v>00</v>
      </c>
      <c r="AR918" s="36" t="str">
        <f t="shared" ca="1" si="161"/>
        <v>00</v>
      </c>
      <c r="AS918" s="36"/>
    </row>
    <row r="919" spans="19:45" ht="30" customHeight="1" x14ac:dyDescent="0.25">
      <c r="S919" s="7" t="s">
        <v>15</v>
      </c>
      <c r="T919" s="15" t="s">
        <v>1157</v>
      </c>
      <c r="U919" s="36" t="str">
        <f ca="1">ConfigCode($AA919,$AN919,$AO919,$AP919,$AQ919,$AR919,$AF919,$AG919,2)</f>
        <v>0x04=-41.30,-40.80;</v>
      </c>
      <c r="V919" s="37"/>
      <c r="W919" s="37"/>
      <c r="X919" s="68"/>
      <c r="Y919" s="68"/>
      <c r="Z919" s="55">
        <f ca="1" xml:space="preserve">
N("vbias,vlookup vbias range")+
VLOOKUP($AA919,INDIRECT(BoxVal(ROW($AA919),34,COLUMN(T915))),2,FALSE)+
N("gain")+
$AB919+
N("vcm")+
VLOOKUP($AC919,$CT$1:$DC$31,7,FALSE)+
N("(vbias*vcp*vbg-vbias)*sensor ratio")+
VbiasCal($AA919,$AD919,$AE919,BoxVal(ROW($AC919),18,COLUMN($T$22)))+
N("vbias ref+gain ref")+
$V919+$W919</f>
        <v>1</v>
      </c>
      <c r="AA919" s="39" t="s">
        <v>1269</v>
      </c>
      <c r="AB919" s="40">
        <v>1</v>
      </c>
      <c r="AC919" s="40" t="s">
        <v>995</v>
      </c>
      <c r="AD919" s="40">
        <v>1</v>
      </c>
      <c r="AE919" s="41">
        <v>0</v>
      </c>
      <c r="AF919" s="42">
        <v>-41.3</v>
      </c>
      <c r="AG919" s="47">
        <f>AF918</f>
        <v>-40.799999999999997</v>
      </c>
      <c r="AH919" s="43">
        <f ca="1">$AF919+$Z919</f>
        <v>-40.299999999999997</v>
      </c>
      <c r="AI919" s="43">
        <f ca="1">$AG919+$Z919</f>
        <v>-39.799999999999997</v>
      </c>
      <c r="AJ919" s="44">
        <f ca="1" xml:space="preserve">
N("initial sens-loopgain")+
$AF919-BoxVal(ROW($AA919),26,COLUMN(INDIRECT("T"&amp;(INT(ROW($AA936)/65))*65+2)))</f>
        <v>-41.3</v>
      </c>
      <c r="AK919" s="44">
        <f ca="1">AJ919+(AG919-AF919)</f>
        <v>-40.799999999999997</v>
      </c>
      <c r="AL919" s="44">
        <f ca="1" xml:space="preserve">
N("initial sens-loopgain-gain-gain ref-vcm")+
$AH919-
BoxVal(ROW($AA919),26,COLUMN(INDIRECT("T"&amp;(INT(ROW($AA936)/65))*65+2)))-
$AB919-
$W919-
IFERROR(VLOOKUP($AC919,$CT$1:$DC$31,7,FALSE),0)</f>
        <v>-41.3</v>
      </c>
      <c r="AM919" s="44">
        <f ca="1">AL919+(AG919-AF919)</f>
        <v>-40.799999999999997</v>
      </c>
      <c r="AN919" s="36" t="str">
        <f ca="1">IF(BoxVal(ROW(AA919),9,COLUMN(T917))="FIX","00",ManualLookup(AA919,BoxVal(ROW(AA919),4,COLUMN(AN917)),INDIRECT(DN$3)))</f>
        <v>00</v>
      </c>
      <c r="AO919" s="36" t="str">
        <f ca="1">ManualLookup(AB919,BoxVal(ROW(AB919),4,COLUMN(AO917)),IF(INDIRECT("$AB$"&amp;(INT((ROW()-4)/65)*65+4))="Gain-outphase",INDIRECT(DO$4),INDIRECT(DO$3)))</f>
        <v>04</v>
      </c>
      <c r="AP919" s="36" t="str">
        <f t="shared" ca="1" si="161"/>
        <v>00</v>
      </c>
      <c r="AQ919" s="36" t="str">
        <f t="shared" ca="1" si="161"/>
        <v>00</v>
      </c>
      <c r="AR919" s="36" t="str">
        <f t="shared" ca="1" si="161"/>
        <v>00</v>
      </c>
      <c r="AS919" s="36"/>
    </row>
    <row r="920" spans="19:45" ht="30" customHeight="1" x14ac:dyDescent="0.25">
      <c r="S920" s="7" t="s">
        <v>705</v>
      </c>
      <c r="T920" s="15" t="s">
        <v>1152</v>
      </c>
      <c r="U920" s="36"/>
      <c r="V920" s="37"/>
      <c r="W920" s="37"/>
      <c r="X920" s="68"/>
      <c r="Y920" s="68"/>
      <c r="Z920" s="55"/>
      <c r="AA920" s="39"/>
      <c r="AB920" s="40"/>
      <c r="AC920" s="40"/>
      <c r="AD920" s="40"/>
      <c r="AE920" s="41"/>
      <c r="AF920" s="42"/>
      <c r="AG920" s="47"/>
      <c r="AH920" s="43"/>
      <c r="AI920" s="43"/>
      <c r="AJ920" s="44"/>
      <c r="AK920" s="44"/>
      <c r="AL920" s="44"/>
      <c r="AM920" s="44"/>
      <c r="AN920" s="36"/>
      <c r="AO920" s="36"/>
      <c r="AP920" s="36"/>
      <c r="AQ920" s="36"/>
      <c r="AR920" s="36"/>
      <c r="AS920" s="36"/>
    </row>
    <row r="921" spans="19:45" ht="30" customHeight="1" x14ac:dyDescent="0.25">
      <c r="S921" s="7" t="s">
        <v>605</v>
      </c>
      <c r="T921" s="15" t="s">
        <v>991</v>
      </c>
      <c r="U921" s="36"/>
      <c r="V921" s="37"/>
      <c r="W921" s="37"/>
      <c r="X921" s="68"/>
      <c r="Y921" s="68"/>
      <c r="Z921" s="55"/>
      <c r="AA921" s="39"/>
      <c r="AB921" s="40"/>
      <c r="AC921" s="40"/>
      <c r="AD921" s="40"/>
      <c r="AE921" s="41"/>
      <c r="AF921" s="42"/>
      <c r="AG921" s="47"/>
      <c r="AH921" s="43"/>
      <c r="AI921" s="43"/>
      <c r="AJ921" s="44"/>
      <c r="AK921" s="44"/>
      <c r="AL921" s="44"/>
      <c r="AM921" s="44"/>
      <c r="AN921" s="36"/>
      <c r="AO921" s="36"/>
      <c r="AP921" s="36"/>
      <c r="AQ921" s="36"/>
      <c r="AR921" s="36"/>
      <c r="AS921" s="36"/>
    </row>
    <row r="922" spans="19:45" ht="30" customHeight="1" x14ac:dyDescent="0.25">
      <c r="S922" s="7" t="s">
        <v>721</v>
      </c>
      <c r="T922" s="15" t="s">
        <v>26</v>
      </c>
      <c r="U922" s="36"/>
      <c r="V922" s="37"/>
      <c r="W922" s="37"/>
      <c r="X922" s="68"/>
      <c r="Y922" s="68"/>
      <c r="Z922" s="55"/>
      <c r="AA922" s="39"/>
      <c r="AB922" s="40"/>
      <c r="AC922" s="40"/>
      <c r="AD922" s="40"/>
      <c r="AE922" s="41"/>
      <c r="AF922" s="42"/>
      <c r="AG922" s="47"/>
      <c r="AH922" s="43"/>
      <c r="AI922" s="43"/>
      <c r="AJ922" s="44"/>
      <c r="AK922" s="44"/>
      <c r="AL922" s="44"/>
      <c r="AM922" s="44"/>
      <c r="AN922" s="36"/>
      <c r="AO922" s="36"/>
      <c r="AP922" s="36"/>
      <c r="AQ922" s="36"/>
      <c r="AR922" s="36"/>
      <c r="AS922" s="36"/>
    </row>
    <row r="923" spans="19:45" ht="30" customHeight="1" x14ac:dyDescent="0.25">
      <c r="S923" s="7" t="s">
        <v>20</v>
      </c>
      <c r="T923" s="15">
        <v>-38</v>
      </c>
      <c r="U923" s="36"/>
      <c r="V923" s="37"/>
      <c r="W923" s="37"/>
      <c r="X923" s="38"/>
      <c r="Y923" s="38"/>
      <c r="Z923" s="55"/>
      <c r="AA923" s="39"/>
      <c r="AB923" s="40"/>
      <c r="AC923" s="40"/>
      <c r="AD923" s="40"/>
      <c r="AE923" s="41"/>
      <c r="AF923" s="42"/>
      <c r="AG923" s="47"/>
      <c r="AH923" s="43"/>
      <c r="AI923" s="43"/>
      <c r="AJ923" s="44"/>
      <c r="AK923" s="44"/>
      <c r="AL923" s="44"/>
      <c r="AM923" s="44"/>
      <c r="AN923" s="36"/>
      <c r="AO923" s="36"/>
      <c r="AP923" s="36"/>
      <c r="AQ923" s="36"/>
      <c r="AR923" s="36"/>
      <c r="AS923" s="36"/>
    </row>
    <row r="924" spans="19:45" ht="30" customHeight="1" x14ac:dyDescent="0.25">
      <c r="S924" s="7" t="s">
        <v>691</v>
      </c>
      <c r="T924" s="15" t="s">
        <v>1333</v>
      </c>
      <c r="U924" s="36"/>
      <c r="V924" s="37"/>
      <c r="W924" s="37"/>
      <c r="X924" s="38"/>
      <c r="Y924" s="38"/>
      <c r="Z924" s="55"/>
      <c r="AA924" s="39"/>
      <c r="AB924" s="40"/>
      <c r="AC924" s="40"/>
      <c r="AD924" s="40"/>
      <c r="AE924" s="41"/>
      <c r="AF924" s="42"/>
      <c r="AG924" s="47"/>
      <c r="AH924" s="43"/>
      <c r="AI924" s="43"/>
      <c r="AJ924" s="44"/>
      <c r="AK924" s="44"/>
      <c r="AL924" s="44"/>
      <c r="AM924" s="44"/>
      <c r="AN924" s="36"/>
      <c r="AO924" s="36"/>
      <c r="AP924" s="36"/>
      <c r="AQ924" s="36"/>
      <c r="AR924" s="36"/>
      <c r="AS924" s="36"/>
    </row>
    <row r="925" spans="19:45" ht="30" customHeight="1" x14ac:dyDescent="0.25">
      <c r="S925" s="7" t="s">
        <v>544</v>
      </c>
      <c r="T925" s="15" t="s">
        <v>993</v>
      </c>
      <c r="U925" s="36"/>
      <c r="V925" s="37"/>
      <c r="W925" s="37"/>
      <c r="X925" s="38"/>
      <c r="Y925" s="38"/>
      <c r="Z925" s="48"/>
      <c r="AA925" s="39"/>
      <c r="AB925" s="40"/>
      <c r="AC925" s="40"/>
      <c r="AD925" s="40"/>
      <c r="AE925" s="41"/>
      <c r="AF925" s="42"/>
      <c r="AG925" s="49"/>
      <c r="AH925" s="43"/>
      <c r="AI925" s="43"/>
      <c r="AJ925" s="44"/>
      <c r="AK925" s="44"/>
      <c r="AL925" s="44"/>
      <c r="AM925" s="44"/>
      <c r="AN925" s="36"/>
      <c r="AO925" s="36"/>
      <c r="AP925" s="36"/>
      <c r="AQ925" s="36"/>
      <c r="AR925" s="36"/>
      <c r="AS925" s="36"/>
    </row>
    <row r="926" spans="19:45" ht="30" customHeight="1" x14ac:dyDescent="0.25">
      <c r="S926" s="7" t="s">
        <v>12</v>
      </c>
      <c r="T926" s="15" t="s">
        <v>548</v>
      </c>
      <c r="U926" s="36"/>
      <c r="V926" s="37"/>
      <c r="W926" s="37"/>
      <c r="X926" s="38"/>
      <c r="Y926" s="38"/>
      <c r="Z926" s="48"/>
      <c r="AA926" s="39"/>
      <c r="AB926" s="40"/>
      <c r="AC926" s="40"/>
      <c r="AD926" s="40"/>
      <c r="AE926" s="41"/>
      <c r="AF926" s="42"/>
      <c r="AG926" s="49"/>
      <c r="AH926" s="43"/>
      <c r="AI926" s="43"/>
      <c r="AJ926" s="44"/>
      <c r="AK926" s="44"/>
      <c r="AL926" s="44"/>
      <c r="AM926" s="44"/>
      <c r="AN926" s="36"/>
      <c r="AO926" s="36"/>
      <c r="AP926" s="36"/>
      <c r="AQ926" s="36"/>
      <c r="AR926" s="36"/>
      <c r="AS926" s="36"/>
    </row>
    <row r="927" spans="19:45" ht="30" customHeight="1" x14ac:dyDescent="0.25">
      <c r="S927" s="26" t="s">
        <v>773</v>
      </c>
      <c r="T927" s="15" t="s">
        <v>562</v>
      </c>
      <c r="U927" s="36"/>
      <c r="V927" s="37"/>
      <c r="W927" s="37"/>
      <c r="X927" s="38"/>
      <c r="Y927" s="38"/>
      <c r="Z927" s="48"/>
      <c r="AA927" s="39"/>
      <c r="AB927" s="40"/>
      <c r="AC927" s="40"/>
      <c r="AD927" s="40"/>
      <c r="AE927" s="41"/>
      <c r="AF927" s="42"/>
      <c r="AG927" s="49"/>
      <c r="AH927" s="43"/>
      <c r="AI927" s="43"/>
      <c r="AJ927" s="44"/>
      <c r="AK927" s="44"/>
      <c r="AL927" s="44"/>
      <c r="AM927" s="44"/>
      <c r="AN927" s="36"/>
      <c r="AO927" s="36"/>
      <c r="AP927" s="36"/>
      <c r="AQ927" s="36"/>
      <c r="AR927" s="36"/>
      <c r="AS927" s="36"/>
    </row>
    <row r="928" spans="19:45" ht="30" customHeight="1" x14ac:dyDescent="0.25">
      <c r="S928" s="7" t="s">
        <v>573</v>
      </c>
      <c r="T928" s="15">
        <v>2.1</v>
      </c>
      <c r="U928" s="36"/>
      <c r="V928" s="37"/>
      <c r="W928" s="37"/>
      <c r="X928" s="38"/>
      <c r="Y928" s="38"/>
      <c r="Z928" s="48"/>
      <c r="AA928" s="39"/>
      <c r="AB928" s="40"/>
      <c r="AC928" s="40"/>
      <c r="AD928" s="40"/>
      <c r="AE928" s="41"/>
      <c r="AF928" s="42"/>
      <c r="AG928" s="49"/>
      <c r="AH928" s="43"/>
      <c r="AI928" s="43"/>
      <c r="AJ928" s="44"/>
      <c r="AK928" s="44"/>
      <c r="AL928" s="44"/>
      <c r="AM928" s="44"/>
      <c r="AN928" s="36"/>
      <c r="AO928" s="36"/>
      <c r="AP928" s="36"/>
      <c r="AQ928" s="36"/>
      <c r="AR928" s="36"/>
      <c r="AS928" s="36"/>
    </row>
    <row r="929" spans="19:45" ht="30" customHeight="1" x14ac:dyDescent="0.25">
      <c r="S929" s="7" t="s">
        <v>590</v>
      </c>
      <c r="T929" s="15">
        <f>VLOOKUP(T914,MPN!$A$1:$E$1000,4,FALSE)</f>
        <v>-40</v>
      </c>
      <c r="U929" s="36"/>
      <c r="V929" s="37"/>
      <c r="W929" s="37"/>
      <c r="X929" s="38"/>
      <c r="Y929" s="38"/>
      <c r="Z929" s="48"/>
      <c r="AA929" s="39"/>
      <c r="AB929" s="40"/>
      <c r="AC929" s="40"/>
      <c r="AD929" s="40"/>
      <c r="AE929" s="41"/>
      <c r="AF929" s="42"/>
      <c r="AG929" s="49"/>
      <c r="AH929" s="43"/>
      <c r="AI929" s="43"/>
      <c r="AJ929" s="44"/>
      <c r="AK929" s="44"/>
      <c r="AL929" s="44"/>
      <c r="AM929" s="44"/>
      <c r="AN929" s="36"/>
      <c r="AO929" s="36"/>
      <c r="AP929" s="36"/>
      <c r="AQ929" s="36"/>
      <c r="AR929" s="36"/>
      <c r="AS929" s="36"/>
    </row>
    <row r="930" spans="19:45" ht="30" customHeight="1" x14ac:dyDescent="0.25">
      <c r="S930" s="7" t="s">
        <v>693</v>
      </c>
      <c r="T930" s="15">
        <v>0.8</v>
      </c>
      <c r="U930" s="36"/>
      <c r="V930" s="37"/>
      <c r="W930" s="37"/>
      <c r="X930" s="38"/>
      <c r="Y930" s="38"/>
      <c r="Z930" s="48"/>
      <c r="AA930" s="39"/>
      <c r="AB930" s="40"/>
      <c r="AC930" s="40"/>
      <c r="AD930" s="40"/>
      <c r="AE930" s="41"/>
      <c r="AF930" s="42"/>
      <c r="AG930" s="49"/>
      <c r="AH930" s="43"/>
      <c r="AI930" s="43"/>
      <c r="AJ930" s="44"/>
      <c r="AK930" s="44"/>
      <c r="AL930" s="44"/>
      <c r="AM930" s="44"/>
      <c r="AN930" s="36"/>
      <c r="AO930" s="36"/>
      <c r="AP930" s="36"/>
      <c r="AQ930" s="36"/>
      <c r="AR930" s="36"/>
      <c r="AS930" s="36"/>
    </row>
    <row r="931" spans="19:45" ht="30" customHeight="1" x14ac:dyDescent="0.25">
      <c r="S931" s="7" t="s">
        <v>604</v>
      </c>
      <c r="T931" s="7" t="str">
        <f>VLOOKUP($T918,$AU$1:$AZ$31,MATCH($T912,$AU$1:$AZ$1,0),FALSE)&amp;"_"&amp;T920</f>
        <v>14V_NormalMode</v>
      </c>
      <c r="U931" s="36"/>
      <c r="V931" s="37"/>
      <c r="W931" s="37"/>
      <c r="X931" s="38"/>
      <c r="Y931" s="38"/>
      <c r="Z931" s="48"/>
      <c r="AA931" s="39"/>
      <c r="AB931" s="40"/>
      <c r="AC931" s="40"/>
      <c r="AD931" s="40"/>
      <c r="AE931" s="41"/>
      <c r="AF931" s="42"/>
      <c r="AG931" s="49"/>
      <c r="AH931" s="43"/>
      <c r="AI931" s="43"/>
      <c r="AJ931" s="44"/>
      <c r="AK931" s="44"/>
      <c r="AL931" s="44"/>
      <c r="AM931" s="44"/>
      <c r="AN931" s="36"/>
      <c r="AO931" s="36"/>
      <c r="AP931" s="36"/>
      <c r="AQ931" s="36"/>
      <c r="AR931" s="36"/>
      <c r="AS931" s="36"/>
    </row>
    <row r="932" spans="19:45" ht="30" customHeight="1" x14ac:dyDescent="0.25">
      <c r="S932" s="7" t="s">
        <v>424</v>
      </c>
      <c r="T932" s="7" t="str">
        <f>VLOOKUP($T914,MPN!$A$1:$E$500,2,FALSE)</f>
        <v>AMIC</v>
      </c>
      <c r="U932" s="36"/>
      <c r="V932" s="37"/>
      <c r="W932" s="37"/>
      <c r="X932" s="38"/>
      <c r="Y932" s="38"/>
      <c r="Z932" s="48"/>
      <c r="AA932" s="39"/>
      <c r="AB932" s="40"/>
      <c r="AC932" s="40"/>
      <c r="AD932" s="40"/>
      <c r="AE932" s="41"/>
      <c r="AF932" s="42"/>
      <c r="AG932" s="49"/>
      <c r="AH932" s="43"/>
      <c r="AI932" s="43"/>
      <c r="AJ932" s="44"/>
      <c r="AK932" s="44"/>
      <c r="AL932" s="44"/>
      <c r="AM932" s="44"/>
      <c r="AN932" s="36"/>
      <c r="AO932" s="36"/>
      <c r="AP932" s="36"/>
      <c r="AQ932" s="36"/>
      <c r="AR932" s="36"/>
      <c r="AS932" s="36"/>
    </row>
    <row r="933" spans="19:45" ht="30" customHeight="1" x14ac:dyDescent="0.25">
      <c r="S933" s="7" t="s">
        <v>16</v>
      </c>
      <c r="T933" s="7" t="str">
        <f>VLOOKUP($T915,ASIC!$A$1:$B$200,2,FALSE)</f>
        <v>304ZA</v>
      </c>
      <c r="U933" s="36"/>
      <c r="V933" s="37"/>
      <c r="W933" s="37"/>
      <c r="X933" s="38"/>
      <c r="Y933" s="38"/>
      <c r="Z933" s="48"/>
      <c r="AA933" s="39"/>
      <c r="AB933" s="40"/>
      <c r="AC933" s="40"/>
      <c r="AD933" s="40"/>
      <c r="AE933" s="41"/>
      <c r="AF933" s="42"/>
      <c r="AG933" s="49"/>
      <c r="AH933" s="43"/>
      <c r="AI933" s="43"/>
      <c r="AJ933" s="44"/>
      <c r="AK933" s="44"/>
      <c r="AL933" s="44"/>
      <c r="AM933" s="44"/>
      <c r="AN933" s="36"/>
      <c r="AO933" s="36"/>
      <c r="AP933" s="36"/>
      <c r="AQ933" s="36"/>
      <c r="AR933" s="36"/>
      <c r="AS933" s="36"/>
    </row>
    <row r="934" spans="19:45" ht="30" customHeight="1" x14ac:dyDescent="0.25">
      <c r="S934" s="7" t="s">
        <v>17</v>
      </c>
      <c r="T934" s="7" t="str">
        <f>VLOOKUP($T916,Sensor!$A$1:$B$100,2,FALSE)</f>
        <v>N014A</v>
      </c>
      <c r="U934" s="36"/>
      <c r="V934" s="37"/>
      <c r="W934" s="37"/>
      <c r="X934" s="38"/>
      <c r="Y934" s="38"/>
      <c r="Z934" s="48"/>
      <c r="AA934" s="39"/>
      <c r="AB934" s="40"/>
      <c r="AC934" s="40"/>
      <c r="AD934" s="40"/>
      <c r="AE934" s="41"/>
      <c r="AF934" s="42"/>
      <c r="AG934" s="49"/>
      <c r="AH934" s="43"/>
      <c r="AI934" s="43"/>
      <c r="AJ934" s="44"/>
      <c r="AK934" s="44"/>
      <c r="AL934" s="44"/>
      <c r="AM934" s="44"/>
      <c r="AN934" s="36"/>
      <c r="AO934" s="36"/>
      <c r="AP934" s="36"/>
      <c r="AQ934" s="36"/>
      <c r="AR934" s="36"/>
      <c r="AS934" s="36"/>
    </row>
    <row r="935" spans="19:45" ht="30" customHeight="1" x14ac:dyDescent="0.25">
      <c r="S935" s="7" t="s">
        <v>21</v>
      </c>
      <c r="T935" s="7" t="str">
        <f>VLOOKUP($T914,MPN!$A$1:$E$500,5,FALSE)</f>
        <v>Default</v>
      </c>
      <c r="U935" s="36"/>
      <c r="V935" s="37"/>
      <c r="W935" s="37"/>
      <c r="X935" s="38"/>
      <c r="Y935" s="38"/>
      <c r="Z935" s="48"/>
      <c r="AA935" s="39"/>
      <c r="AB935" s="40"/>
      <c r="AC935" s="40"/>
      <c r="AD935" s="40"/>
      <c r="AE935" s="41"/>
      <c r="AF935" s="42"/>
      <c r="AG935" s="49"/>
      <c r="AH935" s="43"/>
      <c r="AI935" s="43"/>
      <c r="AJ935" s="44"/>
      <c r="AK935" s="44"/>
      <c r="AL935" s="44"/>
      <c r="AM935" s="44"/>
      <c r="AN935" s="36"/>
      <c r="AO935" s="36"/>
      <c r="AP935" s="36"/>
      <c r="AQ935" s="36"/>
      <c r="AR935" s="36"/>
      <c r="AS935" s="36"/>
    </row>
    <row r="936" spans="19:45" ht="30" customHeight="1" x14ac:dyDescent="0.25">
      <c r="S936" s="7" t="s">
        <v>545</v>
      </c>
      <c r="T936" s="7">
        <f>VLOOKUP(T925,$DT$1:$DV$31,3,FALSE)</f>
        <v>0</v>
      </c>
      <c r="U936" s="36"/>
      <c r="V936" s="37"/>
      <c r="W936" s="37"/>
      <c r="X936" s="38"/>
      <c r="Y936" s="38"/>
      <c r="Z936" s="48"/>
      <c r="AA936" s="39"/>
      <c r="AB936" s="40"/>
      <c r="AC936" s="40"/>
      <c r="AD936" s="40"/>
      <c r="AE936" s="41"/>
      <c r="AF936" s="42"/>
      <c r="AG936" s="49"/>
      <c r="AH936" s="43"/>
      <c r="AI936" s="43"/>
      <c r="AJ936" s="44"/>
      <c r="AK936" s="44"/>
      <c r="AL936" s="44"/>
      <c r="AM936" s="44"/>
      <c r="AN936" s="36"/>
      <c r="AO936" s="36"/>
      <c r="AP936" s="36"/>
      <c r="AQ936" s="36"/>
      <c r="AR936" s="36"/>
      <c r="AS936" s="36"/>
    </row>
    <row r="937" spans="19:45" ht="30" customHeight="1" x14ac:dyDescent="0.25">
      <c r="S937" s="7" t="s">
        <v>22</v>
      </c>
      <c r="T937" s="15">
        <v>0</v>
      </c>
      <c r="U937" s="36"/>
      <c r="V937" s="37"/>
      <c r="W937" s="37"/>
      <c r="X937" s="38"/>
      <c r="Y937" s="38"/>
      <c r="Z937" s="48"/>
      <c r="AA937" s="39"/>
      <c r="AB937" s="40"/>
      <c r="AC937" s="40"/>
      <c r="AD937" s="40"/>
      <c r="AE937" s="41"/>
      <c r="AF937" s="42"/>
      <c r="AG937" s="49"/>
      <c r="AH937" s="43"/>
      <c r="AI937" s="43"/>
      <c r="AJ937" s="44"/>
      <c r="AK937" s="44"/>
      <c r="AL937" s="44"/>
      <c r="AM937" s="44"/>
      <c r="AN937" s="36"/>
      <c r="AO937" s="36"/>
      <c r="AP937" s="36"/>
      <c r="AQ937" s="36"/>
      <c r="AR937" s="36"/>
      <c r="AS937" s="36"/>
    </row>
    <row r="938" spans="19:45" ht="30" customHeight="1" x14ac:dyDescent="0.25">
      <c r="S938" s="7" t="s">
        <v>696</v>
      </c>
      <c r="T938" s="28">
        <v>44817</v>
      </c>
      <c r="U938" s="36"/>
      <c r="V938" s="37"/>
      <c r="W938" s="37"/>
      <c r="X938" s="38"/>
      <c r="Y938" s="38"/>
      <c r="Z938" s="48"/>
      <c r="AA938" s="39"/>
      <c r="AB938" s="40"/>
      <c r="AC938" s="40"/>
      <c r="AD938" s="40"/>
      <c r="AE938" s="41"/>
      <c r="AF938" s="42"/>
      <c r="AG938" s="49"/>
      <c r="AH938" s="43"/>
      <c r="AI938" s="43"/>
      <c r="AJ938" s="44"/>
      <c r="AK938" s="44"/>
      <c r="AL938" s="44"/>
      <c r="AM938" s="44"/>
      <c r="AN938" s="36"/>
      <c r="AO938" s="36"/>
      <c r="AP938" s="36"/>
      <c r="AQ938" s="36"/>
      <c r="AR938" s="36"/>
      <c r="AS938" s="36"/>
    </row>
    <row r="939" spans="19:45" ht="30" customHeight="1" x14ac:dyDescent="0.25">
      <c r="S939" s="7" t="s">
        <v>694</v>
      </c>
      <c r="T939" s="15" t="s">
        <v>994</v>
      </c>
      <c r="U939" s="36"/>
      <c r="V939" s="37"/>
      <c r="W939" s="37"/>
      <c r="X939" s="38"/>
      <c r="Y939" s="38"/>
      <c r="Z939" s="48"/>
      <c r="AA939" s="39"/>
      <c r="AB939" s="40"/>
      <c r="AC939" s="40"/>
      <c r="AD939" s="40"/>
      <c r="AE939" s="41"/>
      <c r="AF939" s="42"/>
      <c r="AG939" s="49"/>
      <c r="AH939" s="43"/>
      <c r="AI939" s="43"/>
      <c r="AJ939" s="44"/>
      <c r="AK939" s="44"/>
      <c r="AL939" s="44"/>
      <c r="AM939" s="44"/>
      <c r="AN939" s="36"/>
      <c r="AO939" s="36"/>
      <c r="AP939" s="36"/>
      <c r="AQ939" s="36"/>
      <c r="AR939" s="36"/>
      <c r="AS939" s="36"/>
    </row>
    <row r="940" spans="19:45" ht="30" customHeight="1" x14ac:dyDescent="0.25">
      <c r="S940" s="7" t="s">
        <v>697</v>
      </c>
      <c r="T940" s="7">
        <f ca="1">COUNTA(U915:U974)</f>
        <v>5</v>
      </c>
      <c r="U940" s="36"/>
      <c r="V940" s="37"/>
      <c r="W940" s="37"/>
      <c r="X940" s="38"/>
      <c r="Y940" s="38"/>
      <c r="Z940" s="48"/>
      <c r="AA940" s="39"/>
      <c r="AB940" s="40"/>
      <c r="AC940" s="40"/>
      <c r="AD940" s="40"/>
      <c r="AE940" s="41"/>
      <c r="AF940" s="42"/>
      <c r="AG940" s="49"/>
      <c r="AH940" s="43"/>
      <c r="AI940" s="43"/>
      <c r="AJ940" s="44"/>
      <c r="AK940" s="44"/>
      <c r="AL940" s="44"/>
      <c r="AM940" s="44"/>
      <c r="AN940" s="36"/>
      <c r="AO940" s="36"/>
      <c r="AP940" s="36"/>
      <c r="AQ940" s="36"/>
      <c r="AR940" s="36"/>
      <c r="AS940" s="36"/>
    </row>
    <row r="941" spans="19:45" ht="30" customHeight="1" x14ac:dyDescent="0.25">
      <c r="S941" s="7" t="s">
        <v>715</v>
      </c>
      <c r="T941" s="7" t="str">
        <f>T929&amp;"+/-"&amp;T930&amp;" "&amp;T939</f>
        <v>-40+/-0.8 dBV</v>
      </c>
      <c r="U941" s="36"/>
      <c r="V941" s="37"/>
      <c r="W941" s="37"/>
      <c r="X941" s="38"/>
      <c r="Y941" s="38"/>
      <c r="Z941" s="48"/>
      <c r="AA941" s="39"/>
      <c r="AB941" s="40"/>
      <c r="AC941" s="40"/>
      <c r="AD941" s="40"/>
      <c r="AE941" s="41"/>
      <c r="AF941" s="42"/>
      <c r="AG941" s="49"/>
      <c r="AH941" s="43"/>
      <c r="AI941" s="43"/>
      <c r="AJ941" s="44"/>
      <c r="AK941" s="44"/>
      <c r="AL941" s="44"/>
      <c r="AM941" s="44"/>
      <c r="AN941" s="36"/>
      <c r="AO941" s="36"/>
      <c r="AP941" s="36"/>
      <c r="AQ941" s="36"/>
      <c r="AR941" s="36"/>
      <c r="AS941" s="36"/>
    </row>
    <row r="942" spans="19:45" ht="30" customHeight="1" x14ac:dyDescent="0.25">
      <c r="S942" s="7" t="s">
        <v>719</v>
      </c>
      <c r="T942" s="54" t="str">
        <f>T921&amp;" : "&amp;T924&amp;" "&amp;"(uA)"&amp;CHAR(10)&amp;"Vdc&amp;Remark: "&amp;T927</f>
        <v>3.3V : 100~170 (uA)
Vdc&amp;Remark: -</v>
      </c>
      <c r="U942" s="36"/>
      <c r="V942" s="37"/>
      <c r="W942" s="37"/>
      <c r="X942" s="38"/>
      <c r="Y942" s="38"/>
      <c r="Z942" s="48"/>
      <c r="AA942" s="39"/>
      <c r="AB942" s="40"/>
      <c r="AC942" s="40"/>
      <c r="AD942" s="40"/>
      <c r="AE942" s="41"/>
      <c r="AF942" s="42"/>
      <c r="AG942" s="49"/>
      <c r="AH942" s="43"/>
      <c r="AI942" s="43"/>
      <c r="AJ942" s="44"/>
      <c r="AK942" s="44"/>
      <c r="AL942" s="44"/>
      <c r="AM942" s="44"/>
      <c r="AN942" s="36"/>
      <c r="AO942" s="36"/>
      <c r="AP942" s="36"/>
      <c r="AQ942" s="36"/>
      <c r="AR942" s="36"/>
      <c r="AS942" s="36"/>
    </row>
    <row r="943" spans="19:45" ht="30" customHeight="1" x14ac:dyDescent="0.25">
      <c r="U943" s="36"/>
      <c r="V943" s="37"/>
      <c r="W943" s="37"/>
      <c r="X943" s="38"/>
      <c r="Y943" s="38"/>
      <c r="Z943" s="48"/>
      <c r="AA943" s="39"/>
      <c r="AB943" s="40"/>
      <c r="AC943" s="40"/>
      <c r="AD943" s="40"/>
      <c r="AE943" s="41"/>
      <c r="AF943" s="42"/>
      <c r="AG943" s="49"/>
      <c r="AH943" s="43"/>
      <c r="AI943" s="43"/>
      <c r="AJ943" s="44"/>
      <c r="AK943" s="44"/>
      <c r="AL943" s="44"/>
      <c r="AM943" s="44"/>
      <c r="AN943" s="36"/>
      <c r="AO943" s="36"/>
      <c r="AP943" s="36"/>
      <c r="AQ943" s="36"/>
      <c r="AR943" s="36"/>
      <c r="AS943" s="36"/>
    </row>
    <row r="944" spans="19:45" ht="30" customHeight="1" x14ac:dyDescent="0.25">
      <c r="S944" s="2" t="s">
        <v>14</v>
      </c>
      <c r="T944" s="2" t="str">
        <f>ADDRESS(ROW(S944),COLUMN($S$1))&amp;":"&amp;ADDRESS(ROW(S974),COLUMN($T$1))</f>
        <v>$S$944:$T$974</v>
      </c>
      <c r="U944" s="36"/>
      <c r="V944" s="37"/>
      <c r="W944" s="37"/>
      <c r="X944" s="38"/>
      <c r="Y944" s="38"/>
      <c r="Z944" s="48"/>
      <c r="AA944" s="39"/>
      <c r="AB944" s="40"/>
      <c r="AC944" s="40"/>
      <c r="AD944" s="40"/>
      <c r="AE944" s="41"/>
      <c r="AF944" s="42"/>
      <c r="AG944" s="49"/>
      <c r="AH944" s="43"/>
      <c r="AI944" s="43"/>
      <c r="AJ944" s="44"/>
      <c r="AK944" s="44"/>
      <c r="AL944" s="44"/>
      <c r="AM944" s="44"/>
      <c r="AN944" s="36"/>
      <c r="AO944" s="36"/>
      <c r="AP944" s="36"/>
      <c r="AQ944" s="36"/>
      <c r="AR944" s="36"/>
      <c r="AS944" s="36"/>
    </row>
    <row r="945" spans="19:45" ht="30" customHeight="1" x14ac:dyDescent="0.25">
      <c r="S945" s="4" t="str">
        <f>$BB$2</f>
        <v>14V</v>
      </c>
      <c r="T945" s="3" t="s">
        <v>255</v>
      </c>
      <c r="U945" s="36"/>
      <c r="V945" s="37"/>
      <c r="W945" s="37"/>
      <c r="X945" s="38"/>
      <c r="Y945" s="38"/>
      <c r="Z945" s="48"/>
      <c r="AA945" s="39"/>
      <c r="AB945" s="40"/>
      <c r="AC945" s="40"/>
      <c r="AD945" s="40"/>
      <c r="AE945" s="41"/>
      <c r="AF945" s="42"/>
      <c r="AG945" s="49"/>
      <c r="AH945" s="43"/>
      <c r="AI945" s="43"/>
      <c r="AJ945" s="44"/>
      <c r="AK945" s="44"/>
      <c r="AL945" s="44"/>
      <c r="AM945" s="44"/>
      <c r="AN945" s="36"/>
      <c r="AO945" s="36"/>
      <c r="AP945" s="36"/>
      <c r="AQ945" s="36"/>
      <c r="AR945" s="36"/>
      <c r="AS945" s="36"/>
    </row>
    <row r="946" spans="19:45" ht="30" customHeight="1" x14ac:dyDescent="0.25">
      <c r="S946" s="4" t="str">
        <f>$BB$3</f>
        <v>13V</v>
      </c>
      <c r="T946" s="3" t="s">
        <v>562</v>
      </c>
      <c r="U946" s="36"/>
      <c r="V946" s="37"/>
      <c r="W946" s="37"/>
      <c r="X946" s="38"/>
      <c r="Y946" s="38"/>
      <c r="Z946" s="48"/>
      <c r="AA946" s="39"/>
      <c r="AB946" s="40"/>
      <c r="AC946" s="40"/>
      <c r="AD946" s="40"/>
      <c r="AE946" s="41"/>
      <c r="AF946" s="42"/>
      <c r="AG946" s="49"/>
      <c r="AH946" s="43"/>
      <c r="AI946" s="43"/>
      <c r="AJ946" s="44"/>
      <c r="AK946" s="44"/>
      <c r="AL946" s="44"/>
      <c r="AM946" s="44"/>
      <c r="AN946" s="36"/>
      <c r="AO946" s="36"/>
      <c r="AP946" s="36"/>
      <c r="AQ946" s="36"/>
      <c r="AR946" s="36"/>
      <c r="AS946" s="36"/>
    </row>
    <row r="947" spans="19:45" ht="30" customHeight="1" x14ac:dyDescent="0.25">
      <c r="S947" s="4" t="str">
        <f>$BB$4</f>
        <v>12V</v>
      </c>
      <c r="T947" s="3" t="s">
        <v>562</v>
      </c>
      <c r="U947" s="36"/>
      <c r="V947" s="37"/>
      <c r="W947" s="37"/>
      <c r="X947" s="38"/>
      <c r="Y947" s="38"/>
      <c r="Z947" s="48"/>
      <c r="AA947" s="39"/>
      <c r="AB947" s="40"/>
      <c r="AC947" s="40"/>
      <c r="AD947" s="40"/>
      <c r="AE947" s="41"/>
      <c r="AF947" s="42"/>
      <c r="AG947" s="49"/>
      <c r="AH947" s="43"/>
      <c r="AI947" s="43"/>
      <c r="AJ947" s="44"/>
      <c r="AK947" s="44"/>
      <c r="AL947" s="44"/>
      <c r="AM947" s="44"/>
      <c r="AN947" s="36"/>
      <c r="AO947" s="36"/>
      <c r="AP947" s="36"/>
      <c r="AQ947" s="36"/>
      <c r="AR947" s="36"/>
      <c r="AS947" s="36"/>
    </row>
    <row r="948" spans="19:45" ht="30" customHeight="1" x14ac:dyDescent="0.25">
      <c r="S948" s="4" t="str">
        <f>$BB$5</f>
        <v>11V</v>
      </c>
      <c r="T948" s="3" t="s">
        <v>562</v>
      </c>
      <c r="U948" s="36"/>
      <c r="V948" s="37"/>
      <c r="W948" s="37"/>
      <c r="X948" s="38"/>
      <c r="Y948" s="38"/>
      <c r="Z948" s="48"/>
      <c r="AA948" s="39"/>
      <c r="AB948" s="40"/>
      <c r="AC948" s="40"/>
      <c r="AD948" s="40"/>
      <c r="AE948" s="41"/>
      <c r="AF948" s="42"/>
      <c r="AG948" s="49"/>
      <c r="AH948" s="43"/>
      <c r="AI948" s="43"/>
      <c r="AJ948" s="44"/>
      <c r="AK948" s="44"/>
      <c r="AL948" s="44"/>
      <c r="AM948" s="44"/>
      <c r="AN948" s="36"/>
      <c r="AO948" s="36"/>
      <c r="AP948" s="36"/>
      <c r="AQ948" s="36"/>
      <c r="AR948" s="36"/>
      <c r="AS948" s="36"/>
    </row>
    <row r="949" spans="19:45" ht="30" customHeight="1" x14ac:dyDescent="0.25">
      <c r="S949" s="4" t="str">
        <f>$BB$6</f>
        <v>10V</v>
      </c>
      <c r="T949" s="3" t="s">
        <v>562</v>
      </c>
      <c r="U949" s="36"/>
      <c r="V949" s="37"/>
      <c r="W949" s="37"/>
      <c r="X949" s="38"/>
      <c r="Y949" s="38"/>
      <c r="Z949" s="48"/>
      <c r="AA949" s="39"/>
      <c r="AB949" s="40"/>
      <c r="AC949" s="40"/>
      <c r="AD949" s="40"/>
      <c r="AE949" s="41"/>
      <c r="AF949" s="42"/>
      <c r="AG949" s="49"/>
      <c r="AH949" s="43"/>
      <c r="AI949" s="43"/>
      <c r="AJ949" s="44"/>
      <c r="AK949" s="44"/>
      <c r="AL949" s="44"/>
      <c r="AM949" s="44"/>
      <c r="AN949" s="36"/>
      <c r="AO949" s="36"/>
      <c r="AP949" s="36"/>
      <c r="AQ949" s="36"/>
      <c r="AR949" s="36"/>
      <c r="AS949" s="36"/>
    </row>
    <row r="950" spans="19:45" ht="30" customHeight="1" x14ac:dyDescent="0.25">
      <c r="S950" s="4" t="str">
        <f>$BB$7</f>
        <v>9V</v>
      </c>
      <c r="T950" s="3" t="s">
        <v>562</v>
      </c>
      <c r="U950" s="36"/>
      <c r="V950" s="37"/>
      <c r="W950" s="37"/>
      <c r="X950" s="38"/>
      <c r="Y950" s="38"/>
      <c r="Z950" s="48"/>
      <c r="AA950" s="39"/>
      <c r="AB950" s="40"/>
      <c r="AC950" s="40"/>
      <c r="AD950" s="40"/>
      <c r="AE950" s="41"/>
      <c r="AF950" s="42"/>
      <c r="AG950" s="49"/>
      <c r="AH950" s="43"/>
      <c r="AI950" s="43"/>
      <c r="AJ950" s="44"/>
      <c r="AK950" s="44"/>
      <c r="AL950" s="44"/>
      <c r="AM950" s="44"/>
      <c r="AN950" s="36"/>
      <c r="AO950" s="36"/>
      <c r="AP950" s="36"/>
      <c r="AQ950" s="36"/>
      <c r="AR950" s="36"/>
      <c r="AS950" s="36"/>
    </row>
    <row r="951" spans="19:45" ht="30" customHeight="1" x14ac:dyDescent="0.25">
      <c r="S951" s="4" t="str">
        <f>$BB$8</f>
        <v>8V</v>
      </c>
      <c r="T951" s="3" t="s">
        <v>562</v>
      </c>
      <c r="U951" s="36"/>
      <c r="V951" s="37"/>
      <c r="W951" s="37"/>
      <c r="X951" s="38"/>
      <c r="Y951" s="38"/>
      <c r="Z951" s="48"/>
      <c r="AA951" s="39"/>
      <c r="AB951" s="40"/>
      <c r="AC951" s="40"/>
      <c r="AD951" s="40"/>
      <c r="AE951" s="41"/>
      <c r="AF951" s="42"/>
      <c r="AG951" s="49"/>
      <c r="AH951" s="43"/>
      <c r="AI951" s="43"/>
      <c r="AJ951" s="44"/>
      <c r="AK951" s="44"/>
      <c r="AL951" s="44"/>
      <c r="AM951" s="44"/>
      <c r="AN951" s="36"/>
      <c r="AO951" s="36"/>
      <c r="AP951" s="36"/>
      <c r="AQ951" s="36"/>
      <c r="AR951" s="36"/>
      <c r="AS951" s="36"/>
    </row>
    <row r="952" spans="19:45" ht="30" customHeight="1" x14ac:dyDescent="0.25">
      <c r="S952" s="4" t="str">
        <f>$BB$9</f>
        <v>7V</v>
      </c>
      <c r="T952" s="3">
        <v>0</v>
      </c>
      <c r="U952" s="36"/>
      <c r="V952" s="37"/>
      <c r="W952" s="37"/>
      <c r="X952" s="38"/>
      <c r="Y952" s="38"/>
      <c r="Z952" s="48"/>
      <c r="AA952" s="39"/>
      <c r="AB952" s="40"/>
      <c r="AC952" s="40"/>
      <c r="AD952" s="40"/>
      <c r="AE952" s="41"/>
      <c r="AF952" s="42"/>
      <c r="AG952" s="49"/>
      <c r="AH952" s="43"/>
      <c r="AI952" s="43"/>
      <c r="AJ952" s="44"/>
      <c r="AK952" s="44"/>
      <c r="AL952" s="44"/>
      <c r="AM952" s="44"/>
      <c r="AN952" s="36"/>
      <c r="AO952" s="36"/>
      <c r="AP952" s="36"/>
      <c r="AQ952" s="36"/>
      <c r="AR952" s="36"/>
      <c r="AS952" s="36"/>
    </row>
    <row r="953" spans="19:45" ht="30" customHeight="1" x14ac:dyDescent="0.25">
      <c r="S953" s="4" t="str">
        <f>$BB$10</f>
        <v>FIX</v>
      </c>
      <c r="T953" s="3">
        <v>0</v>
      </c>
      <c r="U953" s="36"/>
      <c r="V953" s="37"/>
      <c r="W953" s="37"/>
      <c r="X953" s="38"/>
      <c r="Y953" s="38"/>
      <c r="Z953" s="48"/>
      <c r="AA953" s="39"/>
      <c r="AB953" s="40"/>
      <c r="AC953" s="40"/>
      <c r="AD953" s="40"/>
      <c r="AE953" s="41"/>
      <c r="AF953" s="42"/>
      <c r="AG953" s="49"/>
      <c r="AH953" s="43"/>
      <c r="AI953" s="43"/>
      <c r="AJ953" s="44"/>
      <c r="AK953" s="44"/>
      <c r="AL953" s="44"/>
      <c r="AM953" s="44"/>
      <c r="AN953" s="36"/>
      <c r="AO953" s="36"/>
      <c r="AP953" s="36"/>
      <c r="AQ953" s="36"/>
      <c r="AR953" s="36"/>
      <c r="AS953" s="36"/>
    </row>
    <row r="954" spans="19:45" ht="30" customHeight="1" x14ac:dyDescent="0.25">
      <c r="S954" s="4" t="str">
        <f>$BB$11</f>
        <v>-</v>
      </c>
      <c r="T954" s="3"/>
      <c r="U954" s="36"/>
      <c r="V954" s="37"/>
      <c r="W954" s="37"/>
      <c r="X954" s="38"/>
      <c r="Y954" s="38"/>
      <c r="Z954" s="48"/>
      <c r="AA954" s="39"/>
      <c r="AB954" s="40"/>
      <c r="AC954" s="40"/>
      <c r="AD954" s="40"/>
      <c r="AE954" s="41"/>
      <c r="AF954" s="42"/>
      <c r="AG954" s="49"/>
      <c r="AH954" s="43"/>
      <c r="AI954" s="43"/>
      <c r="AJ954" s="44"/>
      <c r="AK954" s="44"/>
      <c r="AL954" s="44"/>
      <c r="AM954" s="44"/>
      <c r="AN954" s="36"/>
      <c r="AO954" s="36"/>
      <c r="AP954" s="36"/>
      <c r="AQ954" s="36"/>
      <c r="AR954" s="36"/>
      <c r="AS954" s="36"/>
    </row>
    <row r="955" spans="19:45" ht="30" customHeight="1" x14ac:dyDescent="0.25">
      <c r="S955" s="4" t="str">
        <f>$BB$12</f>
        <v>-</v>
      </c>
      <c r="T955" s="3"/>
      <c r="U955" s="36"/>
      <c r="V955" s="37"/>
      <c r="W955" s="37"/>
      <c r="X955" s="38"/>
      <c r="Y955" s="38"/>
      <c r="Z955" s="48"/>
      <c r="AA955" s="39"/>
      <c r="AB955" s="40"/>
      <c r="AC955" s="40"/>
      <c r="AD955" s="40"/>
      <c r="AE955" s="41"/>
      <c r="AF955" s="42"/>
      <c r="AG955" s="49"/>
      <c r="AH955" s="43"/>
      <c r="AI955" s="43"/>
      <c r="AJ955" s="44"/>
      <c r="AK955" s="44"/>
      <c r="AL955" s="44"/>
      <c r="AM955" s="44"/>
      <c r="AN955" s="36"/>
      <c r="AO955" s="36"/>
      <c r="AP955" s="36"/>
      <c r="AQ955" s="36"/>
      <c r="AR955" s="36"/>
      <c r="AS955" s="36"/>
    </row>
    <row r="956" spans="19:45" ht="30" customHeight="1" x14ac:dyDescent="0.25">
      <c r="S956" s="4" t="str">
        <f>$BB$13</f>
        <v>-</v>
      </c>
      <c r="T956" s="3"/>
      <c r="U956" s="36"/>
      <c r="V956" s="37"/>
      <c r="W956" s="37"/>
      <c r="X956" s="38"/>
      <c r="Y956" s="38"/>
      <c r="Z956" s="48"/>
      <c r="AA956" s="39"/>
      <c r="AB956" s="40"/>
      <c r="AC956" s="40"/>
      <c r="AD956" s="40"/>
      <c r="AE956" s="41"/>
      <c r="AF956" s="42"/>
      <c r="AG956" s="49"/>
      <c r="AH956" s="43"/>
      <c r="AI956" s="43"/>
      <c r="AJ956" s="44"/>
      <c r="AK956" s="44"/>
      <c r="AL956" s="44"/>
      <c r="AM956" s="44"/>
      <c r="AN956" s="36"/>
      <c r="AO956" s="36"/>
      <c r="AP956" s="36"/>
      <c r="AQ956" s="36"/>
      <c r="AR956" s="36"/>
      <c r="AS956" s="36"/>
    </row>
    <row r="957" spans="19:45" ht="30" customHeight="1" x14ac:dyDescent="0.25">
      <c r="S957" s="4" t="str">
        <f>$BB$14</f>
        <v>-</v>
      </c>
      <c r="T957" s="3"/>
      <c r="U957" s="36"/>
      <c r="V957" s="37"/>
      <c r="W957" s="37"/>
      <c r="X957" s="38"/>
      <c r="Y957" s="38"/>
      <c r="Z957" s="48"/>
      <c r="AA957" s="39"/>
      <c r="AB957" s="40"/>
      <c r="AC957" s="40"/>
      <c r="AD957" s="40"/>
      <c r="AE957" s="41"/>
      <c r="AF957" s="42"/>
      <c r="AG957" s="49"/>
      <c r="AH957" s="43"/>
      <c r="AI957" s="43"/>
      <c r="AJ957" s="44"/>
      <c r="AK957" s="44"/>
      <c r="AL957" s="44"/>
      <c r="AM957" s="44"/>
      <c r="AN957" s="36"/>
      <c r="AO957" s="36"/>
      <c r="AP957" s="36"/>
      <c r="AQ957" s="36"/>
      <c r="AR957" s="36"/>
      <c r="AS957" s="36"/>
    </row>
    <row r="958" spans="19:45" ht="30" customHeight="1" x14ac:dyDescent="0.25">
      <c r="S958" s="4" t="str">
        <f>$BB$15</f>
        <v>-</v>
      </c>
      <c r="T958" s="3"/>
      <c r="U958" s="36"/>
      <c r="V958" s="37"/>
      <c r="W958" s="37"/>
      <c r="X958" s="38"/>
      <c r="Y958" s="38"/>
      <c r="Z958" s="48"/>
      <c r="AA958" s="39"/>
      <c r="AB958" s="40"/>
      <c r="AC958" s="40"/>
      <c r="AD958" s="40"/>
      <c r="AE958" s="41"/>
      <c r="AF958" s="42"/>
      <c r="AG958" s="49"/>
      <c r="AH958" s="43"/>
      <c r="AI958" s="43"/>
      <c r="AJ958" s="44"/>
      <c r="AK958" s="44"/>
      <c r="AL958" s="44"/>
      <c r="AM958" s="44"/>
      <c r="AN958" s="36"/>
      <c r="AO958" s="36"/>
      <c r="AP958" s="36"/>
      <c r="AQ958" s="36"/>
      <c r="AR958" s="36"/>
      <c r="AS958" s="36"/>
    </row>
    <row r="959" spans="19:45" ht="30" customHeight="1" x14ac:dyDescent="0.25">
      <c r="S959" s="4" t="str">
        <f>$BB$16</f>
        <v>-</v>
      </c>
      <c r="T959" s="3"/>
      <c r="U959" s="36"/>
      <c r="V959" s="37"/>
      <c r="W959" s="37"/>
      <c r="X959" s="38"/>
      <c r="Y959" s="38"/>
      <c r="Z959" s="48"/>
      <c r="AA959" s="39"/>
      <c r="AB959" s="40"/>
      <c r="AC959" s="40"/>
      <c r="AD959" s="40"/>
      <c r="AE959" s="41"/>
      <c r="AF959" s="42"/>
      <c r="AG959" s="49"/>
      <c r="AH959" s="43"/>
      <c r="AI959" s="43"/>
      <c r="AJ959" s="44"/>
      <c r="AK959" s="44"/>
      <c r="AL959" s="44"/>
      <c r="AM959" s="44"/>
      <c r="AN959" s="36"/>
      <c r="AO959" s="36"/>
      <c r="AP959" s="36"/>
      <c r="AQ959" s="36"/>
      <c r="AR959" s="36"/>
      <c r="AS959" s="36"/>
    </row>
    <row r="960" spans="19:45" ht="30" customHeight="1" x14ac:dyDescent="0.25">
      <c r="S960" s="4" t="str">
        <f>$BB$17</f>
        <v>-</v>
      </c>
      <c r="T960" s="3"/>
      <c r="U960" s="36"/>
      <c r="V960" s="37"/>
      <c r="W960" s="37"/>
      <c r="X960" s="38"/>
      <c r="Y960" s="38"/>
      <c r="Z960" s="48"/>
      <c r="AA960" s="39"/>
      <c r="AB960" s="40"/>
      <c r="AC960" s="40"/>
      <c r="AD960" s="40"/>
      <c r="AE960" s="41"/>
      <c r="AF960" s="42"/>
      <c r="AG960" s="49"/>
      <c r="AH960" s="43"/>
      <c r="AI960" s="43"/>
      <c r="AJ960" s="44"/>
      <c r="AK960" s="44"/>
      <c r="AL960" s="44"/>
      <c r="AM960" s="44"/>
      <c r="AN960" s="36"/>
      <c r="AO960" s="36"/>
      <c r="AP960" s="36"/>
      <c r="AQ960" s="36"/>
      <c r="AR960" s="36"/>
      <c r="AS960" s="36"/>
    </row>
    <row r="961" spans="19:45" ht="30" customHeight="1" x14ac:dyDescent="0.25">
      <c r="S961" s="4" t="str">
        <f>$BB$18</f>
        <v>-</v>
      </c>
      <c r="T961" s="3"/>
      <c r="U961" s="36"/>
      <c r="V961" s="37"/>
      <c r="W961" s="37"/>
      <c r="X961" s="38"/>
      <c r="Y961" s="38"/>
      <c r="Z961" s="48"/>
      <c r="AA961" s="39"/>
      <c r="AB961" s="40"/>
      <c r="AC961" s="40"/>
      <c r="AD961" s="40"/>
      <c r="AE961" s="41"/>
      <c r="AF961" s="42"/>
      <c r="AG961" s="49"/>
      <c r="AH961" s="43"/>
      <c r="AI961" s="43"/>
      <c r="AJ961" s="44"/>
      <c r="AK961" s="44"/>
      <c r="AL961" s="44"/>
      <c r="AM961" s="44"/>
      <c r="AN961" s="36"/>
      <c r="AO961" s="36"/>
      <c r="AP961" s="36"/>
      <c r="AQ961" s="36"/>
      <c r="AR961" s="36"/>
      <c r="AS961" s="36"/>
    </row>
    <row r="962" spans="19:45" ht="30" customHeight="1" x14ac:dyDescent="0.25">
      <c r="S962" s="4" t="str">
        <f>$BB$19</f>
        <v>-</v>
      </c>
      <c r="T962" s="3"/>
      <c r="U962" s="36"/>
      <c r="V962" s="37"/>
      <c r="W962" s="37"/>
      <c r="X962" s="38"/>
      <c r="Y962" s="38"/>
      <c r="Z962" s="48"/>
      <c r="AA962" s="39"/>
      <c r="AB962" s="40"/>
      <c r="AC962" s="40"/>
      <c r="AD962" s="40"/>
      <c r="AE962" s="41"/>
      <c r="AF962" s="42"/>
      <c r="AG962" s="49"/>
      <c r="AH962" s="43"/>
      <c r="AI962" s="43"/>
      <c r="AJ962" s="44"/>
      <c r="AK962" s="44"/>
      <c r="AL962" s="44"/>
      <c r="AM962" s="44"/>
      <c r="AN962" s="36"/>
      <c r="AO962" s="36"/>
      <c r="AP962" s="36"/>
      <c r="AQ962" s="36"/>
      <c r="AR962" s="36"/>
      <c r="AS962" s="36"/>
    </row>
    <row r="963" spans="19:45" ht="30" customHeight="1" x14ac:dyDescent="0.25">
      <c r="S963" s="4" t="str">
        <f>$BB$20</f>
        <v>-</v>
      </c>
      <c r="T963" s="3"/>
      <c r="U963" s="36"/>
      <c r="V963" s="37"/>
      <c r="W963" s="37"/>
      <c r="X963" s="38"/>
      <c r="Y963" s="38"/>
      <c r="Z963" s="48"/>
      <c r="AA963" s="39"/>
      <c r="AB963" s="40"/>
      <c r="AC963" s="40"/>
      <c r="AD963" s="40"/>
      <c r="AE963" s="41"/>
      <c r="AF963" s="42"/>
      <c r="AG963" s="49"/>
      <c r="AH963" s="43"/>
      <c r="AI963" s="43"/>
      <c r="AJ963" s="44"/>
      <c r="AK963" s="44"/>
      <c r="AL963" s="44"/>
      <c r="AM963" s="44"/>
      <c r="AN963" s="36"/>
      <c r="AO963" s="36"/>
      <c r="AP963" s="36"/>
      <c r="AQ963" s="36"/>
      <c r="AR963" s="36"/>
      <c r="AS963" s="36"/>
    </row>
    <row r="964" spans="19:45" ht="30" customHeight="1" x14ac:dyDescent="0.25">
      <c r="S964" s="4" t="str">
        <f>$BB$21</f>
        <v>-</v>
      </c>
      <c r="T964" s="3"/>
      <c r="U964" s="36"/>
      <c r="V964" s="37"/>
      <c r="W964" s="37"/>
      <c r="X964" s="38"/>
      <c r="Y964" s="38"/>
      <c r="Z964" s="48"/>
      <c r="AA964" s="39"/>
      <c r="AB964" s="40"/>
      <c r="AC964" s="40"/>
      <c r="AD964" s="40"/>
      <c r="AE964" s="41"/>
      <c r="AF964" s="42"/>
      <c r="AG964" s="49"/>
      <c r="AH964" s="43"/>
      <c r="AI964" s="43"/>
      <c r="AJ964" s="44"/>
      <c r="AK964" s="44"/>
      <c r="AL964" s="44"/>
      <c r="AM964" s="44"/>
      <c r="AN964" s="36"/>
      <c r="AO964" s="36"/>
      <c r="AP964" s="36"/>
      <c r="AQ964" s="36"/>
      <c r="AR964" s="36"/>
      <c r="AS964" s="36"/>
    </row>
    <row r="965" spans="19:45" ht="30" customHeight="1" x14ac:dyDescent="0.25">
      <c r="S965" s="4" t="str">
        <f>$BB$22</f>
        <v>-</v>
      </c>
      <c r="T965" s="3"/>
      <c r="U965" s="36"/>
      <c r="V965" s="37"/>
      <c r="W965" s="37"/>
      <c r="X965" s="38"/>
      <c r="Y965" s="38"/>
      <c r="Z965" s="48"/>
      <c r="AA965" s="39"/>
      <c r="AB965" s="40"/>
      <c r="AC965" s="40"/>
      <c r="AD965" s="40"/>
      <c r="AE965" s="41"/>
      <c r="AF965" s="42"/>
      <c r="AG965" s="49"/>
      <c r="AH965" s="43"/>
      <c r="AI965" s="43"/>
      <c r="AJ965" s="44"/>
      <c r="AK965" s="44"/>
      <c r="AL965" s="44"/>
      <c r="AM965" s="44"/>
      <c r="AN965" s="36"/>
      <c r="AO965" s="36"/>
      <c r="AP965" s="36"/>
      <c r="AQ965" s="36"/>
      <c r="AR965" s="36"/>
      <c r="AS965" s="36"/>
    </row>
    <row r="966" spans="19:45" ht="30" customHeight="1" x14ac:dyDescent="0.25">
      <c r="S966" s="4" t="str">
        <f>$BB$23</f>
        <v>-</v>
      </c>
      <c r="T966" s="3"/>
      <c r="U966" s="36"/>
      <c r="V966" s="37"/>
      <c r="W966" s="37"/>
      <c r="X966" s="38"/>
      <c r="Y966" s="38"/>
      <c r="Z966" s="48"/>
      <c r="AA966" s="39"/>
      <c r="AB966" s="40"/>
      <c r="AC966" s="40"/>
      <c r="AD966" s="40"/>
      <c r="AE966" s="41"/>
      <c r="AF966" s="42"/>
      <c r="AG966" s="49"/>
      <c r="AH966" s="43"/>
      <c r="AI966" s="43"/>
      <c r="AJ966" s="44"/>
      <c r="AK966" s="44"/>
      <c r="AL966" s="44"/>
      <c r="AM966" s="44"/>
      <c r="AN966" s="36"/>
      <c r="AO966" s="36"/>
      <c r="AP966" s="36"/>
      <c r="AQ966" s="36"/>
      <c r="AR966" s="36"/>
      <c r="AS966" s="36"/>
    </row>
    <row r="967" spans="19:45" ht="30" customHeight="1" x14ac:dyDescent="0.25">
      <c r="S967" s="4" t="str">
        <f>$BB$24</f>
        <v>-</v>
      </c>
      <c r="T967" s="3"/>
      <c r="U967" s="36"/>
      <c r="V967" s="37"/>
      <c r="W967" s="37"/>
      <c r="X967" s="38"/>
      <c r="Y967" s="38"/>
      <c r="Z967" s="48"/>
      <c r="AA967" s="39"/>
      <c r="AB967" s="40"/>
      <c r="AC967" s="40"/>
      <c r="AD967" s="40"/>
      <c r="AE967" s="41"/>
      <c r="AF967" s="42"/>
      <c r="AG967" s="49"/>
      <c r="AH967" s="43"/>
      <c r="AI967" s="43"/>
      <c r="AJ967" s="44"/>
      <c r="AK967" s="44"/>
      <c r="AL967" s="44"/>
      <c r="AM967" s="44"/>
      <c r="AN967" s="36"/>
      <c r="AO967" s="36"/>
      <c r="AP967" s="36"/>
      <c r="AQ967" s="36"/>
      <c r="AR967" s="36"/>
      <c r="AS967" s="36"/>
    </row>
    <row r="968" spans="19:45" ht="30" customHeight="1" x14ac:dyDescent="0.25">
      <c r="S968" s="4" t="str">
        <f>$BB$25</f>
        <v>-</v>
      </c>
      <c r="T968" s="3"/>
      <c r="U968" s="36"/>
      <c r="V968" s="37"/>
      <c r="W968" s="37"/>
      <c r="X968" s="38"/>
      <c r="Y968" s="38"/>
      <c r="Z968" s="48"/>
      <c r="AA968" s="39"/>
      <c r="AB968" s="40"/>
      <c r="AC968" s="40"/>
      <c r="AD968" s="40"/>
      <c r="AE968" s="41"/>
      <c r="AF968" s="42"/>
      <c r="AG968" s="49"/>
      <c r="AH968" s="43"/>
      <c r="AI968" s="43"/>
      <c r="AJ968" s="44"/>
      <c r="AK968" s="44"/>
      <c r="AL968" s="44"/>
      <c r="AM968" s="44"/>
      <c r="AN968" s="36"/>
      <c r="AO968" s="36"/>
      <c r="AP968" s="36"/>
      <c r="AQ968" s="36"/>
      <c r="AR968" s="36"/>
      <c r="AS968" s="36"/>
    </row>
    <row r="969" spans="19:45" ht="30" customHeight="1" x14ac:dyDescent="0.25">
      <c r="S969" s="4" t="str">
        <f>$BB$26</f>
        <v>-</v>
      </c>
      <c r="T969" s="3"/>
      <c r="U969" s="36"/>
      <c r="V969" s="37"/>
      <c r="W969" s="37"/>
      <c r="X969" s="38"/>
      <c r="Y969" s="38"/>
      <c r="Z969" s="48"/>
      <c r="AA969" s="39"/>
      <c r="AB969" s="40"/>
      <c r="AC969" s="40"/>
      <c r="AD969" s="40"/>
      <c r="AE969" s="41"/>
      <c r="AF969" s="42"/>
      <c r="AG969" s="49"/>
      <c r="AH969" s="43"/>
      <c r="AI969" s="43"/>
      <c r="AJ969" s="44"/>
      <c r="AK969" s="44"/>
      <c r="AL969" s="44"/>
      <c r="AM969" s="44"/>
      <c r="AN969" s="36"/>
      <c r="AO969" s="36"/>
      <c r="AP969" s="36"/>
      <c r="AQ969" s="36"/>
      <c r="AR969" s="36"/>
      <c r="AS969" s="36"/>
    </row>
    <row r="970" spans="19:45" ht="30" customHeight="1" x14ac:dyDescent="0.25">
      <c r="S970" s="4" t="str">
        <f>$BB$27</f>
        <v>-</v>
      </c>
      <c r="T970" s="3"/>
      <c r="U970" s="36"/>
      <c r="V970" s="37"/>
      <c r="W970" s="37"/>
      <c r="X970" s="38"/>
      <c r="Y970" s="38"/>
      <c r="Z970" s="48"/>
      <c r="AA970" s="39"/>
      <c r="AB970" s="40"/>
      <c r="AC970" s="40"/>
      <c r="AD970" s="40"/>
      <c r="AE970" s="41"/>
      <c r="AF970" s="42"/>
      <c r="AG970" s="49"/>
      <c r="AH970" s="43"/>
      <c r="AI970" s="43"/>
      <c r="AJ970" s="44"/>
      <c r="AK970" s="44"/>
      <c r="AL970" s="44"/>
      <c r="AM970" s="44"/>
      <c r="AN970" s="36"/>
      <c r="AO970" s="36"/>
      <c r="AP970" s="36"/>
      <c r="AQ970" s="36"/>
      <c r="AR970" s="36"/>
      <c r="AS970" s="36"/>
    </row>
    <row r="971" spans="19:45" ht="30" customHeight="1" x14ac:dyDescent="0.25">
      <c r="S971" s="4" t="str">
        <f>$BB$28</f>
        <v>-</v>
      </c>
      <c r="T971" s="3"/>
      <c r="U971" s="36"/>
      <c r="V971" s="37"/>
      <c r="W971" s="37"/>
      <c r="X971" s="38"/>
      <c r="Y971" s="38"/>
      <c r="Z971" s="48"/>
      <c r="AA971" s="39"/>
      <c r="AB971" s="40"/>
      <c r="AC971" s="40"/>
      <c r="AD971" s="40"/>
      <c r="AE971" s="41"/>
      <c r="AF971" s="42"/>
      <c r="AG971" s="49"/>
      <c r="AH971" s="43"/>
      <c r="AI971" s="43"/>
      <c r="AJ971" s="44"/>
      <c r="AK971" s="44"/>
      <c r="AL971" s="44"/>
      <c r="AM971" s="44"/>
      <c r="AN971" s="36"/>
      <c r="AO971" s="36"/>
      <c r="AP971" s="36"/>
      <c r="AQ971" s="36"/>
      <c r="AR971" s="36"/>
      <c r="AS971" s="36"/>
    </row>
    <row r="972" spans="19:45" ht="30" customHeight="1" x14ac:dyDescent="0.25">
      <c r="S972" s="4" t="str">
        <f>$BB$29</f>
        <v>-</v>
      </c>
      <c r="T972" s="3"/>
      <c r="U972" s="36"/>
      <c r="V972" s="37"/>
      <c r="W972" s="37"/>
      <c r="X972" s="38"/>
      <c r="Y972" s="38"/>
      <c r="Z972" s="48"/>
      <c r="AA972" s="39"/>
      <c r="AB972" s="40"/>
      <c r="AC972" s="40"/>
      <c r="AD972" s="40"/>
      <c r="AE972" s="41"/>
      <c r="AF972" s="42"/>
      <c r="AG972" s="49"/>
      <c r="AH972" s="43"/>
      <c r="AI972" s="43"/>
      <c r="AJ972" s="44"/>
      <c r="AK972" s="44"/>
      <c r="AL972" s="44"/>
      <c r="AM972" s="44"/>
      <c r="AN972" s="36"/>
      <c r="AO972" s="36"/>
      <c r="AP972" s="36"/>
      <c r="AQ972" s="36"/>
      <c r="AR972" s="36"/>
      <c r="AS972" s="36"/>
    </row>
    <row r="973" spans="19:45" ht="30" customHeight="1" x14ac:dyDescent="0.25">
      <c r="S973" s="4" t="str">
        <f>$BB$30</f>
        <v>-</v>
      </c>
      <c r="T973" s="3"/>
      <c r="U973" s="36"/>
      <c r="V973" s="37"/>
      <c r="W973" s="37"/>
      <c r="X973" s="38"/>
      <c r="Y973" s="38"/>
      <c r="Z973" s="48"/>
      <c r="AA973" s="39"/>
      <c r="AB973" s="40"/>
      <c r="AC973" s="40"/>
      <c r="AD973" s="40"/>
      <c r="AE973" s="41"/>
      <c r="AF973" s="42"/>
      <c r="AG973" s="49"/>
      <c r="AH973" s="43"/>
      <c r="AI973" s="43"/>
      <c r="AJ973" s="44"/>
      <c r="AK973" s="44"/>
      <c r="AL973" s="44"/>
      <c r="AM973" s="44"/>
      <c r="AN973" s="36"/>
      <c r="AO973" s="36"/>
      <c r="AP973" s="36"/>
      <c r="AQ973" s="36"/>
      <c r="AR973" s="36"/>
      <c r="AS973" s="36"/>
    </row>
    <row r="974" spans="19:45" ht="30" customHeight="1" x14ac:dyDescent="0.25">
      <c r="S974" s="4" t="str">
        <f>$BB$31</f>
        <v>-</v>
      </c>
      <c r="T974" s="3"/>
      <c r="U974" s="36"/>
      <c r="V974" s="37"/>
      <c r="W974" s="37"/>
      <c r="X974" s="38"/>
      <c r="Y974" s="38"/>
      <c r="Z974" s="48"/>
      <c r="AA974" s="39"/>
      <c r="AB974" s="40"/>
      <c r="AC974" s="40"/>
      <c r="AD974" s="40"/>
      <c r="AE974" s="41"/>
      <c r="AF974" s="42"/>
      <c r="AG974" s="49"/>
      <c r="AH974" s="43"/>
      <c r="AI974" s="43"/>
      <c r="AJ974" s="44"/>
      <c r="AK974" s="44"/>
      <c r="AL974" s="44"/>
      <c r="AM974" s="44"/>
      <c r="AN974" s="36"/>
      <c r="AO974" s="36"/>
      <c r="AP974" s="36"/>
      <c r="AQ974" s="36"/>
      <c r="AR974" s="36"/>
      <c r="AS974" s="36"/>
    </row>
    <row r="975" spans="19:45" ht="30" customHeight="1" x14ac:dyDescent="0.25">
      <c r="S975" s="34"/>
      <c r="T975" s="34"/>
      <c r="U975" s="34"/>
      <c r="V975" s="34"/>
      <c r="W975" s="34"/>
      <c r="X975" s="34"/>
      <c r="Y975" s="34"/>
      <c r="Z975" s="34"/>
      <c r="AA975" s="34"/>
      <c r="AB975" s="34"/>
      <c r="AC975" s="34"/>
      <c r="AD975" s="34"/>
      <c r="AE975" s="34"/>
      <c r="AF975" s="34"/>
      <c r="AG975" s="34"/>
      <c r="AH975" s="34"/>
      <c r="AI975" s="34"/>
      <c r="AJ975" s="34"/>
      <c r="AK975" s="34"/>
      <c r="AL975" s="34"/>
      <c r="AM975" s="34"/>
      <c r="AN975" s="34"/>
      <c r="AO975" s="34"/>
      <c r="AP975" s="34"/>
      <c r="AQ975" s="34"/>
      <c r="AR975" s="6"/>
      <c r="AS975" s="6"/>
    </row>
    <row r="976" spans="19:45" ht="30" customHeight="1" x14ac:dyDescent="0.25">
      <c r="S976" s="31" cm="1">
        <f t="array" ref="S976">BoxNum(ROW($S976))</f>
        <v>16</v>
      </c>
      <c r="T976" s="7" t="s">
        <v>698</v>
      </c>
      <c r="U976" s="15" t="s">
        <v>1311</v>
      </c>
      <c r="V976" s="12"/>
      <c r="W976" s="65"/>
      <c r="X976" s="12"/>
      <c r="Y976" s="7">
        <f>VLOOKUP(U976,$DX$1:$DZ$21,3,FALSE)</f>
        <v>0</v>
      </c>
      <c r="AD976" s="8"/>
    </row>
    <row r="977" spans="19:45" ht="30" customHeight="1" x14ac:dyDescent="0.25">
      <c r="S977" s="7" t="s">
        <v>24</v>
      </c>
      <c r="T977" s="15" t="s">
        <v>1154</v>
      </c>
      <c r="U977" s="5" t="s">
        <v>23</v>
      </c>
      <c r="V977" s="7" t="str">
        <f>VLOOKUP(U976,$DX$1:$DZ$21,2,FALSE)</f>
        <v>Bit11,15</v>
      </c>
      <c r="W977" s="19"/>
      <c r="X977" s="19"/>
      <c r="Y977" s="19"/>
      <c r="Z977" s="19"/>
      <c r="AA977" s="5" t="s">
        <v>592</v>
      </c>
      <c r="AB977" s="26" t="str">
        <f>T996&amp;"_"&amp;ABS(T994)&amp;"dB_"&amp;T998&amp;"_"&amp;T999&amp;"_"&amp;GetAbsMaxMinText(AF980:AG1039)&amp;"_"&amp;T979&amp;"_"&amp;T978&amp;S976&amp;"."&amp;T1002</f>
        <v>16V_NormalMode_38dB_304ZA_N002A_375_431_ZTS6054_TR16.1</v>
      </c>
      <c r="AC977" s="18"/>
      <c r="AD977" s="18"/>
      <c r="AE977" s="18"/>
      <c r="AF977" s="18"/>
      <c r="AG977" s="18"/>
      <c r="AH977" s="19"/>
      <c r="AI977" s="19" t="s">
        <v>2</v>
      </c>
      <c r="AJ977" s="16"/>
      <c r="AK977" s="16"/>
      <c r="AL977" s="16"/>
      <c r="AM977" s="16"/>
      <c r="AN977" s="16"/>
      <c r="AO977" s="16"/>
      <c r="AP977" s="16"/>
      <c r="AQ977" s="16"/>
      <c r="AR977" s="16"/>
      <c r="AS977" s="16"/>
    </row>
    <row r="978" spans="19:45" ht="30" customHeight="1" x14ac:dyDescent="0.25">
      <c r="S978" s="7" t="s">
        <v>5</v>
      </c>
      <c r="T978" s="15" t="s">
        <v>1276</v>
      </c>
      <c r="U978" s="32" t="str">
        <f>HYPERLINK("#A"&amp;(S976+1),"&lt;==Block" &amp; $S976 &amp;"==&gt;")</f>
        <v>&lt;==Block16==&gt;</v>
      </c>
      <c r="V978" s="51"/>
      <c r="W978" s="19"/>
      <c r="X978" s="19"/>
      <c r="Y978" s="23"/>
      <c r="Z978" s="8"/>
      <c r="AA978" s="19"/>
      <c r="AB978" s="121" t="str" cm="1">
        <f t="array" aca="1" ref="AB978" ca="1">IF(INDIRECT(ADDRESS((QUOTIENT(ROW(AB978)-0.1,65)*65)+4,COLUMN(AB979)))="Gain-inphase","$BM$2:$BM$31","$BN$2:$BN$31")</f>
        <v>$BM$2:$BM$31</v>
      </c>
      <c r="AC978" s="19"/>
      <c r="AD978" s="19"/>
      <c r="AE978" s="19"/>
      <c r="AF978" s="19"/>
      <c r="AG978" s="19"/>
      <c r="AH978" s="19"/>
      <c r="AI978" s="19"/>
      <c r="AJ978" s="19"/>
      <c r="AK978" s="19"/>
      <c r="AL978" s="19"/>
      <c r="AM978" s="19"/>
      <c r="AN978" s="57" t="s">
        <v>723</v>
      </c>
      <c r="AO978" s="57" t="s">
        <v>709</v>
      </c>
      <c r="AP978" s="57" t="s">
        <v>710</v>
      </c>
      <c r="AQ978" s="57" t="s">
        <v>611</v>
      </c>
      <c r="AR978" s="57" t="s">
        <v>711</v>
      </c>
      <c r="AS978" s="50"/>
    </row>
    <row r="979" spans="19:45" ht="30" customHeight="1" x14ac:dyDescent="0.25">
      <c r="S979" s="7" t="s">
        <v>10</v>
      </c>
      <c r="T979" s="15" t="s">
        <v>1295</v>
      </c>
      <c r="U979" s="52" t="s">
        <v>775</v>
      </c>
      <c r="V979" s="33" t="s">
        <v>601</v>
      </c>
      <c r="W979" s="33" t="s">
        <v>602</v>
      </c>
      <c r="X979" s="33" t="s">
        <v>603</v>
      </c>
      <c r="Y979" s="33" t="s">
        <v>603</v>
      </c>
      <c r="Z979" s="33" t="s">
        <v>591</v>
      </c>
      <c r="AA979" s="33" t="s">
        <v>7</v>
      </c>
      <c r="AB979" s="120" t="s">
        <v>1329</v>
      </c>
      <c r="AC979" s="33" t="s">
        <v>577</v>
      </c>
      <c r="AD979" s="33" t="s">
        <v>611</v>
      </c>
      <c r="AE979" s="33" t="s">
        <v>569</v>
      </c>
      <c r="AF979" s="35" t="s">
        <v>593</v>
      </c>
      <c r="AG979" s="35" t="s">
        <v>594</v>
      </c>
      <c r="AH979" s="35" t="s">
        <v>595</v>
      </c>
      <c r="AI979" s="35" t="s">
        <v>596</v>
      </c>
      <c r="AJ979" s="56" t="s">
        <v>597</v>
      </c>
      <c r="AK979" s="56" t="s">
        <v>598</v>
      </c>
      <c r="AL979" s="56" t="s">
        <v>599</v>
      </c>
      <c r="AM979" s="56" t="s">
        <v>600</v>
      </c>
      <c r="AN979" s="56" t="str">
        <f>VLOOKUP($T987,$DE$1:$DJ$31,2,FALSE)</f>
        <v>Full</v>
      </c>
      <c r="AO979" s="56" t="str">
        <f>VLOOKUP($T987,$DE$1:$DJ$31,3,FALSE)</f>
        <v>Full</v>
      </c>
      <c r="AP979" s="56" t="str">
        <f>VLOOKUP($T987,$DE$1:$DJ$31,4,FALSE)</f>
        <v>non</v>
      </c>
      <c r="AQ979" s="56" t="str">
        <f>VLOOKUP($T987,$DE$1:$DJ$31,5,FALSE)</f>
        <v>non</v>
      </c>
      <c r="AR979" s="56" t="str">
        <f>VLOOKUP($T987,$DE$1:$DJ$31,6,FALSE)</f>
        <v>Full</v>
      </c>
      <c r="AS979" s="35" t="s">
        <v>726</v>
      </c>
    </row>
    <row r="980" spans="19:45" ht="30" customHeight="1" x14ac:dyDescent="0.25">
      <c r="S980" s="7" t="s">
        <v>18</v>
      </c>
      <c r="T980" s="15" t="s">
        <v>1278</v>
      </c>
      <c r="U980" s="36" t="str">
        <f t="shared" ref="U980:U990" ca="1" si="162">ConfigCode($AA980,$AN980,$AO980,$AP980,$AQ980,$AR980,$AF980,$AG980,2)</f>
        <v>0x00=-38.30,-37.50;</v>
      </c>
      <c r="V980" s="37"/>
      <c r="W980" s="37"/>
      <c r="X980" s="68"/>
      <c r="Y980" s="68"/>
      <c r="Z980" s="55">
        <f t="shared" ref="Z980:Z990" ca="1" si="163" xml:space="preserve">
N("vbias,vlookup vbias range")+
VLOOKUP($AA980,INDIRECT(BoxVal(ROW($AA980),34,COLUMN(T976))),2,FALSE)+
N("gain")+
$AB980+
N("vcm")+
VLOOKUP($AC980,$CT$1:$DC$31,7,FALSE)+
N("(vbias*vcp*vbg-vbias)*sensor ratio")+
VbiasCal($AA980,$AD980,$AE980,BoxVal(ROW($AC980),18,COLUMN($T$22)))+
N("vbias ref+gain ref")+
$V980+$W980</f>
        <v>0</v>
      </c>
      <c r="AA980" s="39" t="s">
        <v>965</v>
      </c>
      <c r="AB980" s="40">
        <v>0</v>
      </c>
      <c r="AC980" s="40" t="s">
        <v>996</v>
      </c>
      <c r="AD980" s="40">
        <v>1</v>
      </c>
      <c r="AE980" s="41">
        <v>0</v>
      </c>
      <c r="AF980" s="42">
        <v>-38.299999999999997</v>
      </c>
      <c r="AG980" s="42">
        <v>-37.5</v>
      </c>
      <c r="AH980" s="43">
        <f t="shared" ref="AH980:AH990" ca="1" si="164">$AF980+$Z980</f>
        <v>-38.299999999999997</v>
      </c>
      <c r="AI980" s="43">
        <f t="shared" ref="AI980:AI990" ca="1" si="165">$AG980+$Z980</f>
        <v>-37.5</v>
      </c>
      <c r="AJ980" s="44">
        <f t="shared" ref="AJ980:AJ990" ca="1" si="166" xml:space="preserve">
N("initial sens-loopgain")+
$AF980-BoxVal(ROW($AA980),26,COLUMN(INDIRECT("T"&amp;(INT(ROW($AA997)/65))*65+2)))</f>
        <v>-38.299999999999997</v>
      </c>
      <c r="AK980" s="44">
        <f t="shared" ref="AK980:AK990" ca="1" si="167">AJ980+(AG980-AF980)</f>
        <v>-37.5</v>
      </c>
      <c r="AL980" s="44">
        <f t="shared" ref="AL980:AL990" ca="1" si="168" xml:space="preserve">
N("initial sens-loopgain-gain-gain ref-vcm")+
$AH980-
BoxVal(ROW($AA980),26,COLUMN(INDIRECT("T"&amp;(INT(ROW($AA997)/65))*65+2)))-
$AB980-
$W980-
IFERROR(VLOOKUP($AC980,$CT$1:$DC$31,7,FALSE),0)</f>
        <v>-38.299999999999997</v>
      </c>
      <c r="AM980" s="44">
        <f t="shared" ref="AM980:AM990" ca="1" si="169">AL980+(AG980-AF980)</f>
        <v>-37.5</v>
      </c>
      <c r="AN980" s="36" t="str">
        <f t="shared" ref="AN980:AN990" ca="1" si="170">IF(BoxVal(ROW(AA980),9,COLUMN(T978))="FIX","00",ManualLookup(AA980,BoxVal(ROW(AA980),4,COLUMN(AN978)),INDIRECT(DN$3)))</f>
        <v>00</v>
      </c>
      <c r="AO980" s="36" t="str">
        <f ca="1">ManualLookup(AB980,BoxVal(ROW(AB980),4,COLUMN(AO978)),IF(INDIRECT("$AB$"&amp;(INT((ROW()-4)/65)*65+4))="Gain-outphase",INDIRECT(DO$4),INDIRECT(DO$3)))</f>
        <v>00</v>
      </c>
      <c r="AP980" s="36" t="str">
        <f t="shared" ref="AP980:AP990" ca="1" si="171">ManualLookup(AC980,BoxVal(ROW(AC980),4,COLUMN(AP978)),INDIRECT(DP$3))</f>
        <v>00</v>
      </c>
      <c r="AQ980" s="36" t="str">
        <f t="shared" ref="AQ980:AQ990" ca="1" si="172">ManualLookup(AD980,BoxVal(ROW(AD980),4,COLUMN(AQ978)),INDIRECT(DQ$3))</f>
        <v>00</v>
      </c>
      <c r="AR980" s="36" t="str">
        <f t="shared" ref="AR980:AR990" ca="1" si="173">ManualLookup(AE980,BoxVal(ROW(AE980),4,COLUMN(AR978)),INDIRECT(DR$3))</f>
        <v>00</v>
      </c>
      <c r="AS980" s="33"/>
    </row>
    <row r="981" spans="19:45" ht="30" customHeight="1" x14ac:dyDescent="0.25">
      <c r="S981" s="7" t="s">
        <v>13</v>
      </c>
      <c r="T981" s="15" t="s">
        <v>1296</v>
      </c>
      <c r="U981" s="36" t="str">
        <f t="shared" ca="1" si="162"/>
        <v>0x03=-38.80,-38.30;</v>
      </c>
      <c r="V981" s="37"/>
      <c r="W981" s="37"/>
      <c r="X981" s="68"/>
      <c r="Y981" s="68"/>
      <c r="Z981" s="55">
        <f t="shared" ca="1" si="163"/>
        <v>0.5</v>
      </c>
      <c r="AA981" s="39" t="s">
        <v>965</v>
      </c>
      <c r="AB981" s="40">
        <v>0.5</v>
      </c>
      <c r="AC981" s="40" t="s">
        <v>996</v>
      </c>
      <c r="AD981" s="40">
        <v>1</v>
      </c>
      <c r="AE981" s="41">
        <v>0</v>
      </c>
      <c r="AF981" s="42">
        <v>-38.799999999999997</v>
      </c>
      <c r="AG981" s="47">
        <f t="shared" ref="AG981:AG990" si="174">AF980</f>
        <v>-38.299999999999997</v>
      </c>
      <c r="AH981" s="43">
        <f t="shared" ca="1" si="164"/>
        <v>-38.299999999999997</v>
      </c>
      <c r="AI981" s="43">
        <f t="shared" ca="1" si="165"/>
        <v>-37.799999999999997</v>
      </c>
      <c r="AJ981" s="44">
        <f t="shared" ca="1" si="166"/>
        <v>-38.799999999999997</v>
      </c>
      <c r="AK981" s="44">
        <f t="shared" ca="1" si="167"/>
        <v>-38.299999999999997</v>
      </c>
      <c r="AL981" s="44">
        <f t="shared" ca="1" si="168"/>
        <v>-38.799999999999997</v>
      </c>
      <c r="AM981" s="44">
        <f t="shared" ca="1" si="169"/>
        <v>-38.299999999999997</v>
      </c>
      <c r="AN981" s="36" t="str">
        <f t="shared" ca="1" si="170"/>
        <v>00</v>
      </c>
      <c r="AO981" s="36" t="str">
        <f ca="1">ManualLookup(AB981,BoxVal(ROW(AB981),4,COLUMN(AO979)),IF(INDIRECT("$AB$"&amp;(INT((ROW()-4)/65)*65+4))="Gain-outphase",INDIRECT(DO$4),INDIRECT(DO$3)))</f>
        <v>03</v>
      </c>
      <c r="AP981" s="36" t="str">
        <f t="shared" ca="1" si="171"/>
        <v>00</v>
      </c>
      <c r="AQ981" s="36" t="str">
        <f t="shared" ca="1" si="172"/>
        <v>00</v>
      </c>
      <c r="AR981" s="36" t="str">
        <f t="shared" ca="1" si="173"/>
        <v>00</v>
      </c>
      <c r="AS981" s="36"/>
    </row>
    <row r="982" spans="19:45" ht="30" customHeight="1" x14ac:dyDescent="0.25">
      <c r="S982" s="26"/>
      <c r="T982" s="17"/>
      <c r="U982" s="36" t="str">
        <f t="shared" ca="1" si="162"/>
        <v>0x04=-39.30,-38.80;</v>
      </c>
      <c r="V982" s="37"/>
      <c r="W982" s="37"/>
      <c r="X982" s="68"/>
      <c r="Y982" s="68"/>
      <c r="Z982" s="55">
        <f t="shared" ca="1" si="163"/>
        <v>1</v>
      </c>
      <c r="AA982" s="39" t="s">
        <v>965</v>
      </c>
      <c r="AB982" s="40">
        <v>1</v>
      </c>
      <c r="AC982" s="40" t="s">
        <v>995</v>
      </c>
      <c r="AD982" s="40">
        <v>1</v>
      </c>
      <c r="AE982" s="41">
        <v>0</v>
      </c>
      <c r="AF982" s="42">
        <v>-39.299999999999997</v>
      </c>
      <c r="AG982" s="47">
        <f t="shared" si="174"/>
        <v>-38.799999999999997</v>
      </c>
      <c r="AH982" s="43">
        <f t="shared" ca="1" si="164"/>
        <v>-38.299999999999997</v>
      </c>
      <c r="AI982" s="43">
        <f t="shared" ca="1" si="165"/>
        <v>-37.799999999999997</v>
      </c>
      <c r="AJ982" s="44">
        <f t="shared" ca="1" si="166"/>
        <v>-39.299999999999997</v>
      </c>
      <c r="AK982" s="44">
        <f t="shared" ca="1" si="167"/>
        <v>-38.799999999999997</v>
      </c>
      <c r="AL982" s="44">
        <f t="shared" ca="1" si="168"/>
        <v>-39.299999999999997</v>
      </c>
      <c r="AM982" s="44">
        <f t="shared" ca="1" si="169"/>
        <v>-38.799999999999997</v>
      </c>
      <c r="AN982" s="36" t="str">
        <f t="shared" ca="1" si="170"/>
        <v>00</v>
      </c>
      <c r="AO982" s="36" t="str">
        <f ca="1">ManualLookup(AB982,BoxVal(ROW(AB982),4,COLUMN(AO980)),IF(INDIRECT("$AB$"&amp;(INT((ROW()-4)/65)*65+4))="Gain-outphase",INDIRECT(DO$4),INDIRECT(DO$3)))</f>
        <v>04</v>
      </c>
      <c r="AP982" s="36" t="str">
        <f t="shared" ca="1" si="171"/>
        <v>00</v>
      </c>
      <c r="AQ982" s="36" t="str">
        <f t="shared" ca="1" si="172"/>
        <v>00</v>
      </c>
      <c r="AR982" s="36" t="str">
        <f t="shared" ca="1" si="173"/>
        <v>00</v>
      </c>
      <c r="AS982" s="36"/>
    </row>
    <row r="983" spans="19:45" ht="30" customHeight="1" x14ac:dyDescent="0.25">
      <c r="S983" s="7" t="s">
        <v>19</v>
      </c>
      <c r="T983" s="15" t="s">
        <v>1161</v>
      </c>
      <c r="U983" s="36" t="str">
        <f t="shared" ca="1" si="162"/>
        <v>0x05=-39.80,-39.30;</v>
      </c>
      <c r="V983" s="37"/>
      <c r="W983" s="37"/>
      <c r="X983" s="68"/>
      <c r="Y983" s="68"/>
      <c r="Z983" s="55">
        <f t="shared" ca="1" si="163"/>
        <v>1.5</v>
      </c>
      <c r="AA983" s="39" t="s">
        <v>965</v>
      </c>
      <c r="AB983" s="40">
        <v>1.5</v>
      </c>
      <c r="AC983" s="40" t="s">
        <v>995</v>
      </c>
      <c r="AD983" s="40">
        <v>1</v>
      </c>
      <c r="AE983" s="41">
        <v>0</v>
      </c>
      <c r="AF983" s="42">
        <v>-39.799999999999997</v>
      </c>
      <c r="AG983" s="47">
        <f t="shared" si="174"/>
        <v>-39.299999999999997</v>
      </c>
      <c r="AH983" s="43">
        <f t="shared" ca="1" si="164"/>
        <v>-38.299999999999997</v>
      </c>
      <c r="AI983" s="43">
        <f t="shared" ca="1" si="165"/>
        <v>-37.799999999999997</v>
      </c>
      <c r="AJ983" s="44">
        <f t="shared" ca="1" si="166"/>
        <v>-39.799999999999997</v>
      </c>
      <c r="AK983" s="44">
        <f t="shared" ca="1" si="167"/>
        <v>-39.299999999999997</v>
      </c>
      <c r="AL983" s="44">
        <f t="shared" ca="1" si="168"/>
        <v>-39.799999999999997</v>
      </c>
      <c r="AM983" s="44">
        <f t="shared" ca="1" si="169"/>
        <v>-39.299999999999997</v>
      </c>
      <c r="AN983" s="36" t="str">
        <f t="shared" ca="1" si="170"/>
        <v>00</v>
      </c>
      <c r="AO983" s="36" t="str">
        <f ca="1">ManualLookup(AB983,BoxVal(ROW(AB983),4,COLUMN(AO981)),IF(INDIRECT("$AB$"&amp;(INT((ROW()-4)/65)*65+4))="Gain-outphase",INDIRECT(DO$4),INDIRECT(DO$3)))</f>
        <v>05</v>
      </c>
      <c r="AP983" s="36" t="str">
        <f t="shared" ca="1" si="171"/>
        <v>00</v>
      </c>
      <c r="AQ983" s="36" t="str">
        <f t="shared" ca="1" si="172"/>
        <v>00</v>
      </c>
      <c r="AR983" s="36" t="str">
        <f t="shared" ca="1" si="173"/>
        <v>00</v>
      </c>
      <c r="AS983" s="36"/>
    </row>
    <row r="984" spans="19:45" ht="30" customHeight="1" x14ac:dyDescent="0.25">
      <c r="S984" s="7" t="s">
        <v>15</v>
      </c>
      <c r="T984" s="15" t="s">
        <v>1151</v>
      </c>
      <c r="U984" s="36" t="str">
        <f t="shared" ca="1" si="162"/>
        <v>0x03=-40.30,-39.80;</v>
      </c>
      <c r="V984" s="37"/>
      <c r="W984" s="37"/>
      <c r="X984" s="68"/>
      <c r="Y984" s="68"/>
      <c r="Z984" s="55">
        <f t="shared" ca="1" si="163"/>
        <v>0.5</v>
      </c>
      <c r="AA984" s="39" t="s">
        <v>965</v>
      </c>
      <c r="AB984" s="40">
        <v>0.5</v>
      </c>
      <c r="AC984" s="40" t="s">
        <v>995</v>
      </c>
      <c r="AD984" s="40">
        <v>1</v>
      </c>
      <c r="AE984" s="41">
        <v>0</v>
      </c>
      <c r="AF984" s="42">
        <v>-40.299999999999997</v>
      </c>
      <c r="AG984" s="47">
        <f t="shared" si="174"/>
        <v>-39.799999999999997</v>
      </c>
      <c r="AH984" s="43">
        <f t="shared" ca="1" si="164"/>
        <v>-39.799999999999997</v>
      </c>
      <c r="AI984" s="43">
        <f t="shared" ca="1" si="165"/>
        <v>-39.299999999999997</v>
      </c>
      <c r="AJ984" s="44">
        <f t="shared" ca="1" si="166"/>
        <v>-40.299999999999997</v>
      </c>
      <c r="AK984" s="44">
        <f t="shared" ca="1" si="167"/>
        <v>-39.799999999999997</v>
      </c>
      <c r="AL984" s="44">
        <f t="shared" ca="1" si="168"/>
        <v>-40.299999999999997</v>
      </c>
      <c r="AM984" s="44">
        <f t="shared" ca="1" si="169"/>
        <v>-39.799999999999997</v>
      </c>
      <c r="AN984" s="36" t="str">
        <f t="shared" ca="1" si="170"/>
        <v>00</v>
      </c>
      <c r="AO984" s="36" t="str">
        <f ca="1">ManualLookup(AB984,BoxVal(ROW(AB984),4,COLUMN(AO982)),IF(INDIRECT("$AB$"&amp;(INT((ROW()-4)/65)*65+4))="Gain-outphase",INDIRECT(DO$4),INDIRECT(DO$3)))</f>
        <v>03</v>
      </c>
      <c r="AP984" s="36" t="str">
        <f t="shared" ca="1" si="171"/>
        <v>00</v>
      </c>
      <c r="AQ984" s="36" t="str">
        <f t="shared" ca="1" si="172"/>
        <v>00</v>
      </c>
      <c r="AR984" s="36" t="str">
        <f t="shared" ca="1" si="173"/>
        <v>00</v>
      </c>
      <c r="AS984" s="36"/>
    </row>
    <row r="985" spans="19:45" ht="30" customHeight="1" x14ac:dyDescent="0.25">
      <c r="S985" s="7" t="s">
        <v>705</v>
      </c>
      <c r="T985" s="15" t="s">
        <v>1152</v>
      </c>
      <c r="U985" s="36" t="str">
        <f t="shared" ca="1" si="162"/>
        <v>0x04=-40.80,-40.30;</v>
      </c>
      <c r="V985" s="37"/>
      <c r="W985" s="37"/>
      <c r="X985" s="68"/>
      <c r="Y985" s="68"/>
      <c r="Z985" s="55">
        <f t="shared" ca="1" si="163"/>
        <v>1</v>
      </c>
      <c r="AA985" s="39" t="s">
        <v>965</v>
      </c>
      <c r="AB985" s="40">
        <v>1</v>
      </c>
      <c r="AC985" s="40" t="s">
        <v>995</v>
      </c>
      <c r="AD985" s="40">
        <v>1</v>
      </c>
      <c r="AE985" s="41">
        <v>0</v>
      </c>
      <c r="AF985" s="42">
        <v>-40.799999999999997</v>
      </c>
      <c r="AG985" s="47">
        <f t="shared" si="174"/>
        <v>-40.299999999999997</v>
      </c>
      <c r="AH985" s="43">
        <f t="shared" ca="1" si="164"/>
        <v>-39.799999999999997</v>
      </c>
      <c r="AI985" s="43">
        <f t="shared" ca="1" si="165"/>
        <v>-39.299999999999997</v>
      </c>
      <c r="AJ985" s="44">
        <f t="shared" ca="1" si="166"/>
        <v>-40.799999999999997</v>
      </c>
      <c r="AK985" s="44">
        <f t="shared" ca="1" si="167"/>
        <v>-40.299999999999997</v>
      </c>
      <c r="AL985" s="44">
        <f t="shared" ca="1" si="168"/>
        <v>-40.799999999999997</v>
      </c>
      <c r="AM985" s="44">
        <f t="shared" ca="1" si="169"/>
        <v>-40.299999999999997</v>
      </c>
      <c r="AN985" s="36" t="str">
        <f t="shared" ca="1" si="170"/>
        <v>00</v>
      </c>
      <c r="AO985" s="36" t="str">
        <f ca="1">ManualLookup(AB985,BoxVal(ROW(AB985),4,COLUMN(AO983)),IF(INDIRECT("$AB$"&amp;(INT((ROW()-4)/65)*65+4))="Gain-outphase",INDIRECT(DO$4),INDIRECT(DO$3)))</f>
        <v>04</v>
      </c>
      <c r="AP985" s="36" t="str">
        <f t="shared" ca="1" si="171"/>
        <v>00</v>
      </c>
      <c r="AQ985" s="36" t="str">
        <f t="shared" ca="1" si="172"/>
        <v>00</v>
      </c>
      <c r="AR985" s="36" t="str">
        <f t="shared" ca="1" si="173"/>
        <v>00</v>
      </c>
      <c r="AS985" s="36"/>
    </row>
    <row r="986" spans="19:45" ht="30" customHeight="1" x14ac:dyDescent="0.25">
      <c r="S986" s="7" t="s">
        <v>605</v>
      </c>
      <c r="T986" s="15" t="s">
        <v>991</v>
      </c>
      <c r="U986" s="36" t="str">
        <f t="shared" ca="1" si="162"/>
        <v>0x23=-41.00,-40.80;</v>
      </c>
      <c r="V986" s="37"/>
      <c r="W986" s="37"/>
      <c r="X986" s="68"/>
      <c r="Y986" s="68"/>
      <c r="Z986" s="55">
        <f t="shared" ca="1" si="163"/>
        <v>2.7</v>
      </c>
      <c r="AA986" s="39" t="s">
        <v>584</v>
      </c>
      <c r="AB986" s="40">
        <v>0.5</v>
      </c>
      <c r="AC986" s="40" t="s">
        <v>995</v>
      </c>
      <c r="AD986" s="40">
        <v>1</v>
      </c>
      <c r="AE986" s="41">
        <v>0</v>
      </c>
      <c r="AF986" s="42">
        <v>-41</v>
      </c>
      <c r="AG986" s="47">
        <f t="shared" si="174"/>
        <v>-40.799999999999997</v>
      </c>
      <c r="AH986" s="43">
        <f t="shared" ca="1" si="164"/>
        <v>-38.299999999999997</v>
      </c>
      <c r="AI986" s="43">
        <f t="shared" ca="1" si="165"/>
        <v>-38.099999999999994</v>
      </c>
      <c r="AJ986" s="44">
        <f t="shared" ca="1" si="166"/>
        <v>-41</v>
      </c>
      <c r="AK986" s="44">
        <f t="shared" ca="1" si="167"/>
        <v>-40.799999999999997</v>
      </c>
      <c r="AL986" s="44">
        <f t="shared" ca="1" si="168"/>
        <v>-38.799999999999997</v>
      </c>
      <c r="AM986" s="44">
        <f t="shared" ca="1" si="169"/>
        <v>-38.599999999999994</v>
      </c>
      <c r="AN986" s="36" t="str">
        <f t="shared" ca="1" si="170"/>
        <v>20</v>
      </c>
      <c r="AO986" s="36" t="str">
        <f ca="1">ManualLookup(AB986,BoxVal(ROW(AB986),4,COLUMN(AO984)),IF(INDIRECT("$AB$"&amp;(INT((ROW()-4)/65)*65+4))="Gain-outphase",INDIRECT(DO$4),INDIRECT(DO$3)))</f>
        <v>03</v>
      </c>
      <c r="AP986" s="36" t="str">
        <f t="shared" ca="1" si="171"/>
        <v>00</v>
      </c>
      <c r="AQ986" s="36" t="str">
        <f t="shared" ca="1" si="172"/>
        <v>00</v>
      </c>
      <c r="AR986" s="36" t="str">
        <f t="shared" ca="1" si="173"/>
        <v>00</v>
      </c>
      <c r="AS986" s="36"/>
    </row>
    <row r="987" spans="19:45" ht="30" customHeight="1" x14ac:dyDescent="0.25">
      <c r="S987" s="7" t="s">
        <v>721</v>
      </c>
      <c r="T987" s="15" t="s">
        <v>26</v>
      </c>
      <c r="U987" s="36" t="str">
        <f t="shared" ca="1" si="162"/>
        <v>0x24=-41.50,-41.00;</v>
      </c>
      <c r="V987" s="37"/>
      <c r="W987" s="37"/>
      <c r="X987" s="68"/>
      <c r="Y987" s="68"/>
      <c r="Z987" s="55">
        <f t="shared" ca="1" si="163"/>
        <v>3.2</v>
      </c>
      <c r="AA987" s="39" t="s">
        <v>584</v>
      </c>
      <c r="AB987" s="40">
        <v>1</v>
      </c>
      <c r="AC987" s="40" t="s">
        <v>995</v>
      </c>
      <c r="AD987" s="40">
        <v>1</v>
      </c>
      <c r="AE987" s="41">
        <v>0</v>
      </c>
      <c r="AF987" s="42">
        <v>-41.5</v>
      </c>
      <c r="AG987" s="47">
        <f t="shared" si="174"/>
        <v>-41</v>
      </c>
      <c r="AH987" s="43">
        <f t="shared" ca="1" si="164"/>
        <v>-38.299999999999997</v>
      </c>
      <c r="AI987" s="43">
        <f t="shared" ca="1" si="165"/>
        <v>-37.799999999999997</v>
      </c>
      <c r="AJ987" s="44">
        <f t="shared" ca="1" si="166"/>
        <v>-41.5</v>
      </c>
      <c r="AK987" s="44">
        <f t="shared" ca="1" si="167"/>
        <v>-41</v>
      </c>
      <c r="AL987" s="44">
        <f t="shared" ca="1" si="168"/>
        <v>-39.299999999999997</v>
      </c>
      <c r="AM987" s="44">
        <f t="shared" ca="1" si="169"/>
        <v>-38.799999999999997</v>
      </c>
      <c r="AN987" s="36" t="str">
        <f t="shared" ca="1" si="170"/>
        <v>20</v>
      </c>
      <c r="AO987" s="36" t="str">
        <f ca="1">ManualLookup(AB987,BoxVal(ROW(AB987),4,COLUMN(AO985)),IF(INDIRECT("$AB$"&amp;(INT((ROW()-4)/65)*65+4))="Gain-outphase",INDIRECT(DO$4),INDIRECT(DO$3)))</f>
        <v>04</v>
      </c>
      <c r="AP987" s="36" t="str">
        <f t="shared" ca="1" si="171"/>
        <v>00</v>
      </c>
      <c r="AQ987" s="36" t="str">
        <f t="shared" ca="1" si="172"/>
        <v>00</v>
      </c>
      <c r="AR987" s="36" t="str">
        <f t="shared" ca="1" si="173"/>
        <v>00</v>
      </c>
      <c r="AS987" s="36"/>
    </row>
    <row r="988" spans="19:45" ht="30" customHeight="1" x14ac:dyDescent="0.25">
      <c r="S988" s="7" t="s">
        <v>20</v>
      </c>
      <c r="T988" s="15">
        <v>-38</v>
      </c>
      <c r="U988" s="36" t="str">
        <f t="shared" ca="1" si="162"/>
        <v>0x25=-42.00,-41.50;</v>
      </c>
      <c r="V988" s="37"/>
      <c r="W988" s="37"/>
      <c r="X988" s="38"/>
      <c r="Y988" s="38"/>
      <c r="Z988" s="55">
        <f t="shared" ca="1" si="163"/>
        <v>3.7</v>
      </c>
      <c r="AA988" s="39" t="s">
        <v>584</v>
      </c>
      <c r="AB988" s="40">
        <v>1.5</v>
      </c>
      <c r="AC988" s="40" t="s">
        <v>995</v>
      </c>
      <c r="AD988" s="40">
        <v>1</v>
      </c>
      <c r="AE988" s="41">
        <v>0</v>
      </c>
      <c r="AF988" s="42">
        <v>-42</v>
      </c>
      <c r="AG988" s="47">
        <f t="shared" si="174"/>
        <v>-41.5</v>
      </c>
      <c r="AH988" s="43">
        <f t="shared" ca="1" si="164"/>
        <v>-38.299999999999997</v>
      </c>
      <c r="AI988" s="43">
        <f t="shared" ca="1" si="165"/>
        <v>-37.799999999999997</v>
      </c>
      <c r="AJ988" s="44">
        <f t="shared" ca="1" si="166"/>
        <v>-42</v>
      </c>
      <c r="AK988" s="44">
        <f t="shared" ca="1" si="167"/>
        <v>-41.5</v>
      </c>
      <c r="AL988" s="44">
        <f t="shared" ca="1" si="168"/>
        <v>-39.799999999999997</v>
      </c>
      <c r="AM988" s="44">
        <f t="shared" ca="1" si="169"/>
        <v>-39.299999999999997</v>
      </c>
      <c r="AN988" s="36" t="str">
        <f t="shared" ca="1" si="170"/>
        <v>20</v>
      </c>
      <c r="AO988" s="36" t="str">
        <f ca="1">ManualLookup(AB988,BoxVal(ROW(AB988),4,COLUMN(AO986)),IF(INDIRECT("$AB$"&amp;(INT((ROW()-4)/65)*65+4))="Gain-outphase",INDIRECT(DO$4),INDIRECT(DO$3)))</f>
        <v>05</v>
      </c>
      <c r="AP988" s="36" t="str">
        <f t="shared" ca="1" si="171"/>
        <v>00</v>
      </c>
      <c r="AQ988" s="36" t="str">
        <f t="shared" ca="1" si="172"/>
        <v>00</v>
      </c>
      <c r="AR988" s="36" t="str">
        <f t="shared" ca="1" si="173"/>
        <v>00</v>
      </c>
      <c r="AS988" s="36"/>
    </row>
    <row r="989" spans="19:45" ht="30" customHeight="1" x14ac:dyDescent="0.25">
      <c r="S989" s="7" t="s">
        <v>691</v>
      </c>
      <c r="T989" s="15" t="s">
        <v>1333</v>
      </c>
      <c r="U989" s="36" t="str">
        <f t="shared" ca="1" si="162"/>
        <v>0x26=-42.60,-42.00;</v>
      </c>
      <c r="V989" s="37">
        <v>0.1</v>
      </c>
      <c r="W989" s="37"/>
      <c r="X989" s="38"/>
      <c r="Y989" s="38"/>
      <c r="Z989" s="55">
        <f t="shared" ca="1" si="163"/>
        <v>4.3</v>
      </c>
      <c r="AA989" s="39" t="s">
        <v>584</v>
      </c>
      <c r="AB989" s="40">
        <v>2</v>
      </c>
      <c r="AC989" s="40" t="s">
        <v>995</v>
      </c>
      <c r="AD989" s="40">
        <v>1</v>
      </c>
      <c r="AE989" s="41">
        <v>0</v>
      </c>
      <c r="AF989" s="42">
        <v>-42.6</v>
      </c>
      <c r="AG989" s="47">
        <f t="shared" si="174"/>
        <v>-42</v>
      </c>
      <c r="AH989" s="43">
        <f t="shared" ca="1" si="164"/>
        <v>-38.300000000000004</v>
      </c>
      <c r="AI989" s="43">
        <f t="shared" ca="1" si="165"/>
        <v>-37.700000000000003</v>
      </c>
      <c r="AJ989" s="44">
        <f t="shared" ca="1" si="166"/>
        <v>-42.6</v>
      </c>
      <c r="AK989" s="44">
        <f t="shared" ca="1" si="167"/>
        <v>-42</v>
      </c>
      <c r="AL989" s="44">
        <f t="shared" ca="1" si="168"/>
        <v>-40.300000000000004</v>
      </c>
      <c r="AM989" s="44">
        <f t="shared" ca="1" si="169"/>
        <v>-39.700000000000003</v>
      </c>
      <c r="AN989" s="36" t="str">
        <f t="shared" ca="1" si="170"/>
        <v>20</v>
      </c>
      <c r="AO989" s="36" t="str">
        <f ca="1">ManualLookup(AB989,BoxVal(ROW(AB989),4,COLUMN(AO987)),IF(INDIRECT("$AB$"&amp;(INT((ROW()-4)/65)*65+4))="Gain-outphase",INDIRECT(DO$4),INDIRECT(DO$3)))</f>
        <v>06</v>
      </c>
      <c r="AP989" s="36" t="str">
        <f t="shared" ca="1" si="171"/>
        <v>00</v>
      </c>
      <c r="AQ989" s="36" t="str">
        <f t="shared" ca="1" si="172"/>
        <v>00</v>
      </c>
      <c r="AR989" s="36" t="str">
        <f t="shared" ca="1" si="173"/>
        <v>00</v>
      </c>
      <c r="AS989" s="36"/>
    </row>
    <row r="990" spans="19:45" ht="30" customHeight="1" x14ac:dyDescent="0.25">
      <c r="S990" s="7" t="s">
        <v>544</v>
      </c>
      <c r="T990" s="15" t="s">
        <v>993</v>
      </c>
      <c r="U990" s="36" t="str">
        <f t="shared" ca="1" si="162"/>
        <v>0x27=-43.10,-42.60;</v>
      </c>
      <c r="V990" s="37">
        <v>-0.1</v>
      </c>
      <c r="W990" s="37"/>
      <c r="X990" s="38"/>
      <c r="Y990" s="38"/>
      <c r="Z990" s="55">
        <f t="shared" ca="1" si="163"/>
        <v>4.6000000000000005</v>
      </c>
      <c r="AA990" s="39" t="s">
        <v>584</v>
      </c>
      <c r="AB990" s="40">
        <v>2.5</v>
      </c>
      <c r="AC990" s="40" t="s">
        <v>995</v>
      </c>
      <c r="AD990" s="40">
        <v>1</v>
      </c>
      <c r="AE990" s="41">
        <v>0</v>
      </c>
      <c r="AF990" s="42">
        <v>-43.1</v>
      </c>
      <c r="AG990" s="49">
        <f t="shared" si="174"/>
        <v>-42.6</v>
      </c>
      <c r="AH990" s="43">
        <f t="shared" ca="1" si="164"/>
        <v>-38.5</v>
      </c>
      <c r="AI990" s="43">
        <f t="shared" ca="1" si="165"/>
        <v>-38</v>
      </c>
      <c r="AJ990" s="44">
        <f t="shared" ca="1" si="166"/>
        <v>-43.1</v>
      </c>
      <c r="AK990" s="44">
        <f t="shared" ca="1" si="167"/>
        <v>-42.6</v>
      </c>
      <c r="AL990" s="44">
        <f t="shared" ca="1" si="168"/>
        <v>-41</v>
      </c>
      <c r="AM990" s="44">
        <f t="shared" ca="1" si="169"/>
        <v>-40.5</v>
      </c>
      <c r="AN990" s="36" t="str">
        <f t="shared" ca="1" si="170"/>
        <v>20</v>
      </c>
      <c r="AO990" s="36" t="str">
        <f ca="1">ManualLookup(AB990,BoxVal(ROW(AB990),4,COLUMN(AO988)),IF(INDIRECT("$AB$"&amp;(INT((ROW()-4)/65)*65+4))="Gain-outphase",INDIRECT(DO$4),INDIRECT(DO$3)))</f>
        <v>07</v>
      </c>
      <c r="AP990" s="36" t="str">
        <f t="shared" ca="1" si="171"/>
        <v>00</v>
      </c>
      <c r="AQ990" s="36" t="str">
        <f t="shared" ca="1" si="172"/>
        <v>00</v>
      </c>
      <c r="AR990" s="36" t="str">
        <f t="shared" ca="1" si="173"/>
        <v>00</v>
      </c>
      <c r="AS990" s="36"/>
    </row>
    <row r="991" spans="19:45" ht="30" customHeight="1" x14ac:dyDescent="0.25">
      <c r="S991" s="7" t="s">
        <v>12</v>
      </c>
      <c r="T991" s="15" t="s">
        <v>548</v>
      </c>
      <c r="U991" s="36"/>
      <c r="V991" s="37"/>
      <c r="W991" s="37"/>
      <c r="X991" s="38"/>
      <c r="Y991" s="38"/>
      <c r="Z991" s="48"/>
      <c r="AA991" s="39"/>
      <c r="AB991" s="40"/>
      <c r="AC991" s="40"/>
      <c r="AD991" s="40"/>
      <c r="AE991" s="41"/>
      <c r="AF991" s="42"/>
      <c r="AG991" s="49"/>
      <c r="AH991" s="43"/>
      <c r="AI991" s="43"/>
      <c r="AJ991" s="44"/>
      <c r="AK991" s="44"/>
      <c r="AL991" s="44"/>
      <c r="AM991" s="44"/>
      <c r="AN991" s="36"/>
      <c r="AO991" s="36"/>
      <c r="AP991" s="36"/>
      <c r="AQ991" s="36"/>
      <c r="AR991" s="36"/>
      <c r="AS991" s="36"/>
    </row>
    <row r="992" spans="19:45" ht="30" customHeight="1" x14ac:dyDescent="0.25">
      <c r="S992" s="26" t="s">
        <v>773</v>
      </c>
      <c r="T992" s="15" t="s">
        <v>562</v>
      </c>
      <c r="U992" s="36"/>
      <c r="V992" s="37"/>
      <c r="W992" s="37"/>
      <c r="X992" s="38"/>
      <c r="Y992" s="38"/>
      <c r="Z992" s="48"/>
      <c r="AA992" s="39"/>
      <c r="AB992" s="40"/>
      <c r="AC992" s="40"/>
      <c r="AD992" s="40"/>
      <c r="AE992" s="41"/>
      <c r="AF992" s="42"/>
      <c r="AG992" s="49"/>
      <c r="AH992" s="43"/>
      <c r="AI992" s="43"/>
      <c r="AJ992" s="44"/>
      <c r="AK992" s="44"/>
      <c r="AL992" s="44"/>
      <c r="AM992" s="44"/>
      <c r="AN992" s="36"/>
      <c r="AO992" s="36"/>
      <c r="AP992" s="36"/>
      <c r="AQ992" s="36"/>
      <c r="AR992" s="36"/>
      <c r="AS992" s="36"/>
    </row>
    <row r="993" spans="19:45" ht="30" customHeight="1" x14ac:dyDescent="0.25">
      <c r="S993" s="7" t="s">
        <v>573</v>
      </c>
      <c r="T993" s="15">
        <v>2.1</v>
      </c>
      <c r="U993" s="36"/>
      <c r="V993" s="37"/>
      <c r="W993" s="37"/>
      <c r="X993" s="38"/>
      <c r="Y993" s="38"/>
      <c r="Z993" s="48"/>
      <c r="AA993" s="39"/>
      <c r="AB993" s="40"/>
      <c r="AC993" s="40"/>
      <c r="AD993" s="40"/>
      <c r="AE993" s="41"/>
      <c r="AF993" s="42"/>
      <c r="AG993" s="49"/>
      <c r="AH993" s="43"/>
      <c r="AI993" s="43"/>
      <c r="AJ993" s="44"/>
      <c r="AK993" s="44"/>
      <c r="AL993" s="44"/>
      <c r="AM993" s="44"/>
      <c r="AN993" s="36"/>
      <c r="AO993" s="36"/>
      <c r="AP993" s="36"/>
      <c r="AQ993" s="36"/>
      <c r="AR993" s="36"/>
      <c r="AS993" s="36"/>
    </row>
    <row r="994" spans="19:45" ht="30" customHeight="1" x14ac:dyDescent="0.25">
      <c r="S994" s="7" t="s">
        <v>590</v>
      </c>
      <c r="T994" s="15">
        <f>VLOOKUP(T979,MPN!$A$1:$E$1000,4,FALSE)</f>
        <v>-38</v>
      </c>
      <c r="U994" s="36"/>
      <c r="V994" s="37"/>
      <c r="W994" s="37"/>
      <c r="X994" s="38"/>
      <c r="Y994" s="38"/>
      <c r="Z994" s="48"/>
      <c r="AA994" s="39"/>
      <c r="AB994" s="40"/>
      <c r="AC994" s="40"/>
      <c r="AD994" s="40"/>
      <c r="AE994" s="41"/>
      <c r="AF994" s="42"/>
      <c r="AG994" s="49"/>
      <c r="AH994" s="43"/>
      <c r="AI994" s="43"/>
      <c r="AJ994" s="44"/>
      <c r="AK994" s="44"/>
      <c r="AL994" s="44"/>
      <c r="AM994" s="44"/>
      <c r="AN994" s="36"/>
      <c r="AO994" s="36"/>
      <c r="AP994" s="36"/>
      <c r="AQ994" s="36"/>
      <c r="AR994" s="36"/>
      <c r="AS994" s="36"/>
    </row>
    <row r="995" spans="19:45" ht="30" customHeight="1" x14ac:dyDescent="0.25">
      <c r="S995" s="7" t="s">
        <v>693</v>
      </c>
      <c r="T995" s="15">
        <v>0.8</v>
      </c>
      <c r="U995" s="36"/>
      <c r="V995" s="37"/>
      <c r="W995" s="37"/>
      <c r="X995" s="38"/>
      <c r="Y995" s="38"/>
      <c r="Z995" s="48"/>
      <c r="AA995" s="39"/>
      <c r="AB995" s="40"/>
      <c r="AC995" s="40"/>
      <c r="AD995" s="40"/>
      <c r="AE995" s="41"/>
      <c r="AF995" s="42"/>
      <c r="AG995" s="49"/>
      <c r="AH995" s="43"/>
      <c r="AI995" s="43"/>
      <c r="AJ995" s="44"/>
      <c r="AK995" s="44"/>
      <c r="AL995" s="44"/>
      <c r="AM995" s="44"/>
      <c r="AN995" s="36"/>
      <c r="AO995" s="36"/>
      <c r="AP995" s="36"/>
      <c r="AQ995" s="36"/>
      <c r="AR995" s="36"/>
      <c r="AS995" s="36"/>
    </row>
    <row r="996" spans="19:45" ht="30" customHeight="1" x14ac:dyDescent="0.25">
      <c r="S996" s="7" t="s">
        <v>604</v>
      </c>
      <c r="T996" s="7" t="str">
        <f>VLOOKUP($T983,$AU$1:$AZ$31,MATCH($T977,$AU$1:$AZ$1,0),FALSE)&amp;"_"&amp;T985</f>
        <v>16V_NormalMode</v>
      </c>
      <c r="U996" s="36"/>
      <c r="V996" s="37"/>
      <c r="W996" s="37"/>
      <c r="X996" s="38"/>
      <c r="Y996" s="38"/>
      <c r="Z996" s="48"/>
      <c r="AA996" s="39"/>
      <c r="AB996" s="40"/>
      <c r="AC996" s="40"/>
      <c r="AD996" s="40"/>
      <c r="AE996" s="41"/>
      <c r="AF996" s="42"/>
      <c r="AG996" s="49"/>
      <c r="AH996" s="43"/>
      <c r="AI996" s="43"/>
      <c r="AJ996" s="44"/>
      <c r="AK996" s="44"/>
      <c r="AL996" s="44"/>
      <c r="AM996" s="44"/>
      <c r="AN996" s="36"/>
      <c r="AO996" s="36"/>
      <c r="AP996" s="36"/>
      <c r="AQ996" s="36"/>
      <c r="AR996" s="36"/>
      <c r="AS996" s="36"/>
    </row>
    <row r="997" spans="19:45" ht="30" customHeight="1" x14ac:dyDescent="0.25">
      <c r="S997" s="7" t="s">
        <v>424</v>
      </c>
      <c r="T997" s="7" t="str">
        <f>VLOOKUP($T979,MPN!$A$1:$E$500,2,FALSE)</f>
        <v>AMIC</v>
      </c>
      <c r="U997" s="36"/>
      <c r="V997" s="37"/>
      <c r="W997" s="37"/>
      <c r="X997" s="38"/>
      <c r="Y997" s="38"/>
      <c r="Z997" s="48"/>
      <c r="AA997" s="39"/>
      <c r="AB997" s="40"/>
      <c r="AC997" s="40"/>
      <c r="AD997" s="40"/>
      <c r="AE997" s="41"/>
      <c r="AF997" s="42"/>
      <c r="AG997" s="49"/>
      <c r="AH997" s="43"/>
      <c r="AI997" s="43"/>
      <c r="AJ997" s="44"/>
      <c r="AK997" s="44"/>
      <c r="AL997" s="44"/>
      <c r="AM997" s="44"/>
      <c r="AN997" s="36"/>
      <c r="AO997" s="36"/>
      <c r="AP997" s="36"/>
      <c r="AQ997" s="36"/>
      <c r="AR997" s="36"/>
      <c r="AS997" s="36"/>
    </row>
    <row r="998" spans="19:45" ht="30" customHeight="1" x14ac:dyDescent="0.25">
      <c r="S998" s="7" t="s">
        <v>16</v>
      </c>
      <c r="T998" s="7" t="str">
        <f>VLOOKUP($T980,ASIC!$A$1:$B$200,2,FALSE)</f>
        <v>304ZA</v>
      </c>
      <c r="U998" s="36"/>
      <c r="V998" s="37"/>
      <c r="W998" s="37"/>
      <c r="X998" s="38"/>
      <c r="Y998" s="38"/>
      <c r="Z998" s="48"/>
      <c r="AA998" s="39"/>
      <c r="AB998" s="40"/>
      <c r="AC998" s="40"/>
      <c r="AD998" s="40"/>
      <c r="AE998" s="41"/>
      <c r="AF998" s="42"/>
      <c r="AG998" s="49"/>
      <c r="AH998" s="43"/>
      <c r="AI998" s="43"/>
      <c r="AJ998" s="44"/>
      <c r="AK998" s="44"/>
      <c r="AL998" s="44"/>
      <c r="AM998" s="44"/>
      <c r="AN998" s="36"/>
      <c r="AO998" s="36"/>
      <c r="AP998" s="36"/>
      <c r="AQ998" s="36"/>
      <c r="AR998" s="36"/>
      <c r="AS998" s="36"/>
    </row>
    <row r="999" spans="19:45" ht="30" customHeight="1" x14ac:dyDescent="0.25">
      <c r="S999" s="7" t="s">
        <v>17</v>
      </c>
      <c r="T999" s="7" t="str">
        <f>VLOOKUP($T981,Sensor!$A$1:$B$100,2,FALSE)</f>
        <v>N002A</v>
      </c>
      <c r="U999" s="36"/>
      <c r="V999" s="37"/>
      <c r="W999" s="37"/>
      <c r="X999" s="38"/>
      <c r="Y999" s="38"/>
      <c r="Z999" s="48"/>
      <c r="AA999" s="39"/>
      <c r="AB999" s="40"/>
      <c r="AC999" s="40"/>
      <c r="AD999" s="40"/>
      <c r="AE999" s="41"/>
      <c r="AF999" s="42"/>
      <c r="AG999" s="49"/>
      <c r="AH999" s="43"/>
      <c r="AI999" s="43"/>
      <c r="AJ999" s="44"/>
      <c r="AK999" s="44"/>
      <c r="AL999" s="44"/>
      <c r="AM999" s="44"/>
      <c r="AN999" s="36"/>
      <c r="AO999" s="36"/>
      <c r="AP999" s="36"/>
      <c r="AQ999" s="36"/>
      <c r="AR999" s="36"/>
      <c r="AS999" s="36"/>
    </row>
    <row r="1000" spans="19:45" ht="30" customHeight="1" x14ac:dyDescent="0.25">
      <c r="S1000" s="7" t="s">
        <v>21</v>
      </c>
      <c r="T1000" s="7" t="str">
        <f>VLOOKUP($T979,MPN!$A$1:$E$500,5,FALSE)</f>
        <v>Default</v>
      </c>
      <c r="U1000" s="36"/>
      <c r="V1000" s="37"/>
      <c r="W1000" s="37"/>
      <c r="X1000" s="38"/>
      <c r="Y1000" s="38"/>
      <c r="Z1000" s="48"/>
      <c r="AA1000" s="39"/>
      <c r="AB1000" s="40"/>
      <c r="AC1000" s="40"/>
      <c r="AD1000" s="40"/>
      <c r="AE1000" s="41"/>
      <c r="AF1000" s="42"/>
      <c r="AG1000" s="49"/>
      <c r="AH1000" s="43"/>
      <c r="AI1000" s="43"/>
      <c r="AJ1000" s="44"/>
      <c r="AK1000" s="44"/>
      <c r="AL1000" s="44"/>
      <c r="AM1000" s="44"/>
      <c r="AN1000" s="36"/>
      <c r="AO1000" s="36"/>
      <c r="AP1000" s="36"/>
      <c r="AQ1000" s="36"/>
      <c r="AR1000" s="36"/>
      <c r="AS1000" s="36"/>
    </row>
    <row r="1001" spans="19:45" ht="30" customHeight="1" x14ac:dyDescent="0.25">
      <c r="S1001" s="7" t="s">
        <v>545</v>
      </c>
      <c r="T1001" s="7">
        <f>VLOOKUP(T990,$DT$1:$DV$31,3,FALSE)</f>
        <v>0</v>
      </c>
      <c r="U1001" s="36"/>
      <c r="V1001" s="37"/>
      <c r="W1001" s="37"/>
      <c r="X1001" s="38"/>
      <c r="Y1001" s="38"/>
      <c r="Z1001" s="48"/>
      <c r="AA1001" s="39"/>
      <c r="AB1001" s="40"/>
      <c r="AC1001" s="40"/>
      <c r="AD1001" s="40"/>
      <c r="AE1001" s="41"/>
      <c r="AF1001" s="42"/>
      <c r="AG1001" s="49"/>
      <c r="AH1001" s="43"/>
      <c r="AI1001" s="43"/>
      <c r="AJ1001" s="44"/>
      <c r="AK1001" s="44"/>
      <c r="AL1001" s="44"/>
      <c r="AM1001" s="44"/>
      <c r="AN1001" s="36"/>
      <c r="AO1001" s="36"/>
      <c r="AP1001" s="36"/>
      <c r="AQ1001" s="36"/>
      <c r="AR1001" s="36"/>
      <c r="AS1001" s="36"/>
    </row>
    <row r="1002" spans="19:45" ht="30" customHeight="1" x14ac:dyDescent="0.25">
      <c r="S1002" s="7" t="s">
        <v>22</v>
      </c>
      <c r="T1002" s="15">
        <v>1</v>
      </c>
      <c r="U1002" s="36"/>
      <c r="V1002" s="37"/>
      <c r="W1002" s="37"/>
      <c r="X1002" s="38"/>
      <c r="Y1002" s="38"/>
      <c r="Z1002" s="48"/>
      <c r="AA1002" s="39"/>
      <c r="AB1002" s="40"/>
      <c r="AC1002" s="40"/>
      <c r="AD1002" s="40"/>
      <c r="AE1002" s="41"/>
      <c r="AF1002" s="42"/>
      <c r="AG1002" s="49"/>
      <c r="AH1002" s="43"/>
      <c r="AI1002" s="43"/>
      <c r="AJ1002" s="44"/>
      <c r="AK1002" s="44"/>
      <c r="AL1002" s="44"/>
      <c r="AM1002" s="44"/>
      <c r="AN1002" s="36"/>
      <c r="AO1002" s="36"/>
      <c r="AP1002" s="36"/>
      <c r="AQ1002" s="36"/>
      <c r="AR1002" s="36"/>
      <c r="AS1002" s="36"/>
    </row>
    <row r="1003" spans="19:45" ht="30" customHeight="1" x14ac:dyDescent="0.25">
      <c r="S1003" s="7" t="s">
        <v>696</v>
      </c>
      <c r="T1003" s="28">
        <v>44886</v>
      </c>
      <c r="U1003" s="36"/>
      <c r="V1003" s="37"/>
      <c r="W1003" s="37"/>
      <c r="X1003" s="38"/>
      <c r="Y1003" s="38"/>
      <c r="Z1003" s="48"/>
      <c r="AA1003" s="39"/>
      <c r="AB1003" s="40"/>
      <c r="AC1003" s="40"/>
      <c r="AD1003" s="40"/>
      <c r="AE1003" s="41"/>
      <c r="AF1003" s="42"/>
      <c r="AG1003" s="49"/>
      <c r="AH1003" s="43"/>
      <c r="AI1003" s="43"/>
      <c r="AJ1003" s="44"/>
      <c r="AK1003" s="44"/>
      <c r="AL1003" s="44"/>
      <c r="AM1003" s="44"/>
      <c r="AN1003" s="36"/>
      <c r="AO1003" s="36"/>
      <c r="AP1003" s="36"/>
      <c r="AQ1003" s="36"/>
      <c r="AR1003" s="36"/>
      <c r="AS1003" s="36"/>
    </row>
    <row r="1004" spans="19:45" ht="30" customHeight="1" x14ac:dyDescent="0.25">
      <c r="S1004" s="7" t="s">
        <v>694</v>
      </c>
      <c r="T1004" s="15" t="s">
        <v>994</v>
      </c>
      <c r="U1004" s="36"/>
      <c r="V1004" s="37"/>
      <c r="W1004" s="37"/>
      <c r="X1004" s="38"/>
      <c r="Y1004" s="38"/>
      <c r="Z1004" s="48"/>
      <c r="AA1004" s="39"/>
      <c r="AB1004" s="40"/>
      <c r="AC1004" s="40"/>
      <c r="AD1004" s="40"/>
      <c r="AE1004" s="41"/>
      <c r="AF1004" s="42"/>
      <c r="AG1004" s="49"/>
      <c r="AH1004" s="43"/>
      <c r="AI1004" s="43"/>
      <c r="AJ1004" s="44"/>
      <c r="AK1004" s="44"/>
      <c r="AL1004" s="44"/>
      <c r="AM1004" s="44"/>
      <c r="AN1004" s="36"/>
      <c r="AO1004" s="36"/>
      <c r="AP1004" s="36"/>
      <c r="AQ1004" s="36"/>
      <c r="AR1004" s="36"/>
      <c r="AS1004" s="36"/>
    </row>
    <row r="1005" spans="19:45" ht="30" customHeight="1" x14ac:dyDescent="0.25">
      <c r="S1005" s="7" t="s">
        <v>697</v>
      </c>
      <c r="T1005" s="7">
        <f ca="1">COUNTA(U980:U1039)</f>
        <v>11</v>
      </c>
      <c r="U1005" s="36"/>
      <c r="V1005" s="37"/>
      <c r="W1005" s="37"/>
      <c r="X1005" s="38"/>
      <c r="Y1005" s="38"/>
      <c r="Z1005" s="48"/>
      <c r="AA1005" s="39"/>
      <c r="AB1005" s="40"/>
      <c r="AC1005" s="40"/>
      <c r="AD1005" s="40"/>
      <c r="AE1005" s="41"/>
      <c r="AF1005" s="42"/>
      <c r="AG1005" s="49"/>
      <c r="AH1005" s="43"/>
      <c r="AI1005" s="43"/>
      <c r="AJ1005" s="44"/>
      <c r="AK1005" s="44"/>
      <c r="AL1005" s="44"/>
      <c r="AM1005" s="44"/>
      <c r="AN1005" s="36"/>
      <c r="AO1005" s="36"/>
      <c r="AP1005" s="36"/>
      <c r="AQ1005" s="36"/>
      <c r="AR1005" s="36"/>
      <c r="AS1005" s="36"/>
    </row>
    <row r="1006" spans="19:45" ht="30" customHeight="1" x14ac:dyDescent="0.25">
      <c r="S1006" s="7" t="s">
        <v>715</v>
      </c>
      <c r="T1006" s="7" t="str">
        <f>T994&amp;"+/-"&amp;T995&amp;" "&amp;T1004</f>
        <v>-38+/-0.8 dBV</v>
      </c>
      <c r="U1006" s="36"/>
      <c r="V1006" s="37"/>
      <c r="W1006" s="37"/>
      <c r="X1006" s="38"/>
      <c r="Y1006" s="38"/>
      <c r="Z1006" s="48"/>
      <c r="AA1006" s="39"/>
      <c r="AB1006" s="40"/>
      <c r="AC1006" s="40"/>
      <c r="AD1006" s="40"/>
      <c r="AE1006" s="41"/>
      <c r="AF1006" s="42"/>
      <c r="AG1006" s="49"/>
      <c r="AH1006" s="43"/>
      <c r="AI1006" s="43"/>
      <c r="AJ1006" s="44"/>
      <c r="AK1006" s="44"/>
      <c r="AL1006" s="44"/>
      <c r="AM1006" s="44"/>
      <c r="AN1006" s="36"/>
      <c r="AO1006" s="36"/>
      <c r="AP1006" s="36"/>
      <c r="AQ1006" s="36"/>
      <c r="AR1006" s="36"/>
      <c r="AS1006" s="36"/>
    </row>
    <row r="1007" spans="19:45" ht="30" customHeight="1" x14ac:dyDescent="0.25">
      <c r="S1007" s="7" t="s">
        <v>719</v>
      </c>
      <c r="T1007" s="54" t="str">
        <f>T986&amp;" : "&amp;T989&amp;" "&amp;"(uA)"&amp;CHAR(10)&amp;"Vdc&amp;Remark: "&amp;T992</f>
        <v>3.3V : 100~170 (uA)
Vdc&amp;Remark: -</v>
      </c>
      <c r="U1007" s="36"/>
      <c r="V1007" s="37"/>
      <c r="W1007" s="37"/>
      <c r="X1007" s="38"/>
      <c r="Y1007" s="38"/>
      <c r="Z1007" s="48"/>
      <c r="AA1007" s="39"/>
      <c r="AB1007" s="40"/>
      <c r="AC1007" s="40"/>
      <c r="AD1007" s="40"/>
      <c r="AE1007" s="41"/>
      <c r="AF1007" s="42"/>
      <c r="AG1007" s="49"/>
      <c r="AH1007" s="43"/>
      <c r="AI1007" s="43"/>
      <c r="AJ1007" s="44"/>
      <c r="AK1007" s="44"/>
      <c r="AL1007" s="44"/>
      <c r="AM1007" s="44"/>
      <c r="AN1007" s="36"/>
      <c r="AO1007" s="36"/>
      <c r="AP1007" s="36"/>
      <c r="AQ1007" s="36"/>
      <c r="AR1007" s="36"/>
      <c r="AS1007" s="36"/>
    </row>
    <row r="1008" spans="19:45" ht="30" customHeight="1" x14ac:dyDescent="0.25">
      <c r="U1008" s="36"/>
      <c r="V1008" s="37"/>
      <c r="W1008" s="37"/>
      <c r="X1008" s="38"/>
      <c r="Y1008" s="38"/>
      <c r="Z1008" s="48"/>
      <c r="AA1008" s="39"/>
      <c r="AB1008" s="40"/>
      <c r="AC1008" s="40"/>
      <c r="AD1008" s="40"/>
      <c r="AE1008" s="41"/>
      <c r="AF1008" s="42"/>
      <c r="AG1008" s="49"/>
      <c r="AH1008" s="43"/>
      <c r="AI1008" s="43"/>
      <c r="AJ1008" s="44"/>
      <c r="AK1008" s="44"/>
      <c r="AL1008" s="44"/>
      <c r="AM1008" s="44"/>
      <c r="AN1008" s="36"/>
      <c r="AO1008" s="36"/>
      <c r="AP1008" s="36"/>
      <c r="AQ1008" s="36"/>
      <c r="AR1008" s="36"/>
      <c r="AS1008" s="36"/>
    </row>
    <row r="1009" spans="19:45" ht="30" customHeight="1" x14ac:dyDescent="0.25">
      <c r="S1009" s="2" t="s">
        <v>14</v>
      </c>
      <c r="T1009" s="2" t="str">
        <f>ADDRESS(ROW(S1009),COLUMN($S$1))&amp;":"&amp;ADDRESS(ROW(S1039),COLUMN($T$1))</f>
        <v>$S$1009:$T$1039</v>
      </c>
      <c r="U1009" s="36"/>
      <c r="V1009" s="37"/>
      <c r="W1009" s="37"/>
      <c r="X1009" s="38"/>
      <c r="Y1009" s="38"/>
      <c r="Z1009" s="48"/>
      <c r="AA1009" s="39"/>
      <c r="AB1009" s="40"/>
      <c r="AC1009" s="40"/>
      <c r="AD1009" s="40"/>
      <c r="AE1009" s="41"/>
      <c r="AF1009" s="42"/>
      <c r="AG1009" s="49"/>
      <c r="AH1009" s="43"/>
      <c r="AI1009" s="43"/>
      <c r="AJ1009" s="44"/>
      <c r="AK1009" s="44"/>
      <c r="AL1009" s="44"/>
      <c r="AM1009" s="44"/>
      <c r="AN1009" s="36"/>
      <c r="AO1009" s="36"/>
      <c r="AP1009" s="36"/>
      <c r="AQ1009" s="36"/>
      <c r="AR1009" s="36"/>
      <c r="AS1009" s="36"/>
    </row>
    <row r="1010" spans="19:45" ht="30" customHeight="1" x14ac:dyDescent="0.25">
      <c r="S1010" s="4" t="str">
        <f>$BB$2</f>
        <v>14V</v>
      </c>
      <c r="T1010" s="3" t="s">
        <v>255</v>
      </c>
      <c r="U1010" s="36"/>
      <c r="V1010" s="37"/>
      <c r="W1010" s="37"/>
      <c r="X1010" s="38"/>
      <c r="Y1010" s="38"/>
      <c r="Z1010" s="48"/>
      <c r="AA1010" s="39"/>
      <c r="AB1010" s="40"/>
      <c r="AC1010" s="40"/>
      <c r="AD1010" s="40"/>
      <c r="AE1010" s="41"/>
      <c r="AF1010" s="42"/>
      <c r="AG1010" s="49"/>
      <c r="AH1010" s="43"/>
      <c r="AI1010" s="43"/>
      <c r="AJ1010" s="44"/>
      <c r="AK1010" s="44"/>
      <c r="AL1010" s="44"/>
      <c r="AM1010" s="44"/>
      <c r="AN1010" s="36"/>
      <c r="AO1010" s="36"/>
      <c r="AP1010" s="36"/>
      <c r="AQ1010" s="36"/>
      <c r="AR1010" s="36"/>
      <c r="AS1010" s="36"/>
    </row>
    <row r="1011" spans="19:45" ht="30" customHeight="1" x14ac:dyDescent="0.25">
      <c r="S1011" s="4" t="str">
        <f>$BB$3</f>
        <v>13V</v>
      </c>
      <c r="T1011" s="3" t="s">
        <v>562</v>
      </c>
      <c r="U1011" s="36"/>
      <c r="V1011" s="37"/>
      <c r="W1011" s="37"/>
      <c r="X1011" s="38"/>
      <c r="Y1011" s="38"/>
      <c r="Z1011" s="48"/>
      <c r="AA1011" s="39"/>
      <c r="AB1011" s="40"/>
      <c r="AC1011" s="40"/>
      <c r="AD1011" s="40"/>
      <c r="AE1011" s="41"/>
      <c r="AF1011" s="42"/>
      <c r="AG1011" s="49"/>
      <c r="AH1011" s="43"/>
      <c r="AI1011" s="43"/>
      <c r="AJ1011" s="44"/>
      <c r="AK1011" s="44"/>
      <c r="AL1011" s="44"/>
      <c r="AM1011" s="44"/>
      <c r="AN1011" s="36"/>
      <c r="AO1011" s="36"/>
      <c r="AP1011" s="36"/>
      <c r="AQ1011" s="36"/>
      <c r="AR1011" s="36"/>
      <c r="AS1011" s="36"/>
    </row>
    <row r="1012" spans="19:45" ht="30" customHeight="1" x14ac:dyDescent="0.25">
      <c r="S1012" s="4" t="str">
        <f>$BB$4</f>
        <v>12V</v>
      </c>
      <c r="T1012" s="3" t="s">
        <v>562</v>
      </c>
      <c r="U1012" s="36"/>
      <c r="V1012" s="37"/>
      <c r="W1012" s="37"/>
      <c r="X1012" s="38"/>
      <c r="Y1012" s="38"/>
      <c r="Z1012" s="48"/>
      <c r="AA1012" s="39"/>
      <c r="AB1012" s="40"/>
      <c r="AC1012" s="40"/>
      <c r="AD1012" s="40"/>
      <c r="AE1012" s="41"/>
      <c r="AF1012" s="42"/>
      <c r="AG1012" s="49"/>
      <c r="AH1012" s="43"/>
      <c r="AI1012" s="43"/>
      <c r="AJ1012" s="44"/>
      <c r="AK1012" s="44"/>
      <c r="AL1012" s="44"/>
      <c r="AM1012" s="44"/>
      <c r="AN1012" s="36"/>
      <c r="AO1012" s="36"/>
      <c r="AP1012" s="36"/>
      <c r="AQ1012" s="36"/>
      <c r="AR1012" s="36"/>
      <c r="AS1012" s="36"/>
    </row>
    <row r="1013" spans="19:45" ht="30" customHeight="1" x14ac:dyDescent="0.25">
      <c r="S1013" s="4" t="str">
        <f>$BB$5</f>
        <v>11V</v>
      </c>
      <c r="T1013" s="3">
        <v>4.4000000000000004</v>
      </c>
      <c r="U1013" s="36"/>
      <c r="V1013" s="37"/>
      <c r="W1013" s="37"/>
      <c r="X1013" s="38"/>
      <c r="Y1013" s="38"/>
      <c r="Z1013" s="48"/>
      <c r="AA1013" s="39"/>
      <c r="AB1013" s="40"/>
      <c r="AC1013" s="40"/>
      <c r="AD1013" s="40"/>
      <c r="AE1013" s="41"/>
      <c r="AF1013" s="42"/>
      <c r="AG1013" s="49"/>
      <c r="AH1013" s="43"/>
      <c r="AI1013" s="43"/>
      <c r="AJ1013" s="44"/>
      <c r="AK1013" s="44"/>
      <c r="AL1013" s="44"/>
      <c r="AM1013" s="44"/>
      <c r="AN1013" s="36"/>
      <c r="AO1013" s="36"/>
      <c r="AP1013" s="36"/>
      <c r="AQ1013" s="36"/>
      <c r="AR1013" s="36"/>
      <c r="AS1013" s="36"/>
    </row>
    <row r="1014" spans="19:45" ht="30" customHeight="1" x14ac:dyDescent="0.25">
      <c r="S1014" s="4" t="str">
        <f>$BB$6</f>
        <v>10V</v>
      </c>
      <c r="T1014" s="3">
        <v>2.2000000000000002</v>
      </c>
      <c r="U1014" s="36"/>
      <c r="V1014" s="37"/>
      <c r="W1014" s="37"/>
      <c r="X1014" s="38"/>
      <c r="Y1014" s="38"/>
      <c r="Z1014" s="48"/>
      <c r="AA1014" s="39"/>
      <c r="AB1014" s="40"/>
      <c r="AC1014" s="40"/>
      <c r="AD1014" s="40"/>
      <c r="AE1014" s="41"/>
      <c r="AF1014" s="42"/>
      <c r="AG1014" s="49"/>
      <c r="AH1014" s="43"/>
      <c r="AI1014" s="43"/>
      <c r="AJ1014" s="44"/>
      <c r="AK1014" s="44"/>
      <c r="AL1014" s="44"/>
      <c r="AM1014" s="44"/>
      <c r="AN1014" s="36"/>
      <c r="AO1014" s="36"/>
      <c r="AP1014" s="36"/>
      <c r="AQ1014" s="36"/>
      <c r="AR1014" s="36"/>
      <c r="AS1014" s="36"/>
    </row>
    <row r="1015" spans="19:45" ht="30" customHeight="1" x14ac:dyDescent="0.25">
      <c r="S1015" s="4" t="str">
        <f>$BB$7</f>
        <v>9V</v>
      </c>
      <c r="T1015" s="3">
        <v>0</v>
      </c>
      <c r="U1015" s="36"/>
      <c r="V1015" s="37"/>
      <c r="W1015" s="37"/>
      <c r="X1015" s="38"/>
      <c r="Y1015" s="38"/>
      <c r="Z1015" s="48"/>
      <c r="AA1015" s="39"/>
      <c r="AB1015" s="40"/>
      <c r="AC1015" s="40"/>
      <c r="AD1015" s="40"/>
      <c r="AE1015" s="41"/>
      <c r="AF1015" s="42"/>
      <c r="AG1015" s="49"/>
      <c r="AH1015" s="43"/>
      <c r="AI1015" s="43"/>
      <c r="AJ1015" s="44"/>
      <c r="AK1015" s="44"/>
      <c r="AL1015" s="44"/>
      <c r="AM1015" s="44"/>
      <c r="AN1015" s="36"/>
      <c r="AO1015" s="36"/>
      <c r="AP1015" s="36"/>
      <c r="AQ1015" s="36"/>
      <c r="AR1015" s="36"/>
      <c r="AS1015" s="36"/>
    </row>
    <row r="1016" spans="19:45" ht="30" customHeight="1" x14ac:dyDescent="0.25">
      <c r="S1016" s="4" t="str">
        <f>$BB$8</f>
        <v>8V</v>
      </c>
      <c r="T1016" s="3" t="s">
        <v>562</v>
      </c>
      <c r="U1016" s="36"/>
      <c r="V1016" s="37"/>
      <c r="W1016" s="37"/>
      <c r="X1016" s="38"/>
      <c r="Y1016" s="38"/>
      <c r="Z1016" s="48"/>
      <c r="AA1016" s="39"/>
      <c r="AB1016" s="40"/>
      <c r="AC1016" s="40"/>
      <c r="AD1016" s="40"/>
      <c r="AE1016" s="41"/>
      <c r="AF1016" s="42"/>
      <c r="AG1016" s="49"/>
      <c r="AH1016" s="43"/>
      <c r="AI1016" s="43"/>
      <c r="AJ1016" s="44"/>
      <c r="AK1016" s="44"/>
      <c r="AL1016" s="44"/>
      <c r="AM1016" s="44"/>
      <c r="AN1016" s="36"/>
      <c r="AO1016" s="36"/>
      <c r="AP1016" s="36"/>
      <c r="AQ1016" s="36"/>
      <c r="AR1016" s="36"/>
      <c r="AS1016" s="36"/>
    </row>
    <row r="1017" spans="19:45" ht="30" customHeight="1" x14ac:dyDescent="0.25">
      <c r="S1017" s="4" t="str">
        <f>$BB$9</f>
        <v>7V</v>
      </c>
      <c r="T1017" s="3" t="s">
        <v>562</v>
      </c>
      <c r="U1017" s="36"/>
      <c r="V1017" s="37"/>
      <c r="W1017" s="37"/>
      <c r="X1017" s="38"/>
      <c r="Y1017" s="38"/>
      <c r="Z1017" s="48"/>
      <c r="AA1017" s="39"/>
      <c r="AB1017" s="40"/>
      <c r="AC1017" s="40"/>
      <c r="AD1017" s="40"/>
      <c r="AE1017" s="41"/>
      <c r="AF1017" s="42"/>
      <c r="AG1017" s="49"/>
      <c r="AH1017" s="43"/>
      <c r="AI1017" s="43"/>
      <c r="AJ1017" s="44"/>
      <c r="AK1017" s="44"/>
      <c r="AL1017" s="44"/>
      <c r="AM1017" s="44"/>
      <c r="AN1017" s="36"/>
      <c r="AO1017" s="36"/>
      <c r="AP1017" s="36"/>
      <c r="AQ1017" s="36"/>
      <c r="AR1017" s="36"/>
      <c r="AS1017" s="36"/>
    </row>
    <row r="1018" spans="19:45" ht="30" customHeight="1" x14ac:dyDescent="0.25">
      <c r="S1018" s="4" t="str">
        <f>$BB$10</f>
        <v>FIX</v>
      </c>
      <c r="T1018" s="3">
        <v>0</v>
      </c>
      <c r="U1018" s="36"/>
      <c r="V1018" s="37"/>
      <c r="W1018" s="37"/>
      <c r="X1018" s="38"/>
      <c r="Y1018" s="38"/>
      <c r="Z1018" s="48"/>
      <c r="AA1018" s="39"/>
      <c r="AB1018" s="40"/>
      <c r="AC1018" s="40"/>
      <c r="AD1018" s="40"/>
      <c r="AE1018" s="41"/>
      <c r="AF1018" s="42"/>
      <c r="AG1018" s="49"/>
      <c r="AH1018" s="43"/>
      <c r="AI1018" s="43"/>
      <c r="AJ1018" s="44"/>
      <c r="AK1018" s="44"/>
      <c r="AL1018" s="44"/>
      <c r="AM1018" s="44"/>
      <c r="AN1018" s="36"/>
      <c r="AO1018" s="36"/>
      <c r="AP1018" s="36"/>
      <c r="AQ1018" s="36"/>
      <c r="AR1018" s="36"/>
      <c r="AS1018" s="36"/>
    </row>
    <row r="1019" spans="19:45" ht="30" customHeight="1" x14ac:dyDescent="0.25">
      <c r="S1019" s="4" t="str">
        <f>$BB$11</f>
        <v>-</v>
      </c>
      <c r="T1019" s="3"/>
      <c r="U1019" s="36"/>
      <c r="V1019" s="37"/>
      <c r="W1019" s="37"/>
      <c r="X1019" s="38"/>
      <c r="Y1019" s="38"/>
      <c r="Z1019" s="48"/>
      <c r="AA1019" s="39"/>
      <c r="AB1019" s="40"/>
      <c r="AC1019" s="40"/>
      <c r="AD1019" s="40"/>
      <c r="AE1019" s="41"/>
      <c r="AF1019" s="42"/>
      <c r="AG1019" s="49"/>
      <c r="AH1019" s="43"/>
      <c r="AI1019" s="43"/>
      <c r="AJ1019" s="44"/>
      <c r="AK1019" s="44"/>
      <c r="AL1019" s="44"/>
      <c r="AM1019" s="44"/>
      <c r="AN1019" s="36"/>
      <c r="AO1019" s="36"/>
      <c r="AP1019" s="36"/>
      <c r="AQ1019" s="36"/>
      <c r="AR1019" s="36"/>
      <c r="AS1019" s="36"/>
    </row>
    <row r="1020" spans="19:45" ht="30" customHeight="1" x14ac:dyDescent="0.25">
      <c r="S1020" s="4" t="str">
        <f>$BB$12</f>
        <v>-</v>
      </c>
      <c r="T1020" s="3"/>
      <c r="U1020" s="36"/>
      <c r="V1020" s="37"/>
      <c r="W1020" s="37"/>
      <c r="X1020" s="38"/>
      <c r="Y1020" s="38"/>
      <c r="Z1020" s="48"/>
      <c r="AA1020" s="39"/>
      <c r="AB1020" s="40"/>
      <c r="AC1020" s="40"/>
      <c r="AD1020" s="40"/>
      <c r="AE1020" s="41"/>
      <c r="AF1020" s="42"/>
      <c r="AG1020" s="49"/>
      <c r="AH1020" s="43"/>
      <c r="AI1020" s="43"/>
      <c r="AJ1020" s="44"/>
      <c r="AK1020" s="44"/>
      <c r="AL1020" s="44"/>
      <c r="AM1020" s="44"/>
      <c r="AN1020" s="36"/>
      <c r="AO1020" s="36"/>
      <c r="AP1020" s="36"/>
      <c r="AQ1020" s="36"/>
      <c r="AR1020" s="36"/>
      <c r="AS1020" s="36"/>
    </row>
    <row r="1021" spans="19:45" ht="30" customHeight="1" x14ac:dyDescent="0.25">
      <c r="S1021" s="4" t="str">
        <f>$BB$13</f>
        <v>-</v>
      </c>
      <c r="T1021" s="3"/>
      <c r="U1021" s="36"/>
      <c r="V1021" s="37"/>
      <c r="W1021" s="37"/>
      <c r="X1021" s="38"/>
      <c r="Y1021" s="38"/>
      <c r="Z1021" s="48"/>
      <c r="AA1021" s="39"/>
      <c r="AB1021" s="40"/>
      <c r="AC1021" s="40"/>
      <c r="AD1021" s="40"/>
      <c r="AE1021" s="41"/>
      <c r="AF1021" s="42"/>
      <c r="AG1021" s="49"/>
      <c r="AH1021" s="43"/>
      <c r="AI1021" s="43"/>
      <c r="AJ1021" s="44"/>
      <c r="AK1021" s="44"/>
      <c r="AL1021" s="44"/>
      <c r="AM1021" s="44"/>
      <c r="AN1021" s="36"/>
      <c r="AO1021" s="36"/>
      <c r="AP1021" s="36"/>
      <c r="AQ1021" s="36"/>
      <c r="AR1021" s="36"/>
      <c r="AS1021" s="36"/>
    </row>
    <row r="1022" spans="19:45" ht="30" customHeight="1" x14ac:dyDescent="0.25">
      <c r="S1022" s="4" t="str">
        <f>$BB$14</f>
        <v>-</v>
      </c>
      <c r="T1022" s="3"/>
      <c r="U1022" s="36"/>
      <c r="V1022" s="37"/>
      <c r="W1022" s="37"/>
      <c r="X1022" s="38"/>
      <c r="Y1022" s="38"/>
      <c r="Z1022" s="48"/>
      <c r="AA1022" s="39"/>
      <c r="AB1022" s="40"/>
      <c r="AC1022" s="40"/>
      <c r="AD1022" s="40"/>
      <c r="AE1022" s="41"/>
      <c r="AF1022" s="42"/>
      <c r="AG1022" s="49"/>
      <c r="AH1022" s="43"/>
      <c r="AI1022" s="43"/>
      <c r="AJ1022" s="44"/>
      <c r="AK1022" s="44"/>
      <c r="AL1022" s="44"/>
      <c r="AM1022" s="44"/>
      <c r="AN1022" s="36"/>
      <c r="AO1022" s="36"/>
      <c r="AP1022" s="36"/>
      <c r="AQ1022" s="36"/>
      <c r="AR1022" s="36"/>
      <c r="AS1022" s="36"/>
    </row>
    <row r="1023" spans="19:45" ht="30" customHeight="1" x14ac:dyDescent="0.25">
      <c r="S1023" s="4" t="str">
        <f>$BB$15</f>
        <v>-</v>
      </c>
      <c r="T1023" s="3"/>
      <c r="U1023" s="36"/>
      <c r="V1023" s="37"/>
      <c r="W1023" s="37"/>
      <c r="X1023" s="38"/>
      <c r="Y1023" s="38"/>
      <c r="Z1023" s="48"/>
      <c r="AA1023" s="39"/>
      <c r="AB1023" s="40"/>
      <c r="AC1023" s="40"/>
      <c r="AD1023" s="40"/>
      <c r="AE1023" s="41"/>
      <c r="AF1023" s="42"/>
      <c r="AG1023" s="49"/>
      <c r="AH1023" s="43"/>
      <c r="AI1023" s="43"/>
      <c r="AJ1023" s="44"/>
      <c r="AK1023" s="44"/>
      <c r="AL1023" s="44"/>
      <c r="AM1023" s="44"/>
      <c r="AN1023" s="36"/>
      <c r="AO1023" s="36"/>
      <c r="AP1023" s="36"/>
      <c r="AQ1023" s="36"/>
      <c r="AR1023" s="36"/>
      <c r="AS1023" s="36"/>
    </row>
    <row r="1024" spans="19:45" ht="30" customHeight="1" x14ac:dyDescent="0.25">
      <c r="S1024" s="4" t="str">
        <f>$BB$16</f>
        <v>-</v>
      </c>
      <c r="T1024" s="3"/>
      <c r="U1024" s="36"/>
      <c r="V1024" s="37"/>
      <c r="W1024" s="37"/>
      <c r="X1024" s="38"/>
      <c r="Y1024" s="38"/>
      <c r="Z1024" s="48"/>
      <c r="AA1024" s="39"/>
      <c r="AB1024" s="40"/>
      <c r="AC1024" s="40"/>
      <c r="AD1024" s="40"/>
      <c r="AE1024" s="41"/>
      <c r="AF1024" s="42"/>
      <c r="AG1024" s="49"/>
      <c r="AH1024" s="43"/>
      <c r="AI1024" s="43"/>
      <c r="AJ1024" s="44"/>
      <c r="AK1024" s="44"/>
      <c r="AL1024" s="44"/>
      <c r="AM1024" s="44"/>
      <c r="AN1024" s="36"/>
      <c r="AO1024" s="36"/>
      <c r="AP1024" s="36"/>
      <c r="AQ1024" s="36"/>
      <c r="AR1024" s="36"/>
      <c r="AS1024" s="36"/>
    </row>
    <row r="1025" spans="19:45" ht="30" customHeight="1" x14ac:dyDescent="0.25">
      <c r="S1025" s="4" t="str">
        <f>$BB$17</f>
        <v>-</v>
      </c>
      <c r="T1025" s="3"/>
      <c r="U1025" s="36"/>
      <c r="V1025" s="37"/>
      <c r="W1025" s="37"/>
      <c r="X1025" s="38"/>
      <c r="Y1025" s="38"/>
      <c r="Z1025" s="48"/>
      <c r="AA1025" s="39"/>
      <c r="AB1025" s="40"/>
      <c r="AC1025" s="40"/>
      <c r="AD1025" s="40"/>
      <c r="AE1025" s="41"/>
      <c r="AF1025" s="42"/>
      <c r="AG1025" s="49"/>
      <c r="AH1025" s="43"/>
      <c r="AI1025" s="43"/>
      <c r="AJ1025" s="44"/>
      <c r="AK1025" s="44"/>
      <c r="AL1025" s="44"/>
      <c r="AM1025" s="44"/>
      <c r="AN1025" s="36"/>
      <c r="AO1025" s="36"/>
      <c r="AP1025" s="36"/>
      <c r="AQ1025" s="36"/>
      <c r="AR1025" s="36"/>
      <c r="AS1025" s="36"/>
    </row>
    <row r="1026" spans="19:45" ht="30" customHeight="1" x14ac:dyDescent="0.25">
      <c r="S1026" s="4" t="str">
        <f>$BB$18</f>
        <v>-</v>
      </c>
      <c r="T1026" s="3"/>
      <c r="U1026" s="36"/>
      <c r="V1026" s="37"/>
      <c r="W1026" s="37"/>
      <c r="X1026" s="38"/>
      <c r="Y1026" s="38"/>
      <c r="Z1026" s="48"/>
      <c r="AA1026" s="39"/>
      <c r="AB1026" s="40"/>
      <c r="AC1026" s="40"/>
      <c r="AD1026" s="40"/>
      <c r="AE1026" s="41"/>
      <c r="AF1026" s="42"/>
      <c r="AG1026" s="49"/>
      <c r="AH1026" s="43"/>
      <c r="AI1026" s="43"/>
      <c r="AJ1026" s="44"/>
      <c r="AK1026" s="44"/>
      <c r="AL1026" s="44"/>
      <c r="AM1026" s="44"/>
      <c r="AN1026" s="36"/>
      <c r="AO1026" s="36"/>
      <c r="AP1026" s="36"/>
      <c r="AQ1026" s="36"/>
      <c r="AR1026" s="36"/>
      <c r="AS1026" s="36"/>
    </row>
    <row r="1027" spans="19:45" ht="30" customHeight="1" x14ac:dyDescent="0.25">
      <c r="S1027" s="4" t="str">
        <f>$BB$19</f>
        <v>-</v>
      </c>
      <c r="T1027" s="3"/>
      <c r="U1027" s="36"/>
      <c r="V1027" s="37"/>
      <c r="W1027" s="37"/>
      <c r="X1027" s="38"/>
      <c r="Y1027" s="38"/>
      <c r="Z1027" s="48"/>
      <c r="AA1027" s="39"/>
      <c r="AB1027" s="40"/>
      <c r="AC1027" s="40"/>
      <c r="AD1027" s="40"/>
      <c r="AE1027" s="41"/>
      <c r="AF1027" s="42"/>
      <c r="AG1027" s="49"/>
      <c r="AH1027" s="43"/>
      <c r="AI1027" s="43"/>
      <c r="AJ1027" s="44"/>
      <c r="AK1027" s="44"/>
      <c r="AL1027" s="44"/>
      <c r="AM1027" s="44"/>
      <c r="AN1027" s="36"/>
      <c r="AO1027" s="36"/>
      <c r="AP1027" s="36"/>
      <c r="AQ1027" s="36"/>
      <c r="AR1027" s="36"/>
      <c r="AS1027" s="36"/>
    </row>
    <row r="1028" spans="19:45" ht="30" customHeight="1" x14ac:dyDescent="0.25">
      <c r="S1028" s="4" t="str">
        <f>$BB$20</f>
        <v>-</v>
      </c>
      <c r="T1028" s="3"/>
      <c r="U1028" s="36"/>
      <c r="V1028" s="37"/>
      <c r="W1028" s="37"/>
      <c r="X1028" s="38"/>
      <c r="Y1028" s="38"/>
      <c r="Z1028" s="48"/>
      <c r="AA1028" s="39"/>
      <c r="AB1028" s="40"/>
      <c r="AC1028" s="40"/>
      <c r="AD1028" s="40"/>
      <c r="AE1028" s="41"/>
      <c r="AF1028" s="42"/>
      <c r="AG1028" s="49"/>
      <c r="AH1028" s="43"/>
      <c r="AI1028" s="43"/>
      <c r="AJ1028" s="44"/>
      <c r="AK1028" s="44"/>
      <c r="AL1028" s="44"/>
      <c r="AM1028" s="44"/>
      <c r="AN1028" s="36"/>
      <c r="AO1028" s="36"/>
      <c r="AP1028" s="36"/>
      <c r="AQ1028" s="36"/>
      <c r="AR1028" s="36"/>
      <c r="AS1028" s="36"/>
    </row>
    <row r="1029" spans="19:45" ht="30" customHeight="1" x14ac:dyDescent="0.25">
      <c r="S1029" s="4" t="str">
        <f>$BB$21</f>
        <v>-</v>
      </c>
      <c r="T1029" s="3"/>
      <c r="U1029" s="36"/>
      <c r="V1029" s="37"/>
      <c r="W1029" s="37"/>
      <c r="X1029" s="38"/>
      <c r="Y1029" s="38"/>
      <c r="Z1029" s="48"/>
      <c r="AA1029" s="39"/>
      <c r="AB1029" s="40"/>
      <c r="AC1029" s="40"/>
      <c r="AD1029" s="40"/>
      <c r="AE1029" s="41"/>
      <c r="AF1029" s="42"/>
      <c r="AG1029" s="49"/>
      <c r="AH1029" s="43"/>
      <c r="AI1029" s="43"/>
      <c r="AJ1029" s="44"/>
      <c r="AK1029" s="44"/>
      <c r="AL1029" s="44"/>
      <c r="AM1029" s="44"/>
      <c r="AN1029" s="36"/>
      <c r="AO1029" s="36"/>
      <c r="AP1029" s="36"/>
      <c r="AQ1029" s="36"/>
      <c r="AR1029" s="36"/>
      <c r="AS1029" s="36"/>
    </row>
    <row r="1030" spans="19:45" ht="30" customHeight="1" x14ac:dyDescent="0.25">
      <c r="S1030" s="4" t="str">
        <f>$BB$22</f>
        <v>-</v>
      </c>
      <c r="T1030" s="3"/>
      <c r="U1030" s="36"/>
      <c r="V1030" s="37"/>
      <c r="W1030" s="37"/>
      <c r="X1030" s="38"/>
      <c r="Y1030" s="38"/>
      <c r="Z1030" s="48"/>
      <c r="AA1030" s="39"/>
      <c r="AB1030" s="40"/>
      <c r="AC1030" s="40"/>
      <c r="AD1030" s="40"/>
      <c r="AE1030" s="41"/>
      <c r="AF1030" s="42"/>
      <c r="AG1030" s="49"/>
      <c r="AH1030" s="43"/>
      <c r="AI1030" s="43"/>
      <c r="AJ1030" s="44"/>
      <c r="AK1030" s="44"/>
      <c r="AL1030" s="44"/>
      <c r="AM1030" s="44"/>
      <c r="AN1030" s="36"/>
      <c r="AO1030" s="36"/>
      <c r="AP1030" s="36"/>
      <c r="AQ1030" s="36"/>
      <c r="AR1030" s="36"/>
      <c r="AS1030" s="36"/>
    </row>
    <row r="1031" spans="19:45" ht="30" customHeight="1" x14ac:dyDescent="0.25">
      <c r="S1031" s="4" t="str">
        <f>$BB$23</f>
        <v>-</v>
      </c>
      <c r="T1031" s="3"/>
      <c r="U1031" s="36"/>
      <c r="V1031" s="37"/>
      <c r="W1031" s="37"/>
      <c r="X1031" s="38"/>
      <c r="Y1031" s="38"/>
      <c r="Z1031" s="48"/>
      <c r="AA1031" s="39"/>
      <c r="AB1031" s="40"/>
      <c r="AC1031" s="40"/>
      <c r="AD1031" s="40"/>
      <c r="AE1031" s="41"/>
      <c r="AF1031" s="42"/>
      <c r="AG1031" s="49"/>
      <c r="AH1031" s="43"/>
      <c r="AI1031" s="43"/>
      <c r="AJ1031" s="44"/>
      <c r="AK1031" s="44"/>
      <c r="AL1031" s="44"/>
      <c r="AM1031" s="44"/>
      <c r="AN1031" s="36"/>
      <c r="AO1031" s="36"/>
      <c r="AP1031" s="36"/>
      <c r="AQ1031" s="36"/>
      <c r="AR1031" s="36"/>
      <c r="AS1031" s="36"/>
    </row>
    <row r="1032" spans="19:45" ht="30" customHeight="1" x14ac:dyDescent="0.25">
      <c r="S1032" s="4" t="str">
        <f>$BB$24</f>
        <v>-</v>
      </c>
      <c r="T1032" s="3"/>
      <c r="U1032" s="36"/>
      <c r="V1032" s="37"/>
      <c r="W1032" s="37"/>
      <c r="X1032" s="38"/>
      <c r="Y1032" s="38"/>
      <c r="Z1032" s="48"/>
      <c r="AA1032" s="39"/>
      <c r="AB1032" s="40"/>
      <c r="AC1032" s="40"/>
      <c r="AD1032" s="40"/>
      <c r="AE1032" s="41"/>
      <c r="AF1032" s="42"/>
      <c r="AG1032" s="49"/>
      <c r="AH1032" s="43"/>
      <c r="AI1032" s="43"/>
      <c r="AJ1032" s="44"/>
      <c r="AK1032" s="44"/>
      <c r="AL1032" s="44"/>
      <c r="AM1032" s="44"/>
      <c r="AN1032" s="36"/>
      <c r="AO1032" s="36"/>
      <c r="AP1032" s="36"/>
      <c r="AQ1032" s="36"/>
      <c r="AR1032" s="36"/>
      <c r="AS1032" s="36"/>
    </row>
    <row r="1033" spans="19:45" ht="30" customHeight="1" x14ac:dyDescent="0.25">
      <c r="S1033" s="4" t="str">
        <f>$BB$25</f>
        <v>-</v>
      </c>
      <c r="T1033" s="3"/>
      <c r="U1033" s="36"/>
      <c r="V1033" s="37"/>
      <c r="W1033" s="37"/>
      <c r="X1033" s="38"/>
      <c r="Y1033" s="38"/>
      <c r="Z1033" s="48"/>
      <c r="AA1033" s="39"/>
      <c r="AB1033" s="40"/>
      <c r="AC1033" s="40"/>
      <c r="AD1033" s="40"/>
      <c r="AE1033" s="41"/>
      <c r="AF1033" s="42"/>
      <c r="AG1033" s="49"/>
      <c r="AH1033" s="43"/>
      <c r="AI1033" s="43"/>
      <c r="AJ1033" s="44"/>
      <c r="AK1033" s="44"/>
      <c r="AL1033" s="44"/>
      <c r="AM1033" s="44"/>
      <c r="AN1033" s="36"/>
      <c r="AO1033" s="36"/>
      <c r="AP1033" s="36"/>
      <c r="AQ1033" s="36"/>
      <c r="AR1033" s="36"/>
      <c r="AS1033" s="36"/>
    </row>
    <row r="1034" spans="19:45" ht="30" customHeight="1" x14ac:dyDescent="0.25">
      <c r="S1034" s="4" t="str">
        <f>$BB$26</f>
        <v>-</v>
      </c>
      <c r="T1034" s="3"/>
      <c r="U1034" s="36"/>
      <c r="V1034" s="37"/>
      <c r="W1034" s="37"/>
      <c r="X1034" s="38"/>
      <c r="Y1034" s="38"/>
      <c r="Z1034" s="48"/>
      <c r="AA1034" s="39"/>
      <c r="AB1034" s="40"/>
      <c r="AC1034" s="40"/>
      <c r="AD1034" s="40"/>
      <c r="AE1034" s="41"/>
      <c r="AF1034" s="42"/>
      <c r="AG1034" s="49"/>
      <c r="AH1034" s="43"/>
      <c r="AI1034" s="43"/>
      <c r="AJ1034" s="44"/>
      <c r="AK1034" s="44"/>
      <c r="AL1034" s="44"/>
      <c r="AM1034" s="44"/>
      <c r="AN1034" s="36"/>
      <c r="AO1034" s="36"/>
      <c r="AP1034" s="36"/>
      <c r="AQ1034" s="36"/>
      <c r="AR1034" s="36"/>
      <c r="AS1034" s="36"/>
    </row>
    <row r="1035" spans="19:45" ht="30" customHeight="1" x14ac:dyDescent="0.25">
      <c r="S1035" s="4" t="str">
        <f>$BB$27</f>
        <v>-</v>
      </c>
      <c r="T1035" s="3"/>
      <c r="U1035" s="36"/>
      <c r="V1035" s="37"/>
      <c r="W1035" s="37"/>
      <c r="X1035" s="38"/>
      <c r="Y1035" s="38"/>
      <c r="Z1035" s="48"/>
      <c r="AA1035" s="39"/>
      <c r="AB1035" s="40"/>
      <c r="AC1035" s="40"/>
      <c r="AD1035" s="40"/>
      <c r="AE1035" s="41"/>
      <c r="AF1035" s="42"/>
      <c r="AG1035" s="49"/>
      <c r="AH1035" s="43"/>
      <c r="AI1035" s="43"/>
      <c r="AJ1035" s="44"/>
      <c r="AK1035" s="44"/>
      <c r="AL1035" s="44"/>
      <c r="AM1035" s="44"/>
      <c r="AN1035" s="36"/>
      <c r="AO1035" s="36"/>
      <c r="AP1035" s="36"/>
      <c r="AQ1035" s="36"/>
      <c r="AR1035" s="36"/>
      <c r="AS1035" s="36"/>
    </row>
    <row r="1036" spans="19:45" ht="30" customHeight="1" x14ac:dyDescent="0.25">
      <c r="S1036" s="4" t="str">
        <f>$BB$28</f>
        <v>-</v>
      </c>
      <c r="T1036" s="3"/>
      <c r="U1036" s="36"/>
      <c r="V1036" s="37"/>
      <c r="W1036" s="37"/>
      <c r="X1036" s="38"/>
      <c r="Y1036" s="38"/>
      <c r="Z1036" s="48"/>
      <c r="AA1036" s="39"/>
      <c r="AB1036" s="40"/>
      <c r="AC1036" s="40"/>
      <c r="AD1036" s="40"/>
      <c r="AE1036" s="41"/>
      <c r="AF1036" s="42"/>
      <c r="AG1036" s="49"/>
      <c r="AH1036" s="43"/>
      <c r="AI1036" s="43"/>
      <c r="AJ1036" s="44"/>
      <c r="AK1036" s="44"/>
      <c r="AL1036" s="44"/>
      <c r="AM1036" s="44"/>
      <c r="AN1036" s="36"/>
      <c r="AO1036" s="36"/>
      <c r="AP1036" s="36"/>
      <c r="AQ1036" s="36"/>
      <c r="AR1036" s="36"/>
      <c r="AS1036" s="36"/>
    </row>
    <row r="1037" spans="19:45" ht="30" customHeight="1" x14ac:dyDescent="0.25">
      <c r="S1037" s="4" t="str">
        <f>$BB$29</f>
        <v>-</v>
      </c>
      <c r="T1037" s="3"/>
      <c r="U1037" s="36"/>
      <c r="V1037" s="37"/>
      <c r="W1037" s="37"/>
      <c r="X1037" s="38"/>
      <c r="Y1037" s="38"/>
      <c r="Z1037" s="48"/>
      <c r="AA1037" s="39"/>
      <c r="AB1037" s="40"/>
      <c r="AC1037" s="40"/>
      <c r="AD1037" s="40"/>
      <c r="AE1037" s="41"/>
      <c r="AF1037" s="42"/>
      <c r="AG1037" s="49"/>
      <c r="AH1037" s="43"/>
      <c r="AI1037" s="43"/>
      <c r="AJ1037" s="44"/>
      <c r="AK1037" s="44"/>
      <c r="AL1037" s="44"/>
      <c r="AM1037" s="44"/>
      <c r="AN1037" s="36"/>
      <c r="AO1037" s="36"/>
      <c r="AP1037" s="36"/>
      <c r="AQ1037" s="36"/>
      <c r="AR1037" s="36"/>
      <c r="AS1037" s="36"/>
    </row>
    <row r="1038" spans="19:45" ht="30" customHeight="1" x14ac:dyDescent="0.25">
      <c r="S1038" s="4" t="str">
        <f>$BB$30</f>
        <v>-</v>
      </c>
      <c r="T1038" s="3"/>
      <c r="U1038" s="36"/>
      <c r="V1038" s="37"/>
      <c r="W1038" s="37"/>
      <c r="X1038" s="38"/>
      <c r="Y1038" s="38"/>
      <c r="Z1038" s="48"/>
      <c r="AA1038" s="39"/>
      <c r="AB1038" s="40"/>
      <c r="AC1038" s="40"/>
      <c r="AD1038" s="40"/>
      <c r="AE1038" s="41"/>
      <c r="AF1038" s="42"/>
      <c r="AG1038" s="49"/>
      <c r="AH1038" s="43"/>
      <c r="AI1038" s="43"/>
      <c r="AJ1038" s="44"/>
      <c r="AK1038" s="44"/>
      <c r="AL1038" s="44"/>
      <c r="AM1038" s="44"/>
      <c r="AN1038" s="36"/>
      <c r="AO1038" s="36"/>
      <c r="AP1038" s="36"/>
      <c r="AQ1038" s="36"/>
      <c r="AR1038" s="36"/>
      <c r="AS1038" s="36"/>
    </row>
    <row r="1039" spans="19:45" ht="30" customHeight="1" x14ac:dyDescent="0.25">
      <c r="S1039" s="4" t="str">
        <f>$BB$31</f>
        <v>-</v>
      </c>
      <c r="T1039" s="3"/>
      <c r="U1039" s="36"/>
      <c r="V1039" s="37"/>
      <c r="W1039" s="37"/>
      <c r="X1039" s="38"/>
      <c r="Y1039" s="38"/>
      <c r="Z1039" s="48"/>
      <c r="AA1039" s="39"/>
      <c r="AB1039" s="40"/>
      <c r="AC1039" s="40"/>
      <c r="AD1039" s="40"/>
      <c r="AE1039" s="41"/>
      <c r="AF1039" s="42"/>
      <c r="AG1039" s="49"/>
      <c r="AH1039" s="43"/>
      <c r="AI1039" s="43"/>
      <c r="AJ1039" s="44"/>
      <c r="AK1039" s="44"/>
      <c r="AL1039" s="44"/>
      <c r="AM1039" s="44"/>
      <c r="AN1039" s="36"/>
      <c r="AO1039" s="36"/>
      <c r="AP1039" s="36"/>
      <c r="AQ1039" s="36"/>
      <c r="AR1039" s="36"/>
      <c r="AS1039" s="36"/>
    </row>
    <row r="1040" spans="19:45" ht="30" customHeight="1" x14ac:dyDescent="0.25">
      <c r="S1040" s="34"/>
      <c r="T1040" s="34"/>
      <c r="U1040" s="34"/>
      <c r="V1040" s="34"/>
      <c r="W1040" s="34"/>
      <c r="X1040" s="34"/>
      <c r="Y1040" s="34"/>
      <c r="Z1040" s="34"/>
      <c r="AA1040" s="34"/>
      <c r="AB1040" s="34"/>
      <c r="AC1040" s="34"/>
      <c r="AD1040" s="34"/>
      <c r="AE1040" s="34"/>
      <c r="AF1040" s="34"/>
      <c r="AG1040" s="34"/>
      <c r="AH1040" s="34"/>
      <c r="AI1040" s="34"/>
      <c r="AJ1040" s="34"/>
      <c r="AK1040" s="34"/>
      <c r="AL1040" s="34"/>
      <c r="AM1040" s="34"/>
      <c r="AN1040" s="34"/>
      <c r="AO1040" s="34"/>
      <c r="AP1040" s="34"/>
      <c r="AQ1040" s="34"/>
      <c r="AR1040" s="6"/>
      <c r="AS1040" s="6"/>
    </row>
    <row r="1041" spans="19:45" ht="30" customHeight="1" x14ac:dyDescent="0.25">
      <c r="S1041" s="31" cm="1">
        <f t="array" ref="S1041">BoxNum(ROW($S1041))</f>
        <v>17</v>
      </c>
      <c r="T1041" s="7" t="s">
        <v>698</v>
      </c>
      <c r="U1041" s="15" t="s">
        <v>1311</v>
      </c>
      <c r="V1041" s="12"/>
      <c r="W1041" s="65"/>
      <c r="X1041" s="12"/>
      <c r="Y1041" s="7">
        <f>VLOOKUP(U1041,$DX$1:$DZ$21,3,FALSE)</f>
        <v>0</v>
      </c>
      <c r="AD1041" s="8"/>
    </row>
    <row r="1042" spans="19:45" ht="30" customHeight="1" x14ac:dyDescent="0.25">
      <c r="S1042" s="7" t="s">
        <v>24</v>
      </c>
      <c r="T1042" s="15" t="s">
        <v>1154</v>
      </c>
      <c r="U1042" s="5" t="s">
        <v>23</v>
      </c>
      <c r="V1042" s="7" t="str">
        <f>VLOOKUP(U1041,$DX$1:$DZ$21,2,FALSE)</f>
        <v>Bit11,15</v>
      </c>
      <c r="W1042" s="19"/>
      <c r="X1042" s="19"/>
      <c r="Y1042" s="19"/>
      <c r="Z1042" s="19"/>
      <c r="AA1042" s="5" t="s">
        <v>592</v>
      </c>
      <c r="AB1042" s="26" t="str">
        <f>T1061&amp;"_"&amp;ABS(T1059)&amp;"dB_"&amp;T1063&amp;"_"&amp;T1064&amp;"_"&amp;GetAbsMaxMinText(AF1045:AG1104)&amp;"_"&amp;T1044&amp;"_"&amp;T1043&amp;S1041&amp;"."&amp;T1067</f>
        <v>14V_NormalMode_42dB_304ZA_N014A_390_415_ZTS6856_PR17.1</v>
      </c>
      <c r="AC1042" s="18"/>
      <c r="AD1042" s="18"/>
      <c r="AE1042" s="18"/>
      <c r="AF1042" s="18"/>
      <c r="AG1042" s="18"/>
      <c r="AH1042" s="19"/>
      <c r="AI1042" s="19" t="s">
        <v>2</v>
      </c>
      <c r="AJ1042" s="16" t="s">
        <v>1297</v>
      </c>
      <c r="AK1042" s="16"/>
      <c r="AL1042" s="16"/>
      <c r="AM1042" s="16"/>
      <c r="AN1042" s="16"/>
      <c r="AO1042" s="16"/>
      <c r="AP1042" s="16"/>
      <c r="AQ1042" s="16"/>
      <c r="AR1042" s="16"/>
      <c r="AS1042" s="16"/>
    </row>
    <row r="1043" spans="19:45" ht="30" customHeight="1" x14ac:dyDescent="0.25">
      <c r="S1043" s="7" t="s">
        <v>5</v>
      </c>
      <c r="T1043" s="15" t="s">
        <v>1162</v>
      </c>
      <c r="U1043" s="32" t="str">
        <f>HYPERLINK("#A"&amp;(S1041+1),"&lt;==Block" &amp; $S1041 &amp;"==&gt;")</f>
        <v>&lt;==Block17==&gt;</v>
      </c>
      <c r="V1043" s="51"/>
      <c r="W1043" s="19"/>
      <c r="X1043" s="19"/>
      <c r="Y1043" s="23"/>
      <c r="Z1043" s="8"/>
      <c r="AA1043" s="19"/>
      <c r="AB1043" s="121" t="str" cm="1">
        <f t="array" aca="1" ref="AB1043" ca="1">IF(INDIRECT(ADDRESS((QUOTIENT(ROW(AB1043)-0.1,65)*65)+4,COLUMN(AB1044)))="Gain-inphase","$BM$2:$BM$31","$BN$2:$BN$31")</f>
        <v>$BM$2:$BM$31</v>
      </c>
      <c r="AC1043" s="19"/>
      <c r="AD1043" s="19"/>
      <c r="AE1043" s="19"/>
      <c r="AF1043" s="19"/>
      <c r="AG1043" s="19"/>
      <c r="AH1043" s="19"/>
      <c r="AI1043" s="19"/>
      <c r="AJ1043" s="19"/>
      <c r="AK1043" s="19"/>
      <c r="AL1043" s="19"/>
      <c r="AM1043" s="19"/>
      <c r="AN1043" s="57" t="s">
        <v>723</v>
      </c>
      <c r="AO1043" s="57" t="s">
        <v>709</v>
      </c>
      <c r="AP1043" s="57" t="s">
        <v>710</v>
      </c>
      <c r="AQ1043" s="57" t="s">
        <v>611</v>
      </c>
      <c r="AR1043" s="57" t="s">
        <v>711</v>
      </c>
      <c r="AS1043" s="50"/>
    </row>
    <row r="1044" spans="19:45" ht="30" customHeight="1" x14ac:dyDescent="0.25">
      <c r="S1044" s="7" t="s">
        <v>10</v>
      </c>
      <c r="T1044" s="15" t="s">
        <v>1290</v>
      </c>
      <c r="U1044" s="52" t="s">
        <v>775</v>
      </c>
      <c r="V1044" s="33" t="s">
        <v>601</v>
      </c>
      <c r="W1044" s="33" t="s">
        <v>602</v>
      </c>
      <c r="X1044" s="33" t="s">
        <v>603</v>
      </c>
      <c r="Y1044" s="33" t="s">
        <v>603</v>
      </c>
      <c r="Z1044" s="33" t="s">
        <v>591</v>
      </c>
      <c r="AA1044" s="33" t="s">
        <v>7</v>
      </c>
      <c r="AB1044" s="120" t="s">
        <v>1329</v>
      </c>
      <c r="AC1044" s="33" t="s">
        <v>577</v>
      </c>
      <c r="AD1044" s="33" t="s">
        <v>611</v>
      </c>
      <c r="AE1044" s="33" t="s">
        <v>569</v>
      </c>
      <c r="AF1044" s="35" t="s">
        <v>593</v>
      </c>
      <c r="AG1044" s="35" t="s">
        <v>594</v>
      </c>
      <c r="AH1044" s="35" t="s">
        <v>595</v>
      </c>
      <c r="AI1044" s="35" t="s">
        <v>596</v>
      </c>
      <c r="AJ1044" s="56" t="s">
        <v>597</v>
      </c>
      <c r="AK1044" s="56" t="s">
        <v>598</v>
      </c>
      <c r="AL1044" s="56" t="s">
        <v>599</v>
      </c>
      <c r="AM1044" s="56" t="s">
        <v>600</v>
      </c>
      <c r="AN1044" s="56" t="str">
        <f>VLOOKUP($T1052,$DE$1:$DJ$31,2,FALSE)</f>
        <v>Full</v>
      </c>
      <c r="AO1044" s="56" t="str">
        <f>VLOOKUP($T1052,$DE$1:$DJ$31,3,FALSE)</f>
        <v>Full</v>
      </c>
      <c r="AP1044" s="56" t="str">
        <f>VLOOKUP($T1052,$DE$1:$DJ$31,4,FALSE)</f>
        <v>non</v>
      </c>
      <c r="AQ1044" s="56" t="str">
        <f>VLOOKUP($T1052,$DE$1:$DJ$31,5,FALSE)</f>
        <v>non</v>
      </c>
      <c r="AR1044" s="56" t="str">
        <f>VLOOKUP($T1052,$DE$1:$DJ$31,6,FALSE)</f>
        <v>Full</v>
      </c>
      <c r="AS1044" s="35" t="s">
        <v>726</v>
      </c>
    </row>
    <row r="1045" spans="19:45" ht="30" customHeight="1" x14ac:dyDescent="0.25">
      <c r="S1045" s="7" t="s">
        <v>18</v>
      </c>
      <c r="T1045" s="15" t="s">
        <v>1278</v>
      </c>
      <c r="U1045" s="36" t="str">
        <f ca="1">ConfigCode($AA1045,$AN1045,$AO1045,$AP1045,$AQ1045,$AR1045,$AF1045,$AG1045,2)</f>
        <v>0x01=-40.50,-39.00;</v>
      </c>
      <c r="V1045" s="37"/>
      <c r="W1045" s="37"/>
      <c r="X1045" s="68"/>
      <c r="Y1045" s="68"/>
      <c r="Z1045" s="55">
        <f ca="1" xml:space="preserve">
N("vbias,vlookup vbias range")+
VLOOKUP($AA1045,INDIRECT(BoxVal(ROW($AA1045),34,COLUMN(T1041))),2,FALSE)+
N("gain")+
$AB1045+
N("vcm")+
VLOOKUP($AC1045,$CT$1:$DC$31,7,FALSE)+
N("(vbias*vcp*vbg-vbias)*sensor ratio")+
VbiasCal($AA1045,$AD1045,$AE1045,BoxVal(ROW($AC1045),18,COLUMN($T$22)))+
N("vbias ref+gain ref")+
$V1045+$W1045</f>
        <v>-2</v>
      </c>
      <c r="AA1045" s="39" t="s">
        <v>1269</v>
      </c>
      <c r="AB1045" s="40">
        <v>-2</v>
      </c>
      <c r="AC1045" s="40" t="s">
        <v>996</v>
      </c>
      <c r="AD1045" s="40">
        <v>1</v>
      </c>
      <c r="AE1045" s="41">
        <v>0</v>
      </c>
      <c r="AF1045" s="42">
        <v>-40.5</v>
      </c>
      <c r="AG1045" s="42">
        <v>-39</v>
      </c>
      <c r="AH1045" s="43">
        <f ca="1">$AF1045+$Z1045</f>
        <v>-42.5</v>
      </c>
      <c r="AI1045" s="43">
        <f ca="1">$AG1045+$Z1045</f>
        <v>-41</v>
      </c>
      <c r="AJ1045" s="44">
        <f ca="1" xml:space="preserve">
N("initial sens-loopgain")+
$AF1045-BoxVal(ROW($AA1045),26,COLUMN(INDIRECT("T"&amp;(INT(ROW($AA1062)/65))*65+2)))</f>
        <v>-40.5</v>
      </c>
      <c r="AK1045" s="44">
        <f ca="1">AJ1045+(AG1045-AF1045)</f>
        <v>-39</v>
      </c>
      <c r="AL1045" s="44">
        <f ca="1" xml:space="preserve">
N("initial sens-loopgain-gain-gain ref-vcm")+
$AH1045-
BoxVal(ROW($AA1045),26,COLUMN(INDIRECT("T"&amp;(INT(ROW($AA1062)/65))*65+2)))-
$AB1045-
$W1045-
IFERROR(VLOOKUP($AC1045,$CT$1:$DC$31,7,FALSE),0)</f>
        <v>-40.5</v>
      </c>
      <c r="AM1045" s="44">
        <f ca="1">AL1045+(AG1045-AF1045)</f>
        <v>-39</v>
      </c>
      <c r="AN1045" s="36" t="str">
        <f ca="1">IF(BoxVal(ROW(AA1045),9,COLUMN(T1043))="FIX","00",ManualLookup(AA1045,BoxVal(ROW(AA1045),4,COLUMN(AN1043)),INDIRECT(DN$3)))</f>
        <v>00</v>
      </c>
      <c r="AO1045" s="36" t="str">
        <f ca="1">ManualLookup(AB1045,BoxVal(ROW(AB1045),4,COLUMN(AO1043)),IF(INDIRECT("$AB$"&amp;(INT((ROW()-4)/65)*65+4))="Gain-outphase",INDIRECT(DO$4),INDIRECT(DO$3)))</f>
        <v>01</v>
      </c>
      <c r="AP1045" s="36" t="str">
        <f t="shared" ref="AO1045:AR1046" ca="1" si="175">ManualLookup(AC1045,BoxVal(ROW(AC1045),4,COLUMN(AP1043)),INDIRECT(DP$3))</f>
        <v>00</v>
      </c>
      <c r="AQ1045" s="36" t="str">
        <f t="shared" ca="1" si="175"/>
        <v>00</v>
      </c>
      <c r="AR1045" s="36" t="str">
        <f t="shared" ca="1" si="175"/>
        <v>00</v>
      </c>
      <c r="AS1045" s="33"/>
    </row>
    <row r="1046" spans="19:45" ht="30" customHeight="1" x14ac:dyDescent="0.25">
      <c r="S1046" s="7" t="s">
        <v>13</v>
      </c>
      <c r="T1046" s="15" t="s">
        <v>1288</v>
      </c>
      <c r="U1046" s="36" t="str">
        <f ca="1">ConfigCode($AA1046,$AN1046,$AO1046,$AP1046,$AQ1046,$AR1046,$AF1046,$AG1046,2)</f>
        <v>0x02=-41.50,-40.50;</v>
      </c>
      <c r="V1046" s="37"/>
      <c r="W1046" s="37"/>
      <c r="X1046" s="68"/>
      <c r="Y1046" s="68"/>
      <c r="Z1046" s="55">
        <f ca="1" xml:space="preserve">
N("vbias,vlookup vbias range")+
VLOOKUP($AA1046,INDIRECT(BoxVal(ROW($AA1046),34,COLUMN(T1042))),2,FALSE)+
N("gain")+
$AB1046+
N("vcm")+
VLOOKUP($AC1046,$CT$1:$DC$31,7,FALSE)+
N("(vbias*vcp*vbg-vbias)*sensor ratio")+
VbiasCal($AA1046,$AD1046,$AE1046,BoxVal(ROW($AC1046),18,COLUMN($T$22)))+
N("vbias ref+gain ref")+
$V1046+$W1046</f>
        <v>-1</v>
      </c>
      <c r="AA1046" s="39" t="s">
        <v>1269</v>
      </c>
      <c r="AB1046" s="40">
        <v>-1</v>
      </c>
      <c r="AC1046" s="40" t="s">
        <v>996</v>
      </c>
      <c r="AD1046" s="40">
        <v>1</v>
      </c>
      <c r="AE1046" s="41">
        <v>0</v>
      </c>
      <c r="AF1046" s="42">
        <v>-41.5</v>
      </c>
      <c r="AG1046" s="47">
        <f>AF1045</f>
        <v>-40.5</v>
      </c>
      <c r="AH1046" s="43">
        <f ca="1">$AF1046+$Z1046</f>
        <v>-42.5</v>
      </c>
      <c r="AI1046" s="43">
        <f ca="1">$AG1046+$Z1046</f>
        <v>-41.5</v>
      </c>
      <c r="AJ1046" s="44">
        <f ca="1" xml:space="preserve">
N("initial sens-loopgain")+
$AF1046-BoxVal(ROW($AA1046),26,COLUMN(INDIRECT("T"&amp;(INT(ROW($AA1063)/65))*65+2)))</f>
        <v>-41.5</v>
      </c>
      <c r="AK1046" s="44">
        <f ca="1">AJ1046+(AG1046-AF1046)</f>
        <v>-40.5</v>
      </c>
      <c r="AL1046" s="44">
        <f ca="1" xml:space="preserve">
N("initial sens-loopgain-gain-gain ref-vcm")+
$AH1046-
BoxVal(ROW($AA1046),26,COLUMN(INDIRECT("T"&amp;(INT(ROW($AA1063)/65))*65+2)))-
$AB1046-
$W1046-
IFERROR(VLOOKUP($AC1046,$CT$1:$DC$31,7,FALSE),0)</f>
        <v>-41.5</v>
      </c>
      <c r="AM1046" s="44">
        <f ca="1">AL1046+(AG1046-AF1046)</f>
        <v>-40.5</v>
      </c>
      <c r="AN1046" s="36" t="str">
        <f ca="1">IF(BoxVal(ROW(AA1046),9,COLUMN(T1044))="FIX","00",ManualLookup(AA1046,BoxVal(ROW(AA1046),4,COLUMN(AN1044)),INDIRECT(DN$3)))</f>
        <v>00</v>
      </c>
      <c r="AO1046" s="36" t="str">
        <f ca="1">ManualLookup(AB1046,BoxVal(ROW(AB1046),4,COLUMN(AO1044)),IF(INDIRECT("$AB$"&amp;(INT((ROW()-4)/65)*65+4))="Gain-outphase",INDIRECT(DO$4),INDIRECT(DO$3)))</f>
        <v>02</v>
      </c>
      <c r="AP1046" s="36" t="str">
        <f t="shared" ca="1" si="175"/>
        <v>00</v>
      </c>
      <c r="AQ1046" s="36" t="str">
        <f t="shared" ca="1" si="175"/>
        <v>00</v>
      </c>
      <c r="AR1046" s="36" t="str">
        <f t="shared" ca="1" si="175"/>
        <v>00</v>
      </c>
      <c r="AS1046" s="36"/>
    </row>
    <row r="1047" spans="19:45" ht="30" customHeight="1" x14ac:dyDescent="0.25">
      <c r="S1047" s="26"/>
      <c r="T1047" s="17"/>
      <c r="U1047" s="36"/>
      <c r="V1047" s="37"/>
      <c r="W1047" s="37"/>
      <c r="X1047" s="68"/>
      <c r="Y1047" s="68"/>
      <c r="Z1047" s="55"/>
      <c r="AA1047" s="39"/>
      <c r="AB1047" s="40"/>
      <c r="AC1047" s="40"/>
      <c r="AD1047" s="40"/>
      <c r="AE1047" s="41"/>
      <c r="AF1047" s="42"/>
      <c r="AG1047" s="47"/>
      <c r="AH1047" s="43"/>
      <c r="AI1047" s="43"/>
      <c r="AJ1047" s="44"/>
      <c r="AK1047" s="44"/>
      <c r="AL1047" s="44"/>
      <c r="AM1047" s="44"/>
      <c r="AN1047" s="36"/>
      <c r="AO1047" s="36"/>
      <c r="AP1047" s="36"/>
      <c r="AQ1047" s="36"/>
      <c r="AR1047" s="36"/>
      <c r="AS1047" s="36"/>
    </row>
    <row r="1048" spans="19:45" ht="30" customHeight="1" x14ac:dyDescent="0.25">
      <c r="S1048" s="7" t="s">
        <v>19</v>
      </c>
      <c r="T1048" s="15" t="s">
        <v>1291</v>
      </c>
      <c r="U1048" s="36"/>
      <c r="V1048" s="37"/>
      <c r="W1048" s="37"/>
      <c r="X1048" s="68"/>
      <c r="Y1048" s="68"/>
      <c r="Z1048" s="55"/>
      <c r="AA1048" s="39"/>
      <c r="AB1048" s="40"/>
      <c r="AC1048" s="40"/>
      <c r="AD1048" s="40"/>
      <c r="AE1048" s="41"/>
      <c r="AF1048" s="42"/>
      <c r="AG1048" s="47"/>
      <c r="AH1048" s="43"/>
      <c r="AI1048" s="43"/>
      <c r="AJ1048" s="44"/>
      <c r="AK1048" s="44"/>
      <c r="AL1048" s="44"/>
      <c r="AM1048" s="44"/>
      <c r="AN1048" s="36"/>
      <c r="AO1048" s="36"/>
      <c r="AP1048" s="36"/>
      <c r="AQ1048" s="36"/>
      <c r="AR1048" s="36"/>
      <c r="AS1048" s="36"/>
    </row>
    <row r="1049" spans="19:45" ht="30" customHeight="1" x14ac:dyDescent="0.25">
      <c r="S1049" s="7" t="s">
        <v>15</v>
      </c>
      <c r="T1049" s="15" t="s">
        <v>1157</v>
      </c>
      <c r="U1049" s="36"/>
      <c r="V1049" s="37"/>
      <c r="W1049" s="37"/>
      <c r="X1049" s="68"/>
      <c r="Y1049" s="68"/>
      <c r="Z1049" s="55"/>
      <c r="AA1049" s="39"/>
      <c r="AB1049" s="40"/>
      <c r="AC1049" s="40"/>
      <c r="AD1049" s="40"/>
      <c r="AE1049" s="41"/>
      <c r="AF1049" s="42"/>
      <c r="AG1049" s="47"/>
      <c r="AH1049" s="43"/>
      <c r="AI1049" s="43"/>
      <c r="AJ1049" s="44"/>
      <c r="AK1049" s="44"/>
      <c r="AL1049" s="44"/>
      <c r="AM1049" s="44"/>
      <c r="AN1049" s="36"/>
      <c r="AO1049" s="36"/>
      <c r="AP1049" s="36"/>
      <c r="AQ1049" s="36"/>
      <c r="AR1049" s="36"/>
      <c r="AS1049" s="36"/>
    </row>
    <row r="1050" spans="19:45" ht="30" customHeight="1" x14ac:dyDescent="0.25">
      <c r="S1050" s="7" t="s">
        <v>705</v>
      </c>
      <c r="T1050" s="15" t="s">
        <v>1152</v>
      </c>
      <c r="U1050" s="36"/>
      <c r="V1050" s="37"/>
      <c r="W1050" s="37"/>
      <c r="X1050" s="68"/>
      <c r="Y1050" s="68"/>
      <c r="Z1050" s="55"/>
      <c r="AA1050" s="39"/>
      <c r="AB1050" s="40"/>
      <c r="AC1050" s="40"/>
      <c r="AD1050" s="40"/>
      <c r="AE1050" s="41"/>
      <c r="AF1050" s="42"/>
      <c r="AG1050" s="47"/>
      <c r="AH1050" s="43"/>
      <c r="AI1050" s="43"/>
      <c r="AJ1050" s="44"/>
      <c r="AK1050" s="44"/>
      <c r="AL1050" s="44"/>
      <c r="AM1050" s="44"/>
      <c r="AN1050" s="36"/>
      <c r="AO1050" s="36"/>
      <c r="AP1050" s="36"/>
      <c r="AQ1050" s="36"/>
      <c r="AR1050" s="36"/>
      <c r="AS1050" s="36"/>
    </row>
    <row r="1051" spans="19:45" ht="30" customHeight="1" x14ac:dyDescent="0.25">
      <c r="S1051" s="7" t="s">
        <v>605</v>
      </c>
      <c r="T1051" s="15" t="s">
        <v>991</v>
      </c>
      <c r="U1051" s="36"/>
      <c r="V1051" s="37"/>
      <c r="W1051" s="37"/>
      <c r="X1051" s="68"/>
      <c r="Y1051" s="68"/>
      <c r="Z1051" s="55"/>
      <c r="AA1051" s="39"/>
      <c r="AB1051" s="40"/>
      <c r="AC1051" s="40"/>
      <c r="AD1051" s="40"/>
      <c r="AE1051" s="41"/>
      <c r="AF1051" s="42"/>
      <c r="AG1051" s="47"/>
      <c r="AH1051" s="43"/>
      <c r="AI1051" s="43"/>
      <c r="AJ1051" s="44"/>
      <c r="AK1051" s="44"/>
      <c r="AL1051" s="44"/>
      <c r="AM1051" s="44"/>
      <c r="AN1051" s="36"/>
      <c r="AO1051" s="36"/>
      <c r="AP1051" s="36"/>
      <c r="AQ1051" s="36"/>
      <c r="AR1051" s="36"/>
      <c r="AS1051" s="36"/>
    </row>
    <row r="1052" spans="19:45" ht="30" customHeight="1" x14ac:dyDescent="0.25">
      <c r="S1052" s="7" t="s">
        <v>721</v>
      </c>
      <c r="T1052" s="15" t="s">
        <v>26</v>
      </c>
      <c r="U1052" s="36"/>
      <c r="V1052" s="37"/>
      <c r="W1052" s="37"/>
      <c r="X1052" s="68"/>
      <c r="Y1052" s="68"/>
      <c r="Z1052" s="55"/>
      <c r="AA1052" s="39"/>
      <c r="AB1052" s="40"/>
      <c r="AC1052" s="40"/>
      <c r="AD1052" s="40"/>
      <c r="AE1052" s="41"/>
      <c r="AF1052" s="42"/>
      <c r="AG1052" s="47"/>
      <c r="AH1052" s="43"/>
      <c r="AI1052" s="43"/>
      <c r="AJ1052" s="44"/>
      <c r="AK1052" s="44"/>
      <c r="AL1052" s="44"/>
      <c r="AM1052" s="44"/>
      <c r="AN1052" s="36"/>
      <c r="AO1052" s="36"/>
      <c r="AP1052" s="36"/>
      <c r="AQ1052" s="36"/>
      <c r="AR1052" s="36"/>
      <c r="AS1052" s="36"/>
    </row>
    <row r="1053" spans="19:45" ht="30" customHeight="1" x14ac:dyDescent="0.25">
      <c r="S1053" s="7" t="s">
        <v>20</v>
      </c>
      <c r="T1053" s="15">
        <v>-37</v>
      </c>
      <c r="U1053" s="36"/>
      <c r="V1053" s="37"/>
      <c r="W1053" s="37"/>
      <c r="X1053" s="38"/>
      <c r="Y1053" s="38"/>
      <c r="Z1053" s="55"/>
      <c r="AA1053" s="39"/>
      <c r="AB1053" s="40"/>
      <c r="AC1053" s="40"/>
      <c r="AD1053" s="40"/>
      <c r="AE1053" s="41"/>
      <c r="AF1053" s="42"/>
      <c r="AG1053" s="47"/>
      <c r="AH1053" s="43"/>
      <c r="AI1053" s="43"/>
      <c r="AJ1053" s="44"/>
      <c r="AK1053" s="44"/>
      <c r="AL1053" s="44"/>
      <c r="AM1053" s="44"/>
      <c r="AN1053" s="36"/>
      <c r="AO1053" s="36"/>
      <c r="AP1053" s="36"/>
      <c r="AQ1053" s="36"/>
      <c r="AR1053" s="36"/>
      <c r="AS1053" s="36"/>
    </row>
    <row r="1054" spans="19:45" ht="30" customHeight="1" x14ac:dyDescent="0.25">
      <c r="S1054" s="7" t="s">
        <v>691</v>
      </c>
      <c r="T1054" s="15" t="s">
        <v>1333</v>
      </c>
      <c r="U1054" s="36"/>
      <c r="V1054" s="37"/>
      <c r="W1054" s="37"/>
      <c r="X1054" s="38"/>
      <c r="Y1054" s="38"/>
      <c r="Z1054" s="55"/>
      <c r="AA1054" s="39"/>
      <c r="AB1054" s="40"/>
      <c r="AC1054" s="40"/>
      <c r="AD1054" s="40"/>
      <c r="AE1054" s="41"/>
      <c r="AF1054" s="42"/>
      <c r="AG1054" s="47"/>
      <c r="AH1054" s="43"/>
      <c r="AI1054" s="43"/>
      <c r="AJ1054" s="44"/>
      <c r="AK1054" s="44"/>
      <c r="AL1054" s="44"/>
      <c r="AM1054" s="44"/>
      <c r="AN1054" s="36"/>
      <c r="AO1054" s="36"/>
      <c r="AP1054" s="36"/>
      <c r="AQ1054" s="36"/>
      <c r="AR1054" s="36"/>
      <c r="AS1054" s="36"/>
    </row>
    <row r="1055" spans="19:45" ht="30" customHeight="1" x14ac:dyDescent="0.25">
      <c r="S1055" s="7" t="s">
        <v>544</v>
      </c>
      <c r="T1055" s="15" t="s">
        <v>993</v>
      </c>
      <c r="U1055" s="36"/>
      <c r="V1055" s="37"/>
      <c r="W1055" s="37"/>
      <c r="X1055" s="38"/>
      <c r="Y1055" s="38"/>
      <c r="Z1055" s="48"/>
      <c r="AA1055" s="39"/>
      <c r="AB1055" s="40"/>
      <c r="AC1055" s="40"/>
      <c r="AD1055" s="40"/>
      <c r="AE1055" s="41"/>
      <c r="AF1055" s="42"/>
      <c r="AG1055" s="49"/>
      <c r="AH1055" s="43"/>
      <c r="AI1055" s="43"/>
      <c r="AJ1055" s="44"/>
      <c r="AK1055" s="44"/>
      <c r="AL1055" s="44"/>
      <c r="AM1055" s="44"/>
      <c r="AN1055" s="36"/>
      <c r="AO1055" s="36"/>
      <c r="AP1055" s="36"/>
      <c r="AQ1055" s="36"/>
      <c r="AR1055" s="36"/>
      <c r="AS1055" s="36"/>
    </row>
    <row r="1056" spans="19:45" ht="30" customHeight="1" x14ac:dyDescent="0.25">
      <c r="S1056" s="7" t="s">
        <v>12</v>
      </c>
      <c r="T1056" s="15" t="s">
        <v>548</v>
      </c>
      <c r="U1056" s="36"/>
      <c r="V1056" s="37"/>
      <c r="W1056" s="37"/>
      <c r="X1056" s="38"/>
      <c r="Y1056" s="38"/>
      <c r="Z1056" s="48"/>
      <c r="AA1056" s="39"/>
      <c r="AB1056" s="40"/>
      <c r="AC1056" s="40"/>
      <c r="AD1056" s="40"/>
      <c r="AE1056" s="41"/>
      <c r="AF1056" s="42"/>
      <c r="AG1056" s="49"/>
      <c r="AH1056" s="43"/>
      <c r="AI1056" s="43"/>
      <c r="AJ1056" s="44"/>
      <c r="AK1056" s="44"/>
      <c r="AL1056" s="44"/>
      <c r="AM1056" s="44"/>
      <c r="AN1056" s="36"/>
      <c r="AO1056" s="36"/>
      <c r="AP1056" s="36"/>
      <c r="AQ1056" s="36"/>
      <c r="AR1056" s="36"/>
      <c r="AS1056" s="36"/>
    </row>
    <row r="1057" spans="19:45" ht="30" customHeight="1" x14ac:dyDescent="0.25">
      <c r="S1057" s="26" t="s">
        <v>773</v>
      </c>
      <c r="T1057" s="15" t="s">
        <v>562</v>
      </c>
      <c r="U1057" s="36"/>
      <c r="V1057" s="37"/>
      <c r="W1057" s="37"/>
      <c r="X1057" s="38"/>
      <c r="Y1057" s="38"/>
      <c r="Z1057" s="48"/>
      <c r="AA1057" s="39"/>
      <c r="AB1057" s="40"/>
      <c r="AC1057" s="40"/>
      <c r="AD1057" s="40"/>
      <c r="AE1057" s="41"/>
      <c r="AF1057" s="42"/>
      <c r="AG1057" s="49"/>
      <c r="AH1057" s="43"/>
      <c r="AI1057" s="43"/>
      <c r="AJ1057" s="44"/>
      <c r="AK1057" s="44"/>
      <c r="AL1057" s="44"/>
      <c r="AM1057" s="44"/>
      <c r="AN1057" s="36"/>
      <c r="AO1057" s="36"/>
      <c r="AP1057" s="36"/>
      <c r="AQ1057" s="36"/>
      <c r="AR1057" s="36"/>
      <c r="AS1057" s="36"/>
    </row>
    <row r="1058" spans="19:45" ht="30" customHeight="1" x14ac:dyDescent="0.25">
      <c r="S1058" s="7" t="s">
        <v>573</v>
      </c>
      <c r="T1058" s="15">
        <v>1.1000000000000001</v>
      </c>
      <c r="U1058" s="36"/>
      <c r="V1058" s="37"/>
      <c r="W1058" s="37"/>
      <c r="X1058" s="38"/>
      <c r="Y1058" s="38"/>
      <c r="Z1058" s="48"/>
      <c r="AA1058" s="39"/>
      <c r="AB1058" s="40"/>
      <c r="AC1058" s="40"/>
      <c r="AD1058" s="40"/>
      <c r="AE1058" s="41"/>
      <c r="AF1058" s="42"/>
      <c r="AG1058" s="49"/>
      <c r="AH1058" s="43"/>
      <c r="AI1058" s="43"/>
      <c r="AJ1058" s="44"/>
      <c r="AK1058" s="44"/>
      <c r="AL1058" s="44"/>
      <c r="AM1058" s="44"/>
      <c r="AN1058" s="36"/>
      <c r="AO1058" s="36"/>
      <c r="AP1058" s="36"/>
      <c r="AQ1058" s="36"/>
      <c r="AR1058" s="36"/>
      <c r="AS1058" s="36"/>
    </row>
    <row r="1059" spans="19:45" ht="30" customHeight="1" x14ac:dyDescent="0.25">
      <c r="S1059" s="7" t="s">
        <v>590</v>
      </c>
      <c r="T1059" s="15">
        <f>VLOOKUP(T1044,MPN!$A$1:$E$1000,4,FALSE)</f>
        <v>-42</v>
      </c>
      <c r="U1059" s="36"/>
      <c r="V1059" s="37"/>
      <c r="W1059" s="37"/>
      <c r="X1059" s="38"/>
      <c r="Y1059" s="38"/>
      <c r="Z1059" s="48"/>
      <c r="AA1059" s="39"/>
      <c r="AB1059" s="40"/>
      <c r="AC1059" s="40"/>
      <c r="AD1059" s="40"/>
      <c r="AE1059" s="41"/>
      <c r="AF1059" s="42"/>
      <c r="AG1059" s="49"/>
      <c r="AH1059" s="43"/>
      <c r="AI1059" s="43"/>
      <c r="AJ1059" s="44"/>
      <c r="AK1059" s="44"/>
      <c r="AL1059" s="44"/>
      <c r="AM1059" s="44"/>
      <c r="AN1059" s="36"/>
      <c r="AO1059" s="36"/>
      <c r="AP1059" s="36"/>
      <c r="AQ1059" s="36"/>
      <c r="AR1059" s="36"/>
      <c r="AS1059" s="36"/>
    </row>
    <row r="1060" spans="19:45" ht="30" customHeight="1" x14ac:dyDescent="0.25">
      <c r="S1060" s="7" t="s">
        <v>693</v>
      </c>
      <c r="T1060" s="15">
        <v>0.8</v>
      </c>
      <c r="U1060" s="36"/>
      <c r="V1060" s="37"/>
      <c r="W1060" s="37"/>
      <c r="X1060" s="38"/>
      <c r="Y1060" s="38"/>
      <c r="Z1060" s="48"/>
      <c r="AA1060" s="39"/>
      <c r="AB1060" s="40"/>
      <c r="AC1060" s="40"/>
      <c r="AD1060" s="40"/>
      <c r="AE1060" s="41"/>
      <c r="AF1060" s="42"/>
      <c r="AG1060" s="49"/>
      <c r="AH1060" s="43"/>
      <c r="AI1060" s="43"/>
      <c r="AJ1060" s="44"/>
      <c r="AK1060" s="44"/>
      <c r="AL1060" s="44"/>
      <c r="AM1060" s="44"/>
      <c r="AN1060" s="36"/>
      <c r="AO1060" s="36"/>
      <c r="AP1060" s="36"/>
      <c r="AQ1060" s="36"/>
      <c r="AR1060" s="36"/>
      <c r="AS1060" s="36"/>
    </row>
    <row r="1061" spans="19:45" ht="30" customHeight="1" x14ac:dyDescent="0.25">
      <c r="S1061" s="7" t="s">
        <v>604</v>
      </c>
      <c r="T1061" s="7" t="str">
        <f>VLOOKUP($T1048,$AU$1:$AZ$31,MATCH($T1042,$AU$1:$AZ$1,0),FALSE)&amp;"_"&amp;T1050</f>
        <v>14V_NormalMode</v>
      </c>
      <c r="U1061" s="36"/>
      <c r="V1061" s="37"/>
      <c r="W1061" s="37"/>
      <c r="X1061" s="38"/>
      <c r="Y1061" s="38"/>
      <c r="Z1061" s="48"/>
      <c r="AA1061" s="39"/>
      <c r="AB1061" s="40"/>
      <c r="AC1061" s="40"/>
      <c r="AD1061" s="40"/>
      <c r="AE1061" s="41"/>
      <c r="AF1061" s="42"/>
      <c r="AG1061" s="49"/>
      <c r="AH1061" s="43"/>
      <c r="AI1061" s="43"/>
      <c r="AJ1061" s="44"/>
      <c r="AK1061" s="44"/>
      <c r="AL1061" s="44"/>
      <c r="AM1061" s="44"/>
      <c r="AN1061" s="36"/>
      <c r="AO1061" s="36"/>
      <c r="AP1061" s="36"/>
      <c r="AQ1061" s="36"/>
      <c r="AR1061" s="36"/>
      <c r="AS1061" s="36"/>
    </row>
    <row r="1062" spans="19:45" ht="30" customHeight="1" x14ac:dyDescent="0.25">
      <c r="S1062" s="7" t="s">
        <v>424</v>
      </c>
      <c r="T1062" s="7" t="str">
        <f>VLOOKUP($T1044,MPN!$A$1:$E$500,2,FALSE)</f>
        <v>AMIC</v>
      </c>
      <c r="U1062" s="36"/>
      <c r="V1062" s="37"/>
      <c r="W1062" s="37"/>
      <c r="X1062" s="38"/>
      <c r="Y1062" s="38"/>
      <c r="Z1062" s="48"/>
      <c r="AA1062" s="39"/>
      <c r="AB1062" s="40"/>
      <c r="AC1062" s="40"/>
      <c r="AD1062" s="40"/>
      <c r="AE1062" s="41"/>
      <c r="AF1062" s="42"/>
      <c r="AG1062" s="49"/>
      <c r="AH1062" s="43"/>
      <c r="AI1062" s="43"/>
      <c r="AJ1062" s="44"/>
      <c r="AK1062" s="44"/>
      <c r="AL1062" s="44"/>
      <c r="AM1062" s="44"/>
      <c r="AN1062" s="36"/>
      <c r="AO1062" s="36"/>
      <c r="AP1062" s="36"/>
      <c r="AQ1062" s="36"/>
      <c r="AR1062" s="36"/>
      <c r="AS1062" s="36"/>
    </row>
    <row r="1063" spans="19:45" ht="30" customHeight="1" x14ac:dyDescent="0.25">
      <c r="S1063" s="7" t="s">
        <v>16</v>
      </c>
      <c r="T1063" s="7" t="str">
        <f>VLOOKUP($T1045,ASIC!$A$1:$B$200,2,FALSE)</f>
        <v>304ZA</v>
      </c>
      <c r="U1063" s="36"/>
      <c r="V1063" s="37"/>
      <c r="W1063" s="37"/>
      <c r="X1063" s="38"/>
      <c r="Y1063" s="38"/>
      <c r="Z1063" s="48"/>
      <c r="AA1063" s="39"/>
      <c r="AB1063" s="40"/>
      <c r="AC1063" s="40"/>
      <c r="AD1063" s="40"/>
      <c r="AE1063" s="41"/>
      <c r="AF1063" s="42"/>
      <c r="AG1063" s="49"/>
      <c r="AH1063" s="43"/>
      <c r="AI1063" s="43"/>
      <c r="AJ1063" s="44"/>
      <c r="AK1063" s="44"/>
      <c r="AL1063" s="44"/>
      <c r="AM1063" s="44"/>
      <c r="AN1063" s="36"/>
      <c r="AO1063" s="36"/>
      <c r="AP1063" s="36"/>
      <c r="AQ1063" s="36"/>
      <c r="AR1063" s="36"/>
      <c r="AS1063" s="36"/>
    </row>
    <row r="1064" spans="19:45" ht="30" customHeight="1" x14ac:dyDescent="0.25">
      <c r="S1064" s="7" t="s">
        <v>17</v>
      </c>
      <c r="T1064" s="7" t="str">
        <f>VLOOKUP($T1046,Sensor!$A$1:$B$100,2,FALSE)</f>
        <v>N014A</v>
      </c>
      <c r="U1064" s="36"/>
      <c r="V1064" s="37"/>
      <c r="W1064" s="37"/>
      <c r="X1064" s="38"/>
      <c r="Y1064" s="38"/>
      <c r="Z1064" s="48"/>
      <c r="AA1064" s="39"/>
      <c r="AB1064" s="40"/>
      <c r="AC1064" s="40"/>
      <c r="AD1064" s="40"/>
      <c r="AE1064" s="41"/>
      <c r="AF1064" s="42"/>
      <c r="AG1064" s="49"/>
      <c r="AH1064" s="43"/>
      <c r="AI1064" s="43"/>
      <c r="AJ1064" s="44"/>
      <c r="AK1064" s="44"/>
      <c r="AL1064" s="44"/>
      <c r="AM1064" s="44"/>
      <c r="AN1064" s="36"/>
      <c r="AO1064" s="36"/>
      <c r="AP1064" s="36"/>
      <c r="AQ1064" s="36"/>
      <c r="AR1064" s="36"/>
      <c r="AS1064" s="36"/>
    </row>
    <row r="1065" spans="19:45" ht="30" customHeight="1" x14ac:dyDescent="0.25">
      <c r="S1065" s="7" t="s">
        <v>21</v>
      </c>
      <c r="T1065" s="7" t="str">
        <f>VLOOKUP($T1044,MPN!$A$1:$E$500,5,FALSE)</f>
        <v>Default</v>
      </c>
      <c r="U1065" s="36"/>
      <c r="V1065" s="37"/>
      <c r="W1065" s="37"/>
      <c r="X1065" s="38"/>
      <c r="Y1065" s="38"/>
      <c r="Z1065" s="48"/>
      <c r="AA1065" s="39"/>
      <c r="AB1065" s="40"/>
      <c r="AC1065" s="40"/>
      <c r="AD1065" s="40"/>
      <c r="AE1065" s="41"/>
      <c r="AF1065" s="42"/>
      <c r="AG1065" s="49"/>
      <c r="AH1065" s="43"/>
      <c r="AI1065" s="43"/>
      <c r="AJ1065" s="44"/>
      <c r="AK1065" s="44"/>
      <c r="AL1065" s="44"/>
      <c r="AM1065" s="44"/>
      <c r="AN1065" s="36"/>
      <c r="AO1065" s="36"/>
      <c r="AP1065" s="36"/>
      <c r="AQ1065" s="36"/>
      <c r="AR1065" s="36"/>
      <c r="AS1065" s="36"/>
    </row>
    <row r="1066" spans="19:45" ht="30" customHeight="1" x14ac:dyDescent="0.25">
      <c r="S1066" s="7" t="s">
        <v>545</v>
      </c>
      <c r="T1066" s="7">
        <f>VLOOKUP(T1055,$DT$1:$DV$31,3,FALSE)</f>
        <v>0</v>
      </c>
      <c r="U1066" s="36"/>
      <c r="V1066" s="37"/>
      <c r="W1066" s="37"/>
      <c r="X1066" s="38"/>
      <c r="Y1066" s="38"/>
      <c r="Z1066" s="48"/>
      <c r="AA1066" s="39"/>
      <c r="AB1066" s="40"/>
      <c r="AC1066" s="40"/>
      <c r="AD1066" s="40"/>
      <c r="AE1066" s="41"/>
      <c r="AF1066" s="42"/>
      <c r="AG1066" s="49"/>
      <c r="AH1066" s="43"/>
      <c r="AI1066" s="43"/>
      <c r="AJ1066" s="44"/>
      <c r="AK1066" s="44"/>
      <c r="AL1066" s="44"/>
      <c r="AM1066" s="44"/>
      <c r="AN1066" s="36"/>
      <c r="AO1066" s="36"/>
      <c r="AP1066" s="36"/>
      <c r="AQ1066" s="36"/>
      <c r="AR1066" s="36"/>
      <c r="AS1066" s="36"/>
    </row>
    <row r="1067" spans="19:45" ht="30" customHeight="1" x14ac:dyDescent="0.25">
      <c r="S1067" s="7" t="s">
        <v>22</v>
      </c>
      <c r="T1067" s="15">
        <v>1</v>
      </c>
      <c r="U1067" s="36"/>
      <c r="V1067" s="37"/>
      <c r="W1067" s="37"/>
      <c r="X1067" s="38"/>
      <c r="Y1067" s="38"/>
      <c r="Z1067" s="48"/>
      <c r="AA1067" s="39"/>
      <c r="AB1067" s="40"/>
      <c r="AC1067" s="40"/>
      <c r="AD1067" s="40"/>
      <c r="AE1067" s="41"/>
      <c r="AF1067" s="42"/>
      <c r="AG1067" s="49"/>
      <c r="AH1067" s="43"/>
      <c r="AI1067" s="43"/>
      <c r="AJ1067" s="44"/>
      <c r="AK1067" s="44"/>
      <c r="AL1067" s="44"/>
      <c r="AM1067" s="44"/>
      <c r="AN1067" s="36"/>
      <c r="AO1067" s="36"/>
      <c r="AP1067" s="36"/>
      <c r="AQ1067" s="36"/>
      <c r="AR1067" s="36"/>
      <c r="AS1067" s="36"/>
    </row>
    <row r="1068" spans="19:45" ht="30" customHeight="1" x14ac:dyDescent="0.25">
      <c r="S1068" s="7" t="s">
        <v>696</v>
      </c>
      <c r="T1068" s="28">
        <v>44888</v>
      </c>
      <c r="U1068" s="36"/>
      <c r="V1068" s="37"/>
      <c r="W1068" s="37"/>
      <c r="X1068" s="38"/>
      <c r="Y1068" s="38"/>
      <c r="Z1068" s="48"/>
      <c r="AA1068" s="39"/>
      <c r="AB1068" s="40"/>
      <c r="AC1068" s="40"/>
      <c r="AD1068" s="40"/>
      <c r="AE1068" s="41"/>
      <c r="AF1068" s="42"/>
      <c r="AG1068" s="49"/>
      <c r="AH1068" s="43"/>
      <c r="AI1068" s="43"/>
      <c r="AJ1068" s="44"/>
      <c r="AK1068" s="44"/>
      <c r="AL1068" s="44"/>
      <c r="AM1068" s="44"/>
      <c r="AN1068" s="36"/>
      <c r="AO1068" s="36"/>
      <c r="AP1068" s="36"/>
      <c r="AQ1068" s="36"/>
      <c r="AR1068" s="36"/>
      <c r="AS1068" s="36"/>
    </row>
    <row r="1069" spans="19:45" ht="30" customHeight="1" x14ac:dyDescent="0.25">
      <c r="S1069" s="7" t="s">
        <v>694</v>
      </c>
      <c r="T1069" s="15" t="s">
        <v>994</v>
      </c>
      <c r="U1069" s="36"/>
      <c r="V1069" s="37"/>
      <c r="W1069" s="37"/>
      <c r="X1069" s="38"/>
      <c r="Y1069" s="38"/>
      <c r="Z1069" s="48"/>
      <c r="AA1069" s="39"/>
      <c r="AB1069" s="40"/>
      <c r="AC1069" s="40"/>
      <c r="AD1069" s="40"/>
      <c r="AE1069" s="41"/>
      <c r="AF1069" s="42"/>
      <c r="AG1069" s="49"/>
      <c r="AH1069" s="43"/>
      <c r="AI1069" s="43"/>
      <c r="AJ1069" s="44"/>
      <c r="AK1069" s="44"/>
      <c r="AL1069" s="44"/>
      <c r="AM1069" s="44"/>
      <c r="AN1069" s="36"/>
      <c r="AO1069" s="36"/>
      <c r="AP1069" s="36"/>
      <c r="AQ1069" s="36"/>
      <c r="AR1069" s="36"/>
      <c r="AS1069" s="36"/>
    </row>
    <row r="1070" spans="19:45" ht="30" customHeight="1" x14ac:dyDescent="0.25">
      <c r="S1070" s="7" t="s">
        <v>697</v>
      </c>
      <c r="T1070" s="7">
        <f ca="1">COUNTA(U1045:U1104)</f>
        <v>2</v>
      </c>
      <c r="U1070" s="36"/>
      <c r="V1070" s="37"/>
      <c r="W1070" s="37"/>
      <c r="X1070" s="38"/>
      <c r="Y1070" s="38"/>
      <c r="Z1070" s="48"/>
      <c r="AA1070" s="39"/>
      <c r="AB1070" s="40"/>
      <c r="AC1070" s="40"/>
      <c r="AD1070" s="40"/>
      <c r="AE1070" s="41"/>
      <c r="AF1070" s="42"/>
      <c r="AG1070" s="49"/>
      <c r="AH1070" s="43"/>
      <c r="AI1070" s="43"/>
      <c r="AJ1070" s="44"/>
      <c r="AK1070" s="44"/>
      <c r="AL1070" s="44"/>
      <c r="AM1070" s="44"/>
      <c r="AN1070" s="36"/>
      <c r="AO1070" s="36"/>
      <c r="AP1070" s="36"/>
      <c r="AQ1070" s="36"/>
      <c r="AR1070" s="36"/>
      <c r="AS1070" s="36"/>
    </row>
    <row r="1071" spans="19:45" ht="30" customHeight="1" x14ac:dyDescent="0.25">
      <c r="S1071" s="7" t="s">
        <v>715</v>
      </c>
      <c r="T1071" s="7" t="str">
        <f>T1059&amp;"+/-"&amp;T1060&amp;" "&amp;T1069</f>
        <v>-42+/-0.8 dBV</v>
      </c>
      <c r="U1071" s="36"/>
      <c r="V1071" s="37"/>
      <c r="W1071" s="37"/>
      <c r="X1071" s="38"/>
      <c r="Y1071" s="38"/>
      <c r="Z1071" s="48"/>
      <c r="AA1071" s="39"/>
      <c r="AB1071" s="40"/>
      <c r="AC1071" s="40"/>
      <c r="AD1071" s="40"/>
      <c r="AE1071" s="41"/>
      <c r="AF1071" s="42"/>
      <c r="AG1071" s="49"/>
      <c r="AH1071" s="43"/>
      <c r="AI1071" s="43"/>
      <c r="AJ1071" s="44"/>
      <c r="AK1071" s="44"/>
      <c r="AL1071" s="44"/>
      <c r="AM1071" s="44"/>
      <c r="AN1071" s="36"/>
      <c r="AO1071" s="36"/>
      <c r="AP1071" s="36"/>
      <c r="AQ1071" s="36"/>
      <c r="AR1071" s="36"/>
      <c r="AS1071" s="36"/>
    </row>
    <row r="1072" spans="19:45" ht="30" customHeight="1" x14ac:dyDescent="0.25">
      <c r="S1072" s="7" t="s">
        <v>719</v>
      </c>
      <c r="T1072" s="54" t="str">
        <f>T1051&amp;" : "&amp;T1054&amp;" "&amp;"(uA)"&amp;CHAR(10)&amp;"Vdc&amp;Remark: "&amp;T1057</f>
        <v>3.3V : 100~170 (uA)
Vdc&amp;Remark: -</v>
      </c>
      <c r="U1072" s="36"/>
      <c r="V1072" s="37"/>
      <c r="W1072" s="37"/>
      <c r="X1072" s="38"/>
      <c r="Y1072" s="38"/>
      <c r="Z1072" s="48"/>
      <c r="AA1072" s="39"/>
      <c r="AB1072" s="40"/>
      <c r="AC1072" s="40"/>
      <c r="AD1072" s="40"/>
      <c r="AE1072" s="41"/>
      <c r="AF1072" s="42"/>
      <c r="AG1072" s="49"/>
      <c r="AH1072" s="43"/>
      <c r="AI1072" s="43"/>
      <c r="AJ1072" s="44"/>
      <c r="AK1072" s="44"/>
      <c r="AL1072" s="44"/>
      <c r="AM1072" s="44"/>
      <c r="AN1072" s="36"/>
      <c r="AO1072" s="36"/>
      <c r="AP1072" s="36"/>
      <c r="AQ1072" s="36"/>
      <c r="AR1072" s="36"/>
      <c r="AS1072" s="36"/>
    </row>
    <row r="1073" spans="19:45" ht="30" customHeight="1" x14ac:dyDescent="0.25">
      <c r="U1073" s="36"/>
      <c r="V1073" s="37"/>
      <c r="W1073" s="37"/>
      <c r="X1073" s="38"/>
      <c r="Y1073" s="38"/>
      <c r="Z1073" s="48"/>
      <c r="AA1073" s="39"/>
      <c r="AB1073" s="40"/>
      <c r="AC1073" s="40"/>
      <c r="AD1073" s="40"/>
      <c r="AE1073" s="41"/>
      <c r="AF1073" s="42"/>
      <c r="AG1073" s="49"/>
      <c r="AH1073" s="43"/>
      <c r="AI1073" s="43"/>
      <c r="AJ1073" s="44"/>
      <c r="AK1073" s="44"/>
      <c r="AL1073" s="44"/>
      <c r="AM1073" s="44"/>
      <c r="AN1073" s="36"/>
      <c r="AO1073" s="36"/>
      <c r="AP1073" s="36"/>
      <c r="AQ1073" s="36"/>
      <c r="AR1073" s="36"/>
      <c r="AS1073" s="36"/>
    </row>
    <row r="1074" spans="19:45" ht="30" customHeight="1" x14ac:dyDescent="0.25">
      <c r="S1074" s="2" t="s">
        <v>14</v>
      </c>
      <c r="T1074" s="2" t="str">
        <f>ADDRESS(ROW(S1074),COLUMN($S$1))&amp;":"&amp;ADDRESS(ROW(S1104),COLUMN($T$1))</f>
        <v>$S$1074:$T$1104</v>
      </c>
      <c r="U1074" s="36"/>
      <c r="V1074" s="37"/>
      <c r="W1074" s="37"/>
      <c r="X1074" s="38"/>
      <c r="Y1074" s="38"/>
      <c r="Z1074" s="48"/>
      <c r="AA1074" s="39"/>
      <c r="AB1074" s="40"/>
      <c r="AC1074" s="40"/>
      <c r="AD1074" s="40"/>
      <c r="AE1074" s="41"/>
      <c r="AF1074" s="42"/>
      <c r="AG1074" s="49"/>
      <c r="AH1074" s="43"/>
      <c r="AI1074" s="43"/>
      <c r="AJ1074" s="44"/>
      <c r="AK1074" s="44"/>
      <c r="AL1074" s="44"/>
      <c r="AM1074" s="44"/>
      <c r="AN1074" s="36"/>
      <c r="AO1074" s="36"/>
      <c r="AP1074" s="36"/>
      <c r="AQ1074" s="36"/>
      <c r="AR1074" s="36"/>
      <c r="AS1074" s="36"/>
    </row>
    <row r="1075" spans="19:45" ht="30" customHeight="1" x14ac:dyDescent="0.25">
      <c r="S1075" s="4" t="str">
        <f>$BB$2</f>
        <v>14V</v>
      </c>
      <c r="T1075" s="3" t="s">
        <v>255</v>
      </c>
      <c r="U1075" s="36"/>
      <c r="V1075" s="37"/>
      <c r="W1075" s="37"/>
      <c r="X1075" s="38"/>
      <c r="Y1075" s="38"/>
      <c r="Z1075" s="48"/>
      <c r="AA1075" s="39"/>
      <c r="AB1075" s="40"/>
      <c r="AC1075" s="40"/>
      <c r="AD1075" s="40"/>
      <c r="AE1075" s="41"/>
      <c r="AF1075" s="42"/>
      <c r="AG1075" s="49"/>
      <c r="AH1075" s="43"/>
      <c r="AI1075" s="43"/>
      <c r="AJ1075" s="44"/>
      <c r="AK1075" s="44"/>
      <c r="AL1075" s="44"/>
      <c r="AM1075" s="44"/>
      <c r="AN1075" s="36"/>
      <c r="AO1075" s="36"/>
      <c r="AP1075" s="36"/>
      <c r="AQ1075" s="36"/>
      <c r="AR1075" s="36"/>
      <c r="AS1075" s="36"/>
    </row>
    <row r="1076" spans="19:45" ht="30" customHeight="1" x14ac:dyDescent="0.25">
      <c r="S1076" s="4" t="str">
        <f>$BB$3</f>
        <v>13V</v>
      </c>
      <c r="T1076" s="3" t="s">
        <v>562</v>
      </c>
      <c r="U1076" s="36"/>
      <c r="V1076" s="37"/>
      <c r="W1076" s="37"/>
      <c r="X1076" s="38"/>
      <c r="Y1076" s="38"/>
      <c r="Z1076" s="48"/>
      <c r="AA1076" s="39"/>
      <c r="AB1076" s="40"/>
      <c r="AC1076" s="40"/>
      <c r="AD1076" s="40"/>
      <c r="AE1076" s="41"/>
      <c r="AF1076" s="42"/>
      <c r="AG1076" s="49"/>
      <c r="AH1076" s="43"/>
      <c r="AI1076" s="43"/>
      <c r="AJ1076" s="44"/>
      <c r="AK1076" s="44"/>
      <c r="AL1076" s="44"/>
      <c r="AM1076" s="44"/>
      <c r="AN1076" s="36"/>
      <c r="AO1076" s="36"/>
      <c r="AP1076" s="36"/>
      <c r="AQ1076" s="36"/>
      <c r="AR1076" s="36"/>
      <c r="AS1076" s="36"/>
    </row>
    <row r="1077" spans="19:45" ht="30" customHeight="1" x14ac:dyDescent="0.25">
      <c r="S1077" s="4" t="str">
        <f>$BB$4</f>
        <v>12V</v>
      </c>
      <c r="T1077" s="3" t="s">
        <v>562</v>
      </c>
      <c r="U1077" s="36"/>
      <c r="V1077" s="37"/>
      <c r="W1077" s="37"/>
      <c r="X1077" s="38"/>
      <c r="Y1077" s="38"/>
      <c r="Z1077" s="48"/>
      <c r="AA1077" s="39"/>
      <c r="AB1077" s="40"/>
      <c r="AC1077" s="40"/>
      <c r="AD1077" s="40"/>
      <c r="AE1077" s="41"/>
      <c r="AF1077" s="42"/>
      <c r="AG1077" s="49"/>
      <c r="AH1077" s="43"/>
      <c r="AI1077" s="43"/>
      <c r="AJ1077" s="44"/>
      <c r="AK1077" s="44"/>
      <c r="AL1077" s="44"/>
      <c r="AM1077" s="44"/>
      <c r="AN1077" s="36"/>
      <c r="AO1077" s="36"/>
      <c r="AP1077" s="36"/>
      <c r="AQ1077" s="36"/>
      <c r="AR1077" s="36"/>
      <c r="AS1077" s="36"/>
    </row>
    <row r="1078" spans="19:45" ht="30" customHeight="1" x14ac:dyDescent="0.25">
      <c r="S1078" s="4" t="str">
        <f>$BB$5</f>
        <v>11V</v>
      </c>
      <c r="T1078" s="3" t="s">
        <v>562</v>
      </c>
      <c r="U1078" s="36"/>
      <c r="V1078" s="37"/>
      <c r="W1078" s="37"/>
      <c r="X1078" s="38"/>
      <c r="Y1078" s="38"/>
      <c r="Z1078" s="48"/>
      <c r="AA1078" s="39"/>
      <c r="AB1078" s="40"/>
      <c r="AC1078" s="40"/>
      <c r="AD1078" s="40"/>
      <c r="AE1078" s="41"/>
      <c r="AF1078" s="42"/>
      <c r="AG1078" s="49"/>
      <c r="AH1078" s="43"/>
      <c r="AI1078" s="43"/>
      <c r="AJ1078" s="44"/>
      <c r="AK1078" s="44"/>
      <c r="AL1078" s="44"/>
      <c r="AM1078" s="44"/>
      <c r="AN1078" s="36"/>
      <c r="AO1078" s="36"/>
      <c r="AP1078" s="36"/>
      <c r="AQ1078" s="36"/>
      <c r="AR1078" s="36"/>
      <c r="AS1078" s="36"/>
    </row>
    <row r="1079" spans="19:45" ht="30" customHeight="1" x14ac:dyDescent="0.25">
      <c r="S1079" s="4" t="str">
        <f>$BB$6</f>
        <v>10V</v>
      </c>
      <c r="T1079" s="3" t="s">
        <v>562</v>
      </c>
      <c r="U1079" s="36"/>
      <c r="V1079" s="37"/>
      <c r="W1079" s="37"/>
      <c r="X1079" s="38"/>
      <c r="Y1079" s="38"/>
      <c r="Z1079" s="48"/>
      <c r="AA1079" s="39"/>
      <c r="AB1079" s="40"/>
      <c r="AC1079" s="40"/>
      <c r="AD1079" s="40"/>
      <c r="AE1079" s="41"/>
      <c r="AF1079" s="42"/>
      <c r="AG1079" s="49"/>
      <c r="AH1079" s="43"/>
      <c r="AI1079" s="43"/>
      <c r="AJ1079" s="44"/>
      <c r="AK1079" s="44"/>
      <c r="AL1079" s="44"/>
      <c r="AM1079" s="44"/>
      <c r="AN1079" s="36"/>
      <c r="AO1079" s="36"/>
      <c r="AP1079" s="36"/>
      <c r="AQ1079" s="36"/>
      <c r="AR1079" s="36"/>
      <c r="AS1079" s="36"/>
    </row>
    <row r="1080" spans="19:45" ht="30" customHeight="1" x14ac:dyDescent="0.25">
      <c r="S1080" s="4" t="str">
        <f>$BB$7</f>
        <v>9V</v>
      </c>
      <c r="T1080" s="3" t="s">
        <v>562</v>
      </c>
      <c r="U1080" s="36"/>
      <c r="V1080" s="37"/>
      <c r="W1080" s="37"/>
      <c r="X1080" s="38"/>
      <c r="Y1080" s="38"/>
      <c r="Z1080" s="48"/>
      <c r="AA1080" s="39"/>
      <c r="AB1080" s="40"/>
      <c r="AC1080" s="40"/>
      <c r="AD1080" s="40"/>
      <c r="AE1080" s="41"/>
      <c r="AF1080" s="42"/>
      <c r="AG1080" s="49"/>
      <c r="AH1080" s="43"/>
      <c r="AI1080" s="43"/>
      <c r="AJ1080" s="44"/>
      <c r="AK1080" s="44"/>
      <c r="AL1080" s="44"/>
      <c r="AM1080" s="44"/>
      <c r="AN1080" s="36"/>
      <c r="AO1080" s="36"/>
      <c r="AP1080" s="36"/>
      <c r="AQ1080" s="36"/>
      <c r="AR1080" s="36"/>
      <c r="AS1080" s="36"/>
    </row>
    <row r="1081" spans="19:45" ht="30" customHeight="1" x14ac:dyDescent="0.25">
      <c r="S1081" s="4" t="str">
        <f>$BB$8</f>
        <v>8V</v>
      </c>
      <c r="T1081" s="3" t="s">
        <v>562</v>
      </c>
      <c r="U1081" s="36"/>
      <c r="V1081" s="37"/>
      <c r="W1081" s="37"/>
      <c r="X1081" s="38"/>
      <c r="Y1081" s="38"/>
      <c r="Z1081" s="48"/>
      <c r="AA1081" s="39"/>
      <c r="AB1081" s="40"/>
      <c r="AC1081" s="40"/>
      <c r="AD1081" s="40"/>
      <c r="AE1081" s="41"/>
      <c r="AF1081" s="42"/>
      <c r="AG1081" s="49"/>
      <c r="AH1081" s="43"/>
      <c r="AI1081" s="43"/>
      <c r="AJ1081" s="44"/>
      <c r="AK1081" s="44"/>
      <c r="AL1081" s="44"/>
      <c r="AM1081" s="44"/>
      <c r="AN1081" s="36"/>
      <c r="AO1081" s="36"/>
      <c r="AP1081" s="36"/>
      <c r="AQ1081" s="36"/>
      <c r="AR1081" s="36"/>
      <c r="AS1081" s="36"/>
    </row>
    <row r="1082" spans="19:45" ht="30" customHeight="1" x14ac:dyDescent="0.25">
      <c r="S1082" s="4" t="str">
        <f>$BB$9</f>
        <v>7V</v>
      </c>
      <c r="T1082" s="3">
        <v>0</v>
      </c>
      <c r="U1082" s="36"/>
      <c r="V1082" s="37"/>
      <c r="W1082" s="37"/>
      <c r="X1082" s="38"/>
      <c r="Y1082" s="38"/>
      <c r="Z1082" s="48"/>
      <c r="AA1082" s="39"/>
      <c r="AB1082" s="40"/>
      <c r="AC1082" s="40"/>
      <c r="AD1082" s="40"/>
      <c r="AE1082" s="41"/>
      <c r="AF1082" s="42"/>
      <c r="AG1082" s="49"/>
      <c r="AH1082" s="43"/>
      <c r="AI1082" s="43"/>
      <c r="AJ1082" s="44"/>
      <c r="AK1082" s="44"/>
      <c r="AL1082" s="44"/>
      <c r="AM1082" s="44"/>
      <c r="AN1082" s="36"/>
      <c r="AO1082" s="36"/>
      <c r="AP1082" s="36"/>
      <c r="AQ1082" s="36"/>
      <c r="AR1082" s="36"/>
      <c r="AS1082" s="36"/>
    </row>
    <row r="1083" spans="19:45" ht="30" customHeight="1" x14ac:dyDescent="0.25">
      <c r="S1083" s="4" t="str">
        <f>$BB$10</f>
        <v>FIX</v>
      </c>
      <c r="T1083" s="3">
        <v>0</v>
      </c>
      <c r="U1083" s="36"/>
      <c r="V1083" s="37"/>
      <c r="W1083" s="37"/>
      <c r="X1083" s="38"/>
      <c r="Y1083" s="38"/>
      <c r="Z1083" s="48"/>
      <c r="AA1083" s="39"/>
      <c r="AB1083" s="40"/>
      <c r="AC1083" s="40"/>
      <c r="AD1083" s="40"/>
      <c r="AE1083" s="41"/>
      <c r="AF1083" s="42"/>
      <c r="AG1083" s="49"/>
      <c r="AH1083" s="43"/>
      <c r="AI1083" s="43"/>
      <c r="AJ1083" s="44"/>
      <c r="AK1083" s="44"/>
      <c r="AL1083" s="44"/>
      <c r="AM1083" s="44"/>
      <c r="AN1083" s="36"/>
      <c r="AO1083" s="36"/>
      <c r="AP1083" s="36"/>
      <c r="AQ1083" s="36"/>
      <c r="AR1083" s="36"/>
      <c r="AS1083" s="36"/>
    </row>
    <row r="1084" spans="19:45" ht="30" customHeight="1" x14ac:dyDescent="0.25">
      <c r="S1084" s="4" t="str">
        <f>$BB$11</f>
        <v>-</v>
      </c>
      <c r="T1084" s="3"/>
      <c r="U1084" s="36"/>
      <c r="V1084" s="37"/>
      <c r="W1084" s="37"/>
      <c r="X1084" s="38"/>
      <c r="Y1084" s="38"/>
      <c r="Z1084" s="48"/>
      <c r="AA1084" s="39"/>
      <c r="AB1084" s="40"/>
      <c r="AC1084" s="40"/>
      <c r="AD1084" s="40"/>
      <c r="AE1084" s="41"/>
      <c r="AF1084" s="42"/>
      <c r="AG1084" s="49"/>
      <c r="AH1084" s="43"/>
      <c r="AI1084" s="43"/>
      <c r="AJ1084" s="44"/>
      <c r="AK1084" s="44"/>
      <c r="AL1084" s="44"/>
      <c r="AM1084" s="44"/>
      <c r="AN1084" s="36"/>
      <c r="AO1084" s="36"/>
      <c r="AP1084" s="36"/>
      <c r="AQ1084" s="36"/>
      <c r="AR1084" s="36"/>
      <c r="AS1084" s="36"/>
    </row>
    <row r="1085" spans="19:45" ht="30" customHeight="1" x14ac:dyDescent="0.25">
      <c r="S1085" s="4" t="str">
        <f>$BB$12</f>
        <v>-</v>
      </c>
      <c r="T1085" s="3"/>
      <c r="U1085" s="36"/>
      <c r="V1085" s="37"/>
      <c r="W1085" s="37"/>
      <c r="X1085" s="38"/>
      <c r="Y1085" s="38"/>
      <c r="Z1085" s="48"/>
      <c r="AA1085" s="39"/>
      <c r="AB1085" s="40"/>
      <c r="AC1085" s="40"/>
      <c r="AD1085" s="40"/>
      <c r="AE1085" s="41"/>
      <c r="AF1085" s="42"/>
      <c r="AG1085" s="49"/>
      <c r="AH1085" s="43"/>
      <c r="AI1085" s="43"/>
      <c r="AJ1085" s="44"/>
      <c r="AK1085" s="44"/>
      <c r="AL1085" s="44"/>
      <c r="AM1085" s="44"/>
      <c r="AN1085" s="36"/>
      <c r="AO1085" s="36"/>
      <c r="AP1085" s="36"/>
      <c r="AQ1085" s="36"/>
      <c r="AR1085" s="36"/>
      <c r="AS1085" s="36"/>
    </row>
    <row r="1086" spans="19:45" ht="30" customHeight="1" x14ac:dyDescent="0.25">
      <c r="S1086" s="4" t="str">
        <f>$BB$13</f>
        <v>-</v>
      </c>
      <c r="T1086" s="3"/>
      <c r="U1086" s="36"/>
      <c r="V1086" s="37"/>
      <c r="W1086" s="37"/>
      <c r="X1086" s="38"/>
      <c r="Y1086" s="38"/>
      <c r="Z1086" s="48"/>
      <c r="AA1086" s="39"/>
      <c r="AB1086" s="40"/>
      <c r="AC1086" s="40"/>
      <c r="AD1086" s="40"/>
      <c r="AE1086" s="41"/>
      <c r="AF1086" s="42"/>
      <c r="AG1086" s="49"/>
      <c r="AH1086" s="43"/>
      <c r="AI1086" s="43"/>
      <c r="AJ1086" s="44"/>
      <c r="AK1086" s="44"/>
      <c r="AL1086" s="44"/>
      <c r="AM1086" s="44"/>
      <c r="AN1086" s="36"/>
      <c r="AO1086" s="36"/>
      <c r="AP1086" s="36"/>
      <c r="AQ1086" s="36"/>
      <c r="AR1086" s="36"/>
      <c r="AS1086" s="36"/>
    </row>
    <row r="1087" spans="19:45" ht="30" customHeight="1" x14ac:dyDescent="0.25">
      <c r="S1087" s="4" t="str">
        <f>$BB$14</f>
        <v>-</v>
      </c>
      <c r="T1087" s="3"/>
      <c r="U1087" s="36"/>
      <c r="V1087" s="37"/>
      <c r="W1087" s="37"/>
      <c r="X1087" s="38"/>
      <c r="Y1087" s="38"/>
      <c r="Z1087" s="48"/>
      <c r="AA1087" s="39"/>
      <c r="AB1087" s="40"/>
      <c r="AC1087" s="40"/>
      <c r="AD1087" s="40"/>
      <c r="AE1087" s="41"/>
      <c r="AF1087" s="42"/>
      <c r="AG1087" s="49"/>
      <c r="AH1087" s="43"/>
      <c r="AI1087" s="43"/>
      <c r="AJ1087" s="44"/>
      <c r="AK1087" s="44"/>
      <c r="AL1087" s="44"/>
      <c r="AM1087" s="44"/>
      <c r="AN1087" s="36"/>
      <c r="AO1087" s="36"/>
      <c r="AP1087" s="36"/>
      <c r="AQ1087" s="36"/>
      <c r="AR1087" s="36"/>
      <c r="AS1087" s="36"/>
    </row>
    <row r="1088" spans="19:45" ht="30" customHeight="1" x14ac:dyDescent="0.25">
      <c r="S1088" s="4" t="str">
        <f>$BB$15</f>
        <v>-</v>
      </c>
      <c r="T1088" s="3"/>
      <c r="U1088" s="36"/>
      <c r="V1088" s="37"/>
      <c r="W1088" s="37"/>
      <c r="X1088" s="38"/>
      <c r="Y1088" s="38"/>
      <c r="Z1088" s="48"/>
      <c r="AA1088" s="39"/>
      <c r="AB1088" s="40"/>
      <c r="AC1088" s="40"/>
      <c r="AD1088" s="40"/>
      <c r="AE1088" s="41"/>
      <c r="AF1088" s="42"/>
      <c r="AG1088" s="49"/>
      <c r="AH1088" s="43"/>
      <c r="AI1088" s="43"/>
      <c r="AJ1088" s="44"/>
      <c r="AK1088" s="44"/>
      <c r="AL1088" s="44"/>
      <c r="AM1088" s="44"/>
      <c r="AN1088" s="36"/>
      <c r="AO1088" s="36"/>
      <c r="AP1088" s="36"/>
      <c r="AQ1088" s="36"/>
      <c r="AR1088" s="36"/>
      <c r="AS1088" s="36"/>
    </row>
    <row r="1089" spans="19:45" ht="30" customHeight="1" x14ac:dyDescent="0.25">
      <c r="S1089" s="4" t="str">
        <f>$BB$16</f>
        <v>-</v>
      </c>
      <c r="T1089" s="3"/>
      <c r="U1089" s="36"/>
      <c r="V1089" s="37"/>
      <c r="W1089" s="37"/>
      <c r="X1089" s="38"/>
      <c r="Y1089" s="38"/>
      <c r="Z1089" s="48"/>
      <c r="AA1089" s="39"/>
      <c r="AB1089" s="40"/>
      <c r="AC1089" s="40"/>
      <c r="AD1089" s="40"/>
      <c r="AE1089" s="41"/>
      <c r="AF1089" s="42"/>
      <c r="AG1089" s="49"/>
      <c r="AH1089" s="43"/>
      <c r="AI1089" s="43"/>
      <c r="AJ1089" s="44"/>
      <c r="AK1089" s="44"/>
      <c r="AL1089" s="44"/>
      <c r="AM1089" s="44"/>
      <c r="AN1089" s="36"/>
      <c r="AO1089" s="36"/>
      <c r="AP1089" s="36"/>
      <c r="AQ1089" s="36"/>
      <c r="AR1089" s="36"/>
      <c r="AS1089" s="36"/>
    </row>
    <row r="1090" spans="19:45" ht="30" customHeight="1" x14ac:dyDescent="0.25">
      <c r="S1090" s="4" t="str">
        <f>$BB$17</f>
        <v>-</v>
      </c>
      <c r="T1090" s="3"/>
      <c r="U1090" s="36"/>
      <c r="V1090" s="37"/>
      <c r="W1090" s="37"/>
      <c r="X1090" s="38"/>
      <c r="Y1090" s="38"/>
      <c r="Z1090" s="48"/>
      <c r="AA1090" s="39"/>
      <c r="AB1090" s="40"/>
      <c r="AC1090" s="40"/>
      <c r="AD1090" s="40"/>
      <c r="AE1090" s="41"/>
      <c r="AF1090" s="42"/>
      <c r="AG1090" s="49"/>
      <c r="AH1090" s="43"/>
      <c r="AI1090" s="43"/>
      <c r="AJ1090" s="44"/>
      <c r="AK1090" s="44"/>
      <c r="AL1090" s="44"/>
      <c r="AM1090" s="44"/>
      <c r="AN1090" s="36"/>
      <c r="AO1090" s="36"/>
      <c r="AP1090" s="36"/>
      <c r="AQ1090" s="36"/>
      <c r="AR1090" s="36"/>
      <c r="AS1090" s="36"/>
    </row>
    <row r="1091" spans="19:45" ht="30" customHeight="1" x14ac:dyDescent="0.25">
      <c r="S1091" s="4" t="str">
        <f>$BB$18</f>
        <v>-</v>
      </c>
      <c r="T1091" s="3"/>
      <c r="U1091" s="36"/>
      <c r="V1091" s="37"/>
      <c r="W1091" s="37"/>
      <c r="X1091" s="38"/>
      <c r="Y1091" s="38"/>
      <c r="Z1091" s="48"/>
      <c r="AA1091" s="39"/>
      <c r="AB1091" s="40"/>
      <c r="AC1091" s="40"/>
      <c r="AD1091" s="40"/>
      <c r="AE1091" s="41"/>
      <c r="AF1091" s="42"/>
      <c r="AG1091" s="49"/>
      <c r="AH1091" s="43"/>
      <c r="AI1091" s="43"/>
      <c r="AJ1091" s="44"/>
      <c r="AK1091" s="44"/>
      <c r="AL1091" s="44"/>
      <c r="AM1091" s="44"/>
      <c r="AN1091" s="36"/>
      <c r="AO1091" s="36"/>
      <c r="AP1091" s="36"/>
      <c r="AQ1091" s="36"/>
      <c r="AR1091" s="36"/>
      <c r="AS1091" s="36"/>
    </row>
    <row r="1092" spans="19:45" ht="30" customHeight="1" x14ac:dyDescent="0.25">
      <c r="S1092" s="4" t="str">
        <f>$BB$19</f>
        <v>-</v>
      </c>
      <c r="T1092" s="3"/>
      <c r="U1092" s="36"/>
      <c r="V1092" s="37"/>
      <c r="W1092" s="37"/>
      <c r="X1092" s="38"/>
      <c r="Y1092" s="38"/>
      <c r="Z1092" s="48"/>
      <c r="AA1092" s="39"/>
      <c r="AB1092" s="40"/>
      <c r="AC1092" s="40"/>
      <c r="AD1092" s="40"/>
      <c r="AE1092" s="41"/>
      <c r="AF1092" s="42"/>
      <c r="AG1092" s="49"/>
      <c r="AH1092" s="43"/>
      <c r="AI1092" s="43"/>
      <c r="AJ1092" s="44"/>
      <c r="AK1092" s="44"/>
      <c r="AL1092" s="44"/>
      <c r="AM1092" s="44"/>
      <c r="AN1092" s="36"/>
      <c r="AO1092" s="36"/>
      <c r="AP1092" s="36"/>
      <c r="AQ1092" s="36"/>
      <c r="AR1092" s="36"/>
      <c r="AS1092" s="36"/>
    </row>
    <row r="1093" spans="19:45" ht="30" customHeight="1" x14ac:dyDescent="0.25">
      <c r="S1093" s="4" t="str">
        <f>$BB$20</f>
        <v>-</v>
      </c>
      <c r="T1093" s="3"/>
      <c r="U1093" s="36"/>
      <c r="V1093" s="37"/>
      <c r="W1093" s="37"/>
      <c r="X1093" s="38"/>
      <c r="Y1093" s="38"/>
      <c r="Z1093" s="48"/>
      <c r="AA1093" s="39"/>
      <c r="AB1093" s="40"/>
      <c r="AC1093" s="40"/>
      <c r="AD1093" s="40"/>
      <c r="AE1093" s="41"/>
      <c r="AF1093" s="42"/>
      <c r="AG1093" s="49"/>
      <c r="AH1093" s="43"/>
      <c r="AI1093" s="43"/>
      <c r="AJ1093" s="44"/>
      <c r="AK1093" s="44"/>
      <c r="AL1093" s="44"/>
      <c r="AM1093" s="44"/>
      <c r="AN1093" s="36"/>
      <c r="AO1093" s="36"/>
      <c r="AP1093" s="36"/>
      <c r="AQ1093" s="36"/>
      <c r="AR1093" s="36"/>
      <c r="AS1093" s="36"/>
    </row>
    <row r="1094" spans="19:45" ht="30" customHeight="1" x14ac:dyDescent="0.25">
      <c r="S1094" s="4" t="str">
        <f>$BB$21</f>
        <v>-</v>
      </c>
      <c r="T1094" s="3"/>
      <c r="U1094" s="36"/>
      <c r="V1094" s="37"/>
      <c r="W1094" s="37"/>
      <c r="X1094" s="38"/>
      <c r="Y1094" s="38"/>
      <c r="Z1094" s="48"/>
      <c r="AA1094" s="39"/>
      <c r="AB1094" s="40"/>
      <c r="AC1094" s="40"/>
      <c r="AD1094" s="40"/>
      <c r="AE1094" s="41"/>
      <c r="AF1094" s="42"/>
      <c r="AG1094" s="49"/>
      <c r="AH1094" s="43"/>
      <c r="AI1094" s="43"/>
      <c r="AJ1094" s="44"/>
      <c r="AK1094" s="44"/>
      <c r="AL1094" s="44"/>
      <c r="AM1094" s="44"/>
      <c r="AN1094" s="36"/>
      <c r="AO1094" s="36"/>
      <c r="AP1094" s="36"/>
      <c r="AQ1094" s="36"/>
      <c r="AR1094" s="36"/>
      <c r="AS1094" s="36"/>
    </row>
    <row r="1095" spans="19:45" ht="30" customHeight="1" x14ac:dyDescent="0.25">
      <c r="S1095" s="4" t="str">
        <f>$BB$22</f>
        <v>-</v>
      </c>
      <c r="T1095" s="3"/>
      <c r="U1095" s="36"/>
      <c r="V1095" s="37"/>
      <c r="W1095" s="37"/>
      <c r="X1095" s="38"/>
      <c r="Y1095" s="38"/>
      <c r="Z1095" s="48"/>
      <c r="AA1095" s="39"/>
      <c r="AB1095" s="40"/>
      <c r="AC1095" s="40"/>
      <c r="AD1095" s="40"/>
      <c r="AE1095" s="41"/>
      <c r="AF1095" s="42"/>
      <c r="AG1095" s="49"/>
      <c r="AH1095" s="43"/>
      <c r="AI1095" s="43"/>
      <c r="AJ1095" s="44"/>
      <c r="AK1095" s="44"/>
      <c r="AL1095" s="44"/>
      <c r="AM1095" s="44"/>
      <c r="AN1095" s="36"/>
      <c r="AO1095" s="36"/>
      <c r="AP1095" s="36"/>
      <c r="AQ1095" s="36"/>
      <c r="AR1095" s="36"/>
      <c r="AS1095" s="36"/>
    </row>
    <row r="1096" spans="19:45" ht="30" customHeight="1" x14ac:dyDescent="0.25">
      <c r="S1096" s="4" t="str">
        <f>$BB$23</f>
        <v>-</v>
      </c>
      <c r="T1096" s="3"/>
      <c r="U1096" s="36"/>
      <c r="V1096" s="37"/>
      <c r="W1096" s="37"/>
      <c r="X1096" s="38"/>
      <c r="Y1096" s="38"/>
      <c r="Z1096" s="48"/>
      <c r="AA1096" s="39"/>
      <c r="AB1096" s="40"/>
      <c r="AC1096" s="40"/>
      <c r="AD1096" s="40"/>
      <c r="AE1096" s="41"/>
      <c r="AF1096" s="42"/>
      <c r="AG1096" s="49"/>
      <c r="AH1096" s="43"/>
      <c r="AI1096" s="43"/>
      <c r="AJ1096" s="44"/>
      <c r="AK1096" s="44"/>
      <c r="AL1096" s="44"/>
      <c r="AM1096" s="44"/>
      <c r="AN1096" s="36"/>
      <c r="AO1096" s="36"/>
      <c r="AP1096" s="36"/>
      <c r="AQ1096" s="36"/>
      <c r="AR1096" s="36"/>
      <c r="AS1096" s="36"/>
    </row>
    <row r="1097" spans="19:45" ht="30" customHeight="1" x14ac:dyDescent="0.25">
      <c r="S1097" s="4" t="str">
        <f>$BB$24</f>
        <v>-</v>
      </c>
      <c r="T1097" s="3"/>
      <c r="U1097" s="36"/>
      <c r="V1097" s="37"/>
      <c r="W1097" s="37"/>
      <c r="X1097" s="38"/>
      <c r="Y1097" s="38"/>
      <c r="Z1097" s="48"/>
      <c r="AA1097" s="39"/>
      <c r="AB1097" s="40"/>
      <c r="AC1097" s="40"/>
      <c r="AD1097" s="40"/>
      <c r="AE1097" s="41"/>
      <c r="AF1097" s="42"/>
      <c r="AG1097" s="49"/>
      <c r="AH1097" s="43"/>
      <c r="AI1097" s="43"/>
      <c r="AJ1097" s="44"/>
      <c r="AK1097" s="44"/>
      <c r="AL1097" s="44"/>
      <c r="AM1097" s="44"/>
      <c r="AN1097" s="36"/>
      <c r="AO1097" s="36"/>
      <c r="AP1097" s="36"/>
      <c r="AQ1097" s="36"/>
      <c r="AR1097" s="36"/>
      <c r="AS1097" s="36"/>
    </row>
    <row r="1098" spans="19:45" ht="30" customHeight="1" x14ac:dyDescent="0.25">
      <c r="S1098" s="4" t="str">
        <f>$BB$25</f>
        <v>-</v>
      </c>
      <c r="T1098" s="3"/>
      <c r="U1098" s="36"/>
      <c r="V1098" s="37"/>
      <c r="W1098" s="37"/>
      <c r="X1098" s="38"/>
      <c r="Y1098" s="38"/>
      <c r="Z1098" s="48"/>
      <c r="AA1098" s="39"/>
      <c r="AB1098" s="40"/>
      <c r="AC1098" s="40"/>
      <c r="AD1098" s="40"/>
      <c r="AE1098" s="41"/>
      <c r="AF1098" s="42"/>
      <c r="AG1098" s="49"/>
      <c r="AH1098" s="43"/>
      <c r="AI1098" s="43"/>
      <c r="AJ1098" s="44"/>
      <c r="AK1098" s="44"/>
      <c r="AL1098" s="44"/>
      <c r="AM1098" s="44"/>
      <c r="AN1098" s="36"/>
      <c r="AO1098" s="36"/>
      <c r="AP1098" s="36"/>
      <c r="AQ1098" s="36"/>
      <c r="AR1098" s="36"/>
      <c r="AS1098" s="36"/>
    </row>
    <row r="1099" spans="19:45" ht="30" customHeight="1" x14ac:dyDescent="0.25">
      <c r="S1099" s="4" t="str">
        <f>$BB$26</f>
        <v>-</v>
      </c>
      <c r="T1099" s="3"/>
      <c r="U1099" s="36"/>
      <c r="V1099" s="37"/>
      <c r="W1099" s="37"/>
      <c r="X1099" s="38"/>
      <c r="Y1099" s="38"/>
      <c r="Z1099" s="48"/>
      <c r="AA1099" s="39"/>
      <c r="AB1099" s="40"/>
      <c r="AC1099" s="40"/>
      <c r="AD1099" s="40"/>
      <c r="AE1099" s="41"/>
      <c r="AF1099" s="42"/>
      <c r="AG1099" s="49"/>
      <c r="AH1099" s="43"/>
      <c r="AI1099" s="43"/>
      <c r="AJ1099" s="44"/>
      <c r="AK1099" s="44"/>
      <c r="AL1099" s="44"/>
      <c r="AM1099" s="44"/>
      <c r="AN1099" s="36"/>
      <c r="AO1099" s="36"/>
      <c r="AP1099" s="36"/>
      <c r="AQ1099" s="36"/>
      <c r="AR1099" s="36"/>
      <c r="AS1099" s="36"/>
    </row>
    <row r="1100" spans="19:45" ht="30" customHeight="1" x14ac:dyDescent="0.25">
      <c r="S1100" s="4" t="str">
        <f>$BB$27</f>
        <v>-</v>
      </c>
      <c r="T1100" s="3"/>
      <c r="U1100" s="36"/>
      <c r="V1100" s="37"/>
      <c r="W1100" s="37"/>
      <c r="X1100" s="38"/>
      <c r="Y1100" s="38"/>
      <c r="Z1100" s="48"/>
      <c r="AA1100" s="39"/>
      <c r="AB1100" s="40"/>
      <c r="AC1100" s="40"/>
      <c r="AD1100" s="40"/>
      <c r="AE1100" s="41"/>
      <c r="AF1100" s="42"/>
      <c r="AG1100" s="49"/>
      <c r="AH1100" s="43"/>
      <c r="AI1100" s="43"/>
      <c r="AJ1100" s="44"/>
      <c r="AK1100" s="44"/>
      <c r="AL1100" s="44"/>
      <c r="AM1100" s="44"/>
      <c r="AN1100" s="36"/>
      <c r="AO1100" s="36"/>
      <c r="AP1100" s="36"/>
      <c r="AQ1100" s="36"/>
      <c r="AR1100" s="36"/>
      <c r="AS1100" s="36"/>
    </row>
    <row r="1101" spans="19:45" ht="30" customHeight="1" x14ac:dyDescent="0.25">
      <c r="S1101" s="4" t="str">
        <f>$BB$28</f>
        <v>-</v>
      </c>
      <c r="T1101" s="3"/>
      <c r="U1101" s="36"/>
      <c r="V1101" s="37"/>
      <c r="W1101" s="37"/>
      <c r="X1101" s="38"/>
      <c r="Y1101" s="38"/>
      <c r="Z1101" s="48"/>
      <c r="AA1101" s="39"/>
      <c r="AB1101" s="40"/>
      <c r="AC1101" s="40"/>
      <c r="AD1101" s="40"/>
      <c r="AE1101" s="41"/>
      <c r="AF1101" s="42"/>
      <c r="AG1101" s="49"/>
      <c r="AH1101" s="43"/>
      <c r="AI1101" s="43"/>
      <c r="AJ1101" s="44"/>
      <c r="AK1101" s="44"/>
      <c r="AL1101" s="44"/>
      <c r="AM1101" s="44"/>
      <c r="AN1101" s="36"/>
      <c r="AO1101" s="36"/>
      <c r="AP1101" s="36"/>
      <c r="AQ1101" s="36"/>
      <c r="AR1101" s="36"/>
      <c r="AS1101" s="36"/>
    </row>
    <row r="1102" spans="19:45" ht="30" customHeight="1" x14ac:dyDescent="0.25">
      <c r="S1102" s="4" t="str">
        <f>$BB$29</f>
        <v>-</v>
      </c>
      <c r="T1102" s="3"/>
      <c r="U1102" s="36"/>
      <c r="V1102" s="37"/>
      <c r="W1102" s="37"/>
      <c r="X1102" s="38"/>
      <c r="Y1102" s="38"/>
      <c r="Z1102" s="48"/>
      <c r="AA1102" s="39"/>
      <c r="AB1102" s="40"/>
      <c r="AC1102" s="40"/>
      <c r="AD1102" s="40"/>
      <c r="AE1102" s="41"/>
      <c r="AF1102" s="42"/>
      <c r="AG1102" s="49"/>
      <c r="AH1102" s="43"/>
      <c r="AI1102" s="43"/>
      <c r="AJ1102" s="44"/>
      <c r="AK1102" s="44"/>
      <c r="AL1102" s="44"/>
      <c r="AM1102" s="44"/>
      <c r="AN1102" s="36"/>
      <c r="AO1102" s="36"/>
      <c r="AP1102" s="36"/>
      <c r="AQ1102" s="36"/>
      <c r="AR1102" s="36"/>
      <c r="AS1102" s="36"/>
    </row>
    <row r="1103" spans="19:45" ht="30" customHeight="1" x14ac:dyDescent="0.25">
      <c r="S1103" s="4" t="str">
        <f>$BB$30</f>
        <v>-</v>
      </c>
      <c r="T1103" s="3"/>
      <c r="U1103" s="36"/>
      <c r="V1103" s="37"/>
      <c r="W1103" s="37"/>
      <c r="X1103" s="38"/>
      <c r="Y1103" s="38"/>
      <c r="Z1103" s="48"/>
      <c r="AA1103" s="39"/>
      <c r="AB1103" s="40"/>
      <c r="AC1103" s="40"/>
      <c r="AD1103" s="40"/>
      <c r="AE1103" s="41"/>
      <c r="AF1103" s="42"/>
      <c r="AG1103" s="49"/>
      <c r="AH1103" s="43"/>
      <c r="AI1103" s="43"/>
      <c r="AJ1103" s="44"/>
      <c r="AK1103" s="44"/>
      <c r="AL1103" s="44"/>
      <c r="AM1103" s="44"/>
      <c r="AN1103" s="36"/>
      <c r="AO1103" s="36"/>
      <c r="AP1103" s="36"/>
      <c r="AQ1103" s="36"/>
      <c r="AR1103" s="36"/>
      <c r="AS1103" s="36"/>
    </row>
    <row r="1104" spans="19:45" ht="30" customHeight="1" x14ac:dyDescent="0.25">
      <c r="S1104" s="4" t="str">
        <f>$BB$31</f>
        <v>-</v>
      </c>
      <c r="T1104" s="3"/>
      <c r="U1104" s="36"/>
      <c r="V1104" s="37"/>
      <c r="W1104" s="37"/>
      <c r="X1104" s="38"/>
      <c r="Y1104" s="38"/>
      <c r="Z1104" s="48"/>
      <c r="AA1104" s="39"/>
      <c r="AB1104" s="40"/>
      <c r="AC1104" s="40"/>
      <c r="AD1104" s="40"/>
      <c r="AE1104" s="41"/>
      <c r="AF1104" s="42"/>
      <c r="AG1104" s="49"/>
      <c r="AH1104" s="43"/>
      <c r="AI1104" s="43"/>
      <c r="AJ1104" s="44"/>
      <c r="AK1104" s="44"/>
      <c r="AL1104" s="44"/>
      <c r="AM1104" s="44"/>
      <c r="AN1104" s="36"/>
      <c r="AO1104" s="36"/>
      <c r="AP1104" s="36"/>
      <c r="AQ1104" s="36"/>
      <c r="AR1104" s="36"/>
      <c r="AS1104" s="36"/>
    </row>
    <row r="1105" spans="19:45" ht="30" customHeight="1" x14ac:dyDescent="0.25">
      <c r="S1105" s="34"/>
      <c r="T1105" s="34"/>
      <c r="U1105" s="34"/>
      <c r="V1105" s="34"/>
      <c r="W1105" s="34"/>
      <c r="X1105" s="34"/>
      <c r="Y1105" s="34"/>
      <c r="Z1105" s="34"/>
      <c r="AA1105" s="34"/>
      <c r="AB1105" s="34"/>
      <c r="AC1105" s="34"/>
      <c r="AD1105" s="34"/>
      <c r="AE1105" s="34"/>
      <c r="AF1105" s="34"/>
      <c r="AG1105" s="34"/>
      <c r="AH1105" s="34"/>
      <c r="AI1105" s="34"/>
      <c r="AJ1105" s="34"/>
      <c r="AK1105" s="34"/>
      <c r="AL1105" s="34"/>
      <c r="AM1105" s="34"/>
      <c r="AN1105" s="34"/>
      <c r="AO1105" s="34"/>
      <c r="AP1105" s="34"/>
      <c r="AQ1105" s="34"/>
      <c r="AR1105" s="6"/>
      <c r="AS1105" s="6"/>
    </row>
    <row r="1106" spans="19:45" ht="30" customHeight="1" x14ac:dyDescent="0.25">
      <c r="S1106" s="31" cm="1">
        <f t="array" ref="S1106">BoxNum(ROW($S1106))</f>
        <v>18</v>
      </c>
      <c r="T1106" s="7" t="s">
        <v>698</v>
      </c>
      <c r="U1106" s="15" t="s">
        <v>1317</v>
      </c>
      <c r="V1106" s="12"/>
      <c r="W1106" s="65"/>
      <c r="X1106" s="12"/>
      <c r="Y1106" s="7">
        <f>VLOOKUP(U1106,$DX$1:$DZ$21,3,FALSE)</f>
        <v>0</v>
      </c>
      <c r="AD1106" s="8"/>
    </row>
    <row r="1107" spans="19:45" ht="30" customHeight="1" x14ac:dyDescent="0.25">
      <c r="S1107" s="7" t="s">
        <v>24</v>
      </c>
      <c r="T1107" s="15" t="s">
        <v>606</v>
      </c>
      <c r="U1107" s="5" t="s">
        <v>23</v>
      </c>
      <c r="V1107" s="7" t="str">
        <f>VLOOKUP(U1106,$DX$1:$DZ$21,2,FALSE)</f>
        <v>Bit11,13,15</v>
      </c>
      <c r="W1107" s="19"/>
      <c r="X1107" s="19"/>
      <c r="Y1107" s="19"/>
      <c r="Z1107" s="19"/>
      <c r="AA1107" s="5" t="s">
        <v>592</v>
      </c>
      <c r="AB1107" s="26" t="str">
        <f>T1126&amp;"_"&amp;ABS(T1124)&amp;"dB_"&amp;T1128&amp;"_"&amp;T1129&amp;"_"&amp;GetAbsMaxMinText(AF1110:AG1169)&amp;"_"&amp;T1109&amp;"_"&amp;T1108&amp;S1106&amp;"."&amp;T1132</f>
        <v>12V_TestMode_38dB_304ZA_N028A_380_422_ZTS6156SE_PR18.1</v>
      </c>
      <c r="AC1107" s="18"/>
      <c r="AD1107" s="18"/>
      <c r="AE1107" s="18"/>
      <c r="AF1107" s="18"/>
      <c r="AG1107" s="18"/>
      <c r="AH1107" s="19"/>
      <c r="AI1107" s="19" t="s">
        <v>2</v>
      </c>
      <c r="AJ1107" s="115" t="s">
        <v>1335</v>
      </c>
      <c r="AK1107" s="16"/>
      <c r="AL1107" s="16"/>
      <c r="AM1107" s="16"/>
      <c r="AN1107" s="16"/>
      <c r="AO1107" s="16"/>
      <c r="AP1107" s="16"/>
      <c r="AQ1107" s="16"/>
      <c r="AR1107" s="16"/>
      <c r="AS1107" s="16"/>
    </row>
    <row r="1108" spans="19:45" ht="30" customHeight="1" x14ac:dyDescent="0.25">
      <c r="S1108" s="7" t="s">
        <v>5</v>
      </c>
      <c r="T1108" s="15" t="s">
        <v>1162</v>
      </c>
      <c r="U1108" s="32" t="str">
        <f>HYPERLINK("#A"&amp;(S1106+1),"&lt;==Block" &amp; $S1106 &amp;"==&gt;")</f>
        <v>&lt;==Block18==&gt;</v>
      </c>
      <c r="V1108" s="51"/>
      <c r="W1108" s="19"/>
      <c r="X1108" s="19"/>
      <c r="Y1108" s="23"/>
      <c r="Z1108" s="8"/>
      <c r="AA1108" s="19"/>
      <c r="AB1108" s="121" t="str" cm="1">
        <f t="array" aca="1" ref="AB1108" ca="1">IF(INDIRECT(ADDRESS((QUOTIENT(ROW(AB1108)-0.1,65)*65)+4,COLUMN(AB1109)))="Gain-inphase","$BM$2:$BM$31","$BN$2:$BN$31")</f>
        <v>$BM$2:$BM$31</v>
      </c>
      <c r="AC1108" s="19"/>
      <c r="AD1108" s="19"/>
      <c r="AE1108" s="19"/>
      <c r="AF1108" s="19"/>
      <c r="AG1108" s="19"/>
      <c r="AH1108" s="19"/>
      <c r="AI1108" s="19"/>
      <c r="AJ1108" s="19"/>
      <c r="AK1108" s="19"/>
      <c r="AL1108" s="19"/>
      <c r="AM1108" s="19"/>
      <c r="AN1108" s="57" t="s">
        <v>723</v>
      </c>
      <c r="AO1108" s="57" t="s">
        <v>709</v>
      </c>
      <c r="AP1108" s="57" t="s">
        <v>710</v>
      </c>
      <c r="AQ1108" s="57" t="s">
        <v>611</v>
      </c>
      <c r="AR1108" s="57" t="s">
        <v>711</v>
      </c>
      <c r="AS1108" s="50"/>
    </row>
    <row r="1109" spans="19:45" ht="30" customHeight="1" x14ac:dyDescent="0.25">
      <c r="S1109" s="7" t="s">
        <v>10</v>
      </c>
      <c r="T1109" s="15" t="s">
        <v>1188</v>
      </c>
      <c r="U1109" s="52" t="s">
        <v>775</v>
      </c>
      <c r="V1109" s="33" t="s">
        <v>601</v>
      </c>
      <c r="W1109" s="33" t="s">
        <v>602</v>
      </c>
      <c r="X1109" s="33" t="s">
        <v>603</v>
      </c>
      <c r="Y1109" s="33" t="s">
        <v>603</v>
      </c>
      <c r="Z1109" s="33" t="s">
        <v>591</v>
      </c>
      <c r="AA1109" s="33" t="s">
        <v>7</v>
      </c>
      <c r="AB1109" s="120" t="s">
        <v>1329</v>
      </c>
      <c r="AC1109" s="33" t="s">
        <v>577</v>
      </c>
      <c r="AD1109" s="33" t="s">
        <v>611</v>
      </c>
      <c r="AE1109" s="33" t="s">
        <v>569</v>
      </c>
      <c r="AF1109" s="35" t="s">
        <v>593</v>
      </c>
      <c r="AG1109" s="35" t="s">
        <v>594</v>
      </c>
      <c r="AH1109" s="35" t="s">
        <v>595</v>
      </c>
      <c r="AI1109" s="35" t="s">
        <v>596</v>
      </c>
      <c r="AJ1109" s="56" t="s">
        <v>597</v>
      </c>
      <c r="AK1109" s="56" t="s">
        <v>598</v>
      </c>
      <c r="AL1109" s="56" t="s">
        <v>599</v>
      </c>
      <c r="AM1109" s="56" t="s">
        <v>600</v>
      </c>
      <c r="AN1109" s="56" t="str">
        <f>VLOOKUP($T1117,$DE$1:$DJ$31,2,FALSE)</f>
        <v>Full</v>
      </c>
      <c r="AO1109" s="56" t="str">
        <f>VLOOKUP($T1117,$DE$1:$DJ$31,3,FALSE)</f>
        <v>Full</v>
      </c>
      <c r="AP1109" s="56" t="str">
        <f>VLOOKUP($T1117,$DE$1:$DJ$31,4,FALSE)</f>
        <v>non</v>
      </c>
      <c r="AQ1109" s="56" t="str">
        <f>VLOOKUP($T1117,$DE$1:$DJ$31,5,FALSE)</f>
        <v>non</v>
      </c>
      <c r="AR1109" s="56" t="str">
        <f>VLOOKUP($T1117,$DE$1:$DJ$31,6,FALSE)</f>
        <v>Full</v>
      </c>
      <c r="AS1109" s="35" t="s">
        <v>726</v>
      </c>
    </row>
    <row r="1110" spans="19:45" ht="30" customHeight="1" x14ac:dyDescent="0.25">
      <c r="S1110" s="7" t="s">
        <v>18</v>
      </c>
      <c r="T1110" s="15" t="s">
        <v>1278</v>
      </c>
      <c r="U1110" s="36" t="str">
        <f t="shared" ref="U1110:U1118" ca="1" si="176">ConfigCode($AA1110,$AN1110,$AO1110,$AP1110,$AQ1110,$AR1110,$AF1110,$AG1110,2)</f>
        <v>0x40=-38.30,-38.00;</v>
      </c>
      <c r="V1110" s="37"/>
      <c r="W1110" s="37"/>
      <c r="X1110" s="68"/>
      <c r="Y1110" s="68"/>
      <c r="Z1110" s="55">
        <f t="shared" ref="Z1110:Z1118" ca="1" si="177" xml:space="preserve">
N("vbias,vlookup vbias range")+
VLOOKUP($AA1110,INDIRECT(BoxVal(ROW($AA1110),34,COLUMN(T1106))),2,FALSE)+
N("gain")+
$AB1110+
N("vcm")+
VLOOKUP($AC1110,$CT$1:$DC$31,7,FALSE)+
N("(vbias*vcp*vbg-vbias)*sensor ratio")+
VbiasCal($AA1110,$AD1110,$AE1110,BoxVal(ROW($AC1110),18,COLUMN($T$22)))+
N("vbias ref+gain ref")+
$V1110+$W1110</f>
        <v>0</v>
      </c>
      <c r="AA1110" s="39" t="s">
        <v>587</v>
      </c>
      <c r="AB1110" s="40">
        <v>0</v>
      </c>
      <c r="AC1110" s="40" t="s">
        <v>996</v>
      </c>
      <c r="AD1110" s="40">
        <v>1</v>
      </c>
      <c r="AE1110" s="41">
        <v>0</v>
      </c>
      <c r="AF1110" s="42">
        <v>-38.299999999999997</v>
      </c>
      <c r="AG1110" s="42">
        <v>-38</v>
      </c>
      <c r="AH1110" s="43">
        <f t="shared" ref="AH1110:AH1118" ca="1" si="178">$AF1110+$Z1110</f>
        <v>-38.299999999999997</v>
      </c>
      <c r="AI1110" s="43">
        <f t="shared" ref="AI1110:AI1118" ca="1" si="179">$AG1110+$Z1110</f>
        <v>-38</v>
      </c>
      <c r="AJ1110" s="44">
        <f t="shared" ref="AJ1110:AJ1118" ca="1" si="180" xml:space="preserve">
N("initial sens-loopgain")+
$AF1110-BoxVal(ROW($AA1110),26,COLUMN(INDIRECT("T"&amp;(INT(ROW($AA1127)/65))*65+2)))</f>
        <v>-38.299999999999997</v>
      </c>
      <c r="AK1110" s="44">
        <f t="shared" ref="AK1110:AK1118" ca="1" si="181">AJ1110+(AG1110-AF1110)</f>
        <v>-38</v>
      </c>
      <c r="AL1110" s="44">
        <f t="shared" ref="AL1110:AL1118" ca="1" si="182" xml:space="preserve">
N("initial sens-loopgain-gain-gain ref-vcm")+
$AH1110-
BoxVal(ROW($AA1110),26,COLUMN(INDIRECT("T"&amp;(INT(ROW($AA1127)/65))*65+2)))-
$AB1110-
$W1110-
IFERROR(VLOOKUP($AC1110,$CT$1:$DC$31,7,FALSE),0)</f>
        <v>-38.299999999999997</v>
      </c>
      <c r="AM1110" s="44">
        <f t="shared" ref="AM1110:AM1118" ca="1" si="183">AL1110+(AG1110-AF1110)</f>
        <v>-38</v>
      </c>
      <c r="AN1110" s="36" t="str">
        <f t="shared" ref="AN1110:AN1118" ca="1" si="184">IF(BoxVal(ROW(AA1110),9,COLUMN(T1108))="FIX","00",ManualLookup(AA1110,BoxVal(ROW(AA1110),4,COLUMN(AN1108)),INDIRECT(DN$3)))</f>
        <v>40</v>
      </c>
      <c r="AO1110" s="36" t="str">
        <f ca="1">ManualLookup(AB1110,BoxVal(ROW(AB1110),4,COLUMN(AO1108)),IF(INDIRECT("$AB$"&amp;(INT((ROW()-4)/65)*65+4))="Gain-outphase",INDIRECT(DO$4),INDIRECT(DO$3)))</f>
        <v>00</v>
      </c>
      <c r="AP1110" s="36" t="str">
        <f t="shared" ref="AP1110:AP1118" ca="1" si="185">ManualLookup(AC1110,BoxVal(ROW(AC1110),4,COLUMN(AP1108)),INDIRECT(DP$3))</f>
        <v>00</v>
      </c>
      <c r="AQ1110" s="36" t="str">
        <f t="shared" ref="AQ1110:AQ1118" ca="1" si="186">ManualLookup(AD1110,BoxVal(ROW(AD1110),4,COLUMN(AQ1108)),INDIRECT(DQ$3))</f>
        <v>00</v>
      </c>
      <c r="AR1110" s="36" t="str">
        <f t="shared" ref="AR1110:AR1118" ca="1" si="187">ManualLookup(AE1110,BoxVal(ROW(AE1110),4,COLUMN(AR1108)),INDIRECT(DR$3))</f>
        <v>00</v>
      </c>
      <c r="AS1110" s="33"/>
    </row>
    <row r="1111" spans="19:45" ht="30" customHeight="1" x14ac:dyDescent="0.25">
      <c r="S1111" s="7" t="s">
        <v>13</v>
      </c>
      <c r="T1111" s="15" t="s">
        <v>1298</v>
      </c>
      <c r="U1111" s="36" t="str">
        <f t="shared" ca="1" si="176"/>
        <v>0x43=-38.80,-38.30;</v>
      </c>
      <c r="V1111" s="37"/>
      <c r="W1111" s="37"/>
      <c r="X1111" s="68"/>
      <c r="Y1111" s="68"/>
      <c r="Z1111" s="55">
        <f t="shared" ca="1" si="177"/>
        <v>0.5</v>
      </c>
      <c r="AA1111" s="39" t="s">
        <v>587</v>
      </c>
      <c r="AB1111" s="40">
        <v>0.5</v>
      </c>
      <c r="AC1111" s="40" t="s">
        <v>996</v>
      </c>
      <c r="AD1111" s="40">
        <v>1</v>
      </c>
      <c r="AE1111" s="41">
        <v>0</v>
      </c>
      <c r="AF1111" s="42">
        <v>-38.799999999999997</v>
      </c>
      <c r="AG1111" s="47">
        <f t="shared" ref="AG1111:AG1118" si="188">AF1110</f>
        <v>-38.299999999999997</v>
      </c>
      <c r="AH1111" s="43">
        <f t="shared" ca="1" si="178"/>
        <v>-38.299999999999997</v>
      </c>
      <c r="AI1111" s="43">
        <f t="shared" ca="1" si="179"/>
        <v>-37.799999999999997</v>
      </c>
      <c r="AJ1111" s="44">
        <f t="shared" ca="1" si="180"/>
        <v>-38.799999999999997</v>
      </c>
      <c r="AK1111" s="44">
        <f t="shared" ca="1" si="181"/>
        <v>-38.299999999999997</v>
      </c>
      <c r="AL1111" s="44">
        <f t="shared" ca="1" si="182"/>
        <v>-38.799999999999997</v>
      </c>
      <c r="AM1111" s="44">
        <f t="shared" ca="1" si="183"/>
        <v>-38.299999999999997</v>
      </c>
      <c r="AN1111" s="36" t="str">
        <f t="shared" ca="1" si="184"/>
        <v>40</v>
      </c>
      <c r="AO1111" s="36" t="str">
        <f ca="1">ManualLookup(AB1111,BoxVal(ROW(AB1111),4,COLUMN(AO1109)),IF(INDIRECT("$AB$"&amp;(INT((ROW()-4)/65)*65+4))="Gain-outphase",INDIRECT(DO$4),INDIRECT(DO$3)))</f>
        <v>03</v>
      </c>
      <c r="AP1111" s="36" t="str">
        <f t="shared" ca="1" si="185"/>
        <v>00</v>
      </c>
      <c r="AQ1111" s="36" t="str">
        <f t="shared" ca="1" si="186"/>
        <v>00</v>
      </c>
      <c r="AR1111" s="36" t="str">
        <f t="shared" ca="1" si="187"/>
        <v>00</v>
      </c>
      <c r="AS1111" s="36"/>
    </row>
    <row r="1112" spans="19:45" ht="30" customHeight="1" x14ac:dyDescent="0.25">
      <c r="S1112" s="26"/>
      <c r="T1112" s="17"/>
      <c r="U1112" s="36" t="str">
        <f t="shared" ca="1" si="176"/>
        <v>0x44=-39.30,-38.80;</v>
      </c>
      <c r="V1112" s="37"/>
      <c r="W1112" s="37"/>
      <c r="X1112" s="68"/>
      <c r="Y1112" s="68"/>
      <c r="Z1112" s="55">
        <f t="shared" ca="1" si="177"/>
        <v>1</v>
      </c>
      <c r="AA1112" s="39" t="s">
        <v>587</v>
      </c>
      <c r="AB1112" s="40">
        <v>1</v>
      </c>
      <c r="AC1112" s="40" t="s">
        <v>995</v>
      </c>
      <c r="AD1112" s="40">
        <v>1</v>
      </c>
      <c r="AE1112" s="41">
        <v>0</v>
      </c>
      <c r="AF1112" s="42">
        <v>-39.299999999999997</v>
      </c>
      <c r="AG1112" s="47">
        <f t="shared" si="188"/>
        <v>-38.799999999999997</v>
      </c>
      <c r="AH1112" s="43">
        <f t="shared" ca="1" si="178"/>
        <v>-38.299999999999997</v>
      </c>
      <c r="AI1112" s="43">
        <f t="shared" ca="1" si="179"/>
        <v>-37.799999999999997</v>
      </c>
      <c r="AJ1112" s="44">
        <f t="shared" ca="1" si="180"/>
        <v>-39.299999999999997</v>
      </c>
      <c r="AK1112" s="44">
        <f t="shared" ca="1" si="181"/>
        <v>-38.799999999999997</v>
      </c>
      <c r="AL1112" s="44">
        <f t="shared" ca="1" si="182"/>
        <v>-39.299999999999997</v>
      </c>
      <c r="AM1112" s="44">
        <f t="shared" ca="1" si="183"/>
        <v>-38.799999999999997</v>
      </c>
      <c r="AN1112" s="36" t="str">
        <f t="shared" ca="1" si="184"/>
        <v>40</v>
      </c>
      <c r="AO1112" s="36" t="str">
        <f ca="1">ManualLookup(AB1112,BoxVal(ROW(AB1112),4,COLUMN(AO1110)),IF(INDIRECT("$AB$"&amp;(INT((ROW()-4)/65)*65+4))="Gain-outphase",INDIRECT(DO$4),INDIRECT(DO$3)))</f>
        <v>04</v>
      </c>
      <c r="AP1112" s="36" t="str">
        <f t="shared" ca="1" si="185"/>
        <v>00</v>
      </c>
      <c r="AQ1112" s="36" t="str">
        <f t="shared" ca="1" si="186"/>
        <v>00</v>
      </c>
      <c r="AR1112" s="36" t="str">
        <f t="shared" ca="1" si="187"/>
        <v>00</v>
      </c>
      <c r="AS1112" s="36"/>
    </row>
    <row r="1113" spans="19:45" ht="30" customHeight="1" x14ac:dyDescent="0.25">
      <c r="S1113" s="7" t="s">
        <v>19</v>
      </c>
      <c r="T1113" s="15" t="s">
        <v>1150</v>
      </c>
      <c r="U1113" s="36" t="str">
        <f t="shared" ca="1" si="176"/>
        <v>0x45=-39.80,-39.30;</v>
      </c>
      <c r="V1113" s="37"/>
      <c r="W1113" s="37"/>
      <c r="X1113" s="68"/>
      <c r="Y1113" s="68"/>
      <c r="Z1113" s="55">
        <f t="shared" ca="1" si="177"/>
        <v>1.5</v>
      </c>
      <c r="AA1113" s="39" t="s">
        <v>587</v>
      </c>
      <c r="AB1113" s="40">
        <v>1.5</v>
      </c>
      <c r="AC1113" s="40" t="s">
        <v>995</v>
      </c>
      <c r="AD1113" s="40">
        <v>1</v>
      </c>
      <c r="AE1113" s="41">
        <v>0</v>
      </c>
      <c r="AF1113" s="42">
        <v>-39.799999999999997</v>
      </c>
      <c r="AG1113" s="47">
        <f t="shared" si="188"/>
        <v>-39.299999999999997</v>
      </c>
      <c r="AH1113" s="43">
        <f t="shared" ca="1" si="178"/>
        <v>-38.299999999999997</v>
      </c>
      <c r="AI1113" s="43">
        <f t="shared" ca="1" si="179"/>
        <v>-37.799999999999997</v>
      </c>
      <c r="AJ1113" s="44">
        <f t="shared" ca="1" si="180"/>
        <v>-39.799999999999997</v>
      </c>
      <c r="AK1113" s="44">
        <f t="shared" ca="1" si="181"/>
        <v>-39.299999999999997</v>
      </c>
      <c r="AL1113" s="44">
        <f t="shared" ca="1" si="182"/>
        <v>-39.799999999999997</v>
      </c>
      <c r="AM1113" s="44">
        <f t="shared" ca="1" si="183"/>
        <v>-39.299999999999997</v>
      </c>
      <c r="AN1113" s="36" t="str">
        <f t="shared" ca="1" si="184"/>
        <v>40</v>
      </c>
      <c r="AO1113" s="36" t="str">
        <f ca="1">ManualLookup(AB1113,BoxVal(ROW(AB1113),4,COLUMN(AO1111)),IF(INDIRECT("$AB$"&amp;(INT((ROW()-4)/65)*65+4))="Gain-outphase",INDIRECT(DO$4),INDIRECT(DO$3)))</f>
        <v>05</v>
      </c>
      <c r="AP1113" s="36" t="str">
        <f t="shared" ca="1" si="185"/>
        <v>00</v>
      </c>
      <c r="AQ1113" s="36" t="str">
        <f t="shared" ca="1" si="186"/>
        <v>00</v>
      </c>
      <c r="AR1113" s="36" t="str">
        <f t="shared" ca="1" si="187"/>
        <v>00</v>
      </c>
      <c r="AS1113" s="36"/>
    </row>
    <row r="1114" spans="19:45" ht="30" customHeight="1" x14ac:dyDescent="0.25">
      <c r="S1114" s="7" t="s">
        <v>15</v>
      </c>
      <c r="T1114" s="15" t="s">
        <v>1151</v>
      </c>
      <c r="U1114" s="36" t="str">
        <f t="shared" ca="1" si="176"/>
        <v>0x46=-40.30,-39.80;</v>
      </c>
      <c r="V1114" s="37"/>
      <c r="W1114" s="37"/>
      <c r="X1114" s="68"/>
      <c r="Y1114" s="68"/>
      <c r="Z1114" s="55">
        <f t="shared" ca="1" si="177"/>
        <v>2</v>
      </c>
      <c r="AA1114" s="39" t="s">
        <v>587</v>
      </c>
      <c r="AB1114" s="40">
        <v>2</v>
      </c>
      <c r="AC1114" s="40" t="s">
        <v>995</v>
      </c>
      <c r="AD1114" s="40">
        <v>1</v>
      </c>
      <c r="AE1114" s="41">
        <v>0</v>
      </c>
      <c r="AF1114" s="42">
        <v>-40.299999999999997</v>
      </c>
      <c r="AG1114" s="47">
        <f t="shared" si="188"/>
        <v>-39.799999999999997</v>
      </c>
      <c r="AH1114" s="43">
        <f t="shared" ca="1" si="178"/>
        <v>-38.299999999999997</v>
      </c>
      <c r="AI1114" s="43">
        <f t="shared" ca="1" si="179"/>
        <v>-37.799999999999997</v>
      </c>
      <c r="AJ1114" s="44">
        <f t="shared" ca="1" si="180"/>
        <v>-40.299999999999997</v>
      </c>
      <c r="AK1114" s="44">
        <f t="shared" ca="1" si="181"/>
        <v>-39.799999999999997</v>
      </c>
      <c r="AL1114" s="44">
        <f t="shared" ca="1" si="182"/>
        <v>-40.299999999999997</v>
      </c>
      <c r="AM1114" s="44">
        <f t="shared" ca="1" si="183"/>
        <v>-39.799999999999997</v>
      </c>
      <c r="AN1114" s="36" t="str">
        <f t="shared" ca="1" si="184"/>
        <v>40</v>
      </c>
      <c r="AO1114" s="36" t="str">
        <f ca="1">ManualLookup(AB1114,BoxVal(ROW(AB1114),4,COLUMN(AO1112)),IF(INDIRECT("$AB$"&amp;(INT((ROW()-4)/65)*65+4))="Gain-outphase",INDIRECT(DO$4),INDIRECT(DO$3)))</f>
        <v>06</v>
      </c>
      <c r="AP1114" s="36" t="str">
        <f t="shared" ca="1" si="185"/>
        <v>00</v>
      </c>
      <c r="AQ1114" s="36" t="str">
        <f t="shared" ca="1" si="186"/>
        <v>00</v>
      </c>
      <c r="AR1114" s="36" t="str">
        <f t="shared" ca="1" si="187"/>
        <v>00</v>
      </c>
      <c r="AS1114" s="36"/>
    </row>
    <row r="1115" spans="19:45" ht="30" customHeight="1" x14ac:dyDescent="0.25">
      <c r="S1115" s="7" t="s">
        <v>705</v>
      </c>
      <c r="T1115" s="15" t="s">
        <v>1300</v>
      </c>
      <c r="U1115" s="36" t="str">
        <f t="shared" ca="1" si="176"/>
        <v>0x47=-40.80,-40.30;</v>
      </c>
      <c r="V1115" s="37"/>
      <c r="W1115" s="37"/>
      <c r="X1115" s="68"/>
      <c r="Y1115" s="68"/>
      <c r="Z1115" s="55">
        <f t="shared" ca="1" si="177"/>
        <v>2.5</v>
      </c>
      <c r="AA1115" s="39" t="s">
        <v>587</v>
      </c>
      <c r="AB1115" s="40">
        <v>2.5</v>
      </c>
      <c r="AC1115" s="40" t="s">
        <v>995</v>
      </c>
      <c r="AD1115" s="40">
        <v>1</v>
      </c>
      <c r="AE1115" s="41">
        <v>0</v>
      </c>
      <c r="AF1115" s="42">
        <v>-40.799999999999997</v>
      </c>
      <c r="AG1115" s="47">
        <f t="shared" si="188"/>
        <v>-40.299999999999997</v>
      </c>
      <c r="AH1115" s="43">
        <f t="shared" ca="1" si="178"/>
        <v>-38.299999999999997</v>
      </c>
      <c r="AI1115" s="43">
        <f t="shared" ca="1" si="179"/>
        <v>-37.799999999999997</v>
      </c>
      <c r="AJ1115" s="44">
        <f t="shared" ca="1" si="180"/>
        <v>-40.799999999999997</v>
      </c>
      <c r="AK1115" s="44">
        <f t="shared" ca="1" si="181"/>
        <v>-40.299999999999997</v>
      </c>
      <c r="AL1115" s="44">
        <f t="shared" ca="1" si="182"/>
        <v>-40.799999999999997</v>
      </c>
      <c r="AM1115" s="44">
        <f t="shared" ca="1" si="183"/>
        <v>-40.299999999999997</v>
      </c>
      <c r="AN1115" s="36" t="str">
        <f t="shared" ca="1" si="184"/>
        <v>40</v>
      </c>
      <c r="AO1115" s="36" t="str">
        <f ca="1">ManualLookup(AB1115,BoxVal(ROW(AB1115),4,COLUMN(AO1113)),IF(INDIRECT("$AB$"&amp;(INT((ROW()-4)/65)*65+4))="Gain-outphase",INDIRECT(DO$4),INDIRECT(DO$3)))</f>
        <v>07</v>
      </c>
      <c r="AP1115" s="36" t="str">
        <f t="shared" ca="1" si="185"/>
        <v>00</v>
      </c>
      <c r="AQ1115" s="36" t="str">
        <f t="shared" ca="1" si="186"/>
        <v>00</v>
      </c>
      <c r="AR1115" s="36" t="str">
        <f t="shared" ca="1" si="187"/>
        <v>00</v>
      </c>
      <c r="AS1115" s="36"/>
    </row>
    <row r="1116" spans="19:45" ht="30" customHeight="1" x14ac:dyDescent="0.25">
      <c r="S1116" s="7" t="s">
        <v>605</v>
      </c>
      <c r="T1116" s="15" t="s">
        <v>991</v>
      </c>
      <c r="U1116" s="36" t="str">
        <f t="shared" ca="1" si="176"/>
        <v>0x55=-41.30,-40.80;</v>
      </c>
      <c r="V1116" s="37"/>
      <c r="W1116" s="37"/>
      <c r="X1116" s="68"/>
      <c r="Y1116" s="68"/>
      <c r="Z1116" s="55">
        <f t="shared" ca="1" si="177"/>
        <v>3</v>
      </c>
      <c r="AA1116" s="39" t="s">
        <v>580</v>
      </c>
      <c r="AB1116" s="40">
        <v>1.5</v>
      </c>
      <c r="AC1116" s="40" t="s">
        <v>995</v>
      </c>
      <c r="AD1116" s="40">
        <v>1</v>
      </c>
      <c r="AE1116" s="41">
        <v>0</v>
      </c>
      <c r="AF1116" s="42">
        <v>-41.3</v>
      </c>
      <c r="AG1116" s="47">
        <f t="shared" si="188"/>
        <v>-40.799999999999997</v>
      </c>
      <c r="AH1116" s="43">
        <f t="shared" ca="1" si="178"/>
        <v>-38.299999999999997</v>
      </c>
      <c r="AI1116" s="43">
        <f t="shared" ca="1" si="179"/>
        <v>-37.799999999999997</v>
      </c>
      <c r="AJ1116" s="44">
        <f t="shared" ca="1" si="180"/>
        <v>-41.3</v>
      </c>
      <c r="AK1116" s="44">
        <f t="shared" ca="1" si="181"/>
        <v>-40.799999999999997</v>
      </c>
      <c r="AL1116" s="44">
        <f t="shared" ca="1" si="182"/>
        <v>-39.799999999999997</v>
      </c>
      <c r="AM1116" s="44">
        <f t="shared" ca="1" si="183"/>
        <v>-39.299999999999997</v>
      </c>
      <c r="AN1116" s="36" t="str">
        <f t="shared" ca="1" si="184"/>
        <v>50</v>
      </c>
      <c r="AO1116" s="36" t="str">
        <f ca="1">ManualLookup(AB1116,BoxVal(ROW(AB1116),4,COLUMN(AO1114)),IF(INDIRECT("$AB$"&amp;(INT((ROW()-4)/65)*65+4))="Gain-outphase",INDIRECT(DO$4),INDIRECT(DO$3)))</f>
        <v>05</v>
      </c>
      <c r="AP1116" s="36" t="str">
        <f t="shared" ca="1" si="185"/>
        <v>00</v>
      </c>
      <c r="AQ1116" s="36" t="str">
        <f t="shared" ca="1" si="186"/>
        <v>00</v>
      </c>
      <c r="AR1116" s="36" t="str">
        <f t="shared" ca="1" si="187"/>
        <v>00</v>
      </c>
      <c r="AS1116" s="36"/>
    </row>
    <row r="1117" spans="19:45" ht="30" customHeight="1" x14ac:dyDescent="0.25">
      <c r="S1117" s="7" t="s">
        <v>721</v>
      </c>
      <c r="T1117" s="15" t="s">
        <v>26</v>
      </c>
      <c r="U1117" s="36" t="str">
        <f t="shared" ca="1" si="176"/>
        <v>0x56=-41.80,-41.30;</v>
      </c>
      <c r="V1117" s="37"/>
      <c r="W1117" s="37"/>
      <c r="X1117" s="68"/>
      <c r="Y1117" s="68"/>
      <c r="Z1117" s="55">
        <f t="shared" ca="1" si="177"/>
        <v>3.5</v>
      </c>
      <c r="AA1117" s="39" t="s">
        <v>580</v>
      </c>
      <c r="AB1117" s="40">
        <v>2</v>
      </c>
      <c r="AC1117" s="40" t="s">
        <v>995</v>
      </c>
      <c r="AD1117" s="40">
        <v>1</v>
      </c>
      <c r="AE1117" s="41">
        <v>0</v>
      </c>
      <c r="AF1117" s="42">
        <v>-41.8</v>
      </c>
      <c r="AG1117" s="47">
        <f t="shared" si="188"/>
        <v>-41.3</v>
      </c>
      <c r="AH1117" s="43">
        <f t="shared" ca="1" si="178"/>
        <v>-38.299999999999997</v>
      </c>
      <c r="AI1117" s="43">
        <f t="shared" ca="1" si="179"/>
        <v>-37.799999999999997</v>
      </c>
      <c r="AJ1117" s="44">
        <f t="shared" ca="1" si="180"/>
        <v>-41.8</v>
      </c>
      <c r="AK1117" s="44">
        <f t="shared" ca="1" si="181"/>
        <v>-41.3</v>
      </c>
      <c r="AL1117" s="44">
        <f t="shared" ca="1" si="182"/>
        <v>-40.299999999999997</v>
      </c>
      <c r="AM1117" s="44">
        <f t="shared" ca="1" si="183"/>
        <v>-39.799999999999997</v>
      </c>
      <c r="AN1117" s="36" t="str">
        <f t="shared" ca="1" si="184"/>
        <v>50</v>
      </c>
      <c r="AO1117" s="36" t="str">
        <f ca="1">ManualLookup(AB1117,BoxVal(ROW(AB1117),4,COLUMN(AO1115)),IF(INDIRECT("$AB$"&amp;(INT((ROW()-4)/65)*65+4))="Gain-outphase",INDIRECT(DO$4),INDIRECT(DO$3)))</f>
        <v>06</v>
      </c>
      <c r="AP1117" s="36" t="str">
        <f t="shared" ca="1" si="185"/>
        <v>00</v>
      </c>
      <c r="AQ1117" s="36" t="str">
        <f t="shared" ca="1" si="186"/>
        <v>00</v>
      </c>
      <c r="AR1117" s="36" t="str">
        <f t="shared" ca="1" si="187"/>
        <v>00</v>
      </c>
      <c r="AS1117" s="36"/>
    </row>
    <row r="1118" spans="19:45" ht="30" customHeight="1" x14ac:dyDescent="0.25">
      <c r="S1118" s="7" t="s">
        <v>20</v>
      </c>
      <c r="T1118" s="15">
        <v>-39</v>
      </c>
      <c r="U1118" s="36" t="str">
        <f t="shared" ca="1" si="176"/>
        <v>0x57=-42.30,-41.80;</v>
      </c>
      <c r="V1118" s="37"/>
      <c r="W1118" s="37"/>
      <c r="X1118" s="38"/>
      <c r="Y1118" s="38"/>
      <c r="Z1118" s="55">
        <f t="shared" ca="1" si="177"/>
        <v>4</v>
      </c>
      <c r="AA1118" s="39" t="s">
        <v>580</v>
      </c>
      <c r="AB1118" s="40">
        <v>2.5</v>
      </c>
      <c r="AC1118" s="40" t="s">
        <v>995</v>
      </c>
      <c r="AD1118" s="40">
        <v>1</v>
      </c>
      <c r="AE1118" s="41">
        <v>0</v>
      </c>
      <c r="AF1118" s="42">
        <v>-42.3</v>
      </c>
      <c r="AG1118" s="47">
        <f t="shared" si="188"/>
        <v>-41.8</v>
      </c>
      <c r="AH1118" s="43">
        <f t="shared" ca="1" si="178"/>
        <v>-38.299999999999997</v>
      </c>
      <c r="AI1118" s="43">
        <f t="shared" ca="1" si="179"/>
        <v>-37.799999999999997</v>
      </c>
      <c r="AJ1118" s="44">
        <f t="shared" ca="1" si="180"/>
        <v>-42.3</v>
      </c>
      <c r="AK1118" s="44">
        <f t="shared" ca="1" si="181"/>
        <v>-41.8</v>
      </c>
      <c r="AL1118" s="44">
        <f t="shared" ca="1" si="182"/>
        <v>-40.799999999999997</v>
      </c>
      <c r="AM1118" s="44">
        <f t="shared" ca="1" si="183"/>
        <v>-40.299999999999997</v>
      </c>
      <c r="AN1118" s="36" t="str">
        <f t="shared" ca="1" si="184"/>
        <v>50</v>
      </c>
      <c r="AO1118" s="36" t="str">
        <f ca="1">ManualLookup(AB1118,BoxVal(ROW(AB1118),4,COLUMN(AO1116)),IF(INDIRECT("$AB$"&amp;(INT((ROW()-4)/65)*65+4))="Gain-outphase",INDIRECT(DO$4),INDIRECT(DO$3)))</f>
        <v>07</v>
      </c>
      <c r="AP1118" s="36" t="str">
        <f t="shared" ca="1" si="185"/>
        <v>00</v>
      </c>
      <c r="AQ1118" s="36" t="str">
        <f t="shared" ca="1" si="186"/>
        <v>00</v>
      </c>
      <c r="AR1118" s="36" t="str">
        <f t="shared" ca="1" si="187"/>
        <v>00</v>
      </c>
      <c r="AS1118" s="36"/>
    </row>
    <row r="1119" spans="19:45" ht="30" customHeight="1" x14ac:dyDescent="0.25">
      <c r="S1119" s="7" t="s">
        <v>691</v>
      </c>
      <c r="T1119" s="15" t="s">
        <v>1333</v>
      </c>
      <c r="U1119" s="36"/>
      <c r="V1119" s="37"/>
      <c r="W1119" s="37"/>
      <c r="X1119" s="38"/>
      <c r="Y1119" s="38"/>
      <c r="Z1119" s="55"/>
      <c r="AA1119" s="39"/>
      <c r="AB1119" s="40"/>
      <c r="AC1119" s="40"/>
      <c r="AD1119" s="40"/>
      <c r="AE1119" s="41"/>
      <c r="AF1119" s="42"/>
      <c r="AG1119" s="47"/>
      <c r="AH1119" s="43"/>
      <c r="AI1119" s="43"/>
      <c r="AJ1119" s="44"/>
      <c r="AK1119" s="44"/>
      <c r="AL1119" s="44"/>
      <c r="AM1119" s="44"/>
      <c r="AN1119" s="36"/>
      <c r="AO1119" s="36"/>
      <c r="AP1119" s="36"/>
      <c r="AQ1119" s="36"/>
      <c r="AR1119" s="36"/>
      <c r="AS1119" s="36"/>
    </row>
    <row r="1120" spans="19:45" ht="30" customHeight="1" x14ac:dyDescent="0.25">
      <c r="S1120" s="7" t="s">
        <v>544</v>
      </c>
      <c r="T1120" s="15" t="s">
        <v>993</v>
      </c>
      <c r="U1120" s="36"/>
      <c r="V1120" s="37"/>
      <c r="W1120" s="37"/>
      <c r="X1120" s="38"/>
      <c r="Y1120" s="38"/>
      <c r="Z1120" s="48"/>
      <c r="AA1120" s="39"/>
      <c r="AB1120" s="40"/>
      <c r="AC1120" s="40"/>
      <c r="AD1120" s="40"/>
      <c r="AE1120" s="41"/>
      <c r="AF1120" s="42"/>
      <c r="AG1120" s="49"/>
      <c r="AH1120" s="43"/>
      <c r="AI1120" s="43"/>
      <c r="AJ1120" s="44"/>
      <c r="AK1120" s="44"/>
      <c r="AL1120" s="44"/>
      <c r="AM1120" s="44"/>
      <c r="AN1120" s="36"/>
      <c r="AO1120" s="36"/>
      <c r="AP1120" s="36"/>
      <c r="AQ1120" s="36"/>
      <c r="AR1120" s="36"/>
      <c r="AS1120" s="36"/>
    </row>
    <row r="1121" spans="19:45" ht="30" customHeight="1" x14ac:dyDescent="0.25">
      <c r="S1121" s="7" t="s">
        <v>12</v>
      </c>
      <c r="T1121" s="15" t="s">
        <v>548</v>
      </c>
      <c r="U1121" s="36"/>
      <c r="V1121" s="37"/>
      <c r="W1121" s="37"/>
      <c r="X1121" s="38"/>
      <c r="Y1121" s="38"/>
      <c r="Z1121" s="48"/>
      <c r="AA1121" s="39"/>
      <c r="AB1121" s="40"/>
      <c r="AC1121" s="40"/>
      <c r="AD1121" s="40"/>
      <c r="AE1121" s="41"/>
      <c r="AF1121" s="42"/>
      <c r="AG1121" s="49"/>
      <c r="AH1121" s="43"/>
      <c r="AI1121" s="43"/>
      <c r="AJ1121" s="44"/>
      <c r="AK1121" s="44"/>
      <c r="AL1121" s="44"/>
      <c r="AM1121" s="44"/>
      <c r="AN1121" s="36"/>
      <c r="AO1121" s="36"/>
      <c r="AP1121" s="36"/>
      <c r="AQ1121" s="36"/>
      <c r="AR1121" s="36"/>
      <c r="AS1121" s="36"/>
    </row>
    <row r="1122" spans="19:45" ht="30" customHeight="1" x14ac:dyDescent="0.25">
      <c r="S1122" s="26" t="s">
        <v>773</v>
      </c>
      <c r="T1122" s="15" t="s">
        <v>562</v>
      </c>
      <c r="U1122" s="36"/>
      <c r="V1122" s="37"/>
      <c r="W1122" s="37"/>
      <c r="X1122" s="38"/>
      <c r="Y1122" s="38"/>
      <c r="Z1122" s="48"/>
      <c r="AA1122" s="39"/>
      <c r="AB1122" s="40"/>
      <c r="AC1122" s="40"/>
      <c r="AD1122" s="40"/>
      <c r="AE1122" s="41"/>
      <c r="AF1122" s="42"/>
      <c r="AG1122" s="49"/>
      <c r="AH1122" s="43"/>
      <c r="AI1122" s="43"/>
      <c r="AJ1122" s="44"/>
      <c r="AK1122" s="44"/>
      <c r="AL1122" s="44"/>
      <c r="AM1122" s="44"/>
      <c r="AN1122" s="36"/>
      <c r="AO1122" s="36"/>
      <c r="AP1122" s="36"/>
      <c r="AQ1122" s="36"/>
      <c r="AR1122" s="36"/>
      <c r="AS1122" s="36"/>
    </row>
    <row r="1123" spans="19:45" ht="30" customHeight="1" x14ac:dyDescent="0.25">
      <c r="S1123" s="7" t="s">
        <v>573</v>
      </c>
      <c r="T1123" s="15">
        <v>1.5</v>
      </c>
      <c r="U1123" s="36"/>
      <c r="V1123" s="37"/>
      <c r="W1123" s="37"/>
      <c r="X1123" s="38"/>
      <c r="Y1123" s="38"/>
      <c r="Z1123" s="48"/>
      <c r="AA1123" s="39"/>
      <c r="AB1123" s="40"/>
      <c r="AC1123" s="40"/>
      <c r="AD1123" s="40"/>
      <c r="AE1123" s="41"/>
      <c r="AF1123" s="42"/>
      <c r="AG1123" s="49"/>
      <c r="AH1123" s="43"/>
      <c r="AI1123" s="43"/>
      <c r="AJ1123" s="44"/>
      <c r="AK1123" s="44"/>
      <c r="AL1123" s="44"/>
      <c r="AM1123" s="44"/>
      <c r="AN1123" s="36"/>
      <c r="AO1123" s="36"/>
      <c r="AP1123" s="36"/>
      <c r="AQ1123" s="36"/>
      <c r="AR1123" s="36"/>
      <c r="AS1123" s="36"/>
    </row>
    <row r="1124" spans="19:45" ht="30" customHeight="1" x14ac:dyDescent="0.25">
      <c r="S1124" s="7" t="s">
        <v>590</v>
      </c>
      <c r="T1124" s="15">
        <f>VLOOKUP(T1109,MPN!$A$1:$E$1000,4,FALSE)</f>
        <v>-38</v>
      </c>
      <c r="U1124" s="36"/>
      <c r="V1124" s="37"/>
      <c r="W1124" s="37"/>
      <c r="X1124" s="38"/>
      <c r="Y1124" s="38"/>
      <c r="Z1124" s="48"/>
      <c r="AA1124" s="39"/>
      <c r="AB1124" s="40"/>
      <c r="AC1124" s="40"/>
      <c r="AD1124" s="40"/>
      <c r="AE1124" s="41"/>
      <c r="AF1124" s="42"/>
      <c r="AG1124" s="49"/>
      <c r="AH1124" s="43"/>
      <c r="AI1124" s="43"/>
      <c r="AJ1124" s="44"/>
      <c r="AK1124" s="44"/>
      <c r="AL1124" s="44"/>
      <c r="AM1124" s="44"/>
      <c r="AN1124" s="36"/>
      <c r="AO1124" s="36"/>
      <c r="AP1124" s="36"/>
      <c r="AQ1124" s="36"/>
      <c r="AR1124" s="36"/>
      <c r="AS1124" s="36"/>
    </row>
    <row r="1125" spans="19:45" ht="30" customHeight="1" x14ac:dyDescent="0.25">
      <c r="S1125" s="7" t="s">
        <v>693</v>
      </c>
      <c r="T1125" s="15">
        <v>0.8</v>
      </c>
      <c r="U1125" s="36"/>
      <c r="V1125" s="37"/>
      <c r="W1125" s="37"/>
      <c r="X1125" s="38"/>
      <c r="Y1125" s="38"/>
      <c r="Z1125" s="48"/>
      <c r="AA1125" s="39"/>
      <c r="AB1125" s="40"/>
      <c r="AC1125" s="40"/>
      <c r="AD1125" s="40"/>
      <c r="AE1125" s="41"/>
      <c r="AF1125" s="42"/>
      <c r="AG1125" s="49"/>
      <c r="AH1125" s="43"/>
      <c r="AI1125" s="43"/>
      <c r="AJ1125" s="44"/>
      <c r="AK1125" s="44"/>
      <c r="AL1125" s="44"/>
      <c r="AM1125" s="44"/>
      <c r="AN1125" s="36"/>
      <c r="AO1125" s="36"/>
      <c r="AP1125" s="36"/>
      <c r="AQ1125" s="36"/>
      <c r="AR1125" s="36"/>
      <c r="AS1125" s="36"/>
    </row>
    <row r="1126" spans="19:45" ht="30" customHeight="1" x14ac:dyDescent="0.25">
      <c r="S1126" s="7" t="s">
        <v>604</v>
      </c>
      <c r="T1126" s="7" t="str">
        <f>VLOOKUP($T1113,$AU$1:$AZ$31,MATCH($T1107,$AU$1:$AZ$1,0),FALSE)&amp;"_"&amp;T1115</f>
        <v>12V_TestMode</v>
      </c>
      <c r="U1126" s="36"/>
      <c r="V1126" s="37"/>
      <c r="W1126" s="37"/>
      <c r="X1126" s="38"/>
      <c r="Y1126" s="38"/>
      <c r="Z1126" s="48"/>
      <c r="AA1126" s="39"/>
      <c r="AB1126" s="40"/>
      <c r="AC1126" s="40"/>
      <c r="AD1126" s="40"/>
      <c r="AE1126" s="41"/>
      <c r="AF1126" s="42"/>
      <c r="AG1126" s="49"/>
      <c r="AH1126" s="43"/>
      <c r="AI1126" s="43"/>
      <c r="AJ1126" s="44"/>
      <c r="AK1126" s="44"/>
      <c r="AL1126" s="44"/>
      <c r="AM1126" s="44"/>
      <c r="AN1126" s="36"/>
      <c r="AO1126" s="36"/>
      <c r="AP1126" s="36"/>
      <c r="AQ1126" s="36"/>
      <c r="AR1126" s="36"/>
      <c r="AS1126" s="36"/>
    </row>
    <row r="1127" spans="19:45" ht="30" customHeight="1" x14ac:dyDescent="0.25">
      <c r="S1127" s="7" t="s">
        <v>424</v>
      </c>
      <c r="T1127" s="7" t="str">
        <f>VLOOKUP($T1109,MPN!$A$1:$E$500,2,FALSE)</f>
        <v>AMIC</v>
      </c>
      <c r="U1127" s="36"/>
      <c r="V1127" s="37"/>
      <c r="W1127" s="37"/>
      <c r="X1127" s="38"/>
      <c r="Y1127" s="38"/>
      <c r="Z1127" s="48"/>
      <c r="AA1127" s="39"/>
      <c r="AB1127" s="40"/>
      <c r="AC1127" s="40"/>
      <c r="AD1127" s="40"/>
      <c r="AE1127" s="41"/>
      <c r="AF1127" s="42"/>
      <c r="AG1127" s="49"/>
      <c r="AH1127" s="43"/>
      <c r="AI1127" s="43"/>
      <c r="AJ1127" s="44"/>
      <c r="AK1127" s="44"/>
      <c r="AL1127" s="44"/>
      <c r="AM1127" s="44"/>
      <c r="AN1127" s="36"/>
      <c r="AO1127" s="36"/>
      <c r="AP1127" s="36"/>
      <c r="AQ1127" s="36"/>
      <c r="AR1127" s="36"/>
      <c r="AS1127" s="36"/>
    </row>
    <row r="1128" spans="19:45" ht="30" customHeight="1" x14ac:dyDescent="0.25">
      <c r="S1128" s="7" t="s">
        <v>16</v>
      </c>
      <c r="T1128" s="7" t="str">
        <f>VLOOKUP($T1110,ASIC!$A$1:$B$200,2,FALSE)</f>
        <v>304ZA</v>
      </c>
      <c r="U1128" s="36"/>
      <c r="V1128" s="37"/>
      <c r="W1128" s="37"/>
      <c r="X1128" s="38"/>
      <c r="Y1128" s="38"/>
      <c r="Z1128" s="48"/>
      <c r="AA1128" s="39"/>
      <c r="AB1128" s="40"/>
      <c r="AC1128" s="40"/>
      <c r="AD1128" s="40"/>
      <c r="AE1128" s="41"/>
      <c r="AF1128" s="42"/>
      <c r="AG1128" s="49"/>
      <c r="AH1128" s="43"/>
      <c r="AI1128" s="43"/>
      <c r="AJ1128" s="44"/>
      <c r="AK1128" s="44"/>
      <c r="AL1128" s="44"/>
      <c r="AM1128" s="44"/>
      <c r="AN1128" s="36"/>
      <c r="AO1128" s="36"/>
      <c r="AP1128" s="36"/>
      <c r="AQ1128" s="36"/>
      <c r="AR1128" s="36"/>
      <c r="AS1128" s="36"/>
    </row>
    <row r="1129" spans="19:45" ht="30" customHeight="1" x14ac:dyDescent="0.25">
      <c r="S1129" s="7" t="s">
        <v>17</v>
      </c>
      <c r="T1129" s="7" t="str">
        <f>VLOOKUP($T1111,Sensor!$A$1:$B$100,2,FALSE)</f>
        <v>N028A</v>
      </c>
      <c r="U1129" s="36"/>
      <c r="V1129" s="37"/>
      <c r="W1129" s="37"/>
      <c r="X1129" s="38"/>
      <c r="Y1129" s="38"/>
      <c r="Z1129" s="48"/>
      <c r="AA1129" s="39"/>
      <c r="AB1129" s="40"/>
      <c r="AC1129" s="40"/>
      <c r="AD1129" s="40"/>
      <c r="AE1129" s="41"/>
      <c r="AF1129" s="42"/>
      <c r="AG1129" s="49"/>
      <c r="AH1129" s="43"/>
      <c r="AI1129" s="43"/>
      <c r="AJ1129" s="44"/>
      <c r="AK1129" s="44"/>
      <c r="AL1129" s="44"/>
      <c r="AM1129" s="44"/>
      <c r="AN1129" s="36"/>
      <c r="AO1129" s="36"/>
      <c r="AP1129" s="36"/>
      <c r="AQ1129" s="36"/>
      <c r="AR1129" s="36"/>
      <c r="AS1129" s="36"/>
    </row>
    <row r="1130" spans="19:45" ht="30" customHeight="1" x14ac:dyDescent="0.25">
      <c r="S1130" s="7" t="s">
        <v>21</v>
      </c>
      <c r="T1130" s="7" t="str">
        <f>VLOOKUP($T1109,MPN!$A$1:$E$500,5,FALSE)</f>
        <v>Default</v>
      </c>
      <c r="U1130" s="36"/>
      <c r="V1130" s="37"/>
      <c r="W1130" s="37"/>
      <c r="X1130" s="38"/>
      <c r="Y1130" s="38"/>
      <c r="Z1130" s="48"/>
      <c r="AA1130" s="39"/>
      <c r="AB1130" s="40"/>
      <c r="AC1130" s="40"/>
      <c r="AD1130" s="40"/>
      <c r="AE1130" s="41"/>
      <c r="AF1130" s="42"/>
      <c r="AG1130" s="49"/>
      <c r="AH1130" s="43"/>
      <c r="AI1130" s="43"/>
      <c r="AJ1130" s="44"/>
      <c r="AK1130" s="44"/>
      <c r="AL1130" s="44"/>
      <c r="AM1130" s="44"/>
      <c r="AN1130" s="36"/>
      <c r="AO1130" s="36"/>
      <c r="AP1130" s="36"/>
      <c r="AQ1130" s="36"/>
      <c r="AR1130" s="36"/>
      <c r="AS1130" s="36"/>
    </row>
    <row r="1131" spans="19:45" ht="30" customHeight="1" x14ac:dyDescent="0.25">
      <c r="S1131" s="7" t="s">
        <v>545</v>
      </c>
      <c r="T1131" s="7">
        <f>VLOOKUP(T1120,$DT$1:$DV$31,3,FALSE)</f>
        <v>0</v>
      </c>
      <c r="U1131" s="36"/>
      <c r="V1131" s="37"/>
      <c r="W1131" s="37"/>
      <c r="X1131" s="38"/>
      <c r="Y1131" s="38"/>
      <c r="Z1131" s="48"/>
      <c r="AA1131" s="39"/>
      <c r="AB1131" s="40"/>
      <c r="AC1131" s="40"/>
      <c r="AD1131" s="40"/>
      <c r="AE1131" s="41"/>
      <c r="AF1131" s="42"/>
      <c r="AG1131" s="49"/>
      <c r="AH1131" s="43"/>
      <c r="AI1131" s="43"/>
      <c r="AJ1131" s="44"/>
      <c r="AK1131" s="44"/>
      <c r="AL1131" s="44"/>
      <c r="AM1131" s="44"/>
      <c r="AN1131" s="36"/>
      <c r="AO1131" s="36"/>
      <c r="AP1131" s="36"/>
      <c r="AQ1131" s="36"/>
      <c r="AR1131" s="36"/>
      <c r="AS1131" s="36"/>
    </row>
    <row r="1132" spans="19:45" ht="30" customHeight="1" x14ac:dyDescent="0.25">
      <c r="S1132" s="7" t="s">
        <v>22</v>
      </c>
      <c r="T1132" s="15">
        <v>1</v>
      </c>
      <c r="U1132" s="36"/>
      <c r="V1132" s="37"/>
      <c r="W1132" s="37"/>
      <c r="X1132" s="38"/>
      <c r="Y1132" s="38"/>
      <c r="Z1132" s="48"/>
      <c r="AA1132" s="39"/>
      <c r="AB1132" s="40"/>
      <c r="AC1132" s="40"/>
      <c r="AD1132" s="40"/>
      <c r="AE1132" s="41"/>
      <c r="AF1132" s="42"/>
      <c r="AG1132" s="49"/>
      <c r="AH1132" s="43"/>
      <c r="AI1132" s="43"/>
      <c r="AJ1132" s="44"/>
      <c r="AK1132" s="44"/>
      <c r="AL1132" s="44"/>
      <c r="AM1132" s="44"/>
      <c r="AN1132" s="36"/>
      <c r="AO1132" s="36"/>
      <c r="AP1132" s="36"/>
      <c r="AQ1132" s="36"/>
      <c r="AR1132" s="36"/>
      <c r="AS1132" s="36"/>
    </row>
    <row r="1133" spans="19:45" ht="30" customHeight="1" x14ac:dyDescent="0.25">
      <c r="S1133" s="7" t="s">
        <v>696</v>
      </c>
      <c r="T1133" s="28">
        <v>45534</v>
      </c>
      <c r="U1133" s="36"/>
      <c r="V1133" s="37"/>
      <c r="W1133" s="37"/>
      <c r="X1133" s="38"/>
      <c r="Y1133" s="38"/>
      <c r="Z1133" s="48"/>
      <c r="AA1133" s="39"/>
      <c r="AB1133" s="40"/>
      <c r="AC1133" s="40"/>
      <c r="AD1133" s="40"/>
      <c r="AE1133" s="41"/>
      <c r="AF1133" s="42"/>
      <c r="AG1133" s="49"/>
      <c r="AH1133" s="43"/>
      <c r="AI1133" s="43"/>
      <c r="AJ1133" s="44"/>
      <c r="AK1133" s="44"/>
      <c r="AL1133" s="44"/>
      <c r="AM1133" s="44"/>
      <c r="AN1133" s="36"/>
      <c r="AO1133" s="36"/>
      <c r="AP1133" s="36"/>
      <c r="AQ1133" s="36"/>
      <c r="AR1133" s="36"/>
      <c r="AS1133" s="36"/>
    </row>
    <row r="1134" spans="19:45" ht="30" customHeight="1" x14ac:dyDescent="0.25">
      <c r="S1134" s="7" t="s">
        <v>694</v>
      </c>
      <c r="T1134" s="15" t="s">
        <v>994</v>
      </c>
      <c r="U1134" s="36"/>
      <c r="V1134" s="37"/>
      <c r="W1134" s="37"/>
      <c r="X1134" s="38"/>
      <c r="Y1134" s="38"/>
      <c r="Z1134" s="48"/>
      <c r="AA1134" s="39"/>
      <c r="AB1134" s="40"/>
      <c r="AC1134" s="40"/>
      <c r="AD1134" s="40"/>
      <c r="AE1134" s="41"/>
      <c r="AF1134" s="42"/>
      <c r="AG1134" s="49"/>
      <c r="AH1134" s="43"/>
      <c r="AI1134" s="43"/>
      <c r="AJ1134" s="44"/>
      <c r="AK1134" s="44"/>
      <c r="AL1134" s="44"/>
      <c r="AM1134" s="44"/>
      <c r="AN1134" s="36"/>
      <c r="AO1134" s="36"/>
      <c r="AP1134" s="36"/>
      <c r="AQ1134" s="36"/>
      <c r="AR1134" s="36"/>
      <c r="AS1134" s="36"/>
    </row>
    <row r="1135" spans="19:45" ht="30" customHeight="1" x14ac:dyDescent="0.25">
      <c r="S1135" s="7" t="s">
        <v>697</v>
      </c>
      <c r="T1135" s="7">
        <f ca="1">COUNTA(U1110:U1169)</f>
        <v>9</v>
      </c>
      <c r="U1135" s="36"/>
      <c r="V1135" s="37"/>
      <c r="W1135" s="37"/>
      <c r="X1135" s="38"/>
      <c r="Y1135" s="38"/>
      <c r="Z1135" s="48"/>
      <c r="AA1135" s="39"/>
      <c r="AB1135" s="40"/>
      <c r="AC1135" s="40"/>
      <c r="AD1135" s="40"/>
      <c r="AE1135" s="41"/>
      <c r="AF1135" s="42"/>
      <c r="AG1135" s="49"/>
      <c r="AH1135" s="43"/>
      <c r="AI1135" s="43"/>
      <c r="AJ1135" s="44"/>
      <c r="AK1135" s="44"/>
      <c r="AL1135" s="44"/>
      <c r="AM1135" s="44"/>
      <c r="AN1135" s="36"/>
      <c r="AO1135" s="36"/>
      <c r="AP1135" s="36"/>
      <c r="AQ1135" s="36"/>
      <c r="AR1135" s="36"/>
      <c r="AS1135" s="36"/>
    </row>
    <row r="1136" spans="19:45" ht="30" customHeight="1" x14ac:dyDescent="0.25">
      <c r="S1136" s="7" t="s">
        <v>715</v>
      </c>
      <c r="T1136" s="7" t="str">
        <f>T1124&amp;"+/-"&amp;T1125&amp;" "&amp;T1134</f>
        <v>-38+/-0.8 dBV</v>
      </c>
      <c r="U1136" s="36"/>
      <c r="V1136" s="37"/>
      <c r="W1136" s="37"/>
      <c r="X1136" s="38"/>
      <c r="Y1136" s="38"/>
      <c r="Z1136" s="48"/>
      <c r="AA1136" s="39"/>
      <c r="AB1136" s="40"/>
      <c r="AC1136" s="40"/>
      <c r="AD1136" s="40"/>
      <c r="AE1136" s="41"/>
      <c r="AF1136" s="42"/>
      <c r="AG1136" s="49"/>
      <c r="AH1136" s="43"/>
      <c r="AI1136" s="43"/>
      <c r="AJ1136" s="44"/>
      <c r="AK1136" s="44"/>
      <c r="AL1136" s="44"/>
      <c r="AM1136" s="44"/>
      <c r="AN1136" s="36"/>
      <c r="AO1136" s="36"/>
      <c r="AP1136" s="36"/>
      <c r="AQ1136" s="36"/>
      <c r="AR1136" s="36"/>
      <c r="AS1136" s="36"/>
    </row>
    <row r="1137" spans="19:45" ht="30" customHeight="1" x14ac:dyDescent="0.25">
      <c r="S1137" s="7" t="s">
        <v>719</v>
      </c>
      <c r="T1137" s="54" t="str">
        <f>T1116&amp;" : "&amp;T1119&amp;" "&amp;"(uA)"&amp;CHAR(10)&amp;"Vdc&amp;Remark: "&amp;T1122</f>
        <v>3.3V : 100~170 (uA)
Vdc&amp;Remark: -</v>
      </c>
      <c r="U1137" s="36"/>
      <c r="V1137" s="37"/>
      <c r="W1137" s="37"/>
      <c r="X1137" s="38"/>
      <c r="Y1137" s="38"/>
      <c r="Z1137" s="48"/>
      <c r="AA1137" s="39"/>
      <c r="AB1137" s="40"/>
      <c r="AC1137" s="40"/>
      <c r="AD1137" s="40"/>
      <c r="AE1137" s="41"/>
      <c r="AF1137" s="42"/>
      <c r="AG1137" s="49"/>
      <c r="AH1137" s="43"/>
      <c r="AI1137" s="43"/>
      <c r="AJ1137" s="44"/>
      <c r="AK1137" s="44"/>
      <c r="AL1137" s="44"/>
      <c r="AM1137" s="44"/>
      <c r="AN1137" s="36"/>
      <c r="AO1137" s="36"/>
      <c r="AP1137" s="36"/>
      <c r="AQ1137" s="36"/>
      <c r="AR1137" s="36"/>
      <c r="AS1137" s="36"/>
    </row>
    <row r="1138" spans="19:45" ht="30" customHeight="1" x14ac:dyDescent="0.25">
      <c r="U1138" s="36"/>
      <c r="V1138" s="37"/>
      <c r="W1138" s="37"/>
      <c r="X1138" s="38"/>
      <c r="Y1138" s="38"/>
      <c r="Z1138" s="48"/>
      <c r="AA1138" s="39"/>
      <c r="AB1138" s="40"/>
      <c r="AC1138" s="40"/>
      <c r="AD1138" s="40"/>
      <c r="AE1138" s="41"/>
      <c r="AF1138" s="42"/>
      <c r="AG1138" s="49"/>
      <c r="AH1138" s="43"/>
      <c r="AI1138" s="43"/>
      <c r="AJ1138" s="44"/>
      <c r="AK1138" s="44"/>
      <c r="AL1138" s="44"/>
      <c r="AM1138" s="44"/>
      <c r="AN1138" s="36"/>
      <c r="AO1138" s="36"/>
      <c r="AP1138" s="36"/>
      <c r="AQ1138" s="36"/>
      <c r="AR1138" s="36"/>
      <c r="AS1138" s="36"/>
    </row>
    <row r="1139" spans="19:45" ht="30" customHeight="1" x14ac:dyDescent="0.25">
      <c r="S1139" s="2" t="s">
        <v>14</v>
      </c>
      <c r="T1139" s="2" t="str">
        <f>ADDRESS(ROW(S1139),COLUMN($S$1))&amp;":"&amp;ADDRESS(ROW(S1169),COLUMN($T$1))</f>
        <v>$S$1139:$T$1169</v>
      </c>
      <c r="U1139" s="36"/>
      <c r="V1139" s="37"/>
      <c r="W1139" s="37"/>
      <c r="X1139" s="38"/>
      <c r="Y1139" s="38"/>
      <c r="Z1139" s="48"/>
      <c r="AA1139" s="39"/>
      <c r="AB1139" s="40"/>
      <c r="AC1139" s="40"/>
      <c r="AD1139" s="40"/>
      <c r="AE1139" s="41"/>
      <c r="AF1139" s="42"/>
      <c r="AG1139" s="49"/>
      <c r="AH1139" s="43"/>
      <c r="AI1139" s="43"/>
      <c r="AJ1139" s="44"/>
      <c r="AK1139" s="44"/>
      <c r="AL1139" s="44"/>
      <c r="AM1139" s="44"/>
      <c r="AN1139" s="36"/>
      <c r="AO1139" s="36"/>
      <c r="AP1139" s="36"/>
      <c r="AQ1139" s="36"/>
      <c r="AR1139" s="36"/>
      <c r="AS1139" s="36"/>
    </row>
    <row r="1140" spans="19:45" ht="30" customHeight="1" x14ac:dyDescent="0.25">
      <c r="S1140" s="4" t="str">
        <f>$BB$2</f>
        <v>14V</v>
      </c>
      <c r="T1140" s="3" t="s">
        <v>255</v>
      </c>
      <c r="U1140" s="36"/>
      <c r="V1140" s="37"/>
      <c r="W1140" s="37"/>
      <c r="X1140" s="38"/>
      <c r="Y1140" s="38"/>
      <c r="Z1140" s="48"/>
      <c r="AA1140" s="39"/>
      <c r="AB1140" s="40"/>
      <c r="AC1140" s="40"/>
      <c r="AD1140" s="40"/>
      <c r="AE1140" s="41"/>
      <c r="AF1140" s="42"/>
      <c r="AG1140" s="49"/>
      <c r="AH1140" s="43"/>
      <c r="AI1140" s="43"/>
      <c r="AJ1140" s="44"/>
      <c r="AK1140" s="44"/>
      <c r="AL1140" s="44"/>
      <c r="AM1140" s="44"/>
      <c r="AN1140" s="36"/>
      <c r="AO1140" s="36"/>
      <c r="AP1140" s="36"/>
      <c r="AQ1140" s="36"/>
      <c r="AR1140" s="36"/>
      <c r="AS1140" s="36"/>
    </row>
    <row r="1141" spans="19:45" ht="30" customHeight="1" x14ac:dyDescent="0.25">
      <c r="S1141" s="4" t="str">
        <f>$BB$3</f>
        <v>13V</v>
      </c>
      <c r="T1141" s="3">
        <v>1.5</v>
      </c>
      <c r="U1141" s="36"/>
      <c r="V1141" s="37"/>
      <c r="W1141" s="37"/>
      <c r="X1141" s="38"/>
      <c r="Y1141" s="38"/>
      <c r="Z1141" s="48"/>
      <c r="AA1141" s="39"/>
      <c r="AB1141" s="40"/>
      <c r="AC1141" s="40"/>
      <c r="AD1141" s="40"/>
      <c r="AE1141" s="41"/>
      <c r="AF1141" s="42"/>
      <c r="AG1141" s="49"/>
      <c r="AH1141" s="43"/>
      <c r="AI1141" s="43"/>
      <c r="AJ1141" s="44"/>
      <c r="AK1141" s="44"/>
      <c r="AL1141" s="44"/>
      <c r="AM1141" s="44"/>
      <c r="AN1141" s="36"/>
      <c r="AO1141" s="36"/>
      <c r="AP1141" s="36"/>
      <c r="AQ1141" s="36"/>
      <c r="AR1141" s="36"/>
      <c r="AS1141" s="36"/>
    </row>
    <row r="1142" spans="19:45" ht="30" customHeight="1" x14ac:dyDescent="0.25">
      <c r="S1142" s="4" t="str">
        <f>$BB$4</f>
        <v>12V</v>
      </c>
      <c r="T1142" s="3">
        <v>0</v>
      </c>
      <c r="U1142" s="36"/>
      <c r="V1142" s="37"/>
      <c r="W1142" s="37"/>
      <c r="X1142" s="38"/>
      <c r="Y1142" s="38"/>
      <c r="Z1142" s="48"/>
      <c r="AA1142" s="39"/>
      <c r="AB1142" s="40"/>
      <c r="AC1142" s="40"/>
      <c r="AD1142" s="40"/>
      <c r="AE1142" s="41"/>
      <c r="AF1142" s="42"/>
      <c r="AG1142" s="49"/>
      <c r="AH1142" s="43"/>
      <c r="AI1142" s="43"/>
      <c r="AJ1142" s="44"/>
      <c r="AK1142" s="44"/>
      <c r="AL1142" s="44"/>
      <c r="AM1142" s="44"/>
      <c r="AN1142" s="36"/>
      <c r="AO1142" s="36"/>
      <c r="AP1142" s="36"/>
      <c r="AQ1142" s="36"/>
      <c r="AR1142" s="36"/>
      <c r="AS1142" s="36"/>
    </row>
    <row r="1143" spans="19:45" ht="30" customHeight="1" x14ac:dyDescent="0.25">
      <c r="S1143" s="4" t="str">
        <f>$BB$5</f>
        <v>11V</v>
      </c>
      <c r="T1143" s="3">
        <v>-1.5</v>
      </c>
      <c r="U1143" s="36"/>
      <c r="V1143" s="37"/>
      <c r="W1143" s="37"/>
      <c r="X1143" s="38"/>
      <c r="Y1143" s="38"/>
      <c r="Z1143" s="48"/>
      <c r="AA1143" s="39"/>
      <c r="AB1143" s="40"/>
      <c r="AC1143" s="40"/>
      <c r="AD1143" s="40"/>
      <c r="AE1143" s="41"/>
      <c r="AF1143" s="42"/>
      <c r="AG1143" s="49"/>
      <c r="AH1143" s="43"/>
      <c r="AI1143" s="43"/>
      <c r="AJ1143" s="44"/>
      <c r="AK1143" s="44"/>
      <c r="AL1143" s="44"/>
      <c r="AM1143" s="44"/>
      <c r="AN1143" s="36"/>
      <c r="AO1143" s="36"/>
      <c r="AP1143" s="36"/>
      <c r="AQ1143" s="36"/>
      <c r="AR1143" s="36"/>
      <c r="AS1143" s="36"/>
    </row>
    <row r="1144" spans="19:45" ht="30" customHeight="1" x14ac:dyDescent="0.25">
      <c r="S1144" s="4" t="str">
        <f>$BB$6</f>
        <v>10V</v>
      </c>
      <c r="T1144" s="3" t="s">
        <v>562</v>
      </c>
      <c r="U1144" s="36"/>
      <c r="V1144" s="37"/>
      <c r="W1144" s="37"/>
      <c r="X1144" s="38"/>
      <c r="Y1144" s="38"/>
      <c r="Z1144" s="48"/>
      <c r="AA1144" s="39"/>
      <c r="AB1144" s="40"/>
      <c r="AC1144" s="40"/>
      <c r="AD1144" s="40"/>
      <c r="AE1144" s="41"/>
      <c r="AF1144" s="42"/>
      <c r="AG1144" s="49"/>
      <c r="AH1144" s="43"/>
      <c r="AI1144" s="43"/>
      <c r="AJ1144" s="44"/>
      <c r="AK1144" s="44"/>
      <c r="AL1144" s="44"/>
      <c r="AM1144" s="44"/>
      <c r="AN1144" s="36"/>
      <c r="AO1144" s="36"/>
      <c r="AP1144" s="36"/>
      <c r="AQ1144" s="36"/>
      <c r="AR1144" s="36"/>
      <c r="AS1144" s="36"/>
    </row>
    <row r="1145" spans="19:45" ht="30" customHeight="1" x14ac:dyDescent="0.25">
      <c r="S1145" s="4" t="str">
        <f>$BB$7</f>
        <v>9V</v>
      </c>
      <c r="T1145" s="3" t="s">
        <v>562</v>
      </c>
      <c r="U1145" s="36"/>
      <c r="V1145" s="37"/>
      <c r="W1145" s="37"/>
      <c r="X1145" s="38"/>
      <c r="Y1145" s="38"/>
      <c r="Z1145" s="48"/>
      <c r="AA1145" s="39"/>
      <c r="AB1145" s="40"/>
      <c r="AC1145" s="40"/>
      <c r="AD1145" s="40"/>
      <c r="AE1145" s="41"/>
      <c r="AF1145" s="42"/>
      <c r="AG1145" s="49"/>
      <c r="AH1145" s="43"/>
      <c r="AI1145" s="43"/>
      <c r="AJ1145" s="44"/>
      <c r="AK1145" s="44"/>
      <c r="AL1145" s="44"/>
      <c r="AM1145" s="44"/>
      <c r="AN1145" s="36"/>
      <c r="AO1145" s="36"/>
      <c r="AP1145" s="36"/>
      <c r="AQ1145" s="36"/>
      <c r="AR1145" s="36"/>
      <c r="AS1145" s="36"/>
    </row>
    <row r="1146" spans="19:45" ht="30" customHeight="1" x14ac:dyDescent="0.25">
      <c r="S1146" s="4" t="str">
        <f>$BB$8</f>
        <v>8V</v>
      </c>
      <c r="T1146" s="3" t="s">
        <v>562</v>
      </c>
      <c r="U1146" s="36"/>
      <c r="V1146" s="37"/>
      <c r="W1146" s="37"/>
      <c r="X1146" s="38"/>
      <c r="Y1146" s="38"/>
      <c r="Z1146" s="48"/>
      <c r="AA1146" s="39"/>
      <c r="AB1146" s="40"/>
      <c r="AC1146" s="40"/>
      <c r="AD1146" s="40"/>
      <c r="AE1146" s="41"/>
      <c r="AF1146" s="42"/>
      <c r="AG1146" s="49"/>
      <c r="AH1146" s="43"/>
      <c r="AI1146" s="43"/>
      <c r="AJ1146" s="44"/>
      <c r="AK1146" s="44"/>
      <c r="AL1146" s="44"/>
      <c r="AM1146" s="44"/>
      <c r="AN1146" s="36"/>
      <c r="AO1146" s="36"/>
      <c r="AP1146" s="36"/>
      <c r="AQ1146" s="36"/>
      <c r="AR1146" s="36"/>
      <c r="AS1146" s="36"/>
    </row>
    <row r="1147" spans="19:45" ht="30" customHeight="1" x14ac:dyDescent="0.25">
      <c r="S1147" s="4" t="str">
        <f>$BB$9</f>
        <v>7V</v>
      </c>
      <c r="T1147" s="3" t="s">
        <v>562</v>
      </c>
      <c r="U1147" s="36"/>
      <c r="V1147" s="37"/>
      <c r="W1147" s="37"/>
      <c r="X1147" s="38"/>
      <c r="Y1147" s="38"/>
      <c r="Z1147" s="48"/>
      <c r="AA1147" s="39"/>
      <c r="AB1147" s="40"/>
      <c r="AC1147" s="40"/>
      <c r="AD1147" s="40"/>
      <c r="AE1147" s="41"/>
      <c r="AF1147" s="42"/>
      <c r="AG1147" s="49"/>
      <c r="AH1147" s="43"/>
      <c r="AI1147" s="43"/>
      <c r="AJ1147" s="44"/>
      <c r="AK1147" s="44"/>
      <c r="AL1147" s="44"/>
      <c r="AM1147" s="44"/>
      <c r="AN1147" s="36"/>
      <c r="AO1147" s="36"/>
      <c r="AP1147" s="36"/>
      <c r="AQ1147" s="36"/>
      <c r="AR1147" s="36"/>
      <c r="AS1147" s="36"/>
    </row>
    <row r="1148" spans="19:45" ht="30" customHeight="1" x14ac:dyDescent="0.25">
      <c r="S1148" s="4" t="str">
        <f>$BB$10</f>
        <v>FIX</v>
      </c>
      <c r="T1148" s="3">
        <v>0</v>
      </c>
      <c r="U1148" s="36"/>
      <c r="V1148" s="37"/>
      <c r="W1148" s="37"/>
      <c r="X1148" s="38"/>
      <c r="Y1148" s="38"/>
      <c r="Z1148" s="48"/>
      <c r="AA1148" s="39"/>
      <c r="AB1148" s="40"/>
      <c r="AC1148" s="40"/>
      <c r="AD1148" s="40"/>
      <c r="AE1148" s="41"/>
      <c r="AF1148" s="42"/>
      <c r="AG1148" s="49"/>
      <c r="AH1148" s="43"/>
      <c r="AI1148" s="43"/>
      <c r="AJ1148" s="44"/>
      <c r="AK1148" s="44"/>
      <c r="AL1148" s="44"/>
      <c r="AM1148" s="44"/>
      <c r="AN1148" s="36"/>
      <c r="AO1148" s="36"/>
      <c r="AP1148" s="36"/>
      <c r="AQ1148" s="36"/>
      <c r="AR1148" s="36"/>
      <c r="AS1148" s="36"/>
    </row>
    <row r="1149" spans="19:45" ht="30" customHeight="1" x14ac:dyDescent="0.25">
      <c r="S1149" s="4" t="str">
        <f>$BB$11</f>
        <v>-</v>
      </c>
      <c r="T1149" s="3"/>
      <c r="U1149" s="36"/>
      <c r="V1149" s="37"/>
      <c r="W1149" s="37"/>
      <c r="X1149" s="38"/>
      <c r="Y1149" s="38"/>
      <c r="Z1149" s="48"/>
      <c r="AA1149" s="39"/>
      <c r="AB1149" s="40"/>
      <c r="AC1149" s="40"/>
      <c r="AD1149" s="40"/>
      <c r="AE1149" s="41"/>
      <c r="AF1149" s="42"/>
      <c r="AG1149" s="49"/>
      <c r="AH1149" s="43"/>
      <c r="AI1149" s="43"/>
      <c r="AJ1149" s="44"/>
      <c r="AK1149" s="44"/>
      <c r="AL1149" s="44"/>
      <c r="AM1149" s="44"/>
      <c r="AN1149" s="36"/>
      <c r="AO1149" s="36"/>
      <c r="AP1149" s="36"/>
      <c r="AQ1149" s="36"/>
      <c r="AR1149" s="36"/>
      <c r="AS1149" s="36"/>
    </row>
    <row r="1150" spans="19:45" ht="30" customHeight="1" x14ac:dyDescent="0.25">
      <c r="S1150" s="4" t="str">
        <f>$BB$12</f>
        <v>-</v>
      </c>
      <c r="T1150" s="3"/>
      <c r="U1150" s="36"/>
      <c r="V1150" s="37"/>
      <c r="W1150" s="37"/>
      <c r="X1150" s="38"/>
      <c r="Y1150" s="38"/>
      <c r="Z1150" s="48"/>
      <c r="AA1150" s="39"/>
      <c r="AB1150" s="40"/>
      <c r="AC1150" s="40"/>
      <c r="AD1150" s="40"/>
      <c r="AE1150" s="41"/>
      <c r="AF1150" s="42"/>
      <c r="AG1150" s="49"/>
      <c r="AH1150" s="43"/>
      <c r="AI1150" s="43"/>
      <c r="AJ1150" s="44"/>
      <c r="AK1150" s="44"/>
      <c r="AL1150" s="44"/>
      <c r="AM1150" s="44"/>
      <c r="AN1150" s="36"/>
      <c r="AO1150" s="36"/>
      <c r="AP1150" s="36"/>
      <c r="AQ1150" s="36"/>
      <c r="AR1150" s="36"/>
      <c r="AS1150" s="36"/>
    </row>
    <row r="1151" spans="19:45" ht="30" customHeight="1" x14ac:dyDescent="0.25">
      <c r="S1151" s="4" t="str">
        <f>$BB$13</f>
        <v>-</v>
      </c>
      <c r="T1151" s="3"/>
      <c r="U1151" s="36"/>
      <c r="V1151" s="37"/>
      <c r="W1151" s="37"/>
      <c r="X1151" s="38"/>
      <c r="Y1151" s="38"/>
      <c r="Z1151" s="48"/>
      <c r="AA1151" s="39"/>
      <c r="AB1151" s="40"/>
      <c r="AC1151" s="40"/>
      <c r="AD1151" s="40"/>
      <c r="AE1151" s="41"/>
      <c r="AF1151" s="42"/>
      <c r="AG1151" s="49"/>
      <c r="AH1151" s="43"/>
      <c r="AI1151" s="43"/>
      <c r="AJ1151" s="44"/>
      <c r="AK1151" s="44"/>
      <c r="AL1151" s="44"/>
      <c r="AM1151" s="44"/>
      <c r="AN1151" s="36"/>
      <c r="AO1151" s="36"/>
      <c r="AP1151" s="36"/>
      <c r="AQ1151" s="36"/>
      <c r="AR1151" s="36"/>
      <c r="AS1151" s="36"/>
    </row>
    <row r="1152" spans="19:45" ht="30" customHeight="1" x14ac:dyDescent="0.25">
      <c r="S1152" s="4" t="str">
        <f>$BB$14</f>
        <v>-</v>
      </c>
      <c r="T1152" s="3"/>
      <c r="U1152" s="36"/>
      <c r="V1152" s="37"/>
      <c r="W1152" s="37"/>
      <c r="X1152" s="38"/>
      <c r="Y1152" s="38"/>
      <c r="Z1152" s="48"/>
      <c r="AA1152" s="39"/>
      <c r="AB1152" s="40"/>
      <c r="AC1152" s="40"/>
      <c r="AD1152" s="40"/>
      <c r="AE1152" s="41"/>
      <c r="AF1152" s="42"/>
      <c r="AG1152" s="49"/>
      <c r="AH1152" s="43"/>
      <c r="AI1152" s="43"/>
      <c r="AJ1152" s="44"/>
      <c r="AK1152" s="44"/>
      <c r="AL1152" s="44"/>
      <c r="AM1152" s="44"/>
      <c r="AN1152" s="36"/>
      <c r="AO1152" s="36"/>
      <c r="AP1152" s="36"/>
      <c r="AQ1152" s="36"/>
      <c r="AR1152" s="36"/>
      <c r="AS1152" s="36"/>
    </row>
    <row r="1153" spans="19:45" ht="30" customHeight="1" x14ac:dyDescent="0.25">
      <c r="S1153" s="4" t="str">
        <f>$BB$15</f>
        <v>-</v>
      </c>
      <c r="T1153" s="3"/>
      <c r="U1153" s="36"/>
      <c r="V1153" s="37"/>
      <c r="W1153" s="37"/>
      <c r="X1153" s="38"/>
      <c r="Y1153" s="38"/>
      <c r="Z1153" s="48"/>
      <c r="AA1153" s="39"/>
      <c r="AB1153" s="40"/>
      <c r="AC1153" s="40"/>
      <c r="AD1153" s="40"/>
      <c r="AE1153" s="41"/>
      <c r="AF1153" s="42"/>
      <c r="AG1153" s="49"/>
      <c r="AH1153" s="43"/>
      <c r="AI1153" s="43"/>
      <c r="AJ1153" s="44"/>
      <c r="AK1153" s="44"/>
      <c r="AL1153" s="44"/>
      <c r="AM1153" s="44"/>
      <c r="AN1153" s="36"/>
      <c r="AO1153" s="36"/>
      <c r="AP1153" s="36"/>
      <c r="AQ1153" s="36"/>
      <c r="AR1153" s="36"/>
      <c r="AS1153" s="36"/>
    </row>
    <row r="1154" spans="19:45" ht="30" customHeight="1" x14ac:dyDescent="0.25">
      <c r="S1154" s="4" t="str">
        <f>$BB$16</f>
        <v>-</v>
      </c>
      <c r="T1154" s="3"/>
      <c r="U1154" s="36"/>
      <c r="V1154" s="37"/>
      <c r="W1154" s="37"/>
      <c r="X1154" s="38"/>
      <c r="Y1154" s="38"/>
      <c r="Z1154" s="48"/>
      <c r="AA1154" s="39"/>
      <c r="AB1154" s="40"/>
      <c r="AC1154" s="40"/>
      <c r="AD1154" s="40"/>
      <c r="AE1154" s="41"/>
      <c r="AF1154" s="42"/>
      <c r="AG1154" s="49"/>
      <c r="AH1154" s="43"/>
      <c r="AI1154" s="43"/>
      <c r="AJ1154" s="44"/>
      <c r="AK1154" s="44"/>
      <c r="AL1154" s="44"/>
      <c r="AM1154" s="44"/>
      <c r="AN1154" s="36"/>
      <c r="AO1154" s="36"/>
      <c r="AP1154" s="36"/>
      <c r="AQ1154" s="36"/>
      <c r="AR1154" s="36"/>
      <c r="AS1154" s="36"/>
    </row>
    <row r="1155" spans="19:45" ht="30" customHeight="1" x14ac:dyDescent="0.25">
      <c r="S1155" s="4" t="str">
        <f>$BB$17</f>
        <v>-</v>
      </c>
      <c r="T1155" s="3"/>
      <c r="U1155" s="36"/>
      <c r="V1155" s="37"/>
      <c r="W1155" s="37"/>
      <c r="X1155" s="38"/>
      <c r="Y1155" s="38"/>
      <c r="Z1155" s="48"/>
      <c r="AA1155" s="39"/>
      <c r="AB1155" s="40"/>
      <c r="AC1155" s="40"/>
      <c r="AD1155" s="40"/>
      <c r="AE1155" s="41"/>
      <c r="AF1155" s="42"/>
      <c r="AG1155" s="49"/>
      <c r="AH1155" s="43"/>
      <c r="AI1155" s="43"/>
      <c r="AJ1155" s="44"/>
      <c r="AK1155" s="44"/>
      <c r="AL1155" s="44"/>
      <c r="AM1155" s="44"/>
      <c r="AN1155" s="36"/>
      <c r="AO1155" s="36"/>
      <c r="AP1155" s="36"/>
      <c r="AQ1155" s="36"/>
      <c r="AR1155" s="36"/>
      <c r="AS1155" s="36"/>
    </row>
    <row r="1156" spans="19:45" ht="30" customHeight="1" x14ac:dyDescent="0.25">
      <c r="S1156" s="4" t="str">
        <f>$BB$18</f>
        <v>-</v>
      </c>
      <c r="T1156" s="3"/>
      <c r="U1156" s="36"/>
      <c r="V1156" s="37"/>
      <c r="W1156" s="37"/>
      <c r="X1156" s="38"/>
      <c r="Y1156" s="38"/>
      <c r="Z1156" s="48"/>
      <c r="AA1156" s="39"/>
      <c r="AB1156" s="40"/>
      <c r="AC1156" s="40"/>
      <c r="AD1156" s="40"/>
      <c r="AE1156" s="41"/>
      <c r="AF1156" s="42"/>
      <c r="AG1156" s="49"/>
      <c r="AH1156" s="43"/>
      <c r="AI1156" s="43"/>
      <c r="AJ1156" s="44"/>
      <c r="AK1156" s="44"/>
      <c r="AL1156" s="44"/>
      <c r="AM1156" s="44"/>
      <c r="AN1156" s="36"/>
      <c r="AO1156" s="36"/>
      <c r="AP1156" s="36"/>
      <c r="AQ1156" s="36"/>
      <c r="AR1156" s="36"/>
      <c r="AS1156" s="36"/>
    </row>
    <row r="1157" spans="19:45" ht="30" customHeight="1" x14ac:dyDescent="0.25">
      <c r="S1157" s="4" t="str">
        <f>$BB$19</f>
        <v>-</v>
      </c>
      <c r="T1157" s="3"/>
      <c r="U1157" s="36"/>
      <c r="V1157" s="37"/>
      <c r="W1157" s="37"/>
      <c r="X1157" s="38"/>
      <c r="Y1157" s="38"/>
      <c r="Z1157" s="48"/>
      <c r="AA1157" s="39"/>
      <c r="AB1157" s="40"/>
      <c r="AC1157" s="40"/>
      <c r="AD1157" s="40"/>
      <c r="AE1157" s="41"/>
      <c r="AF1157" s="42"/>
      <c r="AG1157" s="49"/>
      <c r="AH1157" s="43"/>
      <c r="AI1157" s="43"/>
      <c r="AJ1157" s="44"/>
      <c r="AK1157" s="44"/>
      <c r="AL1157" s="44"/>
      <c r="AM1157" s="44"/>
      <c r="AN1157" s="36"/>
      <c r="AO1157" s="36"/>
      <c r="AP1157" s="36"/>
      <c r="AQ1157" s="36"/>
      <c r="AR1157" s="36"/>
      <c r="AS1157" s="36"/>
    </row>
    <row r="1158" spans="19:45" ht="30" customHeight="1" x14ac:dyDescent="0.25">
      <c r="S1158" s="4" t="str">
        <f>$BB$20</f>
        <v>-</v>
      </c>
      <c r="T1158" s="3"/>
      <c r="U1158" s="36"/>
      <c r="V1158" s="37"/>
      <c r="W1158" s="37"/>
      <c r="X1158" s="38"/>
      <c r="Y1158" s="38"/>
      <c r="Z1158" s="48"/>
      <c r="AA1158" s="39"/>
      <c r="AB1158" s="40"/>
      <c r="AC1158" s="40"/>
      <c r="AD1158" s="40"/>
      <c r="AE1158" s="41"/>
      <c r="AF1158" s="42"/>
      <c r="AG1158" s="49"/>
      <c r="AH1158" s="43"/>
      <c r="AI1158" s="43"/>
      <c r="AJ1158" s="44"/>
      <c r="AK1158" s="44"/>
      <c r="AL1158" s="44"/>
      <c r="AM1158" s="44"/>
      <c r="AN1158" s="36"/>
      <c r="AO1158" s="36"/>
      <c r="AP1158" s="36"/>
      <c r="AQ1158" s="36"/>
      <c r="AR1158" s="36"/>
      <c r="AS1158" s="36"/>
    </row>
    <row r="1159" spans="19:45" ht="30" customHeight="1" x14ac:dyDescent="0.25">
      <c r="S1159" s="4" t="str">
        <f>$BB$21</f>
        <v>-</v>
      </c>
      <c r="T1159" s="3"/>
      <c r="U1159" s="36"/>
      <c r="V1159" s="37"/>
      <c r="W1159" s="37"/>
      <c r="X1159" s="38"/>
      <c r="Y1159" s="38"/>
      <c r="Z1159" s="48"/>
      <c r="AA1159" s="39"/>
      <c r="AB1159" s="40"/>
      <c r="AC1159" s="40"/>
      <c r="AD1159" s="40"/>
      <c r="AE1159" s="41"/>
      <c r="AF1159" s="42"/>
      <c r="AG1159" s="49"/>
      <c r="AH1159" s="43"/>
      <c r="AI1159" s="43"/>
      <c r="AJ1159" s="44"/>
      <c r="AK1159" s="44"/>
      <c r="AL1159" s="44"/>
      <c r="AM1159" s="44"/>
      <c r="AN1159" s="36"/>
      <c r="AO1159" s="36"/>
      <c r="AP1159" s="36"/>
      <c r="AQ1159" s="36"/>
      <c r="AR1159" s="36"/>
      <c r="AS1159" s="36"/>
    </row>
    <row r="1160" spans="19:45" ht="30" customHeight="1" x14ac:dyDescent="0.25">
      <c r="S1160" s="4" t="str">
        <f>$BB$22</f>
        <v>-</v>
      </c>
      <c r="T1160" s="3"/>
      <c r="U1160" s="36"/>
      <c r="V1160" s="37"/>
      <c r="W1160" s="37"/>
      <c r="X1160" s="38"/>
      <c r="Y1160" s="38"/>
      <c r="Z1160" s="48"/>
      <c r="AA1160" s="39"/>
      <c r="AB1160" s="40"/>
      <c r="AC1160" s="40"/>
      <c r="AD1160" s="40"/>
      <c r="AE1160" s="41"/>
      <c r="AF1160" s="42"/>
      <c r="AG1160" s="49"/>
      <c r="AH1160" s="43"/>
      <c r="AI1160" s="43"/>
      <c r="AJ1160" s="44"/>
      <c r="AK1160" s="44"/>
      <c r="AL1160" s="44"/>
      <c r="AM1160" s="44"/>
      <c r="AN1160" s="36"/>
      <c r="AO1160" s="36"/>
      <c r="AP1160" s="36"/>
      <c r="AQ1160" s="36"/>
      <c r="AR1160" s="36"/>
      <c r="AS1160" s="36"/>
    </row>
    <row r="1161" spans="19:45" ht="30" customHeight="1" x14ac:dyDescent="0.25">
      <c r="S1161" s="4" t="str">
        <f>$BB$23</f>
        <v>-</v>
      </c>
      <c r="T1161" s="3"/>
      <c r="U1161" s="36"/>
      <c r="V1161" s="37"/>
      <c r="W1161" s="37"/>
      <c r="X1161" s="38"/>
      <c r="Y1161" s="38"/>
      <c r="Z1161" s="48"/>
      <c r="AA1161" s="39"/>
      <c r="AB1161" s="40"/>
      <c r="AC1161" s="40"/>
      <c r="AD1161" s="40"/>
      <c r="AE1161" s="41"/>
      <c r="AF1161" s="42"/>
      <c r="AG1161" s="49"/>
      <c r="AH1161" s="43"/>
      <c r="AI1161" s="43"/>
      <c r="AJ1161" s="44"/>
      <c r="AK1161" s="44"/>
      <c r="AL1161" s="44"/>
      <c r="AM1161" s="44"/>
      <c r="AN1161" s="36"/>
      <c r="AO1161" s="36"/>
      <c r="AP1161" s="36"/>
      <c r="AQ1161" s="36"/>
      <c r="AR1161" s="36"/>
      <c r="AS1161" s="36"/>
    </row>
    <row r="1162" spans="19:45" ht="30" customHeight="1" x14ac:dyDescent="0.25">
      <c r="S1162" s="4" t="str">
        <f>$BB$24</f>
        <v>-</v>
      </c>
      <c r="T1162" s="3"/>
      <c r="U1162" s="36"/>
      <c r="V1162" s="37"/>
      <c r="W1162" s="37"/>
      <c r="X1162" s="38"/>
      <c r="Y1162" s="38"/>
      <c r="Z1162" s="48"/>
      <c r="AA1162" s="39"/>
      <c r="AB1162" s="40"/>
      <c r="AC1162" s="40"/>
      <c r="AD1162" s="40"/>
      <c r="AE1162" s="41"/>
      <c r="AF1162" s="42"/>
      <c r="AG1162" s="49"/>
      <c r="AH1162" s="43"/>
      <c r="AI1162" s="43"/>
      <c r="AJ1162" s="44"/>
      <c r="AK1162" s="44"/>
      <c r="AL1162" s="44"/>
      <c r="AM1162" s="44"/>
      <c r="AN1162" s="36"/>
      <c r="AO1162" s="36"/>
      <c r="AP1162" s="36"/>
      <c r="AQ1162" s="36"/>
      <c r="AR1162" s="36"/>
      <c r="AS1162" s="36"/>
    </row>
    <row r="1163" spans="19:45" ht="30" customHeight="1" x14ac:dyDescent="0.25">
      <c r="S1163" s="4" t="str">
        <f>$BB$25</f>
        <v>-</v>
      </c>
      <c r="T1163" s="3"/>
      <c r="U1163" s="36"/>
      <c r="V1163" s="37"/>
      <c r="W1163" s="37"/>
      <c r="X1163" s="38"/>
      <c r="Y1163" s="38"/>
      <c r="Z1163" s="48"/>
      <c r="AA1163" s="39"/>
      <c r="AB1163" s="40"/>
      <c r="AC1163" s="40"/>
      <c r="AD1163" s="40"/>
      <c r="AE1163" s="41"/>
      <c r="AF1163" s="42"/>
      <c r="AG1163" s="49"/>
      <c r="AH1163" s="43"/>
      <c r="AI1163" s="43"/>
      <c r="AJ1163" s="44"/>
      <c r="AK1163" s="44"/>
      <c r="AL1163" s="44"/>
      <c r="AM1163" s="44"/>
      <c r="AN1163" s="36"/>
      <c r="AO1163" s="36"/>
      <c r="AP1163" s="36"/>
      <c r="AQ1163" s="36"/>
      <c r="AR1163" s="36"/>
      <c r="AS1163" s="36"/>
    </row>
    <row r="1164" spans="19:45" ht="30" customHeight="1" x14ac:dyDescent="0.25">
      <c r="S1164" s="4" t="str">
        <f>$BB$26</f>
        <v>-</v>
      </c>
      <c r="T1164" s="3"/>
      <c r="U1164" s="36"/>
      <c r="V1164" s="37"/>
      <c r="W1164" s="37"/>
      <c r="X1164" s="38"/>
      <c r="Y1164" s="38"/>
      <c r="Z1164" s="48"/>
      <c r="AA1164" s="39"/>
      <c r="AB1164" s="40"/>
      <c r="AC1164" s="40"/>
      <c r="AD1164" s="40"/>
      <c r="AE1164" s="41"/>
      <c r="AF1164" s="42"/>
      <c r="AG1164" s="49"/>
      <c r="AH1164" s="43"/>
      <c r="AI1164" s="43"/>
      <c r="AJ1164" s="44"/>
      <c r="AK1164" s="44"/>
      <c r="AL1164" s="44"/>
      <c r="AM1164" s="44"/>
      <c r="AN1164" s="36"/>
      <c r="AO1164" s="36"/>
      <c r="AP1164" s="36"/>
      <c r="AQ1164" s="36"/>
      <c r="AR1164" s="36"/>
      <c r="AS1164" s="36"/>
    </row>
    <row r="1165" spans="19:45" ht="30" customHeight="1" x14ac:dyDescent="0.25">
      <c r="S1165" s="4" t="str">
        <f>$BB$27</f>
        <v>-</v>
      </c>
      <c r="T1165" s="3"/>
      <c r="U1165" s="36"/>
      <c r="V1165" s="37"/>
      <c r="W1165" s="37"/>
      <c r="X1165" s="38"/>
      <c r="Y1165" s="38"/>
      <c r="Z1165" s="48"/>
      <c r="AA1165" s="39"/>
      <c r="AB1165" s="40"/>
      <c r="AC1165" s="40"/>
      <c r="AD1165" s="40"/>
      <c r="AE1165" s="41"/>
      <c r="AF1165" s="42"/>
      <c r="AG1165" s="49"/>
      <c r="AH1165" s="43"/>
      <c r="AI1165" s="43"/>
      <c r="AJ1165" s="44"/>
      <c r="AK1165" s="44"/>
      <c r="AL1165" s="44"/>
      <c r="AM1165" s="44"/>
      <c r="AN1165" s="36"/>
      <c r="AO1165" s="36"/>
      <c r="AP1165" s="36"/>
      <c r="AQ1165" s="36"/>
      <c r="AR1165" s="36"/>
      <c r="AS1165" s="36"/>
    </row>
    <row r="1166" spans="19:45" ht="30" customHeight="1" x14ac:dyDescent="0.25">
      <c r="S1166" s="4" t="str">
        <f>$BB$28</f>
        <v>-</v>
      </c>
      <c r="T1166" s="3"/>
      <c r="U1166" s="36"/>
      <c r="V1166" s="37"/>
      <c r="W1166" s="37"/>
      <c r="X1166" s="38"/>
      <c r="Y1166" s="38"/>
      <c r="Z1166" s="48"/>
      <c r="AA1166" s="39"/>
      <c r="AB1166" s="40"/>
      <c r="AC1166" s="40"/>
      <c r="AD1166" s="40"/>
      <c r="AE1166" s="41"/>
      <c r="AF1166" s="42"/>
      <c r="AG1166" s="49"/>
      <c r="AH1166" s="43"/>
      <c r="AI1166" s="43"/>
      <c r="AJ1166" s="44"/>
      <c r="AK1166" s="44"/>
      <c r="AL1166" s="44"/>
      <c r="AM1166" s="44"/>
      <c r="AN1166" s="36"/>
      <c r="AO1166" s="36"/>
      <c r="AP1166" s="36"/>
      <c r="AQ1166" s="36"/>
      <c r="AR1166" s="36"/>
      <c r="AS1166" s="36"/>
    </row>
    <row r="1167" spans="19:45" ht="30" customHeight="1" x14ac:dyDescent="0.25">
      <c r="S1167" s="4" t="str">
        <f>$BB$29</f>
        <v>-</v>
      </c>
      <c r="T1167" s="3"/>
      <c r="U1167" s="36"/>
      <c r="V1167" s="37"/>
      <c r="W1167" s="37"/>
      <c r="X1167" s="38"/>
      <c r="Y1167" s="38"/>
      <c r="Z1167" s="48"/>
      <c r="AA1167" s="39"/>
      <c r="AB1167" s="40"/>
      <c r="AC1167" s="40"/>
      <c r="AD1167" s="40"/>
      <c r="AE1167" s="41"/>
      <c r="AF1167" s="42"/>
      <c r="AG1167" s="49"/>
      <c r="AH1167" s="43"/>
      <c r="AI1167" s="43"/>
      <c r="AJ1167" s="44"/>
      <c r="AK1167" s="44"/>
      <c r="AL1167" s="44"/>
      <c r="AM1167" s="44"/>
      <c r="AN1167" s="36"/>
      <c r="AO1167" s="36"/>
      <c r="AP1167" s="36"/>
      <c r="AQ1167" s="36"/>
      <c r="AR1167" s="36"/>
      <c r="AS1167" s="36"/>
    </row>
    <row r="1168" spans="19:45" ht="30" customHeight="1" x14ac:dyDescent="0.25">
      <c r="S1168" s="4" t="str">
        <f>$BB$30</f>
        <v>-</v>
      </c>
      <c r="T1168" s="3"/>
      <c r="U1168" s="36"/>
      <c r="V1168" s="37"/>
      <c r="W1168" s="37"/>
      <c r="X1168" s="38"/>
      <c r="Y1168" s="38"/>
      <c r="Z1168" s="48"/>
      <c r="AA1168" s="39"/>
      <c r="AB1168" s="40"/>
      <c r="AC1168" s="40"/>
      <c r="AD1168" s="40"/>
      <c r="AE1168" s="41"/>
      <c r="AF1168" s="42"/>
      <c r="AG1168" s="49"/>
      <c r="AH1168" s="43"/>
      <c r="AI1168" s="43"/>
      <c r="AJ1168" s="44"/>
      <c r="AK1168" s="44"/>
      <c r="AL1168" s="44"/>
      <c r="AM1168" s="44"/>
      <c r="AN1168" s="36"/>
      <c r="AO1168" s="36"/>
      <c r="AP1168" s="36"/>
      <c r="AQ1168" s="36"/>
      <c r="AR1168" s="36"/>
      <c r="AS1168" s="36"/>
    </row>
    <row r="1169" spans="19:45" ht="30" customHeight="1" x14ac:dyDescent="0.25">
      <c r="S1169" s="4" t="str">
        <f>$BB$31</f>
        <v>-</v>
      </c>
      <c r="T1169" s="3"/>
      <c r="U1169" s="36"/>
      <c r="V1169" s="37"/>
      <c r="W1169" s="37"/>
      <c r="X1169" s="38"/>
      <c r="Y1169" s="38"/>
      <c r="Z1169" s="48"/>
      <c r="AA1169" s="39"/>
      <c r="AB1169" s="40"/>
      <c r="AC1169" s="40"/>
      <c r="AD1169" s="40"/>
      <c r="AE1169" s="41"/>
      <c r="AF1169" s="42"/>
      <c r="AG1169" s="49"/>
      <c r="AH1169" s="43"/>
      <c r="AI1169" s="43"/>
      <c r="AJ1169" s="44"/>
      <c r="AK1169" s="44"/>
      <c r="AL1169" s="44"/>
      <c r="AM1169" s="44"/>
      <c r="AN1169" s="36"/>
      <c r="AO1169" s="36"/>
      <c r="AP1169" s="36"/>
      <c r="AQ1169" s="36"/>
      <c r="AR1169" s="36"/>
      <c r="AS1169" s="36"/>
    </row>
    <row r="1170" spans="19:45" ht="30" customHeight="1" x14ac:dyDescent="0.25">
      <c r="S1170" s="34"/>
      <c r="T1170" s="34"/>
      <c r="U1170" s="34"/>
      <c r="V1170" s="34"/>
      <c r="W1170" s="34"/>
      <c r="X1170" s="34"/>
      <c r="Y1170" s="34"/>
      <c r="Z1170" s="34"/>
      <c r="AA1170" s="34"/>
      <c r="AB1170" s="34"/>
      <c r="AC1170" s="34"/>
      <c r="AD1170" s="34"/>
      <c r="AE1170" s="34"/>
      <c r="AF1170" s="34"/>
      <c r="AG1170" s="34"/>
      <c r="AH1170" s="34"/>
      <c r="AI1170" s="34"/>
      <c r="AJ1170" s="34"/>
      <c r="AK1170" s="34"/>
      <c r="AL1170" s="34"/>
      <c r="AM1170" s="34"/>
      <c r="AN1170" s="34"/>
      <c r="AO1170" s="34"/>
      <c r="AP1170" s="34"/>
      <c r="AQ1170" s="34"/>
      <c r="AR1170" s="6"/>
      <c r="AS1170" s="6"/>
    </row>
    <row r="1171" spans="19:45" ht="30" customHeight="1" x14ac:dyDescent="0.25">
      <c r="S1171" s="31" cm="1">
        <f t="array" ref="S1171">BoxNum(ROW($S1171))</f>
        <v>19</v>
      </c>
      <c r="T1171" s="7" t="s">
        <v>698</v>
      </c>
      <c r="U1171" s="15" t="s">
        <v>1311</v>
      </c>
      <c r="V1171" s="12"/>
      <c r="W1171" s="65"/>
      <c r="X1171" s="12"/>
      <c r="Y1171" s="7">
        <f>VLOOKUP(U1171,$DX$1:$DZ$21,3,FALSE)</f>
        <v>0</v>
      </c>
      <c r="AD1171" s="8"/>
    </row>
    <row r="1172" spans="19:45" ht="30" customHeight="1" x14ac:dyDescent="0.25">
      <c r="S1172" s="7" t="s">
        <v>24</v>
      </c>
      <c r="T1172" s="15" t="s">
        <v>1163</v>
      </c>
      <c r="U1172" s="5" t="s">
        <v>23</v>
      </c>
      <c r="V1172" s="7" t="str">
        <f>VLOOKUP(U1171,$DX$1:$DZ$21,2,FALSE)</f>
        <v>Bit11,15</v>
      </c>
      <c r="W1172" s="19"/>
      <c r="X1172" s="19"/>
      <c r="Y1172" s="19"/>
      <c r="Z1172" s="19"/>
      <c r="AA1172" s="5" t="s">
        <v>592</v>
      </c>
      <c r="AB1172" s="26" t="str">
        <f>T1191&amp;"_"&amp;ABS(T1189)&amp;"dB_"&amp;T1193&amp;"_"&amp;T1194&amp;"_"&amp;GetAbsMaxMinText(AF1175:AG1234)&amp;"_"&amp;T1174&amp;"_"&amp;T1173&amp;S1171&amp;"."&amp;T1197</f>
        <v>default_NormalMode_38dB_304ZA_2410A_377_452_ZTS6856S_MP19.4</v>
      </c>
      <c r="AC1172" s="18"/>
      <c r="AD1172" s="18"/>
      <c r="AE1172" s="18"/>
      <c r="AF1172" s="18"/>
      <c r="AG1172" s="18"/>
      <c r="AH1172" s="19"/>
      <c r="AI1172" s="19" t="s">
        <v>2</v>
      </c>
      <c r="AJ1172" s="16" t="s">
        <v>1301</v>
      </c>
      <c r="AK1172" s="16"/>
      <c r="AL1172" s="16"/>
      <c r="AM1172" s="16"/>
      <c r="AN1172" s="16"/>
      <c r="AO1172" s="16"/>
      <c r="AP1172" s="16"/>
      <c r="AQ1172" s="16"/>
      <c r="AR1172" s="16"/>
      <c r="AS1172" s="16"/>
    </row>
    <row r="1173" spans="19:45" ht="30" customHeight="1" x14ac:dyDescent="0.25">
      <c r="S1173" s="7" t="s">
        <v>5</v>
      </c>
      <c r="T1173" s="15" t="s">
        <v>1148</v>
      </c>
      <c r="U1173" s="32" t="str">
        <f>HYPERLINK("#A"&amp;(S1171+1),"&lt;==Block" &amp; $S1171 &amp;"==&gt;")</f>
        <v>&lt;==Block19==&gt;</v>
      </c>
      <c r="V1173" s="51"/>
      <c r="W1173" s="19"/>
      <c r="X1173" s="19"/>
      <c r="Y1173" s="23"/>
      <c r="Z1173" s="8"/>
      <c r="AA1173" s="19"/>
      <c r="AB1173" s="121" t="str" cm="1">
        <f t="array" aca="1" ref="AB1173" ca="1">IF(INDIRECT(ADDRESS((QUOTIENT(ROW(AB1173)-0.1,65)*65)+4,COLUMN(AB1174)))="Gain-inphase","$BM$2:$BM$31","$BN$2:$BN$31")</f>
        <v>$BM$2:$BM$31</v>
      </c>
      <c r="AC1173" s="19"/>
      <c r="AD1173" s="19"/>
      <c r="AE1173" s="19"/>
      <c r="AF1173" s="19"/>
      <c r="AG1173" s="19"/>
      <c r="AH1173" s="19"/>
      <c r="AI1173" s="19"/>
      <c r="AJ1173" s="19"/>
      <c r="AK1173" s="19"/>
      <c r="AL1173" s="19"/>
      <c r="AM1173" s="19"/>
      <c r="AN1173" s="57" t="s">
        <v>723</v>
      </c>
      <c r="AO1173" s="57" t="s">
        <v>709</v>
      </c>
      <c r="AP1173" s="57" t="s">
        <v>710</v>
      </c>
      <c r="AQ1173" s="57" t="s">
        <v>611</v>
      </c>
      <c r="AR1173" s="57" t="s">
        <v>711</v>
      </c>
      <c r="AS1173" s="50"/>
    </row>
    <row r="1174" spans="19:45" ht="30" customHeight="1" x14ac:dyDescent="0.25">
      <c r="S1174" s="7" t="s">
        <v>10</v>
      </c>
      <c r="T1174" s="15" t="s">
        <v>1172</v>
      </c>
      <c r="U1174" s="52" t="s">
        <v>775</v>
      </c>
      <c r="V1174" s="33" t="s">
        <v>601</v>
      </c>
      <c r="W1174" s="33" t="s">
        <v>602</v>
      </c>
      <c r="X1174" s="33" t="s">
        <v>603</v>
      </c>
      <c r="Y1174" s="33" t="s">
        <v>603</v>
      </c>
      <c r="Z1174" s="33" t="s">
        <v>591</v>
      </c>
      <c r="AA1174" s="33" t="s">
        <v>7</v>
      </c>
      <c r="AB1174" s="120" t="s">
        <v>1329</v>
      </c>
      <c r="AC1174" s="33" t="s">
        <v>577</v>
      </c>
      <c r="AD1174" s="33" t="s">
        <v>611</v>
      </c>
      <c r="AE1174" s="33" t="s">
        <v>569</v>
      </c>
      <c r="AF1174" s="35" t="s">
        <v>593</v>
      </c>
      <c r="AG1174" s="35" t="s">
        <v>594</v>
      </c>
      <c r="AH1174" s="35" t="s">
        <v>595</v>
      </c>
      <c r="AI1174" s="35" t="s">
        <v>596</v>
      </c>
      <c r="AJ1174" s="56" t="s">
        <v>597</v>
      </c>
      <c r="AK1174" s="56" t="s">
        <v>598</v>
      </c>
      <c r="AL1174" s="56" t="s">
        <v>599</v>
      </c>
      <c r="AM1174" s="56" t="s">
        <v>600</v>
      </c>
      <c r="AN1174" s="56" t="str">
        <f>VLOOKUP($T1182,$DE$1:$DJ$31,2,FALSE)</f>
        <v>Full</v>
      </c>
      <c r="AO1174" s="56" t="str">
        <f>VLOOKUP($T1182,$DE$1:$DJ$31,3,FALSE)</f>
        <v>Full</v>
      </c>
      <c r="AP1174" s="56" t="str">
        <f>VLOOKUP($T1182,$DE$1:$DJ$31,4,FALSE)</f>
        <v>non</v>
      </c>
      <c r="AQ1174" s="56" t="str">
        <f>VLOOKUP($T1182,$DE$1:$DJ$31,5,FALSE)</f>
        <v>non</v>
      </c>
      <c r="AR1174" s="56" t="str">
        <f>VLOOKUP($T1182,$DE$1:$DJ$31,6,FALSE)</f>
        <v>Full</v>
      </c>
      <c r="AS1174" s="35" t="s">
        <v>726</v>
      </c>
    </row>
    <row r="1175" spans="19:45" ht="30" customHeight="1" x14ac:dyDescent="0.25">
      <c r="S1175" s="7" t="s">
        <v>18</v>
      </c>
      <c r="T1175" s="15" t="s">
        <v>1278</v>
      </c>
      <c r="U1175" s="36" t="str">
        <f t="shared" ref="U1175:U1192" ca="1" si="189">ConfigCode($AA1175,$AN1175,$AO1175,$AP1175,$AQ1175,$AR1175,$AF1175,$AG1175,2)</f>
        <v>0x00=-38.30,-37.80;</v>
      </c>
      <c r="V1175" s="37"/>
      <c r="W1175" s="37"/>
      <c r="X1175" s="68"/>
      <c r="Y1175" s="68"/>
      <c r="Z1175" s="55">
        <f t="shared" ref="Z1175:Z1192" ca="1" si="190" xml:space="preserve">
N("vbias,vlookup vbias range")+
VLOOKUP($AA1175,INDIRECT(BoxVal(ROW($AA1175),34,COLUMN(T1171))),2,FALSE)+
N("gain")+
$AB1175+
N("vcm")+
VLOOKUP($AC1175,$CT$1:$DC$31,7,FALSE)+
N("(vbias*vcp*vbg-vbias)*sensor ratio")+
VbiasCal($AA1175,$AD1175,$AE1175,BoxVal(ROW($AC1175),18,COLUMN($T$22)))+
N("vbias ref+gain ref")+
$V1175+$W1175</f>
        <v>0</v>
      </c>
      <c r="AA1175" s="39" t="s">
        <v>965</v>
      </c>
      <c r="AB1175" s="40">
        <v>0</v>
      </c>
      <c r="AC1175" s="40" t="s">
        <v>996</v>
      </c>
      <c r="AD1175" s="40">
        <v>1</v>
      </c>
      <c r="AE1175" s="41">
        <v>0</v>
      </c>
      <c r="AF1175" s="42">
        <v>-38.299999999999997</v>
      </c>
      <c r="AG1175" s="42">
        <v>-37.799999999999997</v>
      </c>
      <c r="AH1175" s="43">
        <f t="shared" ref="AH1175:AH1192" ca="1" si="191">$AF1175+$Z1175</f>
        <v>-38.299999999999997</v>
      </c>
      <c r="AI1175" s="43">
        <f t="shared" ref="AI1175:AI1192" ca="1" si="192">$AG1175+$Z1175</f>
        <v>-37.799999999999997</v>
      </c>
      <c r="AJ1175" s="44">
        <f t="shared" ref="AJ1175:AJ1192" ca="1" si="193" xml:space="preserve">
N("initial sens-loopgain")+
$AF1175-BoxVal(ROW($AA1175),26,COLUMN(INDIRECT("T"&amp;(INT(ROW($AA1192)/65))*65+2)))</f>
        <v>-38.299999999999997</v>
      </c>
      <c r="AK1175" s="44">
        <f t="shared" ref="AK1175:AK1192" ca="1" si="194">AJ1175+(AG1175-AF1175)</f>
        <v>-37.799999999999997</v>
      </c>
      <c r="AL1175" s="44">
        <f t="shared" ref="AL1175:AL1192" ca="1" si="195" xml:space="preserve">
N("initial sens-loopgain-gain-gain ref-vcm")+
$AH1175-
BoxVal(ROW($AA1175),26,COLUMN(INDIRECT("T"&amp;(INT(ROW($AA1192)/65))*65+2)))-
$AB1175-
$W1175-
IFERROR(VLOOKUP($AC1175,$CT$1:$DC$31,7,FALSE),0)</f>
        <v>-38.299999999999997</v>
      </c>
      <c r="AM1175" s="44">
        <f t="shared" ref="AM1175:AM1192" ca="1" si="196">AL1175+(AG1175-AF1175)</f>
        <v>-37.799999999999997</v>
      </c>
      <c r="AN1175" s="36" t="str">
        <f t="shared" ref="AN1175:AN1192" ca="1" si="197">IF(BoxVal(ROW(AA1175),9,COLUMN(T1173))="FIX","00",ManualLookup(AA1175,BoxVal(ROW(AA1175),4,COLUMN(AN1173)),INDIRECT(DN$3)))</f>
        <v>00</v>
      </c>
      <c r="AO1175" s="36" t="str">
        <f ca="1">ManualLookup(AB1175,BoxVal(ROW(AB1175),4,COLUMN(AO1173)),IF(INDIRECT("$AB$"&amp;(INT((ROW()-4)/65)*65+4))="Gain-outphase",INDIRECT(DO$4),INDIRECT(DO$3)))</f>
        <v>00</v>
      </c>
      <c r="AP1175" s="36" t="str">
        <f t="shared" ref="AP1175:AP1192" ca="1" si="198">ManualLookup(AC1175,BoxVal(ROW(AC1175),4,COLUMN(AP1173)),INDIRECT(DP$3))</f>
        <v>00</v>
      </c>
      <c r="AQ1175" s="36" t="str">
        <f t="shared" ref="AQ1175:AQ1192" ca="1" si="199">ManualLookup(AD1175,BoxVal(ROW(AD1175),4,COLUMN(AQ1173)),INDIRECT(DQ$3))</f>
        <v>00</v>
      </c>
      <c r="AR1175" s="36" t="str">
        <f t="shared" ref="AR1175:AR1192" ca="1" si="200">ManualLookup(AE1175,BoxVal(ROW(AE1175),4,COLUMN(AR1173)),INDIRECT(DR$3))</f>
        <v>00</v>
      </c>
      <c r="AS1175" s="33"/>
    </row>
    <row r="1176" spans="19:45" ht="30" customHeight="1" x14ac:dyDescent="0.25">
      <c r="S1176" s="7" t="s">
        <v>13</v>
      </c>
      <c r="T1176" s="15" t="s">
        <v>1281</v>
      </c>
      <c r="U1176" s="36" t="str">
        <f t="shared" ca="1" si="189"/>
        <v>0x03=-38.80,-38.30;</v>
      </c>
      <c r="V1176" s="37"/>
      <c r="W1176" s="37"/>
      <c r="X1176" s="68"/>
      <c r="Y1176" s="68"/>
      <c r="Z1176" s="55">
        <f t="shared" ca="1" si="190"/>
        <v>0.5</v>
      </c>
      <c r="AA1176" s="39" t="s">
        <v>965</v>
      </c>
      <c r="AB1176" s="40">
        <v>0.5</v>
      </c>
      <c r="AC1176" s="40" t="s">
        <v>996</v>
      </c>
      <c r="AD1176" s="40">
        <v>1</v>
      </c>
      <c r="AE1176" s="41">
        <v>0</v>
      </c>
      <c r="AF1176" s="42">
        <v>-38.799999999999997</v>
      </c>
      <c r="AG1176" s="47">
        <f t="shared" ref="AG1176:AG1192" si="201">AF1175</f>
        <v>-38.299999999999997</v>
      </c>
      <c r="AH1176" s="43">
        <f t="shared" ca="1" si="191"/>
        <v>-38.299999999999997</v>
      </c>
      <c r="AI1176" s="43">
        <f t="shared" ca="1" si="192"/>
        <v>-37.799999999999997</v>
      </c>
      <c r="AJ1176" s="44">
        <f t="shared" ca="1" si="193"/>
        <v>-38.799999999999997</v>
      </c>
      <c r="AK1176" s="44">
        <f t="shared" ca="1" si="194"/>
        <v>-38.299999999999997</v>
      </c>
      <c r="AL1176" s="44">
        <f t="shared" ca="1" si="195"/>
        <v>-38.799999999999997</v>
      </c>
      <c r="AM1176" s="44">
        <f t="shared" ca="1" si="196"/>
        <v>-38.299999999999997</v>
      </c>
      <c r="AN1176" s="36" t="str">
        <f t="shared" ca="1" si="197"/>
        <v>00</v>
      </c>
      <c r="AO1176" s="36" t="str">
        <f ca="1">ManualLookup(AB1176,BoxVal(ROW(AB1176),4,COLUMN(AO1174)),IF(INDIRECT("$AB$"&amp;(INT((ROW()-4)/65)*65+4))="Gain-outphase",INDIRECT(DO$4),INDIRECT(DO$3)))</f>
        <v>03</v>
      </c>
      <c r="AP1176" s="36" t="str">
        <f t="shared" ca="1" si="198"/>
        <v>00</v>
      </c>
      <c r="AQ1176" s="36" t="str">
        <f t="shared" ca="1" si="199"/>
        <v>00</v>
      </c>
      <c r="AR1176" s="36" t="str">
        <f t="shared" ca="1" si="200"/>
        <v>00</v>
      </c>
      <c r="AS1176" s="36"/>
    </row>
    <row r="1177" spans="19:45" ht="30" customHeight="1" x14ac:dyDescent="0.25">
      <c r="S1177" s="26"/>
      <c r="T1177" s="17"/>
      <c r="U1177" s="36" t="str">
        <f t="shared" ca="1" si="189"/>
        <v>0x04=-39.30,-38.80;</v>
      </c>
      <c r="V1177" s="37"/>
      <c r="W1177" s="37"/>
      <c r="X1177" s="68"/>
      <c r="Y1177" s="68"/>
      <c r="Z1177" s="55">
        <f t="shared" ca="1" si="190"/>
        <v>1</v>
      </c>
      <c r="AA1177" s="39" t="s">
        <v>965</v>
      </c>
      <c r="AB1177" s="40">
        <v>1</v>
      </c>
      <c r="AC1177" s="40" t="s">
        <v>995</v>
      </c>
      <c r="AD1177" s="40">
        <v>1</v>
      </c>
      <c r="AE1177" s="41">
        <v>0</v>
      </c>
      <c r="AF1177" s="42">
        <v>-39.299999999999997</v>
      </c>
      <c r="AG1177" s="47">
        <f t="shared" si="201"/>
        <v>-38.799999999999997</v>
      </c>
      <c r="AH1177" s="43">
        <f t="shared" ca="1" si="191"/>
        <v>-38.299999999999997</v>
      </c>
      <c r="AI1177" s="43">
        <f t="shared" ca="1" si="192"/>
        <v>-37.799999999999997</v>
      </c>
      <c r="AJ1177" s="44">
        <f t="shared" ca="1" si="193"/>
        <v>-39.299999999999997</v>
      </c>
      <c r="AK1177" s="44">
        <f t="shared" ca="1" si="194"/>
        <v>-38.799999999999997</v>
      </c>
      <c r="AL1177" s="44">
        <f t="shared" ca="1" si="195"/>
        <v>-39.299999999999997</v>
      </c>
      <c r="AM1177" s="44">
        <f t="shared" ca="1" si="196"/>
        <v>-38.799999999999997</v>
      </c>
      <c r="AN1177" s="36" t="str">
        <f t="shared" ca="1" si="197"/>
        <v>00</v>
      </c>
      <c r="AO1177" s="36" t="str">
        <f ca="1">ManualLookup(AB1177,BoxVal(ROW(AB1177),4,COLUMN(AO1175)),IF(INDIRECT("$AB$"&amp;(INT((ROW()-4)/65)*65+4))="Gain-outphase",INDIRECT(DO$4),INDIRECT(DO$3)))</f>
        <v>04</v>
      </c>
      <c r="AP1177" s="36" t="str">
        <f t="shared" ca="1" si="198"/>
        <v>00</v>
      </c>
      <c r="AQ1177" s="36" t="str">
        <f t="shared" ca="1" si="199"/>
        <v>00</v>
      </c>
      <c r="AR1177" s="36" t="str">
        <f t="shared" ca="1" si="200"/>
        <v>00</v>
      </c>
      <c r="AS1177" s="36"/>
    </row>
    <row r="1178" spans="19:45" ht="30" customHeight="1" x14ac:dyDescent="0.25">
      <c r="S1178" s="7" t="s">
        <v>19</v>
      </c>
      <c r="T1178" s="15" t="s">
        <v>1161</v>
      </c>
      <c r="U1178" s="36" t="str">
        <f t="shared" ca="1" si="189"/>
        <v>0x80=-39.70,-39.30;</v>
      </c>
      <c r="V1178" s="37"/>
      <c r="W1178" s="37"/>
      <c r="X1178" s="68"/>
      <c r="Y1178" s="68"/>
      <c r="Z1178" s="55">
        <f t="shared" ca="1" si="190"/>
        <v>1.2663000000000002</v>
      </c>
      <c r="AA1178" s="39" t="s">
        <v>965</v>
      </c>
      <c r="AB1178" s="40">
        <v>0</v>
      </c>
      <c r="AC1178" s="40" t="s">
        <v>995</v>
      </c>
      <c r="AD1178" s="40">
        <v>1</v>
      </c>
      <c r="AE1178" s="41">
        <v>6.7000000000000004E-2</v>
      </c>
      <c r="AF1178" s="42">
        <v>-39.700000000000003</v>
      </c>
      <c r="AG1178" s="47">
        <f t="shared" si="201"/>
        <v>-39.299999999999997</v>
      </c>
      <c r="AH1178" s="43">
        <f t="shared" ca="1" si="191"/>
        <v>-38.433700000000002</v>
      </c>
      <c r="AI1178" s="43">
        <f t="shared" ca="1" si="192"/>
        <v>-38.033699999999996</v>
      </c>
      <c r="AJ1178" s="44">
        <f t="shared" ca="1" si="193"/>
        <v>-39.700000000000003</v>
      </c>
      <c r="AK1178" s="44">
        <f t="shared" ca="1" si="194"/>
        <v>-39.299999999999997</v>
      </c>
      <c r="AL1178" s="44">
        <f t="shared" ca="1" si="195"/>
        <v>-38.433700000000002</v>
      </c>
      <c r="AM1178" s="44">
        <f t="shared" ca="1" si="196"/>
        <v>-38.033699999999996</v>
      </c>
      <c r="AN1178" s="36" t="str">
        <f t="shared" ca="1" si="197"/>
        <v>00</v>
      </c>
      <c r="AO1178" s="36" t="str">
        <f ca="1">ManualLookup(AB1178,BoxVal(ROW(AB1178),4,COLUMN(AO1176)),IF(INDIRECT("$AB$"&amp;(INT((ROW()-4)/65)*65+4))="Gain-outphase",INDIRECT(DO$4),INDIRECT(DO$3)))</f>
        <v>00</v>
      </c>
      <c r="AP1178" s="36" t="str">
        <f t="shared" ca="1" si="198"/>
        <v>00</v>
      </c>
      <c r="AQ1178" s="36" t="str">
        <f t="shared" ca="1" si="199"/>
        <v>00</v>
      </c>
      <c r="AR1178" s="36" t="str">
        <f t="shared" ca="1" si="200"/>
        <v>80</v>
      </c>
      <c r="AS1178" s="36"/>
    </row>
    <row r="1179" spans="19:45" ht="30" customHeight="1" x14ac:dyDescent="0.25">
      <c r="S1179" s="7" t="s">
        <v>15</v>
      </c>
      <c r="T1179" s="15" t="s">
        <v>1151</v>
      </c>
      <c r="U1179" s="36" t="str">
        <f t="shared" ca="1" si="189"/>
        <v>0x83=-40.30,-39.70;</v>
      </c>
      <c r="V1179" s="37">
        <v>0.15</v>
      </c>
      <c r="W1179" s="37"/>
      <c r="X1179" s="68"/>
      <c r="Y1179" s="68"/>
      <c r="Z1179" s="55">
        <f t="shared" ca="1" si="190"/>
        <v>1.9163000000000001</v>
      </c>
      <c r="AA1179" s="39" t="s">
        <v>965</v>
      </c>
      <c r="AB1179" s="40">
        <v>0.5</v>
      </c>
      <c r="AC1179" s="40" t="s">
        <v>995</v>
      </c>
      <c r="AD1179" s="40">
        <v>1</v>
      </c>
      <c r="AE1179" s="41">
        <v>6.7000000000000004E-2</v>
      </c>
      <c r="AF1179" s="42">
        <v>-40.299999999999997</v>
      </c>
      <c r="AG1179" s="47">
        <f t="shared" si="201"/>
        <v>-39.700000000000003</v>
      </c>
      <c r="AH1179" s="43">
        <f t="shared" ca="1" si="191"/>
        <v>-38.383699999999997</v>
      </c>
      <c r="AI1179" s="43">
        <f t="shared" ca="1" si="192"/>
        <v>-37.783700000000003</v>
      </c>
      <c r="AJ1179" s="44">
        <f t="shared" ca="1" si="193"/>
        <v>-40.299999999999997</v>
      </c>
      <c r="AK1179" s="44">
        <f t="shared" ca="1" si="194"/>
        <v>-39.700000000000003</v>
      </c>
      <c r="AL1179" s="44">
        <f t="shared" ca="1" si="195"/>
        <v>-38.883699999999997</v>
      </c>
      <c r="AM1179" s="44">
        <f t="shared" ca="1" si="196"/>
        <v>-38.283700000000003</v>
      </c>
      <c r="AN1179" s="36" t="str">
        <f t="shared" ca="1" si="197"/>
        <v>00</v>
      </c>
      <c r="AO1179" s="36" t="str">
        <f ca="1">ManualLookup(AB1179,BoxVal(ROW(AB1179),4,COLUMN(AO1177)),IF(INDIRECT("$AB$"&amp;(INT((ROW()-4)/65)*65+4))="Gain-outphase",INDIRECT(DO$4),INDIRECT(DO$3)))</f>
        <v>03</v>
      </c>
      <c r="AP1179" s="36" t="str">
        <f t="shared" ca="1" si="198"/>
        <v>00</v>
      </c>
      <c r="AQ1179" s="36" t="str">
        <f t="shared" ca="1" si="199"/>
        <v>00</v>
      </c>
      <c r="AR1179" s="36" t="str">
        <f t="shared" ca="1" si="200"/>
        <v>80</v>
      </c>
      <c r="AS1179" s="36"/>
    </row>
    <row r="1180" spans="19:45" ht="30" customHeight="1" x14ac:dyDescent="0.25">
      <c r="S1180" s="7" t="s">
        <v>705</v>
      </c>
      <c r="T1180" s="15" t="s">
        <v>1152</v>
      </c>
      <c r="U1180" s="36" t="str">
        <f t="shared" ca="1" si="189"/>
        <v>0x84=-40.80,-40.30;</v>
      </c>
      <c r="V1180" s="37">
        <v>0.15</v>
      </c>
      <c r="W1180" s="37"/>
      <c r="X1180" s="68"/>
      <c r="Y1180" s="68"/>
      <c r="Z1180" s="55">
        <f t="shared" ca="1" si="190"/>
        <v>2.4163000000000001</v>
      </c>
      <c r="AA1180" s="39" t="s">
        <v>965</v>
      </c>
      <c r="AB1180" s="40">
        <v>1</v>
      </c>
      <c r="AC1180" s="40" t="s">
        <v>995</v>
      </c>
      <c r="AD1180" s="40">
        <v>1</v>
      </c>
      <c r="AE1180" s="41">
        <v>6.7000000000000004E-2</v>
      </c>
      <c r="AF1180" s="42">
        <v>-40.799999999999997</v>
      </c>
      <c r="AG1180" s="47">
        <f t="shared" si="201"/>
        <v>-40.299999999999997</v>
      </c>
      <c r="AH1180" s="43">
        <f t="shared" ca="1" si="191"/>
        <v>-38.383699999999997</v>
      </c>
      <c r="AI1180" s="43">
        <f t="shared" ca="1" si="192"/>
        <v>-37.883699999999997</v>
      </c>
      <c r="AJ1180" s="44">
        <f t="shared" ca="1" si="193"/>
        <v>-40.799999999999997</v>
      </c>
      <c r="AK1180" s="44">
        <f t="shared" ca="1" si="194"/>
        <v>-40.299999999999997</v>
      </c>
      <c r="AL1180" s="44">
        <f t="shared" ca="1" si="195"/>
        <v>-39.383699999999997</v>
      </c>
      <c r="AM1180" s="44">
        <f t="shared" ca="1" si="196"/>
        <v>-38.883699999999997</v>
      </c>
      <c r="AN1180" s="36" t="str">
        <f t="shared" ca="1" si="197"/>
        <v>00</v>
      </c>
      <c r="AO1180" s="36" t="str">
        <f ca="1">ManualLookup(AB1180,BoxVal(ROW(AB1180),4,COLUMN(AO1178)),IF(INDIRECT("$AB$"&amp;(INT((ROW()-4)/65)*65+4))="Gain-outphase",INDIRECT(DO$4),INDIRECT(DO$3)))</f>
        <v>04</v>
      </c>
      <c r="AP1180" s="36" t="str">
        <f t="shared" ca="1" si="198"/>
        <v>00</v>
      </c>
      <c r="AQ1180" s="36" t="str">
        <f t="shared" ca="1" si="199"/>
        <v>00</v>
      </c>
      <c r="AR1180" s="36" t="str">
        <f t="shared" ca="1" si="200"/>
        <v>80</v>
      </c>
      <c r="AS1180" s="36"/>
    </row>
    <row r="1181" spans="19:45" ht="30" customHeight="1" x14ac:dyDescent="0.25">
      <c r="S1181" s="7" t="s">
        <v>605</v>
      </c>
      <c r="T1181" s="15" t="s">
        <v>991</v>
      </c>
      <c r="U1181" s="36" t="str">
        <f t="shared" ca="1" si="189"/>
        <v>0x20=-41.30,-40.80;</v>
      </c>
      <c r="V1181" s="37">
        <v>0.7</v>
      </c>
      <c r="W1181" s="37"/>
      <c r="X1181" s="68"/>
      <c r="Y1181" s="68"/>
      <c r="Z1181" s="55">
        <f t="shared" ca="1" si="190"/>
        <v>3</v>
      </c>
      <c r="AA1181" s="39" t="s">
        <v>584</v>
      </c>
      <c r="AB1181" s="40">
        <v>0</v>
      </c>
      <c r="AC1181" s="40" t="s">
        <v>995</v>
      </c>
      <c r="AD1181" s="40">
        <v>1</v>
      </c>
      <c r="AE1181" s="41">
        <v>0</v>
      </c>
      <c r="AF1181" s="42">
        <v>-41.3</v>
      </c>
      <c r="AG1181" s="47">
        <f t="shared" si="201"/>
        <v>-40.799999999999997</v>
      </c>
      <c r="AH1181" s="43">
        <f t="shared" ca="1" si="191"/>
        <v>-38.299999999999997</v>
      </c>
      <c r="AI1181" s="43">
        <f t="shared" ca="1" si="192"/>
        <v>-37.799999999999997</v>
      </c>
      <c r="AJ1181" s="44">
        <f t="shared" ca="1" si="193"/>
        <v>-41.3</v>
      </c>
      <c r="AK1181" s="44">
        <f t="shared" ca="1" si="194"/>
        <v>-40.799999999999997</v>
      </c>
      <c r="AL1181" s="44">
        <f t="shared" ca="1" si="195"/>
        <v>-38.299999999999997</v>
      </c>
      <c r="AM1181" s="44">
        <f t="shared" ca="1" si="196"/>
        <v>-37.799999999999997</v>
      </c>
      <c r="AN1181" s="36" t="str">
        <f t="shared" ca="1" si="197"/>
        <v>20</v>
      </c>
      <c r="AO1181" s="36" t="str">
        <f ca="1">ManualLookup(AB1181,BoxVal(ROW(AB1181),4,COLUMN(AO1179)),IF(INDIRECT("$AB$"&amp;(INT((ROW()-4)/65)*65+4))="Gain-outphase",INDIRECT(DO$4),INDIRECT(DO$3)))</f>
        <v>00</v>
      </c>
      <c r="AP1181" s="36" t="str">
        <f t="shared" ca="1" si="198"/>
        <v>00</v>
      </c>
      <c r="AQ1181" s="36" t="str">
        <f t="shared" ca="1" si="199"/>
        <v>00</v>
      </c>
      <c r="AR1181" s="36" t="str">
        <f t="shared" ca="1" si="200"/>
        <v>00</v>
      </c>
      <c r="AS1181" s="36"/>
    </row>
    <row r="1182" spans="19:45" ht="30" customHeight="1" x14ac:dyDescent="0.25">
      <c r="S1182" s="7" t="s">
        <v>721</v>
      </c>
      <c r="T1182" s="15" t="s">
        <v>26</v>
      </c>
      <c r="U1182" s="36" t="str">
        <f t="shared" ca="1" si="189"/>
        <v>0x23=-41.60,-41.30;</v>
      </c>
      <c r="V1182" s="37">
        <v>0.5</v>
      </c>
      <c r="W1182" s="37"/>
      <c r="X1182" s="68"/>
      <c r="Y1182" s="68"/>
      <c r="Z1182" s="55">
        <f t="shared" ca="1" si="190"/>
        <v>3.3</v>
      </c>
      <c r="AA1182" s="39" t="s">
        <v>584</v>
      </c>
      <c r="AB1182" s="40">
        <v>0.5</v>
      </c>
      <c r="AC1182" s="40" t="s">
        <v>995</v>
      </c>
      <c r="AD1182" s="40">
        <v>1</v>
      </c>
      <c r="AE1182" s="41">
        <v>0</v>
      </c>
      <c r="AF1182" s="42">
        <v>-41.6</v>
      </c>
      <c r="AG1182" s="47">
        <f t="shared" si="201"/>
        <v>-41.3</v>
      </c>
      <c r="AH1182" s="43">
        <f t="shared" ca="1" si="191"/>
        <v>-38.300000000000004</v>
      </c>
      <c r="AI1182" s="43">
        <f t="shared" ca="1" si="192"/>
        <v>-38</v>
      </c>
      <c r="AJ1182" s="44">
        <f t="shared" ca="1" si="193"/>
        <v>-41.6</v>
      </c>
      <c r="AK1182" s="44">
        <f t="shared" ca="1" si="194"/>
        <v>-41.3</v>
      </c>
      <c r="AL1182" s="44">
        <f t="shared" ca="1" si="195"/>
        <v>-38.800000000000004</v>
      </c>
      <c r="AM1182" s="44">
        <f t="shared" ca="1" si="196"/>
        <v>-38.5</v>
      </c>
      <c r="AN1182" s="36" t="str">
        <f t="shared" ca="1" si="197"/>
        <v>20</v>
      </c>
      <c r="AO1182" s="36" t="str">
        <f ca="1">ManualLookup(AB1182,BoxVal(ROW(AB1182),4,COLUMN(AO1180)),IF(INDIRECT("$AB$"&amp;(INT((ROW()-4)/65)*65+4))="Gain-outphase",INDIRECT(DO$4),INDIRECT(DO$3)))</f>
        <v>03</v>
      </c>
      <c r="AP1182" s="36" t="str">
        <f t="shared" ca="1" si="198"/>
        <v>00</v>
      </c>
      <c r="AQ1182" s="36" t="str">
        <f t="shared" ca="1" si="199"/>
        <v>00</v>
      </c>
      <c r="AR1182" s="36" t="str">
        <f t="shared" ca="1" si="200"/>
        <v>00</v>
      </c>
      <c r="AS1182" s="36"/>
    </row>
    <row r="1183" spans="19:45" ht="30" customHeight="1" x14ac:dyDescent="0.25">
      <c r="S1183" s="7" t="s">
        <v>20</v>
      </c>
      <c r="T1183" s="15">
        <v>-37</v>
      </c>
      <c r="U1183" s="36" t="str">
        <f t="shared" ca="1" si="189"/>
        <v>0x24=-41.90,-41.60;</v>
      </c>
      <c r="V1183" s="37">
        <v>0.3</v>
      </c>
      <c r="W1183" s="37"/>
      <c r="X1183" s="38"/>
      <c r="Y1183" s="38"/>
      <c r="Z1183" s="55">
        <f t="shared" ca="1" si="190"/>
        <v>3.5999999999999996</v>
      </c>
      <c r="AA1183" s="39" t="s">
        <v>584</v>
      </c>
      <c r="AB1183" s="40">
        <v>1</v>
      </c>
      <c r="AC1183" s="40" t="s">
        <v>995</v>
      </c>
      <c r="AD1183" s="40">
        <v>1</v>
      </c>
      <c r="AE1183" s="41">
        <v>0</v>
      </c>
      <c r="AF1183" s="42">
        <v>-41.9</v>
      </c>
      <c r="AG1183" s="47">
        <f t="shared" si="201"/>
        <v>-41.6</v>
      </c>
      <c r="AH1183" s="43">
        <f t="shared" ca="1" si="191"/>
        <v>-38.299999999999997</v>
      </c>
      <c r="AI1183" s="43">
        <f t="shared" ca="1" si="192"/>
        <v>-38</v>
      </c>
      <c r="AJ1183" s="44">
        <f t="shared" ca="1" si="193"/>
        <v>-41.9</v>
      </c>
      <c r="AK1183" s="44">
        <f t="shared" ca="1" si="194"/>
        <v>-41.6</v>
      </c>
      <c r="AL1183" s="44">
        <f t="shared" ca="1" si="195"/>
        <v>-39.299999999999997</v>
      </c>
      <c r="AM1183" s="44">
        <f t="shared" ca="1" si="196"/>
        <v>-39</v>
      </c>
      <c r="AN1183" s="36" t="str">
        <f t="shared" ca="1" si="197"/>
        <v>20</v>
      </c>
      <c r="AO1183" s="36" t="str">
        <f ca="1">ManualLookup(AB1183,BoxVal(ROW(AB1183),4,COLUMN(AO1181)),IF(INDIRECT("$AB$"&amp;(INT((ROW()-4)/65)*65+4))="Gain-outphase",INDIRECT(DO$4),INDIRECT(DO$3)))</f>
        <v>04</v>
      </c>
      <c r="AP1183" s="36" t="str">
        <f t="shared" ca="1" si="198"/>
        <v>00</v>
      </c>
      <c r="AQ1183" s="36" t="str">
        <f t="shared" ca="1" si="199"/>
        <v>00</v>
      </c>
      <c r="AR1183" s="36" t="str">
        <f t="shared" ca="1" si="200"/>
        <v>00</v>
      </c>
      <c r="AS1183" s="36"/>
    </row>
    <row r="1184" spans="19:45" ht="30" customHeight="1" x14ac:dyDescent="0.25">
      <c r="S1184" s="7" t="s">
        <v>691</v>
      </c>
      <c r="T1184" s="15" t="s">
        <v>1333</v>
      </c>
      <c r="U1184" s="36" t="str">
        <f t="shared" ca="1" si="189"/>
        <v>0x25=-42.20,-41.90;</v>
      </c>
      <c r="V1184" s="37">
        <v>0.1</v>
      </c>
      <c r="W1184" s="37"/>
      <c r="X1184" s="38"/>
      <c r="Y1184" s="38"/>
      <c r="Z1184" s="55">
        <f t="shared" ca="1" si="190"/>
        <v>3.9</v>
      </c>
      <c r="AA1184" s="39" t="s">
        <v>584</v>
      </c>
      <c r="AB1184" s="40">
        <v>1.5</v>
      </c>
      <c r="AC1184" s="40" t="s">
        <v>995</v>
      </c>
      <c r="AD1184" s="40">
        <v>1</v>
      </c>
      <c r="AE1184" s="41">
        <v>0</v>
      </c>
      <c r="AF1184" s="42">
        <v>-42.2</v>
      </c>
      <c r="AG1184" s="47">
        <f t="shared" si="201"/>
        <v>-41.9</v>
      </c>
      <c r="AH1184" s="43">
        <f t="shared" ca="1" si="191"/>
        <v>-38.300000000000004</v>
      </c>
      <c r="AI1184" s="43">
        <f t="shared" ca="1" si="192"/>
        <v>-38</v>
      </c>
      <c r="AJ1184" s="44">
        <f t="shared" ca="1" si="193"/>
        <v>-42.2</v>
      </c>
      <c r="AK1184" s="44">
        <f t="shared" ca="1" si="194"/>
        <v>-41.9</v>
      </c>
      <c r="AL1184" s="44">
        <f t="shared" ca="1" si="195"/>
        <v>-39.800000000000004</v>
      </c>
      <c r="AM1184" s="44">
        <f t="shared" ca="1" si="196"/>
        <v>-39.5</v>
      </c>
      <c r="AN1184" s="36" t="str">
        <f t="shared" ca="1" si="197"/>
        <v>20</v>
      </c>
      <c r="AO1184" s="36" t="str">
        <f ca="1">ManualLookup(AB1184,BoxVal(ROW(AB1184),4,COLUMN(AO1182)),IF(INDIRECT("$AB$"&amp;(INT((ROW()-4)/65)*65+4))="Gain-outphase",INDIRECT(DO$4),INDIRECT(DO$3)))</f>
        <v>05</v>
      </c>
      <c r="AP1184" s="36" t="str">
        <f t="shared" ca="1" si="198"/>
        <v>00</v>
      </c>
      <c r="AQ1184" s="36" t="str">
        <f t="shared" ca="1" si="199"/>
        <v>00</v>
      </c>
      <c r="AR1184" s="36" t="str">
        <f t="shared" ca="1" si="200"/>
        <v>00</v>
      </c>
      <c r="AS1184" s="36"/>
    </row>
    <row r="1185" spans="19:45" ht="30" customHeight="1" x14ac:dyDescent="0.25">
      <c r="S1185" s="7" t="s">
        <v>544</v>
      </c>
      <c r="T1185" s="15" t="s">
        <v>993</v>
      </c>
      <c r="U1185" s="36" t="str">
        <f t="shared" ca="1" si="189"/>
        <v>0x26=-42.70,-42.20;</v>
      </c>
      <c r="V1185" s="37"/>
      <c r="W1185" s="37"/>
      <c r="X1185" s="38"/>
      <c r="Y1185" s="38"/>
      <c r="Z1185" s="48">
        <f t="shared" ca="1" si="190"/>
        <v>4.3</v>
      </c>
      <c r="AA1185" s="39" t="s">
        <v>584</v>
      </c>
      <c r="AB1185" s="40">
        <v>2</v>
      </c>
      <c r="AC1185" s="40" t="s">
        <v>995</v>
      </c>
      <c r="AD1185" s="40">
        <v>1</v>
      </c>
      <c r="AE1185" s="41">
        <v>0</v>
      </c>
      <c r="AF1185" s="42">
        <v>-42.7</v>
      </c>
      <c r="AG1185" s="49">
        <f t="shared" si="201"/>
        <v>-42.2</v>
      </c>
      <c r="AH1185" s="43">
        <f t="shared" ca="1" si="191"/>
        <v>-38.400000000000006</v>
      </c>
      <c r="AI1185" s="43">
        <f t="shared" ca="1" si="192"/>
        <v>-37.900000000000006</v>
      </c>
      <c r="AJ1185" s="44">
        <f t="shared" ca="1" si="193"/>
        <v>-42.7</v>
      </c>
      <c r="AK1185" s="44">
        <f t="shared" ca="1" si="194"/>
        <v>-42.2</v>
      </c>
      <c r="AL1185" s="44">
        <f t="shared" ca="1" si="195"/>
        <v>-40.400000000000006</v>
      </c>
      <c r="AM1185" s="44">
        <f t="shared" ca="1" si="196"/>
        <v>-39.900000000000006</v>
      </c>
      <c r="AN1185" s="36" t="str">
        <f t="shared" ca="1" si="197"/>
        <v>20</v>
      </c>
      <c r="AO1185" s="36" t="str">
        <f ca="1">ManualLookup(AB1185,BoxVal(ROW(AB1185),4,COLUMN(AO1183)),IF(INDIRECT("$AB$"&amp;(INT((ROW()-4)/65)*65+4))="Gain-outphase",INDIRECT(DO$4),INDIRECT(DO$3)))</f>
        <v>06</v>
      </c>
      <c r="AP1185" s="36" t="str">
        <f t="shared" ca="1" si="198"/>
        <v>00</v>
      </c>
      <c r="AQ1185" s="36" t="str">
        <f t="shared" ca="1" si="199"/>
        <v>00</v>
      </c>
      <c r="AR1185" s="36" t="str">
        <f t="shared" ca="1" si="200"/>
        <v>00</v>
      </c>
      <c r="AS1185" s="36"/>
    </row>
    <row r="1186" spans="19:45" ht="30" customHeight="1" x14ac:dyDescent="0.25">
      <c r="S1186" s="7" t="s">
        <v>12</v>
      </c>
      <c r="T1186" s="15" t="s">
        <v>548</v>
      </c>
      <c r="U1186" s="36" t="str">
        <f t="shared" ca="1" si="189"/>
        <v>0xA4=-43.20,-42.70;</v>
      </c>
      <c r="V1186" s="37">
        <v>0.2</v>
      </c>
      <c r="W1186" s="37"/>
      <c r="X1186" s="38"/>
      <c r="Y1186" s="38"/>
      <c r="Z1186" s="48">
        <f t="shared" ca="1" si="190"/>
        <v>4.907</v>
      </c>
      <c r="AA1186" s="39" t="s">
        <v>584</v>
      </c>
      <c r="AB1186" s="40">
        <v>1</v>
      </c>
      <c r="AC1186" s="40" t="s">
        <v>995</v>
      </c>
      <c r="AD1186" s="40">
        <v>1</v>
      </c>
      <c r="AE1186" s="41">
        <v>6.7000000000000004E-2</v>
      </c>
      <c r="AF1186" s="42">
        <v>-43.2</v>
      </c>
      <c r="AG1186" s="49">
        <f t="shared" si="201"/>
        <v>-42.7</v>
      </c>
      <c r="AH1186" s="43">
        <f t="shared" ca="1" si="191"/>
        <v>-38.293000000000006</v>
      </c>
      <c r="AI1186" s="43">
        <f t="shared" ca="1" si="192"/>
        <v>-37.793000000000006</v>
      </c>
      <c r="AJ1186" s="44">
        <f t="shared" ca="1" si="193"/>
        <v>-43.2</v>
      </c>
      <c r="AK1186" s="44">
        <f t="shared" ca="1" si="194"/>
        <v>-42.7</v>
      </c>
      <c r="AL1186" s="44">
        <f t="shared" ca="1" si="195"/>
        <v>-39.293000000000006</v>
      </c>
      <c r="AM1186" s="44">
        <f t="shared" ca="1" si="196"/>
        <v>-38.793000000000006</v>
      </c>
      <c r="AN1186" s="36" t="str">
        <f t="shared" ca="1" si="197"/>
        <v>20</v>
      </c>
      <c r="AO1186" s="36" t="str">
        <f ca="1">ManualLookup(AB1186,BoxVal(ROW(AB1186),4,COLUMN(AO1184)),IF(INDIRECT("$AB$"&amp;(INT((ROW()-4)/65)*65+4))="Gain-outphase",INDIRECT(DO$4),INDIRECT(DO$3)))</f>
        <v>04</v>
      </c>
      <c r="AP1186" s="36" t="str">
        <f t="shared" ca="1" si="198"/>
        <v>00</v>
      </c>
      <c r="AQ1186" s="36" t="str">
        <f t="shared" ca="1" si="199"/>
        <v>00</v>
      </c>
      <c r="AR1186" s="36" t="str">
        <f t="shared" ca="1" si="200"/>
        <v>80</v>
      </c>
      <c r="AS1186" s="36"/>
    </row>
    <row r="1187" spans="19:45" ht="30" customHeight="1" x14ac:dyDescent="0.25">
      <c r="S1187" s="26" t="s">
        <v>773</v>
      </c>
      <c r="T1187" s="15" t="s">
        <v>562</v>
      </c>
      <c r="U1187" s="36" t="str">
        <f t="shared" ca="1" si="189"/>
        <v>0xA5=-43.50,-43.20;</v>
      </c>
      <c r="V1187" s="37"/>
      <c r="W1187" s="37"/>
      <c r="X1187" s="38"/>
      <c r="Y1187" s="38"/>
      <c r="Z1187" s="48">
        <f t="shared" ca="1" si="190"/>
        <v>5.2069999999999999</v>
      </c>
      <c r="AA1187" s="39" t="s">
        <v>584</v>
      </c>
      <c r="AB1187" s="40">
        <v>1.5</v>
      </c>
      <c r="AC1187" s="40" t="s">
        <v>995</v>
      </c>
      <c r="AD1187" s="40">
        <v>1</v>
      </c>
      <c r="AE1187" s="41">
        <v>6.7000000000000004E-2</v>
      </c>
      <c r="AF1187" s="42">
        <v>-43.5</v>
      </c>
      <c r="AG1187" s="49">
        <f t="shared" si="201"/>
        <v>-43.2</v>
      </c>
      <c r="AH1187" s="43">
        <f t="shared" ca="1" si="191"/>
        <v>-38.292999999999999</v>
      </c>
      <c r="AI1187" s="43">
        <f t="shared" ca="1" si="192"/>
        <v>-37.993000000000002</v>
      </c>
      <c r="AJ1187" s="44">
        <f t="shared" ca="1" si="193"/>
        <v>-43.5</v>
      </c>
      <c r="AK1187" s="44">
        <f t="shared" ca="1" si="194"/>
        <v>-43.2</v>
      </c>
      <c r="AL1187" s="44">
        <f t="shared" ca="1" si="195"/>
        <v>-39.792999999999999</v>
      </c>
      <c r="AM1187" s="44">
        <f t="shared" ca="1" si="196"/>
        <v>-39.493000000000002</v>
      </c>
      <c r="AN1187" s="36" t="str">
        <f t="shared" ca="1" si="197"/>
        <v>20</v>
      </c>
      <c r="AO1187" s="36" t="str">
        <f ca="1">ManualLookup(AB1187,BoxVal(ROW(AB1187),4,COLUMN(AO1185)),IF(INDIRECT("$AB$"&amp;(INT((ROW()-4)/65)*65+4))="Gain-outphase",INDIRECT(DO$4),INDIRECT(DO$3)))</f>
        <v>05</v>
      </c>
      <c r="AP1187" s="36" t="str">
        <f t="shared" ca="1" si="198"/>
        <v>00</v>
      </c>
      <c r="AQ1187" s="36" t="str">
        <f t="shared" ca="1" si="199"/>
        <v>00</v>
      </c>
      <c r="AR1187" s="36" t="str">
        <f t="shared" ca="1" si="200"/>
        <v>80</v>
      </c>
      <c r="AS1187" s="36"/>
    </row>
    <row r="1188" spans="19:45" ht="30" customHeight="1" x14ac:dyDescent="0.25">
      <c r="S1188" s="7" t="s">
        <v>573</v>
      </c>
      <c r="T1188" s="15">
        <v>2.1</v>
      </c>
      <c r="U1188" s="36" t="str">
        <f t="shared" ca="1" si="189"/>
        <v>0xA6=-44.00,-43.50;</v>
      </c>
      <c r="V1188" s="37"/>
      <c r="W1188" s="37"/>
      <c r="X1188" s="38"/>
      <c r="Y1188" s="38"/>
      <c r="Z1188" s="48">
        <f t="shared" ca="1" si="190"/>
        <v>5.7069999999999999</v>
      </c>
      <c r="AA1188" s="39" t="s">
        <v>584</v>
      </c>
      <c r="AB1188" s="40">
        <v>2</v>
      </c>
      <c r="AC1188" s="40" t="s">
        <v>995</v>
      </c>
      <c r="AD1188" s="40">
        <v>1</v>
      </c>
      <c r="AE1188" s="41">
        <v>6.7000000000000004E-2</v>
      </c>
      <c r="AF1188" s="42">
        <v>-44</v>
      </c>
      <c r="AG1188" s="49">
        <f t="shared" si="201"/>
        <v>-43.5</v>
      </c>
      <c r="AH1188" s="43">
        <f t="shared" ca="1" si="191"/>
        <v>-38.292999999999999</v>
      </c>
      <c r="AI1188" s="43">
        <f t="shared" ca="1" si="192"/>
        <v>-37.792999999999999</v>
      </c>
      <c r="AJ1188" s="44">
        <f t="shared" ca="1" si="193"/>
        <v>-44</v>
      </c>
      <c r="AK1188" s="44">
        <f t="shared" ca="1" si="194"/>
        <v>-43.5</v>
      </c>
      <c r="AL1188" s="44">
        <f t="shared" ca="1" si="195"/>
        <v>-40.292999999999999</v>
      </c>
      <c r="AM1188" s="44">
        <f t="shared" ca="1" si="196"/>
        <v>-39.792999999999999</v>
      </c>
      <c r="AN1188" s="36" t="str">
        <f t="shared" ca="1" si="197"/>
        <v>20</v>
      </c>
      <c r="AO1188" s="36" t="str">
        <f ca="1">ManualLookup(AB1188,BoxVal(ROW(AB1188),4,COLUMN(AO1186)),IF(INDIRECT("$AB$"&amp;(INT((ROW()-4)/65)*65+4))="Gain-outphase",INDIRECT(DO$4),INDIRECT(DO$3)))</f>
        <v>06</v>
      </c>
      <c r="AP1188" s="36" t="str">
        <f t="shared" ca="1" si="198"/>
        <v>00</v>
      </c>
      <c r="AQ1188" s="36" t="str">
        <f t="shared" ca="1" si="199"/>
        <v>00</v>
      </c>
      <c r="AR1188" s="36" t="str">
        <f t="shared" ca="1" si="200"/>
        <v>80</v>
      </c>
      <c r="AS1188" s="36"/>
    </row>
    <row r="1189" spans="19:45" ht="30" customHeight="1" x14ac:dyDescent="0.25">
      <c r="S1189" s="7" t="s">
        <v>590</v>
      </c>
      <c r="T1189" s="15">
        <f>VLOOKUP(T1174,MPN!$A$1:$E$1000,4,FALSE)</f>
        <v>-38</v>
      </c>
      <c r="U1189" s="36" t="str">
        <f t="shared" ca="1" si="189"/>
        <v>0x34=-44.30,-44.00;</v>
      </c>
      <c r="V1189" s="37">
        <v>0.4</v>
      </c>
      <c r="W1189" s="37"/>
      <c r="X1189" s="38"/>
      <c r="Y1189" s="38"/>
      <c r="Z1189" s="48">
        <f t="shared" ca="1" si="190"/>
        <v>6</v>
      </c>
      <c r="AA1189" s="39" t="s">
        <v>586</v>
      </c>
      <c r="AB1189" s="40">
        <v>1</v>
      </c>
      <c r="AC1189" s="40" t="s">
        <v>995</v>
      </c>
      <c r="AD1189" s="40">
        <v>1</v>
      </c>
      <c r="AE1189" s="41">
        <v>0</v>
      </c>
      <c r="AF1189" s="42">
        <v>-44.3</v>
      </c>
      <c r="AG1189" s="49">
        <f t="shared" si="201"/>
        <v>-44</v>
      </c>
      <c r="AH1189" s="43">
        <f t="shared" ca="1" si="191"/>
        <v>-38.299999999999997</v>
      </c>
      <c r="AI1189" s="43">
        <f t="shared" ca="1" si="192"/>
        <v>-38</v>
      </c>
      <c r="AJ1189" s="44">
        <f t="shared" ca="1" si="193"/>
        <v>-44.3</v>
      </c>
      <c r="AK1189" s="44">
        <f t="shared" ca="1" si="194"/>
        <v>-44</v>
      </c>
      <c r="AL1189" s="44">
        <f t="shared" ca="1" si="195"/>
        <v>-39.299999999999997</v>
      </c>
      <c r="AM1189" s="44">
        <f t="shared" ca="1" si="196"/>
        <v>-39</v>
      </c>
      <c r="AN1189" s="36" t="str">
        <f t="shared" ca="1" si="197"/>
        <v>30</v>
      </c>
      <c r="AO1189" s="36" t="str">
        <f ca="1">ManualLookup(AB1189,BoxVal(ROW(AB1189),4,COLUMN(AO1187)),IF(INDIRECT("$AB$"&amp;(INT((ROW()-4)/65)*65+4))="Gain-outphase",INDIRECT(DO$4),INDIRECT(DO$3)))</f>
        <v>04</v>
      </c>
      <c r="AP1189" s="36" t="str">
        <f t="shared" ca="1" si="198"/>
        <v>00</v>
      </c>
      <c r="AQ1189" s="36" t="str">
        <f t="shared" ca="1" si="199"/>
        <v>00</v>
      </c>
      <c r="AR1189" s="36" t="str">
        <f t="shared" ca="1" si="200"/>
        <v>00</v>
      </c>
      <c r="AS1189" s="36"/>
    </row>
    <row r="1190" spans="19:45" ht="30" customHeight="1" x14ac:dyDescent="0.25">
      <c r="S1190" s="7" t="s">
        <v>693</v>
      </c>
      <c r="T1190" s="15">
        <v>0.8</v>
      </c>
      <c r="U1190" s="36" t="str">
        <f t="shared" ca="1" si="189"/>
        <v>0x35=-44.50,-44.30;</v>
      </c>
      <c r="V1190" s="37">
        <v>0.1</v>
      </c>
      <c r="W1190" s="37"/>
      <c r="X1190" s="38"/>
      <c r="Y1190" s="38"/>
      <c r="Z1190" s="48">
        <f t="shared" ca="1" si="190"/>
        <v>6.1999999999999993</v>
      </c>
      <c r="AA1190" s="39" t="s">
        <v>586</v>
      </c>
      <c r="AB1190" s="40">
        <v>1.5</v>
      </c>
      <c r="AC1190" s="40" t="s">
        <v>995</v>
      </c>
      <c r="AD1190" s="40">
        <v>1</v>
      </c>
      <c r="AE1190" s="41">
        <v>0</v>
      </c>
      <c r="AF1190" s="42">
        <v>-44.5</v>
      </c>
      <c r="AG1190" s="49">
        <f t="shared" si="201"/>
        <v>-44.3</v>
      </c>
      <c r="AH1190" s="43">
        <f t="shared" ca="1" si="191"/>
        <v>-38.299999999999997</v>
      </c>
      <c r="AI1190" s="43">
        <f t="shared" ca="1" si="192"/>
        <v>-38.099999999999994</v>
      </c>
      <c r="AJ1190" s="44">
        <f t="shared" ca="1" si="193"/>
        <v>-44.5</v>
      </c>
      <c r="AK1190" s="44">
        <f t="shared" ca="1" si="194"/>
        <v>-44.3</v>
      </c>
      <c r="AL1190" s="44">
        <f t="shared" ca="1" si="195"/>
        <v>-39.799999999999997</v>
      </c>
      <c r="AM1190" s="44">
        <f t="shared" ca="1" si="196"/>
        <v>-39.599999999999994</v>
      </c>
      <c r="AN1190" s="36" t="str">
        <f t="shared" ca="1" si="197"/>
        <v>30</v>
      </c>
      <c r="AO1190" s="36" t="str">
        <f ca="1">ManualLookup(AB1190,BoxVal(ROW(AB1190),4,COLUMN(AO1188)),IF(INDIRECT("$AB$"&amp;(INT((ROW()-4)/65)*65+4))="Gain-outphase",INDIRECT(DO$4),INDIRECT(DO$3)))</f>
        <v>05</v>
      </c>
      <c r="AP1190" s="36" t="str">
        <f t="shared" ca="1" si="198"/>
        <v>00</v>
      </c>
      <c r="AQ1190" s="36" t="str">
        <f t="shared" ca="1" si="199"/>
        <v>00</v>
      </c>
      <c r="AR1190" s="36" t="str">
        <f t="shared" ca="1" si="200"/>
        <v>00</v>
      </c>
      <c r="AS1190" s="36"/>
    </row>
    <row r="1191" spans="19:45" ht="30" customHeight="1" x14ac:dyDescent="0.25">
      <c r="S1191" s="7" t="s">
        <v>604</v>
      </c>
      <c r="T1191" s="7" t="str">
        <f>VLOOKUP($T1178,$AU$1:$AZ$31,MATCH($T1172,$AU$1:$AZ$1,0),FALSE)&amp;"_"&amp;T1180</f>
        <v>default_NormalMode</v>
      </c>
      <c r="U1191" s="36" t="str">
        <f t="shared" ca="1" si="189"/>
        <v>0x36=-44.80,-44.50;</v>
      </c>
      <c r="V1191" s="37">
        <v>-0.1</v>
      </c>
      <c r="W1191" s="37"/>
      <c r="X1191" s="38"/>
      <c r="Y1191" s="38"/>
      <c r="Z1191" s="48">
        <f t="shared" ca="1" si="190"/>
        <v>6.5</v>
      </c>
      <c r="AA1191" s="39" t="s">
        <v>586</v>
      </c>
      <c r="AB1191" s="40">
        <v>2</v>
      </c>
      <c r="AC1191" s="40" t="s">
        <v>995</v>
      </c>
      <c r="AD1191" s="40">
        <v>1</v>
      </c>
      <c r="AE1191" s="41">
        <v>0</v>
      </c>
      <c r="AF1191" s="42">
        <v>-44.8</v>
      </c>
      <c r="AG1191" s="49">
        <f t="shared" si="201"/>
        <v>-44.5</v>
      </c>
      <c r="AH1191" s="43">
        <f t="shared" ca="1" si="191"/>
        <v>-38.299999999999997</v>
      </c>
      <c r="AI1191" s="43">
        <f t="shared" ca="1" si="192"/>
        <v>-38</v>
      </c>
      <c r="AJ1191" s="44">
        <f t="shared" ca="1" si="193"/>
        <v>-44.8</v>
      </c>
      <c r="AK1191" s="44">
        <f t="shared" ca="1" si="194"/>
        <v>-44.5</v>
      </c>
      <c r="AL1191" s="44">
        <f t="shared" ca="1" si="195"/>
        <v>-40.299999999999997</v>
      </c>
      <c r="AM1191" s="44">
        <f t="shared" ca="1" si="196"/>
        <v>-40</v>
      </c>
      <c r="AN1191" s="36" t="str">
        <f t="shared" ca="1" si="197"/>
        <v>30</v>
      </c>
      <c r="AO1191" s="36" t="str">
        <f ca="1">ManualLookup(AB1191,BoxVal(ROW(AB1191),4,COLUMN(AO1189)),IF(INDIRECT("$AB$"&amp;(INT((ROW()-4)/65)*65+4))="Gain-outphase",INDIRECT(DO$4),INDIRECT(DO$3)))</f>
        <v>06</v>
      </c>
      <c r="AP1191" s="36" t="str">
        <f t="shared" ca="1" si="198"/>
        <v>00</v>
      </c>
      <c r="AQ1191" s="36" t="str">
        <f t="shared" ca="1" si="199"/>
        <v>00</v>
      </c>
      <c r="AR1191" s="36" t="str">
        <f t="shared" ca="1" si="200"/>
        <v>00</v>
      </c>
      <c r="AS1191" s="36"/>
    </row>
    <row r="1192" spans="19:45" ht="30" customHeight="1" x14ac:dyDescent="0.25">
      <c r="S1192" s="7" t="s">
        <v>424</v>
      </c>
      <c r="T1192" s="7" t="str">
        <f>VLOOKUP($T1174,MPN!$A$1:$E$500,2,FALSE)</f>
        <v>AMIC</v>
      </c>
      <c r="U1192" s="36" t="str">
        <f t="shared" ca="1" si="189"/>
        <v>0x37=-45.30,-44.80;</v>
      </c>
      <c r="V1192" s="37">
        <v>-0.1</v>
      </c>
      <c r="W1192" s="37"/>
      <c r="X1192" s="38"/>
      <c r="Y1192" s="38"/>
      <c r="Z1192" s="48">
        <f t="shared" ca="1" si="190"/>
        <v>7</v>
      </c>
      <c r="AA1192" s="39" t="s">
        <v>586</v>
      </c>
      <c r="AB1192" s="40">
        <v>2.5</v>
      </c>
      <c r="AC1192" s="40" t="s">
        <v>995</v>
      </c>
      <c r="AD1192" s="40">
        <v>1</v>
      </c>
      <c r="AE1192" s="41">
        <v>0</v>
      </c>
      <c r="AF1192" s="42">
        <v>-45.3</v>
      </c>
      <c r="AG1192" s="49">
        <f t="shared" si="201"/>
        <v>-44.8</v>
      </c>
      <c r="AH1192" s="43">
        <f t="shared" ca="1" si="191"/>
        <v>-38.299999999999997</v>
      </c>
      <c r="AI1192" s="43">
        <f t="shared" ca="1" si="192"/>
        <v>-37.799999999999997</v>
      </c>
      <c r="AJ1192" s="44">
        <f t="shared" ca="1" si="193"/>
        <v>-45.3</v>
      </c>
      <c r="AK1192" s="44">
        <f t="shared" ca="1" si="194"/>
        <v>-44.8</v>
      </c>
      <c r="AL1192" s="44">
        <f t="shared" ca="1" si="195"/>
        <v>-40.799999999999997</v>
      </c>
      <c r="AM1192" s="44">
        <f t="shared" ca="1" si="196"/>
        <v>-40.299999999999997</v>
      </c>
      <c r="AN1192" s="36" t="str">
        <f t="shared" ca="1" si="197"/>
        <v>30</v>
      </c>
      <c r="AO1192" s="36" t="str">
        <f ca="1">ManualLookup(AB1192,BoxVal(ROW(AB1192),4,COLUMN(AO1190)),IF(INDIRECT("$AB$"&amp;(INT((ROW()-4)/65)*65+4))="Gain-outphase",INDIRECT(DO$4),INDIRECT(DO$3)))</f>
        <v>07</v>
      </c>
      <c r="AP1192" s="36" t="str">
        <f t="shared" ca="1" si="198"/>
        <v>00</v>
      </c>
      <c r="AQ1192" s="36" t="str">
        <f t="shared" ca="1" si="199"/>
        <v>00</v>
      </c>
      <c r="AR1192" s="36" t="str">
        <f t="shared" ca="1" si="200"/>
        <v>00</v>
      </c>
      <c r="AS1192" s="36"/>
    </row>
    <row r="1193" spans="19:45" ht="30" customHeight="1" x14ac:dyDescent="0.25">
      <c r="S1193" s="7" t="s">
        <v>16</v>
      </c>
      <c r="T1193" s="7" t="str">
        <f>VLOOKUP($T1175,ASIC!$A$1:$B$200,2,FALSE)</f>
        <v>304ZA</v>
      </c>
      <c r="U1193" s="36"/>
      <c r="V1193" s="37"/>
      <c r="W1193" s="37"/>
      <c r="X1193" s="38"/>
      <c r="Y1193" s="38"/>
      <c r="Z1193" s="48"/>
      <c r="AA1193" s="39"/>
      <c r="AB1193" s="40"/>
      <c r="AC1193" s="40"/>
      <c r="AD1193" s="40"/>
      <c r="AE1193" s="41"/>
      <c r="AF1193" s="42"/>
      <c r="AG1193" s="49"/>
      <c r="AH1193" s="43"/>
      <c r="AI1193" s="43"/>
      <c r="AJ1193" s="44"/>
      <c r="AK1193" s="44"/>
      <c r="AL1193" s="44"/>
      <c r="AM1193" s="44"/>
      <c r="AN1193" s="36"/>
      <c r="AO1193" s="36"/>
      <c r="AP1193" s="36"/>
      <c r="AQ1193" s="36"/>
      <c r="AR1193" s="36"/>
      <c r="AS1193" s="36"/>
    </row>
    <row r="1194" spans="19:45" ht="30" customHeight="1" x14ac:dyDescent="0.25">
      <c r="S1194" s="7" t="s">
        <v>17</v>
      </c>
      <c r="T1194" s="7" t="str">
        <f>VLOOKUP($T1176,Sensor!$A$1:$B$100,2,FALSE)</f>
        <v>2410A</v>
      </c>
      <c r="U1194" s="36"/>
      <c r="V1194" s="37"/>
      <c r="W1194" s="37"/>
      <c r="X1194" s="38"/>
      <c r="Y1194" s="38"/>
      <c r="Z1194" s="48"/>
      <c r="AA1194" s="39"/>
      <c r="AB1194" s="40"/>
      <c r="AC1194" s="40"/>
      <c r="AD1194" s="40"/>
      <c r="AE1194" s="41"/>
      <c r="AF1194" s="42"/>
      <c r="AG1194" s="49"/>
      <c r="AH1194" s="43"/>
      <c r="AI1194" s="43"/>
      <c r="AJ1194" s="44"/>
      <c r="AK1194" s="44"/>
      <c r="AL1194" s="44"/>
      <c r="AM1194" s="44"/>
      <c r="AN1194" s="36"/>
      <c r="AO1194" s="36"/>
      <c r="AP1194" s="36"/>
      <c r="AQ1194" s="36"/>
      <c r="AR1194" s="36"/>
      <c r="AS1194" s="36"/>
    </row>
    <row r="1195" spans="19:45" ht="30" customHeight="1" x14ac:dyDescent="0.25">
      <c r="S1195" s="7" t="s">
        <v>21</v>
      </c>
      <c r="T1195" s="7" t="str">
        <f>VLOOKUP($T1174,MPN!$A$1:$E$500,5,FALSE)</f>
        <v>Default</v>
      </c>
      <c r="U1195" s="36"/>
      <c r="V1195" s="37"/>
      <c r="W1195" s="37"/>
      <c r="X1195" s="38"/>
      <c r="Y1195" s="38"/>
      <c r="Z1195" s="48"/>
      <c r="AA1195" s="39"/>
      <c r="AB1195" s="40"/>
      <c r="AC1195" s="40"/>
      <c r="AD1195" s="40"/>
      <c r="AE1195" s="41"/>
      <c r="AF1195" s="42"/>
      <c r="AG1195" s="49"/>
      <c r="AH1195" s="43"/>
      <c r="AI1195" s="43"/>
      <c r="AJ1195" s="44"/>
      <c r="AK1195" s="44"/>
      <c r="AL1195" s="44"/>
      <c r="AM1195" s="44"/>
      <c r="AN1195" s="36"/>
      <c r="AO1195" s="36"/>
      <c r="AP1195" s="36"/>
      <c r="AQ1195" s="36"/>
      <c r="AR1195" s="36"/>
      <c r="AS1195" s="36"/>
    </row>
    <row r="1196" spans="19:45" ht="30" customHeight="1" x14ac:dyDescent="0.25">
      <c r="S1196" s="7" t="s">
        <v>545</v>
      </c>
      <c r="T1196" s="7">
        <f>VLOOKUP(T1185,$DT$1:$DV$31,3,FALSE)</f>
        <v>0</v>
      </c>
      <c r="U1196" s="36"/>
      <c r="V1196" s="37"/>
      <c r="W1196" s="37"/>
      <c r="X1196" s="38"/>
      <c r="Y1196" s="38"/>
      <c r="Z1196" s="48"/>
      <c r="AA1196" s="39"/>
      <c r="AB1196" s="40"/>
      <c r="AC1196" s="40"/>
      <c r="AD1196" s="40"/>
      <c r="AE1196" s="41"/>
      <c r="AF1196" s="42"/>
      <c r="AG1196" s="49"/>
      <c r="AH1196" s="43"/>
      <c r="AI1196" s="43"/>
      <c r="AJ1196" s="44"/>
      <c r="AK1196" s="44"/>
      <c r="AL1196" s="44"/>
      <c r="AM1196" s="44"/>
      <c r="AN1196" s="36"/>
      <c r="AO1196" s="36"/>
      <c r="AP1196" s="36"/>
      <c r="AQ1196" s="36"/>
      <c r="AR1196" s="36"/>
      <c r="AS1196" s="36"/>
    </row>
    <row r="1197" spans="19:45" ht="30" customHeight="1" x14ac:dyDescent="0.25">
      <c r="S1197" s="7" t="s">
        <v>22</v>
      </c>
      <c r="T1197" s="15">
        <v>4</v>
      </c>
      <c r="U1197" s="36"/>
      <c r="V1197" s="37"/>
      <c r="W1197" s="37"/>
      <c r="X1197" s="38"/>
      <c r="Y1197" s="38"/>
      <c r="Z1197" s="48"/>
      <c r="AA1197" s="39"/>
      <c r="AB1197" s="40"/>
      <c r="AC1197" s="40"/>
      <c r="AD1197" s="40"/>
      <c r="AE1197" s="41"/>
      <c r="AF1197" s="42"/>
      <c r="AG1197" s="49"/>
      <c r="AH1197" s="43"/>
      <c r="AI1197" s="43"/>
      <c r="AJ1197" s="44"/>
      <c r="AK1197" s="44"/>
      <c r="AL1197" s="44"/>
      <c r="AM1197" s="44"/>
      <c r="AN1197" s="36"/>
      <c r="AO1197" s="36"/>
      <c r="AP1197" s="36"/>
      <c r="AQ1197" s="36"/>
      <c r="AR1197" s="36"/>
      <c r="AS1197" s="36"/>
    </row>
    <row r="1198" spans="19:45" ht="30" customHeight="1" x14ac:dyDescent="0.25">
      <c r="S1198" s="7" t="s">
        <v>696</v>
      </c>
      <c r="T1198" s="28">
        <v>45051</v>
      </c>
      <c r="U1198" s="36"/>
      <c r="V1198" s="37"/>
      <c r="W1198" s="37"/>
      <c r="X1198" s="38"/>
      <c r="Y1198" s="38"/>
      <c r="Z1198" s="48"/>
      <c r="AA1198" s="39"/>
      <c r="AB1198" s="40"/>
      <c r="AC1198" s="40"/>
      <c r="AD1198" s="40"/>
      <c r="AE1198" s="41"/>
      <c r="AF1198" s="42"/>
      <c r="AG1198" s="49"/>
      <c r="AH1198" s="43"/>
      <c r="AI1198" s="43"/>
      <c r="AJ1198" s="44"/>
      <c r="AK1198" s="44"/>
      <c r="AL1198" s="44"/>
      <c r="AM1198" s="44"/>
      <c r="AN1198" s="36"/>
      <c r="AO1198" s="36"/>
      <c r="AP1198" s="36"/>
      <c r="AQ1198" s="36"/>
      <c r="AR1198" s="36"/>
      <c r="AS1198" s="36"/>
    </row>
    <row r="1199" spans="19:45" ht="30" customHeight="1" x14ac:dyDescent="0.25">
      <c r="S1199" s="7" t="s">
        <v>694</v>
      </c>
      <c r="T1199" s="15" t="s">
        <v>994</v>
      </c>
      <c r="U1199" s="36"/>
      <c r="V1199" s="37"/>
      <c r="W1199" s="37"/>
      <c r="X1199" s="38"/>
      <c r="Y1199" s="38"/>
      <c r="Z1199" s="48"/>
      <c r="AA1199" s="39"/>
      <c r="AB1199" s="40"/>
      <c r="AC1199" s="40"/>
      <c r="AD1199" s="40"/>
      <c r="AE1199" s="41"/>
      <c r="AF1199" s="42"/>
      <c r="AG1199" s="49"/>
      <c r="AH1199" s="43"/>
      <c r="AI1199" s="43"/>
      <c r="AJ1199" s="44"/>
      <c r="AK1199" s="44"/>
      <c r="AL1199" s="44"/>
      <c r="AM1199" s="44"/>
      <c r="AN1199" s="36"/>
      <c r="AO1199" s="36"/>
      <c r="AP1199" s="36"/>
      <c r="AQ1199" s="36"/>
      <c r="AR1199" s="36"/>
      <c r="AS1199" s="36"/>
    </row>
    <row r="1200" spans="19:45" ht="30" customHeight="1" x14ac:dyDescent="0.25">
      <c r="S1200" s="7" t="s">
        <v>697</v>
      </c>
      <c r="T1200" s="7">
        <f ca="1">COUNTA(U1175:U1234)</f>
        <v>18</v>
      </c>
      <c r="U1200" s="36"/>
      <c r="V1200" s="37"/>
      <c r="W1200" s="37"/>
      <c r="X1200" s="38"/>
      <c r="Y1200" s="38"/>
      <c r="Z1200" s="48"/>
      <c r="AA1200" s="39"/>
      <c r="AB1200" s="40"/>
      <c r="AC1200" s="40"/>
      <c r="AD1200" s="40"/>
      <c r="AE1200" s="41"/>
      <c r="AF1200" s="42"/>
      <c r="AG1200" s="49"/>
      <c r="AH1200" s="43"/>
      <c r="AI1200" s="43"/>
      <c r="AJ1200" s="44"/>
      <c r="AK1200" s="44"/>
      <c r="AL1200" s="44"/>
      <c r="AM1200" s="44"/>
      <c r="AN1200" s="36"/>
      <c r="AO1200" s="36"/>
      <c r="AP1200" s="36"/>
      <c r="AQ1200" s="36"/>
      <c r="AR1200" s="36"/>
      <c r="AS1200" s="36"/>
    </row>
    <row r="1201" spans="19:45" ht="30" customHeight="1" x14ac:dyDescent="0.25">
      <c r="S1201" s="7" t="s">
        <v>715</v>
      </c>
      <c r="T1201" s="7" t="str">
        <f>T1189&amp;"+/-"&amp;T1190&amp;" "&amp;T1199</f>
        <v>-38+/-0.8 dBV</v>
      </c>
      <c r="U1201" s="36"/>
      <c r="V1201" s="37"/>
      <c r="W1201" s="37"/>
      <c r="X1201" s="38"/>
      <c r="Y1201" s="38"/>
      <c r="Z1201" s="48"/>
      <c r="AA1201" s="39"/>
      <c r="AB1201" s="40"/>
      <c r="AC1201" s="40"/>
      <c r="AD1201" s="40"/>
      <c r="AE1201" s="41"/>
      <c r="AF1201" s="42"/>
      <c r="AG1201" s="49"/>
      <c r="AH1201" s="43"/>
      <c r="AI1201" s="43"/>
      <c r="AJ1201" s="44"/>
      <c r="AK1201" s="44"/>
      <c r="AL1201" s="44"/>
      <c r="AM1201" s="44"/>
      <c r="AN1201" s="36"/>
      <c r="AO1201" s="36"/>
      <c r="AP1201" s="36"/>
      <c r="AQ1201" s="36"/>
      <c r="AR1201" s="36"/>
      <c r="AS1201" s="36"/>
    </row>
    <row r="1202" spans="19:45" ht="30" customHeight="1" x14ac:dyDescent="0.25">
      <c r="S1202" s="7" t="s">
        <v>719</v>
      </c>
      <c r="T1202" s="54" t="str">
        <f>T1181&amp;" : "&amp;T1184&amp;" "&amp;"(uA)"&amp;CHAR(10)&amp;"Vdc&amp;Remark: "&amp;T1187</f>
        <v>3.3V : 100~170 (uA)
Vdc&amp;Remark: -</v>
      </c>
      <c r="U1202" s="36"/>
      <c r="V1202" s="37"/>
      <c r="W1202" s="37"/>
      <c r="X1202" s="38"/>
      <c r="Y1202" s="38"/>
      <c r="Z1202" s="48"/>
      <c r="AA1202" s="39"/>
      <c r="AB1202" s="40"/>
      <c r="AC1202" s="40"/>
      <c r="AD1202" s="40"/>
      <c r="AE1202" s="41"/>
      <c r="AF1202" s="42"/>
      <c r="AG1202" s="49"/>
      <c r="AH1202" s="43"/>
      <c r="AI1202" s="43"/>
      <c r="AJ1202" s="44"/>
      <c r="AK1202" s="44"/>
      <c r="AL1202" s="44"/>
      <c r="AM1202" s="44"/>
      <c r="AN1202" s="36"/>
      <c r="AO1202" s="36"/>
      <c r="AP1202" s="36"/>
      <c r="AQ1202" s="36"/>
      <c r="AR1202" s="36"/>
      <c r="AS1202" s="36"/>
    </row>
    <row r="1203" spans="19:45" ht="30" customHeight="1" x14ac:dyDescent="0.25">
      <c r="U1203" s="36"/>
      <c r="V1203" s="37"/>
      <c r="W1203" s="37"/>
      <c r="X1203" s="38"/>
      <c r="Y1203" s="38"/>
      <c r="Z1203" s="48"/>
      <c r="AA1203" s="39"/>
      <c r="AB1203" s="40"/>
      <c r="AC1203" s="40"/>
      <c r="AD1203" s="40"/>
      <c r="AE1203" s="41"/>
      <c r="AF1203" s="42"/>
      <c r="AG1203" s="49"/>
      <c r="AH1203" s="43"/>
      <c r="AI1203" s="43"/>
      <c r="AJ1203" s="44"/>
      <c r="AK1203" s="44"/>
      <c r="AL1203" s="44"/>
      <c r="AM1203" s="44"/>
      <c r="AN1203" s="36"/>
      <c r="AO1203" s="36"/>
      <c r="AP1203" s="36"/>
      <c r="AQ1203" s="36"/>
      <c r="AR1203" s="36"/>
      <c r="AS1203" s="36"/>
    </row>
    <row r="1204" spans="19:45" ht="30" customHeight="1" x14ac:dyDescent="0.25">
      <c r="S1204" s="2" t="s">
        <v>14</v>
      </c>
      <c r="T1204" s="2" t="str">
        <f>ADDRESS(ROW(S1204),COLUMN($S$1))&amp;":"&amp;ADDRESS(ROW(S1234),COLUMN($T$1))</f>
        <v>$S$1204:$T$1234</v>
      </c>
      <c r="U1204" s="36"/>
      <c r="V1204" s="37"/>
      <c r="W1204" s="37"/>
      <c r="X1204" s="38"/>
      <c r="Y1204" s="38"/>
      <c r="Z1204" s="48"/>
      <c r="AA1204" s="39"/>
      <c r="AB1204" s="40"/>
      <c r="AC1204" s="40"/>
      <c r="AD1204" s="40"/>
      <c r="AE1204" s="41"/>
      <c r="AF1204" s="42"/>
      <c r="AG1204" s="49"/>
      <c r="AH1204" s="43"/>
      <c r="AI1204" s="43"/>
      <c r="AJ1204" s="44"/>
      <c r="AK1204" s="44"/>
      <c r="AL1204" s="44"/>
      <c r="AM1204" s="44"/>
      <c r="AN1204" s="36"/>
      <c r="AO1204" s="36"/>
      <c r="AP1204" s="36"/>
      <c r="AQ1204" s="36"/>
      <c r="AR1204" s="36"/>
      <c r="AS1204" s="36"/>
    </row>
    <row r="1205" spans="19:45" ht="30" customHeight="1" x14ac:dyDescent="0.25">
      <c r="S1205" s="4" t="str">
        <f>$BB$2</f>
        <v>14V</v>
      </c>
      <c r="T1205" s="3" t="s">
        <v>255</v>
      </c>
      <c r="U1205" s="36"/>
      <c r="V1205" s="37"/>
      <c r="W1205" s="37"/>
      <c r="X1205" s="38"/>
      <c r="Y1205" s="38"/>
      <c r="Z1205" s="48"/>
      <c r="AA1205" s="39"/>
      <c r="AB1205" s="40"/>
      <c r="AC1205" s="40"/>
      <c r="AD1205" s="40"/>
      <c r="AE1205" s="41"/>
      <c r="AF1205" s="42"/>
      <c r="AG1205" s="49"/>
      <c r="AH1205" s="43"/>
      <c r="AI1205" s="43"/>
      <c r="AJ1205" s="44"/>
      <c r="AK1205" s="44"/>
      <c r="AL1205" s="44"/>
      <c r="AM1205" s="44"/>
      <c r="AN1205" s="36"/>
      <c r="AO1205" s="36"/>
      <c r="AP1205" s="36"/>
      <c r="AQ1205" s="36"/>
      <c r="AR1205" s="36"/>
      <c r="AS1205" s="36"/>
    </row>
    <row r="1206" spans="19:45" ht="30" customHeight="1" x14ac:dyDescent="0.25">
      <c r="S1206" s="4" t="str">
        <f>$BB$3</f>
        <v>13V</v>
      </c>
      <c r="T1206" s="3" t="s">
        <v>562</v>
      </c>
      <c r="U1206" s="36"/>
      <c r="V1206" s="37"/>
      <c r="W1206" s="37"/>
      <c r="X1206" s="38"/>
      <c r="Y1206" s="38"/>
      <c r="Z1206" s="48"/>
      <c r="AA1206" s="39"/>
      <c r="AB1206" s="40"/>
      <c r="AC1206" s="40"/>
      <c r="AD1206" s="40"/>
      <c r="AE1206" s="41"/>
      <c r="AF1206" s="42"/>
      <c r="AG1206" s="49"/>
      <c r="AH1206" s="43"/>
      <c r="AI1206" s="43"/>
      <c r="AJ1206" s="44"/>
      <c r="AK1206" s="44"/>
      <c r="AL1206" s="44"/>
      <c r="AM1206" s="44"/>
      <c r="AN1206" s="36"/>
      <c r="AO1206" s="36"/>
      <c r="AP1206" s="36"/>
      <c r="AQ1206" s="36"/>
      <c r="AR1206" s="36"/>
      <c r="AS1206" s="36"/>
    </row>
    <row r="1207" spans="19:45" ht="30" customHeight="1" x14ac:dyDescent="0.25">
      <c r="S1207" s="4" t="str">
        <f>$BB$4</f>
        <v>12V</v>
      </c>
      <c r="T1207" s="3" t="s">
        <v>562</v>
      </c>
      <c r="U1207" s="36"/>
      <c r="V1207" s="37"/>
      <c r="W1207" s="37"/>
      <c r="X1207" s="38"/>
      <c r="Y1207" s="38"/>
      <c r="Z1207" s="48"/>
      <c r="AA1207" s="39"/>
      <c r="AB1207" s="40"/>
      <c r="AC1207" s="40"/>
      <c r="AD1207" s="40"/>
      <c r="AE1207" s="41"/>
      <c r="AF1207" s="42"/>
      <c r="AG1207" s="49"/>
      <c r="AH1207" s="43"/>
      <c r="AI1207" s="43"/>
      <c r="AJ1207" s="44"/>
      <c r="AK1207" s="44"/>
      <c r="AL1207" s="44"/>
      <c r="AM1207" s="44"/>
      <c r="AN1207" s="36"/>
      <c r="AO1207" s="36"/>
      <c r="AP1207" s="36"/>
      <c r="AQ1207" s="36"/>
      <c r="AR1207" s="36"/>
      <c r="AS1207" s="36"/>
    </row>
    <row r="1208" spans="19:45" ht="30" customHeight="1" x14ac:dyDescent="0.25">
      <c r="S1208" s="4" t="str">
        <f>$BB$5</f>
        <v>11V</v>
      </c>
      <c r="T1208" s="3">
        <v>4.5999999999999996</v>
      </c>
      <c r="U1208" s="36"/>
      <c r="V1208" s="37"/>
      <c r="W1208" s="37"/>
      <c r="X1208" s="38"/>
      <c r="Y1208" s="38"/>
      <c r="Z1208" s="48"/>
      <c r="AA1208" s="39"/>
      <c r="AB1208" s="40"/>
      <c r="AC1208" s="40"/>
      <c r="AD1208" s="40"/>
      <c r="AE1208" s="41"/>
      <c r="AF1208" s="42"/>
      <c r="AG1208" s="49"/>
      <c r="AH1208" s="43"/>
      <c r="AI1208" s="43"/>
      <c r="AJ1208" s="44"/>
      <c r="AK1208" s="44"/>
      <c r="AL1208" s="44"/>
      <c r="AM1208" s="44"/>
      <c r="AN1208" s="36"/>
      <c r="AO1208" s="36"/>
      <c r="AP1208" s="36"/>
      <c r="AQ1208" s="36"/>
      <c r="AR1208" s="36"/>
      <c r="AS1208" s="36"/>
    </row>
    <row r="1209" spans="19:45" ht="30" customHeight="1" x14ac:dyDescent="0.25">
      <c r="S1209" s="4" t="str">
        <f>$BB$6</f>
        <v>10V</v>
      </c>
      <c r="T1209" s="3">
        <v>2.2999999999999998</v>
      </c>
      <c r="U1209" s="36"/>
      <c r="V1209" s="37"/>
      <c r="W1209" s="37"/>
      <c r="X1209" s="38"/>
      <c r="Y1209" s="38"/>
      <c r="Z1209" s="48"/>
      <c r="AA1209" s="39"/>
      <c r="AB1209" s="40"/>
      <c r="AC1209" s="40"/>
      <c r="AD1209" s="40"/>
      <c r="AE1209" s="41"/>
      <c r="AF1209" s="42"/>
      <c r="AG1209" s="49"/>
      <c r="AH1209" s="43"/>
      <c r="AI1209" s="43"/>
      <c r="AJ1209" s="44"/>
      <c r="AK1209" s="44"/>
      <c r="AL1209" s="44"/>
      <c r="AM1209" s="44"/>
      <c r="AN1209" s="36"/>
      <c r="AO1209" s="36"/>
      <c r="AP1209" s="36"/>
      <c r="AQ1209" s="36"/>
      <c r="AR1209" s="36"/>
      <c r="AS1209" s="36"/>
    </row>
    <row r="1210" spans="19:45" ht="30" customHeight="1" x14ac:dyDescent="0.25">
      <c r="S1210" s="4" t="str">
        <f>$BB$7</f>
        <v>9V</v>
      </c>
      <c r="T1210" s="3">
        <v>0</v>
      </c>
      <c r="U1210" s="36"/>
      <c r="V1210" s="37"/>
      <c r="W1210" s="37"/>
      <c r="X1210" s="38"/>
      <c r="Y1210" s="38"/>
      <c r="Z1210" s="48"/>
      <c r="AA1210" s="39"/>
      <c r="AB1210" s="40"/>
      <c r="AC1210" s="40"/>
      <c r="AD1210" s="40"/>
      <c r="AE1210" s="41"/>
      <c r="AF1210" s="42"/>
      <c r="AG1210" s="49"/>
      <c r="AH1210" s="43"/>
      <c r="AI1210" s="43"/>
      <c r="AJ1210" s="44"/>
      <c r="AK1210" s="44"/>
      <c r="AL1210" s="44"/>
      <c r="AM1210" s="44"/>
      <c r="AN1210" s="36"/>
      <c r="AO1210" s="36"/>
      <c r="AP1210" s="36"/>
      <c r="AQ1210" s="36"/>
      <c r="AR1210" s="36"/>
      <c r="AS1210" s="36"/>
    </row>
    <row r="1211" spans="19:45" ht="30" customHeight="1" x14ac:dyDescent="0.25">
      <c r="S1211" s="4" t="str">
        <f>$BB$8</f>
        <v>8V</v>
      </c>
      <c r="T1211" s="3" t="s">
        <v>562</v>
      </c>
      <c r="U1211" s="36"/>
      <c r="V1211" s="37"/>
      <c r="W1211" s="37"/>
      <c r="X1211" s="38"/>
      <c r="Y1211" s="38"/>
      <c r="Z1211" s="48"/>
      <c r="AA1211" s="39"/>
      <c r="AB1211" s="40"/>
      <c r="AC1211" s="40"/>
      <c r="AD1211" s="40"/>
      <c r="AE1211" s="41"/>
      <c r="AF1211" s="42"/>
      <c r="AG1211" s="49"/>
      <c r="AH1211" s="43"/>
      <c r="AI1211" s="43"/>
      <c r="AJ1211" s="44"/>
      <c r="AK1211" s="44"/>
      <c r="AL1211" s="44"/>
      <c r="AM1211" s="44"/>
      <c r="AN1211" s="36"/>
      <c r="AO1211" s="36"/>
      <c r="AP1211" s="36"/>
      <c r="AQ1211" s="36"/>
      <c r="AR1211" s="36"/>
      <c r="AS1211" s="36"/>
    </row>
    <row r="1212" spans="19:45" ht="30" customHeight="1" x14ac:dyDescent="0.25">
      <c r="S1212" s="4" t="str">
        <f>$BB$9</f>
        <v>7V</v>
      </c>
      <c r="T1212" s="3" t="s">
        <v>562</v>
      </c>
      <c r="U1212" s="36"/>
      <c r="V1212" s="37"/>
      <c r="W1212" s="37"/>
      <c r="X1212" s="38"/>
      <c r="Y1212" s="38"/>
      <c r="Z1212" s="48"/>
      <c r="AA1212" s="39"/>
      <c r="AB1212" s="40"/>
      <c r="AC1212" s="40"/>
      <c r="AD1212" s="40"/>
      <c r="AE1212" s="41"/>
      <c r="AF1212" s="42"/>
      <c r="AG1212" s="49"/>
      <c r="AH1212" s="43"/>
      <c r="AI1212" s="43"/>
      <c r="AJ1212" s="44"/>
      <c r="AK1212" s="44"/>
      <c r="AL1212" s="44"/>
      <c r="AM1212" s="44"/>
      <c r="AN1212" s="36"/>
      <c r="AO1212" s="36"/>
      <c r="AP1212" s="36"/>
      <c r="AQ1212" s="36"/>
      <c r="AR1212" s="36"/>
      <c r="AS1212" s="36"/>
    </row>
    <row r="1213" spans="19:45" ht="30" customHeight="1" x14ac:dyDescent="0.25">
      <c r="S1213" s="4" t="str">
        <f>$BB$10</f>
        <v>FIX</v>
      </c>
      <c r="T1213" s="3">
        <v>0</v>
      </c>
      <c r="U1213" s="36"/>
      <c r="V1213" s="37"/>
      <c r="W1213" s="37"/>
      <c r="X1213" s="38"/>
      <c r="Y1213" s="38"/>
      <c r="Z1213" s="48"/>
      <c r="AA1213" s="39"/>
      <c r="AB1213" s="40"/>
      <c r="AC1213" s="40"/>
      <c r="AD1213" s="40"/>
      <c r="AE1213" s="41"/>
      <c r="AF1213" s="42"/>
      <c r="AG1213" s="49"/>
      <c r="AH1213" s="43"/>
      <c r="AI1213" s="43"/>
      <c r="AJ1213" s="44"/>
      <c r="AK1213" s="44"/>
      <c r="AL1213" s="44"/>
      <c r="AM1213" s="44"/>
      <c r="AN1213" s="36"/>
      <c r="AO1213" s="36"/>
      <c r="AP1213" s="36"/>
      <c r="AQ1213" s="36"/>
      <c r="AR1213" s="36"/>
      <c r="AS1213" s="36"/>
    </row>
    <row r="1214" spans="19:45" ht="30" customHeight="1" x14ac:dyDescent="0.25">
      <c r="S1214" s="4" t="str">
        <f>$BB$11</f>
        <v>-</v>
      </c>
      <c r="T1214" s="3"/>
      <c r="U1214" s="36"/>
      <c r="V1214" s="37"/>
      <c r="W1214" s="37"/>
      <c r="X1214" s="38"/>
      <c r="Y1214" s="38"/>
      <c r="Z1214" s="48"/>
      <c r="AA1214" s="39"/>
      <c r="AB1214" s="40"/>
      <c r="AC1214" s="40"/>
      <c r="AD1214" s="40"/>
      <c r="AE1214" s="41"/>
      <c r="AF1214" s="42"/>
      <c r="AG1214" s="49"/>
      <c r="AH1214" s="43"/>
      <c r="AI1214" s="43"/>
      <c r="AJ1214" s="44"/>
      <c r="AK1214" s="44"/>
      <c r="AL1214" s="44"/>
      <c r="AM1214" s="44"/>
      <c r="AN1214" s="36"/>
      <c r="AO1214" s="36"/>
      <c r="AP1214" s="36"/>
      <c r="AQ1214" s="36"/>
      <c r="AR1214" s="36"/>
      <c r="AS1214" s="36"/>
    </row>
    <row r="1215" spans="19:45" ht="30" customHeight="1" x14ac:dyDescent="0.25">
      <c r="S1215" s="4" t="str">
        <f>$BB$12</f>
        <v>-</v>
      </c>
      <c r="T1215" s="3"/>
      <c r="U1215" s="36"/>
      <c r="V1215" s="37"/>
      <c r="W1215" s="37"/>
      <c r="X1215" s="38"/>
      <c r="Y1215" s="38"/>
      <c r="Z1215" s="48"/>
      <c r="AA1215" s="39"/>
      <c r="AB1215" s="40"/>
      <c r="AC1215" s="40"/>
      <c r="AD1215" s="40"/>
      <c r="AE1215" s="41"/>
      <c r="AF1215" s="42"/>
      <c r="AG1215" s="49"/>
      <c r="AH1215" s="43"/>
      <c r="AI1215" s="43"/>
      <c r="AJ1215" s="44"/>
      <c r="AK1215" s="44"/>
      <c r="AL1215" s="44"/>
      <c r="AM1215" s="44"/>
      <c r="AN1215" s="36"/>
      <c r="AO1215" s="36"/>
      <c r="AP1215" s="36"/>
      <c r="AQ1215" s="36"/>
      <c r="AR1215" s="36"/>
      <c r="AS1215" s="36"/>
    </row>
    <row r="1216" spans="19:45" ht="30" customHeight="1" x14ac:dyDescent="0.25">
      <c r="S1216" s="4" t="str">
        <f>$BB$13</f>
        <v>-</v>
      </c>
      <c r="T1216" s="3"/>
      <c r="U1216" s="36"/>
      <c r="V1216" s="37"/>
      <c r="W1216" s="37"/>
      <c r="X1216" s="38"/>
      <c r="Y1216" s="38"/>
      <c r="Z1216" s="48"/>
      <c r="AA1216" s="39"/>
      <c r="AB1216" s="40"/>
      <c r="AC1216" s="40"/>
      <c r="AD1216" s="40"/>
      <c r="AE1216" s="41"/>
      <c r="AF1216" s="42"/>
      <c r="AG1216" s="49"/>
      <c r="AH1216" s="43"/>
      <c r="AI1216" s="43"/>
      <c r="AJ1216" s="44"/>
      <c r="AK1216" s="44"/>
      <c r="AL1216" s="44"/>
      <c r="AM1216" s="44"/>
      <c r="AN1216" s="36"/>
      <c r="AO1216" s="36"/>
      <c r="AP1216" s="36"/>
      <c r="AQ1216" s="36"/>
      <c r="AR1216" s="36"/>
      <c r="AS1216" s="36"/>
    </row>
    <row r="1217" spans="19:45" ht="30" customHeight="1" x14ac:dyDescent="0.25">
      <c r="S1217" s="4" t="str">
        <f>$BB$14</f>
        <v>-</v>
      </c>
      <c r="T1217" s="3"/>
      <c r="U1217" s="36"/>
      <c r="V1217" s="37"/>
      <c r="W1217" s="37"/>
      <c r="X1217" s="38"/>
      <c r="Y1217" s="38"/>
      <c r="Z1217" s="48"/>
      <c r="AA1217" s="39"/>
      <c r="AB1217" s="40"/>
      <c r="AC1217" s="40"/>
      <c r="AD1217" s="40"/>
      <c r="AE1217" s="41"/>
      <c r="AF1217" s="42"/>
      <c r="AG1217" s="49"/>
      <c r="AH1217" s="43"/>
      <c r="AI1217" s="43"/>
      <c r="AJ1217" s="44"/>
      <c r="AK1217" s="44"/>
      <c r="AL1217" s="44"/>
      <c r="AM1217" s="44"/>
      <c r="AN1217" s="36"/>
      <c r="AO1217" s="36"/>
      <c r="AP1217" s="36"/>
      <c r="AQ1217" s="36"/>
      <c r="AR1217" s="36"/>
      <c r="AS1217" s="36"/>
    </row>
    <row r="1218" spans="19:45" ht="30" customHeight="1" x14ac:dyDescent="0.25">
      <c r="S1218" s="4" t="str">
        <f>$BB$15</f>
        <v>-</v>
      </c>
      <c r="T1218" s="3"/>
      <c r="U1218" s="36"/>
      <c r="V1218" s="37"/>
      <c r="W1218" s="37"/>
      <c r="X1218" s="38"/>
      <c r="Y1218" s="38"/>
      <c r="Z1218" s="48"/>
      <c r="AA1218" s="39"/>
      <c r="AB1218" s="40"/>
      <c r="AC1218" s="40"/>
      <c r="AD1218" s="40"/>
      <c r="AE1218" s="41"/>
      <c r="AF1218" s="42"/>
      <c r="AG1218" s="49"/>
      <c r="AH1218" s="43"/>
      <c r="AI1218" s="43"/>
      <c r="AJ1218" s="44"/>
      <c r="AK1218" s="44"/>
      <c r="AL1218" s="44"/>
      <c r="AM1218" s="44"/>
      <c r="AN1218" s="36"/>
      <c r="AO1218" s="36"/>
      <c r="AP1218" s="36"/>
      <c r="AQ1218" s="36"/>
      <c r="AR1218" s="36"/>
      <c r="AS1218" s="36"/>
    </row>
    <row r="1219" spans="19:45" ht="30" customHeight="1" x14ac:dyDescent="0.25">
      <c r="S1219" s="4" t="str">
        <f>$BB$16</f>
        <v>-</v>
      </c>
      <c r="T1219" s="3"/>
      <c r="U1219" s="36"/>
      <c r="V1219" s="37"/>
      <c r="W1219" s="37"/>
      <c r="X1219" s="38"/>
      <c r="Y1219" s="38"/>
      <c r="Z1219" s="48"/>
      <c r="AA1219" s="39"/>
      <c r="AB1219" s="40"/>
      <c r="AC1219" s="40"/>
      <c r="AD1219" s="40"/>
      <c r="AE1219" s="41"/>
      <c r="AF1219" s="42"/>
      <c r="AG1219" s="49"/>
      <c r="AH1219" s="43"/>
      <c r="AI1219" s="43"/>
      <c r="AJ1219" s="44"/>
      <c r="AK1219" s="44"/>
      <c r="AL1219" s="44"/>
      <c r="AM1219" s="44"/>
      <c r="AN1219" s="36"/>
      <c r="AO1219" s="36"/>
      <c r="AP1219" s="36"/>
      <c r="AQ1219" s="36"/>
      <c r="AR1219" s="36"/>
      <c r="AS1219" s="36"/>
    </row>
    <row r="1220" spans="19:45" ht="30" customHeight="1" x14ac:dyDescent="0.25">
      <c r="S1220" s="4" t="str">
        <f>$BB$17</f>
        <v>-</v>
      </c>
      <c r="T1220" s="3"/>
      <c r="U1220" s="36"/>
      <c r="V1220" s="37"/>
      <c r="W1220" s="37"/>
      <c r="X1220" s="38"/>
      <c r="Y1220" s="38"/>
      <c r="Z1220" s="48"/>
      <c r="AA1220" s="39"/>
      <c r="AB1220" s="40"/>
      <c r="AC1220" s="40"/>
      <c r="AD1220" s="40"/>
      <c r="AE1220" s="41"/>
      <c r="AF1220" s="42"/>
      <c r="AG1220" s="49"/>
      <c r="AH1220" s="43"/>
      <c r="AI1220" s="43"/>
      <c r="AJ1220" s="44"/>
      <c r="AK1220" s="44"/>
      <c r="AL1220" s="44"/>
      <c r="AM1220" s="44"/>
      <c r="AN1220" s="36"/>
      <c r="AO1220" s="36"/>
      <c r="AP1220" s="36"/>
      <c r="AQ1220" s="36"/>
      <c r="AR1220" s="36"/>
      <c r="AS1220" s="36"/>
    </row>
    <row r="1221" spans="19:45" ht="30" customHeight="1" x14ac:dyDescent="0.25">
      <c r="S1221" s="4" t="str">
        <f>$BB$18</f>
        <v>-</v>
      </c>
      <c r="T1221" s="3"/>
      <c r="U1221" s="36"/>
      <c r="V1221" s="37"/>
      <c r="W1221" s="37"/>
      <c r="X1221" s="38"/>
      <c r="Y1221" s="38"/>
      <c r="Z1221" s="48"/>
      <c r="AA1221" s="39"/>
      <c r="AB1221" s="40"/>
      <c r="AC1221" s="40"/>
      <c r="AD1221" s="40"/>
      <c r="AE1221" s="41"/>
      <c r="AF1221" s="42"/>
      <c r="AG1221" s="49"/>
      <c r="AH1221" s="43"/>
      <c r="AI1221" s="43"/>
      <c r="AJ1221" s="44"/>
      <c r="AK1221" s="44"/>
      <c r="AL1221" s="44"/>
      <c r="AM1221" s="44"/>
      <c r="AN1221" s="36"/>
      <c r="AO1221" s="36"/>
      <c r="AP1221" s="36"/>
      <c r="AQ1221" s="36"/>
      <c r="AR1221" s="36"/>
      <c r="AS1221" s="36"/>
    </row>
    <row r="1222" spans="19:45" ht="30" customHeight="1" x14ac:dyDescent="0.25">
      <c r="S1222" s="4" t="str">
        <f>$BB$19</f>
        <v>-</v>
      </c>
      <c r="T1222" s="3"/>
      <c r="U1222" s="36"/>
      <c r="V1222" s="37"/>
      <c r="W1222" s="37"/>
      <c r="X1222" s="38"/>
      <c r="Y1222" s="38"/>
      <c r="Z1222" s="48"/>
      <c r="AA1222" s="39"/>
      <c r="AB1222" s="40"/>
      <c r="AC1222" s="40"/>
      <c r="AD1222" s="40"/>
      <c r="AE1222" s="41"/>
      <c r="AF1222" s="42"/>
      <c r="AG1222" s="49"/>
      <c r="AH1222" s="43"/>
      <c r="AI1222" s="43"/>
      <c r="AJ1222" s="44"/>
      <c r="AK1222" s="44"/>
      <c r="AL1222" s="44"/>
      <c r="AM1222" s="44"/>
      <c r="AN1222" s="36"/>
      <c r="AO1222" s="36"/>
      <c r="AP1222" s="36"/>
      <c r="AQ1222" s="36"/>
      <c r="AR1222" s="36"/>
      <c r="AS1222" s="36"/>
    </row>
    <row r="1223" spans="19:45" ht="30" customHeight="1" x14ac:dyDescent="0.25">
      <c r="S1223" s="4" t="str">
        <f>$BB$20</f>
        <v>-</v>
      </c>
      <c r="T1223" s="3"/>
      <c r="U1223" s="36"/>
      <c r="V1223" s="37"/>
      <c r="W1223" s="37"/>
      <c r="X1223" s="38"/>
      <c r="Y1223" s="38"/>
      <c r="Z1223" s="48"/>
      <c r="AA1223" s="39"/>
      <c r="AB1223" s="40"/>
      <c r="AC1223" s="40"/>
      <c r="AD1223" s="40"/>
      <c r="AE1223" s="41"/>
      <c r="AF1223" s="42"/>
      <c r="AG1223" s="49"/>
      <c r="AH1223" s="43"/>
      <c r="AI1223" s="43"/>
      <c r="AJ1223" s="44"/>
      <c r="AK1223" s="44"/>
      <c r="AL1223" s="44"/>
      <c r="AM1223" s="44"/>
      <c r="AN1223" s="36"/>
      <c r="AO1223" s="36"/>
      <c r="AP1223" s="36"/>
      <c r="AQ1223" s="36"/>
      <c r="AR1223" s="36"/>
      <c r="AS1223" s="36"/>
    </row>
    <row r="1224" spans="19:45" ht="30" customHeight="1" x14ac:dyDescent="0.25">
      <c r="S1224" s="4" t="str">
        <f>$BB$21</f>
        <v>-</v>
      </c>
      <c r="T1224" s="3"/>
      <c r="U1224" s="36"/>
      <c r="V1224" s="37"/>
      <c r="W1224" s="37"/>
      <c r="X1224" s="38"/>
      <c r="Y1224" s="38"/>
      <c r="Z1224" s="48"/>
      <c r="AA1224" s="39"/>
      <c r="AB1224" s="40"/>
      <c r="AC1224" s="40"/>
      <c r="AD1224" s="40"/>
      <c r="AE1224" s="41"/>
      <c r="AF1224" s="42"/>
      <c r="AG1224" s="49"/>
      <c r="AH1224" s="43"/>
      <c r="AI1224" s="43"/>
      <c r="AJ1224" s="44"/>
      <c r="AK1224" s="44"/>
      <c r="AL1224" s="44"/>
      <c r="AM1224" s="44"/>
      <c r="AN1224" s="36"/>
      <c r="AO1224" s="36"/>
      <c r="AP1224" s="36"/>
      <c r="AQ1224" s="36"/>
      <c r="AR1224" s="36"/>
      <c r="AS1224" s="36"/>
    </row>
    <row r="1225" spans="19:45" ht="30" customHeight="1" x14ac:dyDescent="0.25">
      <c r="S1225" s="4" t="str">
        <f>$BB$22</f>
        <v>-</v>
      </c>
      <c r="T1225" s="3"/>
      <c r="U1225" s="36"/>
      <c r="V1225" s="37"/>
      <c r="W1225" s="37"/>
      <c r="X1225" s="38"/>
      <c r="Y1225" s="38"/>
      <c r="Z1225" s="48"/>
      <c r="AA1225" s="39"/>
      <c r="AB1225" s="40"/>
      <c r="AC1225" s="40"/>
      <c r="AD1225" s="40"/>
      <c r="AE1225" s="41"/>
      <c r="AF1225" s="42"/>
      <c r="AG1225" s="49"/>
      <c r="AH1225" s="43"/>
      <c r="AI1225" s="43"/>
      <c r="AJ1225" s="44"/>
      <c r="AK1225" s="44"/>
      <c r="AL1225" s="44"/>
      <c r="AM1225" s="44"/>
      <c r="AN1225" s="36"/>
      <c r="AO1225" s="36"/>
      <c r="AP1225" s="36"/>
      <c r="AQ1225" s="36"/>
      <c r="AR1225" s="36"/>
      <c r="AS1225" s="36"/>
    </row>
    <row r="1226" spans="19:45" ht="30" customHeight="1" x14ac:dyDescent="0.25">
      <c r="S1226" s="4" t="str">
        <f>$BB$23</f>
        <v>-</v>
      </c>
      <c r="T1226" s="3"/>
      <c r="U1226" s="36"/>
      <c r="V1226" s="37"/>
      <c r="W1226" s="37"/>
      <c r="X1226" s="38"/>
      <c r="Y1226" s="38"/>
      <c r="Z1226" s="48"/>
      <c r="AA1226" s="39"/>
      <c r="AB1226" s="40"/>
      <c r="AC1226" s="40"/>
      <c r="AD1226" s="40"/>
      <c r="AE1226" s="41"/>
      <c r="AF1226" s="42"/>
      <c r="AG1226" s="49"/>
      <c r="AH1226" s="43"/>
      <c r="AI1226" s="43"/>
      <c r="AJ1226" s="44"/>
      <c r="AK1226" s="44"/>
      <c r="AL1226" s="44"/>
      <c r="AM1226" s="44"/>
      <c r="AN1226" s="36"/>
      <c r="AO1226" s="36"/>
      <c r="AP1226" s="36"/>
      <c r="AQ1226" s="36"/>
      <c r="AR1226" s="36"/>
      <c r="AS1226" s="36"/>
    </row>
    <row r="1227" spans="19:45" ht="30" customHeight="1" x14ac:dyDescent="0.25">
      <c r="S1227" s="4" t="str">
        <f>$BB$24</f>
        <v>-</v>
      </c>
      <c r="T1227" s="3"/>
      <c r="U1227" s="36"/>
      <c r="V1227" s="37"/>
      <c r="W1227" s="37"/>
      <c r="X1227" s="38"/>
      <c r="Y1227" s="38"/>
      <c r="Z1227" s="48"/>
      <c r="AA1227" s="39"/>
      <c r="AB1227" s="40"/>
      <c r="AC1227" s="40"/>
      <c r="AD1227" s="40"/>
      <c r="AE1227" s="41"/>
      <c r="AF1227" s="42"/>
      <c r="AG1227" s="49"/>
      <c r="AH1227" s="43"/>
      <c r="AI1227" s="43"/>
      <c r="AJ1227" s="44"/>
      <c r="AK1227" s="44"/>
      <c r="AL1227" s="44"/>
      <c r="AM1227" s="44"/>
      <c r="AN1227" s="36"/>
      <c r="AO1227" s="36"/>
      <c r="AP1227" s="36"/>
      <c r="AQ1227" s="36"/>
      <c r="AR1227" s="36"/>
      <c r="AS1227" s="36"/>
    </row>
    <row r="1228" spans="19:45" ht="30" customHeight="1" x14ac:dyDescent="0.25">
      <c r="S1228" s="4" t="str">
        <f>$BB$25</f>
        <v>-</v>
      </c>
      <c r="T1228" s="3"/>
      <c r="U1228" s="36"/>
      <c r="V1228" s="37"/>
      <c r="W1228" s="37"/>
      <c r="X1228" s="38"/>
      <c r="Y1228" s="38"/>
      <c r="Z1228" s="48"/>
      <c r="AA1228" s="39"/>
      <c r="AB1228" s="40"/>
      <c r="AC1228" s="40"/>
      <c r="AD1228" s="40"/>
      <c r="AE1228" s="41"/>
      <c r="AF1228" s="42"/>
      <c r="AG1228" s="49"/>
      <c r="AH1228" s="43"/>
      <c r="AI1228" s="43"/>
      <c r="AJ1228" s="44"/>
      <c r="AK1228" s="44"/>
      <c r="AL1228" s="44"/>
      <c r="AM1228" s="44"/>
      <c r="AN1228" s="36"/>
      <c r="AO1228" s="36"/>
      <c r="AP1228" s="36"/>
      <c r="AQ1228" s="36"/>
      <c r="AR1228" s="36"/>
      <c r="AS1228" s="36"/>
    </row>
    <row r="1229" spans="19:45" ht="30" customHeight="1" x14ac:dyDescent="0.25">
      <c r="S1229" s="4" t="str">
        <f>$BB$26</f>
        <v>-</v>
      </c>
      <c r="T1229" s="3"/>
      <c r="U1229" s="36"/>
      <c r="V1229" s="37"/>
      <c r="W1229" s="37"/>
      <c r="X1229" s="38"/>
      <c r="Y1229" s="38"/>
      <c r="Z1229" s="48"/>
      <c r="AA1229" s="39"/>
      <c r="AB1229" s="40"/>
      <c r="AC1229" s="40"/>
      <c r="AD1229" s="40"/>
      <c r="AE1229" s="41"/>
      <c r="AF1229" s="42"/>
      <c r="AG1229" s="49"/>
      <c r="AH1229" s="43"/>
      <c r="AI1229" s="43"/>
      <c r="AJ1229" s="44"/>
      <c r="AK1229" s="44"/>
      <c r="AL1229" s="44"/>
      <c r="AM1229" s="44"/>
      <c r="AN1229" s="36"/>
      <c r="AO1229" s="36"/>
      <c r="AP1229" s="36"/>
      <c r="AQ1229" s="36"/>
      <c r="AR1229" s="36"/>
      <c r="AS1229" s="36"/>
    </row>
    <row r="1230" spans="19:45" ht="30" customHeight="1" x14ac:dyDescent="0.25">
      <c r="S1230" s="4" t="str">
        <f>$BB$27</f>
        <v>-</v>
      </c>
      <c r="T1230" s="3"/>
      <c r="U1230" s="36"/>
      <c r="V1230" s="37"/>
      <c r="W1230" s="37"/>
      <c r="X1230" s="38"/>
      <c r="Y1230" s="38"/>
      <c r="Z1230" s="48"/>
      <c r="AA1230" s="39"/>
      <c r="AB1230" s="40"/>
      <c r="AC1230" s="40"/>
      <c r="AD1230" s="40"/>
      <c r="AE1230" s="41"/>
      <c r="AF1230" s="42"/>
      <c r="AG1230" s="49"/>
      <c r="AH1230" s="43"/>
      <c r="AI1230" s="43"/>
      <c r="AJ1230" s="44"/>
      <c r="AK1230" s="44"/>
      <c r="AL1230" s="44"/>
      <c r="AM1230" s="44"/>
      <c r="AN1230" s="36"/>
      <c r="AO1230" s="36"/>
      <c r="AP1230" s="36"/>
      <c r="AQ1230" s="36"/>
      <c r="AR1230" s="36"/>
      <c r="AS1230" s="36"/>
    </row>
    <row r="1231" spans="19:45" ht="30" customHeight="1" x14ac:dyDescent="0.25">
      <c r="S1231" s="4" t="str">
        <f>$BB$28</f>
        <v>-</v>
      </c>
      <c r="T1231" s="3"/>
      <c r="U1231" s="36"/>
      <c r="V1231" s="37"/>
      <c r="W1231" s="37"/>
      <c r="X1231" s="38"/>
      <c r="Y1231" s="38"/>
      <c r="Z1231" s="48"/>
      <c r="AA1231" s="39"/>
      <c r="AB1231" s="40"/>
      <c r="AC1231" s="40"/>
      <c r="AD1231" s="40"/>
      <c r="AE1231" s="41"/>
      <c r="AF1231" s="42"/>
      <c r="AG1231" s="49"/>
      <c r="AH1231" s="43"/>
      <c r="AI1231" s="43"/>
      <c r="AJ1231" s="44"/>
      <c r="AK1231" s="44"/>
      <c r="AL1231" s="44"/>
      <c r="AM1231" s="44"/>
      <c r="AN1231" s="36"/>
      <c r="AO1231" s="36"/>
      <c r="AP1231" s="36"/>
      <c r="AQ1231" s="36"/>
      <c r="AR1231" s="36"/>
      <c r="AS1231" s="36"/>
    </row>
    <row r="1232" spans="19:45" ht="30" customHeight="1" x14ac:dyDescent="0.25">
      <c r="S1232" s="4" t="str">
        <f>$BB$29</f>
        <v>-</v>
      </c>
      <c r="T1232" s="3"/>
      <c r="U1232" s="36"/>
      <c r="V1232" s="37"/>
      <c r="W1232" s="37"/>
      <c r="X1232" s="38"/>
      <c r="Y1232" s="38"/>
      <c r="Z1232" s="48"/>
      <c r="AA1232" s="39"/>
      <c r="AB1232" s="40"/>
      <c r="AC1232" s="40"/>
      <c r="AD1232" s="40"/>
      <c r="AE1232" s="41"/>
      <c r="AF1232" s="42"/>
      <c r="AG1232" s="49"/>
      <c r="AH1232" s="43"/>
      <c r="AI1232" s="43"/>
      <c r="AJ1232" s="44"/>
      <c r="AK1232" s="44"/>
      <c r="AL1232" s="44"/>
      <c r="AM1232" s="44"/>
      <c r="AN1232" s="36"/>
      <c r="AO1232" s="36"/>
      <c r="AP1232" s="36"/>
      <c r="AQ1232" s="36"/>
      <c r="AR1232" s="36"/>
      <c r="AS1232" s="36"/>
    </row>
    <row r="1233" spans="19:45" ht="30" customHeight="1" x14ac:dyDescent="0.25">
      <c r="S1233" s="4" t="str">
        <f>$BB$30</f>
        <v>-</v>
      </c>
      <c r="T1233" s="3"/>
      <c r="U1233" s="36"/>
      <c r="V1233" s="37"/>
      <c r="W1233" s="37"/>
      <c r="X1233" s="38"/>
      <c r="Y1233" s="38"/>
      <c r="Z1233" s="48"/>
      <c r="AA1233" s="39"/>
      <c r="AB1233" s="40"/>
      <c r="AC1233" s="40"/>
      <c r="AD1233" s="40"/>
      <c r="AE1233" s="41"/>
      <c r="AF1233" s="42"/>
      <c r="AG1233" s="49"/>
      <c r="AH1233" s="43"/>
      <c r="AI1233" s="43"/>
      <c r="AJ1233" s="44"/>
      <c r="AK1233" s="44"/>
      <c r="AL1233" s="44"/>
      <c r="AM1233" s="44"/>
      <c r="AN1233" s="36"/>
      <c r="AO1233" s="36"/>
      <c r="AP1233" s="36"/>
      <c r="AQ1233" s="36"/>
      <c r="AR1233" s="36"/>
      <c r="AS1233" s="36"/>
    </row>
    <row r="1234" spans="19:45" ht="30" customHeight="1" x14ac:dyDescent="0.25">
      <c r="S1234" s="4" t="str">
        <f>$BB$31</f>
        <v>-</v>
      </c>
      <c r="T1234" s="3"/>
      <c r="U1234" s="36"/>
      <c r="V1234" s="37"/>
      <c r="W1234" s="37"/>
      <c r="X1234" s="38"/>
      <c r="Y1234" s="38"/>
      <c r="Z1234" s="48"/>
      <c r="AA1234" s="39"/>
      <c r="AB1234" s="40"/>
      <c r="AC1234" s="40"/>
      <c r="AD1234" s="40"/>
      <c r="AE1234" s="41"/>
      <c r="AF1234" s="42"/>
      <c r="AG1234" s="49"/>
      <c r="AH1234" s="43"/>
      <c r="AI1234" s="43"/>
      <c r="AJ1234" s="44"/>
      <c r="AK1234" s="44"/>
      <c r="AL1234" s="44"/>
      <c r="AM1234" s="44"/>
      <c r="AN1234" s="36"/>
      <c r="AO1234" s="36"/>
      <c r="AP1234" s="36"/>
      <c r="AQ1234" s="36"/>
      <c r="AR1234" s="36"/>
      <c r="AS1234" s="36"/>
    </row>
    <row r="1235" spans="19:45" ht="30" customHeight="1" x14ac:dyDescent="0.25">
      <c r="S1235" s="34"/>
      <c r="T1235" s="34"/>
      <c r="U1235" s="34"/>
      <c r="V1235" s="34"/>
      <c r="W1235" s="34"/>
      <c r="X1235" s="34"/>
      <c r="Y1235" s="34"/>
      <c r="Z1235" s="34"/>
      <c r="AA1235" s="34"/>
      <c r="AB1235" s="34"/>
      <c r="AC1235" s="34"/>
      <c r="AD1235" s="34"/>
      <c r="AE1235" s="34"/>
      <c r="AF1235" s="34"/>
      <c r="AG1235" s="34"/>
      <c r="AH1235" s="34"/>
      <c r="AI1235" s="34"/>
      <c r="AJ1235" s="34"/>
      <c r="AK1235" s="34"/>
      <c r="AL1235" s="34"/>
      <c r="AM1235" s="34"/>
      <c r="AN1235" s="34"/>
      <c r="AO1235" s="34"/>
      <c r="AP1235" s="34"/>
      <c r="AQ1235" s="34"/>
      <c r="AR1235" s="6"/>
      <c r="AS1235" s="6"/>
    </row>
    <row r="1236" spans="19:45" ht="30" customHeight="1" x14ac:dyDescent="0.25">
      <c r="S1236" s="31" cm="1">
        <f t="array" ref="S1236">BoxNum(ROW($S1236))</f>
        <v>20</v>
      </c>
      <c r="T1236" s="7" t="s">
        <v>698</v>
      </c>
      <c r="U1236" s="15" t="s">
        <v>1311</v>
      </c>
      <c r="V1236" s="12"/>
      <c r="W1236" s="65"/>
      <c r="X1236" s="12"/>
      <c r="Y1236" s="7">
        <f>VLOOKUP(U1236,$DX$1:$DZ$21,3,FALSE)</f>
        <v>0</v>
      </c>
      <c r="AD1236" s="8"/>
    </row>
    <row r="1237" spans="19:45" ht="30" customHeight="1" x14ac:dyDescent="0.25">
      <c r="S1237" s="7" t="s">
        <v>24</v>
      </c>
      <c r="T1237" s="15" t="s">
        <v>1154</v>
      </c>
      <c r="U1237" s="5" t="s">
        <v>23</v>
      </c>
      <c r="V1237" s="7" t="str">
        <f>VLOOKUP(U1236,$DX$1:$DZ$21,2,FALSE)</f>
        <v>Bit11,15</v>
      </c>
      <c r="W1237" s="19"/>
      <c r="X1237" s="19"/>
      <c r="Y1237" s="19"/>
      <c r="Z1237" s="19"/>
      <c r="AA1237" s="5" t="s">
        <v>592</v>
      </c>
      <c r="AB1237" s="26" t="str">
        <f>T1256&amp;"_"&amp;ABS(T1254)&amp;"dB_"&amp;T1258&amp;"_"&amp;T1259&amp;"_"&amp;GetAbsMaxMinText(AF1240:AG1299)&amp;"_"&amp;T1239&amp;"_"&amp;T1238&amp;S1236&amp;"."&amp;T1262</f>
        <v>10V_NormalMode_42dB_304ZA_2227F_397_442_ZTS6054L_PR20.0</v>
      </c>
      <c r="AC1237" s="18"/>
      <c r="AD1237" s="18"/>
      <c r="AE1237" s="18"/>
      <c r="AF1237" s="18"/>
      <c r="AG1237" s="18"/>
      <c r="AH1237" s="19"/>
      <c r="AI1237" s="19" t="s">
        <v>2</v>
      </c>
      <c r="AJ1237" s="16" t="s">
        <v>1303</v>
      </c>
      <c r="AK1237" s="16"/>
      <c r="AL1237" s="16"/>
      <c r="AM1237" s="16"/>
      <c r="AN1237" s="16"/>
      <c r="AO1237" s="16"/>
      <c r="AP1237" s="16"/>
      <c r="AQ1237" s="16"/>
      <c r="AR1237" s="16"/>
      <c r="AS1237" s="16"/>
    </row>
    <row r="1238" spans="19:45" ht="30" customHeight="1" x14ac:dyDescent="0.25">
      <c r="S1238" s="7" t="s">
        <v>5</v>
      </c>
      <c r="T1238" s="15" t="s">
        <v>1162</v>
      </c>
      <c r="U1238" s="32" t="str">
        <f>HYPERLINK("#A"&amp;(S1236+1),"&lt;==Block" &amp; $S1236 &amp;"==&gt;")</f>
        <v>&lt;==Block20==&gt;</v>
      </c>
      <c r="V1238" s="51"/>
      <c r="W1238" s="19"/>
      <c r="X1238" s="19"/>
      <c r="Y1238" s="23"/>
      <c r="Z1238" s="8"/>
      <c r="AA1238" s="19"/>
      <c r="AB1238" s="121" t="str" cm="1">
        <f t="array" aca="1" ref="AB1238" ca="1">IF(INDIRECT(ADDRESS((QUOTIENT(ROW(AB1238)-0.1,65)*65)+4,COLUMN(AB1239)))="Gain-inphase","$BM$2:$BM$31","$BN$2:$BN$31")</f>
        <v>$BM$2:$BM$31</v>
      </c>
      <c r="AC1238" s="19"/>
      <c r="AD1238" s="19"/>
      <c r="AE1238" s="19"/>
      <c r="AF1238" s="19"/>
      <c r="AG1238" s="19"/>
      <c r="AH1238" s="19"/>
      <c r="AI1238" s="19"/>
      <c r="AJ1238" s="19"/>
      <c r="AK1238" s="19"/>
      <c r="AL1238" s="19"/>
      <c r="AM1238" s="19"/>
      <c r="AN1238" s="57" t="s">
        <v>723</v>
      </c>
      <c r="AO1238" s="57" t="s">
        <v>709</v>
      </c>
      <c r="AP1238" s="57" t="s">
        <v>710</v>
      </c>
      <c r="AQ1238" s="57" t="s">
        <v>611</v>
      </c>
      <c r="AR1238" s="57" t="s">
        <v>711</v>
      </c>
      <c r="AS1238" s="50"/>
    </row>
    <row r="1239" spans="19:45" ht="30" customHeight="1" x14ac:dyDescent="0.25">
      <c r="S1239" s="7" t="s">
        <v>10</v>
      </c>
      <c r="T1239" s="15" t="s">
        <v>1302</v>
      </c>
      <c r="U1239" s="52" t="s">
        <v>775</v>
      </c>
      <c r="V1239" s="33" t="s">
        <v>601</v>
      </c>
      <c r="W1239" s="33" t="s">
        <v>602</v>
      </c>
      <c r="X1239" s="33" t="s">
        <v>603</v>
      </c>
      <c r="Y1239" s="33" t="s">
        <v>603</v>
      </c>
      <c r="Z1239" s="33" t="s">
        <v>591</v>
      </c>
      <c r="AA1239" s="33" t="s">
        <v>7</v>
      </c>
      <c r="AB1239" s="120" t="s">
        <v>1329</v>
      </c>
      <c r="AC1239" s="33" t="s">
        <v>577</v>
      </c>
      <c r="AD1239" s="33" t="s">
        <v>611</v>
      </c>
      <c r="AE1239" s="33" t="s">
        <v>569</v>
      </c>
      <c r="AF1239" s="35" t="s">
        <v>593</v>
      </c>
      <c r="AG1239" s="35" t="s">
        <v>594</v>
      </c>
      <c r="AH1239" s="35" t="s">
        <v>595</v>
      </c>
      <c r="AI1239" s="35" t="s">
        <v>596</v>
      </c>
      <c r="AJ1239" s="56" t="s">
        <v>597</v>
      </c>
      <c r="AK1239" s="56" t="s">
        <v>598</v>
      </c>
      <c r="AL1239" s="56" t="s">
        <v>599</v>
      </c>
      <c r="AM1239" s="56" t="s">
        <v>600</v>
      </c>
      <c r="AN1239" s="56" t="str">
        <f>VLOOKUP($T1247,$DE$1:$DJ$31,2,FALSE)</f>
        <v>Full</v>
      </c>
      <c r="AO1239" s="56" t="str">
        <f>VLOOKUP($T1247,$DE$1:$DJ$31,3,FALSE)</f>
        <v>Full</v>
      </c>
      <c r="AP1239" s="56" t="str">
        <f>VLOOKUP($T1247,$DE$1:$DJ$31,4,FALSE)</f>
        <v>non</v>
      </c>
      <c r="AQ1239" s="56" t="str">
        <f>VLOOKUP($T1247,$DE$1:$DJ$31,5,FALSE)</f>
        <v>non</v>
      </c>
      <c r="AR1239" s="56" t="str">
        <f>VLOOKUP($T1247,$DE$1:$DJ$31,6,FALSE)</f>
        <v>Full</v>
      </c>
      <c r="AS1239" s="35" t="s">
        <v>726</v>
      </c>
    </row>
    <row r="1240" spans="19:45" ht="30" customHeight="1" x14ac:dyDescent="0.25">
      <c r="S1240" s="7" t="s">
        <v>18</v>
      </c>
      <c r="T1240" s="15" t="s">
        <v>1278</v>
      </c>
      <c r="U1240" s="36" t="str">
        <f t="shared" ref="U1240:U1246" ca="1" si="202">ConfigCode($AA1240,$AN1240,$AO1240,$AP1240,$AQ1240,$AR1240,$AF1240,$AG1240,2)</f>
        <v>0x01=-40.50,-39.80;</v>
      </c>
      <c r="V1240" s="37"/>
      <c r="W1240" s="37"/>
      <c r="X1240" s="68"/>
      <c r="Y1240" s="68"/>
      <c r="Z1240" s="55">
        <f t="shared" ref="Z1240:Z1246" ca="1" si="203" xml:space="preserve">
N("vbias,vlookup vbias range")+
VLOOKUP($AA1240,INDIRECT(BoxVal(ROW($AA1240),34,COLUMN(T1236))),2,FALSE)+
N("gain")+
$AB1240+
N("vcm")+
VLOOKUP($AC1240,$CT$1:$DC$31,7,FALSE)+
N("(vbias*vcp*vbg-vbias)*sensor ratio")+
VbiasCal($AA1240,$AD1240,$AE1240,BoxVal(ROW($AC1240),18,COLUMN($T$22)))+
N("vbias ref+gain ref")+
$V1240+$W1240</f>
        <v>-2</v>
      </c>
      <c r="AA1240" s="39" t="s">
        <v>584</v>
      </c>
      <c r="AB1240" s="40">
        <v>-2</v>
      </c>
      <c r="AC1240" s="40" t="s">
        <v>996</v>
      </c>
      <c r="AD1240" s="40">
        <v>1</v>
      </c>
      <c r="AE1240" s="41">
        <v>0</v>
      </c>
      <c r="AF1240" s="42">
        <v>-40.5</v>
      </c>
      <c r="AG1240" s="42">
        <v>-39.799999999999997</v>
      </c>
      <c r="AH1240" s="43">
        <f t="shared" ref="AH1240:AH1246" ca="1" si="204">$AF1240+$Z1240</f>
        <v>-42.5</v>
      </c>
      <c r="AI1240" s="43">
        <f t="shared" ref="AI1240:AI1246" ca="1" si="205">$AG1240+$Z1240</f>
        <v>-41.8</v>
      </c>
      <c r="AJ1240" s="44">
        <f t="shared" ref="AJ1240:AJ1246" ca="1" si="206" xml:space="preserve">
N("initial sens-loopgain")+
$AF1240-BoxVal(ROW($AA1240),26,COLUMN(INDIRECT("T"&amp;(INT(ROW($AA1257)/65))*65+2)))</f>
        <v>-40.5</v>
      </c>
      <c r="AK1240" s="44">
        <f t="shared" ref="AK1240:AK1246" ca="1" si="207">AJ1240+(AG1240-AF1240)</f>
        <v>-39.799999999999997</v>
      </c>
      <c r="AL1240" s="44">
        <f t="shared" ref="AL1240:AL1246" ca="1" si="208" xml:space="preserve">
N("initial sens-loopgain-gain-gain ref-vcm")+
$AH1240-
BoxVal(ROW($AA1240),26,COLUMN(INDIRECT("T"&amp;(INT(ROW($AA1257)/65))*65+2)))-
$AB1240-
$W1240-
IFERROR(VLOOKUP($AC1240,$CT$1:$DC$31,7,FALSE),0)</f>
        <v>-40.5</v>
      </c>
      <c r="AM1240" s="44">
        <f t="shared" ref="AM1240:AM1246" ca="1" si="209">AL1240+(AG1240-AF1240)</f>
        <v>-39.799999999999997</v>
      </c>
      <c r="AN1240" s="36" t="str">
        <f t="shared" ref="AN1240:AN1246" ca="1" si="210">IF(BoxVal(ROW(AA1240),9,COLUMN(T1238))="FIX","00",ManualLookup(AA1240,BoxVal(ROW(AA1240),4,COLUMN(AN1238)),INDIRECT(DN$3)))</f>
        <v>00</v>
      </c>
      <c r="AO1240" s="36" t="str">
        <f ca="1">ManualLookup(AB1240,BoxVal(ROW(AB1240),4,COLUMN(AO1238)),IF(INDIRECT("$AB$"&amp;(INT((ROW()-4)/65)*65+4))="Gain-outphase",INDIRECT(DO$4),INDIRECT(DO$3)))</f>
        <v>01</v>
      </c>
      <c r="AP1240" s="36" t="str">
        <f t="shared" ref="AO1240:AR1246" ca="1" si="211">ManualLookup(AC1240,BoxVal(ROW(AC1240),4,COLUMN(AP1238)),INDIRECT(DP$3))</f>
        <v>00</v>
      </c>
      <c r="AQ1240" s="36" t="str">
        <f t="shared" ca="1" si="211"/>
        <v>00</v>
      </c>
      <c r="AR1240" s="36" t="str">
        <f t="shared" ca="1" si="211"/>
        <v>00</v>
      </c>
      <c r="AS1240" s="33"/>
    </row>
    <row r="1241" spans="19:45" ht="30" customHeight="1" x14ac:dyDescent="0.25">
      <c r="S1241" s="7" t="s">
        <v>13</v>
      </c>
      <c r="T1241" s="15" t="s">
        <v>1155</v>
      </c>
      <c r="U1241" s="36" t="str">
        <f t="shared" ca="1" si="202"/>
        <v>0x02=-41.50,-40.50;</v>
      </c>
      <c r="V1241" s="37"/>
      <c r="W1241" s="37"/>
      <c r="X1241" s="68"/>
      <c r="Y1241" s="68"/>
      <c r="Z1241" s="55">
        <f t="shared" ca="1" si="203"/>
        <v>-1</v>
      </c>
      <c r="AA1241" s="39" t="s">
        <v>584</v>
      </c>
      <c r="AB1241" s="40">
        <v>-1</v>
      </c>
      <c r="AC1241" s="40" t="s">
        <v>996</v>
      </c>
      <c r="AD1241" s="40">
        <v>1</v>
      </c>
      <c r="AE1241" s="41">
        <v>0</v>
      </c>
      <c r="AF1241" s="42">
        <v>-41.5</v>
      </c>
      <c r="AG1241" s="47">
        <f t="shared" ref="AG1241:AG1246" si="212">AF1240</f>
        <v>-40.5</v>
      </c>
      <c r="AH1241" s="43">
        <f t="shared" ca="1" si="204"/>
        <v>-42.5</v>
      </c>
      <c r="AI1241" s="43">
        <f t="shared" ca="1" si="205"/>
        <v>-41.5</v>
      </c>
      <c r="AJ1241" s="44">
        <f t="shared" ca="1" si="206"/>
        <v>-41.5</v>
      </c>
      <c r="AK1241" s="44">
        <f t="shared" ca="1" si="207"/>
        <v>-40.5</v>
      </c>
      <c r="AL1241" s="44">
        <f t="shared" ca="1" si="208"/>
        <v>-41.5</v>
      </c>
      <c r="AM1241" s="44">
        <f t="shared" ca="1" si="209"/>
        <v>-40.5</v>
      </c>
      <c r="AN1241" s="36" t="str">
        <f t="shared" ca="1" si="210"/>
        <v>00</v>
      </c>
      <c r="AO1241" s="36" t="str">
        <f ca="1">ManualLookup(AB1241,BoxVal(ROW(AB1241),4,COLUMN(AO1239)),IF(INDIRECT("$AB$"&amp;(INT((ROW()-4)/65)*65+4))="Gain-outphase",INDIRECT(DO$4),INDIRECT(DO$3)))</f>
        <v>02</v>
      </c>
      <c r="AP1241" s="36" t="str">
        <f t="shared" ca="1" si="211"/>
        <v>00</v>
      </c>
      <c r="AQ1241" s="36" t="str">
        <f t="shared" ca="1" si="211"/>
        <v>00</v>
      </c>
      <c r="AR1241" s="36" t="str">
        <f t="shared" ca="1" si="211"/>
        <v>00</v>
      </c>
      <c r="AS1241" s="36"/>
    </row>
    <row r="1242" spans="19:45" ht="30" customHeight="1" x14ac:dyDescent="0.25">
      <c r="S1242" s="26"/>
      <c r="T1242" s="17"/>
      <c r="U1242" s="36" t="str">
        <f t="shared" ca="1" si="202"/>
        <v>0x00=-42.30,-41.50;</v>
      </c>
      <c r="V1242" s="37"/>
      <c r="W1242" s="37"/>
      <c r="X1242" s="68"/>
      <c r="Y1242" s="68"/>
      <c r="Z1242" s="55">
        <f t="shared" ca="1" si="203"/>
        <v>0</v>
      </c>
      <c r="AA1242" s="39" t="s">
        <v>584</v>
      </c>
      <c r="AB1242" s="40">
        <v>0</v>
      </c>
      <c r="AC1242" s="40" t="s">
        <v>995</v>
      </c>
      <c r="AD1242" s="40">
        <v>1</v>
      </c>
      <c r="AE1242" s="41">
        <v>0</v>
      </c>
      <c r="AF1242" s="42">
        <v>-42.3</v>
      </c>
      <c r="AG1242" s="47">
        <f t="shared" si="212"/>
        <v>-41.5</v>
      </c>
      <c r="AH1242" s="43">
        <f t="shared" ca="1" si="204"/>
        <v>-42.3</v>
      </c>
      <c r="AI1242" s="43">
        <f t="shared" ca="1" si="205"/>
        <v>-41.5</v>
      </c>
      <c r="AJ1242" s="44">
        <f t="shared" ca="1" si="206"/>
        <v>-42.3</v>
      </c>
      <c r="AK1242" s="44">
        <f t="shared" ca="1" si="207"/>
        <v>-41.5</v>
      </c>
      <c r="AL1242" s="44">
        <f t="shared" ca="1" si="208"/>
        <v>-42.3</v>
      </c>
      <c r="AM1242" s="44">
        <f t="shared" ca="1" si="209"/>
        <v>-41.5</v>
      </c>
      <c r="AN1242" s="36" t="str">
        <f t="shared" ca="1" si="210"/>
        <v>00</v>
      </c>
      <c r="AO1242" s="36" t="str">
        <f ca="1">ManualLookup(AB1242,BoxVal(ROW(AB1242),4,COLUMN(AO1240)),IF(INDIRECT("$AB$"&amp;(INT((ROW()-4)/65)*65+4))="Gain-outphase",INDIRECT(DO$4),INDIRECT(DO$3)))</f>
        <v>00</v>
      </c>
      <c r="AP1242" s="36" t="str">
        <f t="shared" ca="1" si="211"/>
        <v>00</v>
      </c>
      <c r="AQ1242" s="36" t="str">
        <f t="shared" ca="1" si="211"/>
        <v>00</v>
      </c>
      <c r="AR1242" s="36" t="str">
        <f t="shared" ca="1" si="211"/>
        <v>00</v>
      </c>
      <c r="AS1242" s="36"/>
    </row>
    <row r="1243" spans="19:45" ht="30" customHeight="1" x14ac:dyDescent="0.25">
      <c r="S1243" s="7" t="s">
        <v>19</v>
      </c>
      <c r="T1243" s="15" t="s">
        <v>799</v>
      </c>
      <c r="U1243" s="36" t="str">
        <f t="shared" ca="1" si="202"/>
        <v>0x03=-42.80,-42.30;</v>
      </c>
      <c r="V1243" s="37"/>
      <c r="W1243" s="37"/>
      <c r="X1243" s="68"/>
      <c r="Y1243" s="68"/>
      <c r="Z1243" s="55">
        <f t="shared" ca="1" si="203"/>
        <v>0.5</v>
      </c>
      <c r="AA1243" s="39" t="s">
        <v>584</v>
      </c>
      <c r="AB1243" s="40">
        <v>0.5</v>
      </c>
      <c r="AC1243" s="40" t="s">
        <v>995</v>
      </c>
      <c r="AD1243" s="40">
        <v>1</v>
      </c>
      <c r="AE1243" s="41">
        <v>0</v>
      </c>
      <c r="AF1243" s="42">
        <v>-42.8</v>
      </c>
      <c r="AG1243" s="47">
        <f t="shared" si="212"/>
        <v>-42.3</v>
      </c>
      <c r="AH1243" s="43">
        <f t="shared" ca="1" si="204"/>
        <v>-42.3</v>
      </c>
      <c r="AI1243" s="43">
        <f t="shared" ca="1" si="205"/>
        <v>-41.8</v>
      </c>
      <c r="AJ1243" s="44">
        <f t="shared" ca="1" si="206"/>
        <v>-42.8</v>
      </c>
      <c r="AK1243" s="44">
        <f t="shared" ca="1" si="207"/>
        <v>-42.3</v>
      </c>
      <c r="AL1243" s="44">
        <f t="shared" ca="1" si="208"/>
        <v>-42.8</v>
      </c>
      <c r="AM1243" s="44">
        <f t="shared" ca="1" si="209"/>
        <v>-42.3</v>
      </c>
      <c r="AN1243" s="36" t="str">
        <f t="shared" ca="1" si="210"/>
        <v>00</v>
      </c>
      <c r="AO1243" s="36" t="str">
        <f ca="1">ManualLookup(AB1243,BoxVal(ROW(AB1243),4,COLUMN(AO1241)),IF(INDIRECT("$AB$"&amp;(INT((ROW()-4)/65)*65+4))="Gain-outphase",INDIRECT(DO$4),INDIRECT(DO$3)))</f>
        <v>03</v>
      </c>
      <c r="AP1243" s="36" t="str">
        <f t="shared" ca="1" si="211"/>
        <v>00</v>
      </c>
      <c r="AQ1243" s="36" t="str">
        <f t="shared" ca="1" si="211"/>
        <v>00</v>
      </c>
      <c r="AR1243" s="36" t="str">
        <f t="shared" ca="1" si="211"/>
        <v>00</v>
      </c>
      <c r="AS1243" s="36"/>
    </row>
    <row r="1244" spans="19:45" ht="30" customHeight="1" x14ac:dyDescent="0.25">
      <c r="S1244" s="7" t="s">
        <v>15</v>
      </c>
      <c r="T1244" s="15" t="s">
        <v>1157</v>
      </c>
      <c r="U1244" s="36" t="str">
        <f t="shared" ca="1" si="202"/>
        <v>0x04=-43.30,-42.80;</v>
      </c>
      <c r="V1244" s="37"/>
      <c r="W1244" s="37"/>
      <c r="X1244" s="68"/>
      <c r="Y1244" s="68"/>
      <c r="Z1244" s="55">
        <f t="shared" ca="1" si="203"/>
        <v>1</v>
      </c>
      <c r="AA1244" s="39" t="s">
        <v>584</v>
      </c>
      <c r="AB1244" s="40">
        <v>1</v>
      </c>
      <c r="AC1244" s="40" t="s">
        <v>995</v>
      </c>
      <c r="AD1244" s="40">
        <v>1</v>
      </c>
      <c r="AE1244" s="41">
        <v>0</v>
      </c>
      <c r="AF1244" s="42">
        <v>-43.3</v>
      </c>
      <c r="AG1244" s="47">
        <f t="shared" si="212"/>
        <v>-42.8</v>
      </c>
      <c r="AH1244" s="43">
        <f t="shared" ca="1" si="204"/>
        <v>-42.3</v>
      </c>
      <c r="AI1244" s="43">
        <f t="shared" ca="1" si="205"/>
        <v>-41.8</v>
      </c>
      <c r="AJ1244" s="44">
        <f t="shared" ca="1" si="206"/>
        <v>-43.3</v>
      </c>
      <c r="AK1244" s="44">
        <f t="shared" ca="1" si="207"/>
        <v>-42.8</v>
      </c>
      <c r="AL1244" s="44">
        <f t="shared" ca="1" si="208"/>
        <v>-43.3</v>
      </c>
      <c r="AM1244" s="44">
        <f t="shared" ca="1" si="209"/>
        <v>-42.8</v>
      </c>
      <c r="AN1244" s="36" t="str">
        <f t="shared" ca="1" si="210"/>
        <v>00</v>
      </c>
      <c r="AO1244" s="36" t="str">
        <f ca="1">ManualLookup(AB1244,BoxVal(ROW(AB1244),4,COLUMN(AO1242)),IF(INDIRECT("$AB$"&amp;(INT((ROW()-4)/65)*65+4))="Gain-outphase",INDIRECT(DO$4),INDIRECT(DO$3)))</f>
        <v>04</v>
      </c>
      <c r="AP1244" s="36" t="str">
        <f t="shared" ca="1" si="211"/>
        <v>00</v>
      </c>
      <c r="AQ1244" s="36" t="str">
        <f t="shared" ca="1" si="211"/>
        <v>00</v>
      </c>
      <c r="AR1244" s="36" t="str">
        <f t="shared" ca="1" si="211"/>
        <v>00</v>
      </c>
      <c r="AS1244" s="36"/>
    </row>
    <row r="1245" spans="19:45" ht="30" customHeight="1" x14ac:dyDescent="0.25">
      <c r="S1245" s="7" t="s">
        <v>705</v>
      </c>
      <c r="T1245" s="15" t="s">
        <v>1152</v>
      </c>
      <c r="U1245" s="36" t="str">
        <f t="shared" ca="1" si="202"/>
        <v>0x05=-43.80,-43.30;</v>
      </c>
      <c r="V1245" s="37"/>
      <c r="W1245" s="37"/>
      <c r="X1245" s="68"/>
      <c r="Y1245" s="68"/>
      <c r="Z1245" s="55">
        <f t="shared" ca="1" si="203"/>
        <v>1.5</v>
      </c>
      <c r="AA1245" s="39" t="s">
        <v>584</v>
      </c>
      <c r="AB1245" s="40">
        <v>1.5</v>
      </c>
      <c r="AC1245" s="40" t="s">
        <v>995</v>
      </c>
      <c r="AD1245" s="40">
        <v>1</v>
      </c>
      <c r="AE1245" s="41">
        <v>0</v>
      </c>
      <c r="AF1245" s="42">
        <v>-43.8</v>
      </c>
      <c r="AG1245" s="47">
        <f t="shared" si="212"/>
        <v>-43.3</v>
      </c>
      <c r="AH1245" s="43">
        <f t="shared" ca="1" si="204"/>
        <v>-42.3</v>
      </c>
      <c r="AI1245" s="43">
        <f t="shared" ca="1" si="205"/>
        <v>-41.8</v>
      </c>
      <c r="AJ1245" s="44">
        <f t="shared" ca="1" si="206"/>
        <v>-43.8</v>
      </c>
      <c r="AK1245" s="44">
        <f t="shared" ca="1" si="207"/>
        <v>-43.3</v>
      </c>
      <c r="AL1245" s="44">
        <f t="shared" ca="1" si="208"/>
        <v>-43.8</v>
      </c>
      <c r="AM1245" s="44">
        <f t="shared" ca="1" si="209"/>
        <v>-43.3</v>
      </c>
      <c r="AN1245" s="36" t="str">
        <f t="shared" ca="1" si="210"/>
        <v>00</v>
      </c>
      <c r="AO1245" s="36" t="str">
        <f ca="1">ManualLookup(AB1245,BoxVal(ROW(AB1245),4,COLUMN(AO1243)),IF(INDIRECT("$AB$"&amp;(INT((ROW()-4)/65)*65+4))="Gain-outphase",INDIRECT(DO$4),INDIRECT(DO$3)))</f>
        <v>05</v>
      </c>
      <c r="AP1245" s="36" t="str">
        <f t="shared" ca="1" si="211"/>
        <v>00</v>
      </c>
      <c r="AQ1245" s="36" t="str">
        <f t="shared" ca="1" si="211"/>
        <v>00</v>
      </c>
      <c r="AR1245" s="36" t="str">
        <f t="shared" ca="1" si="211"/>
        <v>00</v>
      </c>
      <c r="AS1245" s="36"/>
    </row>
    <row r="1246" spans="19:45" ht="30" customHeight="1" x14ac:dyDescent="0.25">
      <c r="S1246" s="7" t="s">
        <v>605</v>
      </c>
      <c r="T1246" s="15" t="s">
        <v>991</v>
      </c>
      <c r="U1246" s="36" t="str">
        <f t="shared" ca="1" si="202"/>
        <v>0x06=-44.30,-43.80;</v>
      </c>
      <c r="V1246" s="37"/>
      <c r="W1246" s="37"/>
      <c r="X1246" s="68"/>
      <c r="Y1246" s="68"/>
      <c r="Z1246" s="55">
        <f t="shared" ca="1" si="203"/>
        <v>2</v>
      </c>
      <c r="AA1246" s="39" t="s">
        <v>584</v>
      </c>
      <c r="AB1246" s="40">
        <v>2</v>
      </c>
      <c r="AC1246" s="40" t="s">
        <v>995</v>
      </c>
      <c r="AD1246" s="40">
        <v>1</v>
      </c>
      <c r="AE1246" s="41">
        <v>0</v>
      </c>
      <c r="AF1246" s="42">
        <v>-44.3</v>
      </c>
      <c r="AG1246" s="47">
        <f t="shared" si="212"/>
        <v>-43.8</v>
      </c>
      <c r="AH1246" s="43">
        <f t="shared" ca="1" si="204"/>
        <v>-42.3</v>
      </c>
      <c r="AI1246" s="43">
        <f t="shared" ca="1" si="205"/>
        <v>-41.8</v>
      </c>
      <c r="AJ1246" s="44">
        <f t="shared" ca="1" si="206"/>
        <v>-44.3</v>
      </c>
      <c r="AK1246" s="44">
        <f t="shared" ca="1" si="207"/>
        <v>-43.8</v>
      </c>
      <c r="AL1246" s="44">
        <f t="shared" ca="1" si="208"/>
        <v>-44.3</v>
      </c>
      <c r="AM1246" s="44">
        <f t="shared" ca="1" si="209"/>
        <v>-43.8</v>
      </c>
      <c r="AN1246" s="36" t="str">
        <f t="shared" ca="1" si="210"/>
        <v>00</v>
      </c>
      <c r="AO1246" s="36" t="str">
        <f ca="1">ManualLookup(AB1246,BoxVal(ROW(AB1246),4,COLUMN(AO1244)),IF(INDIRECT("$AB$"&amp;(INT((ROW()-4)/65)*65+4))="Gain-outphase",INDIRECT(DO$4),INDIRECT(DO$3)))</f>
        <v>06</v>
      </c>
      <c r="AP1246" s="36" t="str">
        <f t="shared" ca="1" si="211"/>
        <v>00</v>
      </c>
      <c r="AQ1246" s="36" t="str">
        <f t="shared" ca="1" si="211"/>
        <v>00</v>
      </c>
      <c r="AR1246" s="36" t="str">
        <f t="shared" ca="1" si="211"/>
        <v>00</v>
      </c>
      <c r="AS1246" s="36"/>
    </row>
    <row r="1247" spans="19:45" ht="30" customHeight="1" x14ac:dyDescent="0.25">
      <c r="S1247" s="7" t="s">
        <v>721</v>
      </c>
      <c r="T1247" s="15" t="s">
        <v>26</v>
      </c>
      <c r="U1247" s="36"/>
      <c r="V1247" s="37"/>
      <c r="W1247" s="37"/>
      <c r="X1247" s="68"/>
      <c r="Y1247" s="68"/>
      <c r="Z1247" s="55"/>
      <c r="AA1247" s="39"/>
      <c r="AB1247" s="40"/>
      <c r="AC1247" s="40"/>
      <c r="AD1247" s="40"/>
      <c r="AE1247" s="41"/>
      <c r="AF1247" s="42"/>
      <c r="AG1247" s="47"/>
      <c r="AH1247" s="43"/>
      <c r="AI1247" s="43"/>
      <c r="AJ1247" s="44"/>
      <c r="AK1247" s="44"/>
      <c r="AL1247" s="44"/>
      <c r="AM1247" s="44"/>
      <c r="AN1247" s="36"/>
      <c r="AO1247" s="36"/>
      <c r="AP1247" s="36"/>
      <c r="AQ1247" s="36"/>
      <c r="AR1247" s="36"/>
      <c r="AS1247" s="36"/>
    </row>
    <row r="1248" spans="19:45" ht="30" customHeight="1" x14ac:dyDescent="0.25">
      <c r="S1248" s="7" t="s">
        <v>20</v>
      </c>
      <c r="T1248" s="15">
        <v>-38</v>
      </c>
      <c r="U1248" s="36"/>
      <c r="V1248" s="37"/>
      <c r="W1248" s="37"/>
      <c r="X1248" s="38"/>
      <c r="Y1248" s="38"/>
      <c r="Z1248" s="55"/>
      <c r="AA1248" s="39"/>
      <c r="AB1248" s="40"/>
      <c r="AC1248" s="40"/>
      <c r="AD1248" s="40"/>
      <c r="AE1248" s="41"/>
      <c r="AF1248" s="42"/>
      <c r="AG1248" s="47"/>
      <c r="AH1248" s="43"/>
      <c r="AI1248" s="43"/>
      <c r="AJ1248" s="44"/>
      <c r="AK1248" s="44"/>
      <c r="AL1248" s="44"/>
      <c r="AM1248" s="44"/>
      <c r="AN1248" s="36"/>
      <c r="AO1248" s="36"/>
      <c r="AP1248" s="36"/>
      <c r="AQ1248" s="36"/>
      <c r="AR1248" s="36"/>
      <c r="AS1248" s="36"/>
    </row>
    <row r="1249" spans="19:45" ht="30" customHeight="1" x14ac:dyDescent="0.25">
      <c r="S1249" s="7" t="s">
        <v>691</v>
      </c>
      <c r="T1249" s="15" t="s">
        <v>1333</v>
      </c>
      <c r="U1249" s="36"/>
      <c r="V1249" s="37"/>
      <c r="W1249" s="37"/>
      <c r="X1249" s="38"/>
      <c r="Y1249" s="38"/>
      <c r="Z1249" s="55"/>
      <c r="AA1249" s="39"/>
      <c r="AB1249" s="40"/>
      <c r="AC1249" s="40"/>
      <c r="AD1249" s="40"/>
      <c r="AE1249" s="41"/>
      <c r="AF1249" s="42"/>
      <c r="AG1249" s="47"/>
      <c r="AH1249" s="43"/>
      <c r="AI1249" s="43"/>
      <c r="AJ1249" s="44"/>
      <c r="AK1249" s="44"/>
      <c r="AL1249" s="44"/>
      <c r="AM1249" s="44"/>
      <c r="AN1249" s="36"/>
      <c r="AO1249" s="36"/>
      <c r="AP1249" s="36"/>
      <c r="AQ1249" s="36"/>
      <c r="AR1249" s="36"/>
      <c r="AS1249" s="36"/>
    </row>
    <row r="1250" spans="19:45" ht="30" customHeight="1" x14ac:dyDescent="0.25">
      <c r="S1250" s="7" t="s">
        <v>544</v>
      </c>
      <c r="T1250" s="15" t="s">
        <v>993</v>
      </c>
      <c r="U1250" s="36"/>
      <c r="V1250" s="37"/>
      <c r="W1250" s="37"/>
      <c r="X1250" s="38"/>
      <c r="Y1250" s="38"/>
      <c r="Z1250" s="48"/>
      <c r="AA1250" s="39"/>
      <c r="AB1250" s="40"/>
      <c r="AC1250" s="40"/>
      <c r="AD1250" s="40"/>
      <c r="AE1250" s="41"/>
      <c r="AF1250" s="42"/>
      <c r="AG1250" s="49"/>
      <c r="AH1250" s="43"/>
      <c r="AI1250" s="43"/>
      <c r="AJ1250" s="44"/>
      <c r="AK1250" s="44"/>
      <c r="AL1250" s="44"/>
      <c r="AM1250" s="44"/>
      <c r="AN1250" s="36"/>
      <c r="AO1250" s="36"/>
      <c r="AP1250" s="36"/>
      <c r="AQ1250" s="36"/>
      <c r="AR1250" s="36"/>
      <c r="AS1250" s="36"/>
    </row>
    <row r="1251" spans="19:45" ht="30" customHeight="1" x14ac:dyDescent="0.25">
      <c r="S1251" s="7" t="s">
        <v>12</v>
      </c>
      <c r="T1251" s="15" t="s">
        <v>548</v>
      </c>
      <c r="U1251" s="36"/>
      <c r="V1251" s="37"/>
      <c r="W1251" s="37"/>
      <c r="X1251" s="38"/>
      <c r="Y1251" s="38"/>
      <c r="Z1251" s="48"/>
      <c r="AA1251" s="39"/>
      <c r="AB1251" s="40"/>
      <c r="AC1251" s="40"/>
      <c r="AD1251" s="40"/>
      <c r="AE1251" s="41"/>
      <c r="AF1251" s="42"/>
      <c r="AG1251" s="49"/>
      <c r="AH1251" s="43"/>
      <c r="AI1251" s="43"/>
      <c r="AJ1251" s="44"/>
      <c r="AK1251" s="44"/>
      <c r="AL1251" s="44"/>
      <c r="AM1251" s="44"/>
      <c r="AN1251" s="36"/>
      <c r="AO1251" s="36"/>
      <c r="AP1251" s="36"/>
      <c r="AQ1251" s="36"/>
      <c r="AR1251" s="36"/>
      <c r="AS1251" s="36"/>
    </row>
    <row r="1252" spans="19:45" ht="30" customHeight="1" x14ac:dyDescent="0.25">
      <c r="S1252" s="26" t="s">
        <v>773</v>
      </c>
      <c r="T1252" s="15" t="s">
        <v>562</v>
      </c>
      <c r="U1252" s="36"/>
      <c r="V1252" s="37"/>
      <c r="W1252" s="37"/>
      <c r="X1252" s="38"/>
      <c r="Y1252" s="38"/>
      <c r="Z1252" s="48"/>
      <c r="AA1252" s="39"/>
      <c r="AB1252" s="40"/>
      <c r="AC1252" s="40"/>
      <c r="AD1252" s="40"/>
      <c r="AE1252" s="41"/>
      <c r="AF1252" s="42"/>
      <c r="AG1252" s="49"/>
      <c r="AH1252" s="43"/>
      <c r="AI1252" s="43"/>
      <c r="AJ1252" s="44"/>
      <c r="AK1252" s="44"/>
      <c r="AL1252" s="44"/>
      <c r="AM1252" s="44"/>
      <c r="AN1252" s="36"/>
      <c r="AO1252" s="36"/>
      <c r="AP1252" s="36"/>
      <c r="AQ1252" s="36"/>
      <c r="AR1252" s="36"/>
      <c r="AS1252" s="36"/>
    </row>
    <row r="1253" spans="19:45" ht="30" customHeight="1" x14ac:dyDescent="0.25">
      <c r="S1253" s="7" t="s">
        <v>573</v>
      </c>
      <c r="T1253" s="15">
        <v>1.1000000000000001</v>
      </c>
      <c r="U1253" s="36"/>
      <c r="V1253" s="37"/>
      <c r="W1253" s="37"/>
      <c r="X1253" s="38"/>
      <c r="Y1253" s="38"/>
      <c r="Z1253" s="48"/>
      <c r="AA1253" s="39"/>
      <c r="AB1253" s="40"/>
      <c r="AC1253" s="40"/>
      <c r="AD1253" s="40"/>
      <c r="AE1253" s="41"/>
      <c r="AF1253" s="42"/>
      <c r="AG1253" s="49"/>
      <c r="AH1253" s="43"/>
      <c r="AI1253" s="43"/>
      <c r="AJ1253" s="44"/>
      <c r="AK1253" s="44"/>
      <c r="AL1253" s="44"/>
      <c r="AM1253" s="44"/>
      <c r="AN1253" s="36"/>
      <c r="AO1253" s="36"/>
      <c r="AP1253" s="36"/>
      <c r="AQ1253" s="36"/>
      <c r="AR1253" s="36"/>
      <c r="AS1253" s="36"/>
    </row>
    <row r="1254" spans="19:45" ht="30" customHeight="1" x14ac:dyDescent="0.25">
      <c r="S1254" s="7" t="s">
        <v>590</v>
      </c>
      <c r="T1254" s="15">
        <f>VLOOKUP(T1239,MPN!$A$1:$E$1000,4,FALSE)</f>
        <v>-42</v>
      </c>
      <c r="U1254" s="36"/>
      <c r="V1254" s="37"/>
      <c r="W1254" s="37"/>
      <c r="X1254" s="38"/>
      <c r="Y1254" s="38"/>
      <c r="Z1254" s="48"/>
      <c r="AA1254" s="39"/>
      <c r="AB1254" s="40"/>
      <c r="AC1254" s="40"/>
      <c r="AD1254" s="40"/>
      <c r="AE1254" s="41"/>
      <c r="AF1254" s="42"/>
      <c r="AG1254" s="49"/>
      <c r="AH1254" s="43"/>
      <c r="AI1254" s="43"/>
      <c r="AJ1254" s="44"/>
      <c r="AK1254" s="44"/>
      <c r="AL1254" s="44"/>
      <c r="AM1254" s="44"/>
      <c r="AN1254" s="36"/>
      <c r="AO1254" s="36"/>
      <c r="AP1254" s="36"/>
      <c r="AQ1254" s="36"/>
      <c r="AR1254" s="36"/>
      <c r="AS1254" s="36"/>
    </row>
    <row r="1255" spans="19:45" ht="30" customHeight="1" x14ac:dyDescent="0.25">
      <c r="S1255" s="7" t="s">
        <v>693</v>
      </c>
      <c r="T1255" s="15">
        <v>0.8</v>
      </c>
      <c r="U1255" s="36"/>
      <c r="V1255" s="37"/>
      <c r="W1255" s="37"/>
      <c r="X1255" s="38"/>
      <c r="Y1255" s="38"/>
      <c r="Z1255" s="48"/>
      <c r="AA1255" s="39"/>
      <c r="AB1255" s="40"/>
      <c r="AC1255" s="40"/>
      <c r="AD1255" s="40"/>
      <c r="AE1255" s="41"/>
      <c r="AF1255" s="42"/>
      <c r="AG1255" s="49"/>
      <c r="AH1255" s="43"/>
      <c r="AI1255" s="43"/>
      <c r="AJ1255" s="44"/>
      <c r="AK1255" s="44"/>
      <c r="AL1255" s="44"/>
      <c r="AM1255" s="44"/>
      <c r="AN1255" s="36"/>
      <c r="AO1255" s="36"/>
      <c r="AP1255" s="36"/>
      <c r="AQ1255" s="36"/>
      <c r="AR1255" s="36"/>
      <c r="AS1255" s="36"/>
    </row>
    <row r="1256" spans="19:45" ht="30" customHeight="1" x14ac:dyDescent="0.25">
      <c r="S1256" s="7" t="s">
        <v>604</v>
      </c>
      <c r="T1256" s="7" t="str">
        <f>VLOOKUP($T1243,$AU$1:$AZ$31,MATCH($T1237,$AU$1:$AZ$1,0),FALSE)&amp;"_"&amp;T1245</f>
        <v>10V_NormalMode</v>
      </c>
      <c r="U1256" s="36"/>
      <c r="V1256" s="37"/>
      <c r="W1256" s="37"/>
      <c r="X1256" s="38"/>
      <c r="Y1256" s="38"/>
      <c r="Z1256" s="48"/>
      <c r="AA1256" s="39"/>
      <c r="AB1256" s="40"/>
      <c r="AC1256" s="40"/>
      <c r="AD1256" s="40"/>
      <c r="AE1256" s="41"/>
      <c r="AF1256" s="42"/>
      <c r="AG1256" s="49"/>
      <c r="AH1256" s="43"/>
      <c r="AI1256" s="43"/>
      <c r="AJ1256" s="44"/>
      <c r="AK1256" s="44"/>
      <c r="AL1256" s="44"/>
      <c r="AM1256" s="44"/>
      <c r="AN1256" s="36"/>
      <c r="AO1256" s="36"/>
      <c r="AP1256" s="36"/>
      <c r="AQ1256" s="36"/>
      <c r="AR1256" s="36"/>
      <c r="AS1256" s="36"/>
    </row>
    <row r="1257" spans="19:45" ht="30" customHeight="1" x14ac:dyDescent="0.25">
      <c r="S1257" s="7" t="s">
        <v>424</v>
      </c>
      <c r="T1257" s="7" t="str">
        <f>VLOOKUP($T1239,MPN!$A$1:$E$500,2,FALSE)</f>
        <v>AMIC</v>
      </c>
      <c r="U1257" s="36"/>
      <c r="V1257" s="37"/>
      <c r="W1257" s="37"/>
      <c r="X1257" s="38"/>
      <c r="Y1257" s="38"/>
      <c r="Z1257" s="48"/>
      <c r="AA1257" s="39"/>
      <c r="AB1257" s="40"/>
      <c r="AC1257" s="40"/>
      <c r="AD1257" s="40"/>
      <c r="AE1257" s="41"/>
      <c r="AF1257" s="42"/>
      <c r="AG1257" s="49"/>
      <c r="AH1257" s="43"/>
      <c r="AI1257" s="43"/>
      <c r="AJ1257" s="44"/>
      <c r="AK1257" s="44"/>
      <c r="AL1257" s="44"/>
      <c r="AM1257" s="44"/>
      <c r="AN1257" s="36"/>
      <c r="AO1257" s="36"/>
      <c r="AP1257" s="36"/>
      <c r="AQ1257" s="36"/>
      <c r="AR1257" s="36"/>
      <c r="AS1257" s="36"/>
    </row>
    <row r="1258" spans="19:45" ht="30" customHeight="1" x14ac:dyDescent="0.25">
      <c r="S1258" s="7" t="s">
        <v>16</v>
      </c>
      <c r="T1258" s="7" t="str">
        <f>VLOOKUP($T1240,ASIC!$A$1:$B$200,2,FALSE)</f>
        <v>304ZA</v>
      </c>
      <c r="U1258" s="36"/>
      <c r="V1258" s="37"/>
      <c r="W1258" s="37"/>
      <c r="X1258" s="38"/>
      <c r="Y1258" s="38"/>
      <c r="Z1258" s="48"/>
      <c r="AA1258" s="39"/>
      <c r="AB1258" s="40"/>
      <c r="AC1258" s="40"/>
      <c r="AD1258" s="40"/>
      <c r="AE1258" s="41"/>
      <c r="AF1258" s="42"/>
      <c r="AG1258" s="49"/>
      <c r="AH1258" s="43"/>
      <c r="AI1258" s="43"/>
      <c r="AJ1258" s="44"/>
      <c r="AK1258" s="44"/>
      <c r="AL1258" s="44"/>
      <c r="AM1258" s="44"/>
      <c r="AN1258" s="36"/>
      <c r="AO1258" s="36"/>
      <c r="AP1258" s="36"/>
      <c r="AQ1258" s="36"/>
      <c r="AR1258" s="36"/>
      <c r="AS1258" s="36"/>
    </row>
    <row r="1259" spans="19:45" ht="30" customHeight="1" x14ac:dyDescent="0.25">
      <c r="S1259" s="7" t="s">
        <v>17</v>
      </c>
      <c r="T1259" s="7" t="str">
        <f>VLOOKUP($T1241,Sensor!$A$1:$B$100,2,FALSE)</f>
        <v>2227F</v>
      </c>
      <c r="U1259" s="36"/>
      <c r="V1259" s="37"/>
      <c r="W1259" s="37"/>
      <c r="X1259" s="38"/>
      <c r="Y1259" s="38"/>
      <c r="Z1259" s="48"/>
      <c r="AA1259" s="39"/>
      <c r="AB1259" s="40"/>
      <c r="AC1259" s="40"/>
      <c r="AD1259" s="40"/>
      <c r="AE1259" s="41"/>
      <c r="AF1259" s="42"/>
      <c r="AG1259" s="49"/>
      <c r="AH1259" s="43"/>
      <c r="AI1259" s="43"/>
      <c r="AJ1259" s="44"/>
      <c r="AK1259" s="44"/>
      <c r="AL1259" s="44"/>
      <c r="AM1259" s="44"/>
      <c r="AN1259" s="36"/>
      <c r="AO1259" s="36"/>
      <c r="AP1259" s="36"/>
      <c r="AQ1259" s="36"/>
      <c r="AR1259" s="36"/>
      <c r="AS1259" s="36"/>
    </row>
    <row r="1260" spans="19:45" ht="30" customHeight="1" x14ac:dyDescent="0.25">
      <c r="S1260" s="7" t="s">
        <v>21</v>
      </c>
      <c r="T1260" s="7" t="str">
        <f>VLOOKUP($T1239,MPN!$A$1:$E$500,5,FALSE)</f>
        <v>Default</v>
      </c>
      <c r="U1260" s="36"/>
      <c r="V1260" s="37"/>
      <c r="W1260" s="37"/>
      <c r="X1260" s="38"/>
      <c r="Y1260" s="38"/>
      <c r="Z1260" s="48"/>
      <c r="AA1260" s="39"/>
      <c r="AB1260" s="40"/>
      <c r="AC1260" s="40"/>
      <c r="AD1260" s="40"/>
      <c r="AE1260" s="41"/>
      <c r="AF1260" s="42"/>
      <c r="AG1260" s="49"/>
      <c r="AH1260" s="43"/>
      <c r="AI1260" s="43"/>
      <c r="AJ1260" s="44"/>
      <c r="AK1260" s="44"/>
      <c r="AL1260" s="44"/>
      <c r="AM1260" s="44"/>
      <c r="AN1260" s="36"/>
      <c r="AO1260" s="36"/>
      <c r="AP1260" s="36"/>
      <c r="AQ1260" s="36"/>
      <c r="AR1260" s="36"/>
      <c r="AS1260" s="36"/>
    </row>
    <row r="1261" spans="19:45" ht="30" customHeight="1" x14ac:dyDescent="0.25">
      <c r="S1261" s="7" t="s">
        <v>545</v>
      </c>
      <c r="T1261" s="7">
        <f>VLOOKUP(T1250,$DT$1:$DV$31,3,FALSE)</f>
        <v>0</v>
      </c>
      <c r="U1261" s="36"/>
      <c r="V1261" s="37"/>
      <c r="W1261" s="37"/>
      <c r="X1261" s="38"/>
      <c r="Y1261" s="38"/>
      <c r="Z1261" s="48"/>
      <c r="AA1261" s="39"/>
      <c r="AB1261" s="40"/>
      <c r="AC1261" s="40"/>
      <c r="AD1261" s="40"/>
      <c r="AE1261" s="41"/>
      <c r="AF1261" s="42"/>
      <c r="AG1261" s="49"/>
      <c r="AH1261" s="43"/>
      <c r="AI1261" s="43"/>
      <c r="AJ1261" s="44"/>
      <c r="AK1261" s="44"/>
      <c r="AL1261" s="44"/>
      <c r="AM1261" s="44"/>
      <c r="AN1261" s="36"/>
      <c r="AO1261" s="36"/>
      <c r="AP1261" s="36"/>
      <c r="AQ1261" s="36"/>
      <c r="AR1261" s="36"/>
      <c r="AS1261" s="36"/>
    </row>
    <row r="1262" spans="19:45" ht="30" customHeight="1" x14ac:dyDescent="0.25">
      <c r="S1262" s="7" t="s">
        <v>22</v>
      </c>
      <c r="T1262" s="15">
        <v>0</v>
      </c>
      <c r="U1262" s="36"/>
      <c r="V1262" s="37"/>
      <c r="W1262" s="37"/>
      <c r="X1262" s="38"/>
      <c r="Y1262" s="38"/>
      <c r="Z1262" s="48"/>
      <c r="AA1262" s="39"/>
      <c r="AB1262" s="40"/>
      <c r="AC1262" s="40"/>
      <c r="AD1262" s="40"/>
      <c r="AE1262" s="41"/>
      <c r="AF1262" s="42"/>
      <c r="AG1262" s="49"/>
      <c r="AH1262" s="43"/>
      <c r="AI1262" s="43"/>
      <c r="AJ1262" s="44"/>
      <c r="AK1262" s="44"/>
      <c r="AL1262" s="44"/>
      <c r="AM1262" s="44"/>
      <c r="AN1262" s="36"/>
      <c r="AO1262" s="36"/>
      <c r="AP1262" s="36"/>
      <c r="AQ1262" s="36"/>
      <c r="AR1262" s="36"/>
      <c r="AS1262" s="36"/>
    </row>
    <row r="1263" spans="19:45" ht="30" customHeight="1" x14ac:dyDescent="0.25">
      <c r="S1263" s="7" t="s">
        <v>696</v>
      </c>
      <c r="T1263" s="28">
        <v>45278</v>
      </c>
      <c r="U1263" s="36"/>
      <c r="V1263" s="37"/>
      <c r="W1263" s="37"/>
      <c r="X1263" s="38"/>
      <c r="Y1263" s="38"/>
      <c r="Z1263" s="48"/>
      <c r="AA1263" s="39"/>
      <c r="AB1263" s="40"/>
      <c r="AC1263" s="40"/>
      <c r="AD1263" s="40"/>
      <c r="AE1263" s="41"/>
      <c r="AF1263" s="42"/>
      <c r="AG1263" s="49"/>
      <c r="AH1263" s="43"/>
      <c r="AI1263" s="43"/>
      <c r="AJ1263" s="44"/>
      <c r="AK1263" s="44"/>
      <c r="AL1263" s="44"/>
      <c r="AM1263" s="44"/>
      <c r="AN1263" s="36"/>
      <c r="AO1263" s="36"/>
      <c r="AP1263" s="36"/>
      <c r="AQ1263" s="36"/>
      <c r="AR1263" s="36"/>
      <c r="AS1263" s="36"/>
    </row>
    <row r="1264" spans="19:45" ht="30" customHeight="1" x14ac:dyDescent="0.25">
      <c r="S1264" s="7" t="s">
        <v>694</v>
      </c>
      <c r="T1264" s="15" t="s">
        <v>994</v>
      </c>
      <c r="U1264" s="36"/>
      <c r="V1264" s="37"/>
      <c r="W1264" s="37"/>
      <c r="X1264" s="38"/>
      <c r="Y1264" s="38"/>
      <c r="Z1264" s="48"/>
      <c r="AA1264" s="39"/>
      <c r="AB1264" s="40"/>
      <c r="AC1264" s="40"/>
      <c r="AD1264" s="40"/>
      <c r="AE1264" s="41"/>
      <c r="AF1264" s="42"/>
      <c r="AG1264" s="49"/>
      <c r="AH1264" s="43"/>
      <c r="AI1264" s="43"/>
      <c r="AJ1264" s="44"/>
      <c r="AK1264" s="44"/>
      <c r="AL1264" s="44"/>
      <c r="AM1264" s="44"/>
      <c r="AN1264" s="36"/>
      <c r="AO1264" s="36"/>
      <c r="AP1264" s="36"/>
      <c r="AQ1264" s="36"/>
      <c r="AR1264" s="36"/>
      <c r="AS1264" s="36"/>
    </row>
    <row r="1265" spans="19:45" ht="30" customHeight="1" x14ac:dyDescent="0.25">
      <c r="S1265" s="7" t="s">
        <v>697</v>
      </c>
      <c r="T1265" s="7">
        <f ca="1">COUNTA(U1240:U1299)</f>
        <v>7</v>
      </c>
      <c r="U1265" s="36"/>
      <c r="V1265" s="37"/>
      <c r="W1265" s="37"/>
      <c r="X1265" s="38"/>
      <c r="Y1265" s="38"/>
      <c r="Z1265" s="48"/>
      <c r="AA1265" s="39"/>
      <c r="AB1265" s="40"/>
      <c r="AC1265" s="40"/>
      <c r="AD1265" s="40"/>
      <c r="AE1265" s="41"/>
      <c r="AF1265" s="42"/>
      <c r="AG1265" s="49"/>
      <c r="AH1265" s="43"/>
      <c r="AI1265" s="43"/>
      <c r="AJ1265" s="44"/>
      <c r="AK1265" s="44"/>
      <c r="AL1265" s="44"/>
      <c r="AM1265" s="44"/>
      <c r="AN1265" s="36"/>
      <c r="AO1265" s="36"/>
      <c r="AP1265" s="36"/>
      <c r="AQ1265" s="36"/>
      <c r="AR1265" s="36"/>
      <c r="AS1265" s="36"/>
    </row>
    <row r="1266" spans="19:45" ht="30" customHeight="1" x14ac:dyDescent="0.25">
      <c r="S1266" s="7" t="s">
        <v>715</v>
      </c>
      <c r="T1266" s="7" t="str">
        <f>T1254&amp;"+/-"&amp;T1255&amp;" "&amp;T1264</f>
        <v>-42+/-0.8 dBV</v>
      </c>
      <c r="U1266" s="36"/>
      <c r="V1266" s="37"/>
      <c r="W1266" s="37"/>
      <c r="X1266" s="38"/>
      <c r="Y1266" s="38"/>
      <c r="Z1266" s="48"/>
      <c r="AA1266" s="39"/>
      <c r="AB1266" s="40"/>
      <c r="AC1266" s="40"/>
      <c r="AD1266" s="40"/>
      <c r="AE1266" s="41"/>
      <c r="AF1266" s="42"/>
      <c r="AG1266" s="49"/>
      <c r="AH1266" s="43"/>
      <c r="AI1266" s="43"/>
      <c r="AJ1266" s="44"/>
      <c r="AK1266" s="44"/>
      <c r="AL1266" s="44"/>
      <c r="AM1266" s="44"/>
      <c r="AN1266" s="36"/>
      <c r="AO1266" s="36"/>
      <c r="AP1266" s="36"/>
      <c r="AQ1266" s="36"/>
      <c r="AR1266" s="36"/>
      <c r="AS1266" s="36"/>
    </row>
    <row r="1267" spans="19:45" ht="30" customHeight="1" x14ac:dyDescent="0.25">
      <c r="S1267" s="7" t="s">
        <v>719</v>
      </c>
      <c r="T1267" s="54" t="str">
        <f>T1246&amp;" : "&amp;T1249&amp;" "&amp;"(uA)"&amp;CHAR(10)&amp;"Vdc&amp;Remark: "&amp;T1252</f>
        <v>3.3V : 100~170 (uA)
Vdc&amp;Remark: -</v>
      </c>
      <c r="U1267" s="36"/>
      <c r="V1267" s="37"/>
      <c r="W1267" s="37"/>
      <c r="X1267" s="38"/>
      <c r="Y1267" s="38"/>
      <c r="Z1267" s="48"/>
      <c r="AA1267" s="39"/>
      <c r="AB1267" s="40"/>
      <c r="AC1267" s="40"/>
      <c r="AD1267" s="40"/>
      <c r="AE1267" s="41"/>
      <c r="AF1267" s="42"/>
      <c r="AG1267" s="49"/>
      <c r="AH1267" s="43"/>
      <c r="AI1267" s="43"/>
      <c r="AJ1267" s="44"/>
      <c r="AK1267" s="44"/>
      <c r="AL1267" s="44"/>
      <c r="AM1267" s="44"/>
      <c r="AN1267" s="36"/>
      <c r="AO1267" s="36"/>
      <c r="AP1267" s="36"/>
      <c r="AQ1267" s="36"/>
      <c r="AR1267" s="36"/>
      <c r="AS1267" s="36"/>
    </row>
    <row r="1268" spans="19:45" ht="30" customHeight="1" x14ac:dyDescent="0.25">
      <c r="U1268" s="36"/>
      <c r="V1268" s="37"/>
      <c r="W1268" s="37"/>
      <c r="X1268" s="38"/>
      <c r="Y1268" s="38"/>
      <c r="Z1268" s="48"/>
      <c r="AA1268" s="39"/>
      <c r="AB1268" s="40"/>
      <c r="AC1268" s="40"/>
      <c r="AD1268" s="40"/>
      <c r="AE1268" s="41"/>
      <c r="AF1268" s="42"/>
      <c r="AG1268" s="49"/>
      <c r="AH1268" s="43"/>
      <c r="AI1268" s="43"/>
      <c r="AJ1268" s="44"/>
      <c r="AK1268" s="44"/>
      <c r="AL1268" s="44"/>
      <c r="AM1268" s="44"/>
      <c r="AN1268" s="36"/>
      <c r="AO1268" s="36"/>
      <c r="AP1268" s="36"/>
      <c r="AQ1268" s="36"/>
      <c r="AR1268" s="36"/>
      <c r="AS1268" s="36"/>
    </row>
    <row r="1269" spans="19:45" ht="30" customHeight="1" x14ac:dyDescent="0.25">
      <c r="S1269" s="2" t="s">
        <v>14</v>
      </c>
      <c r="T1269" s="2" t="str">
        <f>ADDRESS(ROW(S1269),COLUMN($S$1))&amp;":"&amp;ADDRESS(ROW(S1299),COLUMN($T$1))</f>
        <v>$S$1269:$T$1299</v>
      </c>
      <c r="U1269" s="36"/>
      <c r="V1269" s="37"/>
      <c r="W1269" s="37"/>
      <c r="X1269" s="38"/>
      <c r="Y1269" s="38"/>
      <c r="Z1269" s="48"/>
      <c r="AA1269" s="39"/>
      <c r="AB1269" s="40"/>
      <c r="AC1269" s="40"/>
      <c r="AD1269" s="40"/>
      <c r="AE1269" s="41"/>
      <c r="AF1269" s="42"/>
      <c r="AG1269" s="49"/>
      <c r="AH1269" s="43"/>
      <c r="AI1269" s="43"/>
      <c r="AJ1269" s="44"/>
      <c r="AK1269" s="44"/>
      <c r="AL1269" s="44"/>
      <c r="AM1269" s="44"/>
      <c r="AN1269" s="36"/>
      <c r="AO1269" s="36"/>
      <c r="AP1269" s="36"/>
      <c r="AQ1269" s="36"/>
      <c r="AR1269" s="36"/>
      <c r="AS1269" s="36"/>
    </row>
    <row r="1270" spans="19:45" ht="30" customHeight="1" x14ac:dyDescent="0.25">
      <c r="S1270" s="4" t="str">
        <f>$BB$2</f>
        <v>14V</v>
      </c>
      <c r="T1270" s="3" t="s">
        <v>255</v>
      </c>
      <c r="U1270" s="36"/>
      <c r="V1270" s="37"/>
      <c r="W1270" s="37"/>
      <c r="X1270" s="38"/>
      <c r="Y1270" s="38"/>
      <c r="Z1270" s="48"/>
      <c r="AA1270" s="39"/>
      <c r="AB1270" s="40"/>
      <c r="AC1270" s="40"/>
      <c r="AD1270" s="40"/>
      <c r="AE1270" s="41"/>
      <c r="AF1270" s="42"/>
      <c r="AG1270" s="49"/>
      <c r="AH1270" s="43"/>
      <c r="AI1270" s="43"/>
      <c r="AJ1270" s="44"/>
      <c r="AK1270" s="44"/>
      <c r="AL1270" s="44"/>
      <c r="AM1270" s="44"/>
      <c r="AN1270" s="36"/>
      <c r="AO1270" s="36"/>
      <c r="AP1270" s="36"/>
      <c r="AQ1270" s="36"/>
      <c r="AR1270" s="36"/>
      <c r="AS1270" s="36"/>
    </row>
    <row r="1271" spans="19:45" ht="30" customHeight="1" x14ac:dyDescent="0.25">
      <c r="S1271" s="4" t="str">
        <f>$BB$3</f>
        <v>13V</v>
      </c>
      <c r="T1271" s="3" t="s">
        <v>562</v>
      </c>
      <c r="U1271" s="36"/>
      <c r="V1271" s="37"/>
      <c r="W1271" s="37"/>
      <c r="X1271" s="38"/>
      <c r="Y1271" s="38"/>
      <c r="Z1271" s="48"/>
      <c r="AA1271" s="39"/>
      <c r="AB1271" s="40"/>
      <c r="AC1271" s="40"/>
      <c r="AD1271" s="40"/>
      <c r="AE1271" s="41"/>
      <c r="AF1271" s="42"/>
      <c r="AG1271" s="49"/>
      <c r="AH1271" s="43"/>
      <c r="AI1271" s="43"/>
      <c r="AJ1271" s="44"/>
      <c r="AK1271" s="44"/>
      <c r="AL1271" s="44"/>
      <c r="AM1271" s="44"/>
      <c r="AN1271" s="36"/>
      <c r="AO1271" s="36"/>
      <c r="AP1271" s="36"/>
      <c r="AQ1271" s="36"/>
      <c r="AR1271" s="36"/>
      <c r="AS1271" s="36"/>
    </row>
    <row r="1272" spans="19:45" ht="30" customHeight="1" x14ac:dyDescent="0.25">
      <c r="S1272" s="4" t="str">
        <f>$BB$4</f>
        <v>12V</v>
      </c>
      <c r="T1272" s="3" t="s">
        <v>562</v>
      </c>
      <c r="U1272" s="36"/>
      <c r="V1272" s="37"/>
      <c r="W1272" s="37"/>
      <c r="X1272" s="38"/>
      <c r="Y1272" s="38"/>
      <c r="Z1272" s="48"/>
      <c r="AA1272" s="39"/>
      <c r="AB1272" s="40"/>
      <c r="AC1272" s="40"/>
      <c r="AD1272" s="40"/>
      <c r="AE1272" s="41"/>
      <c r="AF1272" s="42"/>
      <c r="AG1272" s="49"/>
      <c r="AH1272" s="43"/>
      <c r="AI1272" s="43"/>
      <c r="AJ1272" s="44"/>
      <c r="AK1272" s="44"/>
      <c r="AL1272" s="44"/>
      <c r="AM1272" s="44"/>
      <c r="AN1272" s="36"/>
      <c r="AO1272" s="36"/>
      <c r="AP1272" s="36"/>
      <c r="AQ1272" s="36"/>
      <c r="AR1272" s="36"/>
      <c r="AS1272" s="36"/>
    </row>
    <row r="1273" spans="19:45" ht="30" customHeight="1" x14ac:dyDescent="0.25">
      <c r="S1273" s="4" t="str">
        <f>$BB$5</f>
        <v>11V</v>
      </c>
      <c r="T1273" s="3" t="s">
        <v>562</v>
      </c>
      <c r="U1273" s="36"/>
      <c r="V1273" s="37"/>
      <c r="W1273" s="37"/>
      <c r="X1273" s="38"/>
      <c r="Y1273" s="38"/>
      <c r="Z1273" s="48"/>
      <c r="AA1273" s="39"/>
      <c r="AB1273" s="40"/>
      <c r="AC1273" s="40"/>
      <c r="AD1273" s="40"/>
      <c r="AE1273" s="41"/>
      <c r="AF1273" s="42"/>
      <c r="AG1273" s="49"/>
      <c r="AH1273" s="43"/>
      <c r="AI1273" s="43"/>
      <c r="AJ1273" s="44"/>
      <c r="AK1273" s="44"/>
      <c r="AL1273" s="44"/>
      <c r="AM1273" s="44"/>
      <c r="AN1273" s="36"/>
      <c r="AO1273" s="36"/>
      <c r="AP1273" s="36"/>
      <c r="AQ1273" s="36"/>
      <c r="AR1273" s="36"/>
      <c r="AS1273" s="36"/>
    </row>
    <row r="1274" spans="19:45" ht="30" customHeight="1" x14ac:dyDescent="0.25">
      <c r="S1274" s="4" t="str">
        <f>$BB$6</f>
        <v>10V</v>
      </c>
      <c r="T1274" s="3">
        <v>0</v>
      </c>
      <c r="U1274" s="36"/>
      <c r="V1274" s="37"/>
      <c r="W1274" s="37"/>
      <c r="X1274" s="38"/>
      <c r="Y1274" s="38"/>
      <c r="Z1274" s="48"/>
      <c r="AA1274" s="39"/>
      <c r="AB1274" s="40"/>
      <c r="AC1274" s="40"/>
      <c r="AD1274" s="40"/>
      <c r="AE1274" s="41"/>
      <c r="AF1274" s="42"/>
      <c r="AG1274" s="49"/>
      <c r="AH1274" s="43"/>
      <c r="AI1274" s="43"/>
      <c r="AJ1274" s="44"/>
      <c r="AK1274" s="44"/>
      <c r="AL1274" s="44"/>
      <c r="AM1274" s="44"/>
      <c r="AN1274" s="36"/>
      <c r="AO1274" s="36"/>
      <c r="AP1274" s="36"/>
      <c r="AQ1274" s="36"/>
      <c r="AR1274" s="36"/>
      <c r="AS1274" s="36"/>
    </row>
    <row r="1275" spans="19:45" ht="30" customHeight="1" x14ac:dyDescent="0.25">
      <c r="S1275" s="4" t="str">
        <f>$BB$7</f>
        <v>9V</v>
      </c>
      <c r="T1275" s="3" t="s">
        <v>562</v>
      </c>
      <c r="U1275" s="36"/>
      <c r="V1275" s="37"/>
      <c r="W1275" s="37"/>
      <c r="X1275" s="38"/>
      <c r="Y1275" s="38"/>
      <c r="Z1275" s="48"/>
      <c r="AA1275" s="39"/>
      <c r="AB1275" s="40"/>
      <c r="AC1275" s="40"/>
      <c r="AD1275" s="40"/>
      <c r="AE1275" s="41"/>
      <c r="AF1275" s="42"/>
      <c r="AG1275" s="49"/>
      <c r="AH1275" s="43"/>
      <c r="AI1275" s="43"/>
      <c r="AJ1275" s="44"/>
      <c r="AK1275" s="44"/>
      <c r="AL1275" s="44"/>
      <c r="AM1275" s="44"/>
      <c r="AN1275" s="36"/>
      <c r="AO1275" s="36"/>
      <c r="AP1275" s="36"/>
      <c r="AQ1275" s="36"/>
      <c r="AR1275" s="36"/>
      <c r="AS1275" s="36"/>
    </row>
    <row r="1276" spans="19:45" ht="30" customHeight="1" x14ac:dyDescent="0.25">
      <c r="S1276" s="4" t="str">
        <f>$BB$8</f>
        <v>8V</v>
      </c>
      <c r="T1276" s="3" t="s">
        <v>562</v>
      </c>
      <c r="U1276" s="36"/>
      <c r="V1276" s="37"/>
      <c r="W1276" s="37"/>
      <c r="X1276" s="38"/>
      <c r="Y1276" s="38"/>
      <c r="Z1276" s="48"/>
      <c r="AA1276" s="39"/>
      <c r="AB1276" s="40"/>
      <c r="AC1276" s="40"/>
      <c r="AD1276" s="40"/>
      <c r="AE1276" s="41"/>
      <c r="AF1276" s="42"/>
      <c r="AG1276" s="49"/>
      <c r="AH1276" s="43"/>
      <c r="AI1276" s="43"/>
      <c r="AJ1276" s="44"/>
      <c r="AK1276" s="44"/>
      <c r="AL1276" s="44"/>
      <c r="AM1276" s="44"/>
      <c r="AN1276" s="36"/>
      <c r="AO1276" s="36"/>
      <c r="AP1276" s="36"/>
      <c r="AQ1276" s="36"/>
      <c r="AR1276" s="36"/>
      <c r="AS1276" s="36"/>
    </row>
    <row r="1277" spans="19:45" ht="30" customHeight="1" x14ac:dyDescent="0.25">
      <c r="S1277" s="4" t="str">
        <f>$BB$9</f>
        <v>7V</v>
      </c>
      <c r="T1277" s="3" t="s">
        <v>562</v>
      </c>
      <c r="U1277" s="36"/>
      <c r="V1277" s="37"/>
      <c r="W1277" s="37"/>
      <c r="X1277" s="38"/>
      <c r="Y1277" s="38"/>
      <c r="Z1277" s="48"/>
      <c r="AA1277" s="39"/>
      <c r="AB1277" s="40"/>
      <c r="AC1277" s="40"/>
      <c r="AD1277" s="40"/>
      <c r="AE1277" s="41"/>
      <c r="AF1277" s="42"/>
      <c r="AG1277" s="49"/>
      <c r="AH1277" s="43"/>
      <c r="AI1277" s="43"/>
      <c r="AJ1277" s="44"/>
      <c r="AK1277" s="44"/>
      <c r="AL1277" s="44"/>
      <c r="AM1277" s="44"/>
      <c r="AN1277" s="36"/>
      <c r="AO1277" s="36"/>
      <c r="AP1277" s="36"/>
      <c r="AQ1277" s="36"/>
      <c r="AR1277" s="36"/>
      <c r="AS1277" s="36"/>
    </row>
    <row r="1278" spans="19:45" ht="30" customHeight="1" x14ac:dyDescent="0.25">
      <c r="S1278" s="4" t="str">
        <f>$BB$10</f>
        <v>FIX</v>
      </c>
      <c r="T1278" s="3">
        <v>0</v>
      </c>
      <c r="U1278" s="36"/>
      <c r="V1278" s="37"/>
      <c r="W1278" s="37"/>
      <c r="X1278" s="38"/>
      <c r="Y1278" s="38"/>
      <c r="Z1278" s="48"/>
      <c r="AA1278" s="39"/>
      <c r="AB1278" s="40"/>
      <c r="AC1278" s="40"/>
      <c r="AD1278" s="40"/>
      <c r="AE1278" s="41"/>
      <c r="AF1278" s="42"/>
      <c r="AG1278" s="49"/>
      <c r="AH1278" s="43"/>
      <c r="AI1278" s="43"/>
      <c r="AJ1278" s="44"/>
      <c r="AK1278" s="44"/>
      <c r="AL1278" s="44"/>
      <c r="AM1278" s="44"/>
      <c r="AN1278" s="36"/>
      <c r="AO1278" s="36"/>
      <c r="AP1278" s="36"/>
      <c r="AQ1278" s="36"/>
      <c r="AR1278" s="36"/>
      <c r="AS1278" s="36"/>
    </row>
    <row r="1279" spans="19:45" ht="30" customHeight="1" x14ac:dyDescent="0.25">
      <c r="S1279" s="4" t="str">
        <f>$BB$11</f>
        <v>-</v>
      </c>
      <c r="T1279" s="3"/>
      <c r="U1279" s="36"/>
      <c r="V1279" s="37"/>
      <c r="W1279" s="37"/>
      <c r="X1279" s="38"/>
      <c r="Y1279" s="38"/>
      <c r="Z1279" s="48"/>
      <c r="AA1279" s="39"/>
      <c r="AB1279" s="40"/>
      <c r="AC1279" s="40"/>
      <c r="AD1279" s="40"/>
      <c r="AE1279" s="41"/>
      <c r="AF1279" s="42"/>
      <c r="AG1279" s="49"/>
      <c r="AH1279" s="43"/>
      <c r="AI1279" s="43"/>
      <c r="AJ1279" s="44"/>
      <c r="AK1279" s="44"/>
      <c r="AL1279" s="44"/>
      <c r="AM1279" s="44"/>
      <c r="AN1279" s="36"/>
      <c r="AO1279" s="36"/>
      <c r="AP1279" s="36"/>
      <c r="AQ1279" s="36"/>
      <c r="AR1279" s="36"/>
      <c r="AS1279" s="36"/>
    </row>
    <row r="1280" spans="19:45" ht="30" customHeight="1" x14ac:dyDescent="0.25">
      <c r="S1280" s="4" t="str">
        <f>$BB$12</f>
        <v>-</v>
      </c>
      <c r="T1280" s="3"/>
      <c r="U1280" s="36"/>
      <c r="V1280" s="37"/>
      <c r="W1280" s="37"/>
      <c r="X1280" s="38"/>
      <c r="Y1280" s="38"/>
      <c r="Z1280" s="48"/>
      <c r="AA1280" s="39"/>
      <c r="AB1280" s="40"/>
      <c r="AC1280" s="40"/>
      <c r="AD1280" s="40"/>
      <c r="AE1280" s="41"/>
      <c r="AF1280" s="42"/>
      <c r="AG1280" s="49"/>
      <c r="AH1280" s="43"/>
      <c r="AI1280" s="43"/>
      <c r="AJ1280" s="44"/>
      <c r="AK1280" s="44"/>
      <c r="AL1280" s="44"/>
      <c r="AM1280" s="44"/>
      <c r="AN1280" s="36"/>
      <c r="AO1280" s="36"/>
      <c r="AP1280" s="36"/>
      <c r="AQ1280" s="36"/>
      <c r="AR1280" s="36"/>
      <c r="AS1280" s="36"/>
    </row>
    <row r="1281" spans="19:45" ht="30" customHeight="1" x14ac:dyDescent="0.25">
      <c r="S1281" s="4" t="str">
        <f>$BB$13</f>
        <v>-</v>
      </c>
      <c r="T1281" s="3"/>
      <c r="U1281" s="36"/>
      <c r="V1281" s="37"/>
      <c r="W1281" s="37"/>
      <c r="X1281" s="38"/>
      <c r="Y1281" s="38"/>
      <c r="Z1281" s="48"/>
      <c r="AA1281" s="39"/>
      <c r="AB1281" s="40"/>
      <c r="AC1281" s="40"/>
      <c r="AD1281" s="40"/>
      <c r="AE1281" s="41"/>
      <c r="AF1281" s="42"/>
      <c r="AG1281" s="49"/>
      <c r="AH1281" s="43"/>
      <c r="AI1281" s="43"/>
      <c r="AJ1281" s="44"/>
      <c r="AK1281" s="44"/>
      <c r="AL1281" s="44"/>
      <c r="AM1281" s="44"/>
      <c r="AN1281" s="36"/>
      <c r="AO1281" s="36"/>
      <c r="AP1281" s="36"/>
      <c r="AQ1281" s="36"/>
      <c r="AR1281" s="36"/>
      <c r="AS1281" s="36"/>
    </row>
    <row r="1282" spans="19:45" ht="30" customHeight="1" x14ac:dyDescent="0.25">
      <c r="S1282" s="4" t="str">
        <f>$BB$14</f>
        <v>-</v>
      </c>
      <c r="T1282" s="3"/>
      <c r="U1282" s="36"/>
      <c r="V1282" s="37"/>
      <c r="W1282" s="37"/>
      <c r="X1282" s="38"/>
      <c r="Y1282" s="38"/>
      <c r="Z1282" s="48"/>
      <c r="AA1282" s="39"/>
      <c r="AB1282" s="40"/>
      <c r="AC1282" s="40"/>
      <c r="AD1282" s="40"/>
      <c r="AE1282" s="41"/>
      <c r="AF1282" s="42"/>
      <c r="AG1282" s="49"/>
      <c r="AH1282" s="43"/>
      <c r="AI1282" s="43"/>
      <c r="AJ1282" s="44"/>
      <c r="AK1282" s="44"/>
      <c r="AL1282" s="44"/>
      <c r="AM1282" s="44"/>
      <c r="AN1282" s="36"/>
      <c r="AO1282" s="36"/>
      <c r="AP1282" s="36"/>
      <c r="AQ1282" s="36"/>
      <c r="AR1282" s="36"/>
      <c r="AS1282" s="36"/>
    </row>
    <row r="1283" spans="19:45" ht="30" customHeight="1" x14ac:dyDescent="0.25">
      <c r="S1283" s="4" t="str">
        <f>$BB$15</f>
        <v>-</v>
      </c>
      <c r="T1283" s="3"/>
      <c r="U1283" s="36"/>
      <c r="V1283" s="37"/>
      <c r="W1283" s="37"/>
      <c r="X1283" s="38"/>
      <c r="Y1283" s="38"/>
      <c r="Z1283" s="48"/>
      <c r="AA1283" s="39"/>
      <c r="AB1283" s="40"/>
      <c r="AC1283" s="40"/>
      <c r="AD1283" s="40"/>
      <c r="AE1283" s="41"/>
      <c r="AF1283" s="42"/>
      <c r="AG1283" s="49"/>
      <c r="AH1283" s="43"/>
      <c r="AI1283" s="43"/>
      <c r="AJ1283" s="44"/>
      <c r="AK1283" s="44"/>
      <c r="AL1283" s="44"/>
      <c r="AM1283" s="44"/>
      <c r="AN1283" s="36"/>
      <c r="AO1283" s="36"/>
      <c r="AP1283" s="36"/>
      <c r="AQ1283" s="36"/>
      <c r="AR1283" s="36"/>
      <c r="AS1283" s="36"/>
    </row>
    <row r="1284" spans="19:45" ht="30" customHeight="1" x14ac:dyDescent="0.25">
      <c r="S1284" s="4" t="str">
        <f>$BB$16</f>
        <v>-</v>
      </c>
      <c r="T1284" s="3"/>
      <c r="U1284" s="36"/>
      <c r="V1284" s="37"/>
      <c r="W1284" s="37"/>
      <c r="X1284" s="38"/>
      <c r="Y1284" s="38"/>
      <c r="Z1284" s="48"/>
      <c r="AA1284" s="39"/>
      <c r="AB1284" s="40"/>
      <c r="AC1284" s="40"/>
      <c r="AD1284" s="40"/>
      <c r="AE1284" s="41"/>
      <c r="AF1284" s="42"/>
      <c r="AG1284" s="49"/>
      <c r="AH1284" s="43"/>
      <c r="AI1284" s="43"/>
      <c r="AJ1284" s="44"/>
      <c r="AK1284" s="44"/>
      <c r="AL1284" s="44"/>
      <c r="AM1284" s="44"/>
      <c r="AN1284" s="36"/>
      <c r="AO1284" s="36"/>
      <c r="AP1284" s="36"/>
      <c r="AQ1284" s="36"/>
      <c r="AR1284" s="36"/>
      <c r="AS1284" s="36"/>
    </row>
    <row r="1285" spans="19:45" ht="30" customHeight="1" x14ac:dyDescent="0.25">
      <c r="S1285" s="4" t="str">
        <f>$BB$17</f>
        <v>-</v>
      </c>
      <c r="T1285" s="3"/>
      <c r="U1285" s="36"/>
      <c r="V1285" s="37"/>
      <c r="W1285" s="37"/>
      <c r="X1285" s="38"/>
      <c r="Y1285" s="38"/>
      <c r="Z1285" s="48"/>
      <c r="AA1285" s="39"/>
      <c r="AB1285" s="40"/>
      <c r="AC1285" s="40"/>
      <c r="AD1285" s="40"/>
      <c r="AE1285" s="41"/>
      <c r="AF1285" s="42"/>
      <c r="AG1285" s="49"/>
      <c r="AH1285" s="43"/>
      <c r="AI1285" s="43"/>
      <c r="AJ1285" s="44"/>
      <c r="AK1285" s="44"/>
      <c r="AL1285" s="44"/>
      <c r="AM1285" s="44"/>
      <c r="AN1285" s="36"/>
      <c r="AO1285" s="36"/>
      <c r="AP1285" s="36"/>
      <c r="AQ1285" s="36"/>
      <c r="AR1285" s="36"/>
      <c r="AS1285" s="36"/>
    </row>
    <row r="1286" spans="19:45" ht="30" customHeight="1" x14ac:dyDescent="0.25">
      <c r="S1286" s="4" t="str">
        <f>$BB$18</f>
        <v>-</v>
      </c>
      <c r="T1286" s="3"/>
      <c r="U1286" s="36"/>
      <c r="V1286" s="37"/>
      <c r="W1286" s="37"/>
      <c r="X1286" s="38"/>
      <c r="Y1286" s="38"/>
      <c r="Z1286" s="48"/>
      <c r="AA1286" s="39"/>
      <c r="AB1286" s="40"/>
      <c r="AC1286" s="40"/>
      <c r="AD1286" s="40"/>
      <c r="AE1286" s="41"/>
      <c r="AF1286" s="42"/>
      <c r="AG1286" s="49"/>
      <c r="AH1286" s="43"/>
      <c r="AI1286" s="43"/>
      <c r="AJ1286" s="44"/>
      <c r="AK1286" s="44"/>
      <c r="AL1286" s="44"/>
      <c r="AM1286" s="44"/>
      <c r="AN1286" s="36"/>
      <c r="AO1286" s="36"/>
      <c r="AP1286" s="36"/>
      <c r="AQ1286" s="36"/>
      <c r="AR1286" s="36"/>
      <c r="AS1286" s="36"/>
    </row>
    <row r="1287" spans="19:45" ht="30" customHeight="1" x14ac:dyDescent="0.25">
      <c r="S1287" s="4" t="str">
        <f>$BB$19</f>
        <v>-</v>
      </c>
      <c r="T1287" s="3"/>
      <c r="U1287" s="36"/>
      <c r="V1287" s="37"/>
      <c r="W1287" s="37"/>
      <c r="X1287" s="38"/>
      <c r="Y1287" s="38"/>
      <c r="Z1287" s="48"/>
      <c r="AA1287" s="39"/>
      <c r="AB1287" s="40"/>
      <c r="AC1287" s="40"/>
      <c r="AD1287" s="40"/>
      <c r="AE1287" s="41"/>
      <c r="AF1287" s="42"/>
      <c r="AG1287" s="49"/>
      <c r="AH1287" s="43"/>
      <c r="AI1287" s="43"/>
      <c r="AJ1287" s="44"/>
      <c r="AK1287" s="44"/>
      <c r="AL1287" s="44"/>
      <c r="AM1287" s="44"/>
      <c r="AN1287" s="36"/>
      <c r="AO1287" s="36"/>
      <c r="AP1287" s="36"/>
      <c r="AQ1287" s="36"/>
      <c r="AR1287" s="36"/>
      <c r="AS1287" s="36"/>
    </row>
    <row r="1288" spans="19:45" ht="30" customHeight="1" x14ac:dyDescent="0.25">
      <c r="S1288" s="4" t="str">
        <f>$BB$20</f>
        <v>-</v>
      </c>
      <c r="T1288" s="3"/>
      <c r="U1288" s="36"/>
      <c r="V1288" s="37"/>
      <c r="W1288" s="37"/>
      <c r="X1288" s="38"/>
      <c r="Y1288" s="38"/>
      <c r="Z1288" s="48"/>
      <c r="AA1288" s="39"/>
      <c r="AB1288" s="40"/>
      <c r="AC1288" s="40"/>
      <c r="AD1288" s="40"/>
      <c r="AE1288" s="41"/>
      <c r="AF1288" s="42"/>
      <c r="AG1288" s="49"/>
      <c r="AH1288" s="43"/>
      <c r="AI1288" s="43"/>
      <c r="AJ1288" s="44"/>
      <c r="AK1288" s="44"/>
      <c r="AL1288" s="44"/>
      <c r="AM1288" s="44"/>
      <c r="AN1288" s="36"/>
      <c r="AO1288" s="36"/>
      <c r="AP1288" s="36"/>
      <c r="AQ1288" s="36"/>
      <c r="AR1288" s="36"/>
      <c r="AS1288" s="36"/>
    </row>
    <row r="1289" spans="19:45" ht="30" customHeight="1" x14ac:dyDescent="0.25">
      <c r="S1289" s="4" t="str">
        <f>$BB$21</f>
        <v>-</v>
      </c>
      <c r="T1289" s="3"/>
      <c r="U1289" s="36"/>
      <c r="V1289" s="37"/>
      <c r="W1289" s="37"/>
      <c r="X1289" s="38"/>
      <c r="Y1289" s="38"/>
      <c r="Z1289" s="48"/>
      <c r="AA1289" s="39"/>
      <c r="AB1289" s="40"/>
      <c r="AC1289" s="40"/>
      <c r="AD1289" s="40"/>
      <c r="AE1289" s="41"/>
      <c r="AF1289" s="42"/>
      <c r="AG1289" s="49"/>
      <c r="AH1289" s="43"/>
      <c r="AI1289" s="43"/>
      <c r="AJ1289" s="44"/>
      <c r="AK1289" s="44"/>
      <c r="AL1289" s="44"/>
      <c r="AM1289" s="44"/>
      <c r="AN1289" s="36"/>
      <c r="AO1289" s="36"/>
      <c r="AP1289" s="36"/>
      <c r="AQ1289" s="36"/>
      <c r="AR1289" s="36"/>
      <c r="AS1289" s="36"/>
    </row>
    <row r="1290" spans="19:45" ht="30" customHeight="1" x14ac:dyDescent="0.25">
      <c r="S1290" s="4" t="str">
        <f>$BB$22</f>
        <v>-</v>
      </c>
      <c r="T1290" s="3"/>
      <c r="U1290" s="36"/>
      <c r="V1290" s="37"/>
      <c r="W1290" s="37"/>
      <c r="X1290" s="38"/>
      <c r="Y1290" s="38"/>
      <c r="Z1290" s="48"/>
      <c r="AA1290" s="39"/>
      <c r="AB1290" s="40"/>
      <c r="AC1290" s="40"/>
      <c r="AD1290" s="40"/>
      <c r="AE1290" s="41"/>
      <c r="AF1290" s="42"/>
      <c r="AG1290" s="49"/>
      <c r="AH1290" s="43"/>
      <c r="AI1290" s="43"/>
      <c r="AJ1290" s="44"/>
      <c r="AK1290" s="44"/>
      <c r="AL1290" s="44"/>
      <c r="AM1290" s="44"/>
      <c r="AN1290" s="36"/>
      <c r="AO1290" s="36"/>
      <c r="AP1290" s="36"/>
      <c r="AQ1290" s="36"/>
      <c r="AR1290" s="36"/>
      <c r="AS1290" s="36"/>
    </row>
    <row r="1291" spans="19:45" ht="30" customHeight="1" x14ac:dyDescent="0.25">
      <c r="S1291" s="4" t="str">
        <f>$BB$23</f>
        <v>-</v>
      </c>
      <c r="T1291" s="3"/>
      <c r="U1291" s="36"/>
      <c r="V1291" s="37"/>
      <c r="W1291" s="37"/>
      <c r="X1291" s="38"/>
      <c r="Y1291" s="38"/>
      <c r="Z1291" s="48"/>
      <c r="AA1291" s="39"/>
      <c r="AB1291" s="40"/>
      <c r="AC1291" s="40"/>
      <c r="AD1291" s="40"/>
      <c r="AE1291" s="41"/>
      <c r="AF1291" s="42"/>
      <c r="AG1291" s="49"/>
      <c r="AH1291" s="43"/>
      <c r="AI1291" s="43"/>
      <c r="AJ1291" s="44"/>
      <c r="AK1291" s="44"/>
      <c r="AL1291" s="44"/>
      <c r="AM1291" s="44"/>
      <c r="AN1291" s="36"/>
      <c r="AO1291" s="36"/>
      <c r="AP1291" s="36"/>
      <c r="AQ1291" s="36"/>
      <c r="AR1291" s="36"/>
      <c r="AS1291" s="36"/>
    </row>
    <row r="1292" spans="19:45" ht="30" customHeight="1" x14ac:dyDescent="0.25">
      <c r="S1292" s="4" t="str">
        <f>$BB$24</f>
        <v>-</v>
      </c>
      <c r="T1292" s="3"/>
      <c r="U1292" s="36"/>
      <c r="V1292" s="37"/>
      <c r="W1292" s="37"/>
      <c r="X1292" s="38"/>
      <c r="Y1292" s="38"/>
      <c r="Z1292" s="48"/>
      <c r="AA1292" s="39"/>
      <c r="AB1292" s="40"/>
      <c r="AC1292" s="40"/>
      <c r="AD1292" s="40"/>
      <c r="AE1292" s="41"/>
      <c r="AF1292" s="42"/>
      <c r="AG1292" s="49"/>
      <c r="AH1292" s="43"/>
      <c r="AI1292" s="43"/>
      <c r="AJ1292" s="44"/>
      <c r="AK1292" s="44"/>
      <c r="AL1292" s="44"/>
      <c r="AM1292" s="44"/>
      <c r="AN1292" s="36"/>
      <c r="AO1292" s="36"/>
      <c r="AP1292" s="36"/>
      <c r="AQ1292" s="36"/>
      <c r="AR1292" s="36"/>
      <c r="AS1292" s="36"/>
    </row>
    <row r="1293" spans="19:45" ht="30" customHeight="1" x14ac:dyDescent="0.25">
      <c r="S1293" s="4" t="str">
        <f>$BB$25</f>
        <v>-</v>
      </c>
      <c r="T1293" s="3"/>
      <c r="U1293" s="36"/>
      <c r="V1293" s="37"/>
      <c r="W1293" s="37"/>
      <c r="X1293" s="38"/>
      <c r="Y1293" s="38"/>
      <c r="Z1293" s="48"/>
      <c r="AA1293" s="39"/>
      <c r="AB1293" s="40"/>
      <c r="AC1293" s="40"/>
      <c r="AD1293" s="40"/>
      <c r="AE1293" s="41"/>
      <c r="AF1293" s="42"/>
      <c r="AG1293" s="49"/>
      <c r="AH1293" s="43"/>
      <c r="AI1293" s="43"/>
      <c r="AJ1293" s="44"/>
      <c r="AK1293" s="44"/>
      <c r="AL1293" s="44"/>
      <c r="AM1293" s="44"/>
      <c r="AN1293" s="36"/>
      <c r="AO1293" s="36"/>
      <c r="AP1293" s="36"/>
      <c r="AQ1293" s="36"/>
      <c r="AR1293" s="36"/>
      <c r="AS1293" s="36"/>
    </row>
    <row r="1294" spans="19:45" ht="30" customHeight="1" x14ac:dyDescent="0.25">
      <c r="S1294" s="4" t="str">
        <f>$BB$26</f>
        <v>-</v>
      </c>
      <c r="T1294" s="3"/>
      <c r="U1294" s="36"/>
      <c r="V1294" s="37"/>
      <c r="W1294" s="37"/>
      <c r="X1294" s="38"/>
      <c r="Y1294" s="38"/>
      <c r="Z1294" s="48"/>
      <c r="AA1294" s="39"/>
      <c r="AB1294" s="40"/>
      <c r="AC1294" s="40"/>
      <c r="AD1294" s="40"/>
      <c r="AE1294" s="41"/>
      <c r="AF1294" s="42"/>
      <c r="AG1294" s="49"/>
      <c r="AH1294" s="43"/>
      <c r="AI1294" s="43"/>
      <c r="AJ1294" s="44"/>
      <c r="AK1294" s="44"/>
      <c r="AL1294" s="44"/>
      <c r="AM1294" s="44"/>
      <c r="AN1294" s="36"/>
      <c r="AO1294" s="36"/>
      <c r="AP1294" s="36"/>
      <c r="AQ1294" s="36"/>
      <c r="AR1294" s="36"/>
      <c r="AS1294" s="36"/>
    </row>
    <row r="1295" spans="19:45" ht="30" customHeight="1" x14ac:dyDescent="0.25">
      <c r="S1295" s="4" t="str">
        <f>$BB$27</f>
        <v>-</v>
      </c>
      <c r="T1295" s="3"/>
      <c r="U1295" s="36"/>
      <c r="V1295" s="37"/>
      <c r="W1295" s="37"/>
      <c r="X1295" s="38"/>
      <c r="Y1295" s="38"/>
      <c r="Z1295" s="48"/>
      <c r="AA1295" s="39"/>
      <c r="AB1295" s="40"/>
      <c r="AC1295" s="40"/>
      <c r="AD1295" s="40"/>
      <c r="AE1295" s="41"/>
      <c r="AF1295" s="42"/>
      <c r="AG1295" s="49"/>
      <c r="AH1295" s="43"/>
      <c r="AI1295" s="43"/>
      <c r="AJ1295" s="44"/>
      <c r="AK1295" s="44"/>
      <c r="AL1295" s="44"/>
      <c r="AM1295" s="44"/>
      <c r="AN1295" s="36"/>
      <c r="AO1295" s="36"/>
      <c r="AP1295" s="36"/>
      <c r="AQ1295" s="36"/>
      <c r="AR1295" s="36"/>
      <c r="AS1295" s="36"/>
    </row>
    <row r="1296" spans="19:45" ht="30" customHeight="1" x14ac:dyDescent="0.25">
      <c r="S1296" s="4" t="str">
        <f>$BB$28</f>
        <v>-</v>
      </c>
      <c r="T1296" s="3"/>
      <c r="U1296" s="36"/>
      <c r="V1296" s="37"/>
      <c r="W1296" s="37"/>
      <c r="X1296" s="38"/>
      <c r="Y1296" s="38"/>
      <c r="Z1296" s="48"/>
      <c r="AA1296" s="39"/>
      <c r="AB1296" s="40"/>
      <c r="AC1296" s="40"/>
      <c r="AD1296" s="40"/>
      <c r="AE1296" s="41"/>
      <c r="AF1296" s="42"/>
      <c r="AG1296" s="49"/>
      <c r="AH1296" s="43"/>
      <c r="AI1296" s="43"/>
      <c r="AJ1296" s="44"/>
      <c r="AK1296" s="44"/>
      <c r="AL1296" s="44"/>
      <c r="AM1296" s="44"/>
      <c r="AN1296" s="36"/>
      <c r="AO1296" s="36"/>
      <c r="AP1296" s="36"/>
      <c r="AQ1296" s="36"/>
      <c r="AR1296" s="36"/>
      <c r="AS1296" s="36"/>
    </row>
    <row r="1297" spans="19:45" ht="30" customHeight="1" x14ac:dyDescent="0.25">
      <c r="S1297" s="4" t="str">
        <f>$BB$29</f>
        <v>-</v>
      </c>
      <c r="T1297" s="3"/>
      <c r="U1297" s="36"/>
      <c r="V1297" s="37"/>
      <c r="W1297" s="37"/>
      <c r="X1297" s="38"/>
      <c r="Y1297" s="38"/>
      <c r="Z1297" s="48"/>
      <c r="AA1297" s="39"/>
      <c r="AB1297" s="40"/>
      <c r="AC1297" s="40"/>
      <c r="AD1297" s="40"/>
      <c r="AE1297" s="41"/>
      <c r="AF1297" s="42"/>
      <c r="AG1297" s="49"/>
      <c r="AH1297" s="43"/>
      <c r="AI1297" s="43"/>
      <c r="AJ1297" s="44"/>
      <c r="AK1297" s="44"/>
      <c r="AL1297" s="44"/>
      <c r="AM1297" s="44"/>
      <c r="AN1297" s="36"/>
      <c r="AO1297" s="36"/>
      <c r="AP1297" s="36"/>
      <c r="AQ1297" s="36"/>
      <c r="AR1297" s="36"/>
      <c r="AS1297" s="36"/>
    </row>
    <row r="1298" spans="19:45" ht="30" customHeight="1" x14ac:dyDescent="0.25">
      <c r="S1298" s="4" t="str">
        <f>$BB$30</f>
        <v>-</v>
      </c>
      <c r="T1298" s="3"/>
      <c r="U1298" s="36"/>
      <c r="V1298" s="37"/>
      <c r="W1298" s="37"/>
      <c r="X1298" s="38"/>
      <c r="Y1298" s="38"/>
      <c r="Z1298" s="48"/>
      <c r="AA1298" s="39"/>
      <c r="AB1298" s="40"/>
      <c r="AC1298" s="40"/>
      <c r="AD1298" s="40"/>
      <c r="AE1298" s="41"/>
      <c r="AF1298" s="42"/>
      <c r="AG1298" s="49"/>
      <c r="AH1298" s="43"/>
      <c r="AI1298" s="43"/>
      <c r="AJ1298" s="44"/>
      <c r="AK1298" s="44"/>
      <c r="AL1298" s="44"/>
      <c r="AM1298" s="44"/>
      <c r="AN1298" s="36"/>
      <c r="AO1298" s="36"/>
      <c r="AP1298" s="36"/>
      <c r="AQ1298" s="36"/>
      <c r="AR1298" s="36"/>
      <c r="AS1298" s="36"/>
    </row>
    <row r="1299" spans="19:45" ht="30" customHeight="1" x14ac:dyDescent="0.25">
      <c r="S1299" s="4" t="str">
        <f>$BB$31</f>
        <v>-</v>
      </c>
      <c r="T1299" s="3"/>
      <c r="U1299" s="36"/>
      <c r="V1299" s="37"/>
      <c r="W1299" s="37"/>
      <c r="X1299" s="38"/>
      <c r="Y1299" s="38"/>
      <c r="Z1299" s="48"/>
      <c r="AA1299" s="39"/>
      <c r="AB1299" s="40"/>
      <c r="AC1299" s="40"/>
      <c r="AD1299" s="40"/>
      <c r="AE1299" s="41"/>
      <c r="AF1299" s="42"/>
      <c r="AG1299" s="49"/>
      <c r="AH1299" s="43"/>
      <c r="AI1299" s="43"/>
      <c r="AJ1299" s="44"/>
      <c r="AK1299" s="44"/>
      <c r="AL1299" s="44"/>
      <c r="AM1299" s="44"/>
      <c r="AN1299" s="36"/>
      <c r="AO1299" s="36"/>
      <c r="AP1299" s="36"/>
      <c r="AQ1299" s="36"/>
      <c r="AR1299" s="36"/>
      <c r="AS1299" s="36"/>
    </row>
    <row r="1300" spans="19:45" ht="30" customHeight="1" x14ac:dyDescent="0.25">
      <c r="S1300" s="34"/>
      <c r="T1300" s="34"/>
      <c r="U1300" s="34"/>
      <c r="V1300" s="34"/>
      <c r="W1300" s="34"/>
      <c r="X1300" s="34"/>
      <c r="Y1300" s="34"/>
      <c r="Z1300" s="34"/>
      <c r="AA1300" s="34"/>
      <c r="AB1300" s="34"/>
      <c r="AC1300" s="34"/>
      <c r="AD1300" s="34"/>
      <c r="AE1300" s="34"/>
      <c r="AF1300" s="34"/>
      <c r="AG1300" s="34"/>
      <c r="AH1300" s="34"/>
      <c r="AI1300" s="34"/>
      <c r="AJ1300" s="34"/>
      <c r="AK1300" s="34"/>
      <c r="AL1300" s="34"/>
      <c r="AM1300" s="34"/>
      <c r="AN1300" s="34"/>
      <c r="AO1300" s="34"/>
      <c r="AP1300" s="34"/>
      <c r="AQ1300" s="34"/>
      <c r="AR1300" s="6"/>
      <c r="AS1300" s="6"/>
    </row>
    <row r="1301" spans="19:45" ht="30" customHeight="1" x14ac:dyDescent="0.25">
      <c r="S1301" s="31" cm="1">
        <f t="array" ref="S1301">BoxNum(ROW($S1301))</f>
        <v>21</v>
      </c>
      <c r="T1301" s="7" t="s">
        <v>698</v>
      </c>
      <c r="U1301" s="15" t="s">
        <v>1317</v>
      </c>
      <c r="V1301" s="12"/>
      <c r="W1301" s="65"/>
      <c r="X1301" s="12"/>
      <c r="Y1301" s="7">
        <f>VLOOKUP(U1301,$DX$1:$DZ$21,3,FALSE)</f>
        <v>0</v>
      </c>
      <c r="AD1301" s="8"/>
    </row>
    <row r="1302" spans="19:45" ht="30" customHeight="1" x14ac:dyDescent="0.25">
      <c r="S1302" s="7" t="s">
        <v>24</v>
      </c>
      <c r="T1302" s="15" t="s">
        <v>606</v>
      </c>
      <c r="U1302" s="5" t="s">
        <v>23</v>
      </c>
      <c r="V1302" s="7" t="str">
        <f>VLOOKUP(U1301,$DX$1:$DZ$21,2,FALSE)</f>
        <v>Bit11,13,15</v>
      </c>
      <c r="W1302" s="19"/>
      <c r="X1302" s="19"/>
      <c r="Y1302" s="19"/>
      <c r="Z1302" s="19"/>
      <c r="AA1302" s="5" t="s">
        <v>592</v>
      </c>
      <c r="AB1302" s="26" t="str">
        <f>T1321&amp;"_"&amp;ABS(T1319)&amp;"dB_"&amp;T1323&amp;"_"&amp;T1324&amp;"_"&amp;GetAbsMaxMinText(AF1305:AG1364)&amp;"_"&amp;T1304&amp;"_"&amp;T1303&amp;S1301&amp;"."&amp;T1327</f>
        <v>default_NormalMode_38dB_304ZA_2227F_397_457_ZTS6156SE_PR21.4</v>
      </c>
      <c r="AC1302" s="18"/>
      <c r="AD1302" s="18"/>
      <c r="AE1302" s="18"/>
      <c r="AF1302" s="18"/>
      <c r="AG1302" s="18"/>
      <c r="AH1302" s="19"/>
      <c r="AI1302" s="19" t="s">
        <v>2</v>
      </c>
      <c r="AJ1302" s="115" t="s">
        <v>1299</v>
      </c>
      <c r="AK1302" s="16"/>
      <c r="AL1302" s="16"/>
      <c r="AM1302" s="16"/>
      <c r="AN1302" s="16"/>
      <c r="AO1302" s="16"/>
      <c r="AP1302" s="16"/>
      <c r="AQ1302" s="16"/>
      <c r="AR1302" s="16"/>
      <c r="AS1302" s="16"/>
    </row>
    <row r="1303" spans="19:45" ht="30" customHeight="1" x14ac:dyDescent="0.25">
      <c r="S1303" s="7" t="s">
        <v>5</v>
      </c>
      <c r="T1303" s="15" t="s">
        <v>1162</v>
      </c>
      <c r="U1303" s="32" t="str">
        <f>HYPERLINK("#A"&amp;(S1301+1),"&lt;==Block" &amp; $S1301 &amp;"==&gt;")</f>
        <v>&lt;==Block21==&gt;</v>
      </c>
      <c r="V1303" s="51"/>
      <c r="W1303" s="19"/>
      <c r="X1303" s="19"/>
      <c r="Y1303" s="23"/>
      <c r="Z1303" s="8"/>
      <c r="AA1303" s="19"/>
      <c r="AB1303" s="121" t="str" cm="1">
        <f t="array" aca="1" ref="AB1303" ca="1">IF(INDIRECT(ADDRESS((QUOTIENT(ROW(AB1303)-0.1,65)*65)+4,COLUMN(AB1304)))="Gain-inphase","$BM$2:$BM$31","$BN$2:$BN$31")</f>
        <v>$BM$2:$BM$31</v>
      </c>
      <c r="AC1303" s="19"/>
      <c r="AD1303" s="19"/>
      <c r="AE1303" s="19"/>
      <c r="AF1303" s="19"/>
      <c r="AG1303" s="19"/>
      <c r="AH1303" s="19"/>
      <c r="AI1303" s="19"/>
      <c r="AJ1303" s="19"/>
      <c r="AK1303" s="19"/>
      <c r="AL1303" s="19"/>
      <c r="AM1303" s="19"/>
      <c r="AN1303" s="57" t="s">
        <v>723</v>
      </c>
      <c r="AO1303" s="57" t="s">
        <v>709</v>
      </c>
      <c r="AP1303" s="57" t="s">
        <v>710</v>
      </c>
      <c r="AQ1303" s="57" t="s">
        <v>611</v>
      </c>
      <c r="AR1303" s="57" t="s">
        <v>711</v>
      </c>
      <c r="AS1303" s="50"/>
    </row>
    <row r="1304" spans="19:45" ht="30" customHeight="1" x14ac:dyDescent="0.25">
      <c r="S1304" s="7" t="s">
        <v>10</v>
      </c>
      <c r="T1304" s="15" t="s">
        <v>1188</v>
      </c>
      <c r="U1304" s="52" t="s">
        <v>775</v>
      </c>
      <c r="V1304" s="33" t="s">
        <v>601</v>
      </c>
      <c r="W1304" s="33" t="s">
        <v>602</v>
      </c>
      <c r="X1304" s="33" t="s">
        <v>603</v>
      </c>
      <c r="Y1304" s="33" t="s">
        <v>603</v>
      </c>
      <c r="Z1304" s="33" t="s">
        <v>591</v>
      </c>
      <c r="AA1304" s="33" t="s">
        <v>7</v>
      </c>
      <c r="AB1304" s="120" t="s">
        <v>1329</v>
      </c>
      <c r="AC1304" s="33" t="s">
        <v>577</v>
      </c>
      <c r="AD1304" s="33" t="s">
        <v>611</v>
      </c>
      <c r="AE1304" s="33" t="s">
        <v>569</v>
      </c>
      <c r="AF1304" s="35" t="s">
        <v>593</v>
      </c>
      <c r="AG1304" s="35" t="s">
        <v>594</v>
      </c>
      <c r="AH1304" s="35" t="s">
        <v>595</v>
      </c>
      <c r="AI1304" s="35" t="s">
        <v>596</v>
      </c>
      <c r="AJ1304" s="56" t="s">
        <v>597</v>
      </c>
      <c r="AK1304" s="56" t="s">
        <v>598</v>
      </c>
      <c r="AL1304" s="56" t="s">
        <v>599</v>
      </c>
      <c r="AM1304" s="56" t="s">
        <v>600</v>
      </c>
      <c r="AN1304" s="56" t="str">
        <f>VLOOKUP($T1312,$DE$1:$DJ$31,2,FALSE)</f>
        <v>Full</v>
      </c>
      <c r="AO1304" s="56" t="str">
        <f>VLOOKUP($T1312,$DE$1:$DJ$31,3,FALSE)</f>
        <v>Full</v>
      </c>
      <c r="AP1304" s="56" t="str">
        <f>VLOOKUP($T1312,$DE$1:$DJ$31,4,FALSE)</f>
        <v>non</v>
      </c>
      <c r="AQ1304" s="56" t="str">
        <f>VLOOKUP($T1312,$DE$1:$DJ$31,5,FALSE)</f>
        <v>non</v>
      </c>
      <c r="AR1304" s="56" t="str">
        <f>VLOOKUP($T1312,$DE$1:$DJ$31,6,FALSE)</f>
        <v>Full</v>
      </c>
      <c r="AS1304" s="35" t="s">
        <v>726</v>
      </c>
    </row>
    <row r="1305" spans="19:45" ht="30" customHeight="1" x14ac:dyDescent="0.25">
      <c r="S1305" s="7" t="s">
        <v>18</v>
      </c>
      <c r="T1305" s="15" t="s">
        <v>1278</v>
      </c>
      <c r="U1305" s="36" t="str">
        <f t="shared" ref="U1305:U1318" ca="1" si="213">ConfigCode($AA1305,$AN1305,$AO1305,$AP1305,$AQ1305,$AR1305,$AF1305,$AG1305,2)</f>
        <v>0x23=-40.20,-39.70;</v>
      </c>
      <c r="V1305" s="37"/>
      <c r="W1305" s="37"/>
      <c r="X1305" s="68"/>
      <c r="Y1305" s="68"/>
      <c r="Z1305" s="55">
        <f t="shared" ref="Z1305:Z1318" ca="1" si="214" xml:space="preserve">
N("vbias,vlookup vbias range")+
VLOOKUP($AA1305,INDIRECT(BoxVal(ROW($AA1305),34,COLUMN(T1301))),2,FALSE)+
N("gain")+
$AB1305+
N("vcm")+
VLOOKUP($AC1305,$CT$1:$DC$31,7,FALSE)+
N("(vbias*vcp*vbg-vbias)*sensor ratio")+
VbiasCal($AA1305,$AD1305,$AE1305,BoxVal(ROW($AC1305),18,COLUMN($T$22)))+
N("vbias ref+gain ref")+
$V1305+$W1305</f>
        <v>1.9</v>
      </c>
      <c r="AA1305" s="39" t="s">
        <v>799</v>
      </c>
      <c r="AB1305" s="40">
        <v>0.5</v>
      </c>
      <c r="AC1305" s="40" t="s">
        <v>996</v>
      </c>
      <c r="AD1305" s="40">
        <v>1</v>
      </c>
      <c r="AE1305" s="41">
        <v>0</v>
      </c>
      <c r="AF1305" s="42">
        <v>-40.200000000000003</v>
      </c>
      <c r="AG1305" s="42">
        <v>-39.700000000000003</v>
      </c>
      <c r="AH1305" s="43">
        <f t="shared" ref="AH1305:AH1318" ca="1" si="215">$AF1305+$Z1305</f>
        <v>-38.300000000000004</v>
      </c>
      <c r="AI1305" s="43">
        <f t="shared" ref="AI1305:AI1318" ca="1" si="216">$AG1305+$Z1305</f>
        <v>-37.800000000000004</v>
      </c>
      <c r="AJ1305" s="44">
        <f t="shared" ref="AJ1305:AJ1318" ca="1" si="217" xml:space="preserve">
N("initial sens-loopgain")+
$AF1305-BoxVal(ROW($AA1305),26,COLUMN(INDIRECT("T"&amp;(INT(ROW($AA1322)/65))*65+2)))</f>
        <v>-40.200000000000003</v>
      </c>
      <c r="AK1305" s="44">
        <f t="shared" ref="AK1305:AK1318" ca="1" si="218">AJ1305+(AG1305-AF1305)</f>
        <v>-39.700000000000003</v>
      </c>
      <c r="AL1305" s="44">
        <f t="shared" ref="AL1305:AL1318" ca="1" si="219" xml:space="preserve">
N("initial sens-loopgain-gain-gain ref-vcm")+
$AH1305-
BoxVal(ROW($AA1305),26,COLUMN(INDIRECT("T"&amp;(INT(ROW($AA1322)/65))*65+2)))-
$AB1305-
$W1305-
IFERROR(VLOOKUP($AC1305,$CT$1:$DC$31,7,FALSE),0)</f>
        <v>-38.800000000000004</v>
      </c>
      <c r="AM1305" s="44">
        <f t="shared" ref="AM1305:AM1318" ca="1" si="220">AL1305+(AG1305-AF1305)</f>
        <v>-38.300000000000004</v>
      </c>
      <c r="AN1305" s="36" t="str">
        <f t="shared" ref="AN1305:AN1318" ca="1" si="221">IF(BoxVal(ROW(AA1305),9,COLUMN(T1303))="FIX","00",ManualLookup(AA1305,BoxVal(ROW(AA1305),4,COLUMN(AN1303)),INDIRECT(DN$3)))</f>
        <v>20</v>
      </c>
      <c r="AO1305" s="36" t="str">
        <f ca="1">ManualLookup(AB1305,BoxVal(ROW(AB1305),4,COLUMN(AO1303)),IF(INDIRECT("$AB$"&amp;(INT((ROW()-4)/65)*65+4))="Gain-outphase",INDIRECT(DO$4),INDIRECT(DO$3)))</f>
        <v>03</v>
      </c>
      <c r="AP1305" s="36" t="str">
        <f t="shared" ref="AP1305:AP1318" ca="1" si="222">ManualLookup(AC1305,BoxVal(ROW(AC1305),4,COLUMN(AP1303)),INDIRECT(DP$3))</f>
        <v>00</v>
      </c>
      <c r="AQ1305" s="36" t="str">
        <f t="shared" ref="AQ1305:AQ1318" ca="1" si="223">ManualLookup(AD1305,BoxVal(ROW(AD1305),4,COLUMN(AQ1303)),INDIRECT(DQ$3))</f>
        <v>00</v>
      </c>
      <c r="AR1305" s="36" t="str">
        <f t="shared" ref="AR1305:AR1318" ca="1" si="224">ManualLookup(AE1305,BoxVal(ROW(AE1305),4,COLUMN(AR1303)),INDIRECT(DR$3))</f>
        <v>00</v>
      </c>
      <c r="AS1305" s="33"/>
    </row>
    <row r="1306" spans="19:45" ht="30" customHeight="1" x14ac:dyDescent="0.25">
      <c r="S1306" s="7" t="s">
        <v>13</v>
      </c>
      <c r="T1306" s="15" t="s">
        <v>1155</v>
      </c>
      <c r="U1306" s="36" t="str">
        <f t="shared" ca="1" si="213"/>
        <v>0x24=-40.70,-40.20;</v>
      </c>
      <c r="V1306" s="37"/>
      <c r="W1306" s="37"/>
      <c r="X1306" s="68"/>
      <c r="Y1306" s="68"/>
      <c r="Z1306" s="55">
        <f t="shared" ca="1" si="214"/>
        <v>2.4</v>
      </c>
      <c r="AA1306" s="39" t="s">
        <v>799</v>
      </c>
      <c r="AB1306" s="40">
        <v>1</v>
      </c>
      <c r="AC1306" s="40" t="s">
        <v>996</v>
      </c>
      <c r="AD1306" s="40">
        <v>1</v>
      </c>
      <c r="AE1306" s="41">
        <v>0</v>
      </c>
      <c r="AF1306" s="42">
        <v>-40.700000000000003</v>
      </c>
      <c r="AG1306" s="47">
        <f t="shared" ref="AG1306:AG1318" si="225">AF1305</f>
        <v>-40.200000000000003</v>
      </c>
      <c r="AH1306" s="43">
        <f t="shared" ca="1" si="215"/>
        <v>-38.300000000000004</v>
      </c>
      <c r="AI1306" s="43">
        <f t="shared" ca="1" si="216"/>
        <v>-37.800000000000004</v>
      </c>
      <c r="AJ1306" s="44">
        <f t="shared" ca="1" si="217"/>
        <v>-40.700000000000003</v>
      </c>
      <c r="AK1306" s="44">
        <f t="shared" ca="1" si="218"/>
        <v>-40.200000000000003</v>
      </c>
      <c r="AL1306" s="44">
        <f t="shared" ca="1" si="219"/>
        <v>-39.300000000000004</v>
      </c>
      <c r="AM1306" s="44">
        <f t="shared" ca="1" si="220"/>
        <v>-38.800000000000004</v>
      </c>
      <c r="AN1306" s="36" t="str">
        <f t="shared" ca="1" si="221"/>
        <v>20</v>
      </c>
      <c r="AO1306" s="36" t="str">
        <f ca="1">ManualLookup(AB1306,BoxVal(ROW(AB1306),4,COLUMN(AO1304)),IF(INDIRECT("$AB$"&amp;(INT((ROW()-4)/65)*65+4))="Gain-outphase",INDIRECT(DO$4),INDIRECT(DO$3)))</f>
        <v>04</v>
      </c>
      <c r="AP1306" s="36" t="str">
        <f t="shared" ca="1" si="222"/>
        <v>00</v>
      </c>
      <c r="AQ1306" s="36" t="str">
        <f t="shared" ca="1" si="223"/>
        <v>00</v>
      </c>
      <c r="AR1306" s="36" t="str">
        <f t="shared" ca="1" si="224"/>
        <v>00</v>
      </c>
      <c r="AS1306" s="36"/>
    </row>
    <row r="1307" spans="19:45" ht="30" customHeight="1" x14ac:dyDescent="0.25">
      <c r="S1307" s="26"/>
      <c r="T1307" s="17"/>
      <c r="U1307" s="36" t="str">
        <f t="shared" ca="1" si="213"/>
        <v>0x25=-41.20,-40.70;</v>
      </c>
      <c r="V1307" s="37"/>
      <c r="W1307" s="37"/>
      <c r="X1307" s="68"/>
      <c r="Y1307" s="68"/>
      <c r="Z1307" s="55">
        <f t="shared" ca="1" si="214"/>
        <v>2.9</v>
      </c>
      <c r="AA1307" s="39" t="s">
        <v>584</v>
      </c>
      <c r="AB1307" s="40">
        <v>1.5</v>
      </c>
      <c r="AC1307" s="40" t="s">
        <v>995</v>
      </c>
      <c r="AD1307" s="40">
        <v>1</v>
      </c>
      <c r="AE1307" s="41">
        <v>0</v>
      </c>
      <c r="AF1307" s="42">
        <v>-41.2</v>
      </c>
      <c r="AG1307" s="47">
        <f t="shared" si="225"/>
        <v>-40.700000000000003</v>
      </c>
      <c r="AH1307" s="43">
        <f t="shared" ca="1" si="215"/>
        <v>-38.300000000000004</v>
      </c>
      <c r="AI1307" s="43">
        <f t="shared" ca="1" si="216"/>
        <v>-37.800000000000004</v>
      </c>
      <c r="AJ1307" s="44">
        <f t="shared" ca="1" si="217"/>
        <v>-41.2</v>
      </c>
      <c r="AK1307" s="44">
        <f t="shared" ca="1" si="218"/>
        <v>-40.700000000000003</v>
      </c>
      <c r="AL1307" s="44">
        <f t="shared" ca="1" si="219"/>
        <v>-39.800000000000004</v>
      </c>
      <c r="AM1307" s="44">
        <f t="shared" ca="1" si="220"/>
        <v>-39.300000000000004</v>
      </c>
      <c r="AN1307" s="36" t="str">
        <f t="shared" ca="1" si="221"/>
        <v>20</v>
      </c>
      <c r="AO1307" s="36" t="str">
        <f ca="1">ManualLookup(AB1307,BoxVal(ROW(AB1307),4,COLUMN(AO1305)),IF(INDIRECT("$AB$"&amp;(INT((ROW()-4)/65)*65+4))="Gain-outphase",INDIRECT(DO$4),INDIRECT(DO$3)))</f>
        <v>05</v>
      </c>
      <c r="AP1307" s="36" t="str">
        <f t="shared" ca="1" si="222"/>
        <v>00</v>
      </c>
      <c r="AQ1307" s="36" t="str">
        <f t="shared" ca="1" si="223"/>
        <v>00</v>
      </c>
      <c r="AR1307" s="36" t="str">
        <f t="shared" ca="1" si="224"/>
        <v>00</v>
      </c>
      <c r="AS1307" s="36"/>
    </row>
    <row r="1308" spans="19:45" ht="30" customHeight="1" x14ac:dyDescent="0.25">
      <c r="S1308" s="7" t="s">
        <v>19</v>
      </c>
      <c r="T1308" s="15" t="s">
        <v>1161</v>
      </c>
      <c r="U1308" s="36" t="str">
        <f t="shared" ca="1" si="213"/>
        <v>0x26=-41.50,-41.20;</v>
      </c>
      <c r="V1308" s="37"/>
      <c r="W1308" s="37"/>
      <c r="X1308" s="68"/>
      <c r="Y1308" s="68"/>
      <c r="Z1308" s="55">
        <f t="shared" ca="1" si="214"/>
        <v>3.4</v>
      </c>
      <c r="AA1308" s="39" t="s">
        <v>584</v>
      </c>
      <c r="AB1308" s="40">
        <v>2</v>
      </c>
      <c r="AC1308" s="40" t="s">
        <v>995</v>
      </c>
      <c r="AD1308" s="40">
        <v>1</v>
      </c>
      <c r="AE1308" s="41">
        <v>0</v>
      </c>
      <c r="AF1308" s="42">
        <v>-41.5</v>
      </c>
      <c r="AG1308" s="47">
        <f t="shared" si="225"/>
        <v>-41.2</v>
      </c>
      <c r="AH1308" s="43">
        <f t="shared" ca="1" si="215"/>
        <v>-38.1</v>
      </c>
      <c r="AI1308" s="43">
        <f t="shared" ca="1" si="216"/>
        <v>-37.800000000000004</v>
      </c>
      <c r="AJ1308" s="44">
        <f t="shared" ca="1" si="217"/>
        <v>-41.5</v>
      </c>
      <c r="AK1308" s="44">
        <f t="shared" ca="1" si="218"/>
        <v>-41.2</v>
      </c>
      <c r="AL1308" s="44">
        <f t="shared" ca="1" si="219"/>
        <v>-40.1</v>
      </c>
      <c r="AM1308" s="44">
        <f t="shared" ca="1" si="220"/>
        <v>-39.800000000000004</v>
      </c>
      <c r="AN1308" s="36" t="str">
        <f t="shared" ca="1" si="221"/>
        <v>20</v>
      </c>
      <c r="AO1308" s="36" t="str">
        <f ca="1">ManualLookup(AB1308,BoxVal(ROW(AB1308),4,COLUMN(AO1306)),IF(INDIRECT("$AB$"&amp;(INT((ROW()-4)/65)*65+4))="Gain-outphase",INDIRECT(DO$4),INDIRECT(DO$3)))</f>
        <v>06</v>
      </c>
      <c r="AP1308" s="36" t="str">
        <f t="shared" ca="1" si="222"/>
        <v>00</v>
      </c>
      <c r="AQ1308" s="36" t="str">
        <f t="shared" ca="1" si="223"/>
        <v>00</v>
      </c>
      <c r="AR1308" s="36" t="str">
        <f t="shared" ca="1" si="224"/>
        <v>00</v>
      </c>
      <c r="AS1308" s="36"/>
    </row>
    <row r="1309" spans="19:45" ht="30" customHeight="1" x14ac:dyDescent="0.25">
      <c r="S1309" s="7" t="s">
        <v>15</v>
      </c>
      <c r="T1309" s="15" t="s">
        <v>1151</v>
      </c>
      <c r="U1309" s="36" t="str">
        <f t="shared" ca="1" si="213"/>
        <v>0x34=-41.70,-41.50;</v>
      </c>
      <c r="V1309" s="37"/>
      <c r="W1309" s="37"/>
      <c r="X1309" s="68"/>
      <c r="Y1309" s="68"/>
      <c r="Z1309" s="55">
        <f t="shared" ca="1" si="214"/>
        <v>3.4</v>
      </c>
      <c r="AA1309" s="39" t="s">
        <v>586</v>
      </c>
      <c r="AB1309" s="40">
        <v>1</v>
      </c>
      <c r="AC1309" s="40" t="s">
        <v>995</v>
      </c>
      <c r="AD1309" s="40">
        <v>1</v>
      </c>
      <c r="AE1309" s="41">
        <v>0</v>
      </c>
      <c r="AF1309" s="42">
        <v>-41.7</v>
      </c>
      <c r="AG1309" s="47">
        <f t="shared" si="225"/>
        <v>-41.5</v>
      </c>
      <c r="AH1309" s="43">
        <f t="shared" ca="1" si="215"/>
        <v>-38.300000000000004</v>
      </c>
      <c r="AI1309" s="43">
        <f t="shared" ca="1" si="216"/>
        <v>-38.1</v>
      </c>
      <c r="AJ1309" s="44">
        <f t="shared" ca="1" si="217"/>
        <v>-41.7</v>
      </c>
      <c r="AK1309" s="44">
        <f t="shared" ca="1" si="218"/>
        <v>-41.5</v>
      </c>
      <c r="AL1309" s="44">
        <f t="shared" ca="1" si="219"/>
        <v>-39.300000000000004</v>
      </c>
      <c r="AM1309" s="44">
        <f t="shared" ca="1" si="220"/>
        <v>-39.1</v>
      </c>
      <c r="AN1309" s="36" t="str">
        <f t="shared" ca="1" si="221"/>
        <v>30</v>
      </c>
      <c r="AO1309" s="36" t="str">
        <f ca="1">ManualLookup(AB1309,BoxVal(ROW(AB1309),4,COLUMN(AO1307)),IF(INDIRECT("$AB$"&amp;(INT((ROW()-4)/65)*65+4))="Gain-outphase",INDIRECT(DO$4),INDIRECT(DO$3)))</f>
        <v>04</v>
      </c>
      <c r="AP1309" s="36" t="str">
        <f t="shared" ca="1" si="222"/>
        <v>00</v>
      </c>
      <c r="AQ1309" s="36" t="str">
        <f t="shared" ca="1" si="223"/>
        <v>00</v>
      </c>
      <c r="AR1309" s="36" t="str">
        <f t="shared" ca="1" si="224"/>
        <v>00</v>
      </c>
      <c r="AS1309" s="36"/>
    </row>
    <row r="1310" spans="19:45" ht="30" customHeight="1" x14ac:dyDescent="0.25">
      <c r="S1310" s="7" t="s">
        <v>705</v>
      </c>
      <c r="T1310" s="15" t="s">
        <v>1152</v>
      </c>
      <c r="U1310" s="36" t="str">
        <f t="shared" ca="1" si="213"/>
        <v>0x35=-42.10,-41.70;</v>
      </c>
      <c r="V1310" s="37">
        <v>-0.1</v>
      </c>
      <c r="W1310" s="37"/>
      <c r="X1310" s="68"/>
      <c r="Y1310" s="68"/>
      <c r="Z1310" s="55">
        <f t="shared" ca="1" si="214"/>
        <v>3.8</v>
      </c>
      <c r="AA1310" s="39" t="s">
        <v>586</v>
      </c>
      <c r="AB1310" s="40">
        <v>1.5</v>
      </c>
      <c r="AC1310" s="40" t="s">
        <v>995</v>
      </c>
      <c r="AD1310" s="40">
        <v>1</v>
      </c>
      <c r="AE1310" s="41">
        <v>0</v>
      </c>
      <c r="AF1310" s="42">
        <v>-42.1</v>
      </c>
      <c r="AG1310" s="47">
        <f t="shared" si="225"/>
        <v>-41.7</v>
      </c>
      <c r="AH1310" s="43">
        <f t="shared" ca="1" si="215"/>
        <v>-38.300000000000004</v>
      </c>
      <c r="AI1310" s="43">
        <f t="shared" ca="1" si="216"/>
        <v>-37.900000000000006</v>
      </c>
      <c r="AJ1310" s="44">
        <f t="shared" ca="1" si="217"/>
        <v>-42.1</v>
      </c>
      <c r="AK1310" s="44">
        <f t="shared" ca="1" si="218"/>
        <v>-41.7</v>
      </c>
      <c r="AL1310" s="44">
        <f t="shared" ca="1" si="219"/>
        <v>-39.800000000000004</v>
      </c>
      <c r="AM1310" s="44">
        <f t="shared" ca="1" si="220"/>
        <v>-39.400000000000006</v>
      </c>
      <c r="AN1310" s="36" t="str">
        <f t="shared" ca="1" si="221"/>
        <v>30</v>
      </c>
      <c r="AO1310" s="36" t="str">
        <f ca="1">ManualLookup(AB1310,BoxVal(ROW(AB1310),4,COLUMN(AO1308)),IF(INDIRECT("$AB$"&amp;(INT((ROW()-4)/65)*65+4))="Gain-outphase",INDIRECT(DO$4),INDIRECT(DO$3)))</f>
        <v>05</v>
      </c>
      <c r="AP1310" s="36" t="str">
        <f t="shared" ca="1" si="222"/>
        <v>00</v>
      </c>
      <c r="AQ1310" s="36" t="str">
        <f t="shared" ca="1" si="223"/>
        <v>00</v>
      </c>
      <c r="AR1310" s="36" t="str">
        <f t="shared" ca="1" si="224"/>
        <v>00</v>
      </c>
      <c r="AS1310" s="36"/>
    </row>
    <row r="1311" spans="19:45" ht="30" customHeight="1" x14ac:dyDescent="0.25">
      <c r="S1311" s="7" t="s">
        <v>605</v>
      </c>
      <c r="T1311" s="15" t="s">
        <v>991</v>
      </c>
      <c r="U1311" s="36" t="str">
        <f t="shared" ca="1" si="213"/>
        <v>0x36=-42.70,-42.10;</v>
      </c>
      <c r="V1311" s="37"/>
      <c r="W1311" s="37"/>
      <c r="X1311" s="68"/>
      <c r="Y1311" s="68"/>
      <c r="Z1311" s="55">
        <f t="shared" ca="1" si="214"/>
        <v>4.4000000000000004</v>
      </c>
      <c r="AA1311" s="39" t="s">
        <v>586</v>
      </c>
      <c r="AB1311" s="40">
        <v>2</v>
      </c>
      <c r="AC1311" s="40" t="s">
        <v>995</v>
      </c>
      <c r="AD1311" s="40">
        <v>1</v>
      </c>
      <c r="AE1311" s="41">
        <v>0</v>
      </c>
      <c r="AF1311" s="42">
        <v>-42.7</v>
      </c>
      <c r="AG1311" s="47">
        <f t="shared" si="225"/>
        <v>-42.1</v>
      </c>
      <c r="AH1311" s="43">
        <f t="shared" ca="1" si="215"/>
        <v>-38.300000000000004</v>
      </c>
      <c r="AI1311" s="43">
        <f t="shared" ca="1" si="216"/>
        <v>-37.700000000000003</v>
      </c>
      <c r="AJ1311" s="44">
        <f t="shared" ca="1" si="217"/>
        <v>-42.7</v>
      </c>
      <c r="AK1311" s="44">
        <f t="shared" ca="1" si="218"/>
        <v>-42.1</v>
      </c>
      <c r="AL1311" s="44">
        <f t="shared" ca="1" si="219"/>
        <v>-40.300000000000004</v>
      </c>
      <c r="AM1311" s="44">
        <f t="shared" ca="1" si="220"/>
        <v>-39.700000000000003</v>
      </c>
      <c r="AN1311" s="36" t="str">
        <f t="shared" ca="1" si="221"/>
        <v>30</v>
      </c>
      <c r="AO1311" s="36" t="str">
        <f ca="1">ManualLookup(AB1311,BoxVal(ROW(AB1311),4,COLUMN(AO1309)),IF(INDIRECT("$AB$"&amp;(INT((ROW()-4)/65)*65+4))="Gain-outphase",INDIRECT(DO$4),INDIRECT(DO$3)))</f>
        <v>06</v>
      </c>
      <c r="AP1311" s="36" t="str">
        <f t="shared" ca="1" si="222"/>
        <v>00</v>
      </c>
      <c r="AQ1311" s="36" t="str">
        <f t="shared" ca="1" si="223"/>
        <v>00</v>
      </c>
      <c r="AR1311" s="36" t="str">
        <f t="shared" ca="1" si="224"/>
        <v>00</v>
      </c>
      <c r="AS1311" s="36"/>
    </row>
    <row r="1312" spans="19:45" ht="30" customHeight="1" x14ac:dyDescent="0.25">
      <c r="S1312" s="7" t="s">
        <v>721</v>
      </c>
      <c r="T1312" s="15" t="s">
        <v>26</v>
      </c>
      <c r="U1312" s="36" t="str">
        <f t="shared" ca="1" si="213"/>
        <v>0x44=-42.80,-42.70;</v>
      </c>
      <c r="V1312" s="37"/>
      <c r="W1312" s="37"/>
      <c r="X1312" s="68"/>
      <c r="Y1312" s="68"/>
      <c r="Z1312" s="55">
        <f t="shared" ca="1" si="214"/>
        <v>4.5</v>
      </c>
      <c r="AA1312" s="39" t="s">
        <v>587</v>
      </c>
      <c r="AB1312" s="40">
        <v>1</v>
      </c>
      <c r="AC1312" s="40" t="s">
        <v>995</v>
      </c>
      <c r="AD1312" s="40">
        <v>1</v>
      </c>
      <c r="AE1312" s="41">
        <v>0</v>
      </c>
      <c r="AF1312" s="42">
        <v>-42.8</v>
      </c>
      <c r="AG1312" s="47">
        <f t="shared" si="225"/>
        <v>-42.7</v>
      </c>
      <c r="AH1312" s="43">
        <f t="shared" ca="1" si="215"/>
        <v>-38.299999999999997</v>
      </c>
      <c r="AI1312" s="43">
        <f t="shared" ca="1" si="216"/>
        <v>-38.200000000000003</v>
      </c>
      <c r="AJ1312" s="44">
        <f t="shared" ca="1" si="217"/>
        <v>-42.8</v>
      </c>
      <c r="AK1312" s="44">
        <f t="shared" ca="1" si="218"/>
        <v>-42.7</v>
      </c>
      <c r="AL1312" s="44">
        <f t="shared" ca="1" si="219"/>
        <v>-39.299999999999997</v>
      </c>
      <c r="AM1312" s="44">
        <f t="shared" ca="1" si="220"/>
        <v>-39.200000000000003</v>
      </c>
      <c r="AN1312" s="36" t="str">
        <f t="shared" ca="1" si="221"/>
        <v>40</v>
      </c>
      <c r="AO1312" s="36" t="str">
        <f ca="1">ManualLookup(AB1312,BoxVal(ROW(AB1312),4,COLUMN(AO1310)),IF(INDIRECT("$AB$"&amp;(INT((ROW()-4)/65)*65+4))="Gain-outphase",INDIRECT(DO$4),INDIRECT(DO$3)))</f>
        <v>04</v>
      </c>
      <c r="AP1312" s="36" t="str">
        <f t="shared" ca="1" si="222"/>
        <v>00</v>
      </c>
      <c r="AQ1312" s="36" t="str">
        <f t="shared" ca="1" si="223"/>
        <v>00</v>
      </c>
      <c r="AR1312" s="36" t="str">
        <f t="shared" ca="1" si="224"/>
        <v>00</v>
      </c>
      <c r="AS1312" s="36"/>
    </row>
    <row r="1313" spans="19:45" ht="30" customHeight="1" x14ac:dyDescent="0.25">
      <c r="S1313" s="7" t="s">
        <v>20</v>
      </c>
      <c r="T1313" s="15">
        <v>-38</v>
      </c>
      <c r="U1313" s="36" t="str">
        <f t="shared" ca="1" si="213"/>
        <v>0x45=-43.30,-42.80;</v>
      </c>
      <c r="V1313" s="37"/>
      <c r="W1313" s="37"/>
      <c r="X1313" s="38"/>
      <c r="Y1313" s="38"/>
      <c r="Z1313" s="55">
        <f t="shared" ca="1" si="214"/>
        <v>5</v>
      </c>
      <c r="AA1313" s="39" t="s">
        <v>587</v>
      </c>
      <c r="AB1313" s="40">
        <v>1.5</v>
      </c>
      <c r="AC1313" s="40" t="s">
        <v>995</v>
      </c>
      <c r="AD1313" s="40">
        <v>1</v>
      </c>
      <c r="AE1313" s="41">
        <v>0</v>
      </c>
      <c r="AF1313" s="42">
        <v>-43.3</v>
      </c>
      <c r="AG1313" s="47">
        <f t="shared" si="225"/>
        <v>-42.8</v>
      </c>
      <c r="AH1313" s="43">
        <f t="shared" ca="1" si="215"/>
        <v>-38.299999999999997</v>
      </c>
      <c r="AI1313" s="43">
        <f t="shared" ca="1" si="216"/>
        <v>-37.799999999999997</v>
      </c>
      <c r="AJ1313" s="44">
        <f t="shared" ca="1" si="217"/>
        <v>-43.3</v>
      </c>
      <c r="AK1313" s="44">
        <f t="shared" ca="1" si="218"/>
        <v>-42.8</v>
      </c>
      <c r="AL1313" s="44">
        <f t="shared" ca="1" si="219"/>
        <v>-39.799999999999997</v>
      </c>
      <c r="AM1313" s="44">
        <f t="shared" ca="1" si="220"/>
        <v>-39.299999999999997</v>
      </c>
      <c r="AN1313" s="36" t="str">
        <f t="shared" ca="1" si="221"/>
        <v>40</v>
      </c>
      <c r="AO1313" s="36" t="str">
        <f ca="1">ManualLookup(AB1313,BoxVal(ROW(AB1313),4,COLUMN(AO1311)),IF(INDIRECT("$AB$"&amp;(INT((ROW()-4)/65)*65+4))="Gain-outphase",INDIRECT(DO$4),INDIRECT(DO$3)))</f>
        <v>05</v>
      </c>
      <c r="AP1313" s="36" t="str">
        <f t="shared" ca="1" si="222"/>
        <v>00</v>
      </c>
      <c r="AQ1313" s="36" t="str">
        <f t="shared" ca="1" si="223"/>
        <v>00</v>
      </c>
      <c r="AR1313" s="36" t="str">
        <f t="shared" ca="1" si="224"/>
        <v>00</v>
      </c>
      <c r="AS1313" s="36"/>
    </row>
    <row r="1314" spans="19:45" ht="30" customHeight="1" x14ac:dyDescent="0.25">
      <c r="S1314" s="7" t="s">
        <v>691</v>
      </c>
      <c r="T1314" s="15" t="s">
        <v>1336</v>
      </c>
      <c r="U1314" s="36" t="str">
        <f t="shared" ca="1" si="213"/>
        <v>0x46=-43.80,-43.30;</v>
      </c>
      <c r="V1314" s="37"/>
      <c r="W1314" s="37"/>
      <c r="X1314" s="38"/>
      <c r="Y1314" s="38"/>
      <c r="Z1314" s="55">
        <f t="shared" ca="1" si="214"/>
        <v>5.5</v>
      </c>
      <c r="AA1314" s="39" t="s">
        <v>587</v>
      </c>
      <c r="AB1314" s="40">
        <v>2</v>
      </c>
      <c r="AC1314" s="40" t="s">
        <v>995</v>
      </c>
      <c r="AD1314" s="40">
        <v>1</v>
      </c>
      <c r="AE1314" s="41">
        <v>0</v>
      </c>
      <c r="AF1314" s="42">
        <v>-43.8</v>
      </c>
      <c r="AG1314" s="47">
        <f t="shared" si="225"/>
        <v>-43.3</v>
      </c>
      <c r="AH1314" s="43">
        <f t="shared" ca="1" si="215"/>
        <v>-38.299999999999997</v>
      </c>
      <c r="AI1314" s="43">
        <f t="shared" ca="1" si="216"/>
        <v>-37.799999999999997</v>
      </c>
      <c r="AJ1314" s="44">
        <f t="shared" ca="1" si="217"/>
        <v>-43.8</v>
      </c>
      <c r="AK1314" s="44">
        <f t="shared" ca="1" si="218"/>
        <v>-43.3</v>
      </c>
      <c r="AL1314" s="44">
        <f t="shared" ca="1" si="219"/>
        <v>-40.299999999999997</v>
      </c>
      <c r="AM1314" s="44">
        <f t="shared" ca="1" si="220"/>
        <v>-39.799999999999997</v>
      </c>
      <c r="AN1314" s="36" t="str">
        <f t="shared" ca="1" si="221"/>
        <v>40</v>
      </c>
      <c r="AO1314" s="36" t="str">
        <f ca="1">ManualLookup(AB1314,BoxVal(ROW(AB1314),4,COLUMN(AO1312)),IF(INDIRECT("$AB$"&amp;(INT((ROW()-4)/65)*65+4))="Gain-outphase",INDIRECT(DO$4),INDIRECT(DO$3)))</f>
        <v>06</v>
      </c>
      <c r="AP1314" s="36" t="str">
        <f t="shared" ca="1" si="222"/>
        <v>00</v>
      </c>
      <c r="AQ1314" s="36" t="str">
        <f t="shared" ca="1" si="223"/>
        <v>00</v>
      </c>
      <c r="AR1314" s="36" t="str">
        <f t="shared" ca="1" si="224"/>
        <v>00</v>
      </c>
      <c r="AS1314" s="36"/>
    </row>
    <row r="1315" spans="19:45" ht="30" customHeight="1" x14ac:dyDescent="0.25">
      <c r="S1315" s="7" t="s">
        <v>544</v>
      </c>
      <c r="T1315" s="15" t="s">
        <v>993</v>
      </c>
      <c r="U1315" s="36" t="str">
        <f t="shared" ca="1" si="213"/>
        <v>0x55=-44.20,-43.80;</v>
      </c>
      <c r="V1315" s="37"/>
      <c r="W1315" s="37"/>
      <c r="X1315" s="38"/>
      <c r="Y1315" s="38"/>
      <c r="Z1315" s="48">
        <f t="shared" ca="1" si="214"/>
        <v>5.9</v>
      </c>
      <c r="AA1315" s="39" t="s">
        <v>580</v>
      </c>
      <c r="AB1315" s="40">
        <v>1.5</v>
      </c>
      <c r="AC1315" s="40" t="s">
        <v>995</v>
      </c>
      <c r="AD1315" s="40">
        <v>1</v>
      </c>
      <c r="AE1315" s="41">
        <v>0</v>
      </c>
      <c r="AF1315" s="42">
        <v>-44.2</v>
      </c>
      <c r="AG1315" s="49">
        <f t="shared" si="225"/>
        <v>-43.8</v>
      </c>
      <c r="AH1315" s="43">
        <f t="shared" ca="1" si="215"/>
        <v>-38.300000000000004</v>
      </c>
      <c r="AI1315" s="43">
        <f t="shared" ca="1" si="216"/>
        <v>-37.9</v>
      </c>
      <c r="AJ1315" s="44">
        <f t="shared" ca="1" si="217"/>
        <v>-44.2</v>
      </c>
      <c r="AK1315" s="44">
        <f t="shared" ca="1" si="218"/>
        <v>-43.8</v>
      </c>
      <c r="AL1315" s="44">
        <f t="shared" ca="1" si="219"/>
        <v>-39.800000000000004</v>
      </c>
      <c r="AM1315" s="44">
        <f t="shared" ca="1" si="220"/>
        <v>-39.4</v>
      </c>
      <c r="AN1315" s="36" t="str">
        <f t="shared" ca="1" si="221"/>
        <v>50</v>
      </c>
      <c r="AO1315" s="36" t="str">
        <f ca="1">ManualLookup(AB1315,BoxVal(ROW(AB1315),4,COLUMN(AO1313)),IF(INDIRECT("$AB$"&amp;(INT((ROW()-4)/65)*65+4))="Gain-outphase",INDIRECT(DO$4),INDIRECT(DO$3)))</f>
        <v>05</v>
      </c>
      <c r="AP1315" s="36" t="str">
        <f t="shared" ca="1" si="222"/>
        <v>00</v>
      </c>
      <c r="AQ1315" s="36" t="str">
        <f t="shared" ca="1" si="223"/>
        <v>00</v>
      </c>
      <c r="AR1315" s="36" t="str">
        <f t="shared" ca="1" si="224"/>
        <v>00</v>
      </c>
      <c r="AS1315" s="36"/>
    </row>
    <row r="1316" spans="19:45" ht="30" customHeight="1" x14ac:dyDescent="0.25">
      <c r="S1316" s="7" t="s">
        <v>12</v>
      </c>
      <c r="T1316" s="15" t="s">
        <v>548</v>
      </c>
      <c r="U1316" s="36" t="str">
        <f t="shared" ca="1" si="213"/>
        <v>0x56=-44.70,-44.20;</v>
      </c>
      <c r="V1316" s="37"/>
      <c r="W1316" s="37"/>
      <c r="X1316" s="38"/>
      <c r="Y1316" s="38"/>
      <c r="Z1316" s="48">
        <f t="shared" ca="1" si="214"/>
        <v>6.4</v>
      </c>
      <c r="AA1316" s="39" t="s">
        <v>580</v>
      </c>
      <c r="AB1316" s="40">
        <v>2</v>
      </c>
      <c r="AC1316" s="40" t="s">
        <v>995</v>
      </c>
      <c r="AD1316" s="40">
        <v>1</v>
      </c>
      <c r="AE1316" s="41">
        <v>0</v>
      </c>
      <c r="AF1316" s="42">
        <v>-44.699999999999996</v>
      </c>
      <c r="AG1316" s="49">
        <f t="shared" si="225"/>
        <v>-44.2</v>
      </c>
      <c r="AH1316" s="43">
        <f t="shared" ca="1" si="215"/>
        <v>-38.299999999999997</v>
      </c>
      <c r="AI1316" s="43">
        <f t="shared" ca="1" si="216"/>
        <v>-37.800000000000004</v>
      </c>
      <c r="AJ1316" s="44">
        <f t="shared" ca="1" si="217"/>
        <v>-44.699999999999996</v>
      </c>
      <c r="AK1316" s="44">
        <f t="shared" ca="1" si="218"/>
        <v>-44.2</v>
      </c>
      <c r="AL1316" s="44">
        <f t="shared" ca="1" si="219"/>
        <v>-40.299999999999997</v>
      </c>
      <c r="AM1316" s="44">
        <f t="shared" ca="1" si="220"/>
        <v>-39.800000000000004</v>
      </c>
      <c r="AN1316" s="36" t="str">
        <f t="shared" ca="1" si="221"/>
        <v>50</v>
      </c>
      <c r="AO1316" s="36" t="str">
        <f ca="1">ManualLookup(AB1316,BoxVal(ROW(AB1316),4,COLUMN(AO1314)),IF(INDIRECT("$AB$"&amp;(INT((ROW()-4)/65)*65+4))="Gain-outphase",INDIRECT(DO$4),INDIRECT(DO$3)))</f>
        <v>06</v>
      </c>
      <c r="AP1316" s="36" t="str">
        <f t="shared" ca="1" si="222"/>
        <v>00</v>
      </c>
      <c r="AQ1316" s="36" t="str">
        <f t="shared" ca="1" si="223"/>
        <v>00</v>
      </c>
      <c r="AR1316" s="36" t="str">
        <f t="shared" ca="1" si="224"/>
        <v>00</v>
      </c>
      <c r="AS1316" s="36"/>
    </row>
    <row r="1317" spans="19:45" ht="30" customHeight="1" x14ac:dyDescent="0.25">
      <c r="S1317" s="26" t="s">
        <v>773</v>
      </c>
      <c r="T1317" s="15" t="s">
        <v>562</v>
      </c>
      <c r="U1317" s="36" t="str">
        <f t="shared" ca="1" si="213"/>
        <v>0x57=-45.20,-44.70;</v>
      </c>
      <c r="V1317" s="37"/>
      <c r="W1317" s="37"/>
      <c r="X1317" s="38"/>
      <c r="Y1317" s="38"/>
      <c r="Z1317" s="48">
        <f t="shared" ca="1" si="214"/>
        <v>6.9</v>
      </c>
      <c r="AA1317" s="39" t="s">
        <v>580</v>
      </c>
      <c r="AB1317" s="40">
        <v>2.5</v>
      </c>
      <c r="AC1317" s="40" t="s">
        <v>995</v>
      </c>
      <c r="AD1317" s="40">
        <v>1</v>
      </c>
      <c r="AE1317" s="41">
        <v>0</v>
      </c>
      <c r="AF1317" s="42">
        <v>-45.199999999999996</v>
      </c>
      <c r="AG1317" s="49">
        <f t="shared" si="225"/>
        <v>-44.699999999999996</v>
      </c>
      <c r="AH1317" s="43">
        <f t="shared" ca="1" si="215"/>
        <v>-38.299999999999997</v>
      </c>
      <c r="AI1317" s="43">
        <f t="shared" ca="1" si="216"/>
        <v>-37.799999999999997</v>
      </c>
      <c r="AJ1317" s="44">
        <f t="shared" ca="1" si="217"/>
        <v>-45.199999999999996</v>
      </c>
      <c r="AK1317" s="44">
        <f t="shared" ca="1" si="218"/>
        <v>-44.699999999999996</v>
      </c>
      <c r="AL1317" s="44">
        <f t="shared" ca="1" si="219"/>
        <v>-40.799999999999997</v>
      </c>
      <c r="AM1317" s="44">
        <f t="shared" ca="1" si="220"/>
        <v>-40.299999999999997</v>
      </c>
      <c r="AN1317" s="36" t="str">
        <f t="shared" ca="1" si="221"/>
        <v>50</v>
      </c>
      <c r="AO1317" s="36" t="str">
        <f ca="1">ManualLookup(AB1317,BoxVal(ROW(AB1317),4,COLUMN(AO1315)),IF(INDIRECT("$AB$"&amp;(INT((ROW()-4)/65)*65+4))="Gain-outphase",INDIRECT(DO$4),INDIRECT(DO$3)))</f>
        <v>07</v>
      </c>
      <c r="AP1317" s="36" t="str">
        <f t="shared" ca="1" si="222"/>
        <v>00</v>
      </c>
      <c r="AQ1317" s="36" t="str">
        <f t="shared" ca="1" si="223"/>
        <v>00</v>
      </c>
      <c r="AR1317" s="36" t="str">
        <f t="shared" ca="1" si="224"/>
        <v>00</v>
      </c>
      <c r="AS1317" s="36"/>
    </row>
    <row r="1318" spans="19:45" ht="30" customHeight="1" x14ac:dyDescent="0.25">
      <c r="S1318" s="7" t="s">
        <v>573</v>
      </c>
      <c r="T1318" s="15">
        <v>1.1000000000000001</v>
      </c>
      <c r="U1318" s="36" t="str">
        <f t="shared" ca="1" si="213"/>
        <v>0x66=-45.80,-45.20;</v>
      </c>
      <c r="V1318" s="37"/>
      <c r="W1318" s="37"/>
      <c r="X1318" s="38"/>
      <c r="Y1318" s="38"/>
      <c r="Z1318" s="48">
        <f t="shared" ca="1" si="214"/>
        <v>7.5</v>
      </c>
      <c r="AA1318" s="39" t="s">
        <v>581</v>
      </c>
      <c r="AB1318" s="40">
        <v>2</v>
      </c>
      <c r="AC1318" s="40" t="s">
        <v>995</v>
      </c>
      <c r="AD1318" s="40">
        <v>1</v>
      </c>
      <c r="AE1318" s="41">
        <v>0</v>
      </c>
      <c r="AF1318" s="42">
        <v>-45.8</v>
      </c>
      <c r="AG1318" s="49">
        <f t="shared" si="225"/>
        <v>-45.199999999999996</v>
      </c>
      <c r="AH1318" s="43">
        <f t="shared" ca="1" si="215"/>
        <v>-38.299999999999997</v>
      </c>
      <c r="AI1318" s="43">
        <f t="shared" ca="1" si="216"/>
        <v>-37.699999999999996</v>
      </c>
      <c r="AJ1318" s="44">
        <f t="shared" ca="1" si="217"/>
        <v>-45.8</v>
      </c>
      <c r="AK1318" s="44">
        <f t="shared" ca="1" si="218"/>
        <v>-45.199999999999996</v>
      </c>
      <c r="AL1318" s="44">
        <f t="shared" ca="1" si="219"/>
        <v>-40.299999999999997</v>
      </c>
      <c r="AM1318" s="44">
        <f t="shared" ca="1" si="220"/>
        <v>-39.699999999999996</v>
      </c>
      <c r="AN1318" s="36" t="str">
        <f t="shared" ca="1" si="221"/>
        <v>60</v>
      </c>
      <c r="AO1318" s="36" t="str">
        <f ca="1">ManualLookup(AB1318,BoxVal(ROW(AB1318),4,COLUMN(AO1316)),IF(INDIRECT("$AB$"&amp;(INT((ROW()-4)/65)*65+4))="Gain-outphase",INDIRECT(DO$4),INDIRECT(DO$3)))</f>
        <v>06</v>
      </c>
      <c r="AP1318" s="36" t="str">
        <f t="shared" ca="1" si="222"/>
        <v>00</v>
      </c>
      <c r="AQ1318" s="36" t="str">
        <f t="shared" ca="1" si="223"/>
        <v>00</v>
      </c>
      <c r="AR1318" s="36" t="str">
        <f t="shared" ca="1" si="224"/>
        <v>00</v>
      </c>
      <c r="AS1318" s="36"/>
    </row>
    <row r="1319" spans="19:45" ht="30" customHeight="1" x14ac:dyDescent="0.25">
      <c r="S1319" s="7" t="s">
        <v>590</v>
      </c>
      <c r="T1319" s="15">
        <f>VLOOKUP(T1304,MPN!$A$1:$E$1000,4,FALSE)</f>
        <v>-38</v>
      </c>
      <c r="U1319" s="36"/>
      <c r="V1319" s="37"/>
      <c r="W1319" s="37"/>
      <c r="X1319" s="38"/>
      <c r="Y1319" s="38"/>
      <c r="Z1319" s="48"/>
      <c r="AA1319" s="39"/>
      <c r="AB1319" s="40"/>
      <c r="AC1319" s="40"/>
      <c r="AD1319" s="40"/>
      <c r="AE1319" s="41"/>
      <c r="AF1319" s="42"/>
      <c r="AG1319" s="49"/>
      <c r="AH1319" s="43"/>
      <c r="AI1319" s="43"/>
      <c r="AJ1319" s="44"/>
      <c r="AK1319" s="44"/>
      <c r="AL1319" s="44"/>
      <c r="AM1319" s="44"/>
      <c r="AN1319" s="36"/>
      <c r="AO1319" s="36"/>
      <c r="AP1319" s="36"/>
      <c r="AQ1319" s="36"/>
      <c r="AR1319" s="36"/>
      <c r="AS1319" s="36"/>
    </row>
    <row r="1320" spans="19:45" ht="30" customHeight="1" x14ac:dyDescent="0.25">
      <c r="S1320" s="7" t="s">
        <v>693</v>
      </c>
      <c r="T1320" s="15">
        <v>0.8</v>
      </c>
      <c r="U1320" s="36"/>
      <c r="V1320" s="37"/>
      <c r="W1320" s="37"/>
      <c r="X1320" s="38"/>
      <c r="Y1320" s="38"/>
      <c r="Z1320" s="48"/>
      <c r="AA1320" s="39"/>
      <c r="AB1320" s="40"/>
      <c r="AC1320" s="40"/>
      <c r="AD1320" s="40"/>
      <c r="AE1320" s="41"/>
      <c r="AF1320" s="42"/>
      <c r="AG1320" s="49"/>
      <c r="AH1320" s="43"/>
      <c r="AI1320" s="43"/>
      <c r="AJ1320" s="44"/>
      <c r="AK1320" s="44"/>
      <c r="AL1320" s="44"/>
      <c r="AM1320" s="44"/>
      <c r="AN1320" s="36"/>
      <c r="AO1320" s="36"/>
      <c r="AP1320" s="36"/>
      <c r="AQ1320" s="36"/>
      <c r="AR1320" s="36"/>
      <c r="AS1320" s="36"/>
    </row>
    <row r="1321" spans="19:45" ht="30" customHeight="1" x14ac:dyDescent="0.25">
      <c r="S1321" s="7" t="s">
        <v>604</v>
      </c>
      <c r="T1321" s="7" t="str">
        <f>VLOOKUP($T1308,$AU$1:$AZ$31,MATCH($T1302,$AU$1:$AZ$1,0),FALSE)&amp;"_"&amp;T1310</f>
        <v>default_NormalMode</v>
      </c>
      <c r="U1321" s="36"/>
      <c r="V1321" s="37"/>
      <c r="W1321" s="37"/>
      <c r="X1321" s="38"/>
      <c r="Y1321" s="38"/>
      <c r="Z1321" s="48"/>
      <c r="AA1321" s="39"/>
      <c r="AB1321" s="40"/>
      <c r="AC1321" s="40"/>
      <c r="AD1321" s="40"/>
      <c r="AE1321" s="41"/>
      <c r="AF1321" s="42"/>
      <c r="AG1321" s="49"/>
      <c r="AH1321" s="43"/>
      <c r="AI1321" s="43"/>
      <c r="AJ1321" s="44"/>
      <c r="AK1321" s="44"/>
      <c r="AL1321" s="44"/>
      <c r="AM1321" s="44"/>
      <c r="AN1321" s="36"/>
      <c r="AO1321" s="36"/>
      <c r="AP1321" s="36"/>
      <c r="AQ1321" s="36"/>
      <c r="AR1321" s="36"/>
      <c r="AS1321" s="36"/>
    </row>
    <row r="1322" spans="19:45" ht="30" customHeight="1" x14ac:dyDescent="0.25">
      <c r="S1322" s="7" t="s">
        <v>424</v>
      </c>
      <c r="T1322" s="7" t="str">
        <f>VLOOKUP($T1304,MPN!$A$1:$E$500,2,FALSE)</f>
        <v>AMIC</v>
      </c>
      <c r="U1322" s="36"/>
      <c r="V1322" s="37"/>
      <c r="W1322" s="37"/>
      <c r="X1322" s="38"/>
      <c r="Y1322" s="38"/>
      <c r="Z1322" s="48"/>
      <c r="AA1322" s="39"/>
      <c r="AB1322" s="40"/>
      <c r="AC1322" s="40"/>
      <c r="AD1322" s="40"/>
      <c r="AE1322" s="41"/>
      <c r="AF1322" s="42"/>
      <c r="AG1322" s="49"/>
      <c r="AH1322" s="43"/>
      <c r="AI1322" s="43"/>
      <c r="AJ1322" s="44"/>
      <c r="AK1322" s="44"/>
      <c r="AL1322" s="44"/>
      <c r="AM1322" s="44"/>
      <c r="AN1322" s="36"/>
      <c r="AO1322" s="36"/>
      <c r="AP1322" s="36"/>
      <c r="AQ1322" s="36"/>
      <c r="AR1322" s="36"/>
      <c r="AS1322" s="36"/>
    </row>
    <row r="1323" spans="19:45" ht="30" customHeight="1" x14ac:dyDescent="0.25">
      <c r="S1323" s="7" t="s">
        <v>16</v>
      </c>
      <c r="T1323" s="7" t="str">
        <f>VLOOKUP($T1305,ASIC!$A$1:$B$200,2,FALSE)</f>
        <v>304ZA</v>
      </c>
      <c r="U1323" s="36"/>
      <c r="V1323" s="37"/>
      <c r="W1323" s="37"/>
      <c r="X1323" s="38"/>
      <c r="Y1323" s="38"/>
      <c r="Z1323" s="48"/>
      <c r="AA1323" s="39"/>
      <c r="AB1323" s="40"/>
      <c r="AC1323" s="40"/>
      <c r="AD1323" s="40"/>
      <c r="AE1323" s="41"/>
      <c r="AF1323" s="42"/>
      <c r="AG1323" s="49"/>
      <c r="AH1323" s="43"/>
      <c r="AI1323" s="43"/>
      <c r="AJ1323" s="44"/>
      <c r="AK1323" s="44"/>
      <c r="AL1323" s="44"/>
      <c r="AM1323" s="44"/>
      <c r="AN1323" s="36"/>
      <c r="AO1323" s="36"/>
      <c r="AP1323" s="36"/>
      <c r="AQ1323" s="36"/>
      <c r="AR1323" s="36"/>
      <c r="AS1323" s="36"/>
    </row>
    <row r="1324" spans="19:45" ht="30" customHeight="1" x14ac:dyDescent="0.25">
      <c r="S1324" s="7" t="s">
        <v>17</v>
      </c>
      <c r="T1324" s="7" t="str">
        <f>VLOOKUP($T1306,Sensor!$A$1:$B$100,2,FALSE)</f>
        <v>2227F</v>
      </c>
      <c r="U1324" s="36"/>
      <c r="V1324" s="37"/>
      <c r="W1324" s="37"/>
      <c r="X1324" s="38"/>
      <c r="Y1324" s="38"/>
      <c r="Z1324" s="48"/>
      <c r="AA1324" s="39"/>
      <c r="AB1324" s="40"/>
      <c r="AC1324" s="40"/>
      <c r="AD1324" s="40"/>
      <c r="AE1324" s="41"/>
      <c r="AF1324" s="42"/>
      <c r="AG1324" s="49"/>
      <c r="AH1324" s="43"/>
      <c r="AI1324" s="43"/>
      <c r="AJ1324" s="44"/>
      <c r="AK1324" s="44"/>
      <c r="AL1324" s="44"/>
      <c r="AM1324" s="44"/>
      <c r="AN1324" s="36"/>
      <c r="AO1324" s="36"/>
      <c r="AP1324" s="36"/>
      <c r="AQ1324" s="36"/>
      <c r="AR1324" s="36"/>
      <c r="AS1324" s="36"/>
    </row>
    <row r="1325" spans="19:45" ht="30" customHeight="1" x14ac:dyDescent="0.25">
      <c r="S1325" s="7" t="s">
        <v>21</v>
      </c>
      <c r="T1325" s="7" t="str">
        <f>VLOOKUP($T1304,MPN!$A$1:$E$500,5,FALSE)</f>
        <v>Default</v>
      </c>
      <c r="U1325" s="36"/>
      <c r="V1325" s="37"/>
      <c r="W1325" s="37"/>
      <c r="X1325" s="38"/>
      <c r="Y1325" s="38"/>
      <c r="Z1325" s="48"/>
      <c r="AA1325" s="39"/>
      <c r="AB1325" s="40"/>
      <c r="AC1325" s="40"/>
      <c r="AD1325" s="40"/>
      <c r="AE1325" s="41"/>
      <c r="AF1325" s="42"/>
      <c r="AG1325" s="49"/>
      <c r="AH1325" s="43"/>
      <c r="AI1325" s="43"/>
      <c r="AJ1325" s="44"/>
      <c r="AK1325" s="44"/>
      <c r="AL1325" s="44"/>
      <c r="AM1325" s="44"/>
      <c r="AN1325" s="36"/>
      <c r="AO1325" s="36"/>
      <c r="AP1325" s="36"/>
      <c r="AQ1325" s="36"/>
      <c r="AR1325" s="36"/>
      <c r="AS1325" s="36"/>
    </row>
    <row r="1326" spans="19:45" ht="30" customHeight="1" x14ac:dyDescent="0.25">
      <c r="S1326" s="7" t="s">
        <v>545</v>
      </c>
      <c r="T1326" s="7">
        <f>VLOOKUP(T1315,$DT$1:$DV$31,3,FALSE)</f>
        <v>0</v>
      </c>
      <c r="U1326" s="36"/>
      <c r="V1326" s="37"/>
      <c r="W1326" s="37"/>
      <c r="X1326" s="38"/>
      <c r="Y1326" s="38"/>
      <c r="Z1326" s="48"/>
      <c r="AA1326" s="39"/>
      <c r="AB1326" s="40"/>
      <c r="AC1326" s="40"/>
      <c r="AD1326" s="40"/>
      <c r="AE1326" s="41"/>
      <c r="AF1326" s="42"/>
      <c r="AG1326" s="49"/>
      <c r="AH1326" s="43"/>
      <c r="AI1326" s="43"/>
      <c r="AJ1326" s="44"/>
      <c r="AK1326" s="44"/>
      <c r="AL1326" s="44"/>
      <c r="AM1326" s="44"/>
      <c r="AN1326" s="36"/>
      <c r="AO1326" s="36"/>
      <c r="AP1326" s="36"/>
      <c r="AQ1326" s="36"/>
      <c r="AR1326" s="36"/>
      <c r="AS1326" s="36"/>
    </row>
    <row r="1327" spans="19:45" ht="30" customHeight="1" x14ac:dyDescent="0.25">
      <c r="S1327" s="7" t="s">
        <v>22</v>
      </c>
      <c r="T1327" s="15">
        <v>4</v>
      </c>
      <c r="U1327" s="36"/>
      <c r="V1327" s="37"/>
      <c r="W1327" s="37"/>
      <c r="X1327" s="38"/>
      <c r="Y1327" s="38"/>
      <c r="Z1327" s="48"/>
      <c r="AA1327" s="39"/>
      <c r="AB1327" s="40"/>
      <c r="AC1327" s="40"/>
      <c r="AD1327" s="40"/>
      <c r="AE1327" s="41"/>
      <c r="AF1327" s="42"/>
      <c r="AG1327" s="49"/>
      <c r="AH1327" s="43"/>
      <c r="AI1327" s="43"/>
      <c r="AJ1327" s="44"/>
      <c r="AK1327" s="44"/>
      <c r="AL1327" s="44"/>
      <c r="AM1327" s="44"/>
      <c r="AN1327" s="36"/>
      <c r="AO1327" s="36"/>
      <c r="AP1327" s="36"/>
      <c r="AQ1327" s="36"/>
      <c r="AR1327" s="36"/>
      <c r="AS1327" s="36"/>
    </row>
    <row r="1328" spans="19:45" ht="30" customHeight="1" x14ac:dyDescent="0.25">
      <c r="S1328" s="7" t="s">
        <v>696</v>
      </c>
      <c r="T1328" s="28">
        <v>45454</v>
      </c>
      <c r="U1328" s="36"/>
      <c r="V1328" s="37"/>
      <c r="W1328" s="37"/>
      <c r="X1328" s="38"/>
      <c r="Y1328" s="38"/>
      <c r="Z1328" s="48"/>
      <c r="AA1328" s="39"/>
      <c r="AB1328" s="40"/>
      <c r="AC1328" s="40"/>
      <c r="AD1328" s="40"/>
      <c r="AE1328" s="41"/>
      <c r="AF1328" s="42"/>
      <c r="AG1328" s="49"/>
      <c r="AH1328" s="43"/>
      <c r="AI1328" s="43"/>
      <c r="AJ1328" s="44"/>
      <c r="AK1328" s="44"/>
      <c r="AL1328" s="44"/>
      <c r="AM1328" s="44"/>
      <c r="AN1328" s="36"/>
      <c r="AO1328" s="36"/>
      <c r="AP1328" s="36"/>
      <c r="AQ1328" s="36"/>
      <c r="AR1328" s="36"/>
      <c r="AS1328" s="36"/>
    </row>
    <row r="1329" spans="19:45" ht="30" customHeight="1" x14ac:dyDescent="0.25">
      <c r="S1329" s="7" t="s">
        <v>694</v>
      </c>
      <c r="T1329" s="15" t="s">
        <v>994</v>
      </c>
      <c r="U1329" s="36"/>
      <c r="V1329" s="37"/>
      <c r="W1329" s="37"/>
      <c r="X1329" s="38"/>
      <c r="Y1329" s="38"/>
      <c r="Z1329" s="48"/>
      <c r="AA1329" s="39"/>
      <c r="AB1329" s="40"/>
      <c r="AC1329" s="40"/>
      <c r="AD1329" s="40"/>
      <c r="AE1329" s="41"/>
      <c r="AF1329" s="42"/>
      <c r="AG1329" s="49"/>
      <c r="AH1329" s="43"/>
      <c r="AI1329" s="43"/>
      <c r="AJ1329" s="44"/>
      <c r="AK1329" s="44"/>
      <c r="AL1329" s="44"/>
      <c r="AM1329" s="44"/>
      <c r="AN1329" s="36"/>
      <c r="AO1329" s="36"/>
      <c r="AP1329" s="36"/>
      <c r="AQ1329" s="36"/>
      <c r="AR1329" s="36"/>
      <c r="AS1329" s="36"/>
    </row>
    <row r="1330" spans="19:45" ht="30" customHeight="1" x14ac:dyDescent="0.25">
      <c r="S1330" s="7" t="s">
        <v>697</v>
      </c>
      <c r="T1330" s="7">
        <f ca="1">COUNTA(U1305:U1364)</f>
        <v>14</v>
      </c>
      <c r="U1330" s="36"/>
      <c r="V1330" s="37"/>
      <c r="W1330" s="37"/>
      <c r="X1330" s="38"/>
      <c r="Y1330" s="38"/>
      <c r="Z1330" s="48"/>
      <c r="AA1330" s="39"/>
      <c r="AB1330" s="40"/>
      <c r="AC1330" s="40"/>
      <c r="AD1330" s="40"/>
      <c r="AE1330" s="41"/>
      <c r="AF1330" s="42"/>
      <c r="AG1330" s="49"/>
      <c r="AH1330" s="43"/>
      <c r="AI1330" s="43"/>
      <c r="AJ1330" s="44"/>
      <c r="AK1330" s="44"/>
      <c r="AL1330" s="44"/>
      <c r="AM1330" s="44"/>
      <c r="AN1330" s="36"/>
      <c r="AO1330" s="36"/>
      <c r="AP1330" s="36"/>
      <c r="AQ1330" s="36"/>
      <c r="AR1330" s="36"/>
      <c r="AS1330" s="36"/>
    </row>
    <row r="1331" spans="19:45" ht="30" customHeight="1" x14ac:dyDescent="0.25">
      <c r="S1331" s="7" t="s">
        <v>715</v>
      </c>
      <c r="T1331" s="7" t="str">
        <f>T1319&amp;"+/-"&amp;T1320&amp;" "&amp;T1329</f>
        <v>-38+/-0.8 dBV</v>
      </c>
      <c r="U1331" s="36"/>
      <c r="V1331" s="37"/>
      <c r="W1331" s="37"/>
      <c r="X1331" s="38"/>
      <c r="Y1331" s="38"/>
      <c r="Z1331" s="48"/>
      <c r="AA1331" s="39"/>
      <c r="AB1331" s="40"/>
      <c r="AC1331" s="40"/>
      <c r="AD1331" s="40"/>
      <c r="AE1331" s="41"/>
      <c r="AF1331" s="42"/>
      <c r="AG1331" s="49"/>
      <c r="AH1331" s="43"/>
      <c r="AI1331" s="43"/>
      <c r="AJ1331" s="44"/>
      <c r="AK1331" s="44"/>
      <c r="AL1331" s="44"/>
      <c r="AM1331" s="44"/>
      <c r="AN1331" s="36"/>
      <c r="AO1331" s="36"/>
      <c r="AP1331" s="36"/>
      <c r="AQ1331" s="36"/>
      <c r="AR1331" s="36"/>
      <c r="AS1331" s="36"/>
    </row>
    <row r="1332" spans="19:45" ht="30" customHeight="1" x14ac:dyDescent="0.25">
      <c r="S1332" s="7" t="s">
        <v>719</v>
      </c>
      <c r="T1332" s="54" t="str">
        <f>T1311&amp;" : "&amp;T1314&amp;" "&amp;"(uA)"&amp;CHAR(10)&amp;"Vdc&amp;Remark: "&amp;T1317</f>
        <v>3.3V : 50~100 (uA)
Vdc&amp;Remark: -</v>
      </c>
      <c r="U1332" s="36"/>
      <c r="V1332" s="37"/>
      <c r="W1332" s="37"/>
      <c r="X1332" s="38"/>
      <c r="Y1332" s="38"/>
      <c r="Z1332" s="48"/>
      <c r="AA1332" s="39"/>
      <c r="AB1332" s="40"/>
      <c r="AC1332" s="40"/>
      <c r="AD1332" s="40"/>
      <c r="AE1332" s="41"/>
      <c r="AF1332" s="42"/>
      <c r="AG1332" s="49"/>
      <c r="AH1332" s="43"/>
      <c r="AI1332" s="43"/>
      <c r="AJ1332" s="44"/>
      <c r="AK1332" s="44"/>
      <c r="AL1332" s="44"/>
      <c r="AM1332" s="44"/>
      <c r="AN1332" s="36"/>
      <c r="AO1332" s="36"/>
      <c r="AP1332" s="36"/>
      <c r="AQ1332" s="36"/>
      <c r="AR1332" s="36"/>
      <c r="AS1332" s="36"/>
    </row>
    <row r="1333" spans="19:45" ht="30" customHeight="1" x14ac:dyDescent="0.25">
      <c r="U1333" s="36"/>
      <c r="V1333" s="37"/>
      <c r="W1333" s="37"/>
      <c r="X1333" s="38"/>
      <c r="Y1333" s="38"/>
      <c r="Z1333" s="48"/>
      <c r="AA1333" s="39"/>
      <c r="AB1333" s="40"/>
      <c r="AC1333" s="40"/>
      <c r="AD1333" s="40"/>
      <c r="AE1333" s="41"/>
      <c r="AF1333" s="42"/>
      <c r="AG1333" s="49"/>
      <c r="AH1333" s="43"/>
      <c r="AI1333" s="43"/>
      <c r="AJ1333" s="44"/>
      <c r="AK1333" s="44"/>
      <c r="AL1333" s="44"/>
      <c r="AM1333" s="44"/>
      <c r="AN1333" s="36"/>
      <c r="AO1333" s="36"/>
      <c r="AP1333" s="36"/>
      <c r="AQ1333" s="36"/>
      <c r="AR1333" s="36"/>
      <c r="AS1333" s="36"/>
    </row>
    <row r="1334" spans="19:45" ht="30" customHeight="1" x14ac:dyDescent="0.25">
      <c r="S1334" s="2" t="s">
        <v>14</v>
      </c>
      <c r="T1334" s="2" t="str">
        <f>ADDRESS(ROW(S1334),COLUMN($S$1))&amp;":"&amp;ADDRESS(ROW(S1364),COLUMN($T$1))</f>
        <v>$S$1334:$T$1364</v>
      </c>
      <c r="U1334" s="36"/>
      <c r="V1334" s="37"/>
      <c r="W1334" s="37"/>
      <c r="X1334" s="38"/>
      <c r="Y1334" s="38"/>
      <c r="Z1334" s="48"/>
      <c r="AA1334" s="39"/>
      <c r="AB1334" s="40"/>
      <c r="AC1334" s="40"/>
      <c r="AD1334" s="40"/>
      <c r="AE1334" s="41"/>
      <c r="AF1334" s="42"/>
      <c r="AG1334" s="49"/>
      <c r="AH1334" s="43"/>
      <c r="AI1334" s="43"/>
      <c r="AJ1334" s="44"/>
      <c r="AK1334" s="44"/>
      <c r="AL1334" s="44"/>
      <c r="AM1334" s="44"/>
      <c r="AN1334" s="36"/>
      <c r="AO1334" s="36"/>
      <c r="AP1334" s="36"/>
      <c r="AQ1334" s="36"/>
      <c r="AR1334" s="36"/>
      <c r="AS1334" s="36"/>
    </row>
    <row r="1335" spans="19:45" ht="30" customHeight="1" x14ac:dyDescent="0.25">
      <c r="S1335" s="4" t="str">
        <f>$BB$2</f>
        <v>14V</v>
      </c>
      <c r="T1335" s="3">
        <v>5.5</v>
      </c>
      <c r="U1335" s="36"/>
      <c r="V1335" s="37"/>
      <c r="W1335" s="37"/>
      <c r="X1335" s="38"/>
      <c r="Y1335" s="38"/>
      <c r="Z1335" s="48"/>
      <c r="AA1335" s="39"/>
      <c r="AB1335" s="40"/>
      <c r="AC1335" s="40"/>
      <c r="AD1335" s="40"/>
      <c r="AE1335" s="41"/>
      <c r="AF1335" s="42"/>
      <c r="AG1335" s="49"/>
      <c r="AH1335" s="43"/>
      <c r="AI1335" s="43"/>
      <c r="AJ1335" s="44"/>
      <c r="AK1335" s="44"/>
      <c r="AL1335" s="44"/>
      <c r="AM1335" s="44"/>
      <c r="AN1335" s="36"/>
      <c r="AO1335" s="36"/>
      <c r="AP1335" s="36"/>
      <c r="AQ1335" s="36"/>
      <c r="AR1335" s="36"/>
      <c r="AS1335" s="36"/>
    </row>
    <row r="1336" spans="19:45" ht="30" customHeight="1" x14ac:dyDescent="0.25">
      <c r="S1336" s="4" t="str">
        <f>$BB$3</f>
        <v>13V</v>
      </c>
      <c r="T1336" s="3">
        <v>4.4000000000000004</v>
      </c>
      <c r="U1336" s="36"/>
      <c r="V1336" s="37"/>
      <c r="W1336" s="37"/>
      <c r="X1336" s="38"/>
      <c r="Y1336" s="38"/>
      <c r="Z1336" s="48"/>
      <c r="AA1336" s="39"/>
      <c r="AB1336" s="40"/>
      <c r="AC1336" s="40"/>
      <c r="AD1336" s="40"/>
      <c r="AE1336" s="41"/>
      <c r="AF1336" s="42"/>
      <c r="AG1336" s="49"/>
      <c r="AH1336" s="43"/>
      <c r="AI1336" s="43"/>
      <c r="AJ1336" s="44"/>
      <c r="AK1336" s="44"/>
      <c r="AL1336" s="44"/>
      <c r="AM1336" s="44"/>
      <c r="AN1336" s="36"/>
      <c r="AO1336" s="36"/>
      <c r="AP1336" s="36"/>
      <c r="AQ1336" s="36"/>
      <c r="AR1336" s="36"/>
      <c r="AS1336" s="36"/>
    </row>
    <row r="1337" spans="19:45" ht="30" customHeight="1" x14ac:dyDescent="0.25">
      <c r="S1337" s="4" t="str">
        <f>$BB$4</f>
        <v>12V</v>
      </c>
      <c r="T1337" s="3">
        <v>3.5</v>
      </c>
      <c r="U1337" s="36"/>
      <c r="V1337" s="37"/>
      <c r="W1337" s="37"/>
      <c r="X1337" s="38"/>
      <c r="Y1337" s="38"/>
      <c r="Z1337" s="48"/>
      <c r="AA1337" s="39"/>
      <c r="AB1337" s="40"/>
      <c r="AC1337" s="40"/>
      <c r="AD1337" s="40"/>
      <c r="AE1337" s="41"/>
      <c r="AF1337" s="42"/>
      <c r="AG1337" s="49"/>
      <c r="AH1337" s="43"/>
      <c r="AI1337" s="43"/>
      <c r="AJ1337" s="44"/>
      <c r="AK1337" s="44"/>
      <c r="AL1337" s="44"/>
      <c r="AM1337" s="44"/>
      <c r="AN1337" s="36"/>
      <c r="AO1337" s="36"/>
      <c r="AP1337" s="36"/>
      <c r="AQ1337" s="36"/>
      <c r="AR1337" s="36"/>
      <c r="AS1337" s="36"/>
    </row>
    <row r="1338" spans="19:45" ht="30" customHeight="1" x14ac:dyDescent="0.25">
      <c r="S1338" s="4" t="str">
        <f>$BB$5</f>
        <v>11V</v>
      </c>
      <c r="T1338" s="3">
        <v>2.4</v>
      </c>
      <c r="U1338" s="36"/>
      <c r="V1338" s="37"/>
      <c r="W1338" s="37"/>
      <c r="X1338" s="38"/>
      <c r="Y1338" s="38"/>
      <c r="Z1338" s="48"/>
      <c r="AA1338" s="39"/>
      <c r="AB1338" s="40"/>
      <c r="AC1338" s="40"/>
      <c r="AD1338" s="40"/>
      <c r="AE1338" s="41"/>
      <c r="AF1338" s="42"/>
      <c r="AG1338" s="49"/>
      <c r="AH1338" s="43"/>
      <c r="AI1338" s="43"/>
      <c r="AJ1338" s="44"/>
      <c r="AK1338" s="44"/>
      <c r="AL1338" s="44"/>
      <c r="AM1338" s="44"/>
      <c r="AN1338" s="36"/>
      <c r="AO1338" s="36"/>
      <c r="AP1338" s="36"/>
      <c r="AQ1338" s="36"/>
      <c r="AR1338" s="36"/>
      <c r="AS1338" s="36"/>
    </row>
    <row r="1339" spans="19:45" ht="30" customHeight="1" x14ac:dyDescent="0.25">
      <c r="S1339" s="4" t="str">
        <f>$BB$6</f>
        <v>10V</v>
      </c>
      <c r="T1339" s="3">
        <v>1.4</v>
      </c>
      <c r="U1339" s="36"/>
      <c r="V1339" s="37"/>
      <c r="W1339" s="37"/>
      <c r="X1339" s="38"/>
      <c r="Y1339" s="38"/>
      <c r="Z1339" s="48"/>
      <c r="AA1339" s="39"/>
      <c r="AB1339" s="40"/>
      <c r="AC1339" s="40"/>
      <c r="AD1339" s="40"/>
      <c r="AE1339" s="41"/>
      <c r="AF1339" s="42"/>
      <c r="AG1339" s="49"/>
      <c r="AH1339" s="43"/>
      <c r="AI1339" s="43"/>
      <c r="AJ1339" s="44"/>
      <c r="AK1339" s="44"/>
      <c r="AL1339" s="44"/>
      <c r="AM1339" s="44"/>
      <c r="AN1339" s="36"/>
      <c r="AO1339" s="36"/>
      <c r="AP1339" s="36"/>
      <c r="AQ1339" s="36"/>
      <c r="AR1339" s="36"/>
      <c r="AS1339" s="36"/>
    </row>
    <row r="1340" spans="19:45" ht="30" customHeight="1" x14ac:dyDescent="0.25">
      <c r="S1340" s="4" t="str">
        <f>$BB$7</f>
        <v>9V</v>
      </c>
      <c r="T1340" s="3">
        <v>0</v>
      </c>
      <c r="U1340" s="36"/>
      <c r="V1340" s="37"/>
      <c r="W1340" s="37"/>
      <c r="X1340" s="38"/>
      <c r="Y1340" s="38"/>
      <c r="Z1340" s="48"/>
      <c r="AA1340" s="39"/>
      <c r="AB1340" s="40"/>
      <c r="AC1340" s="40"/>
      <c r="AD1340" s="40"/>
      <c r="AE1340" s="41"/>
      <c r="AF1340" s="42"/>
      <c r="AG1340" s="49"/>
      <c r="AH1340" s="43"/>
      <c r="AI1340" s="43"/>
      <c r="AJ1340" s="44"/>
      <c r="AK1340" s="44"/>
      <c r="AL1340" s="44"/>
      <c r="AM1340" s="44"/>
      <c r="AN1340" s="36"/>
      <c r="AO1340" s="36"/>
      <c r="AP1340" s="36"/>
      <c r="AQ1340" s="36"/>
      <c r="AR1340" s="36"/>
      <c r="AS1340" s="36"/>
    </row>
    <row r="1341" spans="19:45" ht="30" customHeight="1" x14ac:dyDescent="0.25">
      <c r="S1341" s="4" t="str">
        <f>$BB$8</f>
        <v>8V</v>
      </c>
      <c r="T1341" s="3" t="s">
        <v>562</v>
      </c>
      <c r="U1341" s="36"/>
      <c r="V1341" s="37"/>
      <c r="W1341" s="37"/>
      <c r="X1341" s="38"/>
      <c r="Y1341" s="38"/>
      <c r="Z1341" s="48"/>
      <c r="AA1341" s="39"/>
      <c r="AB1341" s="40"/>
      <c r="AC1341" s="40"/>
      <c r="AD1341" s="40"/>
      <c r="AE1341" s="41"/>
      <c r="AF1341" s="42"/>
      <c r="AG1341" s="49"/>
      <c r="AH1341" s="43"/>
      <c r="AI1341" s="43"/>
      <c r="AJ1341" s="44"/>
      <c r="AK1341" s="44"/>
      <c r="AL1341" s="44"/>
      <c r="AM1341" s="44"/>
      <c r="AN1341" s="36"/>
      <c r="AO1341" s="36"/>
      <c r="AP1341" s="36"/>
      <c r="AQ1341" s="36"/>
      <c r="AR1341" s="36"/>
      <c r="AS1341" s="36"/>
    </row>
    <row r="1342" spans="19:45" ht="30" customHeight="1" x14ac:dyDescent="0.25">
      <c r="S1342" s="4" t="str">
        <f>$BB$9</f>
        <v>7V</v>
      </c>
      <c r="T1342" s="3" t="s">
        <v>562</v>
      </c>
      <c r="U1342" s="36"/>
      <c r="V1342" s="37"/>
      <c r="W1342" s="37"/>
      <c r="X1342" s="38"/>
      <c r="Y1342" s="38"/>
      <c r="Z1342" s="48"/>
      <c r="AA1342" s="39"/>
      <c r="AB1342" s="40"/>
      <c r="AC1342" s="40"/>
      <c r="AD1342" s="40"/>
      <c r="AE1342" s="41"/>
      <c r="AF1342" s="42"/>
      <c r="AG1342" s="49"/>
      <c r="AH1342" s="43"/>
      <c r="AI1342" s="43"/>
      <c r="AJ1342" s="44"/>
      <c r="AK1342" s="44"/>
      <c r="AL1342" s="44"/>
      <c r="AM1342" s="44"/>
      <c r="AN1342" s="36"/>
      <c r="AO1342" s="36"/>
      <c r="AP1342" s="36"/>
      <c r="AQ1342" s="36"/>
      <c r="AR1342" s="36"/>
      <c r="AS1342" s="36"/>
    </row>
    <row r="1343" spans="19:45" ht="30" customHeight="1" x14ac:dyDescent="0.25">
      <c r="S1343" s="4" t="str">
        <f>$BB$10</f>
        <v>FIX</v>
      </c>
      <c r="T1343" s="3">
        <v>0</v>
      </c>
      <c r="U1343" s="36"/>
      <c r="V1343" s="37"/>
      <c r="W1343" s="37"/>
      <c r="X1343" s="38"/>
      <c r="Y1343" s="38"/>
      <c r="Z1343" s="48"/>
      <c r="AA1343" s="39"/>
      <c r="AB1343" s="40"/>
      <c r="AC1343" s="40"/>
      <c r="AD1343" s="40"/>
      <c r="AE1343" s="41"/>
      <c r="AF1343" s="42"/>
      <c r="AG1343" s="49"/>
      <c r="AH1343" s="43"/>
      <c r="AI1343" s="43"/>
      <c r="AJ1343" s="44"/>
      <c r="AK1343" s="44"/>
      <c r="AL1343" s="44"/>
      <c r="AM1343" s="44"/>
      <c r="AN1343" s="36"/>
      <c r="AO1343" s="36"/>
      <c r="AP1343" s="36"/>
      <c r="AQ1343" s="36"/>
      <c r="AR1343" s="36"/>
      <c r="AS1343" s="36"/>
    </row>
    <row r="1344" spans="19:45" ht="30" customHeight="1" x14ac:dyDescent="0.25">
      <c r="S1344" s="4" t="str">
        <f>$BB$11</f>
        <v>-</v>
      </c>
      <c r="T1344" s="3"/>
      <c r="U1344" s="36"/>
      <c r="V1344" s="37"/>
      <c r="W1344" s="37"/>
      <c r="X1344" s="38"/>
      <c r="Y1344" s="38"/>
      <c r="Z1344" s="48"/>
      <c r="AA1344" s="39"/>
      <c r="AB1344" s="40"/>
      <c r="AC1344" s="40"/>
      <c r="AD1344" s="40"/>
      <c r="AE1344" s="41"/>
      <c r="AF1344" s="42"/>
      <c r="AG1344" s="49"/>
      <c r="AH1344" s="43"/>
      <c r="AI1344" s="43"/>
      <c r="AJ1344" s="44"/>
      <c r="AK1344" s="44"/>
      <c r="AL1344" s="44"/>
      <c r="AM1344" s="44"/>
      <c r="AN1344" s="36"/>
      <c r="AO1344" s="36"/>
      <c r="AP1344" s="36"/>
      <c r="AQ1344" s="36"/>
      <c r="AR1344" s="36"/>
      <c r="AS1344" s="36"/>
    </row>
    <row r="1345" spans="19:45" ht="30" customHeight="1" x14ac:dyDescent="0.25">
      <c r="S1345" s="4" t="str">
        <f>$BB$12</f>
        <v>-</v>
      </c>
      <c r="T1345" s="3"/>
      <c r="U1345" s="36"/>
      <c r="V1345" s="37"/>
      <c r="W1345" s="37"/>
      <c r="X1345" s="38"/>
      <c r="Y1345" s="38"/>
      <c r="Z1345" s="48"/>
      <c r="AA1345" s="39"/>
      <c r="AB1345" s="40"/>
      <c r="AC1345" s="40"/>
      <c r="AD1345" s="40"/>
      <c r="AE1345" s="41"/>
      <c r="AF1345" s="42"/>
      <c r="AG1345" s="49"/>
      <c r="AH1345" s="43"/>
      <c r="AI1345" s="43"/>
      <c r="AJ1345" s="44"/>
      <c r="AK1345" s="44"/>
      <c r="AL1345" s="44"/>
      <c r="AM1345" s="44"/>
      <c r="AN1345" s="36"/>
      <c r="AO1345" s="36"/>
      <c r="AP1345" s="36"/>
      <c r="AQ1345" s="36"/>
      <c r="AR1345" s="36"/>
      <c r="AS1345" s="36"/>
    </row>
    <row r="1346" spans="19:45" ht="30" customHeight="1" x14ac:dyDescent="0.25">
      <c r="S1346" s="4" t="str">
        <f>$BB$13</f>
        <v>-</v>
      </c>
      <c r="T1346" s="3"/>
      <c r="U1346" s="36"/>
      <c r="V1346" s="37"/>
      <c r="W1346" s="37"/>
      <c r="X1346" s="38"/>
      <c r="Y1346" s="38"/>
      <c r="Z1346" s="48"/>
      <c r="AA1346" s="39"/>
      <c r="AB1346" s="40"/>
      <c r="AC1346" s="40"/>
      <c r="AD1346" s="40"/>
      <c r="AE1346" s="41"/>
      <c r="AF1346" s="42"/>
      <c r="AG1346" s="49"/>
      <c r="AH1346" s="43"/>
      <c r="AI1346" s="43"/>
      <c r="AJ1346" s="44"/>
      <c r="AK1346" s="44"/>
      <c r="AL1346" s="44"/>
      <c r="AM1346" s="44"/>
      <c r="AN1346" s="36"/>
      <c r="AO1346" s="36"/>
      <c r="AP1346" s="36"/>
      <c r="AQ1346" s="36"/>
      <c r="AR1346" s="36"/>
      <c r="AS1346" s="36"/>
    </row>
    <row r="1347" spans="19:45" ht="30" customHeight="1" x14ac:dyDescent="0.25">
      <c r="S1347" s="4" t="str">
        <f>$BB$14</f>
        <v>-</v>
      </c>
      <c r="T1347" s="3"/>
      <c r="U1347" s="36"/>
      <c r="V1347" s="37"/>
      <c r="W1347" s="37"/>
      <c r="X1347" s="38"/>
      <c r="Y1347" s="38"/>
      <c r="Z1347" s="48"/>
      <c r="AA1347" s="39"/>
      <c r="AB1347" s="40"/>
      <c r="AC1347" s="40"/>
      <c r="AD1347" s="40"/>
      <c r="AE1347" s="41"/>
      <c r="AF1347" s="42"/>
      <c r="AG1347" s="49"/>
      <c r="AH1347" s="43"/>
      <c r="AI1347" s="43"/>
      <c r="AJ1347" s="44"/>
      <c r="AK1347" s="44"/>
      <c r="AL1347" s="44"/>
      <c r="AM1347" s="44"/>
      <c r="AN1347" s="36"/>
      <c r="AO1347" s="36"/>
      <c r="AP1347" s="36"/>
      <c r="AQ1347" s="36"/>
      <c r="AR1347" s="36"/>
      <c r="AS1347" s="36"/>
    </row>
    <row r="1348" spans="19:45" ht="30" customHeight="1" x14ac:dyDescent="0.25">
      <c r="S1348" s="4" t="str">
        <f>$BB$15</f>
        <v>-</v>
      </c>
      <c r="T1348" s="3"/>
      <c r="U1348" s="36"/>
      <c r="V1348" s="37"/>
      <c r="W1348" s="37"/>
      <c r="X1348" s="38"/>
      <c r="Y1348" s="38"/>
      <c r="Z1348" s="48"/>
      <c r="AA1348" s="39"/>
      <c r="AB1348" s="40"/>
      <c r="AC1348" s="40"/>
      <c r="AD1348" s="40"/>
      <c r="AE1348" s="41"/>
      <c r="AF1348" s="42"/>
      <c r="AG1348" s="49"/>
      <c r="AH1348" s="43"/>
      <c r="AI1348" s="43"/>
      <c r="AJ1348" s="44"/>
      <c r="AK1348" s="44"/>
      <c r="AL1348" s="44"/>
      <c r="AM1348" s="44"/>
      <c r="AN1348" s="36"/>
      <c r="AO1348" s="36"/>
      <c r="AP1348" s="36"/>
      <c r="AQ1348" s="36"/>
      <c r="AR1348" s="36"/>
      <c r="AS1348" s="36"/>
    </row>
    <row r="1349" spans="19:45" ht="30" customHeight="1" x14ac:dyDescent="0.25">
      <c r="S1349" s="4" t="str">
        <f>$BB$16</f>
        <v>-</v>
      </c>
      <c r="T1349" s="3"/>
      <c r="U1349" s="36"/>
      <c r="V1349" s="37"/>
      <c r="W1349" s="37"/>
      <c r="X1349" s="38"/>
      <c r="Y1349" s="38"/>
      <c r="Z1349" s="48"/>
      <c r="AA1349" s="39"/>
      <c r="AB1349" s="40"/>
      <c r="AC1349" s="40"/>
      <c r="AD1349" s="40"/>
      <c r="AE1349" s="41"/>
      <c r="AF1349" s="42"/>
      <c r="AG1349" s="49"/>
      <c r="AH1349" s="43"/>
      <c r="AI1349" s="43"/>
      <c r="AJ1349" s="44"/>
      <c r="AK1349" s="44"/>
      <c r="AL1349" s="44"/>
      <c r="AM1349" s="44"/>
      <c r="AN1349" s="36"/>
      <c r="AO1349" s="36"/>
      <c r="AP1349" s="36"/>
      <c r="AQ1349" s="36"/>
      <c r="AR1349" s="36"/>
      <c r="AS1349" s="36"/>
    </row>
    <row r="1350" spans="19:45" ht="30" customHeight="1" x14ac:dyDescent="0.25">
      <c r="S1350" s="4" t="str">
        <f>$BB$17</f>
        <v>-</v>
      </c>
      <c r="T1350" s="3"/>
      <c r="U1350" s="36"/>
      <c r="V1350" s="37"/>
      <c r="W1350" s="37"/>
      <c r="X1350" s="38"/>
      <c r="Y1350" s="38"/>
      <c r="Z1350" s="48"/>
      <c r="AA1350" s="39"/>
      <c r="AB1350" s="40"/>
      <c r="AC1350" s="40"/>
      <c r="AD1350" s="40"/>
      <c r="AE1350" s="41"/>
      <c r="AF1350" s="42"/>
      <c r="AG1350" s="49"/>
      <c r="AH1350" s="43"/>
      <c r="AI1350" s="43"/>
      <c r="AJ1350" s="44"/>
      <c r="AK1350" s="44"/>
      <c r="AL1350" s="44"/>
      <c r="AM1350" s="44"/>
      <c r="AN1350" s="36"/>
      <c r="AO1350" s="36"/>
      <c r="AP1350" s="36"/>
      <c r="AQ1350" s="36"/>
      <c r="AR1350" s="36"/>
      <c r="AS1350" s="36"/>
    </row>
    <row r="1351" spans="19:45" ht="30" customHeight="1" x14ac:dyDescent="0.25">
      <c r="S1351" s="4" t="str">
        <f>$BB$18</f>
        <v>-</v>
      </c>
      <c r="T1351" s="3"/>
      <c r="U1351" s="36"/>
      <c r="V1351" s="37"/>
      <c r="W1351" s="37"/>
      <c r="X1351" s="38"/>
      <c r="Y1351" s="38"/>
      <c r="Z1351" s="48"/>
      <c r="AA1351" s="39"/>
      <c r="AB1351" s="40"/>
      <c r="AC1351" s="40"/>
      <c r="AD1351" s="40"/>
      <c r="AE1351" s="41"/>
      <c r="AF1351" s="42"/>
      <c r="AG1351" s="49"/>
      <c r="AH1351" s="43"/>
      <c r="AI1351" s="43"/>
      <c r="AJ1351" s="44"/>
      <c r="AK1351" s="44"/>
      <c r="AL1351" s="44"/>
      <c r="AM1351" s="44"/>
      <c r="AN1351" s="36"/>
      <c r="AO1351" s="36"/>
      <c r="AP1351" s="36"/>
      <c r="AQ1351" s="36"/>
      <c r="AR1351" s="36"/>
      <c r="AS1351" s="36"/>
    </row>
    <row r="1352" spans="19:45" ht="30" customHeight="1" x14ac:dyDescent="0.25">
      <c r="S1352" s="4" t="str">
        <f>$BB$19</f>
        <v>-</v>
      </c>
      <c r="T1352" s="3"/>
      <c r="U1352" s="36"/>
      <c r="V1352" s="37"/>
      <c r="W1352" s="37"/>
      <c r="X1352" s="38"/>
      <c r="Y1352" s="38"/>
      <c r="Z1352" s="48"/>
      <c r="AA1352" s="39"/>
      <c r="AB1352" s="40"/>
      <c r="AC1352" s="40"/>
      <c r="AD1352" s="40"/>
      <c r="AE1352" s="41"/>
      <c r="AF1352" s="42"/>
      <c r="AG1352" s="49"/>
      <c r="AH1352" s="43"/>
      <c r="AI1352" s="43"/>
      <c r="AJ1352" s="44"/>
      <c r="AK1352" s="44"/>
      <c r="AL1352" s="44"/>
      <c r="AM1352" s="44"/>
      <c r="AN1352" s="36"/>
      <c r="AO1352" s="36"/>
      <c r="AP1352" s="36"/>
      <c r="AQ1352" s="36"/>
      <c r="AR1352" s="36"/>
      <c r="AS1352" s="36"/>
    </row>
    <row r="1353" spans="19:45" ht="30" customHeight="1" x14ac:dyDescent="0.25">
      <c r="S1353" s="4" t="str">
        <f>$BB$20</f>
        <v>-</v>
      </c>
      <c r="T1353" s="3"/>
      <c r="U1353" s="36"/>
      <c r="V1353" s="37"/>
      <c r="W1353" s="37"/>
      <c r="X1353" s="38"/>
      <c r="Y1353" s="38"/>
      <c r="Z1353" s="48"/>
      <c r="AA1353" s="39"/>
      <c r="AB1353" s="40"/>
      <c r="AC1353" s="40"/>
      <c r="AD1353" s="40"/>
      <c r="AE1353" s="41"/>
      <c r="AF1353" s="42"/>
      <c r="AG1353" s="49"/>
      <c r="AH1353" s="43"/>
      <c r="AI1353" s="43"/>
      <c r="AJ1353" s="44"/>
      <c r="AK1353" s="44"/>
      <c r="AL1353" s="44"/>
      <c r="AM1353" s="44"/>
      <c r="AN1353" s="36"/>
      <c r="AO1353" s="36"/>
      <c r="AP1353" s="36"/>
      <c r="AQ1353" s="36"/>
      <c r="AR1353" s="36"/>
      <c r="AS1353" s="36"/>
    </row>
    <row r="1354" spans="19:45" ht="30" customHeight="1" x14ac:dyDescent="0.25">
      <c r="S1354" s="4" t="str">
        <f>$BB$21</f>
        <v>-</v>
      </c>
      <c r="T1354" s="3"/>
      <c r="U1354" s="36"/>
      <c r="V1354" s="37"/>
      <c r="W1354" s="37"/>
      <c r="X1354" s="38"/>
      <c r="Y1354" s="38"/>
      <c r="Z1354" s="48"/>
      <c r="AA1354" s="39"/>
      <c r="AB1354" s="40"/>
      <c r="AC1354" s="40"/>
      <c r="AD1354" s="40"/>
      <c r="AE1354" s="41"/>
      <c r="AF1354" s="42"/>
      <c r="AG1354" s="49"/>
      <c r="AH1354" s="43"/>
      <c r="AI1354" s="43"/>
      <c r="AJ1354" s="44"/>
      <c r="AK1354" s="44"/>
      <c r="AL1354" s="44"/>
      <c r="AM1354" s="44"/>
      <c r="AN1354" s="36"/>
      <c r="AO1354" s="36"/>
      <c r="AP1354" s="36"/>
      <c r="AQ1354" s="36"/>
      <c r="AR1354" s="36"/>
      <c r="AS1354" s="36"/>
    </row>
    <row r="1355" spans="19:45" ht="30" customHeight="1" x14ac:dyDescent="0.25">
      <c r="S1355" s="4" t="str">
        <f>$BB$22</f>
        <v>-</v>
      </c>
      <c r="T1355" s="3"/>
      <c r="U1355" s="36"/>
      <c r="V1355" s="37"/>
      <c r="W1355" s="37"/>
      <c r="X1355" s="38"/>
      <c r="Y1355" s="38"/>
      <c r="Z1355" s="48"/>
      <c r="AA1355" s="39"/>
      <c r="AB1355" s="40"/>
      <c r="AC1355" s="40"/>
      <c r="AD1355" s="40"/>
      <c r="AE1355" s="41"/>
      <c r="AF1355" s="42"/>
      <c r="AG1355" s="49"/>
      <c r="AH1355" s="43"/>
      <c r="AI1355" s="43"/>
      <c r="AJ1355" s="44"/>
      <c r="AK1355" s="44"/>
      <c r="AL1355" s="44"/>
      <c r="AM1355" s="44"/>
      <c r="AN1355" s="36"/>
      <c r="AO1355" s="36"/>
      <c r="AP1355" s="36"/>
      <c r="AQ1355" s="36"/>
      <c r="AR1355" s="36"/>
      <c r="AS1355" s="36"/>
    </row>
    <row r="1356" spans="19:45" ht="30" customHeight="1" x14ac:dyDescent="0.25">
      <c r="S1356" s="4" t="str">
        <f>$BB$23</f>
        <v>-</v>
      </c>
      <c r="T1356" s="3"/>
      <c r="U1356" s="36"/>
      <c r="V1356" s="37"/>
      <c r="W1356" s="37"/>
      <c r="X1356" s="38"/>
      <c r="Y1356" s="38"/>
      <c r="Z1356" s="48"/>
      <c r="AA1356" s="39"/>
      <c r="AB1356" s="40"/>
      <c r="AC1356" s="40"/>
      <c r="AD1356" s="40"/>
      <c r="AE1356" s="41"/>
      <c r="AF1356" s="42"/>
      <c r="AG1356" s="49"/>
      <c r="AH1356" s="43"/>
      <c r="AI1356" s="43"/>
      <c r="AJ1356" s="44"/>
      <c r="AK1356" s="44"/>
      <c r="AL1356" s="44"/>
      <c r="AM1356" s="44"/>
      <c r="AN1356" s="36"/>
      <c r="AO1356" s="36"/>
      <c r="AP1356" s="36"/>
      <c r="AQ1356" s="36"/>
      <c r="AR1356" s="36"/>
      <c r="AS1356" s="36"/>
    </row>
    <row r="1357" spans="19:45" ht="30" customHeight="1" x14ac:dyDescent="0.25">
      <c r="S1357" s="4" t="str">
        <f>$BB$24</f>
        <v>-</v>
      </c>
      <c r="T1357" s="3"/>
      <c r="U1357" s="36"/>
      <c r="V1357" s="37"/>
      <c r="W1357" s="37"/>
      <c r="X1357" s="38"/>
      <c r="Y1357" s="38"/>
      <c r="Z1357" s="48"/>
      <c r="AA1357" s="39"/>
      <c r="AB1357" s="40"/>
      <c r="AC1357" s="40"/>
      <c r="AD1357" s="40"/>
      <c r="AE1357" s="41"/>
      <c r="AF1357" s="42"/>
      <c r="AG1357" s="49"/>
      <c r="AH1357" s="43"/>
      <c r="AI1357" s="43"/>
      <c r="AJ1357" s="44"/>
      <c r="AK1357" s="44"/>
      <c r="AL1357" s="44"/>
      <c r="AM1357" s="44"/>
      <c r="AN1357" s="36"/>
      <c r="AO1357" s="36"/>
      <c r="AP1357" s="36"/>
      <c r="AQ1357" s="36"/>
      <c r="AR1357" s="36"/>
      <c r="AS1357" s="36"/>
    </row>
    <row r="1358" spans="19:45" ht="30" customHeight="1" x14ac:dyDescent="0.25">
      <c r="S1358" s="4" t="str">
        <f>$BB$25</f>
        <v>-</v>
      </c>
      <c r="T1358" s="3"/>
      <c r="U1358" s="36"/>
      <c r="V1358" s="37"/>
      <c r="W1358" s="37"/>
      <c r="X1358" s="38"/>
      <c r="Y1358" s="38"/>
      <c r="Z1358" s="48"/>
      <c r="AA1358" s="39"/>
      <c r="AB1358" s="40"/>
      <c r="AC1358" s="40"/>
      <c r="AD1358" s="40"/>
      <c r="AE1358" s="41"/>
      <c r="AF1358" s="42"/>
      <c r="AG1358" s="49"/>
      <c r="AH1358" s="43"/>
      <c r="AI1358" s="43"/>
      <c r="AJ1358" s="44"/>
      <c r="AK1358" s="44"/>
      <c r="AL1358" s="44"/>
      <c r="AM1358" s="44"/>
      <c r="AN1358" s="36"/>
      <c r="AO1358" s="36"/>
      <c r="AP1358" s="36"/>
      <c r="AQ1358" s="36"/>
      <c r="AR1358" s="36"/>
      <c r="AS1358" s="36"/>
    </row>
    <row r="1359" spans="19:45" ht="30" customHeight="1" x14ac:dyDescent="0.25">
      <c r="S1359" s="4" t="str">
        <f>$BB$26</f>
        <v>-</v>
      </c>
      <c r="T1359" s="3"/>
      <c r="U1359" s="36"/>
      <c r="V1359" s="37"/>
      <c r="W1359" s="37"/>
      <c r="X1359" s="38"/>
      <c r="Y1359" s="38"/>
      <c r="Z1359" s="48"/>
      <c r="AA1359" s="39"/>
      <c r="AB1359" s="40"/>
      <c r="AC1359" s="40"/>
      <c r="AD1359" s="40"/>
      <c r="AE1359" s="41"/>
      <c r="AF1359" s="42"/>
      <c r="AG1359" s="49"/>
      <c r="AH1359" s="43"/>
      <c r="AI1359" s="43"/>
      <c r="AJ1359" s="44"/>
      <c r="AK1359" s="44"/>
      <c r="AL1359" s="44"/>
      <c r="AM1359" s="44"/>
      <c r="AN1359" s="36"/>
      <c r="AO1359" s="36"/>
      <c r="AP1359" s="36"/>
      <c r="AQ1359" s="36"/>
      <c r="AR1359" s="36"/>
      <c r="AS1359" s="36"/>
    </row>
    <row r="1360" spans="19:45" ht="30" customHeight="1" x14ac:dyDescent="0.25">
      <c r="S1360" s="4" t="str">
        <f>$BB$27</f>
        <v>-</v>
      </c>
      <c r="T1360" s="3"/>
      <c r="U1360" s="36"/>
      <c r="V1360" s="37"/>
      <c r="W1360" s="37"/>
      <c r="X1360" s="38"/>
      <c r="Y1360" s="38"/>
      <c r="Z1360" s="48"/>
      <c r="AA1360" s="39"/>
      <c r="AB1360" s="40"/>
      <c r="AC1360" s="40"/>
      <c r="AD1360" s="40"/>
      <c r="AE1360" s="41"/>
      <c r="AF1360" s="42"/>
      <c r="AG1360" s="49"/>
      <c r="AH1360" s="43"/>
      <c r="AI1360" s="43"/>
      <c r="AJ1360" s="44"/>
      <c r="AK1360" s="44"/>
      <c r="AL1360" s="44"/>
      <c r="AM1360" s="44"/>
      <c r="AN1360" s="36"/>
      <c r="AO1360" s="36"/>
      <c r="AP1360" s="36"/>
      <c r="AQ1360" s="36"/>
      <c r="AR1360" s="36"/>
      <c r="AS1360" s="36"/>
    </row>
    <row r="1361" spans="19:45" ht="30" customHeight="1" x14ac:dyDescent="0.25">
      <c r="S1361" s="4" t="str">
        <f>$BB$28</f>
        <v>-</v>
      </c>
      <c r="T1361" s="3"/>
      <c r="U1361" s="36"/>
      <c r="V1361" s="37"/>
      <c r="W1361" s="37"/>
      <c r="X1361" s="38"/>
      <c r="Y1361" s="38"/>
      <c r="Z1361" s="48"/>
      <c r="AA1361" s="39"/>
      <c r="AB1361" s="40"/>
      <c r="AC1361" s="40"/>
      <c r="AD1361" s="40"/>
      <c r="AE1361" s="41"/>
      <c r="AF1361" s="42"/>
      <c r="AG1361" s="49"/>
      <c r="AH1361" s="43"/>
      <c r="AI1361" s="43"/>
      <c r="AJ1361" s="44"/>
      <c r="AK1361" s="44"/>
      <c r="AL1361" s="44"/>
      <c r="AM1361" s="44"/>
      <c r="AN1361" s="36"/>
      <c r="AO1361" s="36"/>
      <c r="AP1361" s="36"/>
      <c r="AQ1361" s="36"/>
      <c r="AR1361" s="36"/>
      <c r="AS1361" s="36"/>
    </row>
    <row r="1362" spans="19:45" ht="30" customHeight="1" x14ac:dyDescent="0.25">
      <c r="S1362" s="4" t="str">
        <f>$BB$29</f>
        <v>-</v>
      </c>
      <c r="T1362" s="3"/>
      <c r="U1362" s="36"/>
      <c r="V1362" s="37"/>
      <c r="W1362" s="37"/>
      <c r="X1362" s="38"/>
      <c r="Y1362" s="38"/>
      <c r="Z1362" s="48"/>
      <c r="AA1362" s="39"/>
      <c r="AB1362" s="40"/>
      <c r="AC1362" s="40"/>
      <c r="AD1362" s="40"/>
      <c r="AE1362" s="41"/>
      <c r="AF1362" s="42"/>
      <c r="AG1362" s="49"/>
      <c r="AH1362" s="43"/>
      <c r="AI1362" s="43"/>
      <c r="AJ1362" s="44"/>
      <c r="AK1362" s="44"/>
      <c r="AL1362" s="44"/>
      <c r="AM1362" s="44"/>
      <c r="AN1362" s="36"/>
      <c r="AO1362" s="36"/>
      <c r="AP1362" s="36"/>
      <c r="AQ1362" s="36"/>
      <c r="AR1362" s="36"/>
      <c r="AS1362" s="36"/>
    </row>
    <row r="1363" spans="19:45" ht="30" customHeight="1" x14ac:dyDescent="0.25">
      <c r="S1363" s="4" t="str">
        <f>$BB$30</f>
        <v>-</v>
      </c>
      <c r="T1363" s="3"/>
      <c r="U1363" s="36"/>
      <c r="V1363" s="37"/>
      <c r="W1363" s="37"/>
      <c r="X1363" s="38"/>
      <c r="Y1363" s="38"/>
      <c r="Z1363" s="48"/>
      <c r="AA1363" s="39"/>
      <c r="AB1363" s="40"/>
      <c r="AC1363" s="40"/>
      <c r="AD1363" s="40"/>
      <c r="AE1363" s="41"/>
      <c r="AF1363" s="42"/>
      <c r="AG1363" s="49"/>
      <c r="AH1363" s="43"/>
      <c r="AI1363" s="43"/>
      <c r="AJ1363" s="44"/>
      <c r="AK1363" s="44"/>
      <c r="AL1363" s="44"/>
      <c r="AM1363" s="44"/>
      <c r="AN1363" s="36"/>
      <c r="AO1363" s="36"/>
      <c r="AP1363" s="36"/>
      <c r="AQ1363" s="36"/>
      <c r="AR1363" s="36"/>
      <c r="AS1363" s="36"/>
    </row>
    <row r="1364" spans="19:45" ht="30" customHeight="1" x14ac:dyDescent="0.25">
      <c r="S1364" s="4" t="str">
        <f>$BB$31</f>
        <v>-</v>
      </c>
      <c r="T1364" s="3"/>
      <c r="U1364" s="36"/>
      <c r="V1364" s="37"/>
      <c r="W1364" s="37"/>
      <c r="X1364" s="38"/>
      <c r="Y1364" s="38"/>
      <c r="Z1364" s="48"/>
      <c r="AA1364" s="39"/>
      <c r="AB1364" s="40"/>
      <c r="AC1364" s="40"/>
      <c r="AD1364" s="40"/>
      <c r="AE1364" s="41"/>
      <c r="AF1364" s="42"/>
      <c r="AG1364" s="49"/>
      <c r="AH1364" s="43"/>
      <c r="AI1364" s="43"/>
      <c r="AJ1364" s="44"/>
      <c r="AK1364" s="44"/>
      <c r="AL1364" s="44"/>
      <c r="AM1364" s="44"/>
      <c r="AN1364" s="36"/>
      <c r="AO1364" s="36"/>
      <c r="AP1364" s="36"/>
      <c r="AQ1364" s="36"/>
      <c r="AR1364" s="36"/>
      <c r="AS1364" s="36"/>
    </row>
    <row r="1365" spans="19:45" ht="30" customHeight="1" x14ac:dyDescent="0.25">
      <c r="S1365" s="34"/>
      <c r="T1365" s="34"/>
      <c r="U1365" s="34"/>
      <c r="V1365" s="34"/>
      <c r="W1365" s="34"/>
      <c r="X1365" s="34"/>
      <c r="Y1365" s="34"/>
      <c r="Z1365" s="34"/>
      <c r="AA1365" s="34"/>
      <c r="AB1365" s="34"/>
      <c r="AC1365" s="34"/>
      <c r="AD1365" s="34"/>
      <c r="AE1365" s="34"/>
      <c r="AF1365" s="34"/>
      <c r="AG1365" s="34"/>
      <c r="AH1365" s="34"/>
      <c r="AI1365" s="34"/>
      <c r="AJ1365" s="34"/>
      <c r="AK1365" s="34"/>
      <c r="AL1365" s="34"/>
      <c r="AM1365" s="34"/>
      <c r="AN1365" s="34"/>
      <c r="AO1365" s="34"/>
      <c r="AP1365" s="34"/>
      <c r="AQ1365" s="34"/>
      <c r="AR1365" s="6"/>
      <c r="AS1365" s="6"/>
    </row>
    <row r="1366" spans="19:45" ht="30" customHeight="1" x14ac:dyDescent="0.25">
      <c r="S1366" s="31" cm="1">
        <f t="array" ref="S1366">BoxNum(ROW($S1366))</f>
        <v>22</v>
      </c>
      <c r="T1366" s="7" t="s">
        <v>698</v>
      </c>
      <c r="U1366" s="15" t="s">
        <v>1317</v>
      </c>
      <c r="V1366" s="12"/>
      <c r="W1366" s="65"/>
      <c r="X1366" s="12"/>
      <c r="Y1366" s="7">
        <f>VLOOKUP(U1366,$DX$1:$DZ$21,3,FALSE)</f>
        <v>0</v>
      </c>
      <c r="AD1366" s="8"/>
    </row>
    <row r="1367" spans="19:45" ht="30" customHeight="1" x14ac:dyDescent="0.25">
      <c r="S1367" s="7" t="s">
        <v>24</v>
      </c>
      <c r="T1367" s="15" t="s">
        <v>606</v>
      </c>
      <c r="U1367" s="5" t="s">
        <v>23</v>
      </c>
      <c r="V1367" s="7" t="str">
        <f>VLOOKUP(U1366,$DX$1:$DZ$21,2,FALSE)</f>
        <v>Bit11,13,15</v>
      </c>
      <c r="W1367" s="19"/>
      <c r="X1367" s="19"/>
      <c r="Y1367" s="19"/>
      <c r="Z1367" s="19"/>
      <c r="AA1367" s="5" t="s">
        <v>592</v>
      </c>
      <c r="AB1367" s="26" t="str">
        <f>T1386&amp;"_"&amp;ABS(T1384)&amp;"dB_"&amp;T1388&amp;"_"&amp;T1389&amp;"_"&amp;GetAbsMaxMinText(AF1370:AG1429)&amp;"_"&amp;T1369&amp;"_"&amp;T1368&amp;S1366&amp;"."&amp;T1392</f>
        <v>default_NormalMode_38dB_304ZA_2282A_455_540_ZTS6156_lowiq_MP22.6</v>
      </c>
      <c r="AC1367" s="18"/>
      <c r="AD1367" s="18"/>
      <c r="AE1367" s="18"/>
      <c r="AF1367" s="18"/>
      <c r="AG1367" s="18"/>
      <c r="AH1367" s="19"/>
      <c r="AI1367" s="19" t="s">
        <v>2</v>
      </c>
      <c r="AJ1367" s="16" t="s">
        <v>1305</v>
      </c>
      <c r="AK1367" s="16"/>
      <c r="AL1367" s="16"/>
      <c r="AM1367" s="16"/>
      <c r="AN1367" s="16"/>
      <c r="AO1367" s="16"/>
      <c r="AP1367" s="16"/>
      <c r="AQ1367" s="16"/>
      <c r="AR1367" s="16"/>
      <c r="AS1367" s="16"/>
    </row>
    <row r="1368" spans="19:45" ht="30" customHeight="1" x14ac:dyDescent="0.25">
      <c r="S1368" s="7" t="s">
        <v>5</v>
      </c>
      <c r="T1368" s="15" t="s">
        <v>1148</v>
      </c>
      <c r="U1368" s="32" t="str">
        <f>HYPERLINK("#A"&amp;(S1366+1),"&lt;==Block" &amp; $S1366 &amp;"==&gt;")</f>
        <v>&lt;==Block22==&gt;</v>
      </c>
      <c r="V1368" s="51"/>
      <c r="W1368" s="19"/>
      <c r="X1368" s="19"/>
      <c r="Y1368" s="23"/>
      <c r="Z1368" s="8"/>
      <c r="AA1368" s="19"/>
      <c r="AB1368" s="121" t="str" cm="1">
        <f t="array" aca="1" ref="AB1368" ca="1">IF(INDIRECT(ADDRESS((QUOTIENT(ROW(AB1368)-0.1,65)*65)+4,COLUMN(AB1369)))="Gain-inphase","$BM$2:$BM$31","$BN$2:$BN$31")</f>
        <v>$BM$2:$BM$31</v>
      </c>
      <c r="AC1368" s="19"/>
      <c r="AD1368" s="19"/>
      <c r="AE1368" s="19"/>
      <c r="AF1368" s="19"/>
      <c r="AG1368" s="19"/>
      <c r="AH1368" s="19"/>
      <c r="AI1368" s="19"/>
      <c r="AJ1368" s="19"/>
      <c r="AK1368" s="19"/>
      <c r="AL1368" s="19"/>
      <c r="AM1368" s="19"/>
      <c r="AN1368" s="57" t="s">
        <v>723</v>
      </c>
      <c r="AO1368" s="57" t="s">
        <v>709</v>
      </c>
      <c r="AP1368" s="57" t="s">
        <v>710</v>
      </c>
      <c r="AQ1368" s="57" t="s">
        <v>611</v>
      </c>
      <c r="AR1368" s="57" t="s">
        <v>711</v>
      </c>
      <c r="AS1368" s="50"/>
    </row>
    <row r="1369" spans="19:45" ht="30" customHeight="1" x14ac:dyDescent="0.25">
      <c r="S1369" s="7" t="s">
        <v>10</v>
      </c>
      <c r="T1369" s="15" t="s">
        <v>1304</v>
      </c>
      <c r="U1369" s="52" t="s">
        <v>775</v>
      </c>
      <c r="V1369" s="33" t="s">
        <v>601</v>
      </c>
      <c r="W1369" s="33" t="s">
        <v>602</v>
      </c>
      <c r="X1369" s="33" t="s">
        <v>603</v>
      </c>
      <c r="Y1369" s="33" t="s">
        <v>603</v>
      </c>
      <c r="Z1369" s="33" t="s">
        <v>591</v>
      </c>
      <c r="AA1369" s="33" t="s">
        <v>7</v>
      </c>
      <c r="AB1369" s="120" t="s">
        <v>1329</v>
      </c>
      <c r="AC1369" s="33" t="s">
        <v>577</v>
      </c>
      <c r="AD1369" s="33" t="s">
        <v>611</v>
      </c>
      <c r="AE1369" s="33" t="s">
        <v>569</v>
      </c>
      <c r="AF1369" s="35" t="s">
        <v>593</v>
      </c>
      <c r="AG1369" s="35" t="s">
        <v>594</v>
      </c>
      <c r="AH1369" s="35" t="s">
        <v>595</v>
      </c>
      <c r="AI1369" s="35" t="s">
        <v>596</v>
      </c>
      <c r="AJ1369" s="56" t="s">
        <v>597</v>
      </c>
      <c r="AK1369" s="56" t="s">
        <v>598</v>
      </c>
      <c r="AL1369" s="56" t="s">
        <v>599</v>
      </c>
      <c r="AM1369" s="56" t="s">
        <v>600</v>
      </c>
      <c r="AN1369" s="56" t="str">
        <f>VLOOKUP($T1377,$DE$1:$DJ$31,2,FALSE)</f>
        <v>Full</v>
      </c>
      <c r="AO1369" s="56" t="str">
        <f>VLOOKUP($T1377,$DE$1:$DJ$31,3,FALSE)</f>
        <v>Full</v>
      </c>
      <c r="AP1369" s="56" t="str">
        <f>VLOOKUP($T1377,$DE$1:$DJ$31,4,FALSE)</f>
        <v>non</v>
      </c>
      <c r="AQ1369" s="56" t="str">
        <f>VLOOKUP($T1377,$DE$1:$DJ$31,5,FALSE)</f>
        <v>non</v>
      </c>
      <c r="AR1369" s="56" t="str">
        <f>VLOOKUP($T1377,$DE$1:$DJ$31,6,FALSE)</f>
        <v>Full</v>
      </c>
      <c r="AS1369" s="35" t="s">
        <v>726</v>
      </c>
    </row>
    <row r="1370" spans="19:45" ht="30" customHeight="1" x14ac:dyDescent="0.25">
      <c r="S1370" s="7" t="s">
        <v>18</v>
      </c>
      <c r="T1370" s="15" t="s">
        <v>1278</v>
      </c>
      <c r="U1370" s="36" t="str">
        <f t="shared" ref="U1370:U1379" ca="1" si="226">ConfigCode($AA1370,$AN1370,$AO1370,$AP1370,$AQ1370,$AR1370,$AF1370,$AG1370,2)</f>
        <v>0x3A=-46.50,-45.50;</v>
      </c>
      <c r="V1370" s="37"/>
      <c r="W1370" s="37"/>
      <c r="X1370" s="68"/>
      <c r="Y1370" s="68"/>
      <c r="Z1370" s="55">
        <f t="shared" ref="Z1370:Z1379" ca="1" si="227" xml:space="preserve">
N("vbias,vlookup vbias range")+
VLOOKUP($AA1370,INDIRECT(BoxVal(ROW($AA1370),34,COLUMN(T1366))),2,FALSE)+
N("gain")+
$AB1370+
N("vcm")+
VLOOKUP($AC1370,$CT$1:$DC$31,7,FALSE)+
N("(vbias*vcp*vbg-vbias)*sensor ratio")+
VbiasCal($AA1370,$AD1370,$AE1370,BoxVal(ROW($AC1370),18,COLUMN($T$22)))+
N("vbias ref+gain ref")+
$V1370+$W1370</f>
        <v>8</v>
      </c>
      <c r="AA1370" s="39" t="s">
        <v>586</v>
      </c>
      <c r="AB1370" s="40">
        <v>5.5</v>
      </c>
      <c r="AC1370" s="40" t="s">
        <v>996</v>
      </c>
      <c r="AD1370" s="40">
        <v>1</v>
      </c>
      <c r="AE1370" s="41">
        <v>0</v>
      </c>
      <c r="AF1370" s="42">
        <v>-46.5</v>
      </c>
      <c r="AG1370" s="42">
        <v>-45.5</v>
      </c>
      <c r="AH1370" s="43">
        <f t="shared" ref="AH1370:AH1379" ca="1" si="228">$AF1370+$Z1370</f>
        <v>-38.5</v>
      </c>
      <c r="AI1370" s="43">
        <f t="shared" ref="AI1370:AI1379" ca="1" si="229">$AG1370+$Z1370</f>
        <v>-37.5</v>
      </c>
      <c r="AJ1370" s="44">
        <f t="shared" ref="AJ1370:AJ1379" ca="1" si="230" xml:space="preserve">
N("initial sens-loopgain")+
$AF1370-BoxVal(ROW($AA1370),26,COLUMN(INDIRECT("T"&amp;(INT(ROW($AA1387)/65))*65+2)))</f>
        <v>-46.5</v>
      </c>
      <c r="AK1370" s="44">
        <f t="shared" ref="AK1370:AK1379" ca="1" si="231">AJ1370+(AG1370-AF1370)</f>
        <v>-45.5</v>
      </c>
      <c r="AL1370" s="44">
        <f t="shared" ref="AL1370:AL1379" ca="1" si="232" xml:space="preserve">
N("initial sens-loopgain-gain-gain ref-vcm")+
$AH1370-
BoxVal(ROW($AA1370),26,COLUMN(INDIRECT("T"&amp;(INT(ROW($AA1387)/65))*65+2)))-
$AB1370-
$W1370-
IFERROR(VLOOKUP($AC1370,$CT$1:$DC$31,7,FALSE),0)</f>
        <v>-44</v>
      </c>
      <c r="AM1370" s="44">
        <f t="shared" ref="AM1370:AM1379" ca="1" si="233">AL1370+(AG1370-AF1370)</f>
        <v>-43</v>
      </c>
      <c r="AN1370" s="36" t="str">
        <f t="shared" ref="AN1370:AN1379" ca="1" si="234">IF(BoxVal(ROW(AA1370),9,COLUMN(T1368))="FIX","00",ManualLookup(AA1370,BoxVal(ROW(AA1370),4,COLUMN(AN1368)),INDIRECT(DN$3)))</f>
        <v>30</v>
      </c>
      <c r="AO1370" s="36" t="str">
        <f ca="1">ManualLookup(AB1370,BoxVal(ROW(AB1370),4,COLUMN(AO1368)),IF(INDIRECT("$AB$"&amp;(INT((ROW()-4)/65)*65+4))="Gain-outphase",INDIRECT(DO$4),INDIRECT(DO$3)))</f>
        <v>0A</v>
      </c>
      <c r="AP1370" s="36" t="str">
        <f t="shared" ref="AP1370:AP1379" ca="1" si="235">ManualLookup(AC1370,BoxVal(ROW(AC1370),4,COLUMN(AP1368)),INDIRECT(DP$3))</f>
        <v>00</v>
      </c>
      <c r="AQ1370" s="36" t="str">
        <f t="shared" ref="AQ1370:AQ1379" ca="1" si="236">ManualLookup(AD1370,BoxVal(ROW(AD1370),4,COLUMN(AQ1368)),INDIRECT(DQ$3))</f>
        <v>00</v>
      </c>
      <c r="AR1370" s="36" t="str">
        <f t="shared" ref="AR1370:AR1379" ca="1" si="237">ManualLookup(AE1370,BoxVal(ROW(AE1370),4,COLUMN(AR1368)),INDIRECT(DR$3))</f>
        <v>00</v>
      </c>
      <c r="AS1370" s="33"/>
    </row>
    <row r="1371" spans="19:45" ht="30" customHeight="1" x14ac:dyDescent="0.25">
      <c r="S1371" s="7" t="s">
        <v>13</v>
      </c>
      <c r="T1371" s="15" t="s">
        <v>1160</v>
      </c>
      <c r="U1371" s="36" t="str">
        <f t="shared" ca="1" si="226"/>
        <v>0x4A=-47.50,-46.50;</v>
      </c>
      <c r="V1371" s="37"/>
      <c r="W1371" s="37"/>
      <c r="X1371" s="68"/>
      <c r="Y1371" s="68"/>
      <c r="Z1371" s="55">
        <f t="shared" ca="1" si="227"/>
        <v>9</v>
      </c>
      <c r="AA1371" s="39" t="s">
        <v>587</v>
      </c>
      <c r="AB1371" s="40">
        <v>5.5</v>
      </c>
      <c r="AC1371" s="40" t="s">
        <v>996</v>
      </c>
      <c r="AD1371" s="40">
        <v>1</v>
      </c>
      <c r="AE1371" s="41">
        <v>0</v>
      </c>
      <c r="AF1371" s="42">
        <v>-47.5</v>
      </c>
      <c r="AG1371" s="47">
        <f t="shared" ref="AG1371:AG1379" si="238">AF1370</f>
        <v>-46.5</v>
      </c>
      <c r="AH1371" s="43">
        <f t="shared" ca="1" si="228"/>
        <v>-38.5</v>
      </c>
      <c r="AI1371" s="43">
        <f t="shared" ca="1" si="229"/>
        <v>-37.5</v>
      </c>
      <c r="AJ1371" s="44">
        <f t="shared" ca="1" si="230"/>
        <v>-47.5</v>
      </c>
      <c r="AK1371" s="44">
        <f t="shared" ca="1" si="231"/>
        <v>-46.5</v>
      </c>
      <c r="AL1371" s="44">
        <f t="shared" ca="1" si="232"/>
        <v>-44</v>
      </c>
      <c r="AM1371" s="44">
        <f t="shared" ca="1" si="233"/>
        <v>-43</v>
      </c>
      <c r="AN1371" s="36" t="str">
        <f t="shared" ca="1" si="234"/>
        <v>40</v>
      </c>
      <c r="AO1371" s="36" t="str">
        <f ca="1">ManualLookup(AB1371,BoxVal(ROW(AB1371),4,COLUMN(AO1369)),IF(INDIRECT("$AB$"&amp;(INT((ROW()-4)/65)*65+4))="Gain-outphase",INDIRECT(DO$4),INDIRECT(DO$3)))</f>
        <v>0A</v>
      </c>
      <c r="AP1371" s="36" t="str">
        <f t="shared" ca="1" si="235"/>
        <v>00</v>
      </c>
      <c r="AQ1371" s="36" t="str">
        <f t="shared" ca="1" si="236"/>
        <v>00</v>
      </c>
      <c r="AR1371" s="36" t="str">
        <f t="shared" ca="1" si="237"/>
        <v>00</v>
      </c>
      <c r="AS1371" s="36"/>
    </row>
    <row r="1372" spans="19:45" ht="30" customHeight="1" x14ac:dyDescent="0.25">
      <c r="S1372" s="26"/>
      <c r="T1372" s="17"/>
      <c r="U1372" s="36" t="str">
        <f t="shared" ca="1" si="226"/>
        <v>0x5A=-48.50,-47.50;</v>
      </c>
      <c r="V1372" s="37"/>
      <c r="W1372" s="37"/>
      <c r="X1372" s="68"/>
      <c r="Y1372" s="68"/>
      <c r="Z1372" s="55">
        <f t="shared" ca="1" si="227"/>
        <v>10</v>
      </c>
      <c r="AA1372" s="39" t="s">
        <v>580</v>
      </c>
      <c r="AB1372" s="40">
        <v>5.5</v>
      </c>
      <c r="AC1372" s="40" t="s">
        <v>995</v>
      </c>
      <c r="AD1372" s="40">
        <v>1</v>
      </c>
      <c r="AE1372" s="41">
        <v>0</v>
      </c>
      <c r="AF1372" s="42">
        <v>-48.5</v>
      </c>
      <c r="AG1372" s="47">
        <f t="shared" si="238"/>
        <v>-47.5</v>
      </c>
      <c r="AH1372" s="43">
        <f t="shared" ca="1" si="228"/>
        <v>-38.5</v>
      </c>
      <c r="AI1372" s="43">
        <f t="shared" ca="1" si="229"/>
        <v>-37.5</v>
      </c>
      <c r="AJ1372" s="44">
        <f t="shared" ca="1" si="230"/>
        <v>-48.5</v>
      </c>
      <c r="AK1372" s="44">
        <f t="shared" ca="1" si="231"/>
        <v>-47.5</v>
      </c>
      <c r="AL1372" s="44">
        <f t="shared" ca="1" si="232"/>
        <v>-44</v>
      </c>
      <c r="AM1372" s="44">
        <f t="shared" ca="1" si="233"/>
        <v>-43</v>
      </c>
      <c r="AN1372" s="36" t="str">
        <f t="shared" ca="1" si="234"/>
        <v>50</v>
      </c>
      <c r="AO1372" s="36" t="str">
        <f ca="1">ManualLookup(AB1372,BoxVal(ROW(AB1372),4,COLUMN(AO1370)),IF(INDIRECT("$AB$"&amp;(INT((ROW()-4)/65)*65+4))="Gain-outphase",INDIRECT(DO$4),INDIRECT(DO$3)))</f>
        <v>0A</v>
      </c>
      <c r="AP1372" s="36" t="str">
        <f t="shared" ca="1" si="235"/>
        <v>00</v>
      </c>
      <c r="AQ1372" s="36" t="str">
        <f t="shared" ca="1" si="236"/>
        <v>00</v>
      </c>
      <c r="AR1372" s="36" t="str">
        <f t="shared" ca="1" si="237"/>
        <v>00</v>
      </c>
      <c r="AS1372" s="36"/>
    </row>
    <row r="1373" spans="19:45" ht="30" customHeight="1" x14ac:dyDescent="0.25">
      <c r="S1373" s="7" t="s">
        <v>19</v>
      </c>
      <c r="T1373" s="15" t="s">
        <v>1161</v>
      </c>
      <c r="U1373" s="36" t="str">
        <f t="shared" ca="1" si="226"/>
        <v>0x6A=-49.00,-48.50;</v>
      </c>
      <c r="V1373" s="37"/>
      <c r="W1373" s="37"/>
      <c r="X1373" s="68"/>
      <c r="Y1373" s="68"/>
      <c r="Z1373" s="55">
        <f t="shared" ca="1" si="227"/>
        <v>10.8</v>
      </c>
      <c r="AA1373" s="39" t="s">
        <v>581</v>
      </c>
      <c r="AB1373" s="40">
        <v>5.5</v>
      </c>
      <c r="AC1373" s="40" t="s">
        <v>995</v>
      </c>
      <c r="AD1373" s="40">
        <v>1</v>
      </c>
      <c r="AE1373" s="41">
        <v>0</v>
      </c>
      <c r="AF1373" s="42">
        <v>-49</v>
      </c>
      <c r="AG1373" s="47">
        <f t="shared" si="238"/>
        <v>-48.5</v>
      </c>
      <c r="AH1373" s="43">
        <f t="shared" ca="1" si="228"/>
        <v>-38.200000000000003</v>
      </c>
      <c r="AI1373" s="43">
        <f t="shared" ca="1" si="229"/>
        <v>-37.700000000000003</v>
      </c>
      <c r="AJ1373" s="44">
        <f t="shared" ca="1" si="230"/>
        <v>-49</v>
      </c>
      <c r="AK1373" s="44">
        <f t="shared" ca="1" si="231"/>
        <v>-48.5</v>
      </c>
      <c r="AL1373" s="44">
        <f t="shared" ca="1" si="232"/>
        <v>-43.7</v>
      </c>
      <c r="AM1373" s="44">
        <f t="shared" ca="1" si="233"/>
        <v>-43.2</v>
      </c>
      <c r="AN1373" s="36" t="str">
        <f t="shared" ca="1" si="234"/>
        <v>60</v>
      </c>
      <c r="AO1373" s="36" t="str">
        <f ca="1">ManualLookup(AB1373,BoxVal(ROW(AB1373),4,COLUMN(AO1371)),IF(INDIRECT("$AB$"&amp;(INT((ROW()-4)/65)*65+4))="Gain-outphase",INDIRECT(DO$4),INDIRECT(DO$3)))</f>
        <v>0A</v>
      </c>
      <c r="AP1373" s="36" t="str">
        <f t="shared" ca="1" si="235"/>
        <v>00</v>
      </c>
      <c r="AQ1373" s="36" t="str">
        <f t="shared" ca="1" si="236"/>
        <v>00</v>
      </c>
      <c r="AR1373" s="36" t="str">
        <f t="shared" ca="1" si="237"/>
        <v>00</v>
      </c>
      <c r="AS1373" s="36"/>
    </row>
    <row r="1374" spans="19:45" ht="30" customHeight="1" x14ac:dyDescent="0.25">
      <c r="S1374" s="7" t="s">
        <v>15</v>
      </c>
      <c r="T1374" s="15" t="s">
        <v>1151</v>
      </c>
      <c r="U1374" s="36" t="str">
        <f t="shared" ca="1" si="226"/>
        <v>0x6B=-49.80,-49.00;</v>
      </c>
      <c r="V1374" s="37">
        <v>-0.5</v>
      </c>
      <c r="W1374" s="37"/>
      <c r="X1374" s="68"/>
      <c r="Y1374" s="68"/>
      <c r="Z1374" s="55">
        <f t="shared" ca="1" si="227"/>
        <v>11.3</v>
      </c>
      <c r="AA1374" s="39" t="s">
        <v>581</v>
      </c>
      <c r="AB1374" s="40">
        <v>6.5</v>
      </c>
      <c r="AC1374" s="40" t="s">
        <v>995</v>
      </c>
      <c r="AD1374" s="40">
        <v>1</v>
      </c>
      <c r="AE1374" s="41">
        <v>0</v>
      </c>
      <c r="AF1374" s="42">
        <v>-49.8</v>
      </c>
      <c r="AG1374" s="47">
        <f t="shared" si="238"/>
        <v>-49</v>
      </c>
      <c r="AH1374" s="43">
        <f t="shared" ca="1" si="228"/>
        <v>-38.5</v>
      </c>
      <c r="AI1374" s="43">
        <f t="shared" ca="1" si="229"/>
        <v>-37.700000000000003</v>
      </c>
      <c r="AJ1374" s="44">
        <f t="shared" ca="1" si="230"/>
        <v>-49.8</v>
      </c>
      <c r="AK1374" s="44">
        <f t="shared" ca="1" si="231"/>
        <v>-49</v>
      </c>
      <c r="AL1374" s="44">
        <f t="shared" ca="1" si="232"/>
        <v>-45</v>
      </c>
      <c r="AM1374" s="44">
        <f t="shared" ca="1" si="233"/>
        <v>-44.2</v>
      </c>
      <c r="AN1374" s="36" t="str">
        <f t="shared" ca="1" si="234"/>
        <v>60</v>
      </c>
      <c r="AO1374" s="36" t="str">
        <f ca="1">ManualLookup(AB1374,BoxVal(ROW(AB1374),4,COLUMN(AO1372)),IF(INDIRECT("$AB$"&amp;(INT((ROW()-4)/65)*65+4))="Gain-outphase",INDIRECT(DO$4),INDIRECT(DO$3)))</f>
        <v>0B</v>
      </c>
      <c r="AP1374" s="36" t="str">
        <f t="shared" ca="1" si="235"/>
        <v>00</v>
      </c>
      <c r="AQ1374" s="36" t="str">
        <f t="shared" ca="1" si="236"/>
        <v>00</v>
      </c>
      <c r="AR1374" s="36" t="str">
        <f t="shared" ca="1" si="237"/>
        <v>00</v>
      </c>
      <c r="AS1374" s="36"/>
    </row>
    <row r="1375" spans="19:45" ht="30" customHeight="1" x14ac:dyDescent="0.25">
      <c r="S1375" s="7" t="s">
        <v>705</v>
      </c>
      <c r="T1375" s="15" t="s">
        <v>1152</v>
      </c>
      <c r="U1375" s="36" t="str">
        <f t="shared" ca="1" si="226"/>
        <v>0x6C=-50.80,-49.80;</v>
      </c>
      <c r="V1375" s="37">
        <v>-0.5</v>
      </c>
      <c r="W1375" s="37"/>
      <c r="X1375" s="68"/>
      <c r="Y1375" s="68"/>
      <c r="Z1375" s="55">
        <f t="shared" ca="1" si="227"/>
        <v>12.3</v>
      </c>
      <c r="AA1375" s="39" t="s">
        <v>581</v>
      </c>
      <c r="AB1375" s="40">
        <v>7.5</v>
      </c>
      <c r="AC1375" s="40" t="s">
        <v>995</v>
      </c>
      <c r="AD1375" s="40">
        <v>1</v>
      </c>
      <c r="AE1375" s="41">
        <v>0</v>
      </c>
      <c r="AF1375" s="42">
        <v>-50.8</v>
      </c>
      <c r="AG1375" s="47">
        <f t="shared" si="238"/>
        <v>-49.8</v>
      </c>
      <c r="AH1375" s="43">
        <f t="shared" ca="1" si="228"/>
        <v>-38.5</v>
      </c>
      <c r="AI1375" s="43">
        <f t="shared" ca="1" si="229"/>
        <v>-37.5</v>
      </c>
      <c r="AJ1375" s="44">
        <f t="shared" ca="1" si="230"/>
        <v>-50.8</v>
      </c>
      <c r="AK1375" s="44">
        <f t="shared" ca="1" si="231"/>
        <v>-49.8</v>
      </c>
      <c r="AL1375" s="44">
        <f t="shared" ca="1" si="232"/>
        <v>-46</v>
      </c>
      <c r="AM1375" s="44">
        <f t="shared" ca="1" si="233"/>
        <v>-45</v>
      </c>
      <c r="AN1375" s="36" t="str">
        <f t="shared" ca="1" si="234"/>
        <v>60</v>
      </c>
      <c r="AO1375" s="36" t="str">
        <f ca="1">ManualLookup(AB1375,BoxVal(ROW(AB1375),4,COLUMN(AO1373)),IF(INDIRECT("$AB$"&amp;(INT((ROW()-4)/65)*65+4))="Gain-outphase",INDIRECT(DO$4),INDIRECT(DO$3)))</f>
        <v>0C</v>
      </c>
      <c r="AP1375" s="36" t="str">
        <f t="shared" ca="1" si="235"/>
        <v>00</v>
      </c>
      <c r="AQ1375" s="36" t="str">
        <f t="shared" ca="1" si="236"/>
        <v>00</v>
      </c>
      <c r="AR1375" s="36" t="str">
        <f t="shared" ca="1" si="237"/>
        <v>00</v>
      </c>
      <c r="AS1375" s="36"/>
    </row>
    <row r="1376" spans="19:45" ht="30" customHeight="1" x14ac:dyDescent="0.25">
      <c r="S1376" s="7" t="s">
        <v>605</v>
      </c>
      <c r="T1376" s="15" t="s">
        <v>991</v>
      </c>
      <c r="U1376" s="36" t="str">
        <f t="shared" ca="1" si="226"/>
        <v>0xEC=-51.70,-50.80;</v>
      </c>
      <c r="V1376" s="37">
        <v>-0.5</v>
      </c>
      <c r="W1376" s="37"/>
      <c r="X1376" s="68"/>
      <c r="Y1376" s="68"/>
      <c r="Z1376" s="55">
        <f t="shared" ca="1" si="227"/>
        <v>14.2698</v>
      </c>
      <c r="AA1376" s="39" t="s">
        <v>581</v>
      </c>
      <c r="AB1376" s="40">
        <v>7.5</v>
      </c>
      <c r="AC1376" s="40" t="s">
        <v>995</v>
      </c>
      <c r="AD1376" s="40">
        <v>1</v>
      </c>
      <c r="AE1376" s="41">
        <v>6.7000000000000004E-2</v>
      </c>
      <c r="AF1376" s="42">
        <v>-51.7</v>
      </c>
      <c r="AG1376" s="47">
        <f t="shared" si="238"/>
        <v>-50.8</v>
      </c>
      <c r="AH1376" s="43">
        <f t="shared" ca="1" si="228"/>
        <v>-37.430199999999999</v>
      </c>
      <c r="AI1376" s="43">
        <f t="shared" ca="1" si="229"/>
        <v>-36.530199999999994</v>
      </c>
      <c r="AJ1376" s="44">
        <f t="shared" ca="1" si="230"/>
        <v>-51.7</v>
      </c>
      <c r="AK1376" s="44">
        <f t="shared" ca="1" si="231"/>
        <v>-50.8</v>
      </c>
      <c r="AL1376" s="44">
        <f t="shared" ca="1" si="232"/>
        <v>-44.930199999999999</v>
      </c>
      <c r="AM1376" s="44">
        <f t="shared" ca="1" si="233"/>
        <v>-44.030199999999994</v>
      </c>
      <c r="AN1376" s="36" t="str">
        <f t="shared" ca="1" si="234"/>
        <v>60</v>
      </c>
      <c r="AO1376" s="36" t="str">
        <f ca="1">ManualLookup(AB1376,BoxVal(ROW(AB1376),4,COLUMN(AO1374)),IF(INDIRECT("$AB$"&amp;(INT((ROW()-4)/65)*65+4))="Gain-outphase",INDIRECT(DO$4),INDIRECT(DO$3)))</f>
        <v>0C</v>
      </c>
      <c r="AP1376" s="36" t="str">
        <f t="shared" ca="1" si="235"/>
        <v>00</v>
      </c>
      <c r="AQ1376" s="36" t="str">
        <f t="shared" ca="1" si="236"/>
        <v>00</v>
      </c>
      <c r="AR1376" s="36" t="str">
        <f t="shared" ca="1" si="237"/>
        <v>80</v>
      </c>
      <c r="AS1376" s="36"/>
    </row>
    <row r="1377" spans="19:45" ht="30" customHeight="1" x14ac:dyDescent="0.25">
      <c r="S1377" s="7" t="s">
        <v>721</v>
      </c>
      <c r="T1377" s="15" t="s">
        <v>26</v>
      </c>
      <c r="U1377" s="36" t="str">
        <f t="shared" ca="1" si="226"/>
        <v>0x4D=-52.20,-51.70;</v>
      </c>
      <c r="V1377" s="37">
        <v>-0.3</v>
      </c>
      <c r="W1377" s="37"/>
      <c r="X1377" s="68"/>
      <c r="Y1377" s="68"/>
      <c r="Z1377" s="55">
        <f t="shared" ca="1" si="227"/>
        <v>13.7</v>
      </c>
      <c r="AA1377" s="39" t="s">
        <v>587</v>
      </c>
      <c r="AB1377" s="40">
        <v>10.5</v>
      </c>
      <c r="AC1377" s="40" t="s">
        <v>995</v>
      </c>
      <c r="AD1377" s="40">
        <v>1</v>
      </c>
      <c r="AE1377" s="41">
        <v>0</v>
      </c>
      <c r="AF1377" s="42">
        <v>-52.2</v>
      </c>
      <c r="AG1377" s="47">
        <f t="shared" si="238"/>
        <v>-51.7</v>
      </c>
      <c r="AH1377" s="43">
        <f t="shared" ca="1" si="228"/>
        <v>-38.5</v>
      </c>
      <c r="AI1377" s="43">
        <f t="shared" ca="1" si="229"/>
        <v>-38</v>
      </c>
      <c r="AJ1377" s="44">
        <f t="shared" ca="1" si="230"/>
        <v>-52.2</v>
      </c>
      <c r="AK1377" s="44">
        <f t="shared" ca="1" si="231"/>
        <v>-51.7</v>
      </c>
      <c r="AL1377" s="44">
        <f t="shared" ca="1" si="232"/>
        <v>-49</v>
      </c>
      <c r="AM1377" s="44">
        <f t="shared" ca="1" si="233"/>
        <v>-48.5</v>
      </c>
      <c r="AN1377" s="36" t="str">
        <f t="shared" ca="1" si="234"/>
        <v>40</v>
      </c>
      <c r="AO1377" s="36" t="str">
        <f ca="1">ManualLookup(AB1377,BoxVal(ROW(AB1377),4,COLUMN(AO1375)),IF(INDIRECT("$AB$"&amp;(INT((ROW()-4)/65)*65+4))="Gain-outphase",INDIRECT(DO$4),INDIRECT(DO$3)))</f>
        <v>0D</v>
      </c>
      <c r="AP1377" s="36" t="str">
        <f t="shared" ca="1" si="235"/>
        <v>00</v>
      </c>
      <c r="AQ1377" s="36" t="str">
        <f t="shared" ca="1" si="236"/>
        <v>00</v>
      </c>
      <c r="AR1377" s="36" t="str">
        <f t="shared" ca="1" si="237"/>
        <v>00</v>
      </c>
      <c r="AS1377" s="36"/>
    </row>
    <row r="1378" spans="19:45" ht="30" customHeight="1" x14ac:dyDescent="0.25">
      <c r="S1378" s="7" t="s">
        <v>20</v>
      </c>
      <c r="T1378" s="15">
        <v>-38</v>
      </c>
      <c r="U1378" s="36" t="str">
        <f t="shared" ca="1" si="226"/>
        <v>0x5D=-53.20,-52.20;</v>
      </c>
      <c r="V1378" s="37">
        <v>-0.3</v>
      </c>
      <c r="W1378" s="37"/>
      <c r="X1378" s="38"/>
      <c r="Y1378" s="38"/>
      <c r="Z1378" s="55">
        <f t="shared" ca="1" si="227"/>
        <v>14.7</v>
      </c>
      <c r="AA1378" s="39" t="s">
        <v>580</v>
      </c>
      <c r="AB1378" s="40">
        <v>10.5</v>
      </c>
      <c r="AC1378" s="40" t="s">
        <v>995</v>
      </c>
      <c r="AD1378" s="40">
        <v>1</v>
      </c>
      <c r="AE1378" s="41">
        <v>0</v>
      </c>
      <c r="AF1378" s="42">
        <v>-53.2</v>
      </c>
      <c r="AG1378" s="47">
        <f t="shared" si="238"/>
        <v>-52.2</v>
      </c>
      <c r="AH1378" s="43">
        <f t="shared" ca="1" si="228"/>
        <v>-38.5</v>
      </c>
      <c r="AI1378" s="43">
        <f t="shared" ca="1" si="229"/>
        <v>-37.5</v>
      </c>
      <c r="AJ1378" s="44">
        <f t="shared" ca="1" si="230"/>
        <v>-53.2</v>
      </c>
      <c r="AK1378" s="44">
        <f t="shared" ca="1" si="231"/>
        <v>-52.2</v>
      </c>
      <c r="AL1378" s="44">
        <f t="shared" ca="1" si="232"/>
        <v>-49</v>
      </c>
      <c r="AM1378" s="44">
        <f t="shared" ca="1" si="233"/>
        <v>-48</v>
      </c>
      <c r="AN1378" s="36" t="str">
        <f t="shared" ca="1" si="234"/>
        <v>50</v>
      </c>
      <c r="AO1378" s="36" t="str">
        <f ca="1">ManualLookup(AB1378,BoxVal(ROW(AB1378),4,COLUMN(AO1376)),IF(INDIRECT("$AB$"&amp;(INT((ROW()-4)/65)*65+4))="Gain-outphase",INDIRECT(DO$4),INDIRECT(DO$3)))</f>
        <v>0D</v>
      </c>
      <c r="AP1378" s="36" t="str">
        <f t="shared" ca="1" si="235"/>
        <v>00</v>
      </c>
      <c r="AQ1378" s="36" t="str">
        <f t="shared" ca="1" si="236"/>
        <v>00</v>
      </c>
      <c r="AR1378" s="36" t="str">
        <f t="shared" ca="1" si="237"/>
        <v>00</v>
      </c>
      <c r="AS1378" s="36"/>
    </row>
    <row r="1379" spans="19:45" ht="30" customHeight="1" x14ac:dyDescent="0.25">
      <c r="S1379" s="7" t="s">
        <v>691</v>
      </c>
      <c r="T1379" s="15" t="s">
        <v>1336</v>
      </c>
      <c r="U1379" s="36" t="str">
        <f t="shared" ca="1" si="226"/>
        <v>0x6D=-54.00,-53.20;</v>
      </c>
      <c r="V1379" s="37">
        <v>-0.3</v>
      </c>
      <c r="W1379" s="37"/>
      <c r="X1379" s="38"/>
      <c r="Y1379" s="38"/>
      <c r="Z1379" s="55">
        <f t="shared" ca="1" si="227"/>
        <v>15.5</v>
      </c>
      <c r="AA1379" s="39" t="s">
        <v>581</v>
      </c>
      <c r="AB1379" s="40">
        <v>10.5</v>
      </c>
      <c r="AC1379" s="40" t="s">
        <v>995</v>
      </c>
      <c r="AD1379" s="40">
        <v>1</v>
      </c>
      <c r="AE1379" s="41">
        <v>0</v>
      </c>
      <c r="AF1379" s="42">
        <v>-54</v>
      </c>
      <c r="AG1379" s="47">
        <f t="shared" si="238"/>
        <v>-53.2</v>
      </c>
      <c r="AH1379" s="43">
        <f t="shared" ca="1" si="228"/>
        <v>-38.5</v>
      </c>
      <c r="AI1379" s="43">
        <f t="shared" ca="1" si="229"/>
        <v>-37.700000000000003</v>
      </c>
      <c r="AJ1379" s="44">
        <f t="shared" ca="1" si="230"/>
        <v>-54</v>
      </c>
      <c r="AK1379" s="44">
        <f t="shared" ca="1" si="231"/>
        <v>-53.2</v>
      </c>
      <c r="AL1379" s="44">
        <f t="shared" ca="1" si="232"/>
        <v>-49</v>
      </c>
      <c r="AM1379" s="44">
        <f t="shared" ca="1" si="233"/>
        <v>-48.2</v>
      </c>
      <c r="AN1379" s="36" t="str">
        <f t="shared" ca="1" si="234"/>
        <v>60</v>
      </c>
      <c r="AO1379" s="36" t="str">
        <f ca="1">ManualLookup(AB1379,BoxVal(ROW(AB1379),4,COLUMN(AO1377)),IF(INDIRECT("$AB$"&amp;(INT((ROW()-4)/65)*65+4))="Gain-outphase",INDIRECT(DO$4),INDIRECT(DO$3)))</f>
        <v>0D</v>
      </c>
      <c r="AP1379" s="36" t="str">
        <f t="shared" ca="1" si="235"/>
        <v>00</v>
      </c>
      <c r="AQ1379" s="36" t="str">
        <f t="shared" ca="1" si="236"/>
        <v>00</v>
      </c>
      <c r="AR1379" s="36" t="str">
        <f t="shared" ca="1" si="237"/>
        <v>00</v>
      </c>
      <c r="AS1379" s="36"/>
    </row>
    <row r="1380" spans="19:45" ht="30" customHeight="1" x14ac:dyDescent="0.25">
      <c r="S1380" s="7" t="s">
        <v>544</v>
      </c>
      <c r="T1380" s="15" t="s">
        <v>993</v>
      </c>
      <c r="U1380" s="36"/>
      <c r="V1380" s="37"/>
      <c r="W1380" s="37"/>
      <c r="X1380" s="38"/>
      <c r="Y1380" s="38"/>
      <c r="Z1380" s="48"/>
      <c r="AA1380" s="39"/>
      <c r="AB1380" s="40"/>
      <c r="AC1380" s="40"/>
      <c r="AD1380" s="40"/>
      <c r="AE1380" s="41"/>
      <c r="AF1380" s="42"/>
      <c r="AG1380" s="49"/>
      <c r="AH1380" s="43"/>
      <c r="AI1380" s="43"/>
      <c r="AJ1380" s="44"/>
      <c r="AK1380" s="44"/>
      <c r="AL1380" s="44"/>
      <c r="AM1380" s="44"/>
      <c r="AN1380" s="36"/>
      <c r="AO1380" s="36"/>
      <c r="AP1380" s="36"/>
      <c r="AQ1380" s="36"/>
      <c r="AR1380" s="36"/>
      <c r="AS1380" s="36"/>
    </row>
    <row r="1381" spans="19:45" ht="30" customHeight="1" x14ac:dyDescent="0.25">
      <c r="S1381" s="7" t="s">
        <v>12</v>
      </c>
      <c r="T1381" s="15" t="s">
        <v>548</v>
      </c>
      <c r="U1381" s="36"/>
      <c r="V1381" s="37"/>
      <c r="W1381" s="37"/>
      <c r="X1381" s="38"/>
      <c r="Y1381" s="38"/>
      <c r="Z1381" s="48"/>
      <c r="AA1381" s="39"/>
      <c r="AB1381" s="40"/>
      <c r="AC1381" s="40"/>
      <c r="AD1381" s="40"/>
      <c r="AE1381" s="41"/>
      <c r="AF1381" s="42"/>
      <c r="AG1381" s="49"/>
      <c r="AH1381" s="43"/>
      <c r="AI1381" s="43"/>
      <c r="AJ1381" s="44"/>
      <c r="AK1381" s="44"/>
      <c r="AL1381" s="44"/>
      <c r="AM1381" s="44"/>
      <c r="AN1381" s="36"/>
      <c r="AO1381" s="36"/>
      <c r="AP1381" s="36"/>
      <c r="AQ1381" s="36"/>
      <c r="AR1381" s="36"/>
      <c r="AS1381" s="36"/>
    </row>
    <row r="1382" spans="19:45" ht="30" customHeight="1" x14ac:dyDescent="0.25">
      <c r="S1382" s="26" t="s">
        <v>773</v>
      </c>
      <c r="T1382" s="15" t="s">
        <v>562</v>
      </c>
      <c r="U1382" s="36"/>
      <c r="V1382" s="37"/>
      <c r="W1382" s="37"/>
      <c r="X1382" s="38"/>
      <c r="Y1382" s="38"/>
      <c r="Z1382" s="48"/>
      <c r="AA1382" s="39"/>
      <c r="AB1382" s="40"/>
      <c r="AC1382" s="40"/>
      <c r="AD1382" s="40"/>
      <c r="AE1382" s="41"/>
      <c r="AF1382" s="42"/>
      <c r="AG1382" s="49"/>
      <c r="AH1382" s="43"/>
      <c r="AI1382" s="43"/>
      <c r="AJ1382" s="44"/>
      <c r="AK1382" s="44"/>
      <c r="AL1382" s="44"/>
      <c r="AM1382" s="44"/>
      <c r="AN1382" s="36"/>
      <c r="AO1382" s="36"/>
      <c r="AP1382" s="36"/>
      <c r="AQ1382" s="36"/>
      <c r="AR1382" s="36"/>
      <c r="AS1382" s="36"/>
    </row>
    <row r="1383" spans="19:45" ht="30" customHeight="1" x14ac:dyDescent="0.25">
      <c r="S1383" s="7" t="s">
        <v>573</v>
      </c>
      <c r="T1383" s="15">
        <v>2.1</v>
      </c>
      <c r="U1383" s="36"/>
      <c r="V1383" s="37"/>
      <c r="W1383" s="37"/>
      <c r="X1383" s="38"/>
      <c r="Y1383" s="38"/>
      <c r="Z1383" s="48"/>
      <c r="AA1383" s="39"/>
      <c r="AB1383" s="40"/>
      <c r="AC1383" s="40"/>
      <c r="AD1383" s="40"/>
      <c r="AE1383" s="41"/>
      <c r="AF1383" s="42"/>
      <c r="AG1383" s="49"/>
      <c r="AH1383" s="43"/>
      <c r="AI1383" s="43"/>
      <c r="AJ1383" s="44"/>
      <c r="AK1383" s="44"/>
      <c r="AL1383" s="44"/>
      <c r="AM1383" s="44"/>
      <c r="AN1383" s="36"/>
      <c r="AO1383" s="36"/>
      <c r="AP1383" s="36"/>
      <c r="AQ1383" s="36"/>
      <c r="AR1383" s="36"/>
      <c r="AS1383" s="36"/>
    </row>
    <row r="1384" spans="19:45" ht="30" customHeight="1" x14ac:dyDescent="0.25">
      <c r="S1384" s="7" t="s">
        <v>590</v>
      </c>
      <c r="T1384" s="15">
        <v>-38</v>
      </c>
      <c r="U1384" s="36"/>
      <c r="V1384" s="37"/>
      <c r="W1384" s="37"/>
      <c r="X1384" s="38"/>
      <c r="Y1384" s="38"/>
      <c r="Z1384" s="48"/>
      <c r="AA1384" s="39"/>
      <c r="AB1384" s="40"/>
      <c r="AC1384" s="40"/>
      <c r="AD1384" s="40"/>
      <c r="AE1384" s="41"/>
      <c r="AF1384" s="42"/>
      <c r="AG1384" s="49"/>
      <c r="AH1384" s="43"/>
      <c r="AI1384" s="43"/>
      <c r="AJ1384" s="44"/>
      <c r="AK1384" s="44"/>
      <c r="AL1384" s="44"/>
      <c r="AM1384" s="44"/>
      <c r="AN1384" s="36"/>
      <c r="AO1384" s="36"/>
      <c r="AP1384" s="36"/>
      <c r="AQ1384" s="36"/>
      <c r="AR1384" s="36"/>
      <c r="AS1384" s="36"/>
    </row>
    <row r="1385" spans="19:45" ht="30" customHeight="1" x14ac:dyDescent="0.25">
      <c r="S1385" s="7" t="s">
        <v>693</v>
      </c>
      <c r="T1385" s="15">
        <v>1</v>
      </c>
      <c r="U1385" s="36"/>
      <c r="V1385" s="37"/>
      <c r="W1385" s="37"/>
      <c r="X1385" s="38"/>
      <c r="Y1385" s="38"/>
      <c r="Z1385" s="48"/>
      <c r="AA1385" s="39"/>
      <c r="AB1385" s="40"/>
      <c r="AC1385" s="40"/>
      <c r="AD1385" s="40"/>
      <c r="AE1385" s="41"/>
      <c r="AF1385" s="42"/>
      <c r="AG1385" s="49"/>
      <c r="AH1385" s="43"/>
      <c r="AI1385" s="43"/>
      <c r="AJ1385" s="44"/>
      <c r="AK1385" s="44"/>
      <c r="AL1385" s="44"/>
      <c r="AM1385" s="44"/>
      <c r="AN1385" s="36"/>
      <c r="AO1385" s="36"/>
      <c r="AP1385" s="36"/>
      <c r="AQ1385" s="36"/>
      <c r="AR1385" s="36"/>
      <c r="AS1385" s="36"/>
    </row>
    <row r="1386" spans="19:45" ht="30" customHeight="1" x14ac:dyDescent="0.25">
      <c r="S1386" s="7" t="s">
        <v>604</v>
      </c>
      <c r="T1386" s="7" t="str">
        <f>VLOOKUP($T1373,$AU$1:$AZ$31,MATCH($T1367,$AU$1:$AZ$1,0),FALSE)&amp;"_"&amp;T1375</f>
        <v>default_NormalMode</v>
      </c>
      <c r="U1386" s="36"/>
      <c r="V1386" s="37"/>
      <c r="W1386" s="37"/>
      <c r="X1386" s="38"/>
      <c r="Y1386" s="38"/>
      <c r="Z1386" s="48"/>
      <c r="AA1386" s="39"/>
      <c r="AB1386" s="40"/>
      <c r="AC1386" s="40"/>
      <c r="AD1386" s="40"/>
      <c r="AE1386" s="41"/>
      <c r="AF1386" s="42"/>
      <c r="AG1386" s="49"/>
      <c r="AH1386" s="43"/>
      <c r="AI1386" s="43"/>
      <c r="AJ1386" s="44"/>
      <c r="AK1386" s="44"/>
      <c r="AL1386" s="44"/>
      <c r="AM1386" s="44"/>
      <c r="AN1386" s="36"/>
      <c r="AO1386" s="36"/>
      <c r="AP1386" s="36"/>
      <c r="AQ1386" s="36"/>
      <c r="AR1386" s="36"/>
      <c r="AS1386" s="36"/>
    </row>
    <row r="1387" spans="19:45" ht="30" customHeight="1" x14ac:dyDescent="0.25">
      <c r="S1387" s="7" t="s">
        <v>424</v>
      </c>
      <c r="T1387" s="7" t="str">
        <f>VLOOKUP($T1369,MPN!$A$1:$E$500,2,FALSE)</f>
        <v>AMIC</v>
      </c>
      <c r="U1387" s="36"/>
      <c r="V1387" s="37"/>
      <c r="W1387" s="37"/>
      <c r="X1387" s="38"/>
      <c r="Y1387" s="38"/>
      <c r="Z1387" s="48"/>
      <c r="AA1387" s="39"/>
      <c r="AB1387" s="40"/>
      <c r="AC1387" s="40"/>
      <c r="AD1387" s="40"/>
      <c r="AE1387" s="41"/>
      <c r="AF1387" s="42"/>
      <c r="AG1387" s="49"/>
      <c r="AH1387" s="43"/>
      <c r="AI1387" s="43"/>
      <c r="AJ1387" s="44"/>
      <c r="AK1387" s="44"/>
      <c r="AL1387" s="44"/>
      <c r="AM1387" s="44"/>
      <c r="AN1387" s="36"/>
      <c r="AO1387" s="36"/>
      <c r="AP1387" s="36"/>
      <c r="AQ1387" s="36"/>
      <c r="AR1387" s="36"/>
      <c r="AS1387" s="36"/>
    </row>
    <row r="1388" spans="19:45" ht="30" customHeight="1" x14ac:dyDescent="0.25">
      <c r="S1388" s="7" t="s">
        <v>16</v>
      </c>
      <c r="T1388" s="7" t="str">
        <f>VLOOKUP($T1370,ASIC!$A$1:$B$200,2,FALSE)</f>
        <v>304ZA</v>
      </c>
      <c r="U1388" s="36"/>
      <c r="V1388" s="37"/>
      <c r="W1388" s="37"/>
      <c r="X1388" s="38"/>
      <c r="Y1388" s="38"/>
      <c r="Z1388" s="48"/>
      <c r="AA1388" s="39"/>
      <c r="AB1388" s="40"/>
      <c r="AC1388" s="40"/>
      <c r="AD1388" s="40"/>
      <c r="AE1388" s="41"/>
      <c r="AF1388" s="42"/>
      <c r="AG1388" s="49"/>
      <c r="AH1388" s="43"/>
      <c r="AI1388" s="43"/>
      <c r="AJ1388" s="44"/>
      <c r="AK1388" s="44"/>
      <c r="AL1388" s="44"/>
      <c r="AM1388" s="44"/>
      <c r="AN1388" s="36"/>
      <c r="AO1388" s="36"/>
      <c r="AP1388" s="36"/>
      <c r="AQ1388" s="36"/>
      <c r="AR1388" s="36"/>
      <c r="AS1388" s="36"/>
    </row>
    <row r="1389" spans="19:45" ht="30" customHeight="1" x14ac:dyDescent="0.25">
      <c r="S1389" s="7" t="s">
        <v>17</v>
      </c>
      <c r="T1389" s="7" t="str">
        <f>VLOOKUP($T1371,Sensor!$A$1:$B$100,2,FALSE)</f>
        <v>2282A</v>
      </c>
      <c r="U1389" s="36"/>
      <c r="V1389" s="37"/>
      <c r="W1389" s="37"/>
      <c r="X1389" s="38"/>
      <c r="Y1389" s="38"/>
      <c r="Z1389" s="48"/>
      <c r="AA1389" s="39"/>
      <c r="AB1389" s="40"/>
      <c r="AC1389" s="40"/>
      <c r="AD1389" s="40"/>
      <c r="AE1389" s="41"/>
      <c r="AF1389" s="42"/>
      <c r="AG1389" s="49"/>
      <c r="AH1389" s="43"/>
      <c r="AI1389" s="43"/>
      <c r="AJ1389" s="44"/>
      <c r="AK1389" s="44"/>
      <c r="AL1389" s="44"/>
      <c r="AM1389" s="44"/>
      <c r="AN1389" s="36"/>
      <c r="AO1389" s="36"/>
      <c r="AP1389" s="36"/>
      <c r="AQ1389" s="36"/>
      <c r="AR1389" s="36"/>
      <c r="AS1389" s="36"/>
    </row>
    <row r="1390" spans="19:45" ht="30" customHeight="1" x14ac:dyDescent="0.25">
      <c r="S1390" s="7" t="s">
        <v>21</v>
      </c>
      <c r="T1390" s="7" t="str">
        <f>VLOOKUP($T1369,MPN!$A$1:$E$500,5,FALSE)</f>
        <v>Default</v>
      </c>
      <c r="U1390" s="36"/>
      <c r="V1390" s="37"/>
      <c r="W1390" s="37"/>
      <c r="X1390" s="38"/>
      <c r="Y1390" s="38"/>
      <c r="Z1390" s="48"/>
      <c r="AA1390" s="39"/>
      <c r="AB1390" s="40"/>
      <c r="AC1390" s="40"/>
      <c r="AD1390" s="40"/>
      <c r="AE1390" s="41"/>
      <c r="AF1390" s="42"/>
      <c r="AG1390" s="49"/>
      <c r="AH1390" s="43"/>
      <c r="AI1390" s="43"/>
      <c r="AJ1390" s="44"/>
      <c r="AK1390" s="44"/>
      <c r="AL1390" s="44"/>
      <c r="AM1390" s="44"/>
      <c r="AN1390" s="36"/>
      <c r="AO1390" s="36"/>
      <c r="AP1390" s="36"/>
      <c r="AQ1390" s="36"/>
      <c r="AR1390" s="36"/>
      <c r="AS1390" s="36"/>
    </row>
    <row r="1391" spans="19:45" ht="30" customHeight="1" x14ac:dyDescent="0.25">
      <c r="S1391" s="7" t="s">
        <v>545</v>
      </c>
      <c r="T1391" s="7">
        <f>VLOOKUP(T1380,$DT$1:$DV$31,3,FALSE)</f>
        <v>0</v>
      </c>
      <c r="U1391" s="36"/>
      <c r="V1391" s="37"/>
      <c r="W1391" s="37"/>
      <c r="X1391" s="38"/>
      <c r="Y1391" s="38"/>
      <c r="Z1391" s="48"/>
      <c r="AA1391" s="39"/>
      <c r="AB1391" s="40"/>
      <c r="AC1391" s="40"/>
      <c r="AD1391" s="40"/>
      <c r="AE1391" s="41"/>
      <c r="AF1391" s="42"/>
      <c r="AG1391" s="49"/>
      <c r="AH1391" s="43"/>
      <c r="AI1391" s="43"/>
      <c r="AJ1391" s="44"/>
      <c r="AK1391" s="44"/>
      <c r="AL1391" s="44"/>
      <c r="AM1391" s="44"/>
      <c r="AN1391" s="36"/>
      <c r="AO1391" s="36"/>
      <c r="AP1391" s="36"/>
      <c r="AQ1391" s="36"/>
      <c r="AR1391" s="36"/>
      <c r="AS1391" s="36"/>
    </row>
    <row r="1392" spans="19:45" ht="30" customHeight="1" x14ac:dyDescent="0.25">
      <c r="S1392" s="7" t="s">
        <v>22</v>
      </c>
      <c r="T1392" s="15">
        <v>6</v>
      </c>
      <c r="U1392" s="36"/>
      <c r="V1392" s="37"/>
      <c r="W1392" s="37"/>
      <c r="X1392" s="38"/>
      <c r="Y1392" s="38"/>
      <c r="Z1392" s="48"/>
      <c r="AA1392" s="39"/>
      <c r="AB1392" s="40"/>
      <c r="AC1392" s="40"/>
      <c r="AD1392" s="40"/>
      <c r="AE1392" s="41"/>
      <c r="AF1392" s="42"/>
      <c r="AG1392" s="49"/>
      <c r="AH1392" s="43"/>
      <c r="AI1392" s="43"/>
      <c r="AJ1392" s="44"/>
      <c r="AK1392" s="44"/>
      <c r="AL1392" s="44"/>
      <c r="AM1392" s="44"/>
      <c r="AN1392" s="36"/>
      <c r="AO1392" s="36"/>
      <c r="AP1392" s="36"/>
      <c r="AQ1392" s="36"/>
      <c r="AR1392" s="36"/>
      <c r="AS1392" s="36"/>
    </row>
    <row r="1393" spans="19:45" ht="30" customHeight="1" x14ac:dyDescent="0.25">
      <c r="S1393" s="7" t="s">
        <v>696</v>
      </c>
      <c r="T1393" s="28">
        <v>45699</v>
      </c>
      <c r="U1393" s="36"/>
      <c r="V1393" s="37"/>
      <c r="W1393" s="37"/>
      <c r="X1393" s="38"/>
      <c r="Y1393" s="38"/>
      <c r="Z1393" s="48"/>
      <c r="AA1393" s="39"/>
      <c r="AB1393" s="40"/>
      <c r="AC1393" s="40"/>
      <c r="AD1393" s="40"/>
      <c r="AE1393" s="41"/>
      <c r="AF1393" s="42"/>
      <c r="AG1393" s="49"/>
      <c r="AH1393" s="43"/>
      <c r="AI1393" s="43"/>
      <c r="AJ1393" s="44"/>
      <c r="AK1393" s="44"/>
      <c r="AL1393" s="44"/>
      <c r="AM1393" s="44"/>
      <c r="AN1393" s="36"/>
      <c r="AO1393" s="36"/>
      <c r="AP1393" s="36"/>
      <c r="AQ1393" s="36"/>
      <c r="AR1393" s="36"/>
      <c r="AS1393" s="36"/>
    </row>
    <row r="1394" spans="19:45" ht="30" customHeight="1" x14ac:dyDescent="0.25">
      <c r="S1394" s="7" t="s">
        <v>694</v>
      </c>
      <c r="T1394" s="15" t="s">
        <v>994</v>
      </c>
      <c r="U1394" s="36"/>
      <c r="V1394" s="37"/>
      <c r="W1394" s="37"/>
      <c r="X1394" s="38"/>
      <c r="Y1394" s="38"/>
      <c r="Z1394" s="48"/>
      <c r="AA1394" s="39"/>
      <c r="AB1394" s="40"/>
      <c r="AC1394" s="40"/>
      <c r="AD1394" s="40"/>
      <c r="AE1394" s="41"/>
      <c r="AF1394" s="42"/>
      <c r="AG1394" s="49"/>
      <c r="AH1394" s="43"/>
      <c r="AI1394" s="43"/>
      <c r="AJ1394" s="44"/>
      <c r="AK1394" s="44"/>
      <c r="AL1394" s="44"/>
      <c r="AM1394" s="44"/>
      <c r="AN1394" s="36"/>
      <c r="AO1394" s="36"/>
      <c r="AP1394" s="36"/>
      <c r="AQ1394" s="36"/>
      <c r="AR1394" s="36"/>
      <c r="AS1394" s="36"/>
    </row>
    <row r="1395" spans="19:45" ht="30" customHeight="1" x14ac:dyDescent="0.25">
      <c r="S1395" s="7" t="s">
        <v>697</v>
      </c>
      <c r="T1395" s="7">
        <f ca="1">COUNTA(U1370:U1429)</f>
        <v>10</v>
      </c>
      <c r="U1395" s="36"/>
      <c r="V1395" s="37"/>
      <c r="W1395" s="37"/>
      <c r="X1395" s="38"/>
      <c r="Y1395" s="38"/>
      <c r="Z1395" s="48"/>
      <c r="AA1395" s="39"/>
      <c r="AB1395" s="40"/>
      <c r="AC1395" s="40"/>
      <c r="AD1395" s="40"/>
      <c r="AE1395" s="41"/>
      <c r="AF1395" s="42"/>
      <c r="AG1395" s="49"/>
      <c r="AH1395" s="43"/>
      <c r="AI1395" s="43"/>
      <c r="AJ1395" s="44"/>
      <c r="AK1395" s="44"/>
      <c r="AL1395" s="44"/>
      <c r="AM1395" s="44"/>
      <c r="AN1395" s="36"/>
      <c r="AO1395" s="36"/>
      <c r="AP1395" s="36"/>
      <c r="AQ1395" s="36"/>
      <c r="AR1395" s="36"/>
      <c r="AS1395" s="36"/>
    </row>
    <row r="1396" spans="19:45" ht="30" customHeight="1" x14ac:dyDescent="0.25">
      <c r="S1396" s="7" t="s">
        <v>715</v>
      </c>
      <c r="T1396" s="7" t="str">
        <f>T1384&amp;"+/-"&amp;T1385&amp;" "&amp;T1394</f>
        <v>-38+/-1 dBV</v>
      </c>
      <c r="U1396" s="36"/>
      <c r="V1396" s="37"/>
      <c r="W1396" s="37"/>
      <c r="X1396" s="38"/>
      <c r="Y1396" s="38"/>
      <c r="Z1396" s="48"/>
      <c r="AA1396" s="39"/>
      <c r="AB1396" s="40"/>
      <c r="AC1396" s="40"/>
      <c r="AD1396" s="40"/>
      <c r="AE1396" s="41"/>
      <c r="AF1396" s="42"/>
      <c r="AG1396" s="49"/>
      <c r="AH1396" s="43"/>
      <c r="AI1396" s="43"/>
      <c r="AJ1396" s="44"/>
      <c r="AK1396" s="44"/>
      <c r="AL1396" s="44"/>
      <c r="AM1396" s="44"/>
      <c r="AN1396" s="36"/>
      <c r="AO1396" s="36"/>
      <c r="AP1396" s="36"/>
      <c r="AQ1396" s="36"/>
      <c r="AR1396" s="36"/>
      <c r="AS1396" s="36"/>
    </row>
    <row r="1397" spans="19:45" ht="30" customHeight="1" x14ac:dyDescent="0.25">
      <c r="S1397" s="7" t="s">
        <v>719</v>
      </c>
      <c r="T1397" s="54" t="str">
        <f>T1376&amp;" : "&amp;T1379&amp;" "&amp;"(uA)"&amp;CHAR(10)&amp;"Vdc&amp;Remark: "&amp;T1382</f>
        <v>3.3V : 50~100 (uA)
Vdc&amp;Remark: -</v>
      </c>
      <c r="U1397" s="36"/>
      <c r="V1397" s="37"/>
      <c r="W1397" s="37"/>
      <c r="X1397" s="38"/>
      <c r="Y1397" s="38"/>
      <c r="Z1397" s="48"/>
      <c r="AA1397" s="39"/>
      <c r="AB1397" s="40"/>
      <c r="AC1397" s="40"/>
      <c r="AD1397" s="40"/>
      <c r="AE1397" s="41"/>
      <c r="AF1397" s="42"/>
      <c r="AG1397" s="49"/>
      <c r="AH1397" s="43"/>
      <c r="AI1397" s="43"/>
      <c r="AJ1397" s="44"/>
      <c r="AK1397" s="44"/>
      <c r="AL1397" s="44"/>
      <c r="AM1397" s="44"/>
      <c r="AN1397" s="36"/>
      <c r="AO1397" s="36"/>
      <c r="AP1397" s="36"/>
      <c r="AQ1397" s="36"/>
      <c r="AR1397" s="36"/>
      <c r="AS1397" s="36"/>
    </row>
    <row r="1398" spans="19:45" ht="30" customHeight="1" x14ac:dyDescent="0.25">
      <c r="U1398" s="36"/>
      <c r="V1398" s="37"/>
      <c r="W1398" s="37"/>
      <c r="X1398" s="38"/>
      <c r="Y1398" s="38"/>
      <c r="Z1398" s="48"/>
      <c r="AA1398" s="39"/>
      <c r="AB1398" s="40"/>
      <c r="AC1398" s="40"/>
      <c r="AD1398" s="40"/>
      <c r="AE1398" s="41"/>
      <c r="AF1398" s="42"/>
      <c r="AG1398" s="49"/>
      <c r="AH1398" s="43"/>
      <c r="AI1398" s="43"/>
      <c r="AJ1398" s="44"/>
      <c r="AK1398" s="44"/>
      <c r="AL1398" s="44"/>
      <c r="AM1398" s="44"/>
      <c r="AN1398" s="36"/>
      <c r="AO1398" s="36"/>
      <c r="AP1398" s="36"/>
      <c r="AQ1398" s="36"/>
      <c r="AR1398" s="36"/>
      <c r="AS1398" s="36"/>
    </row>
    <row r="1399" spans="19:45" ht="30" customHeight="1" x14ac:dyDescent="0.25">
      <c r="S1399" s="2" t="s">
        <v>14</v>
      </c>
      <c r="T1399" s="2" t="str">
        <f>ADDRESS(ROW(S1399),COLUMN($S$1))&amp;":"&amp;ADDRESS(ROW(S1429),COLUMN($T$1))</f>
        <v>$S$1399:$T$1429</v>
      </c>
      <c r="U1399" s="36"/>
      <c r="V1399" s="37"/>
      <c r="W1399" s="37"/>
      <c r="X1399" s="38"/>
      <c r="Y1399" s="38"/>
      <c r="Z1399" s="48"/>
      <c r="AA1399" s="39"/>
      <c r="AB1399" s="40"/>
      <c r="AC1399" s="40"/>
      <c r="AD1399" s="40"/>
      <c r="AE1399" s="41"/>
      <c r="AF1399" s="42"/>
      <c r="AG1399" s="49"/>
      <c r="AH1399" s="43"/>
      <c r="AI1399" s="43"/>
      <c r="AJ1399" s="44"/>
      <c r="AK1399" s="44"/>
      <c r="AL1399" s="44"/>
      <c r="AM1399" s="44"/>
      <c r="AN1399" s="36"/>
      <c r="AO1399" s="36"/>
      <c r="AP1399" s="36"/>
      <c r="AQ1399" s="36"/>
      <c r="AR1399" s="36"/>
      <c r="AS1399" s="36"/>
    </row>
    <row r="1400" spans="19:45" ht="30" customHeight="1" x14ac:dyDescent="0.25">
      <c r="S1400" s="4" t="str">
        <f>$BB$2</f>
        <v>14V</v>
      </c>
      <c r="T1400" s="3">
        <v>5.3</v>
      </c>
      <c r="U1400" s="36"/>
      <c r="V1400" s="37"/>
      <c r="W1400" s="37"/>
      <c r="X1400" s="38"/>
      <c r="Y1400" s="38"/>
      <c r="Z1400" s="48"/>
      <c r="AA1400" s="39"/>
      <c r="AB1400" s="40"/>
      <c r="AC1400" s="40"/>
      <c r="AD1400" s="40"/>
      <c r="AE1400" s="41"/>
      <c r="AF1400" s="42"/>
      <c r="AG1400" s="49"/>
      <c r="AH1400" s="43"/>
      <c r="AI1400" s="43"/>
      <c r="AJ1400" s="44"/>
      <c r="AK1400" s="44"/>
      <c r="AL1400" s="44"/>
      <c r="AM1400" s="44"/>
      <c r="AN1400" s="36"/>
      <c r="AO1400" s="36"/>
      <c r="AP1400" s="36"/>
      <c r="AQ1400" s="36"/>
      <c r="AR1400" s="36"/>
      <c r="AS1400" s="36"/>
    </row>
    <row r="1401" spans="19:45" ht="30" customHeight="1" x14ac:dyDescent="0.25">
      <c r="S1401" s="4" t="str">
        <f>$BB$3</f>
        <v>13V</v>
      </c>
      <c r="T1401" s="3">
        <v>4.5</v>
      </c>
      <c r="U1401" s="36"/>
      <c r="V1401" s="37"/>
      <c r="W1401" s="37"/>
      <c r="X1401" s="38"/>
      <c r="Y1401" s="38"/>
      <c r="Z1401" s="48"/>
      <c r="AA1401" s="39"/>
      <c r="AB1401" s="40"/>
      <c r="AC1401" s="40"/>
      <c r="AD1401" s="40"/>
      <c r="AE1401" s="41"/>
      <c r="AF1401" s="42"/>
      <c r="AG1401" s="49"/>
      <c r="AH1401" s="43"/>
      <c r="AI1401" s="43"/>
      <c r="AJ1401" s="44"/>
      <c r="AK1401" s="44"/>
      <c r="AL1401" s="44"/>
      <c r="AM1401" s="44"/>
      <c r="AN1401" s="36"/>
      <c r="AO1401" s="36"/>
      <c r="AP1401" s="36"/>
      <c r="AQ1401" s="36"/>
      <c r="AR1401" s="36"/>
      <c r="AS1401" s="36"/>
    </row>
    <row r="1402" spans="19:45" ht="30" customHeight="1" x14ac:dyDescent="0.25">
      <c r="S1402" s="4" t="str">
        <f>$BB$4</f>
        <v>12V</v>
      </c>
      <c r="T1402" s="3">
        <v>3.5</v>
      </c>
      <c r="U1402" s="36"/>
      <c r="V1402" s="37"/>
      <c r="W1402" s="37"/>
      <c r="X1402" s="38"/>
      <c r="Y1402" s="38"/>
      <c r="Z1402" s="48"/>
      <c r="AA1402" s="39"/>
      <c r="AB1402" s="40"/>
      <c r="AC1402" s="40"/>
      <c r="AD1402" s="40"/>
      <c r="AE1402" s="41"/>
      <c r="AF1402" s="42"/>
      <c r="AG1402" s="49"/>
      <c r="AH1402" s="43"/>
      <c r="AI1402" s="43"/>
      <c r="AJ1402" s="44"/>
      <c r="AK1402" s="44"/>
      <c r="AL1402" s="44"/>
      <c r="AM1402" s="44"/>
      <c r="AN1402" s="36"/>
      <c r="AO1402" s="36"/>
      <c r="AP1402" s="36"/>
      <c r="AQ1402" s="36"/>
      <c r="AR1402" s="36"/>
      <c r="AS1402" s="36"/>
    </row>
    <row r="1403" spans="19:45" ht="30" customHeight="1" x14ac:dyDescent="0.25">
      <c r="S1403" s="4" t="str">
        <f>$BB$5</f>
        <v>11V</v>
      </c>
      <c r="T1403" s="3">
        <v>2.5</v>
      </c>
      <c r="U1403" s="36"/>
      <c r="V1403" s="37"/>
      <c r="W1403" s="37"/>
      <c r="X1403" s="38"/>
      <c r="Y1403" s="38"/>
      <c r="Z1403" s="48"/>
      <c r="AA1403" s="39"/>
      <c r="AB1403" s="40"/>
      <c r="AC1403" s="40"/>
      <c r="AD1403" s="40"/>
      <c r="AE1403" s="41"/>
      <c r="AF1403" s="42"/>
      <c r="AG1403" s="49"/>
      <c r="AH1403" s="43"/>
      <c r="AI1403" s="43"/>
      <c r="AJ1403" s="44"/>
      <c r="AK1403" s="44"/>
      <c r="AL1403" s="44"/>
      <c r="AM1403" s="44"/>
      <c r="AN1403" s="36"/>
      <c r="AO1403" s="36"/>
      <c r="AP1403" s="36"/>
      <c r="AQ1403" s="36"/>
      <c r="AR1403" s="36"/>
      <c r="AS1403" s="36"/>
    </row>
    <row r="1404" spans="19:45" ht="30" customHeight="1" x14ac:dyDescent="0.25">
      <c r="S1404" s="4" t="str">
        <f>$BB$6</f>
        <v>10V</v>
      </c>
      <c r="T1404" s="3" t="s">
        <v>562</v>
      </c>
      <c r="U1404" s="36"/>
      <c r="V1404" s="37"/>
      <c r="W1404" s="37"/>
      <c r="X1404" s="38"/>
      <c r="Y1404" s="38"/>
      <c r="Z1404" s="48"/>
      <c r="AA1404" s="39"/>
      <c r="AB1404" s="40"/>
      <c r="AC1404" s="40"/>
      <c r="AD1404" s="40"/>
      <c r="AE1404" s="41"/>
      <c r="AF1404" s="42"/>
      <c r="AG1404" s="49"/>
      <c r="AH1404" s="43"/>
      <c r="AI1404" s="43"/>
      <c r="AJ1404" s="44"/>
      <c r="AK1404" s="44"/>
      <c r="AL1404" s="44"/>
      <c r="AM1404" s="44"/>
      <c r="AN1404" s="36"/>
      <c r="AO1404" s="36"/>
      <c r="AP1404" s="36"/>
      <c r="AQ1404" s="36"/>
      <c r="AR1404" s="36"/>
      <c r="AS1404" s="36"/>
    </row>
    <row r="1405" spans="19:45" ht="30" customHeight="1" x14ac:dyDescent="0.25">
      <c r="S1405" s="4" t="str">
        <f>$BB$7</f>
        <v>9V</v>
      </c>
      <c r="T1405" s="3">
        <v>0</v>
      </c>
      <c r="U1405" s="36"/>
      <c r="V1405" s="37"/>
      <c r="W1405" s="37"/>
      <c r="X1405" s="38"/>
      <c r="Y1405" s="38"/>
      <c r="Z1405" s="48"/>
      <c r="AA1405" s="39"/>
      <c r="AB1405" s="40"/>
      <c r="AC1405" s="40"/>
      <c r="AD1405" s="40"/>
      <c r="AE1405" s="41"/>
      <c r="AF1405" s="42"/>
      <c r="AG1405" s="49"/>
      <c r="AH1405" s="43"/>
      <c r="AI1405" s="43"/>
      <c r="AJ1405" s="44"/>
      <c r="AK1405" s="44"/>
      <c r="AL1405" s="44"/>
      <c r="AM1405" s="44"/>
      <c r="AN1405" s="36"/>
      <c r="AO1405" s="36"/>
      <c r="AP1405" s="36"/>
      <c r="AQ1405" s="36"/>
      <c r="AR1405" s="36"/>
      <c r="AS1405" s="36"/>
    </row>
    <row r="1406" spans="19:45" ht="30" customHeight="1" x14ac:dyDescent="0.25">
      <c r="S1406" s="4" t="str">
        <f>$BB$8</f>
        <v>8V</v>
      </c>
      <c r="T1406" s="3" t="s">
        <v>562</v>
      </c>
      <c r="U1406" s="36"/>
      <c r="V1406" s="37"/>
      <c r="W1406" s="37"/>
      <c r="X1406" s="38"/>
      <c r="Y1406" s="38"/>
      <c r="Z1406" s="48"/>
      <c r="AA1406" s="39"/>
      <c r="AB1406" s="40"/>
      <c r="AC1406" s="40"/>
      <c r="AD1406" s="40"/>
      <c r="AE1406" s="41"/>
      <c r="AF1406" s="42"/>
      <c r="AG1406" s="49"/>
      <c r="AH1406" s="43"/>
      <c r="AI1406" s="43"/>
      <c r="AJ1406" s="44"/>
      <c r="AK1406" s="44"/>
      <c r="AL1406" s="44"/>
      <c r="AM1406" s="44"/>
      <c r="AN1406" s="36"/>
      <c r="AO1406" s="36"/>
      <c r="AP1406" s="36"/>
      <c r="AQ1406" s="36"/>
      <c r="AR1406" s="36"/>
      <c r="AS1406" s="36"/>
    </row>
    <row r="1407" spans="19:45" ht="30" customHeight="1" x14ac:dyDescent="0.25">
      <c r="S1407" s="4" t="str">
        <f>$BB$9</f>
        <v>7V</v>
      </c>
      <c r="T1407" s="3" t="s">
        <v>562</v>
      </c>
      <c r="U1407" s="36"/>
      <c r="V1407" s="37"/>
      <c r="W1407" s="37"/>
      <c r="X1407" s="38"/>
      <c r="Y1407" s="38"/>
      <c r="Z1407" s="48"/>
      <c r="AA1407" s="39"/>
      <c r="AB1407" s="40"/>
      <c r="AC1407" s="40"/>
      <c r="AD1407" s="40"/>
      <c r="AE1407" s="41"/>
      <c r="AF1407" s="42"/>
      <c r="AG1407" s="49"/>
      <c r="AH1407" s="43"/>
      <c r="AI1407" s="43"/>
      <c r="AJ1407" s="44"/>
      <c r="AK1407" s="44"/>
      <c r="AL1407" s="44"/>
      <c r="AM1407" s="44"/>
      <c r="AN1407" s="36"/>
      <c r="AO1407" s="36"/>
      <c r="AP1407" s="36"/>
      <c r="AQ1407" s="36"/>
      <c r="AR1407" s="36"/>
      <c r="AS1407" s="36"/>
    </row>
    <row r="1408" spans="19:45" ht="30" customHeight="1" x14ac:dyDescent="0.25">
      <c r="S1408" s="4" t="str">
        <f>$BB$10</f>
        <v>FIX</v>
      </c>
      <c r="T1408" s="3">
        <v>0</v>
      </c>
      <c r="U1408" s="36"/>
      <c r="V1408" s="37"/>
      <c r="W1408" s="37"/>
      <c r="X1408" s="38"/>
      <c r="Y1408" s="38"/>
      <c r="Z1408" s="48"/>
      <c r="AA1408" s="39"/>
      <c r="AB1408" s="40"/>
      <c r="AC1408" s="40"/>
      <c r="AD1408" s="40"/>
      <c r="AE1408" s="41"/>
      <c r="AF1408" s="42"/>
      <c r="AG1408" s="49"/>
      <c r="AH1408" s="43"/>
      <c r="AI1408" s="43"/>
      <c r="AJ1408" s="44"/>
      <c r="AK1408" s="44"/>
      <c r="AL1408" s="44"/>
      <c r="AM1408" s="44"/>
      <c r="AN1408" s="36"/>
      <c r="AO1408" s="36"/>
      <c r="AP1408" s="36"/>
      <c r="AQ1408" s="36"/>
      <c r="AR1408" s="36"/>
      <c r="AS1408" s="36"/>
    </row>
    <row r="1409" spans="19:45" ht="30" customHeight="1" x14ac:dyDescent="0.25">
      <c r="S1409" s="4" t="str">
        <f>$BB$11</f>
        <v>-</v>
      </c>
      <c r="T1409" s="3"/>
      <c r="U1409" s="36"/>
      <c r="V1409" s="37"/>
      <c r="W1409" s="37"/>
      <c r="X1409" s="38"/>
      <c r="Y1409" s="38"/>
      <c r="Z1409" s="48"/>
      <c r="AA1409" s="39"/>
      <c r="AB1409" s="40"/>
      <c r="AC1409" s="40"/>
      <c r="AD1409" s="40"/>
      <c r="AE1409" s="41"/>
      <c r="AF1409" s="42"/>
      <c r="AG1409" s="49"/>
      <c r="AH1409" s="43"/>
      <c r="AI1409" s="43"/>
      <c r="AJ1409" s="44"/>
      <c r="AK1409" s="44"/>
      <c r="AL1409" s="44"/>
      <c r="AM1409" s="44"/>
      <c r="AN1409" s="36"/>
      <c r="AO1409" s="36"/>
      <c r="AP1409" s="36"/>
      <c r="AQ1409" s="36"/>
      <c r="AR1409" s="36"/>
      <c r="AS1409" s="36"/>
    </row>
    <row r="1410" spans="19:45" ht="30" customHeight="1" x14ac:dyDescent="0.25">
      <c r="S1410" s="4" t="str">
        <f>$BB$12</f>
        <v>-</v>
      </c>
      <c r="T1410" s="3"/>
      <c r="U1410" s="36"/>
      <c r="V1410" s="37"/>
      <c r="W1410" s="37"/>
      <c r="X1410" s="38"/>
      <c r="Y1410" s="38"/>
      <c r="Z1410" s="48"/>
      <c r="AA1410" s="39"/>
      <c r="AB1410" s="40"/>
      <c r="AC1410" s="40"/>
      <c r="AD1410" s="40"/>
      <c r="AE1410" s="41"/>
      <c r="AF1410" s="42"/>
      <c r="AG1410" s="49"/>
      <c r="AH1410" s="43"/>
      <c r="AI1410" s="43"/>
      <c r="AJ1410" s="44"/>
      <c r="AK1410" s="44"/>
      <c r="AL1410" s="44"/>
      <c r="AM1410" s="44"/>
      <c r="AN1410" s="36"/>
      <c r="AO1410" s="36"/>
      <c r="AP1410" s="36"/>
      <c r="AQ1410" s="36"/>
      <c r="AR1410" s="36"/>
      <c r="AS1410" s="36"/>
    </row>
    <row r="1411" spans="19:45" ht="30" customHeight="1" x14ac:dyDescent="0.25">
      <c r="S1411" s="4" t="str">
        <f>$BB$13</f>
        <v>-</v>
      </c>
      <c r="T1411" s="3"/>
      <c r="U1411" s="36"/>
      <c r="V1411" s="37"/>
      <c r="W1411" s="37"/>
      <c r="X1411" s="38"/>
      <c r="Y1411" s="38"/>
      <c r="Z1411" s="48"/>
      <c r="AA1411" s="39"/>
      <c r="AB1411" s="40"/>
      <c r="AC1411" s="40"/>
      <c r="AD1411" s="40"/>
      <c r="AE1411" s="41"/>
      <c r="AF1411" s="42"/>
      <c r="AG1411" s="49"/>
      <c r="AH1411" s="43"/>
      <c r="AI1411" s="43"/>
      <c r="AJ1411" s="44"/>
      <c r="AK1411" s="44"/>
      <c r="AL1411" s="44"/>
      <c r="AM1411" s="44"/>
      <c r="AN1411" s="36"/>
      <c r="AO1411" s="36"/>
      <c r="AP1411" s="36"/>
      <c r="AQ1411" s="36"/>
      <c r="AR1411" s="36"/>
      <c r="AS1411" s="36"/>
    </row>
    <row r="1412" spans="19:45" ht="30" customHeight="1" x14ac:dyDescent="0.25">
      <c r="S1412" s="4" t="str">
        <f>$BB$14</f>
        <v>-</v>
      </c>
      <c r="T1412" s="3"/>
      <c r="U1412" s="36"/>
      <c r="V1412" s="37"/>
      <c r="W1412" s="37"/>
      <c r="X1412" s="38"/>
      <c r="Y1412" s="38"/>
      <c r="Z1412" s="48"/>
      <c r="AA1412" s="39"/>
      <c r="AB1412" s="40"/>
      <c r="AC1412" s="40"/>
      <c r="AD1412" s="40"/>
      <c r="AE1412" s="41"/>
      <c r="AF1412" s="42"/>
      <c r="AG1412" s="49"/>
      <c r="AH1412" s="43"/>
      <c r="AI1412" s="43"/>
      <c r="AJ1412" s="44"/>
      <c r="AK1412" s="44"/>
      <c r="AL1412" s="44"/>
      <c r="AM1412" s="44"/>
      <c r="AN1412" s="36"/>
      <c r="AO1412" s="36"/>
      <c r="AP1412" s="36"/>
      <c r="AQ1412" s="36"/>
      <c r="AR1412" s="36"/>
      <c r="AS1412" s="36"/>
    </row>
    <row r="1413" spans="19:45" ht="30" customHeight="1" x14ac:dyDescent="0.25">
      <c r="S1413" s="4" t="str">
        <f>$BB$15</f>
        <v>-</v>
      </c>
      <c r="T1413" s="3"/>
      <c r="U1413" s="36"/>
      <c r="V1413" s="37"/>
      <c r="W1413" s="37"/>
      <c r="X1413" s="38"/>
      <c r="Y1413" s="38"/>
      <c r="Z1413" s="48"/>
      <c r="AA1413" s="39"/>
      <c r="AB1413" s="40"/>
      <c r="AC1413" s="40"/>
      <c r="AD1413" s="40"/>
      <c r="AE1413" s="41"/>
      <c r="AF1413" s="42"/>
      <c r="AG1413" s="49"/>
      <c r="AH1413" s="43"/>
      <c r="AI1413" s="43"/>
      <c r="AJ1413" s="44"/>
      <c r="AK1413" s="44"/>
      <c r="AL1413" s="44"/>
      <c r="AM1413" s="44"/>
      <c r="AN1413" s="36"/>
      <c r="AO1413" s="36"/>
      <c r="AP1413" s="36"/>
      <c r="AQ1413" s="36"/>
      <c r="AR1413" s="36"/>
      <c r="AS1413" s="36"/>
    </row>
    <row r="1414" spans="19:45" ht="30" customHeight="1" x14ac:dyDescent="0.25">
      <c r="S1414" s="4" t="str">
        <f>$BB$16</f>
        <v>-</v>
      </c>
      <c r="T1414" s="3"/>
      <c r="U1414" s="36"/>
      <c r="V1414" s="37"/>
      <c r="W1414" s="37"/>
      <c r="X1414" s="38"/>
      <c r="Y1414" s="38"/>
      <c r="Z1414" s="48"/>
      <c r="AA1414" s="39"/>
      <c r="AB1414" s="40"/>
      <c r="AC1414" s="40"/>
      <c r="AD1414" s="40"/>
      <c r="AE1414" s="41"/>
      <c r="AF1414" s="42"/>
      <c r="AG1414" s="49"/>
      <c r="AH1414" s="43"/>
      <c r="AI1414" s="43"/>
      <c r="AJ1414" s="44"/>
      <c r="AK1414" s="44"/>
      <c r="AL1414" s="44"/>
      <c r="AM1414" s="44"/>
      <c r="AN1414" s="36"/>
      <c r="AO1414" s="36"/>
      <c r="AP1414" s="36"/>
      <c r="AQ1414" s="36"/>
      <c r="AR1414" s="36"/>
      <c r="AS1414" s="36"/>
    </row>
    <row r="1415" spans="19:45" ht="30" customHeight="1" x14ac:dyDescent="0.25">
      <c r="S1415" s="4" t="str">
        <f>$BB$17</f>
        <v>-</v>
      </c>
      <c r="T1415" s="3"/>
      <c r="U1415" s="36"/>
      <c r="V1415" s="37"/>
      <c r="W1415" s="37"/>
      <c r="X1415" s="38"/>
      <c r="Y1415" s="38"/>
      <c r="Z1415" s="48"/>
      <c r="AA1415" s="39"/>
      <c r="AB1415" s="40"/>
      <c r="AC1415" s="40"/>
      <c r="AD1415" s="40"/>
      <c r="AE1415" s="41"/>
      <c r="AF1415" s="42"/>
      <c r="AG1415" s="49"/>
      <c r="AH1415" s="43"/>
      <c r="AI1415" s="43"/>
      <c r="AJ1415" s="44"/>
      <c r="AK1415" s="44"/>
      <c r="AL1415" s="44"/>
      <c r="AM1415" s="44"/>
      <c r="AN1415" s="36"/>
      <c r="AO1415" s="36"/>
      <c r="AP1415" s="36"/>
      <c r="AQ1415" s="36"/>
      <c r="AR1415" s="36"/>
      <c r="AS1415" s="36"/>
    </row>
    <row r="1416" spans="19:45" ht="30" customHeight="1" x14ac:dyDescent="0.25">
      <c r="S1416" s="4" t="str">
        <f>$BB$18</f>
        <v>-</v>
      </c>
      <c r="T1416" s="3"/>
      <c r="U1416" s="36"/>
      <c r="V1416" s="37"/>
      <c r="W1416" s="37"/>
      <c r="X1416" s="38"/>
      <c r="Y1416" s="38"/>
      <c r="Z1416" s="48"/>
      <c r="AA1416" s="39"/>
      <c r="AB1416" s="40"/>
      <c r="AC1416" s="40"/>
      <c r="AD1416" s="40"/>
      <c r="AE1416" s="41"/>
      <c r="AF1416" s="42"/>
      <c r="AG1416" s="49"/>
      <c r="AH1416" s="43"/>
      <c r="AI1416" s="43"/>
      <c r="AJ1416" s="44"/>
      <c r="AK1416" s="44"/>
      <c r="AL1416" s="44"/>
      <c r="AM1416" s="44"/>
      <c r="AN1416" s="36"/>
      <c r="AO1416" s="36"/>
      <c r="AP1416" s="36"/>
      <c r="AQ1416" s="36"/>
      <c r="AR1416" s="36"/>
      <c r="AS1416" s="36"/>
    </row>
    <row r="1417" spans="19:45" ht="30" customHeight="1" x14ac:dyDescent="0.25">
      <c r="S1417" s="4" t="str">
        <f>$BB$19</f>
        <v>-</v>
      </c>
      <c r="T1417" s="3"/>
      <c r="U1417" s="36"/>
      <c r="V1417" s="37"/>
      <c r="W1417" s="37"/>
      <c r="X1417" s="38"/>
      <c r="Y1417" s="38"/>
      <c r="Z1417" s="48"/>
      <c r="AA1417" s="39"/>
      <c r="AB1417" s="40"/>
      <c r="AC1417" s="40"/>
      <c r="AD1417" s="40"/>
      <c r="AE1417" s="41"/>
      <c r="AF1417" s="42"/>
      <c r="AG1417" s="49"/>
      <c r="AH1417" s="43"/>
      <c r="AI1417" s="43"/>
      <c r="AJ1417" s="44"/>
      <c r="AK1417" s="44"/>
      <c r="AL1417" s="44"/>
      <c r="AM1417" s="44"/>
      <c r="AN1417" s="36"/>
      <c r="AO1417" s="36"/>
      <c r="AP1417" s="36"/>
      <c r="AQ1417" s="36"/>
      <c r="AR1417" s="36"/>
      <c r="AS1417" s="36"/>
    </row>
    <row r="1418" spans="19:45" ht="30" customHeight="1" x14ac:dyDescent="0.25">
      <c r="S1418" s="4" t="str">
        <f>$BB$20</f>
        <v>-</v>
      </c>
      <c r="T1418" s="3"/>
      <c r="U1418" s="36"/>
      <c r="V1418" s="37"/>
      <c r="W1418" s="37"/>
      <c r="X1418" s="38"/>
      <c r="Y1418" s="38"/>
      <c r="Z1418" s="48"/>
      <c r="AA1418" s="39"/>
      <c r="AB1418" s="40"/>
      <c r="AC1418" s="40"/>
      <c r="AD1418" s="40"/>
      <c r="AE1418" s="41"/>
      <c r="AF1418" s="42"/>
      <c r="AG1418" s="49"/>
      <c r="AH1418" s="43"/>
      <c r="AI1418" s="43"/>
      <c r="AJ1418" s="44"/>
      <c r="AK1418" s="44"/>
      <c r="AL1418" s="44"/>
      <c r="AM1418" s="44"/>
      <c r="AN1418" s="36"/>
      <c r="AO1418" s="36"/>
      <c r="AP1418" s="36"/>
      <c r="AQ1418" s="36"/>
      <c r="AR1418" s="36"/>
      <c r="AS1418" s="36"/>
    </row>
    <row r="1419" spans="19:45" ht="30" customHeight="1" x14ac:dyDescent="0.25">
      <c r="S1419" s="4" t="str">
        <f>$BB$21</f>
        <v>-</v>
      </c>
      <c r="T1419" s="3"/>
      <c r="U1419" s="36"/>
      <c r="V1419" s="37"/>
      <c r="W1419" s="37"/>
      <c r="X1419" s="38"/>
      <c r="Y1419" s="38"/>
      <c r="Z1419" s="48"/>
      <c r="AA1419" s="39"/>
      <c r="AB1419" s="40"/>
      <c r="AC1419" s="40"/>
      <c r="AD1419" s="40"/>
      <c r="AE1419" s="41"/>
      <c r="AF1419" s="42"/>
      <c r="AG1419" s="49"/>
      <c r="AH1419" s="43"/>
      <c r="AI1419" s="43"/>
      <c r="AJ1419" s="44"/>
      <c r="AK1419" s="44"/>
      <c r="AL1419" s="44"/>
      <c r="AM1419" s="44"/>
      <c r="AN1419" s="36"/>
      <c r="AO1419" s="36"/>
      <c r="AP1419" s="36"/>
      <c r="AQ1419" s="36"/>
      <c r="AR1419" s="36"/>
      <c r="AS1419" s="36"/>
    </row>
    <row r="1420" spans="19:45" ht="30" customHeight="1" x14ac:dyDescent="0.25">
      <c r="S1420" s="4" t="str">
        <f>$BB$22</f>
        <v>-</v>
      </c>
      <c r="T1420" s="3"/>
      <c r="U1420" s="36"/>
      <c r="V1420" s="37"/>
      <c r="W1420" s="37"/>
      <c r="X1420" s="38"/>
      <c r="Y1420" s="38"/>
      <c r="Z1420" s="48"/>
      <c r="AA1420" s="39"/>
      <c r="AB1420" s="40"/>
      <c r="AC1420" s="40"/>
      <c r="AD1420" s="40"/>
      <c r="AE1420" s="41"/>
      <c r="AF1420" s="42"/>
      <c r="AG1420" s="49"/>
      <c r="AH1420" s="43"/>
      <c r="AI1420" s="43"/>
      <c r="AJ1420" s="44"/>
      <c r="AK1420" s="44"/>
      <c r="AL1420" s="44"/>
      <c r="AM1420" s="44"/>
      <c r="AN1420" s="36"/>
      <c r="AO1420" s="36"/>
      <c r="AP1420" s="36"/>
      <c r="AQ1420" s="36"/>
      <c r="AR1420" s="36"/>
      <c r="AS1420" s="36"/>
    </row>
    <row r="1421" spans="19:45" ht="30" customHeight="1" x14ac:dyDescent="0.25">
      <c r="S1421" s="4" t="str">
        <f>$BB$23</f>
        <v>-</v>
      </c>
      <c r="T1421" s="3"/>
      <c r="U1421" s="36"/>
      <c r="V1421" s="37"/>
      <c r="W1421" s="37"/>
      <c r="X1421" s="38"/>
      <c r="Y1421" s="38"/>
      <c r="Z1421" s="48"/>
      <c r="AA1421" s="39"/>
      <c r="AB1421" s="40"/>
      <c r="AC1421" s="40"/>
      <c r="AD1421" s="40"/>
      <c r="AE1421" s="41"/>
      <c r="AF1421" s="42"/>
      <c r="AG1421" s="49"/>
      <c r="AH1421" s="43"/>
      <c r="AI1421" s="43"/>
      <c r="AJ1421" s="44"/>
      <c r="AK1421" s="44"/>
      <c r="AL1421" s="44"/>
      <c r="AM1421" s="44"/>
      <c r="AN1421" s="36"/>
      <c r="AO1421" s="36"/>
      <c r="AP1421" s="36"/>
      <c r="AQ1421" s="36"/>
      <c r="AR1421" s="36"/>
      <c r="AS1421" s="36"/>
    </row>
    <row r="1422" spans="19:45" ht="30" customHeight="1" x14ac:dyDescent="0.25">
      <c r="S1422" s="4" t="str">
        <f>$BB$24</f>
        <v>-</v>
      </c>
      <c r="T1422" s="3"/>
      <c r="U1422" s="36"/>
      <c r="V1422" s="37"/>
      <c r="W1422" s="37"/>
      <c r="X1422" s="38"/>
      <c r="Y1422" s="38"/>
      <c r="Z1422" s="48"/>
      <c r="AA1422" s="39"/>
      <c r="AB1422" s="40"/>
      <c r="AC1422" s="40"/>
      <c r="AD1422" s="40"/>
      <c r="AE1422" s="41"/>
      <c r="AF1422" s="42"/>
      <c r="AG1422" s="49"/>
      <c r="AH1422" s="43"/>
      <c r="AI1422" s="43"/>
      <c r="AJ1422" s="44"/>
      <c r="AK1422" s="44"/>
      <c r="AL1422" s="44"/>
      <c r="AM1422" s="44"/>
      <c r="AN1422" s="36"/>
      <c r="AO1422" s="36"/>
      <c r="AP1422" s="36"/>
      <c r="AQ1422" s="36"/>
      <c r="AR1422" s="36"/>
      <c r="AS1422" s="36"/>
    </row>
    <row r="1423" spans="19:45" ht="30" customHeight="1" x14ac:dyDescent="0.25">
      <c r="S1423" s="4" t="str">
        <f>$BB$25</f>
        <v>-</v>
      </c>
      <c r="T1423" s="3"/>
      <c r="U1423" s="36"/>
      <c r="V1423" s="37"/>
      <c r="W1423" s="37"/>
      <c r="X1423" s="38"/>
      <c r="Y1423" s="38"/>
      <c r="Z1423" s="48"/>
      <c r="AA1423" s="39"/>
      <c r="AB1423" s="40"/>
      <c r="AC1423" s="40"/>
      <c r="AD1423" s="40"/>
      <c r="AE1423" s="41"/>
      <c r="AF1423" s="42"/>
      <c r="AG1423" s="49"/>
      <c r="AH1423" s="43"/>
      <c r="AI1423" s="43"/>
      <c r="AJ1423" s="44"/>
      <c r="AK1423" s="44"/>
      <c r="AL1423" s="44"/>
      <c r="AM1423" s="44"/>
      <c r="AN1423" s="36"/>
      <c r="AO1423" s="36"/>
      <c r="AP1423" s="36"/>
      <c r="AQ1423" s="36"/>
      <c r="AR1423" s="36"/>
      <c r="AS1423" s="36"/>
    </row>
    <row r="1424" spans="19:45" ht="30" customHeight="1" x14ac:dyDescent="0.25">
      <c r="S1424" s="4" t="str">
        <f>$BB$26</f>
        <v>-</v>
      </c>
      <c r="T1424" s="3"/>
      <c r="U1424" s="36"/>
      <c r="V1424" s="37"/>
      <c r="W1424" s="37"/>
      <c r="X1424" s="38"/>
      <c r="Y1424" s="38"/>
      <c r="Z1424" s="48"/>
      <c r="AA1424" s="39"/>
      <c r="AB1424" s="40"/>
      <c r="AC1424" s="40"/>
      <c r="AD1424" s="40"/>
      <c r="AE1424" s="41"/>
      <c r="AF1424" s="42"/>
      <c r="AG1424" s="49"/>
      <c r="AH1424" s="43"/>
      <c r="AI1424" s="43"/>
      <c r="AJ1424" s="44"/>
      <c r="AK1424" s="44"/>
      <c r="AL1424" s="44"/>
      <c r="AM1424" s="44"/>
      <c r="AN1424" s="36"/>
      <c r="AO1424" s="36"/>
      <c r="AP1424" s="36"/>
      <c r="AQ1424" s="36"/>
      <c r="AR1424" s="36"/>
      <c r="AS1424" s="36"/>
    </row>
    <row r="1425" spans="19:45" ht="30" customHeight="1" x14ac:dyDescent="0.25">
      <c r="S1425" s="4" t="str">
        <f>$BB$27</f>
        <v>-</v>
      </c>
      <c r="T1425" s="3"/>
      <c r="U1425" s="36"/>
      <c r="V1425" s="37"/>
      <c r="W1425" s="37"/>
      <c r="X1425" s="38"/>
      <c r="Y1425" s="38"/>
      <c r="Z1425" s="48"/>
      <c r="AA1425" s="39"/>
      <c r="AB1425" s="40"/>
      <c r="AC1425" s="40"/>
      <c r="AD1425" s="40"/>
      <c r="AE1425" s="41"/>
      <c r="AF1425" s="42"/>
      <c r="AG1425" s="49"/>
      <c r="AH1425" s="43"/>
      <c r="AI1425" s="43"/>
      <c r="AJ1425" s="44"/>
      <c r="AK1425" s="44"/>
      <c r="AL1425" s="44"/>
      <c r="AM1425" s="44"/>
      <c r="AN1425" s="36"/>
      <c r="AO1425" s="36"/>
      <c r="AP1425" s="36"/>
      <c r="AQ1425" s="36"/>
      <c r="AR1425" s="36"/>
      <c r="AS1425" s="36"/>
    </row>
    <row r="1426" spans="19:45" ht="30" customHeight="1" x14ac:dyDescent="0.25">
      <c r="S1426" s="4" t="str">
        <f>$BB$28</f>
        <v>-</v>
      </c>
      <c r="T1426" s="3"/>
      <c r="U1426" s="36"/>
      <c r="V1426" s="37"/>
      <c r="W1426" s="37"/>
      <c r="X1426" s="38"/>
      <c r="Y1426" s="38"/>
      <c r="Z1426" s="48"/>
      <c r="AA1426" s="39"/>
      <c r="AB1426" s="40"/>
      <c r="AC1426" s="40"/>
      <c r="AD1426" s="40"/>
      <c r="AE1426" s="41"/>
      <c r="AF1426" s="42"/>
      <c r="AG1426" s="49"/>
      <c r="AH1426" s="43"/>
      <c r="AI1426" s="43"/>
      <c r="AJ1426" s="44"/>
      <c r="AK1426" s="44"/>
      <c r="AL1426" s="44"/>
      <c r="AM1426" s="44"/>
      <c r="AN1426" s="36"/>
      <c r="AO1426" s="36"/>
      <c r="AP1426" s="36"/>
      <c r="AQ1426" s="36"/>
      <c r="AR1426" s="36"/>
      <c r="AS1426" s="36"/>
    </row>
    <row r="1427" spans="19:45" ht="30" customHeight="1" x14ac:dyDescent="0.25">
      <c r="S1427" s="4" t="str">
        <f>$BB$29</f>
        <v>-</v>
      </c>
      <c r="T1427" s="3"/>
      <c r="U1427" s="36"/>
      <c r="V1427" s="37"/>
      <c r="W1427" s="37"/>
      <c r="X1427" s="38"/>
      <c r="Y1427" s="38"/>
      <c r="Z1427" s="48"/>
      <c r="AA1427" s="39"/>
      <c r="AB1427" s="40"/>
      <c r="AC1427" s="40"/>
      <c r="AD1427" s="40"/>
      <c r="AE1427" s="41"/>
      <c r="AF1427" s="42"/>
      <c r="AG1427" s="49"/>
      <c r="AH1427" s="43"/>
      <c r="AI1427" s="43"/>
      <c r="AJ1427" s="44"/>
      <c r="AK1427" s="44"/>
      <c r="AL1427" s="44"/>
      <c r="AM1427" s="44"/>
      <c r="AN1427" s="36"/>
      <c r="AO1427" s="36"/>
      <c r="AP1427" s="36"/>
      <c r="AQ1427" s="36"/>
      <c r="AR1427" s="36"/>
      <c r="AS1427" s="36"/>
    </row>
    <row r="1428" spans="19:45" ht="30" customHeight="1" x14ac:dyDescent="0.25">
      <c r="S1428" s="4" t="str">
        <f>$BB$30</f>
        <v>-</v>
      </c>
      <c r="T1428" s="3"/>
      <c r="U1428" s="36"/>
      <c r="V1428" s="37"/>
      <c r="W1428" s="37"/>
      <c r="X1428" s="38"/>
      <c r="Y1428" s="38"/>
      <c r="Z1428" s="48"/>
      <c r="AA1428" s="39"/>
      <c r="AB1428" s="40"/>
      <c r="AC1428" s="40"/>
      <c r="AD1428" s="40"/>
      <c r="AE1428" s="41"/>
      <c r="AF1428" s="42"/>
      <c r="AG1428" s="49"/>
      <c r="AH1428" s="43"/>
      <c r="AI1428" s="43"/>
      <c r="AJ1428" s="44"/>
      <c r="AK1428" s="44"/>
      <c r="AL1428" s="44"/>
      <c r="AM1428" s="44"/>
      <c r="AN1428" s="36"/>
      <c r="AO1428" s="36"/>
      <c r="AP1428" s="36"/>
      <c r="AQ1428" s="36"/>
      <c r="AR1428" s="36"/>
      <c r="AS1428" s="36"/>
    </row>
    <row r="1429" spans="19:45" ht="30" customHeight="1" x14ac:dyDescent="0.25">
      <c r="S1429" s="4" t="str">
        <f>$BB$31</f>
        <v>-</v>
      </c>
      <c r="T1429" s="3"/>
      <c r="U1429" s="36"/>
      <c r="V1429" s="37"/>
      <c r="W1429" s="37"/>
      <c r="X1429" s="38"/>
      <c r="Y1429" s="38"/>
      <c r="Z1429" s="48"/>
      <c r="AA1429" s="39"/>
      <c r="AB1429" s="40"/>
      <c r="AC1429" s="40"/>
      <c r="AD1429" s="40"/>
      <c r="AE1429" s="41"/>
      <c r="AF1429" s="42"/>
      <c r="AG1429" s="49"/>
      <c r="AH1429" s="43"/>
      <c r="AI1429" s="43"/>
      <c r="AJ1429" s="44"/>
      <c r="AK1429" s="44"/>
      <c r="AL1429" s="44"/>
      <c r="AM1429" s="44"/>
      <c r="AN1429" s="36"/>
      <c r="AO1429" s="36"/>
      <c r="AP1429" s="36"/>
      <c r="AQ1429" s="36"/>
      <c r="AR1429" s="36"/>
      <c r="AS1429" s="36"/>
    </row>
    <row r="1430" spans="19:45" ht="30" customHeight="1" x14ac:dyDescent="0.25">
      <c r="S1430" s="34"/>
      <c r="T1430" s="34"/>
      <c r="U1430" s="34"/>
      <c r="V1430" s="34"/>
      <c r="W1430" s="34"/>
      <c r="X1430" s="34"/>
      <c r="Y1430" s="34"/>
      <c r="Z1430" s="34"/>
      <c r="AA1430" s="34"/>
      <c r="AB1430" s="34"/>
      <c r="AC1430" s="34"/>
      <c r="AD1430" s="34"/>
      <c r="AE1430" s="34"/>
      <c r="AF1430" s="34"/>
      <c r="AG1430" s="34"/>
      <c r="AH1430" s="34"/>
      <c r="AI1430" s="34"/>
      <c r="AJ1430" s="34"/>
      <c r="AK1430" s="34"/>
      <c r="AL1430" s="34"/>
      <c r="AM1430" s="34"/>
      <c r="AN1430" s="34"/>
      <c r="AO1430" s="34"/>
      <c r="AP1430" s="34"/>
      <c r="AQ1430" s="34"/>
      <c r="AR1430" s="6"/>
      <c r="AS1430" s="6"/>
    </row>
    <row r="1431" spans="19:45" ht="30" customHeight="1" x14ac:dyDescent="0.25">
      <c r="S1431" s="31" cm="1">
        <f t="array" ref="S1431">BoxNum(ROW($S1431))</f>
        <v>23</v>
      </c>
      <c r="T1431" s="7" t="s">
        <v>698</v>
      </c>
      <c r="U1431" s="15" t="s">
        <v>1317</v>
      </c>
      <c r="V1431" s="12"/>
      <c r="W1431" s="65"/>
      <c r="X1431" s="12"/>
      <c r="Y1431" s="7">
        <f>VLOOKUP(U1431,$DX$1:$DZ$21,3,FALSE)</f>
        <v>0</v>
      </c>
      <c r="AD1431" s="8"/>
    </row>
    <row r="1432" spans="19:45" ht="30" customHeight="1" x14ac:dyDescent="0.25">
      <c r="S1432" s="7" t="s">
        <v>24</v>
      </c>
      <c r="T1432" s="15" t="s">
        <v>606</v>
      </c>
      <c r="U1432" s="5" t="s">
        <v>23</v>
      </c>
      <c r="V1432" s="7" t="str">
        <f>VLOOKUP(U1431,$DX$1:$DZ$21,2,FALSE)</f>
        <v>Bit11,13,15</v>
      </c>
      <c r="W1432" s="19"/>
      <c r="X1432" s="19"/>
      <c r="Y1432" s="19"/>
      <c r="Z1432" s="19"/>
      <c r="AA1432" s="5" t="s">
        <v>592</v>
      </c>
      <c r="AB1432" s="26" t="str">
        <f>T1451&amp;"_"&amp;ABS(T1449)&amp;"dB_"&amp;T1453&amp;"_"&amp;T1454&amp;"_"&amp;GetAbsMaxMinText(AF1435:AG1494)&amp;"_"&amp;T1434&amp;"_"&amp;T1433&amp;S1431&amp;"."&amp;T1457</f>
        <v>12V_TestMode_38dB_304ZA_N039A_392_422_ZTS6156SE_lowiq_PR23.3</v>
      </c>
      <c r="AC1432" s="18"/>
      <c r="AD1432" s="18"/>
      <c r="AE1432" s="18"/>
      <c r="AF1432" s="18"/>
      <c r="AG1432" s="18"/>
      <c r="AH1432" s="19"/>
      <c r="AI1432" s="19" t="s">
        <v>2</v>
      </c>
      <c r="AJ1432" s="115" t="s">
        <v>1299</v>
      </c>
      <c r="AK1432" s="16"/>
      <c r="AL1432" s="16"/>
      <c r="AM1432" s="16"/>
      <c r="AN1432" s="16"/>
      <c r="AO1432" s="16"/>
      <c r="AP1432" s="16"/>
      <c r="AQ1432" s="16"/>
      <c r="AR1432" s="16"/>
      <c r="AS1432" s="16"/>
    </row>
    <row r="1433" spans="19:45" ht="30" customHeight="1" x14ac:dyDescent="0.25">
      <c r="S1433" s="7" t="s">
        <v>5</v>
      </c>
      <c r="T1433" s="15" t="s">
        <v>1162</v>
      </c>
      <c r="U1433" s="32" t="str">
        <f>HYPERLINK("#A"&amp;(S1431+1),"&lt;==Block" &amp; $S1431 &amp;"==&gt;")</f>
        <v>&lt;==Block23==&gt;</v>
      </c>
      <c r="V1433" s="51"/>
      <c r="W1433" s="19"/>
      <c r="X1433" s="19"/>
      <c r="Y1433" s="23"/>
      <c r="Z1433" s="8"/>
      <c r="AA1433" s="19"/>
      <c r="AB1433" s="121" t="str" cm="1">
        <f t="array" aca="1" ref="AB1433" ca="1">IF(INDIRECT(ADDRESS((QUOTIENT(ROW(AB1433)-0.1,65)*65)+4,COLUMN(AB1434)))="Gain-inphase","$BM$2:$BM$31","$BN$2:$BN$31")</f>
        <v>$BM$2:$BM$31</v>
      </c>
      <c r="AC1433" s="19"/>
      <c r="AD1433" s="19"/>
      <c r="AE1433" s="19"/>
      <c r="AF1433" s="19"/>
      <c r="AG1433" s="19"/>
      <c r="AH1433" s="19"/>
      <c r="AI1433" s="19"/>
      <c r="AJ1433" s="19"/>
      <c r="AK1433" s="19"/>
      <c r="AL1433" s="19"/>
      <c r="AM1433" s="19"/>
      <c r="AN1433" s="57" t="s">
        <v>723</v>
      </c>
      <c r="AO1433" s="57" t="s">
        <v>709</v>
      </c>
      <c r="AP1433" s="57" t="s">
        <v>710</v>
      </c>
      <c r="AQ1433" s="57" t="s">
        <v>611</v>
      </c>
      <c r="AR1433" s="57" t="s">
        <v>711</v>
      </c>
      <c r="AS1433" s="50"/>
    </row>
    <row r="1434" spans="19:45" ht="30" customHeight="1" x14ac:dyDescent="0.25">
      <c r="S1434" s="7" t="s">
        <v>10</v>
      </c>
      <c r="T1434" s="15" t="s">
        <v>1306</v>
      </c>
      <c r="U1434" s="52" t="s">
        <v>775</v>
      </c>
      <c r="V1434" s="33" t="s">
        <v>601</v>
      </c>
      <c r="W1434" s="33" t="s">
        <v>602</v>
      </c>
      <c r="X1434" s="33" t="s">
        <v>603</v>
      </c>
      <c r="Y1434" s="33" t="s">
        <v>603</v>
      </c>
      <c r="Z1434" s="33" t="s">
        <v>591</v>
      </c>
      <c r="AA1434" s="33" t="s">
        <v>7</v>
      </c>
      <c r="AB1434" s="120" t="s">
        <v>1329</v>
      </c>
      <c r="AC1434" s="33" t="s">
        <v>577</v>
      </c>
      <c r="AD1434" s="33" t="s">
        <v>611</v>
      </c>
      <c r="AE1434" s="33" t="s">
        <v>569</v>
      </c>
      <c r="AF1434" s="35" t="s">
        <v>593</v>
      </c>
      <c r="AG1434" s="35" t="s">
        <v>594</v>
      </c>
      <c r="AH1434" s="35" t="s">
        <v>595</v>
      </c>
      <c r="AI1434" s="35" t="s">
        <v>596</v>
      </c>
      <c r="AJ1434" s="56" t="s">
        <v>597</v>
      </c>
      <c r="AK1434" s="56" t="s">
        <v>598</v>
      </c>
      <c r="AL1434" s="56" t="s">
        <v>599</v>
      </c>
      <c r="AM1434" s="56" t="s">
        <v>600</v>
      </c>
      <c r="AN1434" s="56" t="str">
        <f>VLOOKUP($T1442,$DE$1:$DJ$31,2,FALSE)</f>
        <v>Full</v>
      </c>
      <c r="AO1434" s="56" t="str">
        <f>VLOOKUP($T1442,$DE$1:$DJ$31,3,FALSE)</f>
        <v>Full</v>
      </c>
      <c r="AP1434" s="56" t="str">
        <f>VLOOKUP($T1442,$DE$1:$DJ$31,4,FALSE)</f>
        <v>non</v>
      </c>
      <c r="AQ1434" s="56" t="str">
        <f>VLOOKUP($T1442,$DE$1:$DJ$31,5,FALSE)</f>
        <v>non</v>
      </c>
      <c r="AR1434" s="56" t="str">
        <f>VLOOKUP($T1442,$DE$1:$DJ$31,6,FALSE)</f>
        <v>Full</v>
      </c>
      <c r="AS1434" s="35" t="s">
        <v>726</v>
      </c>
    </row>
    <row r="1435" spans="19:45" ht="30" customHeight="1" x14ac:dyDescent="0.25">
      <c r="S1435" s="7" t="s">
        <v>18</v>
      </c>
      <c r="T1435" s="15" t="s">
        <v>1278</v>
      </c>
      <c r="U1435" s="36" t="str">
        <f t="shared" ref="U1435:U1440" ca="1" si="239">ConfigCode($AA1435,$AN1435,$AO1435,$AP1435,$AQ1435,$AR1435,$AF1435,$AG1435,2)</f>
        <v>0x45=-39.80,-39.20;</v>
      </c>
      <c r="V1435" s="37"/>
      <c r="W1435" s="37"/>
      <c r="X1435" s="68"/>
      <c r="Y1435" s="68"/>
      <c r="Z1435" s="55">
        <f t="shared" ref="Z1435:Z1440" ca="1" si="240" xml:space="preserve">
N("vbias,vlookup vbias range")+
VLOOKUP($AA1435,INDIRECT(BoxVal(ROW($AA1435),34,COLUMN(T1431))),2,FALSE)+
N("gain")+
$AB1435+
N("vcm")+
VLOOKUP($AC1435,$CT$1:$DC$31,7,FALSE)+
N("(vbias*vcp*vbg-vbias)*sensor ratio")+
VbiasCal($AA1435,$AD1435,$AE1435,BoxVal(ROW($AC1435),18,COLUMN($T$22)))+
N("vbias ref+gain ref")+
$V1435+$W1435</f>
        <v>1.5</v>
      </c>
      <c r="AA1435" s="39" t="s">
        <v>1150</v>
      </c>
      <c r="AB1435" s="40">
        <v>1.5</v>
      </c>
      <c r="AC1435" s="40" t="s">
        <v>996</v>
      </c>
      <c r="AD1435" s="40">
        <v>1</v>
      </c>
      <c r="AE1435" s="41">
        <v>0</v>
      </c>
      <c r="AF1435" s="42">
        <v>-39.799999999999997</v>
      </c>
      <c r="AG1435" s="42">
        <v>-39.200000000000003</v>
      </c>
      <c r="AH1435" s="43">
        <f t="shared" ref="AH1435:AH1440" ca="1" si="241">$AF1435+$Z1435</f>
        <v>-38.299999999999997</v>
      </c>
      <c r="AI1435" s="43">
        <f t="shared" ref="AI1435:AI1440" ca="1" si="242">$AG1435+$Z1435</f>
        <v>-37.700000000000003</v>
      </c>
      <c r="AJ1435" s="44">
        <f t="shared" ref="AJ1435:AJ1440" ca="1" si="243" xml:space="preserve">
N("initial sens-loopgain")+
$AF1435-BoxVal(ROW($AA1435),26,COLUMN(INDIRECT("T"&amp;(INT(ROW($AA1452)/65))*65+2)))</f>
        <v>-39.799999999999997</v>
      </c>
      <c r="AK1435" s="44">
        <f t="shared" ref="AK1435:AK1440" ca="1" si="244">AJ1435+(AG1435-AF1435)</f>
        <v>-39.200000000000003</v>
      </c>
      <c r="AL1435" s="44">
        <f t="shared" ref="AL1435:AL1440" ca="1" si="245" xml:space="preserve">
N("initial sens-loopgain-gain-gain ref-vcm")+
$AH1435-
BoxVal(ROW($AA1435),26,COLUMN(INDIRECT("T"&amp;(INT(ROW($AA1452)/65))*65+2)))-
$AB1435-
$W1435-
IFERROR(VLOOKUP($AC1435,$CT$1:$DC$31,7,FALSE),0)</f>
        <v>-39.799999999999997</v>
      </c>
      <c r="AM1435" s="44">
        <f t="shared" ref="AM1435:AM1440" ca="1" si="246">AL1435+(AG1435-AF1435)</f>
        <v>-39.200000000000003</v>
      </c>
      <c r="AN1435" s="36" t="str">
        <f t="shared" ref="AN1435:AN1440" ca="1" si="247">IF(BoxVal(ROW(AA1435),9,COLUMN(T1433))="FIX","00",ManualLookup(AA1435,BoxVal(ROW(AA1435),4,COLUMN(AN1433)),INDIRECT(DN$3)))</f>
        <v>40</v>
      </c>
      <c r="AO1435" s="36" t="str">
        <f ca="1">ManualLookup(AB1435,BoxVal(ROW(AB1435),4,COLUMN(AO1433)),IF(INDIRECT("$AB$"&amp;(INT((ROW()-4)/65)*65+4))="Gain-outphase",INDIRECT(DO$4),INDIRECT(DO$3)))</f>
        <v>05</v>
      </c>
      <c r="AP1435" s="36" t="str">
        <f t="shared" ref="AO1435:AR1440" ca="1" si="248">ManualLookup(AC1435,BoxVal(ROW(AC1435),4,COLUMN(AP1433)),INDIRECT(DP$3))</f>
        <v>00</v>
      </c>
      <c r="AQ1435" s="36" t="str">
        <f t="shared" ca="1" si="248"/>
        <v>00</v>
      </c>
      <c r="AR1435" s="36" t="str">
        <f t="shared" ca="1" si="248"/>
        <v>00</v>
      </c>
      <c r="AS1435" s="33"/>
    </row>
    <row r="1436" spans="19:45" ht="30" customHeight="1" x14ac:dyDescent="0.25">
      <c r="S1436" s="7" t="s">
        <v>13</v>
      </c>
      <c r="T1436" s="15" t="s">
        <v>1168</v>
      </c>
      <c r="U1436" s="36" t="str">
        <f t="shared" ca="1" si="239"/>
        <v>0x46=-40.30,-39.80;</v>
      </c>
      <c r="V1436" s="37"/>
      <c r="W1436" s="37"/>
      <c r="X1436" s="68"/>
      <c r="Y1436" s="68"/>
      <c r="Z1436" s="55">
        <f t="shared" ca="1" si="240"/>
        <v>2</v>
      </c>
      <c r="AA1436" s="39" t="s">
        <v>1150</v>
      </c>
      <c r="AB1436" s="40">
        <v>2</v>
      </c>
      <c r="AC1436" s="40" t="s">
        <v>996</v>
      </c>
      <c r="AD1436" s="40">
        <v>1</v>
      </c>
      <c r="AE1436" s="41">
        <v>0</v>
      </c>
      <c r="AF1436" s="42">
        <v>-40.299999999999997</v>
      </c>
      <c r="AG1436" s="47">
        <f>AF1435</f>
        <v>-39.799999999999997</v>
      </c>
      <c r="AH1436" s="43">
        <f t="shared" ca="1" si="241"/>
        <v>-38.299999999999997</v>
      </c>
      <c r="AI1436" s="43">
        <f t="shared" ca="1" si="242"/>
        <v>-37.799999999999997</v>
      </c>
      <c r="AJ1436" s="44">
        <f t="shared" ca="1" si="243"/>
        <v>-40.299999999999997</v>
      </c>
      <c r="AK1436" s="44">
        <f t="shared" ca="1" si="244"/>
        <v>-39.799999999999997</v>
      </c>
      <c r="AL1436" s="44">
        <f t="shared" ca="1" si="245"/>
        <v>-40.299999999999997</v>
      </c>
      <c r="AM1436" s="44">
        <f t="shared" ca="1" si="246"/>
        <v>-39.799999999999997</v>
      </c>
      <c r="AN1436" s="36" t="str">
        <f t="shared" ca="1" si="247"/>
        <v>40</v>
      </c>
      <c r="AO1436" s="36" t="str">
        <f ca="1">ManualLookup(AB1436,BoxVal(ROW(AB1436),4,COLUMN(AO1434)),IF(INDIRECT("$AB$"&amp;(INT((ROW()-4)/65)*65+4))="Gain-outphase",INDIRECT(DO$4),INDIRECT(DO$3)))</f>
        <v>06</v>
      </c>
      <c r="AP1436" s="36" t="str">
        <f t="shared" ca="1" si="248"/>
        <v>00</v>
      </c>
      <c r="AQ1436" s="36" t="str">
        <f t="shared" ca="1" si="248"/>
        <v>00</v>
      </c>
      <c r="AR1436" s="36" t="str">
        <f t="shared" ca="1" si="248"/>
        <v>00</v>
      </c>
      <c r="AS1436" s="36"/>
    </row>
    <row r="1437" spans="19:45" ht="30" customHeight="1" x14ac:dyDescent="0.25">
      <c r="S1437" s="26"/>
      <c r="T1437" s="17"/>
      <c r="U1437" s="36" t="str">
        <f t="shared" ca="1" si="239"/>
        <v>0x47=-40.80,-40.30;</v>
      </c>
      <c r="V1437" s="37"/>
      <c r="W1437" s="37"/>
      <c r="X1437" s="68"/>
      <c r="Y1437" s="68"/>
      <c r="Z1437" s="55">
        <f t="shared" ca="1" si="240"/>
        <v>2.5</v>
      </c>
      <c r="AA1437" s="39" t="s">
        <v>587</v>
      </c>
      <c r="AB1437" s="40">
        <v>2.5</v>
      </c>
      <c r="AC1437" s="40" t="s">
        <v>995</v>
      </c>
      <c r="AD1437" s="40">
        <v>1</v>
      </c>
      <c r="AE1437" s="41">
        <v>0</v>
      </c>
      <c r="AF1437" s="42">
        <v>-40.799999999999997</v>
      </c>
      <c r="AG1437" s="47">
        <f>AF1436</f>
        <v>-40.299999999999997</v>
      </c>
      <c r="AH1437" s="43">
        <f t="shared" ca="1" si="241"/>
        <v>-38.299999999999997</v>
      </c>
      <c r="AI1437" s="43">
        <f t="shared" ca="1" si="242"/>
        <v>-37.799999999999997</v>
      </c>
      <c r="AJ1437" s="44">
        <f t="shared" ca="1" si="243"/>
        <v>-40.799999999999997</v>
      </c>
      <c r="AK1437" s="44">
        <f t="shared" ca="1" si="244"/>
        <v>-40.299999999999997</v>
      </c>
      <c r="AL1437" s="44">
        <f t="shared" ca="1" si="245"/>
        <v>-40.799999999999997</v>
      </c>
      <c r="AM1437" s="44">
        <f t="shared" ca="1" si="246"/>
        <v>-40.299999999999997</v>
      </c>
      <c r="AN1437" s="36" t="str">
        <f t="shared" ca="1" si="247"/>
        <v>40</v>
      </c>
      <c r="AO1437" s="36" t="str">
        <f ca="1">ManualLookup(AB1437,BoxVal(ROW(AB1437),4,COLUMN(AO1435)),IF(INDIRECT("$AB$"&amp;(INT((ROW()-4)/65)*65+4))="Gain-outphase",INDIRECT(DO$4),INDIRECT(DO$3)))</f>
        <v>07</v>
      </c>
      <c r="AP1437" s="36" t="str">
        <f t="shared" ca="1" si="248"/>
        <v>00</v>
      </c>
      <c r="AQ1437" s="36" t="str">
        <f t="shared" ca="1" si="248"/>
        <v>00</v>
      </c>
      <c r="AR1437" s="36" t="str">
        <f t="shared" ca="1" si="248"/>
        <v>00</v>
      </c>
      <c r="AS1437" s="36"/>
    </row>
    <row r="1438" spans="19:45" ht="30" customHeight="1" x14ac:dyDescent="0.25">
      <c r="S1438" s="7" t="s">
        <v>19</v>
      </c>
      <c r="T1438" s="15" t="s">
        <v>1150</v>
      </c>
      <c r="U1438" s="36" t="str">
        <f t="shared" ca="1" si="239"/>
        <v>0x55=-41.30,-40.80;</v>
      </c>
      <c r="V1438" s="37"/>
      <c r="W1438" s="37"/>
      <c r="X1438" s="68"/>
      <c r="Y1438" s="68"/>
      <c r="Z1438" s="55">
        <f t="shared" ca="1" si="240"/>
        <v>3</v>
      </c>
      <c r="AA1438" s="39" t="s">
        <v>580</v>
      </c>
      <c r="AB1438" s="40">
        <v>1.5</v>
      </c>
      <c r="AC1438" s="40" t="s">
        <v>995</v>
      </c>
      <c r="AD1438" s="40">
        <v>1</v>
      </c>
      <c r="AE1438" s="41">
        <v>0</v>
      </c>
      <c r="AF1438" s="42">
        <v>-41.3</v>
      </c>
      <c r="AG1438" s="47">
        <f>AF1437</f>
        <v>-40.799999999999997</v>
      </c>
      <c r="AH1438" s="43">
        <f t="shared" ca="1" si="241"/>
        <v>-38.299999999999997</v>
      </c>
      <c r="AI1438" s="43">
        <f t="shared" ca="1" si="242"/>
        <v>-37.799999999999997</v>
      </c>
      <c r="AJ1438" s="44">
        <f t="shared" ca="1" si="243"/>
        <v>-41.3</v>
      </c>
      <c r="AK1438" s="44">
        <f t="shared" ca="1" si="244"/>
        <v>-40.799999999999997</v>
      </c>
      <c r="AL1438" s="44">
        <f t="shared" ca="1" si="245"/>
        <v>-39.799999999999997</v>
      </c>
      <c r="AM1438" s="44">
        <f t="shared" ca="1" si="246"/>
        <v>-39.299999999999997</v>
      </c>
      <c r="AN1438" s="36" t="str">
        <f t="shared" ca="1" si="247"/>
        <v>50</v>
      </c>
      <c r="AO1438" s="36" t="str">
        <f ca="1">ManualLookup(AB1438,BoxVal(ROW(AB1438),4,COLUMN(AO1436)),IF(INDIRECT("$AB$"&amp;(INT((ROW()-4)/65)*65+4))="Gain-outphase",INDIRECT(DO$4),INDIRECT(DO$3)))</f>
        <v>05</v>
      </c>
      <c r="AP1438" s="36" t="str">
        <f t="shared" ca="1" si="248"/>
        <v>00</v>
      </c>
      <c r="AQ1438" s="36" t="str">
        <f t="shared" ca="1" si="248"/>
        <v>00</v>
      </c>
      <c r="AR1438" s="36" t="str">
        <f t="shared" ca="1" si="248"/>
        <v>00</v>
      </c>
      <c r="AS1438" s="36"/>
    </row>
    <row r="1439" spans="19:45" ht="30" customHeight="1" x14ac:dyDescent="0.25">
      <c r="S1439" s="7" t="s">
        <v>15</v>
      </c>
      <c r="T1439" s="15" t="s">
        <v>1151</v>
      </c>
      <c r="U1439" s="36" t="str">
        <f t="shared" ca="1" si="239"/>
        <v>0x56=-41.80,-41.30;</v>
      </c>
      <c r="V1439" s="37"/>
      <c r="W1439" s="37"/>
      <c r="X1439" s="68"/>
      <c r="Y1439" s="68"/>
      <c r="Z1439" s="55">
        <f t="shared" ca="1" si="240"/>
        <v>3.5</v>
      </c>
      <c r="AA1439" s="39" t="s">
        <v>580</v>
      </c>
      <c r="AB1439" s="40">
        <v>2</v>
      </c>
      <c r="AC1439" s="40" t="s">
        <v>995</v>
      </c>
      <c r="AD1439" s="40">
        <v>1</v>
      </c>
      <c r="AE1439" s="41">
        <v>0</v>
      </c>
      <c r="AF1439" s="42">
        <v>-41.8</v>
      </c>
      <c r="AG1439" s="47">
        <f>AF1438</f>
        <v>-41.3</v>
      </c>
      <c r="AH1439" s="43">
        <f t="shared" ca="1" si="241"/>
        <v>-38.299999999999997</v>
      </c>
      <c r="AI1439" s="43">
        <f t="shared" ca="1" si="242"/>
        <v>-37.799999999999997</v>
      </c>
      <c r="AJ1439" s="44">
        <f t="shared" ca="1" si="243"/>
        <v>-41.8</v>
      </c>
      <c r="AK1439" s="44">
        <f t="shared" ca="1" si="244"/>
        <v>-41.3</v>
      </c>
      <c r="AL1439" s="44">
        <f t="shared" ca="1" si="245"/>
        <v>-40.299999999999997</v>
      </c>
      <c r="AM1439" s="44">
        <f t="shared" ca="1" si="246"/>
        <v>-39.799999999999997</v>
      </c>
      <c r="AN1439" s="36" t="str">
        <f t="shared" ca="1" si="247"/>
        <v>50</v>
      </c>
      <c r="AO1439" s="36" t="str">
        <f ca="1">ManualLookup(AB1439,BoxVal(ROW(AB1439),4,COLUMN(AO1437)),IF(INDIRECT("$AB$"&amp;(INT((ROW()-4)/65)*65+4))="Gain-outphase",INDIRECT(DO$4),INDIRECT(DO$3)))</f>
        <v>06</v>
      </c>
      <c r="AP1439" s="36" t="str">
        <f t="shared" ca="1" si="248"/>
        <v>00</v>
      </c>
      <c r="AQ1439" s="36" t="str">
        <f t="shared" ca="1" si="248"/>
        <v>00</v>
      </c>
      <c r="AR1439" s="36" t="str">
        <f t="shared" ca="1" si="248"/>
        <v>00</v>
      </c>
      <c r="AS1439" s="36"/>
    </row>
    <row r="1440" spans="19:45" ht="30" customHeight="1" x14ac:dyDescent="0.25">
      <c r="S1440" s="7" t="s">
        <v>705</v>
      </c>
      <c r="T1440" s="15" t="s">
        <v>1300</v>
      </c>
      <c r="U1440" s="36" t="str">
        <f t="shared" ca="1" si="239"/>
        <v>0x57=-42.30,-41.80;</v>
      </c>
      <c r="V1440" s="37"/>
      <c r="W1440" s="37"/>
      <c r="X1440" s="68"/>
      <c r="Y1440" s="68"/>
      <c r="Z1440" s="55">
        <f t="shared" ca="1" si="240"/>
        <v>4</v>
      </c>
      <c r="AA1440" s="39" t="s">
        <v>580</v>
      </c>
      <c r="AB1440" s="40">
        <v>2.5</v>
      </c>
      <c r="AC1440" s="40" t="s">
        <v>995</v>
      </c>
      <c r="AD1440" s="40">
        <v>1</v>
      </c>
      <c r="AE1440" s="41">
        <v>0</v>
      </c>
      <c r="AF1440" s="42">
        <v>-42.3</v>
      </c>
      <c r="AG1440" s="47">
        <f>AF1439</f>
        <v>-41.8</v>
      </c>
      <c r="AH1440" s="43">
        <f t="shared" ca="1" si="241"/>
        <v>-38.299999999999997</v>
      </c>
      <c r="AI1440" s="43">
        <f t="shared" ca="1" si="242"/>
        <v>-37.799999999999997</v>
      </c>
      <c r="AJ1440" s="44">
        <f t="shared" ca="1" si="243"/>
        <v>-42.3</v>
      </c>
      <c r="AK1440" s="44">
        <f t="shared" ca="1" si="244"/>
        <v>-41.8</v>
      </c>
      <c r="AL1440" s="44">
        <f t="shared" ca="1" si="245"/>
        <v>-40.799999999999997</v>
      </c>
      <c r="AM1440" s="44">
        <f t="shared" ca="1" si="246"/>
        <v>-40.299999999999997</v>
      </c>
      <c r="AN1440" s="36" t="str">
        <f t="shared" ca="1" si="247"/>
        <v>50</v>
      </c>
      <c r="AO1440" s="36" t="str">
        <f ca="1">ManualLookup(AB1440,BoxVal(ROW(AB1440),4,COLUMN(AO1438)),IF(INDIRECT("$AB$"&amp;(INT((ROW()-4)/65)*65+4))="Gain-outphase",INDIRECT(DO$4),INDIRECT(DO$3)))</f>
        <v>07</v>
      </c>
      <c r="AP1440" s="36" t="str">
        <f t="shared" ca="1" si="248"/>
        <v>00</v>
      </c>
      <c r="AQ1440" s="36" t="str">
        <f t="shared" ca="1" si="248"/>
        <v>00</v>
      </c>
      <c r="AR1440" s="36" t="str">
        <f t="shared" ca="1" si="248"/>
        <v>00</v>
      </c>
      <c r="AS1440" s="36"/>
    </row>
    <row r="1441" spans="19:45" ht="30" customHeight="1" x14ac:dyDescent="0.25">
      <c r="S1441" s="7" t="s">
        <v>605</v>
      </c>
      <c r="T1441" s="15" t="s">
        <v>991</v>
      </c>
      <c r="U1441" s="36"/>
      <c r="V1441" s="37"/>
      <c r="W1441" s="37"/>
      <c r="X1441" s="68"/>
      <c r="Y1441" s="68"/>
      <c r="Z1441" s="55"/>
      <c r="AA1441" s="39"/>
      <c r="AB1441" s="40"/>
      <c r="AC1441" s="40"/>
      <c r="AD1441" s="40"/>
      <c r="AE1441" s="41"/>
      <c r="AF1441" s="42"/>
      <c r="AG1441" s="47"/>
      <c r="AH1441" s="43"/>
      <c r="AI1441" s="43"/>
      <c r="AJ1441" s="44"/>
      <c r="AK1441" s="44"/>
      <c r="AL1441" s="44"/>
      <c r="AM1441" s="44"/>
      <c r="AN1441" s="36"/>
      <c r="AO1441" s="36"/>
      <c r="AP1441" s="36"/>
      <c r="AQ1441" s="36"/>
      <c r="AR1441" s="36"/>
      <c r="AS1441" s="36"/>
    </row>
    <row r="1442" spans="19:45" ht="30" customHeight="1" x14ac:dyDescent="0.25">
      <c r="S1442" s="7" t="s">
        <v>721</v>
      </c>
      <c r="T1442" s="15" t="s">
        <v>26</v>
      </c>
      <c r="U1442" s="36"/>
      <c r="V1442" s="37"/>
      <c r="W1442" s="37"/>
      <c r="X1442" s="68"/>
      <c r="Y1442" s="68"/>
      <c r="Z1442" s="55"/>
      <c r="AA1442" s="39"/>
      <c r="AB1442" s="40"/>
      <c r="AC1442" s="40"/>
      <c r="AD1442" s="40"/>
      <c r="AE1442" s="41"/>
      <c r="AF1442" s="42"/>
      <c r="AG1442" s="47"/>
      <c r="AH1442" s="43"/>
      <c r="AI1442" s="43"/>
      <c r="AJ1442" s="44"/>
      <c r="AK1442" s="44"/>
      <c r="AL1442" s="44"/>
      <c r="AM1442" s="44"/>
      <c r="AN1442" s="36"/>
      <c r="AO1442" s="36"/>
      <c r="AP1442" s="36"/>
      <c r="AQ1442" s="36"/>
      <c r="AR1442" s="36"/>
      <c r="AS1442" s="36"/>
    </row>
    <row r="1443" spans="19:45" ht="30" customHeight="1" x14ac:dyDescent="0.25">
      <c r="S1443" s="7" t="s">
        <v>20</v>
      </c>
      <c r="T1443" s="15">
        <v>-38</v>
      </c>
      <c r="U1443" s="36"/>
      <c r="V1443" s="37"/>
      <c r="W1443" s="37"/>
      <c r="X1443" s="38"/>
      <c r="Y1443" s="38"/>
      <c r="Z1443" s="55"/>
      <c r="AA1443" s="39"/>
      <c r="AB1443" s="40"/>
      <c r="AC1443" s="40"/>
      <c r="AD1443" s="40"/>
      <c r="AE1443" s="41"/>
      <c r="AF1443" s="42"/>
      <c r="AG1443" s="47"/>
      <c r="AH1443" s="43"/>
      <c r="AI1443" s="43"/>
      <c r="AJ1443" s="44"/>
      <c r="AK1443" s="44"/>
      <c r="AL1443" s="44"/>
      <c r="AM1443" s="44"/>
      <c r="AN1443" s="36"/>
      <c r="AO1443" s="36"/>
      <c r="AP1443" s="36"/>
      <c r="AQ1443" s="36"/>
      <c r="AR1443" s="36"/>
      <c r="AS1443" s="36"/>
    </row>
    <row r="1444" spans="19:45" ht="30" customHeight="1" x14ac:dyDescent="0.25">
      <c r="S1444" s="7" t="s">
        <v>691</v>
      </c>
      <c r="T1444" s="15" t="s">
        <v>1336</v>
      </c>
      <c r="U1444" s="36"/>
      <c r="V1444" s="37"/>
      <c r="W1444" s="37"/>
      <c r="X1444" s="38"/>
      <c r="Y1444" s="38"/>
      <c r="Z1444" s="55"/>
      <c r="AA1444" s="39"/>
      <c r="AB1444" s="40"/>
      <c r="AC1444" s="40"/>
      <c r="AD1444" s="40"/>
      <c r="AE1444" s="41"/>
      <c r="AF1444" s="42"/>
      <c r="AG1444" s="47"/>
      <c r="AH1444" s="43"/>
      <c r="AI1444" s="43"/>
      <c r="AJ1444" s="44"/>
      <c r="AK1444" s="44"/>
      <c r="AL1444" s="44"/>
      <c r="AM1444" s="44"/>
      <c r="AN1444" s="36"/>
      <c r="AO1444" s="36"/>
      <c r="AP1444" s="36"/>
      <c r="AQ1444" s="36"/>
      <c r="AR1444" s="36"/>
      <c r="AS1444" s="36"/>
    </row>
    <row r="1445" spans="19:45" ht="30" customHeight="1" x14ac:dyDescent="0.25">
      <c r="S1445" s="7" t="s">
        <v>544</v>
      </c>
      <c r="T1445" s="15" t="s">
        <v>993</v>
      </c>
      <c r="U1445" s="36"/>
      <c r="V1445" s="37"/>
      <c r="W1445" s="37"/>
      <c r="X1445" s="38"/>
      <c r="Y1445" s="38"/>
      <c r="Z1445" s="48"/>
      <c r="AA1445" s="39"/>
      <c r="AB1445" s="40"/>
      <c r="AC1445" s="40"/>
      <c r="AD1445" s="40"/>
      <c r="AE1445" s="41"/>
      <c r="AF1445" s="42"/>
      <c r="AG1445" s="49"/>
      <c r="AH1445" s="43"/>
      <c r="AI1445" s="43"/>
      <c r="AJ1445" s="44"/>
      <c r="AK1445" s="44"/>
      <c r="AL1445" s="44"/>
      <c r="AM1445" s="44"/>
      <c r="AN1445" s="36"/>
      <c r="AO1445" s="36"/>
      <c r="AP1445" s="36"/>
      <c r="AQ1445" s="36"/>
      <c r="AR1445" s="36"/>
      <c r="AS1445" s="36"/>
    </row>
    <row r="1446" spans="19:45" ht="30" customHeight="1" x14ac:dyDescent="0.25">
      <c r="S1446" s="7" t="s">
        <v>12</v>
      </c>
      <c r="T1446" s="15" t="s">
        <v>548</v>
      </c>
      <c r="U1446" s="36"/>
      <c r="V1446" s="37"/>
      <c r="W1446" s="37"/>
      <c r="X1446" s="38"/>
      <c r="Y1446" s="38"/>
      <c r="Z1446" s="48"/>
      <c r="AA1446" s="39"/>
      <c r="AB1446" s="40"/>
      <c r="AC1446" s="40"/>
      <c r="AD1446" s="40"/>
      <c r="AE1446" s="41"/>
      <c r="AF1446" s="42"/>
      <c r="AG1446" s="49"/>
      <c r="AH1446" s="43"/>
      <c r="AI1446" s="43"/>
      <c r="AJ1446" s="44"/>
      <c r="AK1446" s="44"/>
      <c r="AL1446" s="44"/>
      <c r="AM1446" s="44"/>
      <c r="AN1446" s="36"/>
      <c r="AO1446" s="36"/>
      <c r="AP1446" s="36"/>
      <c r="AQ1446" s="36"/>
      <c r="AR1446" s="36"/>
      <c r="AS1446" s="36"/>
    </row>
    <row r="1447" spans="19:45" ht="30" customHeight="1" x14ac:dyDescent="0.25">
      <c r="S1447" s="26" t="s">
        <v>773</v>
      </c>
      <c r="T1447" s="15" t="s">
        <v>562</v>
      </c>
      <c r="U1447" s="36"/>
      <c r="V1447" s="37"/>
      <c r="W1447" s="37"/>
      <c r="X1447" s="38"/>
      <c r="Y1447" s="38"/>
      <c r="Z1447" s="48"/>
      <c r="AA1447" s="39"/>
      <c r="AB1447" s="40"/>
      <c r="AC1447" s="40"/>
      <c r="AD1447" s="40"/>
      <c r="AE1447" s="41"/>
      <c r="AF1447" s="42"/>
      <c r="AG1447" s="49"/>
      <c r="AH1447" s="43"/>
      <c r="AI1447" s="43"/>
      <c r="AJ1447" s="44"/>
      <c r="AK1447" s="44"/>
      <c r="AL1447" s="44"/>
      <c r="AM1447" s="44"/>
      <c r="AN1447" s="36"/>
      <c r="AO1447" s="36"/>
      <c r="AP1447" s="36"/>
      <c r="AQ1447" s="36"/>
      <c r="AR1447" s="36"/>
      <c r="AS1447" s="36"/>
    </row>
    <row r="1448" spans="19:45" ht="30" customHeight="1" x14ac:dyDescent="0.25">
      <c r="S1448" s="7" t="s">
        <v>573</v>
      </c>
      <c r="T1448" s="15">
        <v>1.1000000000000001</v>
      </c>
      <c r="U1448" s="36"/>
      <c r="V1448" s="37"/>
      <c r="W1448" s="37"/>
      <c r="X1448" s="38"/>
      <c r="Y1448" s="38"/>
      <c r="Z1448" s="48"/>
      <c r="AA1448" s="39"/>
      <c r="AB1448" s="40"/>
      <c r="AC1448" s="40"/>
      <c r="AD1448" s="40"/>
      <c r="AE1448" s="41"/>
      <c r="AF1448" s="42"/>
      <c r="AG1448" s="49"/>
      <c r="AH1448" s="43"/>
      <c r="AI1448" s="43"/>
      <c r="AJ1448" s="44"/>
      <c r="AK1448" s="44"/>
      <c r="AL1448" s="44"/>
      <c r="AM1448" s="44"/>
      <c r="AN1448" s="36"/>
      <c r="AO1448" s="36"/>
      <c r="AP1448" s="36"/>
      <c r="AQ1448" s="36"/>
      <c r="AR1448" s="36"/>
      <c r="AS1448" s="36"/>
    </row>
    <row r="1449" spans="19:45" ht="30" customHeight="1" x14ac:dyDescent="0.25">
      <c r="S1449" s="7" t="s">
        <v>590</v>
      </c>
      <c r="T1449" s="15">
        <f>VLOOKUP(T1434,MPN!$A$1:$E$1000,4,FALSE)</f>
        <v>-38</v>
      </c>
      <c r="U1449" s="36"/>
      <c r="V1449" s="37"/>
      <c r="W1449" s="37"/>
      <c r="X1449" s="38"/>
      <c r="Y1449" s="38"/>
      <c r="Z1449" s="48"/>
      <c r="AA1449" s="39"/>
      <c r="AB1449" s="40"/>
      <c r="AC1449" s="40"/>
      <c r="AD1449" s="40"/>
      <c r="AE1449" s="41"/>
      <c r="AF1449" s="42"/>
      <c r="AG1449" s="49"/>
      <c r="AH1449" s="43"/>
      <c r="AI1449" s="43"/>
      <c r="AJ1449" s="44"/>
      <c r="AK1449" s="44"/>
      <c r="AL1449" s="44"/>
      <c r="AM1449" s="44"/>
      <c r="AN1449" s="36"/>
      <c r="AO1449" s="36"/>
      <c r="AP1449" s="36"/>
      <c r="AQ1449" s="36"/>
      <c r="AR1449" s="36"/>
      <c r="AS1449" s="36"/>
    </row>
    <row r="1450" spans="19:45" ht="30" customHeight="1" x14ac:dyDescent="0.25">
      <c r="S1450" s="7" t="s">
        <v>693</v>
      </c>
      <c r="T1450" s="15">
        <v>0.8</v>
      </c>
      <c r="U1450" s="36"/>
      <c r="V1450" s="37"/>
      <c r="W1450" s="37"/>
      <c r="X1450" s="38"/>
      <c r="Y1450" s="38"/>
      <c r="Z1450" s="48"/>
      <c r="AA1450" s="39"/>
      <c r="AB1450" s="40"/>
      <c r="AC1450" s="40"/>
      <c r="AD1450" s="40"/>
      <c r="AE1450" s="41"/>
      <c r="AF1450" s="42"/>
      <c r="AG1450" s="49"/>
      <c r="AH1450" s="43"/>
      <c r="AI1450" s="43"/>
      <c r="AJ1450" s="44"/>
      <c r="AK1450" s="44"/>
      <c r="AL1450" s="44"/>
      <c r="AM1450" s="44"/>
      <c r="AN1450" s="36"/>
      <c r="AO1450" s="36"/>
      <c r="AP1450" s="36"/>
      <c r="AQ1450" s="36"/>
      <c r="AR1450" s="36"/>
      <c r="AS1450" s="36"/>
    </row>
    <row r="1451" spans="19:45" ht="30" customHeight="1" x14ac:dyDescent="0.25">
      <c r="S1451" s="7" t="s">
        <v>604</v>
      </c>
      <c r="T1451" s="7" t="str">
        <f>VLOOKUP($T1438,$AU$1:$AZ$31,MATCH($T1432,$AU$1:$AZ$1,0),FALSE)&amp;"_"&amp;T1440</f>
        <v>12V_TestMode</v>
      </c>
      <c r="U1451" s="36"/>
      <c r="V1451" s="37"/>
      <c r="W1451" s="37"/>
      <c r="X1451" s="38"/>
      <c r="Y1451" s="38"/>
      <c r="Z1451" s="48"/>
      <c r="AA1451" s="39"/>
      <c r="AB1451" s="40"/>
      <c r="AC1451" s="40"/>
      <c r="AD1451" s="40"/>
      <c r="AE1451" s="41"/>
      <c r="AF1451" s="42"/>
      <c r="AG1451" s="49"/>
      <c r="AH1451" s="43"/>
      <c r="AI1451" s="43"/>
      <c r="AJ1451" s="44"/>
      <c r="AK1451" s="44"/>
      <c r="AL1451" s="44"/>
      <c r="AM1451" s="44"/>
      <c r="AN1451" s="36"/>
      <c r="AO1451" s="36"/>
      <c r="AP1451" s="36"/>
      <c r="AQ1451" s="36"/>
      <c r="AR1451" s="36"/>
      <c r="AS1451" s="36"/>
    </row>
    <row r="1452" spans="19:45" ht="30" customHeight="1" x14ac:dyDescent="0.25">
      <c r="S1452" s="7" t="s">
        <v>424</v>
      </c>
      <c r="T1452" s="7" t="str">
        <f>VLOOKUP($T1434,MPN!$A$1:$E$500,2,FALSE)</f>
        <v>AMIC</v>
      </c>
      <c r="U1452" s="36"/>
      <c r="V1452" s="37"/>
      <c r="W1452" s="37"/>
      <c r="X1452" s="38"/>
      <c r="Y1452" s="38"/>
      <c r="Z1452" s="48"/>
      <c r="AA1452" s="39"/>
      <c r="AB1452" s="40"/>
      <c r="AC1452" s="40"/>
      <c r="AD1452" s="40"/>
      <c r="AE1452" s="41"/>
      <c r="AF1452" s="42"/>
      <c r="AG1452" s="49"/>
      <c r="AH1452" s="43"/>
      <c r="AI1452" s="43"/>
      <c r="AJ1452" s="44"/>
      <c r="AK1452" s="44"/>
      <c r="AL1452" s="44"/>
      <c r="AM1452" s="44"/>
      <c r="AN1452" s="36"/>
      <c r="AO1452" s="36"/>
      <c r="AP1452" s="36"/>
      <c r="AQ1452" s="36"/>
      <c r="AR1452" s="36"/>
      <c r="AS1452" s="36"/>
    </row>
    <row r="1453" spans="19:45" ht="30" customHeight="1" x14ac:dyDescent="0.25">
      <c r="S1453" s="7" t="s">
        <v>16</v>
      </c>
      <c r="T1453" s="7" t="str">
        <f>VLOOKUP($T1435,ASIC!$A$1:$B$200,2,FALSE)</f>
        <v>304ZA</v>
      </c>
      <c r="U1453" s="36"/>
      <c r="V1453" s="37"/>
      <c r="W1453" s="37"/>
      <c r="X1453" s="38"/>
      <c r="Y1453" s="38"/>
      <c r="Z1453" s="48"/>
      <c r="AA1453" s="39"/>
      <c r="AB1453" s="40"/>
      <c r="AC1453" s="40"/>
      <c r="AD1453" s="40"/>
      <c r="AE1453" s="41"/>
      <c r="AF1453" s="42"/>
      <c r="AG1453" s="49"/>
      <c r="AH1453" s="43"/>
      <c r="AI1453" s="43"/>
      <c r="AJ1453" s="44"/>
      <c r="AK1453" s="44"/>
      <c r="AL1453" s="44"/>
      <c r="AM1453" s="44"/>
      <c r="AN1453" s="36"/>
      <c r="AO1453" s="36"/>
      <c r="AP1453" s="36"/>
      <c r="AQ1453" s="36"/>
      <c r="AR1453" s="36"/>
      <c r="AS1453" s="36"/>
    </row>
    <row r="1454" spans="19:45" ht="30" customHeight="1" x14ac:dyDescent="0.25">
      <c r="S1454" s="7" t="s">
        <v>17</v>
      </c>
      <c r="T1454" s="7" t="str">
        <f>VLOOKUP($T1436,Sensor!$A$1:$B$100,2,FALSE)</f>
        <v>N039A</v>
      </c>
      <c r="U1454" s="36"/>
      <c r="V1454" s="37"/>
      <c r="W1454" s="37"/>
      <c r="X1454" s="38"/>
      <c r="Y1454" s="38"/>
      <c r="Z1454" s="48"/>
      <c r="AA1454" s="39"/>
      <c r="AB1454" s="40"/>
      <c r="AC1454" s="40"/>
      <c r="AD1454" s="40"/>
      <c r="AE1454" s="41"/>
      <c r="AF1454" s="42"/>
      <c r="AG1454" s="49"/>
      <c r="AH1454" s="43"/>
      <c r="AI1454" s="43"/>
      <c r="AJ1454" s="44"/>
      <c r="AK1454" s="44"/>
      <c r="AL1454" s="44"/>
      <c r="AM1454" s="44"/>
      <c r="AN1454" s="36"/>
      <c r="AO1454" s="36"/>
      <c r="AP1454" s="36"/>
      <c r="AQ1454" s="36"/>
      <c r="AR1454" s="36"/>
      <c r="AS1454" s="36"/>
    </row>
    <row r="1455" spans="19:45" ht="30" customHeight="1" x14ac:dyDescent="0.25">
      <c r="S1455" s="7" t="s">
        <v>21</v>
      </c>
      <c r="T1455" s="7" t="str">
        <f>VLOOKUP($T1434,MPN!$A$1:$E$500,5,FALSE)</f>
        <v>Default</v>
      </c>
      <c r="U1455" s="36"/>
      <c r="V1455" s="37"/>
      <c r="W1455" s="37"/>
      <c r="X1455" s="38"/>
      <c r="Y1455" s="38"/>
      <c r="Z1455" s="48"/>
      <c r="AA1455" s="39"/>
      <c r="AB1455" s="40"/>
      <c r="AC1455" s="40"/>
      <c r="AD1455" s="40"/>
      <c r="AE1455" s="41"/>
      <c r="AF1455" s="42"/>
      <c r="AG1455" s="49"/>
      <c r="AH1455" s="43"/>
      <c r="AI1455" s="43"/>
      <c r="AJ1455" s="44"/>
      <c r="AK1455" s="44"/>
      <c r="AL1455" s="44"/>
      <c r="AM1455" s="44"/>
      <c r="AN1455" s="36"/>
      <c r="AO1455" s="36"/>
      <c r="AP1455" s="36"/>
      <c r="AQ1455" s="36"/>
      <c r="AR1455" s="36"/>
      <c r="AS1455" s="36"/>
    </row>
    <row r="1456" spans="19:45" ht="30" customHeight="1" x14ac:dyDescent="0.25">
      <c r="S1456" s="7" t="s">
        <v>545</v>
      </c>
      <c r="T1456" s="7">
        <f>VLOOKUP(T1445,$DT$1:$DV$31,3,FALSE)</f>
        <v>0</v>
      </c>
      <c r="U1456" s="36"/>
      <c r="V1456" s="37"/>
      <c r="W1456" s="37"/>
      <c r="X1456" s="38"/>
      <c r="Y1456" s="38"/>
      <c r="Z1456" s="48"/>
      <c r="AA1456" s="39"/>
      <c r="AB1456" s="40"/>
      <c r="AC1456" s="40"/>
      <c r="AD1456" s="40"/>
      <c r="AE1456" s="41"/>
      <c r="AF1456" s="42"/>
      <c r="AG1456" s="49"/>
      <c r="AH1456" s="43"/>
      <c r="AI1456" s="43"/>
      <c r="AJ1456" s="44"/>
      <c r="AK1456" s="44"/>
      <c r="AL1456" s="44"/>
      <c r="AM1456" s="44"/>
      <c r="AN1456" s="36"/>
      <c r="AO1456" s="36"/>
      <c r="AP1456" s="36"/>
      <c r="AQ1456" s="36"/>
      <c r="AR1456" s="36"/>
      <c r="AS1456" s="36"/>
    </row>
    <row r="1457" spans="19:45" ht="30" customHeight="1" x14ac:dyDescent="0.25">
      <c r="S1457" s="7" t="s">
        <v>22</v>
      </c>
      <c r="T1457" s="15">
        <v>3</v>
      </c>
      <c r="U1457" s="36"/>
      <c r="V1457" s="37"/>
      <c r="W1457" s="37"/>
      <c r="X1457" s="38"/>
      <c r="Y1457" s="38"/>
      <c r="Z1457" s="48"/>
      <c r="AA1457" s="39"/>
      <c r="AB1457" s="40"/>
      <c r="AC1457" s="40"/>
      <c r="AD1457" s="40"/>
      <c r="AE1457" s="41"/>
      <c r="AF1457" s="42"/>
      <c r="AG1457" s="49"/>
      <c r="AH1457" s="43"/>
      <c r="AI1457" s="43"/>
      <c r="AJ1457" s="44"/>
      <c r="AK1457" s="44"/>
      <c r="AL1457" s="44"/>
      <c r="AM1457" s="44"/>
      <c r="AN1457" s="36"/>
      <c r="AO1457" s="36"/>
      <c r="AP1457" s="36"/>
      <c r="AQ1457" s="36"/>
      <c r="AR1457" s="36"/>
      <c r="AS1457" s="36"/>
    </row>
    <row r="1458" spans="19:45" ht="30" customHeight="1" x14ac:dyDescent="0.25">
      <c r="S1458" s="7" t="s">
        <v>696</v>
      </c>
      <c r="T1458" s="28">
        <v>45447</v>
      </c>
      <c r="U1458" s="36"/>
      <c r="V1458" s="37"/>
      <c r="W1458" s="37"/>
      <c r="X1458" s="38"/>
      <c r="Y1458" s="38"/>
      <c r="Z1458" s="48"/>
      <c r="AA1458" s="39"/>
      <c r="AB1458" s="40"/>
      <c r="AC1458" s="40"/>
      <c r="AD1458" s="40"/>
      <c r="AE1458" s="41"/>
      <c r="AF1458" s="42"/>
      <c r="AG1458" s="49"/>
      <c r="AH1458" s="43"/>
      <c r="AI1458" s="43"/>
      <c r="AJ1458" s="44"/>
      <c r="AK1458" s="44"/>
      <c r="AL1458" s="44"/>
      <c r="AM1458" s="44"/>
      <c r="AN1458" s="36"/>
      <c r="AO1458" s="36"/>
      <c r="AP1458" s="36"/>
      <c r="AQ1458" s="36"/>
      <c r="AR1458" s="36"/>
      <c r="AS1458" s="36"/>
    </row>
    <row r="1459" spans="19:45" ht="30" customHeight="1" x14ac:dyDescent="0.25">
      <c r="S1459" s="7" t="s">
        <v>694</v>
      </c>
      <c r="T1459" s="15" t="s">
        <v>994</v>
      </c>
      <c r="U1459" s="36"/>
      <c r="V1459" s="37"/>
      <c r="W1459" s="37"/>
      <c r="X1459" s="38"/>
      <c r="Y1459" s="38"/>
      <c r="Z1459" s="48"/>
      <c r="AA1459" s="39"/>
      <c r="AB1459" s="40"/>
      <c r="AC1459" s="40"/>
      <c r="AD1459" s="40"/>
      <c r="AE1459" s="41"/>
      <c r="AF1459" s="42"/>
      <c r="AG1459" s="49"/>
      <c r="AH1459" s="43"/>
      <c r="AI1459" s="43"/>
      <c r="AJ1459" s="44"/>
      <c r="AK1459" s="44"/>
      <c r="AL1459" s="44"/>
      <c r="AM1459" s="44"/>
      <c r="AN1459" s="36"/>
      <c r="AO1459" s="36"/>
      <c r="AP1459" s="36"/>
      <c r="AQ1459" s="36"/>
      <c r="AR1459" s="36"/>
      <c r="AS1459" s="36"/>
    </row>
    <row r="1460" spans="19:45" ht="30" customHeight="1" x14ac:dyDescent="0.25">
      <c r="S1460" s="7" t="s">
        <v>697</v>
      </c>
      <c r="T1460" s="7">
        <f ca="1">COUNTA(U1435:U1494)</f>
        <v>6</v>
      </c>
      <c r="U1460" s="36"/>
      <c r="V1460" s="37"/>
      <c r="W1460" s="37"/>
      <c r="X1460" s="38"/>
      <c r="Y1460" s="38"/>
      <c r="Z1460" s="48"/>
      <c r="AA1460" s="39"/>
      <c r="AB1460" s="40"/>
      <c r="AC1460" s="40"/>
      <c r="AD1460" s="40"/>
      <c r="AE1460" s="41"/>
      <c r="AF1460" s="42"/>
      <c r="AG1460" s="49"/>
      <c r="AH1460" s="43"/>
      <c r="AI1460" s="43"/>
      <c r="AJ1460" s="44"/>
      <c r="AK1460" s="44"/>
      <c r="AL1460" s="44"/>
      <c r="AM1460" s="44"/>
      <c r="AN1460" s="36"/>
      <c r="AO1460" s="36"/>
      <c r="AP1460" s="36"/>
      <c r="AQ1460" s="36"/>
      <c r="AR1460" s="36"/>
      <c r="AS1460" s="36"/>
    </row>
    <row r="1461" spans="19:45" ht="30" customHeight="1" x14ac:dyDescent="0.25">
      <c r="S1461" s="7" t="s">
        <v>715</v>
      </c>
      <c r="T1461" s="7" t="str">
        <f>T1449&amp;"+/-"&amp;T1450&amp;" "&amp;T1459</f>
        <v>-38+/-0.8 dBV</v>
      </c>
      <c r="U1461" s="36"/>
      <c r="V1461" s="37"/>
      <c r="W1461" s="37"/>
      <c r="X1461" s="38"/>
      <c r="Y1461" s="38"/>
      <c r="Z1461" s="48"/>
      <c r="AA1461" s="39"/>
      <c r="AB1461" s="40"/>
      <c r="AC1461" s="40"/>
      <c r="AD1461" s="40"/>
      <c r="AE1461" s="41"/>
      <c r="AF1461" s="42"/>
      <c r="AG1461" s="49"/>
      <c r="AH1461" s="43"/>
      <c r="AI1461" s="43"/>
      <c r="AJ1461" s="44"/>
      <c r="AK1461" s="44"/>
      <c r="AL1461" s="44"/>
      <c r="AM1461" s="44"/>
      <c r="AN1461" s="36"/>
      <c r="AO1461" s="36"/>
      <c r="AP1461" s="36"/>
      <c r="AQ1461" s="36"/>
      <c r="AR1461" s="36"/>
      <c r="AS1461" s="36"/>
    </row>
    <row r="1462" spans="19:45" ht="30" customHeight="1" x14ac:dyDescent="0.25">
      <c r="S1462" s="7" t="s">
        <v>719</v>
      </c>
      <c r="T1462" s="54" t="str">
        <f>T1441&amp;" : "&amp;T1444&amp;" "&amp;"(uA)"&amp;CHAR(10)&amp;"Vdc&amp;Remark: "&amp;T1447</f>
        <v>3.3V : 50~100 (uA)
Vdc&amp;Remark: -</v>
      </c>
      <c r="U1462" s="36"/>
      <c r="V1462" s="37"/>
      <c r="W1462" s="37"/>
      <c r="X1462" s="38"/>
      <c r="Y1462" s="38"/>
      <c r="Z1462" s="48"/>
      <c r="AA1462" s="39"/>
      <c r="AB1462" s="40"/>
      <c r="AC1462" s="40"/>
      <c r="AD1462" s="40"/>
      <c r="AE1462" s="41"/>
      <c r="AF1462" s="42"/>
      <c r="AG1462" s="49"/>
      <c r="AH1462" s="43"/>
      <c r="AI1462" s="43"/>
      <c r="AJ1462" s="44"/>
      <c r="AK1462" s="44"/>
      <c r="AL1462" s="44"/>
      <c r="AM1462" s="44"/>
      <c r="AN1462" s="36"/>
      <c r="AO1462" s="36"/>
      <c r="AP1462" s="36"/>
      <c r="AQ1462" s="36"/>
      <c r="AR1462" s="36"/>
      <c r="AS1462" s="36"/>
    </row>
    <row r="1463" spans="19:45" ht="30" customHeight="1" x14ac:dyDescent="0.25">
      <c r="U1463" s="36"/>
      <c r="V1463" s="37"/>
      <c r="W1463" s="37"/>
      <c r="X1463" s="38"/>
      <c r="Y1463" s="38"/>
      <c r="Z1463" s="48"/>
      <c r="AA1463" s="39"/>
      <c r="AB1463" s="40"/>
      <c r="AC1463" s="40"/>
      <c r="AD1463" s="40"/>
      <c r="AE1463" s="41"/>
      <c r="AF1463" s="42"/>
      <c r="AG1463" s="49"/>
      <c r="AH1463" s="43"/>
      <c r="AI1463" s="43"/>
      <c r="AJ1463" s="44"/>
      <c r="AK1463" s="44"/>
      <c r="AL1463" s="44"/>
      <c r="AM1463" s="44"/>
      <c r="AN1463" s="36"/>
      <c r="AO1463" s="36"/>
      <c r="AP1463" s="36"/>
      <c r="AQ1463" s="36"/>
      <c r="AR1463" s="36"/>
      <c r="AS1463" s="36"/>
    </row>
    <row r="1464" spans="19:45" ht="30" customHeight="1" x14ac:dyDescent="0.25">
      <c r="S1464" s="2" t="s">
        <v>14</v>
      </c>
      <c r="T1464" s="2" t="str">
        <f>ADDRESS(ROW(S1464),COLUMN($S$1))&amp;":"&amp;ADDRESS(ROW(S1494),COLUMN($T$1))</f>
        <v>$S$1464:$T$1494</v>
      </c>
      <c r="U1464" s="36"/>
      <c r="V1464" s="37"/>
      <c r="W1464" s="37"/>
      <c r="X1464" s="38"/>
      <c r="Y1464" s="38"/>
      <c r="Z1464" s="48"/>
      <c r="AA1464" s="39"/>
      <c r="AB1464" s="40"/>
      <c r="AC1464" s="40"/>
      <c r="AD1464" s="40"/>
      <c r="AE1464" s="41"/>
      <c r="AF1464" s="42"/>
      <c r="AG1464" s="49"/>
      <c r="AH1464" s="43"/>
      <c r="AI1464" s="43"/>
      <c r="AJ1464" s="44"/>
      <c r="AK1464" s="44"/>
      <c r="AL1464" s="44"/>
      <c r="AM1464" s="44"/>
      <c r="AN1464" s="36"/>
      <c r="AO1464" s="36"/>
      <c r="AP1464" s="36"/>
      <c r="AQ1464" s="36"/>
      <c r="AR1464" s="36"/>
      <c r="AS1464" s="36"/>
    </row>
    <row r="1465" spans="19:45" ht="30" customHeight="1" x14ac:dyDescent="0.25">
      <c r="S1465" s="4" t="str">
        <f>$BB$2</f>
        <v>14V</v>
      </c>
      <c r="T1465" s="3" t="s">
        <v>255</v>
      </c>
      <c r="U1465" s="36"/>
      <c r="V1465" s="37"/>
      <c r="W1465" s="37"/>
      <c r="X1465" s="38"/>
      <c r="Y1465" s="38"/>
      <c r="Z1465" s="48"/>
      <c r="AA1465" s="39"/>
      <c r="AB1465" s="40"/>
      <c r="AC1465" s="40"/>
      <c r="AD1465" s="40"/>
      <c r="AE1465" s="41"/>
      <c r="AF1465" s="42"/>
      <c r="AG1465" s="49"/>
      <c r="AH1465" s="43"/>
      <c r="AI1465" s="43"/>
      <c r="AJ1465" s="44"/>
      <c r="AK1465" s="44"/>
      <c r="AL1465" s="44"/>
      <c r="AM1465" s="44"/>
      <c r="AN1465" s="36"/>
      <c r="AO1465" s="36"/>
      <c r="AP1465" s="36"/>
      <c r="AQ1465" s="36"/>
      <c r="AR1465" s="36"/>
      <c r="AS1465" s="36"/>
    </row>
    <row r="1466" spans="19:45" ht="30" customHeight="1" x14ac:dyDescent="0.25">
      <c r="S1466" s="4" t="str">
        <f>$BB$3</f>
        <v>13V</v>
      </c>
      <c r="T1466" s="3">
        <v>1.5</v>
      </c>
      <c r="U1466" s="36"/>
      <c r="V1466" s="37"/>
      <c r="W1466" s="37"/>
      <c r="X1466" s="38"/>
      <c r="Y1466" s="38"/>
      <c r="Z1466" s="48"/>
      <c r="AA1466" s="39"/>
      <c r="AB1466" s="40"/>
      <c r="AC1466" s="40"/>
      <c r="AD1466" s="40"/>
      <c r="AE1466" s="41"/>
      <c r="AF1466" s="42"/>
      <c r="AG1466" s="49"/>
      <c r="AH1466" s="43"/>
      <c r="AI1466" s="43"/>
      <c r="AJ1466" s="44"/>
      <c r="AK1466" s="44"/>
      <c r="AL1466" s="44"/>
      <c r="AM1466" s="44"/>
      <c r="AN1466" s="36"/>
      <c r="AO1466" s="36"/>
      <c r="AP1466" s="36"/>
      <c r="AQ1466" s="36"/>
      <c r="AR1466" s="36"/>
      <c r="AS1466" s="36"/>
    </row>
    <row r="1467" spans="19:45" ht="30" customHeight="1" x14ac:dyDescent="0.25">
      <c r="S1467" s="4" t="str">
        <f>$BB$4</f>
        <v>12V</v>
      </c>
      <c r="T1467" s="3">
        <v>0</v>
      </c>
      <c r="U1467" s="36"/>
      <c r="V1467" s="37"/>
      <c r="W1467" s="37"/>
      <c r="X1467" s="38"/>
      <c r="Y1467" s="38"/>
      <c r="Z1467" s="48"/>
      <c r="AA1467" s="39"/>
      <c r="AB1467" s="40"/>
      <c r="AC1467" s="40"/>
      <c r="AD1467" s="40"/>
      <c r="AE1467" s="41"/>
      <c r="AF1467" s="42"/>
      <c r="AG1467" s="49"/>
      <c r="AH1467" s="43"/>
      <c r="AI1467" s="43"/>
      <c r="AJ1467" s="44"/>
      <c r="AK1467" s="44"/>
      <c r="AL1467" s="44"/>
      <c r="AM1467" s="44"/>
      <c r="AN1467" s="36"/>
      <c r="AO1467" s="36"/>
      <c r="AP1467" s="36"/>
      <c r="AQ1467" s="36"/>
      <c r="AR1467" s="36"/>
      <c r="AS1467" s="36"/>
    </row>
    <row r="1468" spans="19:45" ht="30" customHeight="1" x14ac:dyDescent="0.25">
      <c r="S1468" s="4" t="str">
        <f>$BB$5</f>
        <v>11V</v>
      </c>
      <c r="T1468" s="3">
        <v>-1.5</v>
      </c>
      <c r="U1468" s="36"/>
      <c r="V1468" s="37"/>
      <c r="W1468" s="37"/>
      <c r="X1468" s="38"/>
      <c r="Y1468" s="38"/>
      <c r="Z1468" s="48"/>
      <c r="AA1468" s="39"/>
      <c r="AB1468" s="40"/>
      <c r="AC1468" s="40"/>
      <c r="AD1468" s="40"/>
      <c r="AE1468" s="41"/>
      <c r="AF1468" s="42"/>
      <c r="AG1468" s="49"/>
      <c r="AH1468" s="43"/>
      <c r="AI1468" s="43"/>
      <c r="AJ1468" s="44"/>
      <c r="AK1468" s="44"/>
      <c r="AL1468" s="44"/>
      <c r="AM1468" s="44"/>
      <c r="AN1468" s="36"/>
      <c r="AO1468" s="36"/>
      <c r="AP1468" s="36"/>
      <c r="AQ1468" s="36"/>
      <c r="AR1468" s="36"/>
      <c r="AS1468" s="36"/>
    </row>
    <row r="1469" spans="19:45" ht="30" customHeight="1" x14ac:dyDescent="0.25">
      <c r="S1469" s="4" t="str">
        <f>$BB$6</f>
        <v>10V</v>
      </c>
      <c r="T1469" s="3" t="s">
        <v>562</v>
      </c>
      <c r="U1469" s="36"/>
      <c r="V1469" s="37"/>
      <c r="W1469" s="37"/>
      <c r="X1469" s="38"/>
      <c r="Y1469" s="38"/>
      <c r="Z1469" s="48"/>
      <c r="AA1469" s="39"/>
      <c r="AB1469" s="40"/>
      <c r="AC1469" s="40"/>
      <c r="AD1469" s="40"/>
      <c r="AE1469" s="41"/>
      <c r="AF1469" s="42"/>
      <c r="AG1469" s="49"/>
      <c r="AH1469" s="43"/>
      <c r="AI1469" s="43"/>
      <c r="AJ1469" s="44"/>
      <c r="AK1469" s="44"/>
      <c r="AL1469" s="44"/>
      <c r="AM1469" s="44"/>
      <c r="AN1469" s="36"/>
      <c r="AO1469" s="36"/>
      <c r="AP1469" s="36"/>
      <c r="AQ1469" s="36"/>
      <c r="AR1469" s="36"/>
      <c r="AS1469" s="36"/>
    </row>
    <row r="1470" spans="19:45" ht="30" customHeight="1" x14ac:dyDescent="0.25">
      <c r="S1470" s="4" t="str">
        <f>$BB$7</f>
        <v>9V</v>
      </c>
      <c r="T1470" s="3" t="s">
        <v>562</v>
      </c>
      <c r="U1470" s="36"/>
      <c r="V1470" s="37"/>
      <c r="W1470" s="37"/>
      <c r="X1470" s="38"/>
      <c r="Y1470" s="38"/>
      <c r="Z1470" s="48"/>
      <c r="AA1470" s="39"/>
      <c r="AB1470" s="40"/>
      <c r="AC1470" s="40"/>
      <c r="AD1470" s="40"/>
      <c r="AE1470" s="41"/>
      <c r="AF1470" s="42"/>
      <c r="AG1470" s="49"/>
      <c r="AH1470" s="43"/>
      <c r="AI1470" s="43"/>
      <c r="AJ1470" s="44"/>
      <c r="AK1470" s="44"/>
      <c r="AL1470" s="44"/>
      <c r="AM1470" s="44"/>
      <c r="AN1470" s="36"/>
      <c r="AO1470" s="36"/>
      <c r="AP1470" s="36"/>
      <c r="AQ1470" s="36"/>
      <c r="AR1470" s="36"/>
      <c r="AS1470" s="36"/>
    </row>
    <row r="1471" spans="19:45" ht="30" customHeight="1" x14ac:dyDescent="0.25">
      <c r="S1471" s="4" t="str">
        <f>$BB$8</f>
        <v>8V</v>
      </c>
      <c r="T1471" s="3" t="s">
        <v>562</v>
      </c>
      <c r="U1471" s="36"/>
      <c r="V1471" s="37"/>
      <c r="W1471" s="37"/>
      <c r="X1471" s="38"/>
      <c r="Y1471" s="38"/>
      <c r="Z1471" s="48"/>
      <c r="AA1471" s="39"/>
      <c r="AB1471" s="40"/>
      <c r="AC1471" s="40"/>
      <c r="AD1471" s="40"/>
      <c r="AE1471" s="41"/>
      <c r="AF1471" s="42"/>
      <c r="AG1471" s="49"/>
      <c r="AH1471" s="43"/>
      <c r="AI1471" s="43"/>
      <c r="AJ1471" s="44"/>
      <c r="AK1471" s="44"/>
      <c r="AL1471" s="44"/>
      <c r="AM1471" s="44"/>
      <c r="AN1471" s="36"/>
      <c r="AO1471" s="36"/>
      <c r="AP1471" s="36"/>
      <c r="AQ1471" s="36"/>
      <c r="AR1471" s="36"/>
      <c r="AS1471" s="36"/>
    </row>
    <row r="1472" spans="19:45" ht="30" customHeight="1" x14ac:dyDescent="0.25">
      <c r="S1472" s="4" t="str">
        <f>$BB$9</f>
        <v>7V</v>
      </c>
      <c r="T1472" s="3" t="s">
        <v>562</v>
      </c>
      <c r="U1472" s="36"/>
      <c r="V1472" s="37"/>
      <c r="W1472" s="37"/>
      <c r="X1472" s="38"/>
      <c r="Y1472" s="38"/>
      <c r="Z1472" s="48"/>
      <c r="AA1472" s="39"/>
      <c r="AB1472" s="40"/>
      <c r="AC1472" s="40"/>
      <c r="AD1472" s="40"/>
      <c r="AE1472" s="41"/>
      <c r="AF1472" s="42"/>
      <c r="AG1472" s="49"/>
      <c r="AH1472" s="43"/>
      <c r="AI1472" s="43"/>
      <c r="AJ1472" s="44"/>
      <c r="AK1472" s="44"/>
      <c r="AL1472" s="44"/>
      <c r="AM1472" s="44"/>
      <c r="AN1472" s="36"/>
      <c r="AO1472" s="36"/>
      <c r="AP1472" s="36"/>
      <c r="AQ1472" s="36"/>
      <c r="AR1472" s="36"/>
      <c r="AS1472" s="36"/>
    </row>
    <row r="1473" spans="19:45" ht="30" customHeight="1" x14ac:dyDescent="0.25">
      <c r="S1473" s="4" t="str">
        <f>$BB$10</f>
        <v>FIX</v>
      </c>
      <c r="T1473" s="3">
        <v>0</v>
      </c>
      <c r="U1473" s="36"/>
      <c r="V1473" s="37"/>
      <c r="W1473" s="37"/>
      <c r="X1473" s="38"/>
      <c r="Y1473" s="38"/>
      <c r="Z1473" s="48"/>
      <c r="AA1473" s="39"/>
      <c r="AB1473" s="40"/>
      <c r="AC1473" s="40"/>
      <c r="AD1473" s="40"/>
      <c r="AE1473" s="41"/>
      <c r="AF1473" s="42"/>
      <c r="AG1473" s="49"/>
      <c r="AH1473" s="43"/>
      <c r="AI1473" s="43"/>
      <c r="AJ1473" s="44"/>
      <c r="AK1473" s="44"/>
      <c r="AL1473" s="44"/>
      <c r="AM1473" s="44"/>
      <c r="AN1473" s="36"/>
      <c r="AO1473" s="36"/>
      <c r="AP1473" s="36"/>
      <c r="AQ1473" s="36"/>
      <c r="AR1473" s="36"/>
      <c r="AS1473" s="36"/>
    </row>
    <row r="1474" spans="19:45" ht="30" customHeight="1" x14ac:dyDescent="0.25">
      <c r="S1474" s="4" t="str">
        <f>$BB$11</f>
        <v>-</v>
      </c>
      <c r="T1474" s="3"/>
      <c r="U1474" s="36"/>
      <c r="V1474" s="37"/>
      <c r="W1474" s="37"/>
      <c r="X1474" s="38"/>
      <c r="Y1474" s="38"/>
      <c r="Z1474" s="48"/>
      <c r="AA1474" s="39"/>
      <c r="AB1474" s="40"/>
      <c r="AC1474" s="40"/>
      <c r="AD1474" s="40"/>
      <c r="AE1474" s="41"/>
      <c r="AF1474" s="42"/>
      <c r="AG1474" s="49"/>
      <c r="AH1474" s="43"/>
      <c r="AI1474" s="43"/>
      <c r="AJ1474" s="44"/>
      <c r="AK1474" s="44"/>
      <c r="AL1474" s="44"/>
      <c r="AM1474" s="44"/>
      <c r="AN1474" s="36"/>
      <c r="AO1474" s="36"/>
      <c r="AP1474" s="36"/>
      <c r="AQ1474" s="36"/>
      <c r="AR1474" s="36"/>
      <c r="AS1474" s="36"/>
    </row>
    <row r="1475" spans="19:45" ht="30" customHeight="1" x14ac:dyDescent="0.25">
      <c r="S1475" s="4" t="str">
        <f>$BB$12</f>
        <v>-</v>
      </c>
      <c r="T1475" s="3"/>
      <c r="U1475" s="36"/>
      <c r="V1475" s="37"/>
      <c r="W1475" s="37"/>
      <c r="X1475" s="38"/>
      <c r="Y1475" s="38"/>
      <c r="Z1475" s="48"/>
      <c r="AA1475" s="39"/>
      <c r="AB1475" s="40"/>
      <c r="AC1475" s="40"/>
      <c r="AD1475" s="40"/>
      <c r="AE1475" s="41"/>
      <c r="AF1475" s="42"/>
      <c r="AG1475" s="49"/>
      <c r="AH1475" s="43"/>
      <c r="AI1475" s="43"/>
      <c r="AJ1475" s="44"/>
      <c r="AK1475" s="44"/>
      <c r="AL1475" s="44"/>
      <c r="AM1475" s="44"/>
      <c r="AN1475" s="36"/>
      <c r="AO1475" s="36"/>
      <c r="AP1475" s="36"/>
      <c r="AQ1475" s="36"/>
      <c r="AR1475" s="36"/>
      <c r="AS1475" s="36"/>
    </row>
    <row r="1476" spans="19:45" ht="30" customHeight="1" x14ac:dyDescent="0.25">
      <c r="S1476" s="4" t="str">
        <f>$BB$13</f>
        <v>-</v>
      </c>
      <c r="T1476" s="3"/>
      <c r="U1476" s="36"/>
      <c r="V1476" s="37"/>
      <c r="W1476" s="37"/>
      <c r="X1476" s="38"/>
      <c r="Y1476" s="38"/>
      <c r="Z1476" s="48"/>
      <c r="AA1476" s="39"/>
      <c r="AB1476" s="40"/>
      <c r="AC1476" s="40"/>
      <c r="AD1476" s="40"/>
      <c r="AE1476" s="41"/>
      <c r="AF1476" s="42"/>
      <c r="AG1476" s="49"/>
      <c r="AH1476" s="43"/>
      <c r="AI1476" s="43"/>
      <c r="AJ1476" s="44"/>
      <c r="AK1476" s="44"/>
      <c r="AL1476" s="44"/>
      <c r="AM1476" s="44"/>
      <c r="AN1476" s="36"/>
      <c r="AO1476" s="36"/>
      <c r="AP1476" s="36"/>
      <c r="AQ1476" s="36"/>
      <c r="AR1476" s="36"/>
      <c r="AS1476" s="36"/>
    </row>
    <row r="1477" spans="19:45" ht="30" customHeight="1" x14ac:dyDescent="0.25">
      <c r="S1477" s="4" t="str">
        <f>$BB$14</f>
        <v>-</v>
      </c>
      <c r="T1477" s="3"/>
      <c r="U1477" s="36"/>
      <c r="V1477" s="37"/>
      <c r="W1477" s="37"/>
      <c r="X1477" s="38"/>
      <c r="Y1477" s="38"/>
      <c r="Z1477" s="48"/>
      <c r="AA1477" s="39"/>
      <c r="AB1477" s="40"/>
      <c r="AC1477" s="40"/>
      <c r="AD1477" s="40"/>
      <c r="AE1477" s="41"/>
      <c r="AF1477" s="42"/>
      <c r="AG1477" s="49"/>
      <c r="AH1477" s="43"/>
      <c r="AI1477" s="43"/>
      <c r="AJ1477" s="44"/>
      <c r="AK1477" s="44"/>
      <c r="AL1477" s="44"/>
      <c r="AM1477" s="44"/>
      <c r="AN1477" s="36"/>
      <c r="AO1477" s="36"/>
      <c r="AP1477" s="36"/>
      <c r="AQ1477" s="36"/>
      <c r="AR1477" s="36"/>
      <c r="AS1477" s="36"/>
    </row>
    <row r="1478" spans="19:45" ht="30" customHeight="1" x14ac:dyDescent="0.25">
      <c r="S1478" s="4" t="str">
        <f>$BB$15</f>
        <v>-</v>
      </c>
      <c r="T1478" s="3"/>
      <c r="U1478" s="36"/>
      <c r="V1478" s="37"/>
      <c r="W1478" s="37"/>
      <c r="X1478" s="38"/>
      <c r="Y1478" s="38"/>
      <c r="Z1478" s="48"/>
      <c r="AA1478" s="39"/>
      <c r="AB1478" s="40"/>
      <c r="AC1478" s="40"/>
      <c r="AD1478" s="40"/>
      <c r="AE1478" s="41"/>
      <c r="AF1478" s="42"/>
      <c r="AG1478" s="49"/>
      <c r="AH1478" s="43"/>
      <c r="AI1478" s="43"/>
      <c r="AJ1478" s="44"/>
      <c r="AK1478" s="44"/>
      <c r="AL1478" s="44"/>
      <c r="AM1478" s="44"/>
      <c r="AN1478" s="36"/>
      <c r="AO1478" s="36"/>
      <c r="AP1478" s="36"/>
      <c r="AQ1478" s="36"/>
      <c r="AR1478" s="36"/>
      <c r="AS1478" s="36"/>
    </row>
    <row r="1479" spans="19:45" ht="30" customHeight="1" x14ac:dyDescent="0.25">
      <c r="S1479" s="4" t="str">
        <f>$BB$16</f>
        <v>-</v>
      </c>
      <c r="T1479" s="3"/>
      <c r="U1479" s="36"/>
      <c r="V1479" s="37"/>
      <c r="W1479" s="37"/>
      <c r="X1479" s="38"/>
      <c r="Y1479" s="38"/>
      <c r="Z1479" s="48"/>
      <c r="AA1479" s="39"/>
      <c r="AB1479" s="40"/>
      <c r="AC1479" s="40"/>
      <c r="AD1479" s="40"/>
      <c r="AE1479" s="41"/>
      <c r="AF1479" s="42"/>
      <c r="AG1479" s="49"/>
      <c r="AH1479" s="43"/>
      <c r="AI1479" s="43"/>
      <c r="AJ1479" s="44"/>
      <c r="AK1479" s="44"/>
      <c r="AL1479" s="44"/>
      <c r="AM1479" s="44"/>
      <c r="AN1479" s="36"/>
      <c r="AO1479" s="36"/>
      <c r="AP1479" s="36"/>
      <c r="AQ1479" s="36"/>
      <c r="AR1479" s="36"/>
      <c r="AS1479" s="36"/>
    </row>
    <row r="1480" spans="19:45" ht="30" customHeight="1" x14ac:dyDescent="0.25">
      <c r="S1480" s="4" t="str">
        <f>$BB$17</f>
        <v>-</v>
      </c>
      <c r="T1480" s="3"/>
      <c r="U1480" s="36"/>
      <c r="V1480" s="37"/>
      <c r="W1480" s="37"/>
      <c r="X1480" s="38"/>
      <c r="Y1480" s="38"/>
      <c r="Z1480" s="48"/>
      <c r="AA1480" s="39"/>
      <c r="AB1480" s="40"/>
      <c r="AC1480" s="40"/>
      <c r="AD1480" s="40"/>
      <c r="AE1480" s="41"/>
      <c r="AF1480" s="42"/>
      <c r="AG1480" s="49"/>
      <c r="AH1480" s="43"/>
      <c r="AI1480" s="43"/>
      <c r="AJ1480" s="44"/>
      <c r="AK1480" s="44"/>
      <c r="AL1480" s="44"/>
      <c r="AM1480" s="44"/>
      <c r="AN1480" s="36"/>
      <c r="AO1480" s="36"/>
      <c r="AP1480" s="36"/>
      <c r="AQ1480" s="36"/>
      <c r="AR1480" s="36"/>
      <c r="AS1480" s="36"/>
    </row>
    <row r="1481" spans="19:45" ht="30" customHeight="1" x14ac:dyDescent="0.25">
      <c r="S1481" s="4" t="str">
        <f>$BB$18</f>
        <v>-</v>
      </c>
      <c r="T1481" s="3"/>
      <c r="U1481" s="36"/>
      <c r="V1481" s="37"/>
      <c r="W1481" s="37"/>
      <c r="X1481" s="38"/>
      <c r="Y1481" s="38"/>
      <c r="Z1481" s="48"/>
      <c r="AA1481" s="39"/>
      <c r="AB1481" s="40"/>
      <c r="AC1481" s="40"/>
      <c r="AD1481" s="40"/>
      <c r="AE1481" s="41"/>
      <c r="AF1481" s="42"/>
      <c r="AG1481" s="49"/>
      <c r="AH1481" s="43"/>
      <c r="AI1481" s="43"/>
      <c r="AJ1481" s="44"/>
      <c r="AK1481" s="44"/>
      <c r="AL1481" s="44"/>
      <c r="AM1481" s="44"/>
      <c r="AN1481" s="36"/>
      <c r="AO1481" s="36"/>
      <c r="AP1481" s="36"/>
      <c r="AQ1481" s="36"/>
      <c r="AR1481" s="36"/>
      <c r="AS1481" s="36"/>
    </row>
    <row r="1482" spans="19:45" ht="30" customHeight="1" x14ac:dyDescent="0.25">
      <c r="S1482" s="4" t="str">
        <f>$BB$19</f>
        <v>-</v>
      </c>
      <c r="T1482" s="3"/>
      <c r="U1482" s="36"/>
      <c r="V1482" s="37"/>
      <c r="W1482" s="37"/>
      <c r="X1482" s="38"/>
      <c r="Y1482" s="38"/>
      <c r="Z1482" s="48"/>
      <c r="AA1482" s="39"/>
      <c r="AB1482" s="40"/>
      <c r="AC1482" s="40"/>
      <c r="AD1482" s="40"/>
      <c r="AE1482" s="41"/>
      <c r="AF1482" s="42"/>
      <c r="AG1482" s="49"/>
      <c r="AH1482" s="43"/>
      <c r="AI1482" s="43"/>
      <c r="AJ1482" s="44"/>
      <c r="AK1482" s="44"/>
      <c r="AL1482" s="44"/>
      <c r="AM1482" s="44"/>
      <c r="AN1482" s="36"/>
      <c r="AO1482" s="36"/>
      <c r="AP1482" s="36"/>
      <c r="AQ1482" s="36"/>
      <c r="AR1482" s="36"/>
      <c r="AS1482" s="36"/>
    </row>
    <row r="1483" spans="19:45" ht="30" customHeight="1" x14ac:dyDescent="0.25">
      <c r="S1483" s="4" t="str">
        <f>$BB$20</f>
        <v>-</v>
      </c>
      <c r="T1483" s="3"/>
      <c r="U1483" s="36"/>
      <c r="V1483" s="37"/>
      <c r="W1483" s="37"/>
      <c r="X1483" s="38"/>
      <c r="Y1483" s="38"/>
      <c r="Z1483" s="48"/>
      <c r="AA1483" s="39"/>
      <c r="AB1483" s="40"/>
      <c r="AC1483" s="40"/>
      <c r="AD1483" s="40"/>
      <c r="AE1483" s="41"/>
      <c r="AF1483" s="42"/>
      <c r="AG1483" s="49"/>
      <c r="AH1483" s="43"/>
      <c r="AI1483" s="43"/>
      <c r="AJ1483" s="44"/>
      <c r="AK1483" s="44"/>
      <c r="AL1483" s="44"/>
      <c r="AM1483" s="44"/>
      <c r="AN1483" s="36"/>
      <c r="AO1483" s="36"/>
      <c r="AP1483" s="36"/>
      <c r="AQ1483" s="36"/>
      <c r="AR1483" s="36"/>
      <c r="AS1483" s="36"/>
    </row>
    <row r="1484" spans="19:45" ht="30" customHeight="1" x14ac:dyDescent="0.25">
      <c r="S1484" s="4" t="str">
        <f>$BB$21</f>
        <v>-</v>
      </c>
      <c r="T1484" s="3"/>
      <c r="U1484" s="36"/>
      <c r="V1484" s="37"/>
      <c r="W1484" s="37"/>
      <c r="X1484" s="38"/>
      <c r="Y1484" s="38"/>
      <c r="Z1484" s="48"/>
      <c r="AA1484" s="39"/>
      <c r="AB1484" s="40"/>
      <c r="AC1484" s="40"/>
      <c r="AD1484" s="40"/>
      <c r="AE1484" s="41"/>
      <c r="AF1484" s="42"/>
      <c r="AG1484" s="49"/>
      <c r="AH1484" s="43"/>
      <c r="AI1484" s="43"/>
      <c r="AJ1484" s="44"/>
      <c r="AK1484" s="44"/>
      <c r="AL1484" s="44"/>
      <c r="AM1484" s="44"/>
      <c r="AN1484" s="36"/>
      <c r="AO1484" s="36"/>
      <c r="AP1484" s="36"/>
      <c r="AQ1484" s="36"/>
      <c r="AR1484" s="36"/>
      <c r="AS1484" s="36"/>
    </row>
    <row r="1485" spans="19:45" ht="30" customHeight="1" x14ac:dyDescent="0.25">
      <c r="S1485" s="4" t="str">
        <f>$BB$22</f>
        <v>-</v>
      </c>
      <c r="T1485" s="3"/>
      <c r="U1485" s="36"/>
      <c r="V1485" s="37"/>
      <c r="W1485" s="37"/>
      <c r="X1485" s="38"/>
      <c r="Y1485" s="38"/>
      <c r="Z1485" s="48"/>
      <c r="AA1485" s="39"/>
      <c r="AB1485" s="40"/>
      <c r="AC1485" s="40"/>
      <c r="AD1485" s="40"/>
      <c r="AE1485" s="41"/>
      <c r="AF1485" s="42"/>
      <c r="AG1485" s="49"/>
      <c r="AH1485" s="43"/>
      <c r="AI1485" s="43"/>
      <c r="AJ1485" s="44"/>
      <c r="AK1485" s="44"/>
      <c r="AL1485" s="44"/>
      <c r="AM1485" s="44"/>
      <c r="AN1485" s="36"/>
      <c r="AO1485" s="36"/>
      <c r="AP1485" s="36"/>
      <c r="AQ1485" s="36"/>
      <c r="AR1485" s="36"/>
      <c r="AS1485" s="36"/>
    </row>
    <row r="1486" spans="19:45" ht="30" customHeight="1" x14ac:dyDescent="0.25">
      <c r="S1486" s="4" t="str">
        <f>$BB$23</f>
        <v>-</v>
      </c>
      <c r="T1486" s="3"/>
      <c r="U1486" s="36"/>
      <c r="V1486" s="37"/>
      <c r="W1486" s="37"/>
      <c r="X1486" s="38"/>
      <c r="Y1486" s="38"/>
      <c r="Z1486" s="48"/>
      <c r="AA1486" s="39"/>
      <c r="AB1486" s="40"/>
      <c r="AC1486" s="40"/>
      <c r="AD1486" s="40"/>
      <c r="AE1486" s="41"/>
      <c r="AF1486" s="42"/>
      <c r="AG1486" s="49"/>
      <c r="AH1486" s="43"/>
      <c r="AI1486" s="43"/>
      <c r="AJ1486" s="44"/>
      <c r="AK1486" s="44"/>
      <c r="AL1486" s="44"/>
      <c r="AM1486" s="44"/>
      <c r="AN1486" s="36"/>
      <c r="AO1486" s="36"/>
      <c r="AP1486" s="36"/>
      <c r="AQ1486" s="36"/>
      <c r="AR1486" s="36"/>
      <c r="AS1486" s="36"/>
    </row>
    <row r="1487" spans="19:45" ht="30" customHeight="1" x14ac:dyDescent="0.25">
      <c r="S1487" s="4" t="str">
        <f>$BB$24</f>
        <v>-</v>
      </c>
      <c r="T1487" s="3"/>
      <c r="U1487" s="36"/>
      <c r="V1487" s="37"/>
      <c r="W1487" s="37"/>
      <c r="X1487" s="38"/>
      <c r="Y1487" s="38"/>
      <c r="Z1487" s="48"/>
      <c r="AA1487" s="39"/>
      <c r="AB1487" s="40"/>
      <c r="AC1487" s="40"/>
      <c r="AD1487" s="40"/>
      <c r="AE1487" s="41"/>
      <c r="AF1487" s="42"/>
      <c r="AG1487" s="49"/>
      <c r="AH1487" s="43"/>
      <c r="AI1487" s="43"/>
      <c r="AJ1487" s="44"/>
      <c r="AK1487" s="44"/>
      <c r="AL1487" s="44"/>
      <c r="AM1487" s="44"/>
      <c r="AN1487" s="36"/>
      <c r="AO1487" s="36"/>
      <c r="AP1487" s="36"/>
      <c r="AQ1487" s="36"/>
      <c r="AR1487" s="36"/>
      <c r="AS1487" s="36"/>
    </row>
    <row r="1488" spans="19:45" ht="30" customHeight="1" x14ac:dyDescent="0.25">
      <c r="S1488" s="4" t="str">
        <f>$BB$25</f>
        <v>-</v>
      </c>
      <c r="T1488" s="3"/>
      <c r="U1488" s="36"/>
      <c r="V1488" s="37"/>
      <c r="W1488" s="37"/>
      <c r="X1488" s="38"/>
      <c r="Y1488" s="38"/>
      <c r="Z1488" s="48"/>
      <c r="AA1488" s="39"/>
      <c r="AB1488" s="40"/>
      <c r="AC1488" s="40"/>
      <c r="AD1488" s="40"/>
      <c r="AE1488" s="41"/>
      <c r="AF1488" s="42"/>
      <c r="AG1488" s="49"/>
      <c r="AH1488" s="43"/>
      <c r="AI1488" s="43"/>
      <c r="AJ1488" s="44"/>
      <c r="AK1488" s="44"/>
      <c r="AL1488" s="44"/>
      <c r="AM1488" s="44"/>
      <c r="AN1488" s="36"/>
      <c r="AO1488" s="36"/>
      <c r="AP1488" s="36"/>
      <c r="AQ1488" s="36"/>
      <c r="AR1488" s="36"/>
      <c r="AS1488" s="36"/>
    </row>
    <row r="1489" spans="19:45" ht="30" customHeight="1" x14ac:dyDescent="0.25">
      <c r="S1489" s="4" t="str">
        <f>$BB$26</f>
        <v>-</v>
      </c>
      <c r="T1489" s="3"/>
      <c r="U1489" s="36"/>
      <c r="V1489" s="37"/>
      <c r="W1489" s="37"/>
      <c r="X1489" s="38"/>
      <c r="Y1489" s="38"/>
      <c r="Z1489" s="48"/>
      <c r="AA1489" s="39"/>
      <c r="AB1489" s="40"/>
      <c r="AC1489" s="40"/>
      <c r="AD1489" s="40"/>
      <c r="AE1489" s="41"/>
      <c r="AF1489" s="42"/>
      <c r="AG1489" s="49"/>
      <c r="AH1489" s="43"/>
      <c r="AI1489" s="43"/>
      <c r="AJ1489" s="44"/>
      <c r="AK1489" s="44"/>
      <c r="AL1489" s="44"/>
      <c r="AM1489" s="44"/>
      <c r="AN1489" s="36"/>
      <c r="AO1489" s="36"/>
      <c r="AP1489" s="36"/>
      <c r="AQ1489" s="36"/>
      <c r="AR1489" s="36"/>
      <c r="AS1489" s="36"/>
    </row>
    <row r="1490" spans="19:45" ht="30" customHeight="1" x14ac:dyDescent="0.25">
      <c r="S1490" s="4" t="str">
        <f>$BB$27</f>
        <v>-</v>
      </c>
      <c r="T1490" s="3"/>
      <c r="U1490" s="36"/>
      <c r="V1490" s="37"/>
      <c r="W1490" s="37"/>
      <c r="X1490" s="38"/>
      <c r="Y1490" s="38"/>
      <c r="Z1490" s="48"/>
      <c r="AA1490" s="39"/>
      <c r="AB1490" s="40"/>
      <c r="AC1490" s="40"/>
      <c r="AD1490" s="40"/>
      <c r="AE1490" s="41"/>
      <c r="AF1490" s="42"/>
      <c r="AG1490" s="49"/>
      <c r="AH1490" s="43"/>
      <c r="AI1490" s="43"/>
      <c r="AJ1490" s="44"/>
      <c r="AK1490" s="44"/>
      <c r="AL1490" s="44"/>
      <c r="AM1490" s="44"/>
      <c r="AN1490" s="36"/>
      <c r="AO1490" s="36"/>
      <c r="AP1490" s="36"/>
      <c r="AQ1490" s="36"/>
      <c r="AR1490" s="36"/>
      <c r="AS1490" s="36"/>
    </row>
    <row r="1491" spans="19:45" ht="30" customHeight="1" x14ac:dyDescent="0.25">
      <c r="S1491" s="4" t="str">
        <f>$BB$28</f>
        <v>-</v>
      </c>
      <c r="T1491" s="3"/>
      <c r="U1491" s="36"/>
      <c r="V1491" s="37"/>
      <c r="W1491" s="37"/>
      <c r="X1491" s="38"/>
      <c r="Y1491" s="38"/>
      <c r="Z1491" s="48"/>
      <c r="AA1491" s="39"/>
      <c r="AB1491" s="40"/>
      <c r="AC1491" s="40"/>
      <c r="AD1491" s="40"/>
      <c r="AE1491" s="41"/>
      <c r="AF1491" s="42"/>
      <c r="AG1491" s="49"/>
      <c r="AH1491" s="43"/>
      <c r="AI1491" s="43"/>
      <c r="AJ1491" s="44"/>
      <c r="AK1491" s="44"/>
      <c r="AL1491" s="44"/>
      <c r="AM1491" s="44"/>
      <c r="AN1491" s="36"/>
      <c r="AO1491" s="36"/>
      <c r="AP1491" s="36"/>
      <c r="AQ1491" s="36"/>
      <c r="AR1491" s="36"/>
      <c r="AS1491" s="36"/>
    </row>
    <row r="1492" spans="19:45" ht="30" customHeight="1" x14ac:dyDescent="0.25">
      <c r="S1492" s="4" t="str">
        <f>$BB$29</f>
        <v>-</v>
      </c>
      <c r="T1492" s="3"/>
      <c r="U1492" s="36"/>
      <c r="V1492" s="37"/>
      <c r="W1492" s="37"/>
      <c r="X1492" s="38"/>
      <c r="Y1492" s="38"/>
      <c r="Z1492" s="48"/>
      <c r="AA1492" s="39"/>
      <c r="AB1492" s="40"/>
      <c r="AC1492" s="40"/>
      <c r="AD1492" s="40"/>
      <c r="AE1492" s="41"/>
      <c r="AF1492" s="42"/>
      <c r="AG1492" s="49"/>
      <c r="AH1492" s="43"/>
      <c r="AI1492" s="43"/>
      <c r="AJ1492" s="44"/>
      <c r="AK1492" s="44"/>
      <c r="AL1492" s="44"/>
      <c r="AM1492" s="44"/>
      <c r="AN1492" s="36"/>
      <c r="AO1492" s="36"/>
      <c r="AP1492" s="36"/>
      <c r="AQ1492" s="36"/>
      <c r="AR1492" s="36"/>
      <c r="AS1492" s="36"/>
    </row>
    <row r="1493" spans="19:45" ht="30" customHeight="1" x14ac:dyDescent="0.25">
      <c r="S1493" s="4" t="str">
        <f>$BB$30</f>
        <v>-</v>
      </c>
      <c r="T1493" s="3"/>
      <c r="U1493" s="36"/>
      <c r="V1493" s="37"/>
      <c r="W1493" s="37"/>
      <c r="X1493" s="38"/>
      <c r="Y1493" s="38"/>
      <c r="Z1493" s="48"/>
      <c r="AA1493" s="39"/>
      <c r="AB1493" s="40"/>
      <c r="AC1493" s="40"/>
      <c r="AD1493" s="40"/>
      <c r="AE1493" s="41"/>
      <c r="AF1493" s="42"/>
      <c r="AG1493" s="49"/>
      <c r="AH1493" s="43"/>
      <c r="AI1493" s="43"/>
      <c r="AJ1493" s="44"/>
      <c r="AK1493" s="44"/>
      <c r="AL1493" s="44"/>
      <c r="AM1493" s="44"/>
      <c r="AN1493" s="36"/>
      <c r="AO1493" s="36"/>
      <c r="AP1493" s="36"/>
      <c r="AQ1493" s="36"/>
      <c r="AR1493" s="36"/>
      <c r="AS1493" s="36"/>
    </row>
    <row r="1494" spans="19:45" ht="30" customHeight="1" x14ac:dyDescent="0.25">
      <c r="S1494" s="4" t="str">
        <f>$BB$31</f>
        <v>-</v>
      </c>
      <c r="T1494" s="3"/>
      <c r="U1494" s="36"/>
      <c r="V1494" s="37"/>
      <c r="W1494" s="37"/>
      <c r="X1494" s="38"/>
      <c r="Y1494" s="38"/>
      <c r="Z1494" s="48"/>
      <c r="AA1494" s="39"/>
      <c r="AB1494" s="40"/>
      <c r="AC1494" s="40"/>
      <c r="AD1494" s="40"/>
      <c r="AE1494" s="41"/>
      <c r="AF1494" s="42"/>
      <c r="AG1494" s="49"/>
      <c r="AH1494" s="43"/>
      <c r="AI1494" s="43"/>
      <c r="AJ1494" s="44"/>
      <c r="AK1494" s="44"/>
      <c r="AL1494" s="44"/>
      <c r="AM1494" s="44"/>
      <c r="AN1494" s="36"/>
      <c r="AO1494" s="36"/>
      <c r="AP1494" s="36"/>
      <c r="AQ1494" s="36"/>
      <c r="AR1494" s="36"/>
      <c r="AS1494" s="36"/>
    </row>
    <row r="1495" spans="19:45" ht="30" customHeight="1" x14ac:dyDescent="0.25">
      <c r="S1495" s="34"/>
      <c r="T1495" s="34"/>
      <c r="U1495" s="34"/>
      <c r="V1495" s="34"/>
      <c r="W1495" s="34"/>
      <c r="X1495" s="34"/>
      <c r="Y1495" s="34"/>
      <c r="Z1495" s="34"/>
      <c r="AA1495" s="34"/>
      <c r="AB1495" s="34"/>
      <c r="AC1495" s="34"/>
      <c r="AD1495" s="34"/>
      <c r="AE1495" s="34"/>
      <c r="AF1495" s="34"/>
      <c r="AG1495" s="34"/>
      <c r="AH1495" s="34"/>
      <c r="AI1495" s="34"/>
      <c r="AJ1495" s="34"/>
      <c r="AK1495" s="34"/>
      <c r="AL1495" s="34"/>
      <c r="AM1495" s="34"/>
      <c r="AN1495" s="34"/>
      <c r="AO1495" s="34"/>
      <c r="AP1495" s="34"/>
      <c r="AQ1495" s="34"/>
      <c r="AR1495" s="6"/>
      <c r="AS1495" s="6"/>
    </row>
    <row r="1496" spans="19:45" ht="30" customHeight="1" x14ac:dyDescent="0.25">
      <c r="S1496" s="31" cm="1">
        <f t="array" ref="S1496">BoxNum(ROW($S1496))</f>
        <v>24</v>
      </c>
      <c r="T1496" s="7" t="s">
        <v>698</v>
      </c>
      <c r="U1496" s="15" t="s">
        <v>1311</v>
      </c>
      <c r="V1496" s="12"/>
      <c r="W1496" s="65"/>
      <c r="X1496" s="12"/>
      <c r="Y1496" s="7">
        <f>VLOOKUP(U1496,$DX$1:$DZ$21,3,FALSE)</f>
        <v>0</v>
      </c>
      <c r="AD1496" s="8"/>
    </row>
    <row r="1497" spans="19:45" ht="30" customHeight="1" x14ac:dyDescent="0.25">
      <c r="S1497" s="7" t="s">
        <v>24</v>
      </c>
      <c r="T1497" s="15" t="s">
        <v>606</v>
      </c>
      <c r="U1497" s="5" t="s">
        <v>23</v>
      </c>
      <c r="V1497" s="7" t="str">
        <f>VLOOKUP(U1496,$DX$1:$DZ$21,2,FALSE)</f>
        <v>Bit11,15</v>
      </c>
      <c r="W1497" s="19"/>
      <c r="X1497" s="19"/>
      <c r="Y1497" s="19"/>
      <c r="Z1497" s="19"/>
      <c r="AA1497" s="5" t="s">
        <v>592</v>
      </c>
      <c r="AB1497" s="26" t="str">
        <f>T1516&amp;"_"&amp;ABS(T1514)&amp;"dB_"&amp;T1518&amp;"_"&amp;T1519&amp;"_"&amp;GetAbsMaxMinText(AF1500:AG1559)&amp;"_"&amp;T1499&amp;"_"&amp;T1498&amp;S1496&amp;"."&amp;T1522</f>
        <v>12V_TestMode_38dB_304ZA_N039A_362_421_ZTS6051MH_MP24.5</v>
      </c>
      <c r="AC1497" s="18"/>
      <c r="AD1497" s="18"/>
      <c r="AE1497" s="18"/>
      <c r="AF1497" s="18"/>
      <c r="AG1497" s="18"/>
      <c r="AH1497" s="19"/>
      <c r="AI1497" s="19" t="s">
        <v>2</v>
      </c>
      <c r="AJ1497" s="16"/>
      <c r="AK1497" s="16"/>
      <c r="AL1497" s="16"/>
      <c r="AM1497" s="16"/>
      <c r="AN1497" s="16"/>
      <c r="AO1497" s="16"/>
      <c r="AP1497" s="16"/>
      <c r="AQ1497" s="16"/>
      <c r="AR1497" s="16"/>
      <c r="AS1497" s="16"/>
    </row>
    <row r="1498" spans="19:45" ht="30" customHeight="1" x14ac:dyDescent="0.25">
      <c r="S1498" s="7" t="s">
        <v>5</v>
      </c>
      <c r="T1498" s="15" t="s">
        <v>1148</v>
      </c>
      <c r="U1498" s="32" t="str">
        <f>HYPERLINK("#A"&amp;(S1496+1),"&lt;==Block" &amp; $S1496 &amp;"==&gt;")</f>
        <v>&lt;==Block24==&gt;</v>
      </c>
      <c r="V1498" s="51"/>
      <c r="W1498" s="19"/>
      <c r="X1498" s="19"/>
      <c r="Y1498" s="23"/>
      <c r="Z1498" s="8"/>
      <c r="AA1498" s="19"/>
      <c r="AB1498" s="121" t="str" cm="1">
        <f t="array" aca="1" ref="AB1498" ca="1">IF(INDIRECT(ADDRESS((QUOTIENT(ROW(AB1498)-0.1,65)*65)+4,COLUMN(AB1499)))="Gain-inphase","$BM$2:$BM$31","$BN$2:$BN$31")</f>
        <v>$BM$2:$BM$31</v>
      </c>
      <c r="AC1498" s="19"/>
      <c r="AD1498" s="19"/>
      <c r="AE1498" s="19"/>
      <c r="AF1498" s="19"/>
      <c r="AG1498" s="19"/>
      <c r="AH1498" s="19"/>
      <c r="AI1498" s="19"/>
      <c r="AJ1498" s="19"/>
      <c r="AK1498" s="19"/>
      <c r="AL1498" s="19"/>
      <c r="AM1498" s="19"/>
      <c r="AN1498" s="57" t="s">
        <v>723</v>
      </c>
      <c r="AO1498" s="57" t="s">
        <v>709</v>
      </c>
      <c r="AP1498" s="57" t="s">
        <v>710</v>
      </c>
      <c r="AQ1498" s="57" t="s">
        <v>611</v>
      </c>
      <c r="AR1498" s="57" t="s">
        <v>711</v>
      </c>
      <c r="AS1498" s="50"/>
    </row>
    <row r="1499" spans="19:45" ht="30" customHeight="1" x14ac:dyDescent="0.25">
      <c r="S1499" s="7" t="s">
        <v>10</v>
      </c>
      <c r="T1499" s="15" t="s">
        <v>1174</v>
      </c>
      <c r="U1499" s="52" t="s">
        <v>775</v>
      </c>
      <c r="V1499" s="33" t="s">
        <v>601</v>
      </c>
      <c r="W1499" s="33" t="s">
        <v>602</v>
      </c>
      <c r="X1499" s="33" t="s">
        <v>603</v>
      </c>
      <c r="Y1499" s="33" t="s">
        <v>603</v>
      </c>
      <c r="Z1499" s="33" t="s">
        <v>591</v>
      </c>
      <c r="AA1499" s="33" t="s">
        <v>7</v>
      </c>
      <c r="AB1499" s="120" t="s">
        <v>1329</v>
      </c>
      <c r="AC1499" s="33" t="s">
        <v>577</v>
      </c>
      <c r="AD1499" s="33" t="s">
        <v>611</v>
      </c>
      <c r="AE1499" s="33" t="s">
        <v>569</v>
      </c>
      <c r="AF1499" s="35" t="s">
        <v>593</v>
      </c>
      <c r="AG1499" s="35" t="s">
        <v>594</v>
      </c>
      <c r="AH1499" s="35" t="s">
        <v>595</v>
      </c>
      <c r="AI1499" s="35" t="s">
        <v>596</v>
      </c>
      <c r="AJ1499" s="56" t="s">
        <v>597</v>
      </c>
      <c r="AK1499" s="56" t="s">
        <v>598</v>
      </c>
      <c r="AL1499" s="56" t="s">
        <v>599</v>
      </c>
      <c r="AM1499" s="56" t="s">
        <v>600</v>
      </c>
      <c r="AN1499" s="56" t="str">
        <f>VLOOKUP($T1507,$DE$1:$DJ$31,2,FALSE)</f>
        <v>Full</v>
      </c>
      <c r="AO1499" s="56" t="str">
        <f>VLOOKUP($T1507,$DE$1:$DJ$31,3,FALSE)</f>
        <v>Full</v>
      </c>
      <c r="AP1499" s="56" t="str">
        <f>VLOOKUP($T1507,$DE$1:$DJ$31,4,FALSE)</f>
        <v>non</v>
      </c>
      <c r="AQ1499" s="56" t="str">
        <f>VLOOKUP($T1507,$DE$1:$DJ$31,5,FALSE)</f>
        <v>non</v>
      </c>
      <c r="AR1499" s="56" t="str">
        <f>VLOOKUP($T1507,$DE$1:$DJ$31,6,FALSE)</f>
        <v>Full</v>
      </c>
      <c r="AS1499" s="35" t="s">
        <v>726</v>
      </c>
    </row>
    <row r="1500" spans="19:45" ht="30" customHeight="1" x14ac:dyDescent="0.25">
      <c r="S1500" s="7" t="s">
        <v>18</v>
      </c>
      <c r="T1500" s="15" t="s">
        <v>1278</v>
      </c>
      <c r="U1500" s="36" t="str">
        <f t="shared" ref="U1500:U1511" ca="1" si="249">ConfigCode($AA1500,$AN1500,$AO1500,$AP1500,$AQ1500,$AR1500,$AF1500,$AG1500,2)</f>
        <v>0x30=-36.80,-36.20;</v>
      </c>
      <c r="V1500" s="37"/>
      <c r="W1500" s="37"/>
      <c r="X1500" s="68"/>
      <c r="Y1500" s="68"/>
      <c r="Z1500" s="55">
        <f t="shared" ref="Z1500:Z1511" ca="1" si="250" xml:space="preserve">
N("vbias,vlookup vbias range")+
VLOOKUP($AA1500,INDIRECT(BoxVal(ROW($AA1500),34,COLUMN(T1496))),2,FALSE)+
N("gain")+
$AB1500+
N("vcm")+
VLOOKUP($AC1500,$CT$1:$DC$31,7,FALSE)+
N("(vbias*vcp*vbg-vbias)*sensor ratio")+
VbiasCal($AA1500,$AD1500,$AE1500,BoxVal(ROW($AC1500),18,COLUMN($T$22)))+
N("vbias ref+gain ref")+
$V1500+$W1500</f>
        <v>-1.5</v>
      </c>
      <c r="AA1500" s="39" t="s">
        <v>1153</v>
      </c>
      <c r="AB1500" s="40">
        <v>0</v>
      </c>
      <c r="AC1500" s="40" t="s">
        <v>996</v>
      </c>
      <c r="AD1500" s="40">
        <v>1</v>
      </c>
      <c r="AE1500" s="41">
        <v>0</v>
      </c>
      <c r="AF1500" s="42">
        <v>-36.799999999999997</v>
      </c>
      <c r="AG1500" s="42">
        <v>-36.200000000000003</v>
      </c>
      <c r="AH1500" s="43">
        <f t="shared" ref="AH1500:AH1511" ca="1" si="251">$AF1500+$Z1500</f>
        <v>-38.299999999999997</v>
      </c>
      <c r="AI1500" s="43">
        <f t="shared" ref="AI1500:AI1511" ca="1" si="252">$AG1500+$Z1500</f>
        <v>-37.700000000000003</v>
      </c>
      <c r="AJ1500" s="44">
        <f t="shared" ref="AJ1500:AJ1511" ca="1" si="253" xml:space="preserve">
N("initial sens-loopgain")+
$AF1500-BoxVal(ROW($AA1500),26,COLUMN(INDIRECT("T"&amp;(INT(ROW($AA1517)/65))*65+2)))</f>
        <v>-36.799999999999997</v>
      </c>
      <c r="AK1500" s="44">
        <f t="shared" ref="AK1500:AK1511" ca="1" si="254">AJ1500+(AG1500-AF1500)</f>
        <v>-36.200000000000003</v>
      </c>
      <c r="AL1500" s="44">
        <f t="shared" ref="AL1500:AL1511" ca="1" si="255" xml:space="preserve">
N("initial sens-loopgain-gain-gain ref-vcm")+
$AH1500-
BoxVal(ROW($AA1500),26,COLUMN(INDIRECT("T"&amp;(INT(ROW($AA1517)/65))*65+2)))-
$AB1500-
$W1500-
IFERROR(VLOOKUP($AC1500,$CT$1:$DC$31,7,FALSE),0)</f>
        <v>-38.299999999999997</v>
      </c>
      <c r="AM1500" s="44">
        <f t="shared" ref="AM1500:AM1511" ca="1" si="256">AL1500+(AG1500-AF1500)</f>
        <v>-37.700000000000003</v>
      </c>
      <c r="AN1500" s="36" t="str">
        <f t="shared" ref="AN1500:AN1511" ca="1" si="257">IF(BoxVal(ROW(AA1500),9,COLUMN(T1498))="FIX","00",ManualLookup(AA1500,BoxVal(ROW(AA1500),4,COLUMN(AN1498)),INDIRECT(DN$3)))</f>
        <v>30</v>
      </c>
      <c r="AO1500" s="36" t="str">
        <f ca="1">ManualLookup(AB1500,BoxVal(ROW(AB1500),4,COLUMN(AO1498)),IF(INDIRECT("$AB$"&amp;(INT((ROW()-4)/65)*65+4))="Gain-outphase",INDIRECT(DO$4),INDIRECT(DO$3)))</f>
        <v>00</v>
      </c>
      <c r="AP1500" s="36" t="str">
        <f t="shared" ref="AP1500:AP1511" ca="1" si="258">ManualLookup(AC1500,BoxVal(ROW(AC1500),4,COLUMN(AP1498)),INDIRECT(DP$3))</f>
        <v>00</v>
      </c>
      <c r="AQ1500" s="36" t="str">
        <f t="shared" ref="AQ1500:AQ1511" ca="1" si="259">ManualLookup(AD1500,BoxVal(ROW(AD1500),4,COLUMN(AQ1498)),INDIRECT(DQ$3))</f>
        <v>00</v>
      </c>
      <c r="AR1500" s="36" t="str">
        <f t="shared" ref="AR1500:AR1511" ca="1" si="260">ManualLookup(AE1500,BoxVal(ROW(AE1500),4,COLUMN(AR1498)),INDIRECT(DR$3))</f>
        <v>00</v>
      </c>
      <c r="AS1500" s="33"/>
    </row>
    <row r="1501" spans="19:45" ht="30" customHeight="1" x14ac:dyDescent="0.25">
      <c r="S1501" s="7" t="s">
        <v>13</v>
      </c>
      <c r="T1501" s="15" t="s">
        <v>1168</v>
      </c>
      <c r="U1501" s="36" t="str">
        <f t="shared" ca="1" si="249"/>
        <v>0x33=-37.30,-36.80;</v>
      </c>
      <c r="V1501" s="37"/>
      <c r="W1501" s="37"/>
      <c r="X1501" s="68"/>
      <c r="Y1501" s="68"/>
      <c r="Z1501" s="55">
        <f t="shared" ca="1" si="250"/>
        <v>-1</v>
      </c>
      <c r="AA1501" s="39" t="s">
        <v>1153</v>
      </c>
      <c r="AB1501" s="40">
        <v>0.5</v>
      </c>
      <c r="AC1501" s="40" t="s">
        <v>996</v>
      </c>
      <c r="AD1501" s="40">
        <v>1</v>
      </c>
      <c r="AE1501" s="41">
        <v>0</v>
      </c>
      <c r="AF1501" s="42">
        <v>-37.299999999999997</v>
      </c>
      <c r="AG1501" s="47">
        <f t="shared" ref="AG1501:AG1511" si="261">AF1500</f>
        <v>-36.799999999999997</v>
      </c>
      <c r="AH1501" s="43">
        <f t="shared" ca="1" si="251"/>
        <v>-38.299999999999997</v>
      </c>
      <c r="AI1501" s="43">
        <f t="shared" ca="1" si="252"/>
        <v>-37.799999999999997</v>
      </c>
      <c r="AJ1501" s="44">
        <f t="shared" ca="1" si="253"/>
        <v>-37.299999999999997</v>
      </c>
      <c r="AK1501" s="44">
        <f t="shared" ca="1" si="254"/>
        <v>-36.799999999999997</v>
      </c>
      <c r="AL1501" s="44">
        <f t="shared" ca="1" si="255"/>
        <v>-38.799999999999997</v>
      </c>
      <c r="AM1501" s="44">
        <f t="shared" ca="1" si="256"/>
        <v>-38.299999999999997</v>
      </c>
      <c r="AN1501" s="36" t="str">
        <f t="shared" ca="1" si="257"/>
        <v>30</v>
      </c>
      <c r="AO1501" s="36" t="str">
        <f ca="1">ManualLookup(AB1501,BoxVal(ROW(AB1501),4,COLUMN(AO1499)),IF(INDIRECT("$AB$"&amp;(INT((ROW()-4)/65)*65+4))="Gain-outphase",INDIRECT(DO$4),INDIRECT(DO$3)))</f>
        <v>03</v>
      </c>
      <c r="AP1501" s="36" t="str">
        <f t="shared" ca="1" si="258"/>
        <v>00</v>
      </c>
      <c r="AQ1501" s="36" t="str">
        <f t="shared" ca="1" si="259"/>
        <v>00</v>
      </c>
      <c r="AR1501" s="36" t="str">
        <f t="shared" ca="1" si="260"/>
        <v>00</v>
      </c>
      <c r="AS1501" s="36"/>
    </row>
    <row r="1502" spans="19:45" ht="30" customHeight="1" x14ac:dyDescent="0.25">
      <c r="S1502" s="26"/>
      <c r="T1502" s="17"/>
      <c r="U1502" s="36" t="str">
        <f t="shared" ca="1" si="249"/>
        <v>0x34=-37.80,-37.30;</v>
      </c>
      <c r="V1502" s="37"/>
      <c r="W1502" s="37"/>
      <c r="X1502" s="68"/>
      <c r="Y1502" s="68"/>
      <c r="Z1502" s="55">
        <f t="shared" ca="1" si="250"/>
        <v>-0.5</v>
      </c>
      <c r="AA1502" s="39" t="s">
        <v>586</v>
      </c>
      <c r="AB1502" s="40">
        <v>1</v>
      </c>
      <c r="AC1502" s="40" t="s">
        <v>995</v>
      </c>
      <c r="AD1502" s="40">
        <v>1</v>
      </c>
      <c r="AE1502" s="41">
        <v>0</v>
      </c>
      <c r="AF1502" s="42">
        <v>-37.799999999999997</v>
      </c>
      <c r="AG1502" s="47">
        <f t="shared" si="261"/>
        <v>-37.299999999999997</v>
      </c>
      <c r="AH1502" s="43">
        <f t="shared" ca="1" si="251"/>
        <v>-38.299999999999997</v>
      </c>
      <c r="AI1502" s="43">
        <f t="shared" ca="1" si="252"/>
        <v>-37.799999999999997</v>
      </c>
      <c r="AJ1502" s="44">
        <f t="shared" ca="1" si="253"/>
        <v>-37.799999999999997</v>
      </c>
      <c r="AK1502" s="44">
        <f t="shared" ca="1" si="254"/>
        <v>-37.299999999999997</v>
      </c>
      <c r="AL1502" s="44">
        <f t="shared" ca="1" si="255"/>
        <v>-39.299999999999997</v>
      </c>
      <c r="AM1502" s="44">
        <f t="shared" ca="1" si="256"/>
        <v>-38.799999999999997</v>
      </c>
      <c r="AN1502" s="36" t="str">
        <f t="shared" ca="1" si="257"/>
        <v>30</v>
      </c>
      <c r="AO1502" s="36" t="str">
        <f ca="1">ManualLookup(AB1502,BoxVal(ROW(AB1502),4,COLUMN(AO1500)),IF(INDIRECT("$AB$"&amp;(INT((ROW()-4)/65)*65+4))="Gain-outphase",INDIRECT(DO$4),INDIRECT(DO$3)))</f>
        <v>04</v>
      </c>
      <c r="AP1502" s="36" t="str">
        <f t="shared" ca="1" si="258"/>
        <v>00</v>
      </c>
      <c r="AQ1502" s="36" t="str">
        <f t="shared" ca="1" si="259"/>
        <v>00</v>
      </c>
      <c r="AR1502" s="36" t="str">
        <f t="shared" ca="1" si="260"/>
        <v>00</v>
      </c>
      <c r="AS1502" s="36"/>
    </row>
    <row r="1503" spans="19:45" ht="30" customHeight="1" x14ac:dyDescent="0.25">
      <c r="S1503" s="7" t="s">
        <v>19</v>
      </c>
      <c r="T1503" s="15" t="s">
        <v>1150</v>
      </c>
      <c r="U1503" s="36" t="str">
        <f t="shared" ca="1" si="249"/>
        <v>0x40=-38.30,-37.80;</v>
      </c>
      <c r="V1503" s="37"/>
      <c r="W1503" s="37"/>
      <c r="X1503" s="68"/>
      <c r="Y1503" s="68"/>
      <c r="Z1503" s="55">
        <f t="shared" ca="1" si="250"/>
        <v>0</v>
      </c>
      <c r="AA1503" s="39" t="s">
        <v>587</v>
      </c>
      <c r="AB1503" s="40">
        <v>0</v>
      </c>
      <c r="AC1503" s="40" t="s">
        <v>995</v>
      </c>
      <c r="AD1503" s="40">
        <v>1</v>
      </c>
      <c r="AE1503" s="41">
        <v>0</v>
      </c>
      <c r="AF1503" s="42">
        <v>-38.299999999999997</v>
      </c>
      <c r="AG1503" s="47">
        <f t="shared" si="261"/>
        <v>-37.799999999999997</v>
      </c>
      <c r="AH1503" s="43">
        <f t="shared" ca="1" si="251"/>
        <v>-38.299999999999997</v>
      </c>
      <c r="AI1503" s="43">
        <f t="shared" ca="1" si="252"/>
        <v>-37.799999999999997</v>
      </c>
      <c r="AJ1503" s="44">
        <f t="shared" ca="1" si="253"/>
        <v>-38.299999999999997</v>
      </c>
      <c r="AK1503" s="44">
        <f t="shared" ca="1" si="254"/>
        <v>-37.799999999999997</v>
      </c>
      <c r="AL1503" s="44">
        <f t="shared" ca="1" si="255"/>
        <v>-38.299999999999997</v>
      </c>
      <c r="AM1503" s="44">
        <f t="shared" ca="1" si="256"/>
        <v>-37.799999999999997</v>
      </c>
      <c r="AN1503" s="36" t="str">
        <f t="shared" ca="1" si="257"/>
        <v>40</v>
      </c>
      <c r="AO1503" s="36" t="str">
        <f ca="1">ManualLookup(AB1503,BoxVal(ROW(AB1503),4,COLUMN(AO1501)),IF(INDIRECT("$AB$"&amp;(INT((ROW()-4)/65)*65+4))="Gain-outphase",INDIRECT(DO$4),INDIRECT(DO$3)))</f>
        <v>00</v>
      </c>
      <c r="AP1503" s="36" t="str">
        <f t="shared" ca="1" si="258"/>
        <v>00</v>
      </c>
      <c r="AQ1503" s="36" t="str">
        <f t="shared" ca="1" si="259"/>
        <v>00</v>
      </c>
      <c r="AR1503" s="36" t="str">
        <f t="shared" ca="1" si="260"/>
        <v>00</v>
      </c>
      <c r="AS1503" s="36"/>
    </row>
    <row r="1504" spans="19:45" ht="30" customHeight="1" x14ac:dyDescent="0.25">
      <c r="S1504" s="7" t="s">
        <v>15</v>
      </c>
      <c r="T1504" s="15" t="s">
        <v>1151</v>
      </c>
      <c r="U1504" s="36" t="str">
        <f t="shared" ca="1" si="249"/>
        <v>0x43=-38.80,-38.30;</v>
      </c>
      <c r="V1504" s="37"/>
      <c r="W1504" s="37"/>
      <c r="X1504" s="68"/>
      <c r="Y1504" s="68"/>
      <c r="Z1504" s="55">
        <f t="shared" ca="1" si="250"/>
        <v>0.5</v>
      </c>
      <c r="AA1504" s="39" t="s">
        <v>587</v>
      </c>
      <c r="AB1504" s="40">
        <v>0.5</v>
      </c>
      <c r="AC1504" s="40" t="s">
        <v>995</v>
      </c>
      <c r="AD1504" s="40">
        <v>1</v>
      </c>
      <c r="AE1504" s="41">
        <v>0</v>
      </c>
      <c r="AF1504" s="42">
        <v>-38.799999999999997</v>
      </c>
      <c r="AG1504" s="47">
        <f t="shared" si="261"/>
        <v>-38.299999999999997</v>
      </c>
      <c r="AH1504" s="43">
        <f t="shared" ca="1" si="251"/>
        <v>-38.299999999999997</v>
      </c>
      <c r="AI1504" s="43">
        <f t="shared" ca="1" si="252"/>
        <v>-37.799999999999997</v>
      </c>
      <c r="AJ1504" s="44">
        <f t="shared" ca="1" si="253"/>
        <v>-38.799999999999997</v>
      </c>
      <c r="AK1504" s="44">
        <f t="shared" ca="1" si="254"/>
        <v>-38.299999999999997</v>
      </c>
      <c r="AL1504" s="44">
        <f t="shared" ca="1" si="255"/>
        <v>-38.799999999999997</v>
      </c>
      <c r="AM1504" s="44">
        <f t="shared" ca="1" si="256"/>
        <v>-38.299999999999997</v>
      </c>
      <c r="AN1504" s="36" t="str">
        <f t="shared" ca="1" si="257"/>
        <v>40</v>
      </c>
      <c r="AO1504" s="36" t="str">
        <f ca="1">ManualLookup(AB1504,BoxVal(ROW(AB1504),4,COLUMN(AO1502)),IF(INDIRECT("$AB$"&amp;(INT((ROW()-4)/65)*65+4))="Gain-outphase",INDIRECT(DO$4),INDIRECT(DO$3)))</f>
        <v>03</v>
      </c>
      <c r="AP1504" s="36" t="str">
        <f t="shared" ca="1" si="258"/>
        <v>00</v>
      </c>
      <c r="AQ1504" s="36" t="str">
        <f t="shared" ca="1" si="259"/>
        <v>00</v>
      </c>
      <c r="AR1504" s="36" t="str">
        <f t="shared" ca="1" si="260"/>
        <v>00</v>
      </c>
      <c r="AS1504" s="36"/>
    </row>
    <row r="1505" spans="19:45" ht="30" customHeight="1" x14ac:dyDescent="0.25">
      <c r="S1505" s="7" t="s">
        <v>705</v>
      </c>
      <c r="T1505" s="15" t="s">
        <v>1300</v>
      </c>
      <c r="U1505" s="36" t="str">
        <f t="shared" ca="1" si="249"/>
        <v>0x44=-39.30,-38.80;</v>
      </c>
      <c r="V1505" s="37"/>
      <c r="W1505" s="37"/>
      <c r="X1505" s="68"/>
      <c r="Y1505" s="68"/>
      <c r="Z1505" s="55">
        <f t="shared" ca="1" si="250"/>
        <v>1</v>
      </c>
      <c r="AA1505" s="39" t="s">
        <v>587</v>
      </c>
      <c r="AB1505" s="40">
        <v>1</v>
      </c>
      <c r="AC1505" s="40" t="s">
        <v>995</v>
      </c>
      <c r="AD1505" s="40">
        <v>1</v>
      </c>
      <c r="AE1505" s="41">
        <v>0</v>
      </c>
      <c r="AF1505" s="42">
        <v>-39.299999999999997</v>
      </c>
      <c r="AG1505" s="47">
        <f t="shared" si="261"/>
        <v>-38.799999999999997</v>
      </c>
      <c r="AH1505" s="43">
        <f t="shared" ca="1" si="251"/>
        <v>-38.299999999999997</v>
      </c>
      <c r="AI1505" s="43">
        <f t="shared" ca="1" si="252"/>
        <v>-37.799999999999997</v>
      </c>
      <c r="AJ1505" s="44">
        <f t="shared" ca="1" si="253"/>
        <v>-39.299999999999997</v>
      </c>
      <c r="AK1505" s="44">
        <f t="shared" ca="1" si="254"/>
        <v>-38.799999999999997</v>
      </c>
      <c r="AL1505" s="44">
        <f t="shared" ca="1" si="255"/>
        <v>-39.299999999999997</v>
      </c>
      <c r="AM1505" s="44">
        <f t="shared" ca="1" si="256"/>
        <v>-38.799999999999997</v>
      </c>
      <c r="AN1505" s="36" t="str">
        <f t="shared" ca="1" si="257"/>
        <v>40</v>
      </c>
      <c r="AO1505" s="36" t="str">
        <f ca="1">ManualLookup(AB1505,BoxVal(ROW(AB1505),4,COLUMN(AO1503)),IF(INDIRECT("$AB$"&amp;(INT((ROW()-4)/65)*65+4))="Gain-outphase",INDIRECT(DO$4),INDIRECT(DO$3)))</f>
        <v>04</v>
      </c>
      <c r="AP1505" s="36" t="str">
        <f t="shared" ca="1" si="258"/>
        <v>00</v>
      </c>
      <c r="AQ1505" s="36" t="str">
        <f t="shared" ca="1" si="259"/>
        <v>00</v>
      </c>
      <c r="AR1505" s="36" t="str">
        <f t="shared" ca="1" si="260"/>
        <v>00</v>
      </c>
      <c r="AS1505" s="36"/>
    </row>
    <row r="1506" spans="19:45" ht="30" customHeight="1" x14ac:dyDescent="0.25">
      <c r="S1506" s="7" t="s">
        <v>605</v>
      </c>
      <c r="T1506" s="15" t="s">
        <v>991</v>
      </c>
      <c r="U1506" s="36" t="str">
        <f t="shared" ca="1" si="249"/>
        <v>0x45=-39.80,-39.30;</v>
      </c>
      <c r="V1506" s="37"/>
      <c r="W1506" s="37"/>
      <c r="X1506" s="68"/>
      <c r="Y1506" s="68"/>
      <c r="Z1506" s="55">
        <f t="shared" ca="1" si="250"/>
        <v>1.5</v>
      </c>
      <c r="AA1506" s="39" t="s">
        <v>587</v>
      </c>
      <c r="AB1506" s="40">
        <v>1.5</v>
      </c>
      <c r="AC1506" s="40" t="s">
        <v>995</v>
      </c>
      <c r="AD1506" s="40">
        <v>1</v>
      </c>
      <c r="AE1506" s="41">
        <v>0</v>
      </c>
      <c r="AF1506" s="42">
        <v>-39.799999999999997</v>
      </c>
      <c r="AG1506" s="47">
        <f t="shared" si="261"/>
        <v>-39.299999999999997</v>
      </c>
      <c r="AH1506" s="43">
        <f t="shared" ca="1" si="251"/>
        <v>-38.299999999999997</v>
      </c>
      <c r="AI1506" s="43">
        <f t="shared" ca="1" si="252"/>
        <v>-37.799999999999997</v>
      </c>
      <c r="AJ1506" s="44">
        <f t="shared" ca="1" si="253"/>
        <v>-39.799999999999997</v>
      </c>
      <c r="AK1506" s="44">
        <f t="shared" ca="1" si="254"/>
        <v>-39.299999999999997</v>
      </c>
      <c r="AL1506" s="44">
        <f t="shared" ca="1" si="255"/>
        <v>-39.799999999999997</v>
      </c>
      <c r="AM1506" s="44">
        <f t="shared" ca="1" si="256"/>
        <v>-39.299999999999997</v>
      </c>
      <c r="AN1506" s="36" t="str">
        <f t="shared" ca="1" si="257"/>
        <v>40</v>
      </c>
      <c r="AO1506" s="36" t="str">
        <f ca="1">ManualLookup(AB1506,BoxVal(ROW(AB1506),4,COLUMN(AO1504)),IF(INDIRECT("$AB$"&amp;(INT((ROW()-4)/65)*65+4))="Gain-outphase",INDIRECT(DO$4),INDIRECT(DO$3)))</f>
        <v>05</v>
      </c>
      <c r="AP1506" s="36" t="str">
        <f t="shared" ca="1" si="258"/>
        <v>00</v>
      </c>
      <c r="AQ1506" s="36" t="str">
        <f t="shared" ca="1" si="259"/>
        <v>00</v>
      </c>
      <c r="AR1506" s="36" t="str">
        <f t="shared" ca="1" si="260"/>
        <v>00</v>
      </c>
      <c r="AS1506" s="36"/>
    </row>
    <row r="1507" spans="19:45" ht="30" customHeight="1" x14ac:dyDescent="0.25">
      <c r="S1507" s="7" t="s">
        <v>721</v>
      </c>
      <c r="T1507" s="15" t="s">
        <v>26</v>
      </c>
      <c r="U1507" s="36" t="str">
        <f t="shared" ca="1" si="249"/>
        <v>0x53=-40.10,-39.80;</v>
      </c>
      <c r="V1507" s="37">
        <v>0.2</v>
      </c>
      <c r="W1507" s="37"/>
      <c r="X1507" s="68"/>
      <c r="Y1507" s="68"/>
      <c r="Z1507" s="55">
        <f t="shared" ca="1" si="250"/>
        <v>2</v>
      </c>
      <c r="AA1507" s="39" t="s">
        <v>580</v>
      </c>
      <c r="AB1507" s="40">
        <v>0.5</v>
      </c>
      <c r="AC1507" s="40" t="s">
        <v>995</v>
      </c>
      <c r="AD1507" s="40">
        <v>1</v>
      </c>
      <c r="AE1507" s="41">
        <v>0</v>
      </c>
      <c r="AF1507" s="42">
        <v>-40.1</v>
      </c>
      <c r="AG1507" s="47">
        <f t="shared" si="261"/>
        <v>-39.799999999999997</v>
      </c>
      <c r="AH1507" s="43">
        <f t="shared" ca="1" si="251"/>
        <v>-38.1</v>
      </c>
      <c r="AI1507" s="43">
        <f t="shared" ca="1" si="252"/>
        <v>-37.799999999999997</v>
      </c>
      <c r="AJ1507" s="44">
        <f t="shared" ca="1" si="253"/>
        <v>-40.1</v>
      </c>
      <c r="AK1507" s="44">
        <f t="shared" ca="1" si="254"/>
        <v>-39.799999999999997</v>
      </c>
      <c r="AL1507" s="44">
        <f t="shared" ca="1" si="255"/>
        <v>-38.6</v>
      </c>
      <c r="AM1507" s="44">
        <f t="shared" ca="1" si="256"/>
        <v>-38.299999999999997</v>
      </c>
      <c r="AN1507" s="36" t="str">
        <f t="shared" ca="1" si="257"/>
        <v>50</v>
      </c>
      <c r="AO1507" s="36" t="str">
        <f ca="1">ManualLookup(AB1507,BoxVal(ROW(AB1507),4,COLUMN(AO1505)),IF(INDIRECT("$AB$"&amp;(INT((ROW()-4)/65)*65+4))="Gain-outphase",INDIRECT(DO$4),INDIRECT(DO$3)))</f>
        <v>03</v>
      </c>
      <c r="AP1507" s="36" t="str">
        <f t="shared" ca="1" si="258"/>
        <v>00</v>
      </c>
      <c r="AQ1507" s="36" t="str">
        <f t="shared" ca="1" si="259"/>
        <v>00</v>
      </c>
      <c r="AR1507" s="36" t="str">
        <f t="shared" ca="1" si="260"/>
        <v>00</v>
      </c>
      <c r="AS1507" s="36"/>
    </row>
    <row r="1508" spans="19:45" ht="30" customHeight="1" x14ac:dyDescent="0.25">
      <c r="S1508" s="7" t="s">
        <v>20</v>
      </c>
      <c r="T1508" s="15">
        <v>-37</v>
      </c>
      <c r="U1508" s="36" t="str">
        <f t="shared" ca="1" si="249"/>
        <v>0x54=-40.60,-40.10;</v>
      </c>
      <c r="V1508" s="37"/>
      <c r="W1508" s="37"/>
      <c r="X1508" s="38"/>
      <c r="Y1508" s="38"/>
      <c r="Z1508" s="55">
        <f t="shared" ca="1" si="250"/>
        <v>2.2999999999999998</v>
      </c>
      <c r="AA1508" s="39" t="s">
        <v>580</v>
      </c>
      <c r="AB1508" s="40">
        <v>1</v>
      </c>
      <c r="AC1508" s="40" t="s">
        <v>995</v>
      </c>
      <c r="AD1508" s="40">
        <v>1</v>
      </c>
      <c r="AE1508" s="41">
        <v>0</v>
      </c>
      <c r="AF1508" s="42">
        <v>-40.6</v>
      </c>
      <c r="AG1508" s="47">
        <f t="shared" si="261"/>
        <v>-40.1</v>
      </c>
      <c r="AH1508" s="43">
        <f t="shared" ca="1" si="251"/>
        <v>-38.300000000000004</v>
      </c>
      <c r="AI1508" s="43">
        <f t="shared" ca="1" si="252"/>
        <v>-37.800000000000004</v>
      </c>
      <c r="AJ1508" s="44">
        <f t="shared" ca="1" si="253"/>
        <v>-40.6</v>
      </c>
      <c r="AK1508" s="44">
        <f t="shared" ca="1" si="254"/>
        <v>-40.1</v>
      </c>
      <c r="AL1508" s="44">
        <f t="shared" ca="1" si="255"/>
        <v>-39.300000000000004</v>
      </c>
      <c r="AM1508" s="44">
        <f t="shared" ca="1" si="256"/>
        <v>-38.800000000000004</v>
      </c>
      <c r="AN1508" s="36" t="str">
        <f t="shared" ca="1" si="257"/>
        <v>50</v>
      </c>
      <c r="AO1508" s="36" t="str">
        <f ca="1">ManualLookup(AB1508,BoxVal(ROW(AB1508),4,COLUMN(AO1506)),IF(INDIRECT("$AB$"&amp;(INT((ROW()-4)/65)*65+4))="Gain-outphase",INDIRECT(DO$4),INDIRECT(DO$3)))</f>
        <v>04</v>
      </c>
      <c r="AP1508" s="36" t="str">
        <f t="shared" ca="1" si="258"/>
        <v>00</v>
      </c>
      <c r="AQ1508" s="36" t="str">
        <f t="shared" ca="1" si="259"/>
        <v>00</v>
      </c>
      <c r="AR1508" s="36" t="str">
        <f t="shared" ca="1" si="260"/>
        <v>00</v>
      </c>
      <c r="AS1508" s="36"/>
    </row>
    <row r="1509" spans="19:45" ht="30" customHeight="1" x14ac:dyDescent="0.25">
      <c r="S1509" s="7" t="s">
        <v>691</v>
      </c>
      <c r="T1509" s="15" t="s">
        <v>1333</v>
      </c>
      <c r="U1509" s="36" t="str">
        <f t="shared" ca="1" si="249"/>
        <v>0x55=-41.10,-40.60;</v>
      </c>
      <c r="V1509" s="37"/>
      <c r="W1509" s="37"/>
      <c r="X1509" s="38"/>
      <c r="Y1509" s="38"/>
      <c r="Z1509" s="55">
        <f t="shared" ca="1" si="250"/>
        <v>2.8</v>
      </c>
      <c r="AA1509" s="39" t="s">
        <v>580</v>
      </c>
      <c r="AB1509" s="40">
        <v>1.5</v>
      </c>
      <c r="AC1509" s="40" t="s">
        <v>995</v>
      </c>
      <c r="AD1509" s="40">
        <v>1</v>
      </c>
      <c r="AE1509" s="41">
        <v>0</v>
      </c>
      <c r="AF1509" s="42">
        <v>-41.1</v>
      </c>
      <c r="AG1509" s="47">
        <f t="shared" si="261"/>
        <v>-40.6</v>
      </c>
      <c r="AH1509" s="43">
        <f t="shared" ca="1" si="251"/>
        <v>-38.300000000000004</v>
      </c>
      <c r="AI1509" s="43">
        <f t="shared" ca="1" si="252"/>
        <v>-37.800000000000004</v>
      </c>
      <c r="AJ1509" s="44">
        <f t="shared" ca="1" si="253"/>
        <v>-41.1</v>
      </c>
      <c r="AK1509" s="44">
        <f t="shared" ca="1" si="254"/>
        <v>-40.6</v>
      </c>
      <c r="AL1509" s="44">
        <f t="shared" ca="1" si="255"/>
        <v>-39.800000000000004</v>
      </c>
      <c r="AM1509" s="44">
        <f t="shared" ca="1" si="256"/>
        <v>-39.300000000000004</v>
      </c>
      <c r="AN1509" s="36" t="str">
        <f t="shared" ca="1" si="257"/>
        <v>50</v>
      </c>
      <c r="AO1509" s="36" t="str">
        <f ca="1">ManualLookup(AB1509,BoxVal(ROW(AB1509),4,COLUMN(AO1507)),IF(INDIRECT("$AB$"&amp;(INT((ROW()-4)/65)*65+4))="Gain-outphase",INDIRECT(DO$4),INDIRECT(DO$3)))</f>
        <v>05</v>
      </c>
      <c r="AP1509" s="36" t="str">
        <f t="shared" ca="1" si="258"/>
        <v>00</v>
      </c>
      <c r="AQ1509" s="36" t="str">
        <f t="shared" ca="1" si="259"/>
        <v>00</v>
      </c>
      <c r="AR1509" s="36" t="str">
        <f t="shared" ca="1" si="260"/>
        <v>00</v>
      </c>
      <c r="AS1509" s="36"/>
    </row>
    <row r="1510" spans="19:45" ht="30" customHeight="1" x14ac:dyDescent="0.25">
      <c r="S1510" s="7" t="s">
        <v>544</v>
      </c>
      <c r="T1510" s="15" t="s">
        <v>993</v>
      </c>
      <c r="U1510" s="36" t="str">
        <f t="shared" ca="1" si="249"/>
        <v>0x56=-41.60,-41.10;</v>
      </c>
      <c r="V1510" s="37"/>
      <c r="W1510" s="37"/>
      <c r="X1510" s="38"/>
      <c r="Y1510" s="38"/>
      <c r="Z1510" s="48">
        <f t="shared" ca="1" si="250"/>
        <v>3.3</v>
      </c>
      <c r="AA1510" s="39" t="s">
        <v>580</v>
      </c>
      <c r="AB1510" s="40">
        <v>2</v>
      </c>
      <c r="AC1510" s="40" t="s">
        <v>995</v>
      </c>
      <c r="AD1510" s="40">
        <v>1</v>
      </c>
      <c r="AE1510" s="41">
        <v>0</v>
      </c>
      <c r="AF1510" s="42">
        <v>-41.6</v>
      </c>
      <c r="AG1510" s="49">
        <f t="shared" si="261"/>
        <v>-41.1</v>
      </c>
      <c r="AH1510" s="43">
        <f t="shared" ca="1" si="251"/>
        <v>-38.300000000000004</v>
      </c>
      <c r="AI1510" s="43">
        <f t="shared" ca="1" si="252"/>
        <v>-37.800000000000004</v>
      </c>
      <c r="AJ1510" s="44">
        <f t="shared" ca="1" si="253"/>
        <v>-41.6</v>
      </c>
      <c r="AK1510" s="44">
        <f t="shared" ca="1" si="254"/>
        <v>-41.1</v>
      </c>
      <c r="AL1510" s="44">
        <f t="shared" ca="1" si="255"/>
        <v>-40.300000000000004</v>
      </c>
      <c r="AM1510" s="44">
        <f t="shared" ca="1" si="256"/>
        <v>-39.800000000000004</v>
      </c>
      <c r="AN1510" s="36" t="str">
        <f t="shared" ca="1" si="257"/>
        <v>50</v>
      </c>
      <c r="AO1510" s="36" t="str">
        <f ca="1">ManualLookup(AB1510,BoxVal(ROW(AB1510),4,COLUMN(AO1508)),IF(INDIRECT("$AB$"&amp;(INT((ROW()-4)/65)*65+4))="Gain-outphase",INDIRECT(DO$4),INDIRECT(DO$3)))</f>
        <v>06</v>
      </c>
      <c r="AP1510" s="36" t="str">
        <f t="shared" ca="1" si="258"/>
        <v>00</v>
      </c>
      <c r="AQ1510" s="36" t="str">
        <f t="shared" ca="1" si="259"/>
        <v>00</v>
      </c>
      <c r="AR1510" s="36" t="str">
        <f t="shared" ca="1" si="260"/>
        <v>00</v>
      </c>
      <c r="AS1510" s="36"/>
    </row>
    <row r="1511" spans="19:45" ht="30" customHeight="1" x14ac:dyDescent="0.25">
      <c r="S1511" s="7" t="s">
        <v>12</v>
      </c>
      <c r="T1511" s="15" t="s">
        <v>548</v>
      </c>
      <c r="U1511" s="36" t="str">
        <f t="shared" ca="1" si="249"/>
        <v>0x57=-42.10,-41.60;</v>
      </c>
      <c r="V1511" s="37"/>
      <c r="W1511" s="37"/>
      <c r="X1511" s="38"/>
      <c r="Y1511" s="38"/>
      <c r="Z1511" s="48">
        <f t="shared" ca="1" si="250"/>
        <v>3.8</v>
      </c>
      <c r="AA1511" s="39" t="s">
        <v>580</v>
      </c>
      <c r="AB1511" s="40">
        <v>2.5</v>
      </c>
      <c r="AC1511" s="40" t="s">
        <v>995</v>
      </c>
      <c r="AD1511" s="40">
        <v>1</v>
      </c>
      <c r="AE1511" s="41">
        <v>0</v>
      </c>
      <c r="AF1511" s="42">
        <v>-42.1</v>
      </c>
      <c r="AG1511" s="49">
        <f t="shared" si="261"/>
        <v>-41.6</v>
      </c>
      <c r="AH1511" s="43">
        <f t="shared" ca="1" si="251"/>
        <v>-38.300000000000004</v>
      </c>
      <c r="AI1511" s="43">
        <f t="shared" ca="1" si="252"/>
        <v>-37.800000000000004</v>
      </c>
      <c r="AJ1511" s="44">
        <f t="shared" ca="1" si="253"/>
        <v>-42.1</v>
      </c>
      <c r="AK1511" s="44">
        <f t="shared" ca="1" si="254"/>
        <v>-41.6</v>
      </c>
      <c r="AL1511" s="44">
        <f t="shared" ca="1" si="255"/>
        <v>-40.800000000000004</v>
      </c>
      <c r="AM1511" s="44">
        <f t="shared" ca="1" si="256"/>
        <v>-40.300000000000004</v>
      </c>
      <c r="AN1511" s="36" t="str">
        <f t="shared" ca="1" si="257"/>
        <v>50</v>
      </c>
      <c r="AO1511" s="36" t="str">
        <f ca="1">ManualLookup(AB1511,BoxVal(ROW(AB1511),4,COLUMN(AO1509)),IF(INDIRECT("$AB$"&amp;(INT((ROW()-4)/65)*65+4))="Gain-outphase",INDIRECT(DO$4),INDIRECT(DO$3)))</f>
        <v>07</v>
      </c>
      <c r="AP1511" s="36" t="str">
        <f t="shared" ca="1" si="258"/>
        <v>00</v>
      </c>
      <c r="AQ1511" s="36" t="str">
        <f t="shared" ca="1" si="259"/>
        <v>00</v>
      </c>
      <c r="AR1511" s="36" t="str">
        <f t="shared" ca="1" si="260"/>
        <v>00</v>
      </c>
      <c r="AS1511" s="36"/>
    </row>
    <row r="1512" spans="19:45" ht="30" customHeight="1" x14ac:dyDescent="0.25">
      <c r="S1512" s="26" t="s">
        <v>773</v>
      </c>
      <c r="T1512" s="15" t="s">
        <v>562</v>
      </c>
      <c r="U1512" s="36"/>
      <c r="V1512" s="37"/>
      <c r="W1512" s="37"/>
      <c r="X1512" s="38"/>
      <c r="Y1512" s="38"/>
      <c r="Z1512" s="48"/>
      <c r="AA1512" s="39"/>
      <c r="AB1512" s="40"/>
      <c r="AC1512" s="40"/>
      <c r="AD1512" s="40"/>
      <c r="AE1512" s="41"/>
      <c r="AF1512" s="42"/>
      <c r="AG1512" s="49"/>
      <c r="AH1512" s="43"/>
      <c r="AI1512" s="43"/>
      <c r="AJ1512" s="44"/>
      <c r="AK1512" s="44"/>
      <c r="AL1512" s="44"/>
      <c r="AM1512" s="44"/>
      <c r="AN1512" s="36"/>
      <c r="AO1512" s="36"/>
      <c r="AP1512" s="36"/>
      <c r="AQ1512" s="36"/>
      <c r="AR1512" s="36"/>
      <c r="AS1512" s="36"/>
    </row>
    <row r="1513" spans="19:45" ht="30" customHeight="1" x14ac:dyDescent="0.25">
      <c r="S1513" s="7" t="s">
        <v>573</v>
      </c>
      <c r="T1513" s="15">
        <v>1.1000000000000001</v>
      </c>
      <c r="U1513" s="36"/>
      <c r="V1513" s="37"/>
      <c r="W1513" s="37"/>
      <c r="X1513" s="38"/>
      <c r="Y1513" s="38"/>
      <c r="Z1513" s="48"/>
      <c r="AA1513" s="39"/>
      <c r="AB1513" s="40"/>
      <c r="AC1513" s="40"/>
      <c r="AD1513" s="40"/>
      <c r="AE1513" s="41"/>
      <c r="AF1513" s="42"/>
      <c r="AG1513" s="49"/>
      <c r="AH1513" s="43"/>
      <c r="AI1513" s="43"/>
      <c r="AJ1513" s="44"/>
      <c r="AK1513" s="44"/>
      <c r="AL1513" s="44"/>
      <c r="AM1513" s="44"/>
      <c r="AN1513" s="36"/>
      <c r="AO1513" s="36"/>
      <c r="AP1513" s="36"/>
      <c r="AQ1513" s="36"/>
      <c r="AR1513" s="36"/>
      <c r="AS1513" s="36"/>
    </row>
    <row r="1514" spans="19:45" ht="30" customHeight="1" x14ac:dyDescent="0.25">
      <c r="S1514" s="7" t="s">
        <v>590</v>
      </c>
      <c r="T1514" s="15">
        <v>-38</v>
      </c>
      <c r="U1514" s="36"/>
      <c r="V1514" s="37"/>
      <c r="W1514" s="37"/>
      <c r="X1514" s="38"/>
      <c r="Y1514" s="38"/>
      <c r="Z1514" s="48"/>
      <c r="AA1514" s="39"/>
      <c r="AB1514" s="40"/>
      <c r="AC1514" s="40"/>
      <c r="AD1514" s="40"/>
      <c r="AE1514" s="41"/>
      <c r="AF1514" s="42"/>
      <c r="AG1514" s="49"/>
      <c r="AH1514" s="43"/>
      <c r="AI1514" s="43"/>
      <c r="AJ1514" s="44"/>
      <c r="AK1514" s="44"/>
      <c r="AL1514" s="44"/>
      <c r="AM1514" s="44"/>
      <c r="AN1514" s="36"/>
      <c r="AO1514" s="36"/>
      <c r="AP1514" s="36"/>
      <c r="AQ1514" s="36"/>
      <c r="AR1514" s="36"/>
      <c r="AS1514" s="36"/>
    </row>
    <row r="1515" spans="19:45" ht="30" customHeight="1" x14ac:dyDescent="0.25">
      <c r="S1515" s="7" t="s">
        <v>693</v>
      </c>
      <c r="T1515" s="15">
        <v>0.8</v>
      </c>
      <c r="U1515" s="36"/>
      <c r="V1515" s="37"/>
      <c r="W1515" s="37"/>
      <c r="X1515" s="38"/>
      <c r="Y1515" s="38"/>
      <c r="Z1515" s="48"/>
      <c r="AA1515" s="39"/>
      <c r="AB1515" s="40"/>
      <c r="AC1515" s="40"/>
      <c r="AD1515" s="40"/>
      <c r="AE1515" s="41"/>
      <c r="AF1515" s="42"/>
      <c r="AG1515" s="49"/>
      <c r="AH1515" s="43"/>
      <c r="AI1515" s="43"/>
      <c r="AJ1515" s="44"/>
      <c r="AK1515" s="44"/>
      <c r="AL1515" s="44"/>
      <c r="AM1515" s="44"/>
      <c r="AN1515" s="36"/>
      <c r="AO1515" s="36"/>
      <c r="AP1515" s="36"/>
      <c r="AQ1515" s="36"/>
      <c r="AR1515" s="36"/>
      <c r="AS1515" s="36"/>
    </row>
    <row r="1516" spans="19:45" ht="30" customHeight="1" x14ac:dyDescent="0.25">
      <c r="S1516" s="7" t="s">
        <v>604</v>
      </c>
      <c r="T1516" s="7" t="str">
        <f>VLOOKUP($T1503,$AU$1:$AZ$31,MATCH($T1497,$AU$1:$AZ$1,0),FALSE)&amp;"_"&amp;T1505</f>
        <v>12V_TestMode</v>
      </c>
      <c r="U1516" s="36"/>
      <c r="V1516" s="37"/>
      <c r="W1516" s="37"/>
      <c r="X1516" s="38"/>
      <c r="Y1516" s="38"/>
      <c r="Z1516" s="48"/>
      <c r="AA1516" s="39"/>
      <c r="AB1516" s="40"/>
      <c r="AC1516" s="40"/>
      <c r="AD1516" s="40"/>
      <c r="AE1516" s="41"/>
      <c r="AF1516" s="42"/>
      <c r="AG1516" s="49"/>
      <c r="AH1516" s="43"/>
      <c r="AI1516" s="43"/>
      <c r="AJ1516" s="44"/>
      <c r="AK1516" s="44"/>
      <c r="AL1516" s="44"/>
      <c r="AM1516" s="44"/>
      <c r="AN1516" s="36"/>
      <c r="AO1516" s="36"/>
      <c r="AP1516" s="36"/>
      <c r="AQ1516" s="36"/>
      <c r="AR1516" s="36"/>
      <c r="AS1516" s="36"/>
    </row>
    <row r="1517" spans="19:45" ht="30" customHeight="1" x14ac:dyDescent="0.25">
      <c r="S1517" s="7" t="s">
        <v>424</v>
      </c>
      <c r="T1517" s="7" t="str">
        <f>VLOOKUP($T1499,MPN!$A$1:$E$500,2,FALSE)</f>
        <v>AMIC</v>
      </c>
      <c r="U1517" s="36"/>
      <c r="V1517" s="37"/>
      <c r="W1517" s="37"/>
      <c r="X1517" s="38"/>
      <c r="Y1517" s="38"/>
      <c r="Z1517" s="48"/>
      <c r="AA1517" s="39"/>
      <c r="AB1517" s="40"/>
      <c r="AC1517" s="40"/>
      <c r="AD1517" s="40"/>
      <c r="AE1517" s="41"/>
      <c r="AF1517" s="42"/>
      <c r="AG1517" s="49"/>
      <c r="AH1517" s="43"/>
      <c r="AI1517" s="43"/>
      <c r="AJ1517" s="44"/>
      <c r="AK1517" s="44"/>
      <c r="AL1517" s="44"/>
      <c r="AM1517" s="44"/>
      <c r="AN1517" s="36"/>
      <c r="AO1517" s="36"/>
      <c r="AP1517" s="36"/>
      <c r="AQ1517" s="36"/>
      <c r="AR1517" s="36"/>
      <c r="AS1517" s="36"/>
    </row>
    <row r="1518" spans="19:45" ht="30" customHeight="1" x14ac:dyDescent="0.25">
      <c r="S1518" s="7" t="s">
        <v>16</v>
      </c>
      <c r="T1518" s="7" t="str">
        <f>VLOOKUP($T1500,ASIC!$A$1:$B$200,2,FALSE)</f>
        <v>304ZA</v>
      </c>
      <c r="U1518" s="36"/>
      <c r="V1518" s="37"/>
      <c r="W1518" s="37"/>
      <c r="X1518" s="38"/>
      <c r="Y1518" s="38"/>
      <c r="Z1518" s="48"/>
      <c r="AA1518" s="39"/>
      <c r="AB1518" s="40"/>
      <c r="AC1518" s="40"/>
      <c r="AD1518" s="40"/>
      <c r="AE1518" s="41"/>
      <c r="AF1518" s="42"/>
      <c r="AG1518" s="49"/>
      <c r="AH1518" s="43"/>
      <c r="AI1518" s="43"/>
      <c r="AJ1518" s="44"/>
      <c r="AK1518" s="44"/>
      <c r="AL1518" s="44"/>
      <c r="AM1518" s="44"/>
      <c r="AN1518" s="36"/>
      <c r="AO1518" s="36"/>
      <c r="AP1518" s="36"/>
      <c r="AQ1518" s="36"/>
      <c r="AR1518" s="36"/>
      <c r="AS1518" s="36"/>
    </row>
    <row r="1519" spans="19:45" ht="30" customHeight="1" x14ac:dyDescent="0.25">
      <c r="S1519" s="7" t="s">
        <v>17</v>
      </c>
      <c r="T1519" s="7" t="str">
        <f>VLOOKUP($T1501,Sensor!$A$1:$B$100,2,FALSE)</f>
        <v>N039A</v>
      </c>
      <c r="U1519" s="36"/>
      <c r="V1519" s="37"/>
      <c r="W1519" s="37"/>
      <c r="X1519" s="38"/>
      <c r="Y1519" s="38"/>
      <c r="Z1519" s="48"/>
      <c r="AA1519" s="39"/>
      <c r="AB1519" s="40"/>
      <c r="AC1519" s="40"/>
      <c r="AD1519" s="40"/>
      <c r="AE1519" s="41"/>
      <c r="AF1519" s="42"/>
      <c r="AG1519" s="49"/>
      <c r="AH1519" s="43"/>
      <c r="AI1519" s="43"/>
      <c r="AJ1519" s="44"/>
      <c r="AK1519" s="44"/>
      <c r="AL1519" s="44"/>
      <c r="AM1519" s="44"/>
      <c r="AN1519" s="36"/>
      <c r="AO1519" s="36"/>
      <c r="AP1519" s="36"/>
      <c r="AQ1519" s="36"/>
      <c r="AR1519" s="36"/>
      <c r="AS1519" s="36"/>
    </row>
    <row r="1520" spans="19:45" ht="30" customHeight="1" x14ac:dyDescent="0.25">
      <c r="S1520" s="7" t="s">
        <v>21</v>
      </c>
      <c r="T1520" s="7" t="str">
        <f>VLOOKUP($T1499,MPN!$A$1:$E$500,5,FALSE)</f>
        <v>Default</v>
      </c>
      <c r="U1520" s="36"/>
      <c r="V1520" s="37"/>
      <c r="W1520" s="37"/>
      <c r="X1520" s="38"/>
      <c r="Y1520" s="38"/>
      <c r="Z1520" s="48"/>
      <c r="AA1520" s="39"/>
      <c r="AB1520" s="40"/>
      <c r="AC1520" s="40"/>
      <c r="AD1520" s="40"/>
      <c r="AE1520" s="41"/>
      <c r="AF1520" s="42"/>
      <c r="AG1520" s="49"/>
      <c r="AH1520" s="43"/>
      <c r="AI1520" s="43"/>
      <c r="AJ1520" s="44"/>
      <c r="AK1520" s="44"/>
      <c r="AL1520" s="44"/>
      <c r="AM1520" s="44"/>
      <c r="AN1520" s="36"/>
      <c r="AO1520" s="36"/>
      <c r="AP1520" s="36"/>
      <c r="AQ1520" s="36"/>
      <c r="AR1520" s="36"/>
      <c r="AS1520" s="36"/>
    </row>
    <row r="1521" spans="19:45" ht="30" customHeight="1" x14ac:dyDescent="0.25">
      <c r="S1521" s="7" t="s">
        <v>545</v>
      </c>
      <c r="T1521" s="7">
        <f>VLOOKUP(T1510,$DT$1:$DV$31,3,FALSE)</f>
        <v>0</v>
      </c>
      <c r="U1521" s="36"/>
      <c r="V1521" s="37"/>
      <c r="W1521" s="37"/>
      <c r="X1521" s="38"/>
      <c r="Y1521" s="38"/>
      <c r="Z1521" s="48"/>
      <c r="AA1521" s="39"/>
      <c r="AB1521" s="40"/>
      <c r="AC1521" s="40"/>
      <c r="AD1521" s="40"/>
      <c r="AE1521" s="41"/>
      <c r="AF1521" s="42"/>
      <c r="AG1521" s="49"/>
      <c r="AH1521" s="43"/>
      <c r="AI1521" s="43"/>
      <c r="AJ1521" s="44"/>
      <c r="AK1521" s="44"/>
      <c r="AL1521" s="44"/>
      <c r="AM1521" s="44"/>
      <c r="AN1521" s="36"/>
      <c r="AO1521" s="36"/>
      <c r="AP1521" s="36"/>
      <c r="AQ1521" s="36"/>
      <c r="AR1521" s="36"/>
      <c r="AS1521" s="36"/>
    </row>
    <row r="1522" spans="19:45" ht="30" customHeight="1" x14ac:dyDescent="0.25">
      <c r="S1522" s="7" t="s">
        <v>22</v>
      </c>
      <c r="T1522" s="15">
        <v>5</v>
      </c>
      <c r="U1522" s="36"/>
      <c r="V1522" s="37"/>
      <c r="W1522" s="37"/>
      <c r="X1522" s="38"/>
      <c r="Y1522" s="38"/>
      <c r="Z1522" s="48"/>
      <c r="AA1522" s="39"/>
      <c r="AB1522" s="40"/>
      <c r="AC1522" s="40"/>
      <c r="AD1522" s="40"/>
      <c r="AE1522" s="41"/>
      <c r="AF1522" s="42"/>
      <c r="AG1522" s="49"/>
      <c r="AH1522" s="43"/>
      <c r="AI1522" s="43"/>
      <c r="AJ1522" s="44"/>
      <c r="AK1522" s="44"/>
      <c r="AL1522" s="44"/>
      <c r="AM1522" s="44"/>
      <c r="AN1522" s="36"/>
      <c r="AO1522" s="36"/>
      <c r="AP1522" s="36"/>
      <c r="AQ1522" s="36"/>
      <c r="AR1522" s="36"/>
      <c r="AS1522" s="36"/>
    </row>
    <row r="1523" spans="19:45" ht="30" customHeight="1" x14ac:dyDescent="0.25">
      <c r="S1523" s="7" t="s">
        <v>696</v>
      </c>
      <c r="T1523" s="28">
        <v>45847</v>
      </c>
      <c r="U1523" s="36"/>
      <c r="V1523" s="37"/>
      <c r="W1523" s="37"/>
      <c r="X1523" s="38"/>
      <c r="Y1523" s="38"/>
      <c r="Z1523" s="48"/>
      <c r="AA1523" s="39"/>
      <c r="AB1523" s="40"/>
      <c r="AC1523" s="40"/>
      <c r="AD1523" s="40"/>
      <c r="AE1523" s="41"/>
      <c r="AF1523" s="42"/>
      <c r="AG1523" s="49"/>
      <c r="AH1523" s="43"/>
      <c r="AI1523" s="43"/>
      <c r="AJ1523" s="44"/>
      <c r="AK1523" s="44"/>
      <c r="AL1523" s="44"/>
      <c r="AM1523" s="44"/>
      <c r="AN1523" s="36"/>
      <c r="AO1523" s="36"/>
      <c r="AP1523" s="36"/>
      <c r="AQ1523" s="36"/>
      <c r="AR1523" s="36"/>
      <c r="AS1523" s="36"/>
    </row>
    <row r="1524" spans="19:45" ht="30" customHeight="1" x14ac:dyDescent="0.25">
      <c r="S1524" s="7" t="s">
        <v>694</v>
      </c>
      <c r="T1524" s="15" t="s">
        <v>994</v>
      </c>
      <c r="U1524" s="36"/>
      <c r="V1524" s="37"/>
      <c r="W1524" s="37"/>
      <c r="X1524" s="38"/>
      <c r="Y1524" s="38"/>
      <c r="Z1524" s="48"/>
      <c r="AA1524" s="39"/>
      <c r="AB1524" s="40"/>
      <c r="AC1524" s="40"/>
      <c r="AD1524" s="40"/>
      <c r="AE1524" s="41"/>
      <c r="AF1524" s="42"/>
      <c r="AG1524" s="49"/>
      <c r="AH1524" s="43"/>
      <c r="AI1524" s="43"/>
      <c r="AJ1524" s="44"/>
      <c r="AK1524" s="44"/>
      <c r="AL1524" s="44"/>
      <c r="AM1524" s="44"/>
      <c r="AN1524" s="36"/>
      <c r="AO1524" s="36"/>
      <c r="AP1524" s="36"/>
      <c r="AQ1524" s="36"/>
      <c r="AR1524" s="36"/>
      <c r="AS1524" s="36"/>
    </row>
    <row r="1525" spans="19:45" ht="30" customHeight="1" x14ac:dyDescent="0.25">
      <c r="S1525" s="7" t="s">
        <v>697</v>
      </c>
      <c r="T1525" s="7">
        <f ca="1">COUNTA(U1500:U1559)</f>
        <v>12</v>
      </c>
      <c r="U1525" s="36"/>
      <c r="V1525" s="37"/>
      <c r="W1525" s="37"/>
      <c r="X1525" s="38"/>
      <c r="Y1525" s="38"/>
      <c r="Z1525" s="48"/>
      <c r="AA1525" s="39"/>
      <c r="AB1525" s="40"/>
      <c r="AC1525" s="40"/>
      <c r="AD1525" s="40"/>
      <c r="AE1525" s="41"/>
      <c r="AF1525" s="42"/>
      <c r="AG1525" s="49"/>
      <c r="AH1525" s="43"/>
      <c r="AI1525" s="43"/>
      <c r="AJ1525" s="44"/>
      <c r="AK1525" s="44"/>
      <c r="AL1525" s="44"/>
      <c r="AM1525" s="44"/>
      <c r="AN1525" s="36"/>
      <c r="AO1525" s="36"/>
      <c r="AP1525" s="36"/>
      <c r="AQ1525" s="36"/>
      <c r="AR1525" s="36"/>
      <c r="AS1525" s="36"/>
    </row>
    <row r="1526" spans="19:45" ht="30" customHeight="1" x14ac:dyDescent="0.25">
      <c r="S1526" s="7" t="s">
        <v>715</v>
      </c>
      <c r="T1526" s="7" t="str">
        <f>T1514&amp;"+/-"&amp;T1515&amp;" "&amp;T1524</f>
        <v>-38+/-0.8 dBV</v>
      </c>
      <c r="U1526" s="36"/>
      <c r="V1526" s="37"/>
      <c r="W1526" s="37"/>
      <c r="X1526" s="38"/>
      <c r="Y1526" s="38"/>
      <c r="Z1526" s="48"/>
      <c r="AA1526" s="39"/>
      <c r="AB1526" s="40"/>
      <c r="AC1526" s="40"/>
      <c r="AD1526" s="40"/>
      <c r="AE1526" s="41"/>
      <c r="AF1526" s="42"/>
      <c r="AG1526" s="49"/>
      <c r="AH1526" s="43"/>
      <c r="AI1526" s="43"/>
      <c r="AJ1526" s="44"/>
      <c r="AK1526" s="44"/>
      <c r="AL1526" s="44"/>
      <c r="AM1526" s="44"/>
      <c r="AN1526" s="36"/>
      <c r="AO1526" s="36"/>
      <c r="AP1526" s="36"/>
      <c r="AQ1526" s="36"/>
      <c r="AR1526" s="36"/>
      <c r="AS1526" s="36"/>
    </row>
    <row r="1527" spans="19:45" ht="30" customHeight="1" x14ac:dyDescent="0.25">
      <c r="S1527" s="7" t="s">
        <v>719</v>
      </c>
      <c r="T1527" s="54" t="str">
        <f>T1506&amp;" : "&amp;T1509&amp;" "&amp;"(uA)"&amp;CHAR(10)&amp;"Vdc&amp;Remark: "&amp;T1512</f>
        <v>3.3V : 100~170 (uA)
Vdc&amp;Remark: -</v>
      </c>
      <c r="U1527" s="36"/>
      <c r="V1527" s="37"/>
      <c r="W1527" s="37"/>
      <c r="X1527" s="38"/>
      <c r="Y1527" s="38"/>
      <c r="Z1527" s="48"/>
      <c r="AA1527" s="39"/>
      <c r="AB1527" s="40"/>
      <c r="AC1527" s="40"/>
      <c r="AD1527" s="40"/>
      <c r="AE1527" s="41"/>
      <c r="AF1527" s="42"/>
      <c r="AG1527" s="49"/>
      <c r="AH1527" s="43"/>
      <c r="AI1527" s="43"/>
      <c r="AJ1527" s="44"/>
      <c r="AK1527" s="44"/>
      <c r="AL1527" s="44"/>
      <c r="AM1527" s="44"/>
      <c r="AN1527" s="36"/>
      <c r="AO1527" s="36"/>
      <c r="AP1527" s="36"/>
      <c r="AQ1527" s="36"/>
      <c r="AR1527" s="36"/>
      <c r="AS1527" s="36"/>
    </row>
    <row r="1528" spans="19:45" ht="30" customHeight="1" x14ac:dyDescent="0.25">
      <c r="U1528" s="36"/>
      <c r="V1528" s="37"/>
      <c r="W1528" s="37"/>
      <c r="X1528" s="38"/>
      <c r="Y1528" s="38"/>
      <c r="Z1528" s="48"/>
      <c r="AA1528" s="39"/>
      <c r="AB1528" s="40"/>
      <c r="AC1528" s="40"/>
      <c r="AD1528" s="40"/>
      <c r="AE1528" s="41"/>
      <c r="AF1528" s="42"/>
      <c r="AG1528" s="49"/>
      <c r="AH1528" s="43"/>
      <c r="AI1528" s="43"/>
      <c r="AJ1528" s="44"/>
      <c r="AK1528" s="44"/>
      <c r="AL1528" s="44"/>
      <c r="AM1528" s="44"/>
      <c r="AN1528" s="36"/>
      <c r="AO1528" s="36"/>
      <c r="AP1528" s="36"/>
      <c r="AQ1528" s="36"/>
      <c r="AR1528" s="36"/>
      <c r="AS1528" s="36"/>
    </row>
    <row r="1529" spans="19:45" ht="30" customHeight="1" x14ac:dyDescent="0.25">
      <c r="S1529" s="2" t="s">
        <v>14</v>
      </c>
      <c r="T1529" s="2" t="str">
        <f>ADDRESS(ROW(S1529),COLUMN($S$1))&amp;":"&amp;ADDRESS(ROW(S1559),COLUMN($T$1))</f>
        <v>$S$1529:$T$1559</v>
      </c>
      <c r="U1529" s="36"/>
      <c r="V1529" s="37"/>
      <c r="W1529" s="37"/>
      <c r="X1529" s="38"/>
      <c r="Y1529" s="38"/>
      <c r="Z1529" s="48"/>
      <c r="AA1529" s="39"/>
      <c r="AB1529" s="40"/>
      <c r="AC1529" s="40"/>
      <c r="AD1529" s="40"/>
      <c r="AE1529" s="41"/>
      <c r="AF1529" s="42"/>
      <c r="AG1529" s="49"/>
      <c r="AH1529" s="43"/>
      <c r="AI1529" s="43"/>
      <c r="AJ1529" s="44"/>
      <c r="AK1529" s="44"/>
      <c r="AL1529" s="44"/>
      <c r="AM1529" s="44"/>
      <c r="AN1529" s="36"/>
      <c r="AO1529" s="36"/>
      <c r="AP1529" s="36"/>
      <c r="AQ1529" s="36"/>
      <c r="AR1529" s="36"/>
      <c r="AS1529" s="36"/>
    </row>
    <row r="1530" spans="19:45" ht="30" customHeight="1" x14ac:dyDescent="0.25">
      <c r="S1530" s="4" t="str">
        <f>$BB$2</f>
        <v>14V</v>
      </c>
      <c r="T1530" s="3">
        <v>2.7</v>
      </c>
      <c r="U1530" s="36"/>
      <c r="V1530" s="37"/>
      <c r="W1530" s="37"/>
      <c r="X1530" s="38"/>
      <c r="Y1530" s="38"/>
      <c r="Z1530" s="48"/>
      <c r="AA1530" s="39"/>
      <c r="AB1530" s="40"/>
      <c r="AC1530" s="40"/>
      <c r="AD1530" s="40"/>
      <c r="AE1530" s="41"/>
      <c r="AF1530" s="42"/>
      <c r="AG1530" s="49"/>
      <c r="AH1530" s="43"/>
      <c r="AI1530" s="43"/>
      <c r="AJ1530" s="44"/>
      <c r="AK1530" s="44"/>
      <c r="AL1530" s="44"/>
      <c r="AM1530" s="44"/>
      <c r="AN1530" s="36"/>
      <c r="AO1530" s="36"/>
      <c r="AP1530" s="36"/>
      <c r="AQ1530" s="36"/>
      <c r="AR1530" s="36"/>
      <c r="AS1530" s="36"/>
    </row>
    <row r="1531" spans="19:45" ht="30" customHeight="1" x14ac:dyDescent="0.25">
      <c r="S1531" s="4" t="str">
        <f>$BB$3</f>
        <v>13V</v>
      </c>
      <c r="T1531" s="3">
        <v>1.3</v>
      </c>
      <c r="U1531" s="36"/>
      <c r="V1531" s="37"/>
      <c r="W1531" s="37"/>
      <c r="X1531" s="38"/>
      <c r="Y1531" s="38"/>
      <c r="Z1531" s="48"/>
      <c r="AA1531" s="39"/>
      <c r="AB1531" s="40"/>
      <c r="AC1531" s="40"/>
      <c r="AD1531" s="40"/>
      <c r="AE1531" s="41"/>
      <c r="AF1531" s="42"/>
      <c r="AG1531" s="49"/>
      <c r="AH1531" s="43"/>
      <c r="AI1531" s="43"/>
      <c r="AJ1531" s="44"/>
      <c r="AK1531" s="44"/>
      <c r="AL1531" s="44"/>
      <c r="AM1531" s="44"/>
      <c r="AN1531" s="36"/>
      <c r="AO1531" s="36"/>
      <c r="AP1531" s="36"/>
      <c r="AQ1531" s="36"/>
      <c r="AR1531" s="36"/>
      <c r="AS1531" s="36"/>
    </row>
    <row r="1532" spans="19:45" ht="30" customHeight="1" x14ac:dyDescent="0.25">
      <c r="S1532" s="4" t="str">
        <f>$BB$4</f>
        <v>12V</v>
      </c>
      <c r="T1532" s="3">
        <v>0</v>
      </c>
      <c r="U1532" s="36"/>
      <c r="V1532" s="37"/>
      <c r="W1532" s="37"/>
      <c r="X1532" s="38"/>
      <c r="Y1532" s="38"/>
      <c r="Z1532" s="48"/>
      <c r="AA1532" s="39"/>
      <c r="AB1532" s="40"/>
      <c r="AC1532" s="40"/>
      <c r="AD1532" s="40"/>
      <c r="AE1532" s="41"/>
      <c r="AF1532" s="42"/>
      <c r="AG1532" s="49"/>
      <c r="AH1532" s="43"/>
      <c r="AI1532" s="43"/>
      <c r="AJ1532" s="44"/>
      <c r="AK1532" s="44"/>
      <c r="AL1532" s="44"/>
      <c r="AM1532" s="44"/>
      <c r="AN1532" s="36"/>
      <c r="AO1532" s="36"/>
      <c r="AP1532" s="36"/>
      <c r="AQ1532" s="36"/>
      <c r="AR1532" s="36"/>
      <c r="AS1532" s="36"/>
    </row>
    <row r="1533" spans="19:45" ht="30" customHeight="1" x14ac:dyDescent="0.25">
      <c r="S1533" s="4" t="str">
        <f>$BB$5</f>
        <v>11V</v>
      </c>
      <c r="T1533" s="3">
        <v>-1.5</v>
      </c>
      <c r="U1533" s="36"/>
      <c r="V1533" s="37"/>
      <c r="W1533" s="37"/>
      <c r="X1533" s="38"/>
      <c r="Y1533" s="38"/>
      <c r="Z1533" s="48"/>
      <c r="AA1533" s="39"/>
      <c r="AB1533" s="40"/>
      <c r="AC1533" s="40"/>
      <c r="AD1533" s="40"/>
      <c r="AE1533" s="41"/>
      <c r="AF1533" s="42"/>
      <c r="AG1533" s="49"/>
      <c r="AH1533" s="43"/>
      <c r="AI1533" s="43"/>
      <c r="AJ1533" s="44"/>
      <c r="AK1533" s="44"/>
      <c r="AL1533" s="44"/>
      <c r="AM1533" s="44"/>
      <c r="AN1533" s="36"/>
      <c r="AO1533" s="36"/>
      <c r="AP1533" s="36"/>
      <c r="AQ1533" s="36"/>
      <c r="AR1533" s="36"/>
      <c r="AS1533" s="36"/>
    </row>
    <row r="1534" spans="19:45" ht="30" customHeight="1" x14ac:dyDescent="0.25">
      <c r="S1534" s="4" t="str">
        <f>$BB$6</f>
        <v>10V</v>
      </c>
      <c r="T1534" s="3">
        <v>-3</v>
      </c>
      <c r="U1534" s="36"/>
      <c r="V1534" s="37"/>
      <c r="W1534" s="37"/>
      <c r="X1534" s="38"/>
      <c r="Y1534" s="38"/>
      <c r="Z1534" s="48"/>
      <c r="AA1534" s="39"/>
      <c r="AB1534" s="40"/>
      <c r="AC1534" s="40"/>
      <c r="AD1534" s="40"/>
      <c r="AE1534" s="41"/>
      <c r="AF1534" s="42"/>
      <c r="AG1534" s="49"/>
      <c r="AH1534" s="43"/>
      <c r="AI1534" s="43"/>
      <c r="AJ1534" s="44"/>
      <c r="AK1534" s="44"/>
      <c r="AL1534" s="44"/>
      <c r="AM1534" s="44"/>
      <c r="AN1534" s="36"/>
      <c r="AO1534" s="36"/>
      <c r="AP1534" s="36"/>
      <c r="AQ1534" s="36"/>
      <c r="AR1534" s="36"/>
      <c r="AS1534" s="36"/>
    </row>
    <row r="1535" spans="19:45" ht="30" customHeight="1" x14ac:dyDescent="0.25">
      <c r="S1535" s="4" t="str">
        <f>$BB$7</f>
        <v>9V</v>
      </c>
      <c r="T1535" s="3" t="s">
        <v>562</v>
      </c>
      <c r="U1535" s="36"/>
      <c r="V1535" s="37"/>
      <c r="W1535" s="37"/>
      <c r="X1535" s="38"/>
      <c r="Y1535" s="38"/>
      <c r="Z1535" s="48"/>
      <c r="AA1535" s="39"/>
      <c r="AB1535" s="40"/>
      <c r="AC1535" s="40"/>
      <c r="AD1535" s="40"/>
      <c r="AE1535" s="41"/>
      <c r="AF1535" s="42"/>
      <c r="AG1535" s="49"/>
      <c r="AH1535" s="43"/>
      <c r="AI1535" s="43"/>
      <c r="AJ1535" s="44"/>
      <c r="AK1535" s="44"/>
      <c r="AL1535" s="44"/>
      <c r="AM1535" s="44"/>
      <c r="AN1535" s="36"/>
      <c r="AO1535" s="36"/>
      <c r="AP1535" s="36"/>
      <c r="AQ1535" s="36"/>
      <c r="AR1535" s="36"/>
      <c r="AS1535" s="36"/>
    </row>
    <row r="1536" spans="19:45" ht="30" customHeight="1" x14ac:dyDescent="0.25">
      <c r="S1536" s="4" t="str">
        <f>$BB$8</f>
        <v>8V</v>
      </c>
      <c r="T1536" s="3" t="s">
        <v>562</v>
      </c>
      <c r="U1536" s="36"/>
      <c r="V1536" s="37"/>
      <c r="W1536" s="37"/>
      <c r="X1536" s="38"/>
      <c r="Y1536" s="38"/>
      <c r="Z1536" s="48"/>
      <c r="AA1536" s="39"/>
      <c r="AB1536" s="40"/>
      <c r="AC1536" s="40"/>
      <c r="AD1536" s="40"/>
      <c r="AE1536" s="41"/>
      <c r="AF1536" s="42"/>
      <c r="AG1536" s="49"/>
      <c r="AH1536" s="43"/>
      <c r="AI1536" s="43"/>
      <c r="AJ1536" s="44"/>
      <c r="AK1536" s="44"/>
      <c r="AL1536" s="44"/>
      <c r="AM1536" s="44"/>
      <c r="AN1536" s="36"/>
      <c r="AO1536" s="36"/>
      <c r="AP1536" s="36"/>
      <c r="AQ1536" s="36"/>
      <c r="AR1536" s="36"/>
      <c r="AS1536" s="36"/>
    </row>
    <row r="1537" spans="19:45" ht="30" customHeight="1" x14ac:dyDescent="0.25">
      <c r="S1537" s="4" t="str">
        <f>$BB$9</f>
        <v>7V</v>
      </c>
      <c r="T1537" s="3" t="s">
        <v>562</v>
      </c>
      <c r="U1537" s="36"/>
      <c r="V1537" s="37"/>
      <c r="W1537" s="37"/>
      <c r="X1537" s="38"/>
      <c r="Y1537" s="38"/>
      <c r="Z1537" s="48"/>
      <c r="AA1537" s="39"/>
      <c r="AB1537" s="40"/>
      <c r="AC1537" s="40"/>
      <c r="AD1537" s="40"/>
      <c r="AE1537" s="41"/>
      <c r="AF1537" s="42"/>
      <c r="AG1537" s="49"/>
      <c r="AH1537" s="43"/>
      <c r="AI1537" s="43"/>
      <c r="AJ1537" s="44"/>
      <c r="AK1537" s="44"/>
      <c r="AL1537" s="44"/>
      <c r="AM1537" s="44"/>
      <c r="AN1537" s="36"/>
      <c r="AO1537" s="36"/>
      <c r="AP1537" s="36"/>
      <c r="AQ1537" s="36"/>
      <c r="AR1537" s="36"/>
      <c r="AS1537" s="36"/>
    </row>
    <row r="1538" spans="19:45" ht="30" customHeight="1" x14ac:dyDescent="0.25">
      <c r="S1538" s="4" t="str">
        <f>$BB$10</f>
        <v>FIX</v>
      </c>
      <c r="T1538" s="3">
        <v>0</v>
      </c>
      <c r="U1538" s="36"/>
      <c r="V1538" s="37"/>
      <c r="W1538" s="37"/>
      <c r="X1538" s="38"/>
      <c r="Y1538" s="38"/>
      <c r="Z1538" s="48"/>
      <c r="AA1538" s="39"/>
      <c r="AB1538" s="40"/>
      <c r="AC1538" s="40"/>
      <c r="AD1538" s="40"/>
      <c r="AE1538" s="41"/>
      <c r="AF1538" s="42"/>
      <c r="AG1538" s="49"/>
      <c r="AH1538" s="43"/>
      <c r="AI1538" s="43"/>
      <c r="AJ1538" s="44"/>
      <c r="AK1538" s="44"/>
      <c r="AL1538" s="44"/>
      <c r="AM1538" s="44"/>
      <c r="AN1538" s="36"/>
      <c r="AO1538" s="36"/>
      <c r="AP1538" s="36"/>
      <c r="AQ1538" s="36"/>
      <c r="AR1538" s="36"/>
      <c r="AS1538" s="36"/>
    </row>
    <row r="1539" spans="19:45" ht="30" customHeight="1" x14ac:dyDescent="0.25">
      <c r="S1539" s="4" t="str">
        <f>$BB$11</f>
        <v>-</v>
      </c>
      <c r="T1539" s="3"/>
      <c r="U1539" s="36"/>
      <c r="V1539" s="37"/>
      <c r="W1539" s="37"/>
      <c r="X1539" s="38"/>
      <c r="Y1539" s="38"/>
      <c r="Z1539" s="48"/>
      <c r="AA1539" s="39"/>
      <c r="AB1539" s="40"/>
      <c r="AC1539" s="40"/>
      <c r="AD1539" s="40"/>
      <c r="AE1539" s="41"/>
      <c r="AF1539" s="42"/>
      <c r="AG1539" s="49"/>
      <c r="AH1539" s="43"/>
      <c r="AI1539" s="43"/>
      <c r="AJ1539" s="44"/>
      <c r="AK1539" s="44"/>
      <c r="AL1539" s="44"/>
      <c r="AM1539" s="44"/>
      <c r="AN1539" s="36"/>
      <c r="AO1539" s="36"/>
      <c r="AP1539" s="36"/>
      <c r="AQ1539" s="36"/>
      <c r="AR1539" s="36"/>
      <c r="AS1539" s="36"/>
    </row>
    <row r="1540" spans="19:45" ht="30" customHeight="1" x14ac:dyDescent="0.25">
      <c r="S1540" s="4" t="str">
        <f>$BB$12</f>
        <v>-</v>
      </c>
      <c r="T1540" s="3"/>
      <c r="U1540" s="36"/>
      <c r="V1540" s="37"/>
      <c r="W1540" s="37"/>
      <c r="X1540" s="38"/>
      <c r="Y1540" s="38"/>
      <c r="Z1540" s="48"/>
      <c r="AA1540" s="39"/>
      <c r="AB1540" s="40"/>
      <c r="AC1540" s="40"/>
      <c r="AD1540" s="40"/>
      <c r="AE1540" s="41"/>
      <c r="AF1540" s="42"/>
      <c r="AG1540" s="49"/>
      <c r="AH1540" s="43"/>
      <c r="AI1540" s="43"/>
      <c r="AJ1540" s="44"/>
      <c r="AK1540" s="44"/>
      <c r="AL1540" s="44"/>
      <c r="AM1540" s="44"/>
      <c r="AN1540" s="36"/>
      <c r="AO1540" s="36"/>
      <c r="AP1540" s="36"/>
      <c r="AQ1540" s="36"/>
      <c r="AR1540" s="36"/>
      <c r="AS1540" s="36"/>
    </row>
    <row r="1541" spans="19:45" ht="30" customHeight="1" x14ac:dyDescent="0.25">
      <c r="S1541" s="4" t="str">
        <f>$BB$13</f>
        <v>-</v>
      </c>
      <c r="T1541" s="3"/>
      <c r="U1541" s="36"/>
      <c r="V1541" s="37"/>
      <c r="W1541" s="37"/>
      <c r="X1541" s="38"/>
      <c r="Y1541" s="38"/>
      <c r="Z1541" s="48"/>
      <c r="AA1541" s="39"/>
      <c r="AB1541" s="40"/>
      <c r="AC1541" s="40"/>
      <c r="AD1541" s="40"/>
      <c r="AE1541" s="41"/>
      <c r="AF1541" s="42"/>
      <c r="AG1541" s="49"/>
      <c r="AH1541" s="43"/>
      <c r="AI1541" s="43"/>
      <c r="AJ1541" s="44"/>
      <c r="AK1541" s="44"/>
      <c r="AL1541" s="44"/>
      <c r="AM1541" s="44"/>
      <c r="AN1541" s="36"/>
      <c r="AO1541" s="36"/>
      <c r="AP1541" s="36"/>
      <c r="AQ1541" s="36"/>
      <c r="AR1541" s="36"/>
      <c r="AS1541" s="36"/>
    </row>
    <row r="1542" spans="19:45" ht="30" customHeight="1" x14ac:dyDescent="0.25">
      <c r="S1542" s="4" t="str">
        <f>$BB$14</f>
        <v>-</v>
      </c>
      <c r="T1542" s="3"/>
      <c r="U1542" s="36"/>
      <c r="V1542" s="37"/>
      <c r="W1542" s="37"/>
      <c r="X1542" s="38"/>
      <c r="Y1542" s="38"/>
      <c r="Z1542" s="48"/>
      <c r="AA1542" s="39"/>
      <c r="AB1542" s="40"/>
      <c r="AC1542" s="40"/>
      <c r="AD1542" s="40"/>
      <c r="AE1542" s="41"/>
      <c r="AF1542" s="42"/>
      <c r="AG1542" s="49"/>
      <c r="AH1542" s="43"/>
      <c r="AI1542" s="43"/>
      <c r="AJ1542" s="44"/>
      <c r="AK1542" s="44"/>
      <c r="AL1542" s="44"/>
      <c r="AM1542" s="44"/>
      <c r="AN1542" s="36"/>
      <c r="AO1542" s="36"/>
      <c r="AP1542" s="36"/>
      <c r="AQ1542" s="36"/>
      <c r="AR1542" s="36"/>
      <c r="AS1542" s="36"/>
    </row>
    <row r="1543" spans="19:45" ht="30" customHeight="1" x14ac:dyDescent="0.25">
      <c r="S1543" s="4" t="str">
        <f>$BB$15</f>
        <v>-</v>
      </c>
      <c r="T1543" s="3"/>
      <c r="U1543" s="36"/>
      <c r="V1543" s="37"/>
      <c r="W1543" s="37"/>
      <c r="X1543" s="38"/>
      <c r="Y1543" s="38"/>
      <c r="Z1543" s="48"/>
      <c r="AA1543" s="39"/>
      <c r="AB1543" s="40"/>
      <c r="AC1543" s="40"/>
      <c r="AD1543" s="40"/>
      <c r="AE1543" s="41"/>
      <c r="AF1543" s="42"/>
      <c r="AG1543" s="49"/>
      <c r="AH1543" s="43"/>
      <c r="AI1543" s="43"/>
      <c r="AJ1543" s="44"/>
      <c r="AK1543" s="44"/>
      <c r="AL1543" s="44"/>
      <c r="AM1543" s="44"/>
      <c r="AN1543" s="36"/>
      <c r="AO1543" s="36"/>
      <c r="AP1543" s="36"/>
      <c r="AQ1543" s="36"/>
      <c r="AR1543" s="36"/>
      <c r="AS1543" s="36"/>
    </row>
    <row r="1544" spans="19:45" ht="30" customHeight="1" x14ac:dyDescent="0.25">
      <c r="S1544" s="4" t="str">
        <f>$BB$16</f>
        <v>-</v>
      </c>
      <c r="T1544" s="3"/>
      <c r="U1544" s="36"/>
      <c r="V1544" s="37"/>
      <c r="W1544" s="37"/>
      <c r="X1544" s="38"/>
      <c r="Y1544" s="38"/>
      <c r="Z1544" s="48"/>
      <c r="AA1544" s="39"/>
      <c r="AB1544" s="40"/>
      <c r="AC1544" s="40"/>
      <c r="AD1544" s="40"/>
      <c r="AE1544" s="41"/>
      <c r="AF1544" s="42"/>
      <c r="AG1544" s="49"/>
      <c r="AH1544" s="43"/>
      <c r="AI1544" s="43"/>
      <c r="AJ1544" s="44"/>
      <c r="AK1544" s="44"/>
      <c r="AL1544" s="44"/>
      <c r="AM1544" s="44"/>
      <c r="AN1544" s="36"/>
      <c r="AO1544" s="36"/>
      <c r="AP1544" s="36"/>
      <c r="AQ1544" s="36"/>
      <c r="AR1544" s="36"/>
      <c r="AS1544" s="36"/>
    </row>
    <row r="1545" spans="19:45" ht="30" customHeight="1" x14ac:dyDescent="0.25">
      <c r="S1545" s="4" t="str">
        <f>$BB$17</f>
        <v>-</v>
      </c>
      <c r="T1545" s="3"/>
      <c r="U1545" s="36"/>
      <c r="V1545" s="37"/>
      <c r="W1545" s="37"/>
      <c r="X1545" s="38"/>
      <c r="Y1545" s="38"/>
      <c r="Z1545" s="48"/>
      <c r="AA1545" s="39"/>
      <c r="AB1545" s="40"/>
      <c r="AC1545" s="40"/>
      <c r="AD1545" s="40"/>
      <c r="AE1545" s="41"/>
      <c r="AF1545" s="42"/>
      <c r="AG1545" s="49"/>
      <c r="AH1545" s="43"/>
      <c r="AI1545" s="43"/>
      <c r="AJ1545" s="44"/>
      <c r="AK1545" s="44"/>
      <c r="AL1545" s="44"/>
      <c r="AM1545" s="44"/>
      <c r="AN1545" s="36"/>
      <c r="AO1545" s="36"/>
      <c r="AP1545" s="36"/>
      <c r="AQ1545" s="36"/>
      <c r="AR1545" s="36"/>
      <c r="AS1545" s="36"/>
    </row>
    <row r="1546" spans="19:45" ht="30" customHeight="1" x14ac:dyDescent="0.25">
      <c r="S1546" s="4" t="str">
        <f>$BB$18</f>
        <v>-</v>
      </c>
      <c r="T1546" s="3"/>
      <c r="U1546" s="36"/>
      <c r="V1546" s="37"/>
      <c r="W1546" s="37"/>
      <c r="X1546" s="38"/>
      <c r="Y1546" s="38"/>
      <c r="Z1546" s="48"/>
      <c r="AA1546" s="39"/>
      <c r="AB1546" s="40"/>
      <c r="AC1546" s="40"/>
      <c r="AD1546" s="40"/>
      <c r="AE1546" s="41"/>
      <c r="AF1546" s="42"/>
      <c r="AG1546" s="49"/>
      <c r="AH1546" s="43"/>
      <c r="AI1546" s="43"/>
      <c r="AJ1546" s="44"/>
      <c r="AK1546" s="44"/>
      <c r="AL1546" s="44"/>
      <c r="AM1546" s="44"/>
      <c r="AN1546" s="36"/>
      <c r="AO1546" s="36"/>
      <c r="AP1546" s="36"/>
      <c r="AQ1546" s="36"/>
      <c r="AR1546" s="36"/>
      <c r="AS1546" s="36"/>
    </row>
    <row r="1547" spans="19:45" ht="30" customHeight="1" x14ac:dyDescent="0.25">
      <c r="S1547" s="4" t="str">
        <f>$BB$19</f>
        <v>-</v>
      </c>
      <c r="T1547" s="3"/>
      <c r="U1547" s="36"/>
      <c r="V1547" s="37"/>
      <c r="W1547" s="37"/>
      <c r="X1547" s="38"/>
      <c r="Y1547" s="38"/>
      <c r="Z1547" s="48"/>
      <c r="AA1547" s="39"/>
      <c r="AB1547" s="40"/>
      <c r="AC1547" s="40"/>
      <c r="AD1547" s="40"/>
      <c r="AE1547" s="41"/>
      <c r="AF1547" s="42"/>
      <c r="AG1547" s="49"/>
      <c r="AH1547" s="43"/>
      <c r="AI1547" s="43"/>
      <c r="AJ1547" s="44"/>
      <c r="AK1547" s="44"/>
      <c r="AL1547" s="44"/>
      <c r="AM1547" s="44"/>
      <c r="AN1547" s="36"/>
      <c r="AO1547" s="36"/>
      <c r="AP1547" s="36"/>
      <c r="AQ1547" s="36"/>
      <c r="AR1547" s="36"/>
      <c r="AS1547" s="36"/>
    </row>
    <row r="1548" spans="19:45" ht="30" customHeight="1" x14ac:dyDescent="0.25">
      <c r="S1548" s="4" t="str">
        <f>$BB$20</f>
        <v>-</v>
      </c>
      <c r="T1548" s="3"/>
      <c r="U1548" s="36"/>
      <c r="V1548" s="37"/>
      <c r="W1548" s="37"/>
      <c r="X1548" s="38"/>
      <c r="Y1548" s="38"/>
      <c r="Z1548" s="48"/>
      <c r="AA1548" s="39"/>
      <c r="AB1548" s="40"/>
      <c r="AC1548" s="40"/>
      <c r="AD1548" s="40"/>
      <c r="AE1548" s="41"/>
      <c r="AF1548" s="42"/>
      <c r="AG1548" s="49"/>
      <c r="AH1548" s="43"/>
      <c r="AI1548" s="43"/>
      <c r="AJ1548" s="44"/>
      <c r="AK1548" s="44"/>
      <c r="AL1548" s="44"/>
      <c r="AM1548" s="44"/>
      <c r="AN1548" s="36"/>
      <c r="AO1548" s="36"/>
      <c r="AP1548" s="36"/>
      <c r="AQ1548" s="36"/>
      <c r="AR1548" s="36"/>
      <c r="AS1548" s="36"/>
    </row>
    <row r="1549" spans="19:45" ht="30" customHeight="1" x14ac:dyDescent="0.25">
      <c r="S1549" s="4" t="str">
        <f>$BB$21</f>
        <v>-</v>
      </c>
      <c r="T1549" s="3"/>
      <c r="U1549" s="36"/>
      <c r="V1549" s="37"/>
      <c r="W1549" s="37"/>
      <c r="X1549" s="38"/>
      <c r="Y1549" s="38"/>
      <c r="Z1549" s="48"/>
      <c r="AA1549" s="39"/>
      <c r="AB1549" s="40"/>
      <c r="AC1549" s="40"/>
      <c r="AD1549" s="40"/>
      <c r="AE1549" s="41"/>
      <c r="AF1549" s="42"/>
      <c r="AG1549" s="49"/>
      <c r="AH1549" s="43"/>
      <c r="AI1549" s="43"/>
      <c r="AJ1549" s="44"/>
      <c r="AK1549" s="44"/>
      <c r="AL1549" s="44"/>
      <c r="AM1549" s="44"/>
      <c r="AN1549" s="36"/>
      <c r="AO1549" s="36"/>
      <c r="AP1549" s="36"/>
      <c r="AQ1549" s="36"/>
      <c r="AR1549" s="36"/>
      <c r="AS1549" s="36"/>
    </row>
    <row r="1550" spans="19:45" ht="30" customHeight="1" x14ac:dyDescent="0.25">
      <c r="S1550" s="4" t="str">
        <f>$BB$22</f>
        <v>-</v>
      </c>
      <c r="T1550" s="3"/>
      <c r="U1550" s="36"/>
      <c r="V1550" s="37"/>
      <c r="W1550" s="37"/>
      <c r="X1550" s="38"/>
      <c r="Y1550" s="38"/>
      <c r="Z1550" s="48"/>
      <c r="AA1550" s="39"/>
      <c r="AB1550" s="40"/>
      <c r="AC1550" s="40"/>
      <c r="AD1550" s="40"/>
      <c r="AE1550" s="41"/>
      <c r="AF1550" s="42"/>
      <c r="AG1550" s="49"/>
      <c r="AH1550" s="43"/>
      <c r="AI1550" s="43"/>
      <c r="AJ1550" s="44"/>
      <c r="AK1550" s="44"/>
      <c r="AL1550" s="44"/>
      <c r="AM1550" s="44"/>
      <c r="AN1550" s="36"/>
      <c r="AO1550" s="36"/>
      <c r="AP1550" s="36"/>
      <c r="AQ1550" s="36"/>
      <c r="AR1550" s="36"/>
      <c r="AS1550" s="36"/>
    </row>
    <row r="1551" spans="19:45" ht="30" customHeight="1" x14ac:dyDescent="0.25">
      <c r="S1551" s="4" t="str">
        <f>$BB$23</f>
        <v>-</v>
      </c>
      <c r="T1551" s="3"/>
      <c r="U1551" s="36"/>
      <c r="V1551" s="37"/>
      <c r="W1551" s="37"/>
      <c r="X1551" s="38"/>
      <c r="Y1551" s="38"/>
      <c r="Z1551" s="48"/>
      <c r="AA1551" s="39"/>
      <c r="AB1551" s="40"/>
      <c r="AC1551" s="40"/>
      <c r="AD1551" s="40"/>
      <c r="AE1551" s="41"/>
      <c r="AF1551" s="42"/>
      <c r="AG1551" s="49"/>
      <c r="AH1551" s="43"/>
      <c r="AI1551" s="43"/>
      <c r="AJ1551" s="44"/>
      <c r="AK1551" s="44"/>
      <c r="AL1551" s="44"/>
      <c r="AM1551" s="44"/>
      <c r="AN1551" s="36"/>
      <c r="AO1551" s="36"/>
      <c r="AP1551" s="36"/>
      <c r="AQ1551" s="36"/>
      <c r="AR1551" s="36"/>
      <c r="AS1551" s="36"/>
    </row>
    <row r="1552" spans="19:45" ht="30" customHeight="1" x14ac:dyDescent="0.25">
      <c r="S1552" s="4" t="str">
        <f>$BB$24</f>
        <v>-</v>
      </c>
      <c r="T1552" s="3"/>
      <c r="U1552" s="36"/>
      <c r="V1552" s="37"/>
      <c r="W1552" s="37"/>
      <c r="X1552" s="38"/>
      <c r="Y1552" s="38"/>
      <c r="Z1552" s="48"/>
      <c r="AA1552" s="39"/>
      <c r="AB1552" s="40"/>
      <c r="AC1552" s="40"/>
      <c r="AD1552" s="40"/>
      <c r="AE1552" s="41"/>
      <c r="AF1552" s="42"/>
      <c r="AG1552" s="49"/>
      <c r="AH1552" s="43"/>
      <c r="AI1552" s="43"/>
      <c r="AJ1552" s="44"/>
      <c r="AK1552" s="44"/>
      <c r="AL1552" s="44"/>
      <c r="AM1552" s="44"/>
      <c r="AN1552" s="36"/>
      <c r="AO1552" s="36"/>
      <c r="AP1552" s="36"/>
      <c r="AQ1552" s="36"/>
      <c r="AR1552" s="36"/>
      <c r="AS1552" s="36"/>
    </row>
    <row r="1553" spans="19:45" ht="30" customHeight="1" x14ac:dyDescent="0.25">
      <c r="S1553" s="4" t="str">
        <f>$BB$25</f>
        <v>-</v>
      </c>
      <c r="T1553" s="3"/>
      <c r="U1553" s="36"/>
      <c r="V1553" s="37"/>
      <c r="W1553" s="37"/>
      <c r="X1553" s="38"/>
      <c r="Y1553" s="38"/>
      <c r="Z1553" s="48"/>
      <c r="AA1553" s="39"/>
      <c r="AB1553" s="40"/>
      <c r="AC1553" s="40"/>
      <c r="AD1553" s="40"/>
      <c r="AE1553" s="41"/>
      <c r="AF1553" s="42"/>
      <c r="AG1553" s="49"/>
      <c r="AH1553" s="43"/>
      <c r="AI1553" s="43"/>
      <c r="AJ1553" s="44"/>
      <c r="AK1553" s="44"/>
      <c r="AL1553" s="44"/>
      <c r="AM1553" s="44"/>
      <c r="AN1553" s="36"/>
      <c r="AO1553" s="36"/>
      <c r="AP1553" s="36"/>
      <c r="AQ1553" s="36"/>
      <c r="AR1553" s="36"/>
      <c r="AS1553" s="36"/>
    </row>
    <row r="1554" spans="19:45" ht="30" customHeight="1" x14ac:dyDescent="0.25">
      <c r="S1554" s="4" t="str">
        <f>$BB$26</f>
        <v>-</v>
      </c>
      <c r="T1554" s="3"/>
      <c r="U1554" s="36"/>
      <c r="V1554" s="37"/>
      <c r="W1554" s="37"/>
      <c r="X1554" s="38"/>
      <c r="Y1554" s="38"/>
      <c r="Z1554" s="48"/>
      <c r="AA1554" s="39"/>
      <c r="AB1554" s="40"/>
      <c r="AC1554" s="40"/>
      <c r="AD1554" s="40"/>
      <c r="AE1554" s="41"/>
      <c r="AF1554" s="42"/>
      <c r="AG1554" s="49"/>
      <c r="AH1554" s="43"/>
      <c r="AI1554" s="43"/>
      <c r="AJ1554" s="44"/>
      <c r="AK1554" s="44"/>
      <c r="AL1554" s="44"/>
      <c r="AM1554" s="44"/>
      <c r="AN1554" s="36"/>
      <c r="AO1554" s="36"/>
      <c r="AP1554" s="36"/>
      <c r="AQ1554" s="36"/>
      <c r="AR1554" s="36"/>
      <c r="AS1554" s="36"/>
    </row>
    <row r="1555" spans="19:45" ht="30" customHeight="1" x14ac:dyDescent="0.25">
      <c r="S1555" s="4" t="str">
        <f>$BB$27</f>
        <v>-</v>
      </c>
      <c r="T1555" s="3"/>
      <c r="U1555" s="36"/>
      <c r="V1555" s="37"/>
      <c r="W1555" s="37"/>
      <c r="X1555" s="38"/>
      <c r="Y1555" s="38"/>
      <c r="Z1555" s="48"/>
      <c r="AA1555" s="39"/>
      <c r="AB1555" s="40"/>
      <c r="AC1555" s="40"/>
      <c r="AD1555" s="40"/>
      <c r="AE1555" s="41"/>
      <c r="AF1555" s="42"/>
      <c r="AG1555" s="49"/>
      <c r="AH1555" s="43"/>
      <c r="AI1555" s="43"/>
      <c r="AJ1555" s="44"/>
      <c r="AK1555" s="44"/>
      <c r="AL1555" s="44"/>
      <c r="AM1555" s="44"/>
      <c r="AN1555" s="36"/>
      <c r="AO1555" s="36"/>
      <c r="AP1555" s="36"/>
      <c r="AQ1555" s="36"/>
      <c r="AR1555" s="36"/>
      <c r="AS1555" s="36"/>
    </row>
    <row r="1556" spans="19:45" ht="30" customHeight="1" x14ac:dyDescent="0.25">
      <c r="S1556" s="4" t="str">
        <f>$BB$28</f>
        <v>-</v>
      </c>
      <c r="T1556" s="3"/>
      <c r="U1556" s="36"/>
      <c r="V1556" s="37"/>
      <c r="W1556" s="37"/>
      <c r="X1556" s="38"/>
      <c r="Y1556" s="38"/>
      <c r="Z1556" s="48"/>
      <c r="AA1556" s="39"/>
      <c r="AB1556" s="40"/>
      <c r="AC1556" s="40"/>
      <c r="AD1556" s="40"/>
      <c r="AE1556" s="41"/>
      <c r="AF1556" s="42"/>
      <c r="AG1556" s="49"/>
      <c r="AH1556" s="43"/>
      <c r="AI1556" s="43"/>
      <c r="AJ1556" s="44"/>
      <c r="AK1556" s="44"/>
      <c r="AL1556" s="44"/>
      <c r="AM1556" s="44"/>
      <c r="AN1556" s="36"/>
      <c r="AO1556" s="36"/>
      <c r="AP1556" s="36"/>
      <c r="AQ1556" s="36"/>
      <c r="AR1556" s="36"/>
      <c r="AS1556" s="36"/>
    </row>
    <row r="1557" spans="19:45" ht="30" customHeight="1" x14ac:dyDescent="0.25">
      <c r="S1557" s="4" t="str">
        <f>$BB$29</f>
        <v>-</v>
      </c>
      <c r="T1557" s="3"/>
      <c r="U1557" s="36"/>
      <c r="V1557" s="37"/>
      <c r="W1557" s="37"/>
      <c r="X1557" s="38"/>
      <c r="Y1557" s="38"/>
      <c r="Z1557" s="48"/>
      <c r="AA1557" s="39"/>
      <c r="AB1557" s="40"/>
      <c r="AC1557" s="40"/>
      <c r="AD1557" s="40"/>
      <c r="AE1557" s="41"/>
      <c r="AF1557" s="42"/>
      <c r="AG1557" s="49"/>
      <c r="AH1557" s="43"/>
      <c r="AI1557" s="43"/>
      <c r="AJ1557" s="44"/>
      <c r="AK1557" s="44"/>
      <c r="AL1557" s="44"/>
      <c r="AM1557" s="44"/>
      <c r="AN1557" s="36"/>
      <c r="AO1557" s="36"/>
      <c r="AP1557" s="36"/>
      <c r="AQ1557" s="36"/>
      <c r="AR1557" s="36"/>
      <c r="AS1557" s="36"/>
    </row>
    <row r="1558" spans="19:45" ht="30" customHeight="1" x14ac:dyDescent="0.25">
      <c r="S1558" s="4" t="str">
        <f>$BB$30</f>
        <v>-</v>
      </c>
      <c r="T1558" s="3"/>
      <c r="U1558" s="36"/>
      <c r="V1558" s="37"/>
      <c r="W1558" s="37"/>
      <c r="X1558" s="38"/>
      <c r="Y1558" s="38"/>
      <c r="Z1558" s="48"/>
      <c r="AA1558" s="39"/>
      <c r="AB1558" s="40"/>
      <c r="AC1558" s="40"/>
      <c r="AD1558" s="40"/>
      <c r="AE1558" s="41"/>
      <c r="AF1558" s="42"/>
      <c r="AG1558" s="49"/>
      <c r="AH1558" s="43"/>
      <c r="AI1558" s="43"/>
      <c r="AJ1558" s="44"/>
      <c r="AK1558" s="44"/>
      <c r="AL1558" s="44"/>
      <c r="AM1558" s="44"/>
      <c r="AN1558" s="36"/>
      <c r="AO1558" s="36"/>
      <c r="AP1558" s="36"/>
      <c r="AQ1558" s="36"/>
      <c r="AR1558" s="36"/>
      <c r="AS1558" s="36"/>
    </row>
    <row r="1559" spans="19:45" ht="30" customHeight="1" x14ac:dyDescent="0.25">
      <c r="S1559" s="4" t="str">
        <f>$BB$31</f>
        <v>-</v>
      </c>
      <c r="T1559" s="3"/>
      <c r="U1559" s="36"/>
      <c r="V1559" s="37"/>
      <c r="W1559" s="37"/>
      <c r="X1559" s="38"/>
      <c r="Y1559" s="38"/>
      <c r="Z1559" s="48"/>
      <c r="AA1559" s="39"/>
      <c r="AB1559" s="40"/>
      <c r="AC1559" s="40"/>
      <c r="AD1559" s="40"/>
      <c r="AE1559" s="41"/>
      <c r="AF1559" s="42"/>
      <c r="AG1559" s="49"/>
      <c r="AH1559" s="43"/>
      <c r="AI1559" s="43"/>
      <c r="AJ1559" s="44"/>
      <c r="AK1559" s="44"/>
      <c r="AL1559" s="44"/>
      <c r="AM1559" s="44"/>
      <c r="AN1559" s="36"/>
      <c r="AO1559" s="36"/>
      <c r="AP1559" s="36"/>
      <c r="AQ1559" s="36"/>
      <c r="AR1559" s="36"/>
      <c r="AS1559" s="36"/>
    </row>
    <row r="1560" spans="19:45" ht="30" customHeight="1" x14ac:dyDescent="0.25">
      <c r="S1560" s="34"/>
      <c r="T1560" s="34"/>
      <c r="U1560" s="34"/>
      <c r="V1560" s="34"/>
      <c r="W1560" s="34"/>
      <c r="X1560" s="34"/>
      <c r="Y1560" s="34"/>
      <c r="Z1560" s="34"/>
      <c r="AA1560" s="34"/>
      <c r="AB1560" s="34"/>
      <c r="AC1560" s="34"/>
      <c r="AD1560" s="34"/>
      <c r="AE1560" s="34"/>
      <c r="AF1560" s="34"/>
      <c r="AG1560" s="34"/>
      <c r="AH1560" s="34"/>
      <c r="AI1560" s="34"/>
      <c r="AJ1560" s="34"/>
      <c r="AK1560" s="34"/>
      <c r="AL1560" s="34"/>
      <c r="AM1560" s="34"/>
      <c r="AN1560" s="34"/>
      <c r="AO1560" s="34"/>
      <c r="AP1560" s="34"/>
      <c r="AQ1560" s="34"/>
      <c r="AR1560" s="6"/>
      <c r="AS1560" s="6"/>
    </row>
    <row r="1561" spans="19:45" ht="30" customHeight="1" x14ac:dyDescent="0.25">
      <c r="S1561" s="31" cm="1">
        <f t="array" ref="S1561">BoxNum(ROW($S1561))</f>
        <v>25</v>
      </c>
      <c r="T1561" s="7" t="s">
        <v>698</v>
      </c>
      <c r="U1561" s="15" t="s">
        <v>1317</v>
      </c>
      <c r="V1561" s="12"/>
      <c r="W1561" s="65"/>
      <c r="X1561" s="12"/>
      <c r="Y1561" s="7">
        <f>VLOOKUP(U1561,$DX$1:$DZ$21,3,FALSE)</f>
        <v>0</v>
      </c>
      <c r="AD1561" s="8"/>
    </row>
    <row r="1562" spans="19:45" ht="30" customHeight="1" x14ac:dyDescent="0.25">
      <c r="S1562" s="7" t="s">
        <v>24</v>
      </c>
      <c r="T1562" s="15" t="s">
        <v>606</v>
      </c>
      <c r="U1562" s="5" t="s">
        <v>23</v>
      </c>
      <c r="V1562" s="7" t="str">
        <f>VLOOKUP(U1561,$DX$1:$DZ$21,2,FALSE)</f>
        <v>Bit11,13,15</v>
      </c>
      <c r="W1562" s="19"/>
      <c r="X1562" s="19"/>
      <c r="Y1562" s="19"/>
      <c r="Z1562" s="19"/>
      <c r="AA1562" s="5" t="s">
        <v>592</v>
      </c>
      <c r="AB1562" s="26" t="str">
        <f>T1581&amp;"_"&amp;ABS(T1579)&amp;"dB_"&amp;T1583&amp;"_"&amp;T1584&amp;"_"&amp;GetAbsMaxMinText(AF1565:AG1624)&amp;"_"&amp;T1564&amp;"_"&amp;T1563&amp;S1561&amp;"."&amp;T1587</f>
        <v>12V_TestMode_38dB_304ZA_N039A_393_432_ZTS6155SE_low power _TR25.2</v>
      </c>
      <c r="AC1562" s="18"/>
      <c r="AD1562" s="18"/>
      <c r="AE1562" s="18"/>
      <c r="AF1562" s="18"/>
      <c r="AG1562" s="18"/>
      <c r="AH1562" s="19"/>
      <c r="AI1562" s="19" t="s">
        <v>2</v>
      </c>
      <c r="AJ1562" s="16"/>
      <c r="AK1562" s="16"/>
      <c r="AL1562" s="16"/>
      <c r="AM1562" s="16"/>
      <c r="AN1562" s="16"/>
      <c r="AO1562" s="16"/>
      <c r="AP1562" s="16"/>
      <c r="AQ1562" s="16"/>
      <c r="AR1562" s="16"/>
      <c r="AS1562" s="16"/>
    </row>
    <row r="1563" spans="19:45" ht="30" customHeight="1" x14ac:dyDescent="0.25">
      <c r="S1563" s="7" t="s">
        <v>5</v>
      </c>
      <c r="T1563" s="15" t="s">
        <v>1276</v>
      </c>
      <c r="U1563" s="32" t="str">
        <f>HYPERLINK("#A"&amp;(S1561+1),"&lt;==Block" &amp; $S1561 &amp;"==&gt;")</f>
        <v>&lt;==Block25==&gt;</v>
      </c>
      <c r="V1563" s="51"/>
      <c r="W1563" s="19"/>
      <c r="X1563" s="19"/>
      <c r="Y1563" s="23"/>
      <c r="Z1563" s="8"/>
      <c r="AA1563" s="19"/>
      <c r="AB1563" s="121" t="str" cm="1">
        <f t="array" aca="1" ref="AB1563" ca="1">IF(INDIRECT(ADDRESS((QUOTIENT(ROW(AB1563)-0.1,65)*65)+4,COLUMN(AB1564)))="Gain-inphase","$BM$2:$BM$31","$BN$2:$BN$31")</f>
        <v>$BM$2:$BM$31</v>
      </c>
      <c r="AC1563" s="19"/>
      <c r="AD1563" s="19"/>
      <c r="AE1563" s="19"/>
      <c r="AF1563" s="19"/>
      <c r="AG1563" s="19"/>
      <c r="AH1563" s="19"/>
      <c r="AI1563" s="19"/>
      <c r="AJ1563" s="19"/>
      <c r="AK1563" s="19"/>
      <c r="AL1563" s="19"/>
      <c r="AM1563" s="19"/>
      <c r="AN1563" s="57" t="s">
        <v>723</v>
      </c>
      <c r="AO1563" s="57" t="s">
        <v>709</v>
      </c>
      <c r="AP1563" s="57" t="s">
        <v>710</v>
      </c>
      <c r="AQ1563" s="57" t="s">
        <v>611</v>
      </c>
      <c r="AR1563" s="57" t="s">
        <v>711</v>
      </c>
      <c r="AS1563" s="50"/>
    </row>
    <row r="1564" spans="19:45" ht="30" customHeight="1" x14ac:dyDescent="0.25">
      <c r="S1564" s="7" t="s">
        <v>10</v>
      </c>
      <c r="T1564" s="15" t="s">
        <v>1189</v>
      </c>
      <c r="U1564" s="52" t="s">
        <v>775</v>
      </c>
      <c r="V1564" s="33" t="s">
        <v>601</v>
      </c>
      <c r="W1564" s="33" t="s">
        <v>602</v>
      </c>
      <c r="X1564" s="33" t="s">
        <v>603</v>
      </c>
      <c r="Y1564" s="33" t="s">
        <v>603</v>
      </c>
      <c r="Z1564" s="33" t="s">
        <v>591</v>
      </c>
      <c r="AA1564" s="33" t="s">
        <v>7</v>
      </c>
      <c r="AB1564" s="120" t="s">
        <v>1329</v>
      </c>
      <c r="AC1564" s="33" t="s">
        <v>577</v>
      </c>
      <c r="AD1564" s="33" t="s">
        <v>611</v>
      </c>
      <c r="AE1564" s="33" t="s">
        <v>569</v>
      </c>
      <c r="AF1564" s="35" t="s">
        <v>593</v>
      </c>
      <c r="AG1564" s="35" t="s">
        <v>594</v>
      </c>
      <c r="AH1564" s="35" t="s">
        <v>595</v>
      </c>
      <c r="AI1564" s="35" t="s">
        <v>596</v>
      </c>
      <c r="AJ1564" s="56" t="s">
        <v>597</v>
      </c>
      <c r="AK1564" s="56" t="s">
        <v>598</v>
      </c>
      <c r="AL1564" s="56" t="s">
        <v>599</v>
      </c>
      <c r="AM1564" s="56" t="s">
        <v>600</v>
      </c>
      <c r="AN1564" s="56" t="str">
        <f>VLOOKUP($T1572,$DE$1:$DJ$31,2,FALSE)</f>
        <v>Full</v>
      </c>
      <c r="AO1564" s="56" t="str">
        <f>VLOOKUP($T1572,$DE$1:$DJ$31,3,FALSE)</f>
        <v>Full</v>
      </c>
      <c r="AP1564" s="56" t="str">
        <f>VLOOKUP($T1572,$DE$1:$DJ$31,4,FALSE)</f>
        <v>non</v>
      </c>
      <c r="AQ1564" s="56" t="str">
        <f>VLOOKUP($T1572,$DE$1:$DJ$31,5,FALSE)</f>
        <v>non</v>
      </c>
      <c r="AR1564" s="56" t="str">
        <f>VLOOKUP($T1572,$DE$1:$DJ$31,6,FALSE)</f>
        <v>Full</v>
      </c>
      <c r="AS1564" s="35" t="s">
        <v>726</v>
      </c>
    </row>
    <row r="1565" spans="19:45" ht="30" customHeight="1" x14ac:dyDescent="0.25">
      <c r="S1565" s="7" t="s">
        <v>18</v>
      </c>
      <c r="T1565" s="15" t="s">
        <v>1278</v>
      </c>
      <c r="U1565" s="36" t="str">
        <f t="shared" ref="U1565:U1570" ca="1" si="262">ConfigCode($AA1565,$AN1565,$AO1565,$AP1565,$AQ1565,$AR1565,$AF1565,$AG1565,2)</f>
        <v>0x44=-39.30,-43.20;</v>
      </c>
      <c r="V1565" s="37"/>
      <c r="W1565" s="37"/>
      <c r="X1565" s="68"/>
      <c r="Y1565" s="68"/>
      <c r="Z1565" s="55">
        <f t="shared" ref="Z1565:Z1570" ca="1" si="263" xml:space="preserve">
N("vbias,vlookup vbias range")+
VLOOKUP($AA1565,INDIRECT(BoxVal(ROW($AA1565),34,COLUMN(T1561))),2,FALSE)+
N("gain")+
$AB1565+
N("vcm")+
VLOOKUP($AC1565,$CT$1:$DC$31,7,FALSE)+
N("(vbias*vcp*vbg-vbias)*sensor ratio")+
VbiasCal($AA1565,$AD1565,$AE1565,BoxVal(ROW($AC1565),18,COLUMN($T$22)))+
N("vbias ref+gain ref")+
$V1565+$W1565</f>
        <v>1</v>
      </c>
      <c r="AA1565" s="39" t="s">
        <v>1150</v>
      </c>
      <c r="AB1565" s="40">
        <v>1</v>
      </c>
      <c r="AC1565" s="40" t="s">
        <v>996</v>
      </c>
      <c r="AD1565" s="40">
        <v>1</v>
      </c>
      <c r="AE1565" s="41">
        <v>0</v>
      </c>
      <c r="AF1565" s="42">
        <v>-39.300000000000004</v>
      </c>
      <c r="AG1565" s="42">
        <v>-43.2</v>
      </c>
      <c r="AH1565" s="43">
        <f t="shared" ref="AH1565:AH1570" ca="1" si="264">$AF1565+$Z1565</f>
        <v>-38.300000000000004</v>
      </c>
      <c r="AI1565" s="43">
        <f t="shared" ref="AI1565:AI1570" ca="1" si="265">$AG1565+$Z1565</f>
        <v>-42.2</v>
      </c>
      <c r="AJ1565" s="44">
        <f t="shared" ref="AJ1565:AJ1570" ca="1" si="266" xml:space="preserve">
N("initial sens-loopgain")+
$AF1565-BoxVal(ROW($AA1565),26,COLUMN(INDIRECT("T"&amp;(INT(ROW($AA1582)/65))*65+2)))</f>
        <v>-39.300000000000004</v>
      </c>
      <c r="AK1565" s="44">
        <f t="shared" ref="AK1565:AK1570" ca="1" si="267">AJ1565+(AG1565-AF1565)</f>
        <v>-43.2</v>
      </c>
      <c r="AL1565" s="44">
        <f t="shared" ref="AL1565:AL1570" ca="1" si="268" xml:space="preserve">
N("initial sens-loopgain-gain-gain ref-vcm")+
$AH1565-
BoxVal(ROW($AA1565),26,COLUMN(INDIRECT("T"&amp;(INT(ROW($AA1582)/65))*65+2)))-
$AB1565-
$W1565-
IFERROR(VLOOKUP($AC1565,$CT$1:$DC$31,7,FALSE),0)</f>
        <v>-39.300000000000004</v>
      </c>
      <c r="AM1565" s="44">
        <f t="shared" ref="AM1565:AM1570" ca="1" si="269">AL1565+(AG1565-AF1565)</f>
        <v>-43.2</v>
      </c>
      <c r="AN1565" s="36" t="str">
        <f t="shared" ref="AN1565:AN1570" ca="1" si="270">IF(BoxVal(ROW(AA1565),9,COLUMN(T1563))="FIX","00",ManualLookup(AA1565,BoxVal(ROW(AA1565),4,COLUMN(AN1563)),INDIRECT(DN$3)))</f>
        <v>40</v>
      </c>
      <c r="AO1565" s="36" t="str">
        <f ca="1">ManualLookup(AB1565,BoxVal(ROW(AB1565),4,COLUMN(AO1563)),IF(INDIRECT("$AB$"&amp;(INT((ROW()-4)/65)*65+4))="Gain-outphase",INDIRECT(DO$4),INDIRECT(DO$3)))</f>
        <v>04</v>
      </c>
      <c r="AP1565" s="36" t="str">
        <f t="shared" ref="AO1565:AR1570" ca="1" si="271">ManualLookup(AC1565,BoxVal(ROW(AC1565),4,COLUMN(AP1563)),INDIRECT(DP$3))</f>
        <v>00</v>
      </c>
      <c r="AQ1565" s="36" t="str">
        <f t="shared" ca="1" si="271"/>
        <v>00</v>
      </c>
      <c r="AR1565" s="36" t="str">
        <f t="shared" ca="1" si="271"/>
        <v>00</v>
      </c>
      <c r="AS1565" s="33"/>
    </row>
    <row r="1566" spans="19:45" ht="30" customHeight="1" x14ac:dyDescent="0.25">
      <c r="S1566" s="7" t="s">
        <v>13</v>
      </c>
      <c r="T1566" s="15" t="s">
        <v>1168</v>
      </c>
      <c r="U1566" s="36" t="str">
        <f t="shared" ca="1" si="262"/>
        <v>0x45=-39.80,-39.30;</v>
      </c>
      <c r="V1566" s="37"/>
      <c r="W1566" s="37"/>
      <c r="X1566" s="68"/>
      <c r="Y1566" s="68"/>
      <c r="Z1566" s="55">
        <f t="shared" ca="1" si="263"/>
        <v>1.5</v>
      </c>
      <c r="AA1566" s="39" t="s">
        <v>1150</v>
      </c>
      <c r="AB1566" s="40">
        <v>1.5</v>
      </c>
      <c r="AC1566" s="40" t="s">
        <v>996</v>
      </c>
      <c r="AD1566" s="40">
        <v>1</v>
      </c>
      <c r="AE1566" s="41">
        <v>0</v>
      </c>
      <c r="AF1566" s="42">
        <v>-39.800000000000004</v>
      </c>
      <c r="AG1566" s="47">
        <f>AF1565</f>
        <v>-39.300000000000004</v>
      </c>
      <c r="AH1566" s="43">
        <f t="shared" ca="1" si="264"/>
        <v>-38.300000000000004</v>
      </c>
      <c r="AI1566" s="43">
        <f t="shared" ca="1" si="265"/>
        <v>-37.800000000000004</v>
      </c>
      <c r="AJ1566" s="44">
        <f t="shared" ca="1" si="266"/>
        <v>-39.800000000000004</v>
      </c>
      <c r="AK1566" s="44">
        <f t="shared" ca="1" si="267"/>
        <v>-39.300000000000004</v>
      </c>
      <c r="AL1566" s="44">
        <f t="shared" ca="1" si="268"/>
        <v>-39.800000000000004</v>
      </c>
      <c r="AM1566" s="44">
        <f t="shared" ca="1" si="269"/>
        <v>-39.300000000000004</v>
      </c>
      <c r="AN1566" s="36" t="str">
        <f t="shared" ca="1" si="270"/>
        <v>40</v>
      </c>
      <c r="AO1566" s="36" t="str">
        <f ca="1">ManualLookup(AB1566,BoxVal(ROW(AB1566),4,COLUMN(AO1564)),IF(INDIRECT("$AB$"&amp;(INT((ROW()-4)/65)*65+4))="Gain-outphase",INDIRECT(DO$4),INDIRECT(DO$3)))</f>
        <v>05</v>
      </c>
      <c r="AP1566" s="36" t="str">
        <f t="shared" ca="1" si="271"/>
        <v>00</v>
      </c>
      <c r="AQ1566" s="36" t="str">
        <f t="shared" ca="1" si="271"/>
        <v>00</v>
      </c>
      <c r="AR1566" s="36" t="str">
        <f t="shared" ca="1" si="271"/>
        <v>00</v>
      </c>
      <c r="AS1566" s="36"/>
    </row>
    <row r="1567" spans="19:45" ht="30" customHeight="1" x14ac:dyDescent="0.25">
      <c r="S1567" s="26"/>
      <c r="T1567" s="17"/>
      <c r="U1567" s="36" t="str">
        <f t="shared" ca="1" si="262"/>
        <v>0x46=-40.30,-39.80;</v>
      </c>
      <c r="V1567" s="37"/>
      <c r="W1567" s="37"/>
      <c r="X1567" s="68"/>
      <c r="Y1567" s="68"/>
      <c r="Z1567" s="55">
        <f t="shared" ca="1" si="263"/>
        <v>2</v>
      </c>
      <c r="AA1567" s="39" t="s">
        <v>587</v>
      </c>
      <c r="AB1567" s="40">
        <v>2</v>
      </c>
      <c r="AC1567" s="40" t="s">
        <v>995</v>
      </c>
      <c r="AD1567" s="40">
        <v>1</v>
      </c>
      <c r="AE1567" s="41">
        <v>0</v>
      </c>
      <c r="AF1567" s="42">
        <v>-40.300000000000004</v>
      </c>
      <c r="AG1567" s="47">
        <f>AF1566</f>
        <v>-39.800000000000004</v>
      </c>
      <c r="AH1567" s="43">
        <f t="shared" ca="1" si="264"/>
        <v>-38.300000000000004</v>
      </c>
      <c r="AI1567" s="43">
        <f t="shared" ca="1" si="265"/>
        <v>-37.800000000000004</v>
      </c>
      <c r="AJ1567" s="44">
        <f t="shared" ca="1" si="266"/>
        <v>-40.300000000000004</v>
      </c>
      <c r="AK1567" s="44">
        <f t="shared" ca="1" si="267"/>
        <v>-39.800000000000004</v>
      </c>
      <c r="AL1567" s="44">
        <f t="shared" ca="1" si="268"/>
        <v>-40.300000000000004</v>
      </c>
      <c r="AM1567" s="44">
        <f t="shared" ca="1" si="269"/>
        <v>-39.800000000000004</v>
      </c>
      <c r="AN1567" s="36" t="str">
        <f t="shared" ca="1" si="270"/>
        <v>40</v>
      </c>
      <c r="AO1567" s="36" t="str">
        <f ca="1">ManualLookup(AB1567,BoxVal(ROW(AB1567),4,COLUMN(AO1565)),IF(INDIRECT("$AB$"&amp;(INT((ROW()-4)/65)*65+4))="Gain-outphase",INDIRECT(DO$4),INDIRECT(DO$3)))</f>
        <v>06</v>
      </c>
      <c r="AP1567" s="36" t="str">
        <f t="shared" ca="1" si="271"/>
        <v>00</v>
      </c>
      <c r="AQ1567" s="36" t="str">
        <f t="shared" ca="1" si="271"/>
        <v>00</v>
      </c>
      <c r="AR1567" s="36" t="str">
        <f t="shared" ca="1" si="271"/>
        <v>00</v>
      </c>
      <c r="AS1567" s="36"/>
    </row>
    <row r="1568" spans="19:45" ht="30" customHeight="1" x14ac:dyDescent="0.25">
      <c r="S1568" s="7" t="s">
        <v>19</v>
      </c>
      <c r="T1568" s="15" t="s">
        <v>1150</v>
      </c>
      <c r="U1568" s="36" t="str">
        <f t="shared" ca="1" si="262"/>
        <v>0x54=-40.90,-40.30;</v>
      </c>
      <c r="V1568" s="37"/>
      <c r="W1568" s="37"/>
      <c r="X1568" s="68"/>
      <c r="Y1568" s="68"/>
      <c r="Z1568" s="55">
        <f t="shared" ca="1" si="263"/>
        <v>2.5</v>
      </c>
      <c r="AA1568" s="39" t="s">
        <v>580</v>
      </c>
      <c r="AB1568" s="40">
        <v>1</v>
      </c>
      <c r="AC1568" s="40" t="s">
        <v>995</v>
      </c>
      <c r="AD1568" s="40">
        <v>1</v>
      </c>
      <c r="AE1568" s="41">
        <v>0</v>
      </c>
      <c r="AF1568" s="42">
        <v>-40.9</v>
      </c>
      <c r="AG1568" s="47">
        <f>AF1567</f>
        <v>-40.300000000000004</v>
      </c>
      <c r="AH1568" s="43">
        <f t="shared" ca="1" si="264"/>
        <v>-38.4</v>
      </c>
      <c r="AI1568" s="43">
        <f t="shared" ca="1" si="265"/>
        <v>-37.800000000000004</v>
      </c>
      <c r="AJ1568" s="44">
        <f t="shared" ca="1" si="266"/>
        <v>-40.9</v>
      </c>
      <c r="AK1568" s="44">
        <f t="shared" ca="1" si="267"/>
        <v>-40.300000000000004</v>
      </c>
      <c r="AL1568" s="44">
        <f t="shared" ca="1" si="268"/>
        <v>-39.4</v>
      </c>
      <c r="AM1568" s="44">
        <f t="shared" ca="1" si="269"/>
        <v>-38.800000000000004</v>
      </c>
      <c r="AN1568" s="36" t="str">
        <f t="shared" ca="1" si="270"/>
        <v>50</v>
      </c>
      <c r="AO1568" s="36" t="str">
        <f ca="1">ManualLookup(AB1568,BoxVal(ROW(AB1568),4,COLUMN(AO1566)),IF(INDIRECT("$AB$"&amp;(INT((ROW()-4)/65)*65+4))="Gain-outphase",INDIRECT(DO$4),INDIRECT(DO$3)))</f>
        <v>04</v>
      </c>
      <c r="AP1568" s="36" t="str">
        <f t="shared" ca="1" si="271"/>
        <v>00</v>
      </c>
      <c r="AQ1568" s="36" t="str">
        <f t="shared" ca="1" si="271"/>
        <v>00</v>
      </c>
      <c r="AR1568" s="36" t="str">
        <f t="shared" ca="1" si="271"/>
        <v>00</v>
      </c>
      <c r="AS1568" s="36"/>
    </row>
    <row r="1569" spans="19:45" ht="30" customHeight="1" x14ac:dyDescent="0.25">
      <c r="S1569" s="7" t="s">
        <v>15</v>
      </c>
      <c r="T1569" s="15" t="s">
        <v>1151</v>
      </c>
      <c r="U1569" s="36" t="str">
        <f t="shared" ca="1" si="262"/>
        <v>0x55=-41.10,-40.90;</v>
      </c>
      <c r="V1569" s="37">
        <v>-0.3</v>
      </c>
      <c r="W1569" s="37"/>
      <c r="X1569" s="68"/>
      <c r="Y1569" s="68"/>
      <c r="Z1569" s="55">
        <f t="shared" ca="1" si="263"/>
        <v>2.7</v>
      </c>
      <c r="AA1569" s="39" t="s">
        <v>580</v>
      </c>
      <c r="AB1569" s="40">
        <v>1.5</v>
      </c>
      <c r="AC1569" s="40" t="s">
        <v>995</v>
      </c>
      <c r="AD1569" s="40">
        <v>1</v>
      </c>
      <c r="AE1569" s="41">
        <v>0</v>
      </c>
      <c r="AF1569" s="42">
        <v>-41.1</v>
      </c>
      <c r="AG1569" s="47">
        <f>AF1568</f>
        <v>-40.9</v>
      </c>
      <c r="AH1569" s="43">
        <f t="shared" ca="1" si="264"/>
        <v>-38.4</v>
      </c>
      <c r="AI1569" s="43">
        <f t="shared" ca="1" si="265"/>
        <v>-38.199999999999996</v>
      </c>
      <c r="AJ1569" s="44">
        <f t="shared" ca="1" si="266"/>
        <v>-41.1</v>
      </c>
      <c r="AK1569" s="44">
        <f t="shared" ca="1" si="267"/>
        <v>-40.9</v>
      </c>
      <c r="AL1569" s="44">
        <f t="shared" ca="1" si="268"/>
        <v>-39.9</v>
      </c>
      <c r="AM1569" s="44">
        <f t="shared" ca="1" si="269"/>
        <v>-39.699999999999996</v>
      </c>
      <c r="AN1569" s="36" t="str">
        <f t="shared" ca="1" si="270"/>
        <v>50</v>
      </c>
      <c r="AO1569" s="36" t="str">
        <f ca="1">ManualLookup(AB1569,BoxVal(ROW(AB1569),4,COLUMN(AO1567)),IF(INDIRECT("$AB$"&amp;(INT((ROW()-4)/65)*65+4))="Gain-outphase",INDIRECT(DO$4),INDIRECT(DO$3)))</f>
        <v>05</v>
      </c>
      <c r="AP1569" s="36" t="str">
        <f t="shared" ca="1" si="271"/>
        <v>00</v>
      </c>
      <c r="AQ1569" s="36" t="str">
        <f t="shared" ca="1" si="271"/>
        <v>00</v>
      </c>
      <c r="AR1569" s="36" t="str">
        <f t="shared" ca="1" si="271"/>
        <v>00</v>
      </c>
      <c r="AS1569" s="36"/>
    </row>
    <row r="1570" spans="19:45" ht="30" customHeight="1" x14ac:dyDescent="0.25">
      <c r="S1570" s="7" t="s">
        <v>705</v>
      </c>
      <c r="T1570" s="15" t="s">
        <v>1300</v>
      </c>
      <c r="U1570" s="36" t="str">
        <f t="shared" ca="1" si="262"/>
        <v>0x56=-41.60,-41.10;</v>
      </c>
      <c r="V1570" s="37">
        <v>-0.3</v>
      </c>
      <c r="W1570" s="37"/>
      <c r="X1570" s="68"/>
      <c r="Y1570" s="68"/>
      <c r="Z1570" s="55">
        <f t="shared" ca="1" si="263"/>
        <v>3.2</v>
      </c>
      <c r="AA1570" s="39" t="s">
        <v>580</v>
      </c>
      <c r="AB1570" s="40">
        <v>2</v>
      </c>
      <c r="AC1570" s="40" t="s">
        <v>995</v>
      </c>
      <c r="AD1570" s="40">
        <v>1</v>
      </c>
      <c r="AE1570" s="41">
        <v>0</v>
      </c>
      <c r="AF1570" s="42">
        <v>-41.6</v>
      </c>
      <c r="AG1570" s="47">
        <f>AF1569</f>
        <v>-41.1</v>
      </c>
      <c r="AH1570" s="43">
        <f t="shared" ca="1" si="264"/>
        <v>-38.4</v>
      </c>
      <c r="AI1570" s="43">
        <f t="shared" ca="1" si="265"/>
        <v>-37.9</v>
      </c>
      <c r="AJ1570" s="44">
        <f t="shared" ca="1" si="266"/>
        <v>-41.6</v>
      </c>
      <c r="AK1570" s="44">
        <f t="shared" ca="1" si="267"/>
        <v>-41.1</v>
      </c>
      <c r="AL1570" s="44">
        <f t="shared" ca="1" si="268"/>
        <v>-40.4</v>
      </c>
      <c r="AM1570" s="44">
        <f t="shared" ca="1" si="269"/>
        <v>-39.9</v>
      </c>
      <c r="AN1570" s="36" t="str">
        <f t="shared" ca="1" si="270"/>
        <v>50</v>
      </c>
      <c r="AO1570" s="36" t="str">
        <f ca="1">ManualLookup(AB1570,BoxVal(ROW(AB1570),4,COLUMN(AO1568)),IF(INDIRECT("$AB$"&amp;(INT((ROW()-4)/65)*65+4))="Gain-outphase",INDIRECT(DO$4),INDIRECT(DO$3)))</f>
        <v>06</v>
      </c>
      <c r="AP1570" s="36" t="str">
        <f t="shared" ca="1" si="271"/>
        <v>00</v>
      </c>
      <c r="AQ1570" s="36" t="str">
        <f t="shared" ca="1" si="271"/>
        <v>00</v>
      </c>
      <c r="AR1570" s="36" t="str">
        <f t="shared" ca="1" si="271"/>
        <v>00</v>
      </c>
      <c r="AS1570" s="36"/>
    </row>
    <row r="1571" spans="19:45" ht="30" customHeight="1" x14ac:dyDescent="0.25">
      <c r="S1571" s="7" t="s">
        <v>605</v>
      </c>
      <c r="T1571" s="15" t="s">
        <v>991</v>
      </c>
      <c r="U1571" s="36"/>
      <c r="V1571" s="37"/>
      <c r="W1571" s="37"/>
      <c r="X1571" s="68"/>
      <c r="Y1571" s="68"/>
      <c r="Z1571" s="55"/>
      <c r="AA1571" s="39"/>
      <c r="AB1571" s="40"/>
      <c r="AC1571" s="40"/>
      <c r="AD1571" s="40"/>
      <c r="AE1571" s="41"/>
      <c r="AF1571" s="42"/>
      <c r="AG1571" s="47"/>
      <c r="AH1571" s="43"/>
      <c r="AI1571" s="43"/>
      <c r="AJ1571" s="44"/>
      <c r="AK1571" s="44"/>
      <c r="AL1571" s="44"/>
      <c r="AM1571" s="44"/>
      <c r="AN1571" s="36"/>
      <c r="AO1571" s="36"/>
      <c r="AP1571" s="36"/>
      <c r="AQ1571" s="36"/>
      <c r="AR1571" s="36"/>
      <c r="AS1571" s="36"/>
    </row>
    <row r="1572" spans="19:45" ht="30" customHeight="1" x14ac:dyDescent="0.25">
      <c r="S1572" s="7" t="s">
        <v>721</v>
      </c>
      <c r="T1572" s="15" t="s">
        <v>26</v>
      </c>
      <c r="U1572" s="36"/>
      <c r="V1572" s="37"/>
      <c r="W1572" s="37"/>
      <c r="X1572" s="68"/>
      <c r="Y1572" s="68"/>
      <c r="Z1572" s="55"/>
      <c r="AA1572" s="39"/>
      <c r="AB1572" s="40"/>
      <c r="AC1572" s="40"/>
      <c r="AD1572" s="40"/>
      <c r="AE1572" s="41"/>
      <c r="AF1572" s="42"/>
      <c r="AG1572" s="47"/>
      <c r="AH1572" s="43"/>
      <c r="AI1572" s="43"/>
      <c r="AJ1572" s="44"/>
      <c r="AK1572" s="44"/>
      <c r="AL1572" s="44"/>
      <c r="AM1572" s="44"/>
      <c r="AN1572" s="36"/>
      <c r="AO1572" s="36"/>
      <c r="AP1572" s="36"/>
      <c r="AQ1572" s="36"/>
      <c r="AR1572" s="36"/>
      <c r="AS1572" s="36"/>
    </row>
    <row r="1573" spans="19:45" ht="30" customHeight="1" x14ac:dyDescent="0.25">
      <c r="S1573" s="7" t="s">
        <v>20</v>
      </c>
      <c r="T1573" s="15">
        <v>-38</v>
      </c>
      <c r="U1573" s="36"/>
      <c r="V1573" s="37"/>
      <c r="W1573" s="37"/>
      <c r="X1573" s="38"/>
      <c r="Y1573" s="38"/>
      <c r="Z1573" s="55"/>
      <c r="AA1573" s="39"/>
      <c r="AB1573" s="40"/>
      <c r="AC1573" s="40"/>
      <c r="AD1573" s="40"/>
      <c r="AE1573" s="41"/>
      <c r="AF1573" s="42"/>
      <c r="AG1573" s="47"/>
      <c r="AH1573" s="43"/>
      <c r="AI1573" s="43"/>
      <c r="AJ1573" s="44"/>
      <c r="AK1573" s="44"/>
      <c r="AL1573" s="44"/>
      <c r="AM1573" s="44"/>
      <c r="AN1573" s="36"/>
      <c r="AO1573" s="36"/>
      <c r="AP1573" s="36"/>
      <c r="AQ1573" s="36"/>
      <c r="AR1573" s="36"/>
      <c r="AS1573" s="36"/>
    </row>
    <row r="1574" spans="19:45" ht="30" customHeight="1" x14ac:dyDescent="0.25">
      <c r="S1574" s="7" t="s">
        <v>691</v>
      </c>
      <c r="T1574" s="15" t="s">
        <v>1336</v>
      </c>
      <c r="U1574" s="36"/>
      <c r="V1574" s="37"/>
      <c r="W1574" s="37"/>
      <c r="X1574" s="38"/>
      <c r="Y1574" s="38"/>
      <c r="Z1574" s="55"/>
      <c r="AA1574" s="39"/>
      <c r="AB1574" s="40"/>
      <c r="AC1574" s="40"/>
      <c r="AD1574" s="40"/>
      <c r="AE1574" s="41"/>
      <c r="AF1574" s="42"/>
      <c r="AG1574" s="47"/>
      <c r="AH1574" s="43"/>
      <c r="AI1574" s="43"/>
      <c r="AJ1574" s="44"/>
      <c r="AK1574" s="44"/>
      <c r="AL1574" s="44"/>
      <c r="AM1574" s="44"/>
      <c r="AN1574" s="36"/>
      <c r="AO1574" s="36"/>
      <c r="AP1574" s="36"/>
      <c r="AQ1574" s="36"/>
      <c r="AR1574" s="36"/>
      <c r="AS1574" s="36"/>
    </row>
    <row r="1575" spans="19:45" ht="30" customHeight="1" x14ac:dyDescent="0.25">
      <c r="S1575" s="7" t="s">
        <v>544</v>
      </c>
      <c r="T1575" s="15" t="s">
        <v>993</v>
      </c>
      <c r="U1575" s="36"/>
      <c r="V1575" s="37"/>
      <c r="W1575" s="37"/>
      <c r="X1575" s="38"/>
      <c r="Y1575" s="38"/>
      <c r="Z1575" s="48"/>
      <c r="AA1575" s="39"/>
      <c r="AB1575" s="40"/>
      <c r="AC1575" s="40"/>
      <c r="AD1575" s="40"/>
      <c r="AE1575" s="41"/>
      <c r="AF1575" s="42"/>
      <c r="AG1575" s="49"/>
      <c r="AH1575" s="43"/>
      <c r="AI1575" s="43"/>
      <c r="AJ1575" s="44"/>
      <c r="AK1575" s="44"/>
      <c r="AL1575" s="44"/>
      <c r="AM1575" s="44"/>
      <c r="AN1575" s="36"/>
      <c r="AO1575" s="36"/>
      <c r="AP1575" s="36"/>
      <c r="AQ1575" s="36"/>
      <c r="AR1575" s="36"/>
      <c r="AS1575" s="36"/>
    </row>
    <row r="1576" spans="19:45" ht="30" customHeight="1" x14ac:dyDescent="0.25">
      <c r="S1576" s="7" t="s">
        <v>12</v>
      </c>
      <c r="T1576" s="15" t="s">
        <v>548</v>
      </c>
      <c r="U1576" s="36"/>
      <c r="V1576" s="37"/>
      <c r="W1576" s="37"/>
      <c r="X1576" s="38"/>
      <c r="Y1576" s="38"/>
      <c r="Z1576" s="48"/>
      <c r="AA1576" s="39"/>
      <c r="AB1576" s="40"/>
      <c r="AC1576" s="40"/>
      <c r="AD1576" s="40"/>
      <c r="AE1576" s="41"/>
      <c r="AF1576" s="42"/>
      <c r="AG1576" s="49"/>
      <c r="AH1576" s="43"/>
      <c r="AI1576" s="43"/>
      <c r="AJ1576" s="44"/>
      <c r="AK1576" s="44"/>
      <c r="AL1576" s="44"/>
      <c r="AM1576" s="44"/>
      <c r="AN1576" s="36"/>
      <c r="AO1576" s="36"/>
      <c r="AP1576" s="36"/>
      <c r="AQ1576" s="36"/>
      <c r="AR1576" s="36"/>
      <c r="AS1576" s="36"/>
    </row>
    <row r="1577" spans="19:45" ht="30" customHeight="1" x14ac:dyDescent="0.25">
      <c r="S1577" s="26" t="s">
        <v>773</v>
      </c>
      <c r="T1577" s="15" t="s">
        <v>562</v>
      </c>
      <c r="U1577" s="36"/>
      <c r="V1577" s="37"/>
      <c r="W1577" s="37"/>
      <c r="X1577" s="38"/>
      <c r="Y1577" s="38"/>
      <c r="Z1577" s="48"/>
      <c r="AA1577" s="39"/>
      <c r="AB1577" s="40"/>
      <c r="AC1577" s="40"/>
      <c r="AD1577" s="40"/>
      <c r="AE1577" s="41"/>
      <c r="AF1577" s="42"/>
      <c r="AG1577" s="49"/>
      <c r="AH1577" s="43"/>
      <c r="AI1577" s="43"/>
      <c r="AJ1577" s="44"/>
      <c r="AK1577" s="44"/>
      <c r="AL1577" s="44"/>
      <c r="AM1577" s="44"/>
      <c r="AN1577" s="36"/>
      <c r="AO1577" s="36"/>
      <c r="AP1577" s="36"/>
      <c r="AQ1577" s="36"/>
      <c r="AR1577" s="36"/>
      <c r="AS1577" s="36"/>
    </row>
    <row r="1578" spans="19:45" ht="30" customHeight="1" x14ac:dyDescent="0.25">
      <c r="S1578" s="7" t="s">
        <v>573</v>
      </c>
      <c r="T1578" s="15">
        <v>1.1000000000000001</v>
      </c>
      <c r="U1578" s="36"/>
      <c r="V1578" s="37"/>
      <c r="W1578" s="37"/>
      <c r="X1578" s="38"/>
      <c r="Y1578" s="38"/>
      <c r="Z1578" s="48"/>
      <c r="AA1578" s="39"/>
      <c r="AB1578" s="40"/>
      <c r="AC1578" s="40"/>
      <c r="AD1578" s="40"/>
      <c r="AE1578" s="41"/>
      <c r="AF1578" s="42"/>
      <c r="AG1578" s="49"/>
      <c r="AH1578" s="43"/>
      <c r="AI1578" s="43"/>
      <c r="AJ1578" s="44"/>
      <c r="AK1578" s="44"/>
      <c r="AL1578" s="44"/>
      <c r="AM1578" s="44"/>
      <c r="AN1578" s="36"/>
      <c r="AO1578" s="36"/>
      <c r="AP1578" s="36"/>
      <c r="AQ1578" s="36"/>
      <c r="AR1578" s="36"/>
      <c r="AS1578" s="36"/>
    </row>
    <row r="1579" spans="19:45" ht="30" customHeight="1" x14ac:dyDescent="0.25">
      <c r="S1579" s="7" t="s">
        <v>590</v>
      </c>
      <c r="T1579" s="15">
        <f>VLOOKUP(T1564,MPN!$A$1:$E$1000,4,FALSE)</f>
        <v>-38</v>
      </c>
      <c r="U1579" s="36"/>
      <c r="V1579" s="37"/>
      <c r="W1579" s="37"/>
      <c r="X1579" s="38"/>
      <c r="Y1579" s="38"/>
      <c r="Z1579" s="48"/>
      <c r="AA1579" s="39"/>
      <c r="AB1579" s="40"/>
      <c r="AC1579" s="40"/>
      <c r="AD1579" s="40"/>
      <c r="AE1579" s="41"/>
      <c r="AF1579" s="42"/>
      <c r="AG1579" s="49"/>
      <c r="AH1579" s="43"/>
      <c r="AI1579" s="43"/>
      <c r="AJ1579" s="44"/>
      <c r="AK1579" s="44"/>
      <c r="AL1579" s="44"/>
      <c r="AM1579" s="44"/>
      <c r="AN1579" s="36"/>
      <c r="AO1579" s="36"/>
      <c r="AP1579" s="36"/>
      <c r="AQ1579" s="36"/>
      <c r="AR1579" s="36"/>
      <c r="AS1579" s="36"/>
    </row>
    <row r="1580" spans="19:45" ht="30" customHeight="1" x14ac:dyDescent="0.25">
      <c r="S1580" s="7" t="s">
        <v>693</v>
      </c>
      <c r="T1580" s="15">
        <v>0.8</v>
      </c>
      <c r="U1580" s="36"/>
      <c r="V1580" s="37"/>
      <c r="W1580" s="37"/>
      <c r="X1580" s="38"/>
      <c r="Y1580" s="38"/>
      <c r="Z1580" s="48"/>
      <c r="AA1580" s="39"/>
      <c r="AB1580" s="40"/>
      <c r="AC1580" s="40"/>
      <c r="AD1580" s="40"/>
      <c r="AE1580" s="41"/>
      <c r="AF1580" s="42"/>
      <c r="AG1580" s="49"/>
      <c r="AH1580" s="43"/>
      <c r="AI1580" s="43"/>
      <c r="AJ1580" s="44"/>
      <c r="AK1580" s="44"/>
      <c r="AL1580" s="44"/>
      <c r="AM1580" s="44"/>
      <c r="AN1580" s="36"/>
      <c r="AO1580" s="36"/>
      <c r="AP1580" s="36"/>
      <c r="AQ1580" s="36"/>
      <c r="AR1580" s="36"/>
      <c r="AS1580" s="36"/>
    </row>
    <row r="1581" spans="19:45" ht="30" customHeight="1" x14ac:dyDescent="0.25">
      <c r="S1581" s="7" t="s">
        <v>604</v>
      </c>
      <c r="T1581" s="7" t="str">
        <f>VLOOKUP($T1568,$AU$1:$AZ$31,MATCH($T1562,$AU$1:$AZ$1,0),FALSE)&amp;"_"&amp;T1570</f>
        <v>12V_TestMode</v>
      </c>
      <c r="U1581" s="36"/>
      <c r="V1581" s="37"/>
      <c r="W1581" s="37"/>
      <c r="X1581" s="38"/>
      <c r="Y1581" s="38"/>
      <c r="Z1581" s="48"/>
      <c r="AA1581" s="39"/>
      <c r="AB1581" s="40"/>
      <c r="AC1581" s="40"/>
      <c r="AD1581" s="40"/>
      <c r="AE1581" s="41"/>
      <c r="AF1581" s="42"/>
      <c r="AG1581" s="49"/>
      <c r="AH1581" s="43"/>
      <c r="AI1581" s="43"/>
      <c r="AJ1581" s="44"/>
      <c r="AK1581" s="44"/>
      <c r="AL1581" s="44"/>
      <c r="AM1581" s="44"/>
      <c r="AN1581" s="36"/>
      <c r="AO1581" s="36"/>
      <c r="AP1581" s="36"/>
      <c r="AQ1581" s="36"/>
      <c r="AR1581" s="36"/>
      <c r="AS1581" s="36"/>
    </row>
    <row r="1582" spans="19:45" ht="30" customHeight="1" x14ac:dyDescent="0.25">
      <c r="S1582" s="7" t="s">
        <v>424</v>
      </c>
      <c r="T1582" s="7" t="str">
        <f>VLOOKUP($T1564,MPN!$A$1:$E$500,2,FALSE)</f>
        <v>AMIC</v>
      </c>
      <c r="U1582" s="36"/>
      <c r="V1582" s="37"/>
      <c r="W1582" s="37"/>
      <c r="X1582" s="38"/>
      <c r="Y1582" s="38"/>
      <c r="Z1582" s="48"/>
      <c r="AA1582" s="39"/>
      <c r="AB1582" s="40"/>
      <c r="AC1582" s="40"/>
      <c r="AD1582" s="40"/>
      <c r="AE1582" s="41"/>
      <c r="AF1582" s="42"/>
      <c r="AG1582" s="49"/>
      <c r="AH1582" s="43"/>
      <c r="AI1582" s="43"/>
      <c r="AJ1582" s="44"/>
      <c r="AK1582" s="44"/>
      <c r="AL1582" s="44"/>
      <c r="AM1582" s="44"/>
      <c r="AN1582" s="36"/>
      <c r="AO1582" s="36"/>
      <c r="AP1582" s="36"/>
      <c r="AQ1582" s="36"/>
      <c r="AR1582" s="36"/>
      <c r="AS1582" s="36"/>
    </row>
    <row r="1583" spans="19:45" ht="30" customHeight="1" x14ac:dyDescent="0.25">
      <c r="S1583" s="7" t="s">
        <v>16</v>
      </c>
      <c r="T1583" s="7" t="str">
        <f>VLOOKUP($T1565,ASIC!$A$1:$B$200,2,FALSE)</f>
        <v>304ZA</v>
      </c>
      <c r="U1583" s="36"/>
      <c r="V1583" s="37"/>
      <c r="W1583" s="37"/>
      <c r="X1583" s="38"/>
      <c r="Y1583" s="38"/>
      <c r="Z1583" s="48"/>
      <c r="AA1583" s="39"/>
      <c r="AB1583" s="40"/>
      <c r="AC1583" s="40"/>
      <c r="AD1583" s="40"/>
      <c r="AE1583" s="41"/>
      <c r="AF1583" s="42"/>
      <c r="AG1583" s="49"/>
      <c r="AH1583" s="43"/>
      <c r="AI1583" s="43"/>
      <c r="AJ1583" s="44"/>
      <c r="AK1583" s="44"/>
      <c r="AL1583" s="44"/>
      <c r="AM1583" s="44"/>
      <c r="AN1583" s="36"/>
      <c r="AO1583" s="36"/>
      <c r="AP1583" s="36"/>
      <c r="AQ1583" s="36"/>
      <c r="AR1583" s="36"/>
      <c r="AS1583" s="36"/>
    </row>
    <row r="1584" spans="19:45" ht="30" customHeight="1" x14ac:dyDescent="0.25">
      <c r="S1584" s="7" t="s">
        <v>17</v>
      </c>
      <c r="T1584" s="7" t="str">
        <f>VLOOKUP($T1566,Sensor!$A$1:$B$100,2,FALSE)</f>
        <v>N039A</v>
      </c>
      <c r="U1584" s="36"/>
      <c r="V1584" s="37"/>
      <c r="W1584" s="37"/>
      <c r="X1584" s="38"/>
      <c r="Y1584" s="38"/>
      <c r="Z1584" s="48"/>
      <c r="AA1584" s="39"/>
      <c r="AB1584" s="40"/>
      <c r="AC1584" s="40"/>
      <c r="AD1584" s="40"/>
      <c r="AE1584" s="41"/>
      <c r="AF1584" s="42"/>
      <c r="AG1584" s="49"/>
      <c r="AH1584" s="43"/>
      <c r="AI1584" s="43"/>
      <c r="AJ1584" s="44"/>
      <c r="AK1584" s="44"/>
      <c r="AL1584" s="44"/>
      <c r="AM1584" s="44"/>
      <c r="AN1584" s="36"/>
      <c r="AO1584" s="36"/>
      <c r="AP1584" s="36"/>
      <c r="AQ1584" s="36"/>
      <c r="AR1584" s="36"/>
      <c r="AS1584" s="36"/>
    </row>
    <row r="1585" spans="19:45" ht="30" customHeight="1" x14ac:dyDescent="0.25">
      <c r="S1585" s="7" t="s">
        <v>21</v>
      </c>
      <c r="T1585" s="7" t="str">
        <f>VLOOKUP($T1564,MPN!$A$1:$E$500,5,FALSE)</f>
        <v>Default</v>
      </c>
      <c r="U1585" s="36"/>
      <c r="V1585" s="37"/>
      <c r="W1585" s="37"/>
      <c r="X1585" s="38"/>
      <c r="Y1585" s="38"/>
      <c r="Z1585" s="48"/>
      <c r="AA1585" s="39"/>
      <c r="AB1585" s="40"/>
      <c r="AC1585" s="40"/>
      <c r="AD1585" s="40"/>
      <c r="AE1585" s="41"/>
      <c r="AF1585" s="42"/>
      <c r="AG1585" s="49"/>
      <c r="AH1585" s="43"/>
      <c r="AI1585" s="43"/>
      <c r="AJ1585" s="44"/>
      <c r="AK1585" s="44"/>
      <c r="AL1585" s="44"/>
      <c r="AM1585" s="44"/>
      <c r="AN1585" s="36"/>
      <c r="AO1585" s="36"/>
      <c r="AP1585" s="36"/>
      <c r="AQ1585" s="36"/>
      <c r="AR1585" s="36"/>
      <c r="AS1585" s="36"/>
    </row>
    <row r="1586" spans="19:45" ht="30" customHeight="1" x14ac:dyDescent="0.25">
      <c r="S1586" s="7" t="s">
        <v>545</v>
      </c>
      <c r="T1586" s="7">
        <f>VLOOKUP(T1575,$DT$1:$DV$31,3,FALSE)</f>
        <v>0</v>
      </c>
      <c r="U1586" s="36"/>
      <c r="V1586" s="37"/>
      <c r="W1586" s="37"/>
      <c r="X1586" s="38"/>
      <c r="Y1586" s="38"/>
      <c r="Z1586" s="48"/>
      <c r="AA1586" s="39"/>
      <c r="AB1586" s="40"/>
      <c r="AC1586" s="40"/>
      <c r="AD1586" s="40"/>
      <c r="AE1586" s="41"/>
      <c r="AF1586" s="42"/>
      <c r="AG1586" s="49"/>
      <c r="AH1586" s="43"/>
      <c r="AI1586" s="43"/>
      <c r="AJ1586" s="44"/>
      <c r="AK1586" s="44"/>
      <c r="AL1586" s="44"/>
      <c r="AM1586" s="44"/>
      <c r="AN1586" s="36"/>
      <c r="AO1586" s="36"/>
      <c r="AP1586" s="36"/>
      <c r="AQ1586" s="36"/>
      <c r="AR1586" s="36"/>
      <c r="AS1586" s="36"/>
    </row>
    <row r="1587" spans="19:45" ht="30" customHeight="1" x14ac:dyDescent="0.25">
      <c r="S1587" s="7" t="s">
        <v>22</v>
      </c>
      <c r="T1587" s="15">
        <v>2</v>
      </c>
      <c r="U1587" s="36"/>
      <c r="V1587" s="37"/>
      <c r="W1587" s="37"/>
      <c r="X1587" s="38"/>
      <c r="Y1587" s="38"/>
      <c r="Z1587" s="48"/>
      <c r="AA1587" s="39"/>
      <c r="AB1587" s="40"/>
      <c r="AC1587" s="40"/>
      <c r="AD1587" s="40"/>
      <c r="AE1587" s="41"/>
      <c r="AF1587" s="42"/>
      <c r="AG1587" s="49"/>
      <c r="AH1587" s="43"/>
      <c r="AI1587" s="43"/>
      <c r="AJ1587" s="44"/>
      <c r="AK1587" s="44"/>
      <c r="AL1587" s="44"/>
      <c r="AM1587" s="44"/>
      <c r="AN1587" s="36"/>
      <c r="AO1587" s="36"/>
      <c r="AP1587" s="36"/>
      <c r="AQ1587" s="36"/>
      <c r="AR1587" s="36"/>
      <c r="AS1587" s="36"/>
    </row>
    <row r="1588" spans="19:45" ht="30" customHeight="1" x14ac:dyDescent="0.25">
      <c r="S1588" s="7" t="s">
        <v>696</v>
      </c>
      <c r="T1588" s="28">
        <v>45471</v>
      </c>
      <c r="U1588" s="36"/>
      <c r="V1588" s="37"/>
      <c r="W1588" s="37"/>
      <c r="X1588" s="38"/>
      <c r="Y1588" s="38"/>
      <c r="Z1588" s="48"/>
      <c r="AA1588" s="39"/>
      <c r="AB1588" s="40"/>
      <c r="AC1588" s="40"/>
      <c r="AD1588" s="40"/>
      <c r="AE1588" s="41"/>
      <c r="AF1588" s="42"/>
      <c r="AG1588" s="49"/>
      <c r="AH1588" s="43"/>
      <c r="AI1588" s="43"/>
      <c r="AJ1588" s="44"/>
      <c r="AK1588" s="44"/>
      <c r="AL1588" s="44"/>
      <c r="AM1588" s="44"/>
      <c r="AN1588" s="36"/>
      <c r="AO1588" s="36"/>
      <c r="AP1588" s="36"/>
      <c r="AQ1588" s="36"/>
      <c r="AR1588" s="36"/>
      <c r="AS1588" s="36"/>
    </row>
    <row r="1589" spans="19:45" ht="30" customHeight="1" x14ac:dyDescent="0.25">
      <c r="S1589" s="7" t="s">
        <v>694</v>
      </c>
      <c r="T1589" s="15" t="s">
        <v>994</v>
      </c>
      <c r="U1589" s="36"/>
      <c r="V1589" s="37"/>
      <c r="W1589" s="37"/>
      <c r="X1589" s="38"/>
      <c r="Y1589" s="38"/>
      <c r="Z1589" s="48"/>
      <c r="AA1589" s="39"/>
      <c r="AB1589" s="40"/>
      <c r="AC1589" s="40"/>
      <c r="AD1589" s="40"/>
      <c r="AE1589" s="41"/>
      <c r="AF1589" s="42"/>
      <c r="AG1589" s="49"/>
      <c r="AH1589" s="43"/>
      <c r="AI1589" s="43"/>
      <c r="AJ1589" s="44"/>
      <c r="AK1589" s="44"/>
      <c r="AL1589" s="44"/>
      <c r="AM1589" s="44"/>
      <c r="AN1589" s="36"/>
      <c r="AO1589" s="36"/>
      <c r="AP1589" s="36"/>
      <c r="AQ1589" s="36"/>
      <c r="AR1589" s="36"/>
      <c r="AS1589" s="36"/>
    </row>
    <row r="1590" spans="19:45" ht="30" customHeight="1" x14ac:dyDescent="0.25">
      <c r="S1590" s="7" t="s">
        <v>697</v>
      </c>
      <c r="T1590" s="7">
        <f ca="1">COUNTA(U1565:U1624)</f>
        <v>6</v>
      </c>
      <c r="U1590" s="36"/>
      <c r="V1590" s="37"/>
      <c r="W1590" s="37"/>
      <c r="X1590" s="38"/>
      <c r="Y1590" s="38"/>
      <c r="Z1590" s="48"/>
      <c r="AA1590" s="39"/>
      <c r="AB1590" s="40"/>
      <c r="AC1590" s="40"/>
      <c r="AD1590" s="40"/>
      <c r="AE1590" s="41"/>
      <c r="AF1590" s="42"/>
      <c r="AG1590" s="49"/>
      <c r="AH1590" s="43"/>
      <c r="AI1590" s="43"/>
      <c r="AJ1590" s="44"/>
      <c r="AK1590" s="44"/>
      <c r="AL1590" s="44"/>
      <c r="AM1590" s="44"/>
      <c r="AN1590" s="36"/>
      <c r="AO1590" s="36"/>
      <c r="AP1590" s="36"/>
      <c r="AQ1590" s="36"/>
      <c r="AR1590" s="36"/>
      <c r="AS1590" s="36"/>
    </row>
    <row r="1591" spans="19:45" ht="30" customHeight="1" x14ac:dyDescent="0.25">
      <c r="S1591" s="7" t="s">
        <v>715</v>
      </c>
      <c r="T1591" s="7" t="str">
        <f>T1579&amp;"+/-"&amp;T1580&amp;" "&amp;T1589</f>
        <v>-38+/-0.8 dBV</v>
      </c>
      <c r="U1591" s="36"/>
      <c r="V1591" s="37"/>
      <c r="W1591" s="37"/>
      <c r="X1591" s="38"/>
      <c r="Y1591" s="38"/>
      <c r="Z1591" s="48"/>
      <c r="AA1591" s="39"/>
      <c r="AB1591" s="40"/>
      <c r="AC1591" s="40"/>
      <c r="AD1591" s="40"/>
      <c r="AE1591" s="41"/>
      <c r="AF1591" s="42"/>
      <c r="AG1591" s="49"/>
      <c r="AH1591" s="43"/>
      <c r="AI1591" s="43"/>
      <c r="AJ1591" s="44"/>
      <c r="AK1591" s="44"/>
      <c r="AL1591" s="44"/>
      <c r="AM1591" s="44"/>
      <c r="AN1591" s="36"/>
      <c r="AO1591" s="36"/>
      <c r="AP1591" s="36"/>
      <c r="AQ1591" s="36"/>
      <c r="AR1591" s="36"/>
      <c r="AS1591" s="36"/>
    </row>
    <row r="1592" spans="19:45" ht="30" customHeight="1" x14ac:dyDescent="0.25">
      <c r="S1592" s="7" t="s">
        <v>719</v>
      </c>
      <c r="T1592" s="54" t="str">
        <f>T1571&amp;" : "&amp;T1574&amp;" "&amp;"(uA)"&amp;CHAR(10)&amp;"Vdc&amp;Remark: "&amp;T1577</f>
        <v>3.3V : 50~100 (uA)
Vdc&amp;Remark: -</v>
      </c>
      <c r="U1592" s="36"/>
      <c r="V1592" s="37"/>
      <c r="W1592" s="37"/>
      <c r="X1592" s="38"/>
      <c r="Y1592" s="38"/>
      <c r="Z1592" s="48"/>
      <c r="AA1592" s="39"/>
      <c r="AB1592" s="40"/>
      <c r="AC1592" s="40"/>
      <c r="AD1592" s="40"/>
      <c r="AE1592" s="41"/>
      <c r="AF1592" s="42"/>
      <c r="AG1592" s="49"/>
      <c r="AH1592" s="43"/>
      <c r="AI1592" s="43"/>
      <c r="AJ1592" s="44"/>
      <c r="AK1592" s="44"/>
      <c r="AL1592" s="44"/>
      <c r="AM1592" s="44"/>
      <c r="AN1592" s="36"/>
      <c r="AO1592" s="36"/>
      <c r="AP1592" s="36"/>
      <c r="AQ1592" s="36"/>
      <c r="AR1592" s="36"/>
      <c r="AS1592" s="36"/>
    </row>
    <row r="1593" spans="19:45" ht="30" customHeight="1" x14ac:dyDescent="0.25">
      <c r="U1593" s="36"/>
      <c r="V1593" s="37"/>
      <c r="W1593" s="37"/>
      <c r="X1593" s="38"/>
      <c r="Y1593" s="38"/>
      <c r="Z1593" s="48"/>
      <c r="AA1593" s="39"/>
      <c r="AB1593" s="40"/>
      <c r="AC1593" s="40"/>
      <c r="AD1593" s="40"/>
      <c r="AE1593" s="41"/>
      <c r="AF1593" s="42"/>
      <c r="AG1593" s="49"/>
      <c r="AH1593" s="43"/>
      <c r="AI1593" s="43"/>
      <c r="AJ1593" s="44"/>
      <c r="AK1593" s="44"/>
      <c r="AL1593" s="44"/>
      <c r="AM1593" s="44"/>
      <c r="AN1593" s="36"/>
      <c r="AO1593" s="36"/>
      <c r="AP1593" s="36"/>
      <c r="AQ1593" s="36"/>
      <c r="AR1593" s="36"/>
      <c r="AS1593" s="36"/>
    </row>
    <row r="1594" spans="19:45" ht="30" customHeight="1" x14ac:dyDescent="0.25">
      <c r="S1594" s="2" t="s">
        <v>14</v>
      </c>
      <c r="T1594" s="2" t="str">
        <f>ADDRESS(ROW(S1594),COLUMN($S$1))&amp;":"&amp;ADDRESS(ROW(S1624),COLUMN($T$1))</f>
        <v>$S$1594:$T$1624</v>
      </c>
      <c r="U1594" s="36"/>
      <c r="V1594" s="37"/>
      <c r="W1594" s="37"/>
      <c r="X1594" s="38"/>
      <c r="Y1594" s="38"/>
      <c r="Z1594" s="48"/>
      <c r="AA1594" s="39"/>
      <c r="AB1594" s="40"/>
      <c r="AC1594" s="40"/>
      <c r="AD1594" s="40"/>
      <c r="AE1594" s="41"/>
      <c r="AF1594" s="42"/>
      <c r="AG1594" s="49"/>
      <c r="AH1594" s="43"/>
      <c r="AI1594" s="43"/>
      <c r="AJ1594" s="44"/>
      <c r="AK1594" s="44"/>
      <c r="AL1594" s="44"/>
      <c r="AM1594" s="44"/>
      <c r="AN1594" s="36"/>
      <c r="AO1594" s="36"/>
      <c r="AP1594" s="36"/>
      <c r="AQ1594" s="36"/>
      <c r="AR1594" s="36"/>
      <c r="AS1594" s="36"/>
    </row>
    <row r="1595" spans="19:45" ht="30" customHeight="1" x14ac:dyDescent="0.25">
      <c r="S1595" s="4" t="str">
        <f>$BB$2</f>
        <v>14V</v>
      </c>
      <c r="T1595" s="3" t="s">
        <v>255</v>
      </c>
      <c r="U1595" s="36"/>
      <c r="V1595" s="37"/>
      <c r="W1595" s="37"/>
      <c r="X1595" s="38"/>
      <c r="Y1595" s="38"/>
      <c r="Z1595" s="48"/>
      <c r="AA1595" s="39"/>
      <c r="AB1595" s="40"/>
      <c r="AC1595" s="40"/>
      <c r="AD1595" s="40"/>
      <c r="AE1595" s="41"/>
      <c r="AF1595" s="42"/>
      <c r="AG1595" s="49"/>
      <c r="AH1595" s="43"/>
      <c r="AI1595" s="43"/>
      <c r="AJ1595" s="44"/>
      <c r="AK1595" s="44"/>
      <c r="AL1595" s="44"/>
      <c r="AM1595" s="44"/>
      <c r="AN1595" s="36"/>
      <c r="AO1595" s="36"/>
      <c r="AP1595" s="36"/>
      <c r="AQ1595" s="36"/>
      <c r="AR1595" s="36"/>
      <c r="AS1595" s="36"/>
    </row>
    <row r="1596" spans="19:45" ht="30" customHeight="1" x14ac:dyDescent="0.25">
      <c r="S1596" s="4" t="str">
        <f>$BB$3</f>
        <v>13V</v>
      </c>
      <c r="T1596" s="3">
        <v>1.5</v>
      </c>
      <c r="U1596" s="36"/>
      <c r="V1596" s="37"/>
      <c r="W1596" s="37"/>
      <c r="X1596" s="38"/>
      <c r="Y1596" s="38"/>
      <c r="Z1596" s="48"/>
      <c r="AA1596" s="39"/>
      <c r="AB1596" s="40"/>
      <c r="AC1596" s="40"/>
      <c r="AD1596" s="40"/>
      <c r="AE1596" s="41"/>
      <c r="AF1596" s="42"/>
      <c r="AG1596" s="49"/>
      <c r="AH1596" s="43"/>
      <c r="AI1596" s="43"/>
      <c r="AJ1596" s="44"/>
      <c r="AK1596" s="44"/>
      <c r="AL1596" s="44"/>
      <c r="AM1596" s="44"/>
      <c r="AN1596" s="36"/>
      <c r="AO1596" s="36"/>
      <c r="AP1596" s="36"/>
      <c r="AQ1596" s="36"/>
      <c r="AR1596" s="36"/>
      <c r="AS1596" s="36"/>
    </row>
    <row r="1597" spans="19:45" ht="30" customHeight="1" x14ac:dyDescent="0.25">
      <c r="S1597" s="4" t="str">
        <f>$BB$4</f>
        <v>12V</v>
      </c>
      <c r="T1597" s="3">
        <v>0</v>
      </c>
      <c r="U1597" s="36"/>
      <c r="V1597" s="37"/>
      <c r="W1597" s="37"/>
      <c r="X1597" s="38"/>
      <c r="Y1597" s="38"/>
      <c r="Z1597" s="48"/>
      <c r="AA1597" s="39"/>
      <c r="AB1597" s="40"/>
      <c r="AC1597" s="40"/>
      <c r="AD1597" s="40"/>
      <c r="AE1597" s="41"/>
      <c r="AF1597" s="42"/>
      <c r="AG1597" s="49"/>
      <c r="AH1597" s="43"/>
      <c r="AI1597" s="43"/>
      <c r="AJ1597" s="44"/>
      <c r="AK1597" s="44"/>
      <c r="AL1597" s="44"/>
      <c r="AM1597" s="44"/>
      <c r="AN1597" s="36"/>
      <c r="AO1597" s="36"/>
      <c r="AP1597" s="36"/>
      <c r="AQ1597" s="36"/>
      <c r="AR1597" s="36"/>
      <c r="AS1597" s="36"/>
    </row>
    <row r="1598" spans="19:45" ht="30" customHeight="1" x14ac:dyDescent="0.25">
      <c r="S1598" s="4" t="str">
        <f>$BB$5</f>
        <v>11V</v>
      </c>
      <c r="T1598" s="3" t="s">
        <v>562</v>
      </c>
      <c r="U1598" s="36"/>
      <c r="V1598" s="37"/>
      <c r="W1598" s="37"/>
      <c r="X1598" s="38"/>
      <c r="Y1598" s="38"/>
      <c r="Z1598" s="48"/>
      <c r="AA1598" s="39"/>
      <c r="AB1598" s="40"/>
      <c r="AC1598" s="40"/>
      <c r="AD1598" s="40"/>
      <c r="AE1598" s="41"/>
      <c r="AF1598" s="42"/>
      <c r="AG1598" s="49"/>
      <c r="AH1598" s="43"/>
      <c r="AI1598" s="43"/>
      <c r="AJ1598" s="44"/>
      <c r="AK1598" s="44"/>
      <c r="AL1598" s="44"/>
      <c r="AM1598" s="44"/>
      <c r="AN1598" s="36"/>
      <c r="AO1598" s="36"/>
      <c r="AP1598" s="36"/>
      <c r="AQ1598" s="36"/>
      <c r="AR1598" s="36"/>
      <c r="AS1598" s="36"/>
    </row>
    <row r="1599" spans="19:45" ht="30" customHeight="1" x14ac:dyDescent="0.25">
      <c r="S1599" s="4" t="str">
        <f>$BB$6</f>
        <v>10V</v>
      </c>
      <c r="T1599" s="3" t="s">
        <v>562</v>
      </c>
      <c r="U1599" s="36"/>
      <c r="V1599" s="37"/>
      <c r="W1599" s="37"/>
      <c r="X1599" s="38"/>
      <c r="Y1599" s="38"/>
      <c r="Z1599" s="48"/>
      <c r="AA1599" s="39"/>
      <c r="AB1599" s="40"/>
      <c r="AC1599" s="40"/>
      <c r="AD1599" s="40"/>
      <c r="AE1599" s="41"/>
      <c r="AF1599" s="42"/>
      <c r="AG1599" s="49"/>
      <c r="AH1599" s="43"/>
      <c r="AI1599" s="43"/>
      <c r="AJ1599" s="44"/>
      <c r="AK1599" s="44"/>
      <c r="AL1599" s="44"/>
      <c r="AM1599" s="44"/>
      <c r="AN1599" s="36"/>
      <c r="AO1599" s="36"/>
      <c r="AP1599" s="36"/>
      <c r="AQ1599" s="36"/>
      <c r="AR1599" s="36"/>
      <c r="AS1599" s="36"/>
    </row>
    <row r="1600" spans="19:45" ht="30" customHeight="1" x14ac:dyDescent="0.25">
      <c r="S1600" s="4" t="str">
        <f>$BB$7</f>
        <v>9V</v>
      </c>
      <c r="T1600" s="3" t="s">
        <v>562</v>
      </c>
      <c r="U1600" s="36"/>
      <c r="V1600" s="37"/>
      <c r="W1600" s="37"/>
      <c r="X1600" s="38"/>
      <c r="Y1600" s="38"/>
      <c r="Z1600" s="48"/>
      <c r="AA1600" s="39"/>
      <c r="AB1600" s="40"/>
      <c r="AC1600" s="40"/>
      <c r="AD1600" s="40"/>
      <c r="AE1600" s="41"/>
      <c r="AF1600" s="42"/>
      <c r="AG1600" s="49"/>
      <c r="AH1600" s="43"/>
      <c r="AI1600" s="43"/>
      <c r="AJ1600" s="44"/>
      <c r="AK1600" s="44"/>
      <c r="AL1600" s="44"/>
      <c r="AM1600" s="44"/>
      <c r="AN1600" s="36"/>
      <c r="AO1600" s="36"/>
      <c r="AP1600" s="36"/>
      <c r="AQ1600" s="36"/>
      <c r="AR1600" s="36"/>
      <c r="AS1600" s="36"/>
    </row>
    <row r="1601" spans="19:45" ht="30" customHeight="1" x14ac:dyDescent="0.25">
      <c r="S1601" s="4" t="str">
        <f>$BB$8</f>
        <v>8V</v>
      </c>
      <c r="T1601" s="3" t="s">
        <v>562</v>
      </c>
      <c r="U1601" s="36"/>
      <c r="V1601" s="37"/>
      <c r="W1601" s="37"/>
      <c r="X1601" s="38"/>
      <c r="Y1601" s="38"/>
      <c r="Z1601" s="48"/>
      <c r="AA1601" s="39"/>
      <c r="AB1601" s="40"/>
      <c r="AC1601" s="40"/>
      <c r="AD1601" s="40"/>
      <c r="AE1601" s="41"/>
      <c r="AF1601" s="42"/>
      <c r="AG1601" s="49"/>
      <c r="AH1601" s="43"/>
      <c r="AI1601" s="43"/>
      <c r="AJ1601" s="44"/>
      <c r="AK1601" s="44"/>
      <c r="AL1601" s="44"/>
      <c r="AM1601" s="44"/>
      <c r="AN1601" s="36"/>
      <c r="AO1601" s="36"/>
      <c r="AP1601" s="36"/>
      <c r="AQ1601" s="36"/>
      <c r="AR1601" s="36"/>
      <c r="AS1601" s="36"/>
    </row>
    <row r="1602" spans="19:45" ht="30" customHeight="1" x14ac:dyDescent="0.25">
      <c r="S1602" s="4" t="str">
        <f>$BB$9</f>
        <v>7V</v>
      </c>
      <c r="T1602" s="3" t="s">
        <v>562</v>
      </c>
      <c r="U1602" s="36"/>
      <c r="V1602" s="37"/>
      <c r="W1602" s="37"/>
      <c r="X1602" s="38"/>
      <c r="Y1602" s="38"/>
      <c r="Z1602" s="48"/>
      <c r="AA1602" s="39"/>
      <c r="AB1602" s="40"/>
      <c r="AC1602" s="40"/>
      <c r="AD1602" s="40"/>
      <c r="AE1602" s="41"/>
      <c r="AF1602" s="42"/>
      <c r="AG1602" s="49"/>
      <c r="AH1602" s="43"/>
      <c r="AI1602" s="43"/>
      <c r="AJ1602" s="44"/>
      <c r="AK1602" s="44"/>
      <c r="AL1602" s="44"/>
      <c r="AM1602" s="44"/>
      <c r="AN1602" s="36"/>
      <c r="AO1602" s="36"/>
      <c r="AP1602" s="36"/>
      <c r="AQ1602" s="36"/>
      <c r="AR1602" s="36"/>
      <c r="AS1602" s="36"/>
    </row>
    <row r="1603" spans="19:45" ht="30" customHeight="1" x14ac:dyDescent="0.25">
      <c r="S1603" s="4" t="str">
        <f>$BB$10</f>
        <v>FIX</v>
      </c>
      <c r="T1603" s="3">
        <v>0</v>
      </c>
      <c r="U1603" s="36"/>
      <c r="V1603" s="37"/>
      <c r="W1603" s="37"/>
      <c r="X1603" s="38"/>
      <c r="Y1603" s="38"/>
      <c r="Z1603" s="48"/>
      <c r="AA1603" s="39"/>
      <c r="AB1603" s="40"/>
      <c r="AC1603" s="40"/>
      <c r="AD1603" s="40"/>
      <c r="AE1603" s="41"/>
      <c r="AF1603" s="42"/>
      <c r="AG1603" s="49"/>
      <c r="AH1603" s="43"/>
      <c r="AI1603" s="43"/>
      <c r="AJ1603" s="44"/>
      <c r="AK1603" s="44"/>
      <c r="AL1603" s="44"/>
      <c r="AM1603" s="44"/>
      <c r="AN1603" s="36"/>
      <c r="AO1603" s="36"/>
      <c r="AP1603" s="36"/>
      <c r="AQ1603" s="36"/>
      <c r="AR1603" s="36"/>
      <c r="AS1603" s="36"/>
    </row>
    <row r="1604" spans="19:45" ht="30" customHeight="1" x14ac:dyDescent="0.25">
      <c r="S1604" s="4" t="str">
        <f>$BB$11</f>
        <v>-</v>
      </c>
      <c r="T1604" s="3"/>
      <c r="U1604" s="36"/>
      <c r="V1604" s="37"/>
      <c r="W1604" s="37"/>
      <c r="X1604" s="38"/>
      <c r="Y1604" s="38"/>
      <c r="Z1604" s="48"/>
      <c r="AA1604" s="39"/>
      <c r="AB1604" s="40"/>
      <c r="AC1604" s="40"/>
      <c r="AD1604" s="40"/>
      <c r="AE1604" s="41"/>
      <c r="AF1604" s="42"/>
      <c r="AG1604" s="49"/>
      <c r="AH1604" s="43"/>
      <c r="AI1604" s="43"/>
      <c r="AJ1604" s="44"/>
      <c r="AK1604" s="44"/>
      <c r="AL1604" s="44"/>
      <c r="AM1604" s="44"/>
      <c r="AN1604" s="36"/>
      <c r="AO1604" s="36"/>
      <c r="AP1604" s="36"/>
      <c r="AQ1604" s="36"/>
      <c r="AR1604" s="36"/>
      <c r="AS1604" s="36"/>
    </row>
    <row r="1605" spans="19:45" ht="30" customHeight="1" x14ac:dyDescent="0.25">
      <c r="S1605" s="4" t="str">
        <f>$BB$12</f>
        <v>-</v>
      </c>
      <c r="T1605" s="3"/>
      <c r="U1605" s="36"/>
      <c r="V1605" s="37"/>
      <c r="W1605" s="37"/>
      <c r="X1605" s="38"/>
      <c r="Y1605" s="38"/>
      <c r="Z1605" s="48"/>
      <c r="AA1605" s="39"/>
      <c r="AB1605" s="40"/>
      <c r="AC1605" s="40"/>
      <c r="AD1605" s="40"/>
      <c r="AE1605" s="41"/>
      <c r="AF1605" s="42"/>
      <c r="AG1605" s="49"/>
      <c r="AH1605" s="43"/>
      <c r="AI1605" s="43"/>
      <c r="AJ1605" s="44"/>
      <c r="AK1605" s="44"/>
      <c r="AL1605" s="44"/>
      <c r="AM1605" s="44"/>
      <c r="AN1605" s="36"/>
      <c r="AO1605" s="36"/>
      <c r="AP1605" s="36"/>
      <c r="AQ1605" s="36"/>
      <c r="AR1605" s="36"/>
      <c r="AS1605" s="36"/>
    </row>
    <row r="1606" spans="19:45" ht="30" customHeight="1" x14ac:dyDescent="0.25">
      <c r="S1606" s="4" t="str">
        <f>$BB$13</f>
        <v>-</v>
      </c>
      <c r="T1606" s="3"/>
      <c r="U1606" s="36"/>
      <c r="V1606" s="37"/>
      <c r="W1606" s="37"/>
      <c r="X1606" s="38"/>
      <c r="Y1606" s="38"/>
      <c r="Z1606" s="48"/>
      <c r="AA1606" s="39"/>
      <c r="AB1606" s="40"/>
      <c r="AC1606" s="40"/>
      <c r="AD1606" s="40"/>
      <c r="AE1606" s="41"/>
      <c r="AF1606" s="42"/>
      <c r="AG1606" s="49"/>
      <c r="AH1606" s="43"/>
      <c r="AI1606" s="43"/>
      <c r="AJ1606" s="44"/>
      <c r="AK1606" s="44"/>
      <c r="AL1606" s="44"/>
      <c r="AM1606" s="44"/>
      <c r="AN1606" s="36"/>
      <c r="AO1606" s="36"/>
      <c r="AP1606" s="36"/>
      <c r="AQ1606" s="36"/>
      <c r="AR1606" s="36"/>
      <c r="AS1606" s="36"/>
    </row>
    <row r="1607" spans="19:45" ht="30" customHeight="1" x14ac:dyDescent="0.25">
      <c r="S1607" s="4" t="str">
        <f>$BB$14</f>
        <v>-</v>
      </c>
      <c r="T1607" s="3"/>
      <c r="U1607" s="36"/>
      <c r="V1607" s="37"/>
      <c r="W1607" s="37"/>
      <c r="X1607" s="38"/>
      <c r="Y1607" s="38"/>
      <c r="Z1607" s="48"/>
      <c r="AA1607" s="39"/>
      <c r="AB1607" s="40"/>
      <c r="AC1607" s="40"/>
      <c r="AD1607" s="40"/>
      <c r="AE1607" s="41"/>
      <c r="AF1607" s="42"/>
      <c r="AG1607" s="49"/>
      <c r="AH1607" s="43"/>
      <c r="AI1607" s="43"/>
      <c r="AJ1607" s="44"/>
      <c r="AK1607" s="44"/>
      <c r="AL1607" s="44"/>
      <c r="AM1607" s="44"/>
      <c r="AN1607" s="36"/>
      <c r="AO1607" s="36"/>
      <c r="AP1607" s="36"/>
      <c r="AQ1607" s="36"/>
      <c r="AR1607" s="36"/>
      <c r="AS1607" s="36"/>
    </row>
    <row r="1608" spans="19:45" ht="30" customHeight="1" x14ac:dyDescent="0.25">
      <c r="S1608" s="4" t="str">
        <f>$BB$15</f>
        <v>-</v>
      </c>
      <c r="T1608" s="3"/>
      <c r="U1608" s="36"/>
      <c r="V1608" s="37"/>
      <c r="W1608" s="37"/>
      <c r="X1608" s="38"/>
      <c r="Y1608" s="38"/>
      <c r="Z1608" s="48"/>
      <c r="AA1608" s="39"/>
      <c r="AB1608" s="40"/>
      <c r="AC1608" s="40"/>
      <c r="AD1608" s="40"/>
      <c r="AE1608" s="41"/>
      <c r="AF1608" s="42"/>
      <c r="AG1608" s="49"/>
      <c r="AH1608" s="43"/>
      <c r="AI1608" s="43"/>
      <c r="AJ1608" s="44"/>
      <c r="AK1608" s="44"/>
      <c r="AL1608" s="44"/>
      <c r="AM1608" s="44"/>
      <c r="AN1608" s="36"/>
      <c r="AO1608" s="36"/>
      <c r="AP1608" s="36"/>
      <c r="AQ1608" s="36"/>
      <c r="AR1608" s="36"/>
      <c r="AS1608" s="36"/>
    </row>
    <row r="1609" spans="19:45" ht="30" customHeight="1" x14ac:dyDescent="0.25">
      <c r="S1609" s="4" t="str">
        <f>$BB$16</f>
        <v>-</v>
      </c>
      <c r="T1609" s="3"/>
      <c r="U1609" s="36"/>
      <c r="V1609" s="37"/>
      <c r="W1609" s="37"/>
      <c r="X1609" s="38"/>
      <c r="Y1609" s="38"/>
      <c r="Z1609" s="48"/>
      <c r="AA1609" s="39"/>
      <c r="AB1609" s="40"/>
      <c r="AC1609" s="40"/>
      <c r="AD1609" s="40"/>
      <c r="AE1609" s="41"/>
      <c r="AF1609" s="42"/>
      <c r="AG1609" s="49"/>
      <c r="AH1609" s="43"/>
      <c r="AI1609" s="43"/>
      <c r="AJ1609" s="44"/>
      <c r="AK1609" s="44"/>
      <c r="AL1609" s="44"/>
      <c r="AM1609" s="44"/>
      <c r="AN1609" s="36"/>
      <c r="AO1609" s="36"/>
      <c r="AP1609" s="36"/>
      <c r="AQ1609" s="36"/>
      <c r="AR1609" s="36"/>
      <c r="AS1609" s="36"/>
    </row>
    <row r="1610" spans="19:45" ht="30" customHeight="1" x14ac:dyDescent="0.25">
      <c r="S1610" s="4" t="str">
        <f>$BB$17</f>
        <v>-</v>
      </c>
      <c r="T1610" s="3"/>
      <c r="U1610" s="36"/>
      <c r="V1610" s="37"/>
      <c r="W1610" s="37"/>
      <c r="X1610" s="38"/>
      <c r="Y1610" s="38"/>
      <c r="Z1610" s="48"/>
      <c r="AA1610" s="39"/>
      <c r="AB1610" s="40"/>
      <c r="AC1610" s="40"/>
      <c r="AD1610" s="40"/>
      <c r="AE1610" s="41"/>
      <c r="AF1610" s="42"/>
      <c r="AG1610" s="49"/>
      <c r="AH1610" s="43"/>
      <c r="AI1610" s="43"/>
      <c r="AJ1610" s="44"/>
      <c r="AK1610" s="44"/>
      <c r="AL1610" s="44"/>
      <c r="AM1610" s="44"/>
      <c r="AN1610" s="36"/>
      <c r="AO1610" s="36"/>
      <c r="AP1610" s="36"/>
      <c r="AQ1610" s="36"/>
      <c r="AR1610" s="36"/>
      <c r="AS1610" s="36"/>
    </row>
    <row r="1611" spans="19:45" ht="30" customHeight="1" x14ac:dyDescent="0.25">
      <c r="S1611" s="4" t="str">
        <f>$BB$18</f>
        <v>-</v>
      </c>
      <c r="T1611" s="3"/>
      <c r="U1611" s="36"/>
      <c r="V1611" s="37"/>
      <c r="W1611" s="37"/>
      <c r="X1611" s="38"/>
      <c r="Y1611" s="38"/>
      <c r="Z1611" s="48"/>
      <c r="AA1611" s="39"/>
      <c r="AB1611" s="40"/>
      <c r="AC1611" s="40"/>
      <c r="AD1611" s="40"/>
      <c r="AE1611" s="41"/>
      <c r="AF1611" s="42"/>
      <c r="AG1611" s="49"/>
      <c r="AH1611" s="43"/>
      <c r="AI1611" s="43"/>
      <c r="AJ1611" s="44"/>
      <c r="AK1611" s="44"/>
      <c r="AL1611" s="44"/>
      <c r="AM1611" s="44"/>
      <c r="AN1611" s="36"/>
      <c r="AO1611" s="36"/>
      <c r="AP1611" s="36"/>
      <c r="AQ1611" s="36"/>
      <c r="AR1611" s="36"/>
      <c r="AS1611" s="36"/>
    </row>
    <row r="1612" spans="19:45" ht="30" customHeight="1" x14ac:dyDescent="0.25">
      <c r="S1612" s="4" t="str">
        <f>$BB$19</f>
        <v>-</v>
      </c>
      <c r="T1612" s="3"/>
      <c r="U1612" s="36"/>
      <c r="V1612" s="37"/>
      <c r="W1612" s="37"/>
      <c r="X1612" s="38"/>
      <c r="Y1612" s="38"/>
      <c r="Z1612" s="48"/>
      <c r="AA1612" s="39"/>
      <c r="AB1612" s="40"/>
      <c r="AC1612" s="40"/>
      <c r="AD1612" s="40"/>
      <c r="AE1612" s="41"/>
      <c r="AF1612" s="42"/>
      <c r="AG1612" s="49"/>
      <c r="AH1612" s="43"/>
      <c r="AI1612" s="43"/>
      <c r="AJ1612" s="44"/>
      <c r="AK1612" s="44"/>
      <c r="AL1612" s="44"/>
      <c r="AM1612" s="44"/>
      <c r="AN1612" s="36"/>
      <c r="AO1612" s="36"/>
      <c r="AP1612" s="36"/>
      <c r="AQ1612" s="36"/>
      <c r="AR1612" s="36"/>
      <c r="AS1612" s="36"/>
    </row>
    <row r="1613" spans="19:45" ht="30" customHeight="1" x14ac:dyDescent="0.25">
      <c r="S1613" s="4" t="str">
        <f>$BB$20</f>
        <v>-</v>
      </c>
      <c r="T1613" s="3"/>
      <c r="U1613" s="36"/>
      <c r="V1613" s="37"/>
      <c r="W1613" s="37"/>
      <c r="X1613" s="38"/>
      <c r="Y1613" s="38"/>
      <c r="Z1613" s="48"/>
      <c r="AA1613" s="39"/>
      <c r="AB1613" s="40"/>
      <c r="AC1613" s="40"/>
      <c r="AD1613" s="40"/>
      <c r="AE1613" s="41"/>
      <c r="AF1613" s="42"/>
      <c r="AG1613" s="49"/>
      <c r="AH1613" s="43"/>
      <c r="AI1613" s="43"/>
      <c r="AJ1613" s="44"/>
      <c r="AK1613" s="44"/>
      <c r="AL1613" s="44"/>
      <c r="AM1613" s="44"/>
      <c r="AN1613" s="36"/>
      <c r="AO1613" s="36"/>
      <c r="AP1613" s="36"/>
      <c r="AQ1613" s="36"/>
      <c r="AR1613" s="36"/>
      <c r="AS1613" s="36"/>
    </row>
    <row r="1614" spans="19:45" ht="30" customHeight="1" x14ac:dyDescent="0.25">
      <c r="S1614" s="4" t="str">
        <f>$BB$21</f>
        <v>-</v>
      </c>
      <c r="T1614" s="3"/>
      <c r="U1614" s="36"/>
      <c r="V1614" s="37"/>
      <c r="W1614" s="37"/>
      <c r="X1614" s="38"/>
      <c r="Y1614" s="38"/>
      <c r="Z1614" s="48"/>
      <c r="AA1614" s="39"/>
      <c r="AB1614" s="40"/>
      <c r="AC1614" s="40"/>
      <c r="AD1614" s="40"/>
      <c r="AE1614" s="41"/>
      <c r="AF1614" s="42"/>
      <c r="AG1614" s="49"/>
      <c r="AH1614" s="43"/>
      <c r="AI1614" s="43"/>
      <c r="AJ1614" s="44"/>
      <c r="AK1614" s="44"/>
      <c r="AL1614" s="44"/>
      <c r="AM1614" s="44"/>
      <c r="AN1614" s="36"/>
      <c r="AO1614" s="36"/>
      <c r="AP1614" s="36"/>
      <c r="AQ1614" s="36"/>
      <c r="AR1614" s="36"/>
      <c r="AS1614" s="36"/>
    </row>
    <row r="1615" spans="19:45" ht="30" customHeight="1" x14ac:dyDescent="0.25">
      <c r="S1615" s="4" t="str">
        <f>$BB$22</f>
        <v>-</v>
      </c>
      <c r="T1615" s="3"/>
      <c r="U1615" s="36"/>
      <c r="V1615" s="37"/>
      <c r="W1615" s="37"/>
      <c r="X1615" s="38"/>
      <c r="Y1615" s="38"/>
      <c r="Z1615" s="48"/>
      <c r="AA1615" s="39"/>
      <c r="AB1615" s="40"/>
      <c r="AC1615" s="40"/>
      <c r="AD1615" s="40"/>
      <c r="AE1615" s="41"/>
      <c r="AF1615" s="42"/>
      <c r="AG1615" s="49"/>
      <c r="AH1615" s="43"/>
      <c r="AI1615" s="43"/>
      <c r="AJ1615" s="44"/>
      <c r="AK1615" s="44"/>
      <c r="AL1615" s="44"/>
      <c r="AM1615" s="44"/>
      <c r="AN1615" s="36"/>
      <c r="AO1615" s="36"/>
      <c r="AP1615" s="36"/>
      <c r="AQ1615" s="36"/>
      <c r="AR1615" s="36"/>
      <c r="AS1615" s="36"/>
    </row>
    <row r="1616" spans="19:45" ht="30" customHeight="1" x14ac:dyDescent="0.25">
      <c r="S1616" s="4" t="str">
        <f>$BB$23</f>
        <v>-</v>
      </c>
      <c r="T1616" s="3"/>
      <c r="U1616" s="36"/>
      <c r="V1616" s="37"/>
      <c r="W1616" s="37"/>
      <c r="X1616" s="38"/>
      <c r="Y1616" s="38"/>
      <c r="Z1616" s="48"/>
      <c r="AA1616" s="39"/>
      <c r="AB1616" s="40"/>
      <c r="AC1616" s="40"/>
      <c r="AD1616" s="40"/>
      <c r="AE1616" s="41"/>
      <c r="AF1616" s="42"/>
      <c r="AG1616" s="49"/>
      <c r="AH1616" s="43"/>
      <c r="AI1616" s="43"/>
      <c r="AJ1616" s="44"/>
      <c r="AK1616" s="44"/>
      <c r="AL1616" s="44"/>
      <c r="AM1616" s="44"/>
      <c r="AN1616" s="36"/>
      <c r="AO1616" s="36"/>
      <c r="AP1616" s="36"/>
      <c r="AQ1616" s="36"/>
      <c r="AR1616" s="36"/>
      <c r="AS1616" s="36"/>
    </row>
    <row r="1617" spans="19:45" ht="30" customHeight="1" x14ac:dyDescent="0.25">
      <c r="S1617" s="4" t="str">
        <f>$BB$24</f>
        <v>-</v>
      </c>
      <c r="T1617" s="3"/>
      <c r="U1617" s="36"/>
      <c r="V1617" s="37"/>
      <c r="W1617" s="37"/>
      <c r="X1617" s="38"/>
      <c r="Y1617" s="38"/>
      <c r="Z1617" s="48"/>
      <c r="AA1617" s="39"/>
      <c r="AB1617" s="40"/>
      <c r="AC1617" s="40"/>
      <c r="AD1617" s="40"/>
      <c r="AE1617" s="41"/>
      <c r="AF1617" s="42"/>
      <c r="AG1617" s="49"/>
      <c r="AH1617" s="43"/>
      <c r="AI1617" s="43"/>
      <c r="AJ1617" s="44"/>
      <c r="AK1617" s="44"/>
      <c r="AL1617" s="44"/>
      <c r="AM1617" s="44"/>
      <c r="AN1617" s="36"/>
      <c r="AO1617" s="36"/>
      <c r="AP1617" s="36"/>
      <c r="AQ1617" s="36"/>
      <c r="AR1617" s="36"/>
      <c r="AS1617" s="36"/>
    </row>
    <row r="1618" spans="19:45" ht="30" customHeight="1" x14ac:dyDescent="0.25">
      <c r="S1618" s="4" t="str">
        <f>$BB$25</f>
        <v>-</v>
      </c>
      <c r="T1618" s="3"/>
      <c r="U1618" s="36"/>
      <c r="V1618" s="37"/>
      <c r="W1618" s="37"/>
      <c r="X1618" s="38"/>
      <c r="Y1618" s="38"/>
      <c r="Z1618" s="48"/>
      <c r="AA1618" s="39"/>
      <c r="AB1618" s="40"/>
      <c r="AC1618" s="40"/>
      <c r="AD1618" s="40"/>
      <c r="AE1618" s="41"/>
      <c r="AF1618" s="42"/>
      <c r="AG1618" s="49"/>
      <c r="AH1618" s="43"/>
      <c r="AI1618" s="43"/>
      <c r="AJ1618" s="44"/>
      <c r="AK1618" s="44"/>
      <c r="AL1618" s="44"/>
      <c r="AM1618" s="44"/>
      <c r="AN1618" s="36"/>
      <c r="AO1618" s="36"/>
      <c r="AP1618" s="36"/>
      <c r="AQ1618" s="36"/>
      <c r="AR1618" s="36"/>
      <c r="AS1618" s="36"/>
    </row>
    <row r="1619" spans="19:45" ht="30" customHeight="1" x14ac:dyDescent="0.25">
      <c r="S1619" s="4" t="str">
        <f>$BB$26</f>
        <v>-</v>
      </c>
      <c r="T1619" s="3"/>
      <c r="U1619" s="36"/>
      <c r="V1619" s="37"/>
      <c r="W1619" s="37"/>
      <c r="X1619" s="38"/>
      <c r="Y1619" s="38"/>
      <c r="Z1619" s="48"/>
      <c r="AA1619" s="39"/>
      <c r="AB1619" s="40"/>
      <c r="AC1619" s="40"/>
      <c r="AD1619" s="40"/>
      <c r="AE1619" s="41"/>
      <c r="AF1619" s="42"/>
      <c r="AG1619" s="49"/>
      <c r="AH1619" s="43"/>
      <c r="AI1619" s="43"/>
      <c r="AJ1619" s="44"/>
      <c r="AK1619" s="44"/>
      <c r="AL1619" s="44"/>
      <c r="AM1619" s="44"/>
      <c r="AN1619" s="36"/>
      <c r="AO1619" s="36"/>
      <c r="AP1619" s="36"/>
      <c r="AQ1619" s="36"/>
      <c r="AR1619" s="36"/>
      <c r="AS1619" s="36"/>
    </row>
    <row r="1620" spans="19:45" ht="30" customHeight="1" x14ac:dyDescent="0.25">
      <c r="S1620" s="4" t="str">
        <f>$BB$27</f>
        <v>-</v>
      </c>
      <c r="T1620" s="3"/>
      <c r="U1620" s="36"/>
      <c r="V1620" s="37"/>
      <c r="W1620" s="37"/>
      <c r="X1620" s="38"/>
      <c r="Y1620" s="38"/>
      <c r="Z1620" s="48"/>
      <c r="AA1620" s="39"/>
      <c r="AB1620" s="40"/>
      <c r="AC1620" s="40"/>
      <c r="AD1620" s="40"/>
      <c r="AE1620" s="41"/>
      <c r="AF1620" s="42"/>
      <c r="AG1620" s="49"/>
      <c r="AH1620" s="43"/>
      <c r="AI1620" s="43"/>
      <c r="AJ1620" s="44"/>
      <c r="AK1620" s="44"/>
      <c r="AL1620" s="44"/>
      <c r="AM1620" s="44"/>
      <c r="AN1620" s="36"/>
      <c r="AO1620" s="36"/>
      <c r="AP1620" s="36"/>
      <c r="AQ1620" s="36"/>
      <c r="AR1620" s="36"/>
      <c r="AS1620" s="36"/>
    </row>
    <row r="1621" spans="19:45" ht="30" customHeight="1" x14ac:dyDescent="0.25">
      <c r="S1621" s="4" t="str">
        <f>$BB$28</f>
        <v>-</v>
      </c>
      <c r="T1621" s="3"/>
      <c r="U1621" s="36"/>
      <c r="V1621" s="37"/>
      <c r="W1621" s="37"/>
      <c r="X1621" s="38"/>
      <c r="Y1621" s="38"/>
      <c r="Z1621" s="48"/>
      <c r="AA1621" s="39"/>
      <c r="AB1621" s="40"/>
      <c r="AC1621" s="40"/>
      <c r="AD1621" s="40"/>
      <c r="AE1621" s="41"/>
      <c r="AF1621" s="42"/>
      <c r="AG1621" s="49"/>
      <c r="AH1621" s="43"/>
      <c r="AI1621" s="43"/>
      <c r="AJ1621" s="44"/>
      <c r="AK1621" s="44"/>
      <c r="AL1621" s="44"/>
      <c r="AM1621" s="44"/>
      <c r="AN1621" s="36"/>
      <c r="AO1621" s="36"/>
      <c r="AP1621" s="36"/>
      <c r="AQ1621" s="36"/>
      <c r="AR1621" s="36"/>
      <c r="AS1621" s="36"/>
    </row>
    <row r="1622" spans="19:45" ht="30" customHeight="1" x14ac:dyDescent="0.25">
      <c r="S1622" s="4" t="str">
        <f>$BB$29</f>
        <v>-</v>
      </c>
      <c r="T1622" s="3"/>
      <c r="U1622" s="36"/>
      <c r="V1622" s="37"/>
      <c r="W1622" s="37"/>
      <c r="X1622" s="38"/>
      <c r="Y1622" s="38"/>
      <c r="Z1622" s="48"/>
      <c r="AA1622" s="39"/>
      <c r="AB1622" s="40"/>
      <c r="AC1622" s="40"/>
      <c r="AD1622" s="40"/>
      <c r="AE1622" s="41"/>
      <c r="AF1622" s="42"/>
      <c r="AG1622" s="49"/>
      <c r="AH1622" s="43"/>
      <c r="AI1622" s="43"/>
      <c r="AJ1622" s="44"/>
      <c r="AK1622" s="44"/>
      <c r="AL1622" s="44"/>
      <c r="AM1622" s="44"/>
      <c r="AN1622" s="36"/>
      <c r="AO1622" s="36"/>
      <c r="AP1622" s="36"/>
      <c r="AQ1622" s="36"/>
      <c r="AR1622" s="36"/>
      <c r="AS1622" s="36"/>
    </row>
    <row r="1623" spans="19:45" ht="30" customHeight="1" x14ac:dyDescent="0.25">
      <c r="S1623" s="4" t="str">
        <f>$BB$30</f>
        <v>-</v>
      </c>
      <c r="T1623" s="3"/>
      <c r="U1623" s="36"/>
      <c r="V1623" s="37"/>
      <c r="W1623" s="37"/>
      <c r="X1623" s="38"/>
      <c r="Y1623" s="38"/>
      <c r="Z1623" s="48"/>
      <c r="AA1623" s="39"/>
      <c r="AB1623" s="40"/>
      <c r="AC1623" s="40"/>
      <c r="AD1623" s="40"/>
      <c r="AE1623" s="41"/>
      <c r="AF1623" s="42"/>
      <c r="AG1623" s="49"/>
      <c r="AH1623" s="43"/>
      <c r="AI1623" s="43"/>
      <c r="AJ1623" s="44"/>
      <c r="AK1623" s="44"/>
      <c r="AL1623" s="44"/>
      <c r="AM1623" s="44"/>
      <c r="AN1623" s="36"/>
      <c r="AO1623" s="36"/>
      <c r="AP1623" s="36"/>
      <c r="AQ1623" s="36"/>
      <c r="AR1623" s="36"/>
      <c r="AS1623" s="36"/>
    </row>
    <row r="1624" spans="19:45" ht="30" customHeight="1" x14ac:dyDescent="0.25">
      <c r="S1624" s="4" t="str">
        <f>$BB$31</f>
        <v>-</v>
      </c>
      <c r="T1624" s="3"/>
      <c r="U1624" s="36"/>
      <c r="V1624" s="37"/>
      <c r="W1624" s="37"/>
      <c r="X1624" s="38"/>
      <c r="Y1624" s="38"/>
      <c r="Z1624" s="48"/>
      <c r="AA1624" s="39"/>
      <c r="AB1624" s="40"/>
      <c r="AC1624" s="40"/>
      <c r="AD1624" s="40"/>
      <c r="AE1624" s="41"/>
      <c r="AF1624" s="42"/>
      <c r="AG1624" s="49"/>
      <c r="AH1624" s="43"/>
      <c r="AI1624" s="43"/>
      <c r="AJ1624" s="44"/>
      <c r="AK1624" s="44"/>
      <c r="AL1624" s="44"/>
      <c r="AM1624" s="44"/>
      <c r="AN1624" s="36"/>
      <c r="AO1624" s="36"/>
      <c r="AP1624" s="36"/>
      <c r="AQ1624" s="36"/>
      <c r="AR1624" s="36"/>
      <c r="AS1624" s="36"/>
    </row>
    <row r="1625" spans="19:45" ht="30" customHeight="1" x14ac:dyDescent="0.25">
      <c r="S1625" s="34"/>
      <c r="T1625" s="34"/>
      <c r="U1625" s="34"/>
      <c r="V1625" s="34"/>
      <c r="W1625" s="34"/>
      <c r="X1625" s="34"/>
      <c r="Y1625" s="34"/>
      <c r="Z1625" s="34"/>
      <c r="AA1625" s="34"/>
      <c r="AB1625" s="34"/>
      <c r="AC1625" s="34"/>
      <c r="AD1625" s="34"/>
      <c r="AE1625" s="34"/>
      <c r="AF1625" s="34"/>
      <c r="AG1625" s="34"/>
      <c r="AH1625" s="34"/>
      <c r="AI1625" s="34"/>
      <c r="AJ1625" s="34"/>
      <c r="AK1625" s="34"/>
      <c r="AL1625" s="34"/>
      <c r="AM1625" s="34"/>
      <c r="AN1625" s="34"/>
      <c r="AO1625" s="34"/>
      <c r="AP1625" s="34"/>
      <c r="AQ1625" s="34"/>
      <c r="AR1625" s="6"/>
      <c r="AS1625" s="6"/>
    </row>
    <row r="1626" spans="19:45" ht="30" customHeight="1" x14ac:dyDescent="0.25">
      <c r="S1626" s="31" cm="1">
        <f t="array" ref="S1626">BoxNum(ROW($S1626))</f>
        <v>26</v>
      </c>
      <c r="T1626" s="7" t="s">
        <v>698</v>
      </c>
      <c r="U1626" s="15" t="s">
        <v>1317</v>
      </c>
      <c r="V1626" s="12"/>
      <c r="W1626" s="65"/>
      <c r="X1626" s="12"/>
      <c r="Y1626" s="7">
        <f>VLOOKUP(U1626,$DX$1:$DZ$21,3,FALSE)</f>
        <v>0</v>
      </c>
      <c r="AD1626" s="8"/>
    </row>
    <row r="1627" spans="19:45" ht="30" customHeight="1" x14ac:dyDescent="0.25">
      <c r="S1627" s="7" t="s">
        <v>24</v>
      </c>
      <c r="T1627" s="15" t="s">
        <v>606</v>
      </c>
      <c r="U1627" s="5" t="s">
        <v>23</v>
      </c>
      <c r="V1627" s="7" t="str">
        <f>VLOOKUP(U1626,$DX$1:$DZ$21,2,FALSE)</f>
        <v>Bit11,13,15</v>
      </c>
      <c r="W1627" s="19"/>
      <c r="X1627" s="19"/>
      <c r="Y1627" s="19"/>
      <c r="Z1627" s="19"/>
      <c r="AA1627" s="5" t="s">
        <v>592</v>
      </c>
      <c r="AB1627" s="26" t="str">
        <f>T1646&amp;"_"&amp;ABS(T1644)&amp;"dB_"&amp;T1648&amp;"_"&amp;T1649&amp;"_"&amp;GetAbsMaxMinText(AF1630:AG1689)&amp;"_"&amp;T1629&amp;"_"&amp;T1628&amp;S1626&amp;"."&amp;T1652</f>
        <v>12V_TestMode_38dB_304ZA_N034A_393_432_ZTS6155SE_low power _PR26.0</v>
      </c>
      <c r="AC1627" s="18"/>
      <c r="AD1627" s="18"/>
      <c r="AE1627" s="18"/>
      <c r="AF1627" s="18"/>
      <c r="AG1627" s="18"/>
      <c r="AH1627" s="19"/>
      <c r="AI1627" s="19" t="s">
        <v>2</v>
      </c>
      <c r="AJ1627" s="16"/>
      <c r="AK1627" s="16"/>
      <c r="AL1627" s="16"/>
      <c r="AM1627" s="16"/>
      <c r="AN1627" s="16"/>
      <c r="AO1627" s="16"/>
      <c r="AP1627" s="16"/>
      <c r="AQ1627" s="16"/>
      <c r="AR1627" s="16"/>
      <c r="AS1627" s="16"/>
    </row>
    <row r="1628" spans="19:45" ht="30" customHeight="1" x14ac:dyDescent="0.25">
      <c r="S1628" s="7" t="s">
        <v>5</v>
      </c>
      <c r="T1628" s="15" t="s">
        <v>1162</v>
      </c>
      <c r="U1628" s="32" t="str">
        <f>HYPERLINK("#A"&amp;(S1626+1),"&lt;==Block" &amp; $S1626 &amp;"==&gt;")</f>
        <v>&lt;==Block26==&gt;</v>
      </c>
      <c r="V1628" s="51"/>
      <c r="W1628" s="19"/>
      <c r="X1628" s="19"/>
      <c r="Y1628" s="23"/>
      <c r="Z1628" s="8"/>
      <c r="AA1628" s="19"/>
      <c r="AB1628" s="121" t="str" cm="1">
        <f t="array" aca="1" ref="AB1628" ca="1">IF(INDIRECT(ADDRESS((QUOTIENT(ROW(AB1628)-0.1,65)*65)+4,COLUMN(AB1629)))="Gain-inphase","$BM$2:$BM$31","$BN$2:$BN$31")</f>
        <v>$BM$2:$BM$31</v>
      </c>
      <c r="AC1628" s="19"/>
      <c r="AD1628" s="19"/>
      <c r="AE1628" s="19"/>
      <c r="AF1628" s="19"/>
      <c r="AG1628" s="19"/>
      <c r="AH1628" s="19"/>
      <c r="AI1628" s="19"/>
      <c r="AJ1628" s="19"/>
      <c r="AK1628" s="19"/>
      <c r="AL1628" s="19"/>
      <c r="AM1628" s="19"/>
      <c r="AN1628" s="57" t="s">
        <v>723</v>
      </c>
      <c r="AO1628" s="57" t="s">
        <v>709</v>
      </c>
      <c r="AP1628" s="57" t="s">
        <v>710</v>
      </c>
      <c r="AQ1628" s="57" t="s">
        <v>611</v>
      </c>
      <c r="AR1628" s="57" t="s">
        <v>711</v>
      </c>
      <c r="AS1628" s="50"/>
    </row>
    <row r="1629" spans="19:45" ht="30" customHeight="1" x14ac:dyDescent="0.25">
      <c r="S1629" s="7" t="s">
        <v>10</v>
      </c>
      <c r="T1629" s="15" t="s">
        <v>1189</v>
      </c>
      <c r="U1629" s="52" t="s">
        <v>775</v>
      </c>
      <c r="V1629" s="33" t="s">
        <v>601</v>
      </c>
      <c r="W1629" s="33" t="s">
        <v>602</v>
      </c>
      <c r="X1629" s="33" t="s">
        <v>603</v>
      </c>
      <c r="Y1629" s="33" t="s">
        <v>603</v>
      </c>
      <c r="Z1629" s="33" t="s">
        <v>591</v>
      </c>
      <c r="AA1629" s="33" t="s">
        <v>7</v>
      </c>
      <c r="AB1629" s="120" t="s">
        <v>1329</v>
      </c>
      <c r="AC1629" s="33" t="s">
        <v>577</v>
      </c>
      <c r="AD1629" s="33" t="s">
        <v>611</v>
      </c>
      <c r="AE1629" s="33" t="s">
        <v>569</v>
      </c>
      <c r="AF1629" s="35" t="s">
        <v>593</v>
      </c>
      <c r="AG1629" s="35" t="s">
        <v>594</v>
      </c>
      <c r="AH1629" s="35" t="s">
        <v>595</v>
      </c>
      <c r="AI1629" s="35" t="s">
        <v>596</v>
      </c>
      <c r="AJ1629" s="56" t="s">
        <v>597</v>
      </c>
      <c r="AK1629" s="56" t="s">
        <v>598</v>
      </c>
      <c r="AL1629" s="56" t="s">
        <v>599</v>
      </c>
      <c r="AM1629" s="56" t="s">
        <v>600</v>
      </c>
      <c r="AN1629" s="56" t="str">
        <f>VLOOKUP($T1637,$DE$1:$DJ$31,2,FALSE)</f>
        <v>Full</v>
      </c>
      <c r="AO1629" s="56" t="str">
        <f>VLOOKUP($T1637,$DE$1:$DJ$31,3,FALSE)</f>
        <v>Full</v>
      </c>
      <c r="AP1629" s="56" t="str">
        <f>VLOOKUP($T1637,$DE$1:$DJ$31,4,FALSE)</f>
        <v>non</v>
      </c>
      <c r="AQ1629" s="56" t="str">
        <f>VLOOKUP($T1637,$DE$1:$DJ$31,5,FALSE)</f>
        <v>non</v>
      </c>
      <c r="AR1629" s="56" t="str">
        <f>VLOOKUP($T1637,$DE$1:$DJ$31,6,FALSE)</f>
        <v>Full</v>
      </c>
      <c r="AS1629" s="35" t="s">
        <v>726</v>
      </c>
    </row>
    <row r="1630" spans="19:45" ht="30" customHeight="1" x14ac:dyDescent="0.25">
      <c r="S1630" s="7" t="s">
        <v>18</v>
      </c>
      <c r="T1630" s="15" t="s">
        <v>1278</v>
      </c>
      <c r="U1630" s="36" t="str">
        <f t="shared" ref="U1630:U1635" ca="1" si="272">ConfigCode($AA1630,$AN1630,$AO1630,$AP1630,$AQ1630,$AR1630,$AF1630,$AG1630,2)</f>
        <v>0x44=-39.30,-43.20;</v>
      </c>
      <c r="V1630" s="37"/>
      <c r="W1630" s="37"/>
      <c r="X1630" s="68"/>
      <c r="Y1630" s="68"/>
      <c r="Z1630" s="55">
        <f t="shared" ref="Z1630:Z1635" ca="1" si="273" xml:space="preserve">
N("vbias,vlookup vbias range")+
VLOOKUP($AA1630,INDIRECT(BoxVal(ROW($AA1630),34,COLUMN(T1626))),2,FALSE)+
N("gain")+
$AB1630+
N("vcm")+
VLOOKUP($AC1630,$CT$1:$DC$31,7,FALSE)+
N("(vbias*vcp*vbg-vbias)*sensor ratio")+
VbiasCal($AA1630,$AD1630,$AE1630,BoxVal(ROW($AC1630),18,COLUMN($T$22)))+
N("vbias ref+gain ref")+
$V1630+$W1630</f>
        <v>1</v>
      </c>
      <c r="AA1630" s="39" t="s">
        <v>1150</v>
      </c>
      <c r="AB1630" s="40">
        <v>1</v>
      </c>
      <c r="AC1630" s="40" t="s">
        <v>996</v>
      </c>
      <c r="AD1630" s="40">
        <v>1</v>
      </c>
      <c r="AE1630" s="41">
        <v>0</v>
      </c>
      <c r="AF1630" s="42">
        <v>-39.300000000000004</v>
      </c>
      <c r="AG1630" s="42">
        <v>-43.2</v>
      </c>
      <c r="AH1630" s="43">
        <f t="shared" ref="AH1630:AH1635" ca="1" si="274">$AF1630+$Z1630</f>
        <v>-38.300000000000004</v>
      </c>
      <c r="AI1630" s="43">
        <f t="shared" ref="AI1630:AI1635" ca="1" si="275">$AG1630+$Z1630</f>
        <v>-42.2</v>
      </c>
      <c r="AJ1630" s="44">
        <f t="shared" ref="AJ1630:AJ1635" ca="1" si="276" xml:space="preserve">
N("initial sens-loopgain")+
$AF1630-BoxVal(ROW($AA1630),26,COLUMN(INDIRECT("T"&amp;(INT(ROW($AA1647)/65))*65+2)))</f>
        <v>-39.300000000000004</v>
      </c>
      <c r="AK1630" s="44">
        <f t="shared" ref="AK1630:AK1635" ca="1" si="277">AJ1630+(AG1630-AF1630)</f>
        <v>-43.2</v>
      </c>
      <c r="AL1630" s="44">
        <f t="shared" ref="AL1630:AL1635" ca="1" si="278" xml:space="preserve">
N("initial sens-loopgain-gain-gain ref-vcm")+
$AH1630-
BoxVal(ROW($AA1630),26,COLUMN(INDIRECT("T"&amp;(INT(ROW($AA1647)/65))*65+2)))-
$AB1630-
$W1630-
IFERROR(VLOOKUP($AC1630,$CT$1:$DC$31,7,FALSE),0)</f>
        <v>-39.300000000000004</v>
      </c>
      <c r="AM1630" s="44">
        <f t="shared" ref="AM1630:AM1635" ca="1" si="279">AL1630+(AG1630-AF1630)</f>
        <v>-43.2</v>
      </c>
      <c r="AN1630" s="36" t="str">
        <f t="shared" ref="AN1630:AN1635" ca="1" si="280">IF(BoxVal(ROW(AA1630),9,COLUMN(T1628))="FIX","00",ManualLookup(AA1630,BoxVal(ROW(AA1630),4,COLUMN(AN1628)),INDIRECT(DN$3)))</f>
        <v>40</v>
      </c>
      <c r="AO1630" s="36" t="str">
        <f ca="1">ManualLookup(AB1630,BoxVal(ROW(AB1630),4,COLUMN(AO1628)),IF(INDIRECT("$AB$"&amp;(INT((ROW()-4)/65)*65+4))="Gain-outphase",INDIRECT(DO$4),INDIRECT(DO$3)))</f>
        <v>04</v>
      </c>
      <c r="AP1630" s="36" t="str">
        <f t="shared" ref="AO1630:AR1635" ca="1" si="281">ManualLookup(AC1630,BoxVal(ROW(AC1630),4,COLUMN(AP1628)),INDIRECT(DP$3))</f>
        <v>00</v>
      </c>
      <c r="AQ1630" s="36" t="str">
        <f t="shared" ca="1" si="281"/>
        <v>00</v>
      </c>
      <c r="AR1630" s="36" t="str">
        <f t="shared" ca="1" si="281"/>
        <v>00</v>
      </c>
      <c r="AS1630" s="33"/>
    </row>
    <row r="1631" spans="19:45" ht="30" customHeight="1" x14ac:dyDescent="0.25">
      <c r="S1631" s="7" t="s">
        <v>13</v>
      </c>
      <c r="T1631" s="15" t="s">
        <v>1307</v>
      </c>
      <c r="U1631" s="36" t="str">
        <f t="shared" ca="1" si="272"/>
        <v>0x45=-39.80,-39.30;</v>
      </c>
      <c r="V1631" s="37"/>
      <c r="W1631" s="37"/>
      <c r="X1631" s="68"/>
      <c r="Y1631" s="68"/>
      <c r="Z1631" s="55">
        <f t="shared" ca="1" si="273"/>
        <v>1.5</v>
      </c>
      <c r="AA1631" s="39" t="s">
        <v>1150</v>
      </c>
      <c r="AB1631" s="40">
        <v>1.5</v>
      </c>
      <c r="AC1631" s="40" t="s">
        <v>996</v>
      </c>
      <c r="AD1631" s="40">
        <v>1</v>
      </c>
      <c r="AE1631" s="41">
        <v>0</v>
      </c>
      <c r="AF1631" s="42">
        <v>-39.800000000000004</v>
      </c>
      <c r="AG1631" s="47">
        <f>AF1630</f>
        <v>-39.300000000000004</v>
      </c>
      <c r="AH1631" s="43">
        <f t="shared" ca="1" si="274"/>
        <v>-38.300000000000004</v>
      </c>
      <c r="AI1631" s="43">
        <f t="shared" ca="1" si="275"/>
        <v>-37.800000000000004</v>
      </c>
      <c r="AJ1631" s="44">
        <f t="shared" ca="1" si="276"/>
        <v>-39.800000000000004</v>
      </c>
      <c r="AK1631" s="44">
        <f t="shared" ca="1" si="277"/>
        <v>-39.300000000000004</v>
      </c>
      <c r="AL1631" s="44">
        <f t="shared" ca="1" si="278"/>
        <v>-39.800000000000004</v>
      </c>
      <c r="AM1631" s="44">
        <f t="shared" ca="1" si="279"/>
        <v>-39.300000000000004</v>
      </c>
      <c r="AN1631" s="36" t="str">
        <f t="shared" ca="1" si="280"/>
        <v>40</v>
      </c>
      <c r="AO1631" s="36" t="str">
        <f ca="1">ManualLookup(AB1631,BoxVal(ROW(AB1631),4,COLUMN(AO1629)),IF(INDIRECT("$AB$"&amp;(INT((ROW()-4)/65)*65+4))="Gain-outphase",INDIRECT(DO$4),INDIRECT(DO$3)))</f>
        <v>05</v>
      </c>
      <c r="AP1631" s="36" t="str">
        <f t="shared" ca="1" si="281"/>
        <v>00</v>
      </c>
      <c r="AQ1631" s="36" t="str">
        <f t="shared" ca="1" si="281"/>
        <v>00</v>
      </c>
      <c r="AR1631" s="36" t="str">
        <f t="shared" ca="1" si="281"/>
        <v>00</v>
      </c>
      <c r="AS1631" s="36"/>
    </row>
    <row r="1632" spans="19:45" ht="30" customHeight="1" x14ac:dyDescent="0.25">
      <c r="S1632" s="26"/>
      <c r="T1632" s="17"/>
      <c r="U1632" s="36" t="str">
        <f t="shared" ca="1" si="272"/>
        <v>0x46=-40.30,-39.80;</v>
      </c>
      <c r="V1632" s="37"/>
      <c r="W1632" s="37"/>
      <c r="X1632" s="68"/>
      <c r="Y1632" s="68"/>
      <c r="Z1632" s="55">
        <f t="shared" ca="1" si="273"/>
        <v>2</v>
      </c>
      <c r="AA1632" s="39" t="s">
        <v>587</v>
      </c>
      <c r="AB1632" s="40">
        <v>2</v>
      </c>
      <c r="AC1632" s="40" t="s">
        <v>995</v>
      </c>
      <c r="AD1632" s="40">
        <v>1</v>
      </c>
      <c r="AE1632" s="41">
        <v>0</v>
      </c>
      <c r="AF1632" s="42">
        <v>-40.300000000000004</v>
      </c>
      <c r="AG1632" s="47">
        <f>AF1631</f>
        <v>-39.800000000000004</v>
      </c>
      <c r="AH1632" s="43">
        <f t="shared" ca="1" si="274"/>
        <v>-38.300000000000004</v>
      </c>
      <c r="AI1632" s="43">
        <f t="shared" ca="1" si="275"/>
        <v>-37.800000000000004</v>
      </c>
      <c r="AJ1632" s="44">
        <f t="shared" ca="1" si="276"/>
        <v>-40.300000000000004</v>
      </c>
      <c r="AK1632" s="44">
        <f t="shared" ca="1" si="277"/>
        <v>-39.800000000000004</v>
      </c>
      <c r="AL1632" s="44">
        <f t="shared" ca="1" si="278"/>
        <v>-40.300000000000004</v>
      </c>
      <c r="AM1632" s="44">
        <f t="shared" ca="1" si="279"/>
        <v>-39.800000000000004</v>
      </c>
      <c r="AN1632" s="36" t="str">
        <f t="shared" ca="1" si="280"/>
        <v>40</v>
      </c>
      <c r="AO1632" s="36" t="str">
        <f ca="1">ManualLookup(AB1632,BoxVal(ROW(AB1632),4,COLUMN(AO1630)),IF(INDIRECT("$AB$"&amp;(INT((ROW()-4)/65)*65+4))="Gain-outphase",INDIRECT(DO$4),INDIRECT(DO$3)))</f>
        <v>06</v>
      </c>
      <c r="AP1632" s="36" t="str">
        <f t="shared" ca="1" si="281"/>
        <v>00</v>
      </c>
      <c r="AQ1632" s="36" t="str">
        <f t="shared" ca="1" si="281"/>
        <v>00</v>
      </c>
      <c r="AR1632" s="36" t="str">
        <f t="shared" ca="1" si="281"/>
        <v>00</v>
      </c>
      <c r="AS1632" s="36"/>
    </row>
    <row r="1633" spans="19:45" ht="30" customHeight="1" x14ac:dyDescent="0.25">
      <c r="S1633" s="7" t="s">
        <v>19</v>
      </c>
      <c r="T1633" s="15" t="s">
        <v>1150</v>
      </c>
      <c r="U1633" s="36" t="str">
        <f t="shared" ca="1" si="272"/>
        <v>0x54=-40.90,-40.30;</v>
      </c>
      <c r="V1633" s="37"/>
      <c r="W1633" s="37"/>
      <c r="X1633" s="68"/>
      <c r="Y1633" s="68"/>
      <c r="Z1633" s="55">
        <f t="shared" ca="1" si="273"/>
        <v>2.5</v>
      </c>
      <c r="AA1633" s="39" t="s">
        <v>580</v>
      </c>
      <c r="AB1633" s="40">
        <v>1</v>
      </c>
      <c r="AC1633" s="40" t="s">
        <v>995</v>
      </c>
      <c r="AD1633" s="40">
        <v>1</v>
      </c>
      <c r="AE1633" s="41">
        <v>0</v>
      </c>
      <c r="AF1633" s="42">
        <v>-40.9</v>
      </c>
      <c r="AG1633" s="47">
        <f>AF1632</f>
        <v>-40.300000000000004</v>
      </c>
      <c r="AH1633" s="43">
        <f t="shared" ca="1" si="274"/>
        <v>-38.4</v>
      </c>
      <c r="AI1633" s="43">
        <f t="shared" ca="1" si="275"/>
        <v>-37.800000000000004</v>
      </c>
      <c r="AJ1633" s="44">
        <f t="shared" ca="1" si="276"/>
        <v>-40.9</v>
      </c>
      <c r="AK1633" s="44">
        <f t="shared" ca="1" si="277"/>
        <v>-40.300000000000004</v>
      </c>
      <c r="AL1633" s="44">
        <f t="shared" ca="1" si="278"/>
        <v>-39.4</v>
      </c>
      <c r="AM1633" s="44">
        <f t="shared" ca="1" si="279"/>
        <v>-38.800000000000004</v>
      </c>
      <c r="AN1633" s="36" t="str">
        <f t="shared" ca="1" si="280"/>
        <v>50</v>
      </c>
      <c r="AO1633" s="36" t="str">
        <f ca="1">ManualLookup(AB1633,BoxVal(ROW(AB1633),4,COLUMN(AO1631)),IF(INDIRECT("$AB$"&amp;(INT((ROW()-4)/65)*65+4))="Gain-outphase",INDIRECT(DO$4),INDIRECT(DO$3)))</f>
        <v>04</v>
      </c>
      <c r="AP1633" s="36" t="str">
        <f t="shared" ca="1" si="281"/>
        <v>00</v>
      </c>
      <c r="AQ1633" s="36" t="str">
        <f t="shared" ca="1" si="281"/>
        <v>00</v>
      </c>
      <c r="AR1633" s="36" t="str">
        <f t="shared" ca="1" si="281"/>
        <v>00</v>
      </c>
      <c r="AS1633" s="36"/>
    </row>
    <row r="1634" spans="19:45" ht="30" customHeight="1" x14ac:dyDescent="0.25">
      <c r="S1634" s="7" t="s">
        <v>15</v>
      </c>
      <c r="T1634" s="15" t="s">
        <v>1151</v>
      </c>
      <c r="U1634" s="36" t="str">
        <f t="shared" ca="1" si="272"/>
        <v>0x55=-41.10,-40.90;</v>
      </c>
      <c r="V1634" s="37">
        <v>-0.3</v>
      </c>
      <c r="W1634" s="37"/>
      <c r="X1634" s="68"/>
      <c r="Y1634" s="68"/>
      <c r="Z1634" s="55">
        <f t="shared" ca="1" si="273"/>
        <v>2.7</v>
      </c>
      <c r="AA1634" s="39" t="s">
        <v>580</v>
      </c>
      <c r="AB1634" s="40">
        <v>1.5</v>
      </c>
      <c r="AC1634" s="40" t="s">
        <v>995</v>
      </c>
      <c r="AD1634" s="40">
        <v>1</v>
      </c>
      <c r="AE1634" s="41">
        <v>0</v>
      </c>
      <c r="AF1634" s="42">
        <v>-41.1</v>
      </c>
      <c r="AG1634" s="47">
        <f>AF1633</f>
        <v>-40.9</v>
      </c>
      <c r="AH1634" s="43">
        <f t="shared" ca="1" si="274"/>
        <v>-38.4</v>
      </c>
      <c r="AI1634" s="43">
        <f t="shared" ca="1" si="275"/>
        <v>-38.199999999999996</v>
      </c>
      <c r="AJ1634" s="44">
        <f t="shared" ca="1" si="276"/>
        <v>-41.1</v>
      </c>
      <c r="AK1634" s="44">
        <f t="shared" ca="1" si="277"/>
        <v>-40.9</v>
      </c>
      <c r="AL1634" s="44">
        <f t="shared" ca="1" si="278"/>
        <v>-39.9</v>
      </c>
      <c r="AM1634" s="44">
        <f t="shared" ca="1" si="279"/>
        <v>-39.699999999999996</v>
      </c>
      <c r="AN1634" s="36" t="str">
        <f t="shared" ca="1" si="280"/>
        <v>50</v>
      </c>
      <c r="AO1634" s="36" t="str">
        <f ca="1">ManualLookup(AB1634,BoxVal(ROW(AB1634),4,COLUMN(AO1632)),IF(INDIRECT("$AB$"&amp;(INT((ROW()-4)/65)*65+4))="Gain-outphase",INDIRECT(DO$4),INDIRECT(DO$3)))</f>
        <v>05</v>
      </c>
      <c r="AP1634" s="36" t="str">
        <f t="shared" ca="1" si="281"/>
        <v>00</v>
      </c>
      <c r="AQ1634" s="36" t="str">
        <f t="shared" ca="1" si="281"/>
        <v>00</v>
      </c>
      <c r="AR1634" s="36" t="str">
        <f t="shared" ca="1" si="281"/>
        <v>00</v>
      </c>
      <c r="AS1634" s="36"/>
    </row>
    <row r="1635" spans="19:45" ht="30" customHeight="1" x14ac:dyDescent="0.25">
      <c r="S1635" s="7" t="s">
        <v>705</v>
      </c>
      <c r="T1635" s="15" t="s">
        <v>1300</v>
      </c>
      <c r="U1635" s="36" t="str">
        <f t="shared" ca="1" si="272"/>
        <v>0x56=-41.60,-41.10;</v>
      </c>
      <c r="V1635" s="37">
        <v>-0.3</v>
      </c>
      <c r="W1635" s="37"/>
      <c r="X1635" s="68"/>
      <c r="Y1635" s="68"/>
      <c r="Z1635" s="55">
        <f t="shared" ca="1" si="273"/>
        <v>3.2</v>
      </c>
      <c r="AA1635" s="39" t="s">
        <v>580</v>
      </c>
      <c r="AB1635" s="40">
        <v>2</v>
      </c>
      <c r="AC1635" s="40" t="s">
        <v>995</v>
      </c>
      <c r="AD1635" s="40">
        <v>1</v>
      </c>
      <c r="AE1635" s="41">
        <v>0</v>
      </c>
      <c r="AF1635" s="42">
        <v>-41.6</v>
      </c>
      <c r="AG1635" s="47">
        <f>AF1634</f>
        <v>-41.1</v>
      </c>
      <c r="AH1635" s="43">
        <f t="shared" ca="1" si="274"/>
        <v>-38.4</v>
      </c>
      <c r="AI1635" s="43">
        <f t="shared" ca="1" si="275"/>
        <v>-37.9</v>
      </c>
      <c r="AJ1635" s="44">
        <f t="shared" ca="1" si="276"/>
        <v>-41.6</v>
      </c>
      <c r="AK1635" s="44">
        <f t="shared" ca="1" si="277"/>
        <v>-41.1</v>
      </c>
      <c r="AL1635" s="44">
        <f t="shared" ca="1" si="278"/>
        <v>-40.4</v>
      </c>
      <c r="AM1635" s="44">
        <f t="shared" ca="1" si="279"/>
        <v>-39.9</v>
      </c>
      <c r="AN1635" s="36" t="str">
        <f t="shared" ca="1" si="280"/>
        <v>50</v>
      </c>
      <c r="AO1635" s="36" t="str">
        <f ca="1">ManualLookup(AB1635,BoxVal(ROW(AB1635),4,COLUMN(AO1633)),IF(INDIRECT("$AB$"&amp;(INT((ROW()-4)/65)*65+4))="Gain-outphase",INDIRECT(DO$4),INDIRECT(DO$3)))</f>
        <v>06</v>
      </c>
      <c r="AP1635" s="36" t="str">
        <f t="shared" ca="1" si="281"/>
        <v>00</v>
      </c>
      <c r="AQ1635" s="36" t="str">
        <f t="shared" ca="1" si="281"/>
        <v>00</v>
      </c>
      <c r="AR1635" s="36" t="str">
        <f t="shared" ca="1" si="281"/>
        <v>00</v>
      </c>
      <c r="AS1635" s="36"/>
    </row>
    <row r="1636" spans="19:45" ht="30" customHeight="1" x14ac:dyDescent="0.25">
      <c r="S1636" s="7" t="s">
        <v>605</v>
      </c>
      <c r="T1636" s="15" t="s">
        <v>991</v>
      </c>
      <c r="U1636" s="36"/>
      <c r="V1636" s="37"/>
      <c r="W1636" s="37"/>
      <c r="X1636" s="68"/>
      <c r="Y1636" s="68"/>
      <c r="Z1636" s="55"/>
      <c r="AA1636" s="39"/>
      <c r="AB1636" s="40"/>
      <c r="AC1636" s="40"/>
      <c r="AD1636" s="40"/>
      <c r="AE1636" s="41"/>
      <c r="AF1636" s="42"/>
      <c r="AG1636" s="47"/>
      <c r="AH1636" s="43"/>
      <c r="AI1636" s="43"/>
      <c r="AJ1636" s="44"/>
      <c r="AK1636" s="44"/>
      <c r="AL1636" s="44"/>
      <c r="AM1636" s="44"/>
      <c r="AN1636" s="36"/>
      <c r="AO1636" s="36"/>
      <c r="AP1636" s="36"/>
      <c r="AQ1636" s="36"/>
      <c r="AR1636" s="36"/>
      <c r="AS1636" s="36"/>
    </row>
    <row r="1637" spans="19:45" ht="30" customHeight="1" x14ac:dyDescent="0.25">
      <c r="S1637" s="7" t="s">
        <v>721</v>
      </c>
      <c r="T1637" s="15" t="s">
        <v>26</v>
      </c>
      <c r="U1637" s="36"/>
      <c r="V1637" s="37"/>
      <c r="W1637" s="37"/>
      <c r="X1637" s="68"/>
      <c r="Y1637" s="68"/>
      <c r="Z1637" s="55"/>
      <c r="AA1637" s="39"/>
      <c r="AB1637" s="40"/>
      <c r="AC1637" s="40"/>
      <c r="AD1637" s="40"/>
      <c r="AE1637" s="41"/>
      <c r="AF1637" s="42"/>
      <c r="AG1637" s="47"/>
      <c r="AH1637" s="43"/>
      <c r="AI1637" s="43"/>
      <c r="AJ1637" s="44"/>
      <c r="AK1637" s="44"/>
      <c r="AL1637" s="44"/>
      <c r="AM1637" s="44"/>
      <c r="AN1637" s="36"/>
      <c r="AO1637" s="36"/>
      <c r="AP1637" s="36"/>
      <c r="AQ1637" s="36"/>
      <c r="AR1637" s="36"/>
      <c r="AS1637" s="36"/>
    </row>
    <row r="1638" spans="19:45" ht="30" customHeight="1" x14ac:dyDescent="0.25">
      <c r="S1638" s="7" t="s">
        <v>20</v>
      </c>
      <c r="T1638" s="15">
        <v>-38</v>
      </c>
      <c r="U1638" s="36"/>
      <c r="V1638" s="37"/>
      <c r="W1638" s="37"/>
      <c r="X1638" s="38"/>
      <c r="Y1638" s="38"/>
      <c r="Z1638" s="55"/>
      <c r="AA1638" s="39"/>
      <c r="AB1638" s="40"/>
      <c r="AC1638" s="40"/>
      <c r="AD1638" s="40"/>
      <c r="AE1638" s="41"/>
      <c r="AF1638" s="42"/>
      <c r="AG1638" s="47"/>
      <c r="AH1638" s="43"/>
      <c r="AI1638" s="43"/>
      <c r="AJ1638" s="44"/>
      <c r="AK1638" s="44"/>
      <c r="AL1638" s="44"/>
      <c r="AM1638" s="44"/>
      <c r="AN1638" s="36"/>
      <c r="AO1638" s="36"/>
      <c r="AP1638" s="36"/>
      <c r="AQ1638" s="36"/>
      <c r="AR1638" s="36"/>
      <c r="AS1638" s="36"/>
    </row>
    <row r="1639" spans="19:45" ht="30" customHeight="1" x14ac:dyDescent="0.25">
      <c r="S1639" s="7" t="s">
        <v>691</v>
      </c>
      <c r="T1639" s="15" t="s">
        <v>1336</v>
      </c>
      <c r="U1639" s="36"/>
      <c r="V1639" s="37"/>
      <c r="W1639" s="37"/>
      <c r="X1639" s="38"/>
      <c r="Y1639" s="38"/>
      <c r="Z1639" s="55"/>
      <c r="AA1639" s="39"/>
      <c r="AB1639" s="40"/>
      <c r="AC1639" s="40"/>
      <c r="AD1639" s="40"/>
      <c r="AE1639" s="41"/>
      <c r="AF1639" s="42"/>
      <c r="AG1639" s="47"/>
      <c r="AH1639" s="43"/>
      <c r="AI1639" s="43"/>
      <c r="AJ1639" s="44"/>
      <c r="AK1639" s="44"/>
      <c r="AL1639" s="44"/>
      <c r="AM1639" s="44"/>
      <c r="AN1639" s="36"/>
      <c r="AO1639" s="36"/>
      <c r="AP1639" s="36"/>
      <c r="AQ1639" s="36"/>
      <c r="AR1639" s="36"/>
      <c r="AS1639" s="36"/>
    </row>
    <row r="1640" spans="19:45" ht="30" customHeight="1" x14ac:dyDescent="0.25">
      <c r="S1640" s="7" t="s">
        <v>544</v>
      </c>
      <c r="T1640" s="15" t="s">
        <v>993</v>
      </c>
      <c r="U1640" s="36"/>
      <c r="V1640" s="37"/>
      <c r="W1640" s="37"/>
      <c r="X1640" s="38"/>
      <c r="Y1640" s="38"/>
      <c r="Z1640" s="48"/>
      <c r="AA1640" s="39"/>
      <c r="AB1640" s="40"/>
      <c r="AC1640" s="40"/>
      <c r="AD1640" s="40"/>
      <c r="AE1640" s="41"/>
      <c r="AF1640" s="42"/>
      <c r="AG1640" s="49"/>
      <c r="AH1640" s="43"/>
      <c r="AI1640" s="43"/>
      <c r="AJ1640" s="44"/>
      <c r="AK1640" s="44"/>
      <c r="AL1640" s="44"/>
      <c r="AM1640" s="44"/>
      <c r="AN1640" s="36"/>
      <c r="AO1640" s="36"/>
      <c r="AP1640" s="36"/>
      <c r="AQ1640" s="36"/>
      <c r="AR1640" s="36"/>
      <c r="AS1640" s="36"/>
    </row>
    <row r="1641" spans="19:45" ht="30" customHeight="1" x14ac:dyDescent="0.25">
      <c r="S1641" s="7" t="s">
        <v>12</v>
      </c>
      <c r="T1641" s="15" t="s">
        <v>548</v>
      </c>
      <c r="U1641" s="36"/>
      <c r="V1641" s="37"/>
      <c r="W1641" s="37"/>
      <c r="X1641" s="38"/>
      <c r="Y1641" s="38"/>
      <c r="Z1641" s="48"/>
      <c r="AA1641" s="39"/>
      <c r="AB1641" s="40"/>
      <c r="AC1641" s="40"/>
      <c r="AD1641" s="40"/>
      <c r="AE1641" s="41"/>
      <c r="AF1641" s="42"/>
      <c r="AG1641" s="49"/>
      <c r="AH1641" s="43"/>
      <c r="AI1641" s="43"/>
      <c r="AJ1641" s="44"/>
      <c r="AK1641" s="44"/>
      <c r="AL1641" s="44"/>
      <c r="AM1641" s="44"/>
      <c r="AN1641" s="36"/>
      <c r="AO1641" s="36"/>
      <c r="AP1641" s="36"/>
      <c r="AQ1641" s="36"/>
      <c r="AR1641" s="36"/>
      <c r="AS1641" s="36"/>
    </row>
    <row r="1642" spans="19:45" ht="30" customHeight="1" x14ac:dyDescent="0.25">
      <c r="S1642" s="26" t="s">
        <v>773</v>
      </c>
      <c r="T1642" s="15" t="s">
        <v>562</v>
      </c>
      <c r="U1642" s="36"/>
      <c r="V1642" s="37"/>
      <c r="W1642" s="37"/>
      <c r="X1642" s="38"/>
      <c r="Y1642" s="38"/>
      <c r="Z1642" s="48"/>
      <c r="AA1642" s="39"/>
      <c r="AB1642" s="40"/>
      <c r="AC1642" s="40"/>
      <c r="AD1642" s="40"/>
      <c r="AE1642" s="41"/>
      <c r="AF1642" s="42"/>
      <c r="AG1642" s="49"/>
      <c r="AH1642" s="43"/>
      <c r="AI1642" s="43"/>
      <c r="AJ1642" s="44"/>
      <c r="AK1642" s="44"/>
      <c r="AL1642" s="44"/>
      <c r="AM1642" s="44"/>
      <c r="AN1642" s="36"/>
      <c r="AO1642" s="36"/>
      <c r="AP1642" s="36"/>
      <c r="AQ1642" s="36"/>
      <c r="AR1642" s="36"/>
      <c r="AS1642" s="36"/>
    </row>
    <row r="1643" spans="19:45" ht="30" customHeight="1" x14ac:dyDescent="0.25">
      <c r="S1643" s="7" t="s">
        <v>573</v>
      </c>
      <c r="T1643" s="15">
        <v>1.1000000000000001</v>
      </c>
      <c r="U1643" s="36"/>
      <c r="V1643" s="37"/>
      <c r="W1643" s="37"/>
      <c r="X1643" s="38"/>
      <c r="Y1643" s="38"/>
      <c r="Z1643" s="48"/>
      <c r="AA1643" s="39"/>
      <c r="AB1643" s="40"/>
      <c r="AC1643" s="40"/>
      <c r="AD1643" s="40"/>
      <c r="AE1643" s="41"/>
      <c r="AF1643" s="42"/>
      <c r="AG1643" s="49"/>
      <c r="AH1643" s="43"/>
      <c r="AI1643" s="43"/>
      <c r="AJ1643" s="44"/>
      <c r="AK1643" s="44"/>
      <c r="AL1643" s="44"/>
      <c r="AM1643" s="44"/>
      <c r="AN1643" s="36"/>
      <c r="AO1643" s="36"/>
      <c r="AP1643" s="36"/>
      <c r="AQ1643" s="36"/>
      <c r="AR1643" s="36"/>
      <c r="AS1643" s="36"/>
    </row>
    <row r="1644" spans="19:45" ht="30" customHeight="1" x14ac:dyDescent="0.25">
      <c r="S1644" s="7" t="s">
        <v>590</v>
      </c>
      <c r="T1644" s="15">
        <f>VLOOKUP(T1629,MPN!$A$1:$E$1000,4,FALSE)</f>
        <v>-38</v>
      </c>
      <c r="U1644" s="36"/>
      <c r="V1644" s="37"/>
      <c r="W1644" s="37"/>
      <c r="X1644" s="38"/>
      <c r="Y1644" s="38"/>
      <c r="Z1644" s="48"/>
      <c r="AA1644" s="39"/>
      <c r="AB1644" s="40"/>
      <c r="AC1644" s="40"/>
      <c r="AD1644" s="40"/>
      <c r="AE1644" s="41"/>
      <c r="AF1644" s="42"/>
      <c r="AG1644" s="49"/>
      <c r="AH1644" s="43"/>
      <c r="AI1644" s="43"/>
      <c r="AJ1644" s="44"/>
      <c r="AK1644" s="44"/>
      <c r="AL1644" s="44"/>
      <c r="AM1644" s="44"/>
      <c r="AN1644" s="36"/>
      <c r="AO1644" s="36"/>
      <c r="AP1644" s="36"/>
      <c r="AQ1644" s="36"/>
      <c r="AR1644" s="36"/>
      <c r="AS1644" s="36"/>
    </row>
    <row r="1645" spans="19:45" ht="30" customHeight="1" x14ac:dyDescent="0.25">
      <c r="S1645" s="7" t="s">
        <v>693</v>
      </c>
      <c r="T1645" s="15">
        <v>0.8</v>
      </c>
      <c r="U1645" s="36"/>
      <c r="V1645" s="37"/>
      <c r="W1645" s="37"/>
      <c r="X1645" s="38"/>
      <c r="Y1645" s="38"/>
      <c r="Z1645" s="48"/>
      <c r="AA1645" s="39"/>
      <c r="AB1645" s="40"/>
      <c r="AC1645" s="40"/>
      <c r="AD1645" s="40"/>
      <c r="AE1645" s="41"/>
      <c r="AF1645" s="42"/>
      <c r="AG1645" s="49"/>
      <c r="AH1645" s="43"/>
      <c r="AI1645" s="43"/>
      <c r="AJ1645" s="44"/>
      <c r="AK1645" s="44"/>
      <c r="AL1645" s="44"/>
      <c r="AM1645" s="44"/>
      <c r="AN1645" s="36"/>
      <c r="AO1645" s="36"/>
      <c r="AP1645" s="36"/>
      <c r="AQ1645" s="36"/>
      <c r="AR1645" s="36"/>
      <c r="AS1645" s="36"/>
    </row>
    <row r="1646" spans="19:45" ht="30" customHeight="1" x14ac:dyDescent="0.25">
      <c r="S1646" s="7" t="s">
        <v>604</v>
      </c>
      <c r="T1646" s="7" t="str">
        <f>VLOOKUP($T1633,$AU$1:$AZ$31,MATCH($T1627,$AU$1:$AZ$1,0),FALSE)&amp;"_"&amp;T1635</f>
        <v>12V_TestMode</v>
      </c>
      <c r="U1646" s="36"/>
      <c r="V1646" s="37"/>
      <c r="W1646" s="37"/>
      <c r="X1646" s="38"/>
      <c r="Y1646" s="38"/>
      <c r="Z1646" s="48"/>
      <c r="AA1646" s="39"/>
      <c r="AB1646" s="40"/>
      <c r="AC1646" s="40"/>
      <c r="AD1646" s="40"/>
      <c r="AE1646" s="41"/>
      <c r="AF1646" s="42"/>
      <c r="AG1646" s="49"/>
      <c r="AH1646" s="43"/>
      <c r="AI1646" s="43"/>
      <c r="AJ1646" s="44"/>
      <c r="AK1646" s="44"/>
      <c r="AL1646" s="44"/>
      <c r="AM1646" s="44"/>
      <c r="AN1646" s="36"/>
      <c r="AO1646" s="36"/>
      <c r="AP1646" s="36"/>
      <c r="AQ1646" s="36"/>
      <c r="AR1646" s="36"/>
      <c r="AS1646" s="36"/>
    </row>
    <row r="1647" spans="19:45" ht="30" customHeight="1" x14ac:dyDescent="0.25">
      <c r="S1647" s="7" t="s">
        <v>424</v>
      </c>
      <c r="T1647" s="7" t="str">
        <f>VLOOKUP($T1629,MPN!$A$1:$E$500,2,FALSE)</f>
        <v>AMIC</v>
      </c>
      <c r="U1647" s="36"/>
      <c r="V1647" s="37"/>
      <c r="W1647" s="37"/>
      <c r="X1647" s="38"/>
      <c r="Y1647" s="38"/>
      <c r="Z1647" s="48"/>
      <c r="AA1647" s="39"/>
      <c r="AB1647" s="40"/>
      <c r="AC1647" s="40"/>
      <c r="AD1647" s="40"/>
      <c r="AE1647" s="41"/>
      <c r="AF1647" s="42"/>
      <c r="AG1647" s="49"/>
      <c r="AH1647" s="43"/>
      <c r="AI1647" s="43"/>
      <c r="AJ1647" s="44"/>
      <c r="AK1647" s="44"/>
      <c r="AL1647" s="44"/>
      <c r="AM1647" s="44"/>
      <c r="AN1647" s="36"/>
      <c r="AO1647" s="36"/>
      <c r="AP1647" s="36"/>
      <c r="AQ1647" s="36"/>
      <c r="AR1647" s="36"/>
      <c r="AS1647" s="36"/>
    </row>
    <row r="1648" spans="19:45" ht="30" customHeight="1" x14ac:dyDescent="0.25">
      <c r="S1648" s="7" t="s">
        <v>16</v>
      </c>
      <c r="T1648" s="7" t="str">
        <f>VLOOKUP($T1630,ASIC!$A$1:$B$200,2,FALSE)</f>
        <v>304ZA</v>
      </c>
      <c r="U1648" s="36"/>
      <c r="V1648" s="37"/>
      <c r="W1648" s="37"/>
      <c r="X1648" s="38"/>
      <c r="Y1648" s="38"/>
      <c r="Z1648" s="48"/>
      <c r="AA1648" s="39"/>
      <c r="AB1648" s="40"/>
      <c r="AC1648" s="40"/>
      <c r="AD1648" s="40"/>
      <c r="AE1648" s="41"/>
      <c r="AF1648" s="42"/>
      <c r="AG1648" s="49"/>
      <c r="AH1648" s="43"/>
      <c r="AI1648" s="43"/>
      <c r="AJ1648" s="44"/>
      <c r="AK1648" s="44"/>
      <c r="AL1648" s="44"/>
      <c r="AM1648" s="44"/>
      <c r="AN1648" s="36"/>
      <c r="AO1648" s="36"/>
      <c r="AP1648" s="36"/>
      <c r="AQ1648" s="36"/>
      <c r="AR1648" s="36"/>
      <c r="AS1648" s="36"/>
    </row>
    <row r="1649" spans="19:45" ht="30" customHeight="1" x14ac:dyDescent="0.25">
      <c r="S1649" s="7" t="s">
        <v>17</v>
      </c>
      <c r="T1649" s="7" t="str">
        <f>VLOOKUP($T1631,Sensor!$A$1:$B$100,2,FALSE)</f>
        <v>N034A</v>
      </c>
      <c r="U1649" s="36"/>
      <c r="V1649" s="37"/>
      <c r="W1649" s="37"/>
      <c r="X1649" s="38"/>
      <c r="Y1649" s="38"/>
      <c r="Z1649" s="48"/>
      <c r="AA1649" s="39"/>
      <c r="AB1649" s="40"/>
      <c r="AC1649" s="40"/>
      <c r="AD1649" s="40"/>
      <c r="AE1649" s="41"/>
      <c r="AF1649" s="42"/>
      <c r="AG1649" s="49"/>
      <c r="AH1649" s="43"/>
      <c r="AI1649" s="43"/>
      <c r="AJ1649" s="44"/>
      <c r="AK1649" s="44"/>
      <c r="AL1649" s="44"/>
      <c r="AM1649" s="44"/>
      <c r="AN1649" s="36"/>
      <c r="AO1649" s="36"/>
      <c r="AP1649" s="36"/>
      <c r="AQ1649" s="36"/>
      <c r="AR1649" s="36"/>
      <c r="AS1649" s="36"/>
    </row>
    <row r="1650" spans="19:45" ht="30" customHeight="1" x14ac:dyDescent="0.25">
      <c r="S1650" s="7" t="s">
        <v>21</v>
      </c>
      <c r="T1650" s="7" t="str">
        <f>VLOOKUP($T1629,MPN!$A$1:$E$500,5,FALSE)</f>
        <v>Default</v>
      </c>
      <c r="U1650" s="36"/>
      <c r="V1650" s="37"/>
      <c r="W1650" s="37"/>
      <c r="X1650" s="38"/>
      <c r="Y1650" s="38"/>
      <c r="Z1650" s="48"/>
      <c r="AA1650" s="39"/>
      <c r="AB1650" s="40"/>
      <c r="AC1650" s="40"/>
      <c r="AD1650" s="40"/>
      <c r="AE1650" s="41"/>
      <c r="AF1650" s="42"/>
      <c r="AG1650" s="49"/>
      <c r="AH1650" s="43"/>
      <c r="AI1650" s="43"/>
      <c r="AJ1650" s="44"/>
      <c r="AK1650" s="44"/>
      <c r="AL1650" s="44"/>
      <c r="AM1650" s="44"/>
      <c r="AN1650" s="36"/>
      <c r="AO1650" s="36"/>
      <c r="AP1650" s="36"/>
      <c r="AQ1650" s="36"/>
      <c r="AR1650" s="36"/>
      <c r="AS1650" s="36"/>
    </row>
    <row r="1651" spans="19:45" ht="30" customHeight="1" x14ac:dyDescent="0.25">
      <c r="S1651" s="7" t="s">
        <v>545</v>
      </c>
      <c r="T1651" s="7">
        <f>VLOOKUP(T1640,$DT$1:$DV$31,3,FALSE)</f>
        <v>0</v>
      </c>
      <c r="U1651" s="36"/>
      <c r="V1651" s="37"/>
      <c r="W1651" s="37"/>
      <c r="X1651" s="38"/>
      <c r="Y1651" s="38"/>
      <c r="Z1651" s="48"/>
      <c r="AA1651" s="39"/>
      <c r="AB1651" s="40"/>
      <c r="AC1651" s="40"/>
      <c r="AD1651" s="40"/>
      <c r="AE1651" s="41"/>
      <c r="AF1651" s="42"/>
      <c r="AG1651" s="49"/>
      <c r="AH1651" s="43"/>
      <c r="AI1651" s="43"/>
      <c r="AJ1651" s="44"/>
      <c r="AK1651" s="44"/>
      <c r="AL1651" s="44"/>
      <c r="AM1651" s="44"/>
      <c r="AN1651" s="36"/>
      <c r="AO1651" s="36"/>
      <c r="AP1651" s="36"/>
      <c r="AQ1651" s="36"/>
      <c r="AR1651" s="36"/>
      <c r="AS1651" s="36"/>
    </row>
    <row r="1652" spans="19:45" ht="30" customHeight="1" x14ac:dyDescent="0.25">
      <c r="S1652" s="7" t="s">
        <v>22</v>
      </c>
      <c r="T1652" s="15">
        <v>0</v>
      </c>
      <c r="U1652" s="36"/>
      <c r="V1652" s="37"/>
      <c r="W1652" s="37"/>
      <c r="X1652" s="38"/>
      <c r="Y1652" s="38"/>
      <c r="Z1652" s="48"/>
      <c r="AA1652" s="39"/>
      <c r="AB1652" s="40"/>
      <c r="AC1652" s="40"/>
      <c r="AD1652" s="40"/>
      <c r="AE1652" s="41"/>
      <c r="AF1652" s="42"/>
      <c r="AG1652" s="49"/>
      <c r="AH1652" s="43"/>
      <c r="AI1652" s="43"/>
      <c r="AJ1652" s="44"/>
      <c r="AK1652" s="44"/>
      <c r="AL1652" s="44"/>
      <c r="AM1652" s="44"/>
      <c r="AN1652" s="36"/>
      <c r="AO1652" s="36"/>
      <c r="AP1652" s="36"/>
      <c r="AQ1652" s="36"/>
      <c r="AR1652" s="36"/>
      <c r="AS1652" s="36"/>
    </row>
    <row r="1653" spans="19:45" ht="30" customHeight="1" x14ac:dyDescent="0.25">
      <c r="S1653" s="7" t="s">
        <v>696</v>
      </c>
      <c r="T1653" s="28">
        <v>45482</v>
      </c>
      <c r="U1653" s="36"/>
      <c r="V1653" s="37"/>
      <c r="W1653" s="37"/>
      <c r="X1653" s="38"/>
      <c r="Y1653" s="38"/>
      <c r="Z1653" s="48"/>
      <c r="AA1653" s="39"/>
      <c r="AB1653" s="40"/>
      <c r="AC1653" s="40"/>
      <c r="AD1653" s="40"/>
      <c r="AE1653" s="41"/>
      <c r="AF1653" s="42"/>
      <c r="AG1653" s="49"/>
      <c r="AH1653" s="43"/>
      <c r="AI1653" s="43"/>
      <c r="AJ1653" s="44"/>
      <c r="AK1653" s="44"/>
      <c r="AL1653" s="44"/>
      <c r="AM1653" s="44"/>
      <c r="AN1653" s="36"/>
      <c r="AO1653" s="36"/>
      <c r="AP1653" s="36"/>
      <c r="AQ1653" s="36"/>
      <c r="AR1653" s="36"/>
      <c r="AS1653" s="36"/>
    </row>
    <row r="1654" spans="19:45" ht="30" customHeight="1" x14ac:dyDescent="0.25">
      <c r="S1654" s="7" t="s">
        <v>694</v>
      </c>
      <c r="T1654" s="15" t="s">
        <v>994</v>
      </c>
      <c r="U1654" s="36"/>
      <c r="V1654" s="37"/>
      <c r="W1654" s="37"/>
      <c r="X1654" s="38"/>
      <c r="Y1654" s="38"/>
      <c r="Z1654" s="48"/>
      <c r="AA1654" s="39"/>
      <c r="AB1654" s="40"/>
      <c r="AC1654" s="40"/>
      <c r="AD1654" s="40"/>
      <c r="AE1654" s="41"/>
      <c r="AF1654" s="42"/>
      <c r="AG1654" s="49"/>
      <c r="AH1654" s="43"/>
      <c r="AI1654" s="43"/>
      <c r="AJ1654" s="44"/>
      <c r="AK1654" s="44"/>
      <c r="AL1654" s="44"/>
      <c r="AM1654" s="44"/>
      <c r="AN1654" s="36"/>
      <c r="AO1654" s="36"/>
      <c r="AP1654" s="36"/>
      <c r="AQ1654" s="36"/>
      <c r="AR1654" s="36"/>
      <c r="AS1654" s="36"/>
    </row>
    <row r="1655" spans="19:45" ht="30" customHeight="1" x14ac:dyDescent="0.25">
      <c r="S1655" s="7" t="s">
        <v>697</v>
      </c>
      <c r="T1655" s="7">
        <f ca="1">COUNTA(U1630:U1689)</f>
        <v>6</v>
      </c>
      <c r="U1655" s="36"/>
      <c r="V1655" s="37"/>
      <c r="W1655" s="37"/>
      <c r="X1655" s="38"/>
      <c r="Y1655" s="38"/>
      <c r="Z1655" s="48"/>
      <c r="AA1655" s="39"/>
      <c r="AB1655" s="40"/>
      <c r="AC1655" s="40"/>
      <c r="AD1655" s="40"/>
      <c r="AE1655" s="41"/>
      <c r="AF1655" s="42"/>
      <c r="AG1655" s="49"/>
      <c r="AH1655" s="43"/>
      <c r="AI1655" s="43"/>
      <c r="AJ1655" s="44"/>
      <c r="AK1655" s="44"/>
      <c r="AL1655" s="44"/>
      <c r="AM1655" s="44"/>
      <c r="AN1655" s="36"/>
      <c r="AO1655" s="36"/>
      <c r="AP1655" s="36"/>
      <c r="AQ1655" s="36"/>
      <c r="AR1655" s="36"/>
      <c r="AS1655" s="36"/>
    </row>
    <row r="1656" spans="19:45" ht="30" customHeight="1" x14ac:dyDescent="0.25">
      <c r="S1656" s="7" t="s">
        <v>715</v>
      </c>
      <c r="T1656" s="7" t="str">
        <f>T1644&amp;"+/-"&amp;T1645&amp;" "&amp;T1654</f>
        <v>-38+/-0.8 dBV</v>
      </c>
      <c r="U1656" s="36"/>
      <c r="V1656" s="37"/>
      <c r="W1656" s="37"/>
      <c r="X1656" s="38"/>
      <c r="Y1656" s="38"/>
      <c r="Z1656" s="48"/>
      <c r="AA1656" s="39"/>
      <c r="AB1656" s="40"/>
      <c r="AC1656" s="40"/>
      <c r="AD1656" s="40"/>
      <c r="AE1656" s="41"/>
      <c r="AF1656" s="42"/>
      <c r="AG1656" s="49"/>
      <c r="AH1656" s="43"/>
      <c r="AI1656" s="43"/>
      <c r="AJ1656" s="44"/>
      <c r="AK1656" s="44"/>
      <c r="AL1656" s="44"/>
      <c r="AM1656" s="44"/>
      <c r="AN1656" s="36"/>
      <c r="AO1656" s="36"/>
      <c r="AP1656" s="36"/>
      <c r="AQ1656" s="36"/>
      <c r="AR1656" s="36"/>
      <c r="AS1656" s="36"/>
    </row>
    <row r="1657" spans="19:45" ht="30" customHeight="1" x14ac:dyDescent="0.25">
      <c r="S1657" s="7" t="s">
        <v>719</v>
      </c>
      <c r="T1657" s="54" t="str">
        <f>T1636&amp;" : "&amp;T1639&amp;" "&amp;"(uA)"&amp;CHAR(10)&amp;"Vdc&amp;Remark: "&amp;T1642</f>
        <v>3.3V : 50~100 (uA)
Vdc&amp;Remark: -</v>
      </c>
      <c r="U1657" s="36"/>
      <c r="V1657" s="37"/>
      <c r="W1657" s="37"/>
      <c r="X1657" s="38"/>
      <c r="Y1657" s="38"/>
      <c r="Z1657" s="48"/>
      <c r="AA1657" s="39"/>
      <c r="AB1657" s="40"/>
      <c r="AC1657" s="40"/>
      <c r="AD1657" s="40"/>
      <c r="AE1657" s="41"/>
      <c r="AF1657" s="42"/>
      <c r="AG1657" s="49"/>
      <c r="AH1657" s="43"/>
      <c r="AI1657" s="43"/>
      <c r="AJ1657" s="44"/>
      <c r="AK1657" s="44"/>
      <c r="AL1657" s="44"/>
      <c r="AM1657" s="44"/>
      <c r="AN1657" s="36"/>
      <c r="AO1657" s="36"/>
      <c r="AP1657" s="36"/>
      <c r="AQ1657" s="36"/>
      <c r="AR1657" s="36"/>
      <c r="AS1657" s="36"/>
    </row>
    <row r="1658" spans="19:45" ht="30" customHeight="1" x14ac:dyDescent="0.25">
      <c r="U1658" s="36"/>
      <c r="V1658" s="37"/>
      <c r="W1658" s="37"/>
      <c r="X1658" s="38"/>
      <c r="Y1658" s="38"/>
      <c r="Z1658" s="48"/>
      <c r="AA1658" s="39"/>
      <c r="AB1658" s="40"/>
      <c r="AC1658" s="40"/>
      <c r="AD1658" s="40"/>
      <c r="AE1658" s="41"/>
      <c r="AF1658" s="42"/>
      <c r="AG1658" s="49"/>
      <c r="AH1658" s="43"/>
      <c r="AI1658" s="43"/>
      <c r="AJ1658" s="44"/>
      <c r="AK1658" s="44"/>
      <c r="AL1658" s="44"/>
      <c r="AM1658" s="44"/>
      <c r="AN1658" s="36"/>
      <c r="AO1658" s="36"/>
      <c r="AP1658" s="36"/>
      <c r="AQ1658" s="36"/>
      <c r="AR1658" s="36"/>
      <c r="AS1658" s="36"/>
    </row>
    <row r="1659" spans="19:45" ht="30" customHeight="1" x14ac:dyDescent="0.25">
      <c r="S1659" s="2" t="s">
        <v>14</v>
      </c>
      <c r="T1659" s="2" t="str">
        <f>ADDRESS(ROW(S1659),COLUMN($S$1))&amp;":"&amp;ADDRESS(ROW(S1689),COLUMN($T$1))</f>
        <v>$S$1659:$T$1689</v>
      </c>
      <c r="U1659" s="36"/>
      <c r="V1659" s="37"/>
      <c r="W1659" s="37"/>
      <c r="X1659" s="38"/>
      <c r="Y1659" s="38"/>
      <c r="Z1659" s="48"/>
      <c r="AA1659" s="39"/>
      <c r="AB1659" s="40"/>
      <c r="AC1659" s="40"/>
      <c r="AD1659" s="40"/>
      <c r="AE1659" s="41"/>
      <c r="AF1659" s="42"/>
      <c r="AG1659" s="49"/>
      <c r="AH1659" s="43"/>
      <c r="AI1659" s="43"/>
      <c r="AJ1659" s="44"/>
      <c r="AK1659" s="44"/>
      <c r="AL1659" s="44"/>
      <c r="AM1659" s="44"/>
      <c r="AN1659" s="36"/>
      <c r="AO1659" s="36"/>
      <c r="AP1659" s="36"/>
      <c r="AQ1659" s="36"/>
      <c r="AR1659" s="36"/>
      <c r="AS1659" s="36"/>
    </row>
    <row r="1660" spans="19:45" ht="30" customHeight="1" x14ac:dyDescent="0.25">
      <c r="S1660" s="4" t="str">
        <f>$BB$2</f>
        <v>14V</v>
      </c>
      <c r="T1660" s="3" t="s">
        <v>255</v>
      </c>
      <c r="U1660" s="36"/>
      <c r="V1660" s="37"/>
      <c r="W1660" s="37"/>
      <c r="X1660" s="38"/>
      <c r="Y1660" s="38"/>
      <c r="Z1660" s="48"/>
      <c r="AA1660" s="39"/>
      <c r="AB1660" s="40"/>
      <c r="AC1660" s="40"/>
      <c r="AD1660" s="40"/>
      <c r="AE1660" s="41"/>
      <c r="AF1660" s="42"/>
      <c r="AG1660" s="49"/>
      <c r="AH1660" s="43"/>
      <c r="AI1660" s="43"/>
      <c r="AJ1660" s="44"/>
      <c r="AK1660" s="44"/>
      <c r="AL1660" s="44"/>
      <c r="AM1660" s="44"/>
      <c r="AN1660" s="36"/>
      <c r="AO1660" s="36"/>
      <c r="AP1660" s="36"/>
      <c r="AQ1660" s="36"/>
      <c r="AR1660" s="36"/>
      <c r="AS1660" s="36"/>
    </row>
    <row r="1661" spans="19:45" ht="30" customHeight="1" x14ac:dyDescent="0.25">
      <c r="S1661" s="4" t="str">
        <f>$BB$3</f>
        <v>13V</v>
      </c>
      <c r="T1661" s="3">
        <v>1.5</v>
      </c>
      <c r="U1661" s="36"/>
      <c r="V1661" s="37"/>
      <c r="W1661" s="37"/>
      <c r="X1661" s="38"/>
      <c r="Y1661" s="38"/>
      <c r="Z1661" s="48"/>
      <c r="AA1661" s="39"/>
      <c r="AB1661" s="40"/>
      <c r="AC1661" s="40"/>
      <c r="AD1661" s="40"/>
      <c r="AE1661" s="41"/>
      <c r="AF1661" s="42"/>
      <c r="AG1661" s="49"/>
      <c r="AH1661" s="43"/>
      <c r="AI1661" s="43"/>
      <c r="AJ1661" s="44"/>
      <c r="AK1661" s="44"/>
      <c r="AL1661" s="44"/>
      <c r="AM1661" s="44"/>
      <c r="AN1661" s="36"/>
      <c r="AO1661" s="36"/>
      <c r="AP1661" s="36"/>
      <c r="AQ1661" s="36"/>
      <c r="AR1661" s="36"/>
      <c r="AS1661" s="36"/>
    </row>
    <row r="1662" spans="19:45" ht="30" customHeight="1" x14ac:dyDescent="0.25">
      <c r="S1662" s="4" t="str">
        <f>$BB$4</f>
        <v>12V</v>
      </c>
      <c r="T1662" s="3">
        <v>0</v>
      </c>
      <c r="U1662" s="36"/>
      <c r="V1662" s="37"/>
      <c r="W1662" s="37"/>
      <c r="X1662" s="38"/>
      <c r="Y1662" s="38"/>
      <c r="Z1662" s="48"/>
      <c r="AA1662" s="39"/>
      <c r="AB1662" s="40"/>
      <c r="AC1662" s="40"/>
      <c r="AD1662" s="40"/>
      <c r="AE1662" s="41"/>
      <c r="AF1662" s="42"/>
      <c r="AG1662" s="49"/>
      <c r="AH1662" s="43"/>
      <c r="AI1662" s="43"/>
      <c r="AJ1662" s="44"/>
      <c r="AK1662" s="44"/>
      <c r="AL1662" s="44"/>
      <c r="AM1662" s="44"/>
      <c r="AN1662" s="36"/>
      <c r="AO1662" s="36"/>
      <c r="AP1662" s="36"/>
      <c r="AQ1662" s="36"/>
      <c r="AR1662" s="36"/>
      <c r="AS1662" s="36"/>
    </row>
    <row r="1663" spans="19:45" ht="30" customHeight="1" x14ac:dyDescent="0.25">
      <c r="S1663" s="4" t="str">
        <f>$BB$5</f>
        <v>11V</v>
      </c>
      <c r="T1663" s="3" t="s">
        <v>562</v>
      </c>
      <c r="U1663" s="36"/>
      <c r="V1663" s="37"/>
      <c r="W1663" s="37"/>
      <c r="X1663" s="38"/>
      <c r="Y1663" s="38"/>
      <c r="Z1663" s="48"/>
      <c r="AA1663" s="39"/>
      <c r="AB1663" s="40"/>
      <c r="AC1663" s="40"/>
      <c r="AD1663" s="40"/>
      <c r="AE1663" s="41"/>
      <c r="AF1663" s="42"/>
      <c r="AG1663" s="49"/>
      <c r="AH1663" s="43"/>
      <c r="AI1663" s="43"/>
      <c r="AJ1663" s="44"/>
      <c r="AK1663" s="44"/>
      <c r="AL1663" s="44"/>
      <c r="AM1663" s="44"/>
      <c r="AN1663" s="36"/>
      <c r="AO1663" s="36"/>
      <c r="AP1663" s="36"/>
      <c r="AQ1663" s="36"/>
      <c r="AR1663" s="36"/>
      <c r="AS1663" s="36"/>
    </row>
    <row r="1664" spans="19:45" ht="30" customHeight="1" x14ac:dyDescent="0.25">
      <c r="S1664" s="4" t="str">
        <f>$BB$6</f>
        <v>10V</v>
      </c>
      <c r="T1664" s="3" t="s">
        <v>562</v>
      </c>
      <c r="U1664" s="36"/>
      <c r="V1664" s="37"/>
      <c r="W1664" s="37"/>
      <c r="X1664" s="38"/>
      <c r="Y1664" s="38"/>
      <c r="Z1664" s="48"/>
      <c r="AA1664" s="39"/>
      <c r="AB1664" s="40"/>
      <c r="AC1664" s="40"/>
      <c r="AD1664" s="40"/>
      <c r="AE1664" s="41"/>
      <c r="AF1664" s="42"/>
      <c r="AG1664" s="49"/>
      <c r="AH1664" s="43"/>
      <c r="AI1664" s="43"/>
      <c r="AJ1664" s="44"/>
      <c r="AK1664" s="44"/>
      <c r="AL1664" s="44"/>
      <c r="AM1664" s="44"/>
      <c r="AN1664" s="36"/>
      <c r="AO1664" s="36"/>
      <c r="AP1664" s="36"/>
      <c r="AQ1664" s="36"/>
      <c r="AR1664" s="36"/>
      <c r="AS1664" s="36"/>
    </row>
    <row r="1665" spans="19:45" ht="30" customHeight="1" x14ac:dyDescent="0.25">
      <c r="S1665" s="4" t="str">
        <f>$BB$7</f>
        <v>9V</v>
      </c>
      <c r="T1665" s="3" t="s">
        <v>562</v>
      </c>
      <c r="U1665" s="36"/>
      <c r="V1665" s="37"/>
      <c r="W1665" s="37"/>
      <c r="X1665" s="38"/>
      <c r="Y1665" s="38"/>
      <c r="Z1665" s="48"/>
      <c r="AA1665" s="39"/>
      <c r="AB1665" s="40"/>
      <c r="AC1665" s="40"/>
      <c r="AD1665" s="40"/>
      <c r="AE1665" s="41"/>
      <c r="AF1665" s="42"/>
      <c r="AG1665" s="49"/>
      <c r="AH1665" s="43"/>
      <c r="AI1665" s="43"/>
      <c r="AJ1665" s="44"/>
      <c r="AK1665" s="44"/>
      <c r="AL1665" s="44"/>
      <c r="AM1665" s="44"/>
      <c r="AN1665" s="36"/>
      <c r="AO1665" s="36"/>
      <c r="AP1665" s="36"/>
      <c r="AQ1665" s="36"/>
      <c r="AR1665" s="36"/>
      <c r="AS1665" s="36"/>
    </row>
    <row r="1666" spans="19:45" ht="30" customHeight="1" x14ac:dyDescent="0.25">
      <c r="S1666" s="4" t="str">
        <f>$BB$8</f>
        <v>8V</v>
      </c>
      <c r="T1666" s="3" t="s">
        <v>562</v>
      </c>
      <c r="U1666" s="36"/>
      <c r="V1666" s="37"/>
      <c r="W1666" s="37"/>
      <c r="X1666" s="38"/>
      <c r="Y1666" s="38"/>
      <c r="Z1666" s="48"/>
      <c r="AA1666" s="39"/>
      <c r="AB1666" s="40"/>
      <c r="AC1666" s="40"/>
      <c r="AD1666" s="40"/>
      <c r="AE1666" s="41"/>
      <c r="AF1666" s="42"/>
      <c r="AG1666" s="49"/>
      <c r="AH1666" s="43"/>
      <c r="AI1666" s="43"/>
      <c r="AJ1666" s="44"/>
      <c r="AK1666" s="44"/>
      <c r="AL1666" s="44"/>
      <c r="AM1666" s="44"/>
      <c r="AN1666" s="36"/>
      <c r="AO1666" s="36"/>
      <c r="AP1666" s="36"/>
      <c r="AQ1666" s="36"/>
      <c r="AR1666" s="36"/>
      <c r="AS1666" s="36"/>
    </row>
    <row r="1667" spans="19:45" ht="30" customHeight="1" x14ac:dyDescent="0.25">
      <c r="S1667" s="4" t="str">
        <f>$BB$9</f>
        <v>7V</v>
      </c>
      <c r="T1667" s="3" t="s">
        <v>562</v>
      </c>
      <c r="U1667" s="36"/>
      <c r="V1667" s="37"/>
      <c r="W1667" s="37"/>
      <c r="X1667" s="38"/>
      <c r="Y1667" s="38"/>
      <c r="Z1667" s="48"/>
      <c r="AA1667" s="39"/>
      <c r="AB1667" s="40"/>
      <c r="AC1667" s="40"/>
      <c r="AD1667" s="40"/>
      <c r="AE1667" s="41"/>
      <c r="AF1667" s="42"/>
      <c r="AG1667" s="49"/>
      <c r="AH1667" s="43"/>
      <c r="AI1667" s="43"/>
      <c r="AJ1667" s="44"/>
      <c r="AK1667" s="44"/>
      <c r="AL1667" s="44"/>
      <c r="AM1667" s="44"/>
      <c r="AN1667" s="36"/>
      <c r="AO1667" s="36"/>
      <c r="AP1667" s="36"/>
      <c r="AQ1667" s="36"/>
      <c r="AR1667" s="36"/>
      <c r="AS1667" s="36"/>
    </row>
    <row r="1668" spans="19:45" ht="30" customHeight="1" x14ac:dyDescent="0.25">
      <c r="S1668" s="4" t="str">
        <f>$BB$10</f>
        <v>FIX</v>
      </c>
      <c r="T1668" s="3">
        <v>0</v>
      </c>
      <c r="U1668" s="36"/>
      <c r="V1668" s="37"/>
      <c r="W1668" s="37"/>
      <c r="X1668" s="38"/>
      <c r="Y1668" s="38"/>
      <c r="Z1668" s="48"/>
      <c r="AA1668" s="39"/>
      <c r="AB1668" s="40"/>
      <c r="AC1668" s="40"/>
      <c r="AD1668" s="40"/>
      <c r="AE1668" s="41"/>
      <c r="AF1668" s="42"/>
      <c r="AG1668" s="49"/>
      <c r="AH1668" s="43"/>
      <c r="AI1668" s="43"/>
      <c r="AJ1668" s="44"/>
      <c r="AK1668" s="44"/>
      <c r="AL1668" s="44"/>
      <c r="AM1668" s="44"/>
      <c r="AN1668" s="36"/>
      <c r="AO1668" s="36"/>
      <c r="AP1668" s="36"/>
      <c r="AQ1668" s="36"/>
      <c r="AR1668" s="36"/>
      <c r="AS1668" s="36"/>
    </row>
    <row r="1669" spans="19:45" ht="30" customHeight="1" x14ac:dyDescent="0.25">
      <c r="S1669" s="4" t="str">
        <f>$BB$11</f>
        <v>-</v>
      </c>
      <c r="T1669" s="3"/>
      <c r="U1669" s="36"/>
      <c r="V1669" s="37"/>
      <c r="W1669" s="37"/>
      <c r="X1669" s="38"/>
      <c r="Y1669" s="38"/>
      <c r="Z1669" s="48"/>
      <c r="AA1669" s="39"/>
      <c r="AB1669" s="40"/>
      <c r="AC1669" s="40"/>
      <c r="AD1669" s="40"/>
      <c r="AE1669" s="41"/>
      <c r="AF1669" s="42"/>
      <c r="AG1669" s="49"/>
      <c r="AH1669" s="43"/>
      <c r="AI1669" s="43"/>
      <c r="AJ1669" s="44"/>
      <c r="AK1669" s="44"/>
      <c r="AL1669" s="44"/>
      <c r="AM1669" s="44"/>
      <c r="AN1669" s="36"/>
      <c r="AO1669" s="36"/>
      <c r="AP1669" s="36"/>
      <c r="AQ1669" s="36"/>
      <c r="AR1669" s="36"/>
      <c r="AS1669" s="36"/>
    </row>
    <row r="1670" spans="19:45" ht="30" customHeight="1" x14ac:dyDescent="0.25">
      <c r="S1670" s="4" t="str">
        <f>$BB$12</f>
        <v>-</v>
      </c>
      <c r="T1670" s="3"/>
      <c r="U1670" s="36"/>
      <c r="V1670" s="37"/>
      <c r="W1670" s="37"/>
      <c r="X1670" s="38"/>
      <c r="Y1670" s="38"/>
      <c r="Z1670" s="48"/>
      <c r="AA1670" s="39"/>
      <c r="AB1670" s="40"/>
      <c r="AC1670" s="40"/>
      <c r="AD1670" s="40"/>
      <c r="AE1670" s="41"/>
      <c r="AF1670" s="42"/>
      <c r="AG1670" s="49"/>
      <c r="AH1670" s="43"/>
      <c r="AI1670" s="43"/>
      <c r="AJ1670" s="44"/>
      <c r="AK1670" s="44"/>
      <c r="AL1670" s="44"/>
      <c r="AM1670" s="44"/>
      <c r="AN1670" s="36"/>
      <c r="AO1670" s="36"/>
      <c r="AP1670" s="36"/>
      <c r="AQ1670" s="36"/>
      <c r="AR1670" s="36"/>
      <c r="AS1670" s="36"/>
    </row>
    <row r="1671" spans="19:45" ht="30" customHeight="1" x14ac:dyDescent="0.25">
      <c r="S1671" s="4" t="str">
        <f>$BB$13</f>
        <v>-</v>
      </c>
      <c r="T1671" s="3"/>
      <c r="U1671" s="36"/>
      <c r="V1671" s="37"/>
      <c r="W1671" s="37"/>
      <c r="X1671" s="38"/>
      <c r="Y1671" s="38"/>
      <c r="Z1671" s="48"/>
      <c r="AA1671" s="39"/>
      <c r="AB1671" s="40"/>
      <c r="AC1671" s="40"/>
      <c r="AD1671" s="40"/>
      <c r="AE1671" s="41"/>
      <c r="AF1671" s="42"/>
      <c r="AG1671" s="49"/>
      <c r="AH1671" s="43"/>
      <c r="AI1671" s="43"/>
      <c r="AJ1671" s="44"/>
      <c r="AK1671" s="44"/>
      <c r="AL1671" s="44"/>
      <c r="AM1671" s="44"/>
      <c r="AN1671" s="36"/>
      <c r="AO1671" s="36"/>
      <c r="AP1671" s="36"/>
      <c r="AQ1671" s="36"/>
      <c r="AR1671" s="36"/>
      <c r="AS1671" s="36"/>
    </row>
    <row r="1672" spans="19:45" ht="30" customHeight="1" x14ac:dyDescent="0.25">
      <c r="S1672" s="4" t="str">
        <f>$BB$14</f>
        <v>-</v>
      </c>
      <c r="T1672" s="3"/>
      <c r="U1672" s="36"/>
      <c r="V1672" s="37"/>
      <c r="W1672" s="37"/>
      <c r="X1672" s="38"/>
      <c r="Y1672" s="38"/>
      <c r="Z1672" s="48"/>
      <c r="AA1672" s="39"/>
      <c r="AB1672" s="40"/>
      <c r="AC1672" s="40"/>
      <c r="AD1672" s="40"/>
      <c r="AE1672" s="41"/>
      <c r="AF1672" s="42"/>
      <c r="AG1672" s="49"/>
      <c r="AH1672" s="43"/>
      <c r="AI1672" s="43"/>
      <c r="AJ1672" s="44"/>
      <c r="AK1672" s="44"/>
      <c r="AL1672" s="44"/>
      <c r="AM1672" s="44"/>
      <c r="AN1672" s="36"/>
      <c r="AO1672" s="36"/>
      <c r="AP1672" s="36"/>
      <c r="AQ1672" s="36"/>
      <c r="AR1672" s="36"/>
      <c r="AS1672" s="36"/>
    </row>
    <row r="1673" spans="19:45" ht="30" customHeight="1" x14ac:dyDescent="0.25">
      <c r="S1673" s="4" t="str">
        <f>$BB$15</f>
        <v>-</v>
      </c>
      <c r="T1673" s="3"/>
      <c r="U1673" s="36"/>
      <c r="V1673" s="37"/>
      <c r="W1673" s="37"/>
      <c r="X1673" s="38"/>
      <c r="Y1673" s="38"/>
      <c r="Z1673" s="48"/>
      <c r="AA1673" s="39"/>
      <c r="AB1673" s="40"/>
      <c r="AC1673" s="40"/>
      <c r="AD1673" s="40"/>
      <c r="AE1673" s="41"/>
      <c r="AF1673" s="42"/>
      <c r="AG1673" s="49"/>
      <c r="AH1673" s="43"/>
      <c r="AI1673" s="43"/>
      <c r="AJ1673" s="44"/>
      <c r="AK1673" s="44"/>
      <c r="AL1673" s="44"/>
      <c r="AM1673" s="44"/>
      <c r="AN1673" s="36"/>
      <c r="AO1673" s="36"/>
      <c r="AP1673" s="36"/>
      <c r="AQ1673" s="36"/>
      <c r="AR1673" s="36"/>
      <c r="AS1673" s="36"/>
    </row>
    <row r="1674" spans="19:45" ht="30" customHeight="1" x14ac:dyDescent="0.25">
      <c r="S1674" s="4" t="str">
        <f>$BB$16</f>
        <v>-</v>
      </c>
      <c r="T1674" s="3"/>
      <c r="U1674" s="36"/>
      <c r="V1674" s="37"/>
      <c r="W1674" s="37"/>
      <c r="X1674" s="38"/>
      <c r="Y1674" s="38"/>
      <c r="Z1674" s="48"/>
      <c r="AA1674" s="39"/>
      <c r="AB1674" s="40"/>
      <c r="AC1674" s="40"/>
      <c r="AD1674" s="40"/>
      <c r="AE1674" s="41"/>
      <c r="AF1674" s="42"/>
      <c r="AG1674" s="49"/>
      <c r="AH1674" s="43"/>
      <c r="AI1674" s="43"/>
      <c r="AJ1674" s="44"/>
      <c r="AK1674" s="44"/>
      <c r="AL1674" s="44"/>
      <c r="AM1674" s="44"/>
      <c r="AN1674" s="36"/>
      <c r="AO1674" s="36"/>
      <c r="AP1674" s="36"/>
      <c r="AQ1674" s="36"/>
      <c r="AR1674" s="36"/>
      <c r="AS1674" s="36"/>
    </row>
    <row r="1675" spans="19:45" ht="30" customHeight="1" x14ac:dyDescent="0.25">
      <c r="S1675" s="4" t="str">
        <f>$BB$17</f>
        <v>-</v>
      </c>
      <c r="T1675" s="3"/>
      <c r="U1675" s="36"/>
      <c r="V1675" s="37"/>
      <c r="W1675" s="37"/>
      <c r="X1675" s="38"/>
      <c r="Y1675" s="38"/>
      <c r="Z1675" s="48"/>
      <c r="AA1675" s="39"/>
      <c r="AB1675" s="40"/>
      <c r="AC1675" s="40"/>
      <c r="AD1675" s="40"/>
      <c r="AE1675" s="41"/>
      <c r="AF1675" s="42"/>
      <c r="AG1675" s="49"/>
      <c r="AH1675" s="43"/>
      <c r="AI1675" s="43"/>
      <c r="AJ1675" s="44"/>
      <c r="AK1675" s="44"/>
      <c r="AL1675" s="44"/>
      <c r="AM1675" s="44"/>
      <c r="AN1675" s="36"/>
      <c r="AO1675" s="36"/>
      <c r="AP1675" s="36"/>
      <c r="AQ1675" s="36"/>
      <c r="AR1675" s="36"/>
      <c r="AS1675" s="36"/>
    </row>
    <row r="1676" spans="19:45" ht="30" customHeight="1" x14ac:dyDescent="0.25">
      <c r="S1676" s="4" t="str">
        <f>$BB$18</f>
        <v>-</v>
      </c>
      <c r="T1676" s="3"/>
      <c r="U1676" s="36"/>
      <c r="V1676" s="37"/>
      <c r="W1676" s="37"/>
      <c r="X1676" s="38"/>
      <c r="Y1676" s="38"/>
      <c r="Z1676" s="48"/>
      <c r="AA1676" s="39"/>
      <c r="AB1676" s="40"/>
      <c r="AC1676" s="40"/>
      <c r="AD1676" s="40"/>
      <c r="AE1676" s="41"/>
      <c r="AF1676" s="42"/>
      <c r="AG1676" s="49"/>
      <c r="AH1676" s="43"/>
      <c r="AI1676" s="43"/>
      <c r="AJ1676" s="44"/>
      <c r="AK1676" s="44"/>
      <c r="AL1676" s="44"/>
      <c r="AM1676" s="44"/>
      <c r="AN1676" s="36"/>
      <c r="AO1676" s="36"/>
      <c r="AP1676" s="36"/>
      <c r="AQ1676" s="36"/>
      <c r="AR1676" s="36"/>
      <c r="AS1676" s="36"/>
    </row>
    <row r="1677" spans="19:45" ht="30" customHeight="1" x14ac:dyDescent="0.25">
      <c r="S1677" s="4" t="str">
        <f>$BB$19</f>
        <v>-</v>
      </c>
      <c r="T1677" s="3"/>
      <c r="U1677" s="36"/>
      <c r="V1677" s="37"/>
      <c r="W1677" s="37"/>
      <c r="X1677" s="38"/>
      <c r="Y1677" s="38"/>
      <c r="Z1677" s="48"/>
      <c r="AA1677" s="39"/>
      <c r="AB1677" s="40"/>
      <c r="AC1677" s="40"/>
      <c r="AD1677" s="40"/>
      <c r="AE1677" s="41"/>
      <c r="AF1677" s="42"/>
      <c r="AG1677" s="49"/>
      <c r="AH1677" s="43"/>
      <c r="AI1677" s="43"/>
      <c r="AJ1677" s="44"/>
      <c r="AK1677" s="44"/>
      <c r="AL1677" s="44"/>
      <c r="AM1677" s="44"/>
      <c r="AN1677" s="36"/>
      <c r="AO1677" s="36"/>
      <c r="AP1677" s="36"/>
      <c r="AQ1677" s="36"/>
      <c r="AR1677" s="36"/>
      <c r="AS1677" s="36"/>
    </row>
    <row r="1678" spans="19:45" ht="30" customHeight="1" x14ac:dyDescent="0.25">
      <c r="S1678" s="4" t="str">
        <f>$BB$20</f>
        <v>-</v>
      </c>
      <c r="T1678" s="3"/>
      <c r="U1678" s="36"/>
      <c r="V1678" s="37"/>
      <c r="W1678" s="37"/>
      <c r="X1678" s="38"/>
      <c r="Y1678" s="38"/>
      <c r="Z1678" s="48"/>
      <c r="AA1678" s="39"/>
      <c r="AB1678" s="40"/>
      <c r="AC1678" s="40"/>
      <c r="AD1678" s="40"/>
      <c r="AE1678" s="41"/>
      <c r="AF1678" s="42"/>
      <c r="AG1678" s="49"/>
      <c r="AH1678" s="43"/>
      <c r="AI1678" s="43"/>
      <c r="AJ1678" s="44"/>
      <c r="AK1678" s="44"/>
      <c r="AL1678" s="44"/>
      <c r="AM1678" s="44"/>
      <c r="AN1678" s="36"/>
      <c r="AO1678" s="36"/>
      <c r="AP1678" s="36"/>
      <c r="AQ1678" s="36"/>
      <c r="AR1678" s="36"/>
      <c r="AS1678" s="36"/>
    </row>
    <row r="1679" spans="19:45" ht="30" customHeight="1" x14ac:dyDescent="0.25">
      <c r="S1679" s="4" t="str">
        <f>$BB$21</f>
        <v>-</v>
      </c>
      <c r="T1679" s="3"/>
      <c r="U1679" s="36"/>
      <c r="V1679" s="37"/>
      <c r="W1679" s="37"/>
      <c r="X1679" s="38"/>
      <c r="Y1679" s="38"/>
      <c r="Z1679" s="48"/>
      <c r="AA1679" s="39"/>
      <c r="AB1679" s="40"/>
      <c r="AC1679" s="40"/>
      <c r="AD1679" s="40"/>
      <c r="AE1679" s="41"/>
      <c r="AF1679" s="42"/>
      <c r="AG1679" s="49"/>
      <c r="AH1679" s="43"/>
      <c r="AI1679" s="43"/>
      <c r="AJ1679" s="44"/>
      <c r="AK1679" s="44"/>
      <c r="AL1679" s="44"/>
      <c r="AM1679" s="44"/>
      <c r="AN1679" s="36"/>
      <c r="AO1679" s="36"/>
      <c r="AP1679" s="36"/>
      <c r="AQ1679" s="36"/>
      <c r="AR1679" s="36"/>
      <c r="AS1679" s="36"/>
    </row>
    <row r="1680" spans="19:45" ht="30" customHeight="1" x14ac:dyDescent="0.25">
      <c r="S1680" s="4" t="str">
        <f>$BB$22</f>
        <v>-</v>
      </c>
      <c r="T1680" s="3"/>
      <c r="U1680" s="36"/>
      <c r="V1680" s="37"/>
      <c r="W1680" s="37"/>
      <c r="X1680" s="38"/>
      <c r="Y1680" s="38"/>
      <c r="Z1680" s="48"/>
      <c r="AA1680" s="39"/>
      <c r="AB1680" s="40"/>
      <c r="AC1680" s="40"/>
      <c r="AD1680" s="40"/>
      <c r="AE1680" s="41"/>
      <c r="AF1680" s="42"/>
      <c r="AG1680" s="49"/>
      <c r="AH1680" s="43"/>
      <c r="AI1680" s="43"/>
      <c r="AJ1680" s="44"/>
      <c r="AK1680" s="44"/>
      <c r="AL1680" s="44"/>
      <c r="AM1680" s="44"/>
      <c r="AN1680" s="36"/>
      <c r="AO1680" s="36"/>
      <c r="AP1680" s="36"/>
      <c r="AQ1680" s="36"/>
      <c r="AR1680" s="36"/>
      <c r="AS1680" s="36"/>
    </row>
    <row r="1681" spans="19:45" ht="30" customHeight="1" x14ac:dyDescent="0.25">
      <c r="S1681" s="4" t="str">
        <f>$BB$23</f>
        <v>-</v>
      </c>
      <c r="T1681" s="3"/>
      <c r="U1681" s="36"/>
      <c r="V1681" s="37"/>
      <c r="W1681" s="37"/>
      <c r="X1681" s="38"/>
      <c r="Y1681" s="38"/>
      <c r="Z1681" s="48"/>
      <c r="AA1681" s="39"/>
      <c r="AB1681" s="40"/>
      <c r="AC1681" s="40"/>
      <c r="AD1681" s="40"/>
      <c r="AE1681" s="41"/>
      <c r="AF1681" s="42"/>
      <c r="AG1681" s="49"/>
      <c r="AH1681" s="43"/>
      <c r="AI1681" s="43"/>
      <c r="AJ1681" s="44"/>
      <c r="AK1681" s="44"/>
      <c r="AL1681" s="44"/>
      <c r="AM1681" s="44"/>
      <c r="AN1681" s="36"/>
      <c r="AO1681" s="36"/>
      <c r="AP1681" s="36"/>
      <c r="AQ1681" s="36"/>
      <c r="AR1681" s="36"/>
      <c r="AS1681" s="36"/>
    </row>
    <row r="1682" spans="19:45" ht="30" customHeight="1" x14ac:dyDescent="0.25">
      <c r="S1682" s="4" t="str">
        <f>$BB$24</f>
        <v>-</v>
      </c>
      <c r="T1682" s="3"/>
      <c r="U1682" s="36"/>
      <c r="V1682" s="37"/>
      <c r="W1682" s="37"/>
      <c r="X1682" s="38"/>
      <c r="Y1682" s="38"/>
      <c r="Z1682" s="48"/>
      <c r="AA1682" s="39"/>
      <c r="AB1682" s="40"/>
      <c r="AC1682" s="40"/>
      <c r="AD1682" s="40"/>
      <c r="AE1682" s="41"/>
      <c r="AF1682" s="42"/>
      <c r="AG1682" s="49"/>
      <c r="AH1682" s="43"/>
      <c r="AI1682" s="43"/>
      <c r="AJ1682" s="44"/>
      <c r="AK1682" s="44"/>
      <c r="AL1682" s="44"/>
      <c r="AM1682" s="44"/>
      <c r="AN1682" s="36"/>
      <c r="AO1682" s="36"/>
      <c r="AP1682" s="36"/>
      <c r="AQ1682" s="36"/>
      <c r="AR1682" s="36"/>
      <c r="AS1682" s="36"/>
    </row>
    <row r="1683" spans="19:45" ht="30" customHeight="1" x14ac:dyDescent="0.25">
      <c r="S1683" s="4" t="str">
        <f>$BB$25</f>
        <v>-</v>
      </c>
      <c r="T1683" s="3"/>
      <c r="U1683" s="36"/>
      <c r="V1683" s="37"/>
      <c r="W1683" s="37"/>
      <c r="X1683" s="38"/>
      <c r="Y1683" s="38"/>
      <c r="Z1683" s="48"/>
      <c r="AA1683" s="39"/>
      <c r="AB1683" s="40"/>
      <c r="AC1683" s="40"/>
      <c r="AD1683" s="40"/>
      <c r="AE1683" s="41"/>
      <c r="AF1683" s="42"/>
      <c r="AG1683" s="49"/>
      <c r="AH1683" s="43"/>
      <c r="AI1683" s="43"/>
      <c r="AJ1683" s="44"/>
      <c r="AK1683" s="44"/>
      <c r="AL1683" s="44"/>
      <c r="AM1683" s="44"/>
      <c r="AN1683" s="36"/>
      <c r="AO1683" s="36"/>
      <c r="AP1683" s="36"/>
      <c r="AQ1683" s="36"/>
      <c r="AR1683" s="36"/>
      <c r="AS1683" s="36"/>
    </row>
    <row r="1684" spans="19:45" ht="30" customHeight="1" x14ac:dyDescent="0.25">
      <c r="S1684" s="4" t="str">
        <f>$BB$26</f>
        <v>-</v>
      </c>
      <c r="T1684" s="3"/>
      <c r="U1684" s="36"/>
      <c r="V1684" s="37"/>
      <c r="W1684" s="37"/>
      <c r="X1684" s="38"/>
      <c r="Y1684" s="38"/>
      <c r="Z1684" s="48"/>
      <c r="AA1684" s="39"/>
      <c r="AB1684" s="40"/>
      <c r="AC1684" s="40"/>
      <c r="AD1684" s="40"/>
      <c r="AE1684" s="41"/>
      <c r="AF1684" s="42"/>
      <c r="AG1684" s="49"/>
      <c r="AH1684" s="43"/>
      <c r="AI1684" s="43"/>
      <c r="AJ1684" s="44"/>
      <c r="AK1684" s="44"/>
      <c r="AL1684" s="44"/>
      <c r="AM1684" s="44"/>
      <c r="AN1684" s="36"/>
      <c r="AO1684" s="36"/>
      <c r="AP1684" s="36"/>
      <c r="AQ1684" s="36"/>
      <c r="AR1684" s="36"/>
      <c r="AS1684" s="36"/>
    </row>
    <row r="1685" spans="19:45" ht="30" customHeight="1" x14ac:dyDescent="0.25">
      <c r="S1685" s="4" t="str">
        <f>$BB$27</f>
        <v>-</v>
      </c>
      <c r="T1685" s="3"/>
      <c r="U1685" s="36"/>
      <c r="V1685" s="37"/>
      <c r="W1685" s="37"/>
      <c r="X1685" s="38"/>
      <c r="Y1685" s="38"/>
      <c r="Z1685" s="48"/>
      <c r="AA1685" s="39"/>
      <c r="AB1685" s="40"/>
      <c r="AC1685" s="40"/>
      <c r="AD1685" s="40"/>
      <c r="AE1685" s="41"/>
      <c r="AF1685" s="42"/>
      <c r="AG1685" s="49"/>
      <c r="AH1685" s="43"/>
      <c r="AI1685" s="43"/>
      <c r="AJ1685" s="44"/>
      <c r="AK1685" s="44"/>
      <c r="AL1685" s="44"/>
      <c r="AM1685" s="44"/>
      <c r="AN1685" s="36"/>
      <c r="AO1685" s="36"/>
      <c r="AP1685" s="36"/>
      <c r="AQ1685" s="36"/>
      <c r="AR1685" s="36"/>
      <c r="AS1685" s="36"/>
    </row>
    <row r="1686" spans="19:45" ht="30" customHeight="1" x14ac:dyDescent="0.25">
      <c r="S1686" s="4" t="str">
        <f>$BB$28</f>
        <v>-</v>
      </c>
      <c r="T1686" s="3"/>
      <c r="U1686" s="36"/>
      <c r="V1686" s="37"/>
      <c r="W1686" s="37"/>
      <c r="X1686" s="38"/>
      <c r="Y1686" s="38"/>
      <c r="Z1686" s="48"/>
      <c r="AA1686" s="39"/>
      <c r="AB1686" s="40"/>
      <c r="AC1686" s="40"/>
      <c r="AD1686" s="40"/>
      <c r="AE1686" s="41"/>
      <c r="AF1686" s="42"/>
      <c r="AG1686" s="49"/>
      <c r="AH1686" s="43"/>
      <c r="AI1686" s="43"/>
      <c r="AJ1686" s="44"/>
      <c r="AK1686" s="44"/>
      <c r="AL1686" s="44"/>
      <c r="AM1686" s="44"/>
      <c r="AN1686" s="36"/>
      <c r="AO1686" s="36"/>
      <c r="AP1686" s="36"/>
      <c r="AQ1686" s="36"/>
      <c r="AR1686" s="36"/>
      <c r="AS1686" s="36"/>
    </row>
    <row r="1687" spans="19:45" ht="30" customHeight="1" x14ac:dyDescent="0.25">
      <c r="S1687" s="4" t="str">
        <f>$BB$29</f>
        <v>-</v>
      </c>
      <c r="T1687" s="3"/>
      <c r="U1687" s="36"/>
      <c r="V1687" s="37"/>
      <c r="W1687" s="37"/>
      <c r="X1687" s="38"/>
      <c r="Y1687" s="38"/>
      <c r="Z1687" s="48"/>
      <c r="AA1687" s="39"/>
      <c r="AB1687" s="40"/>
      <c r="AC1687" s="40"/>
      <c r="AD1687" s="40"/>
      <c r="AE1687" s="41"/>
      <c r="AF1687" s="42"/>
      <c r="AG1687" s="49"/>
      <c r="AH1687" s="43"/>
      <c r="AI1687" s="43"/>
      <c r="AJ1687" s="44"/>
      <c r="AK1687" s="44"/>
      <c r="AL1687" s="44"/>
      <c r="AM1687" s="44"/>
      <c r="AN1687" s="36"/>
      <c r="AO1687" s="36"/>
      <c r="AP1687" s="36"/>
      <c r="AQ1687" s="36"/>
      <c r="AR1687" s="36"/>
      <c r="AS1687" s="36"/>
    </row>
    <row r="1688" spans="19:45" ht="30" customHeight="1" x14ac:dyDescent="0.25">
      <c r="S1688" s="4" t="str">
        <f>$BB$30</f>
        <v>-</v>
      </c>
      <c r="T1688" s="3"/>
      <c r="U1688" s="36"/>
      <c r="V1688" s="37"/>
      <c r="W1688" s="37"/>
      <c r="X1688" s="38"/>
      <c r="Y1688" s="38"/>
      <c r="Z1688" s="48"/>
      <c r="AA1688" s="39"/>
      <c r="AB1688" s="40"/>
      <c r="AC1688" s="40"/>
      <c r="AD1688" s="40"/>
      <c r="AE1688" s="41"/>
      <c r="AF1688" s="42"/>
      <c r="AG1688" s="49"/>
      <c r="AH1688" s="43"/>
      <c r="AI1688" s="43"/>
      <c r="AJ1688" s="44"/>
      <c r="AK1688" s="44"/>
      <c r="AL1688" s="44"/>
      <c r="AM1688" s="44"/>
      <c r="AN1688" s="36"/>
      <c r="AO1688" s="36"/>
      <c r="AP1688" s="36"/>
      <c r="AQ1688" s="36"/>
      <c r="AR1688" s="36"/>
      <c r="AS1688" s="36"/>
    </row>
    <row r="1689" spans="19:45" ht="30" customHeight="1" x14ac:dyDescent="0.25">
      <c r="S1689" s="4" t="str">
        <f>$BB$31</f>
        <v>-</v>
      </c>
      <c r="T1689" s="3"/>
      <c r="U1689" s="36"/>
      <c r="V1689" s="37"/>
      <c r="W1689" s="37"/>
      <c r="X1689" s="38"/>
      <c r="Y1689" s="38"/>
      <c r="Z1689" s="48"/>
      <c r="AA1689" s="39"/>
      <c r="AB1689" s="40"/>
      <c r="AC1689" s="40"/>
      <c r="AD1689" s="40"/>
      <c r="AE1689" s="41"/>
      <c r="AF1689" s="42"/>
      <c r="AG1689" s="49"/>
      <c r="AH1689" s="43"/>
      <c r="AI1689" s="43"/>
      <c r="AJ1689" s="44"/>
      <c r="AK1689" s="44"/>
      <c r="AL1689" s="44"/>
      <c r="AM1689" s="44"/>
      <c r="AN1689" s="36"/>
      <c r="AO1689" s="36"/>
      <c r="AP1689" s="36"/>
      <c r="AQ1689" s="36"/>
      <c r="AR1689" s="36"/>
      <c r="AS1689" s="36"/>
    </row>
    <row r="1690" spans="19:45" ht="30" customHeight="1" x14ac:dyDescent="0.25">
      <c r="S1690" s="34"/>
      <c r="T1690" s="34"/>
      <c r="U1690" s="34"/>
      <c r="V1690" s="34"/>
      <c r="W1690" s="34"/>
      <c r="X1690" s="34"/>
      <c r="Y1690" s="34"/>
      <c r="Z1690" s="34"/>
      <c r="AA1690" s="34"/>
      <c r="AB1690" s="34"/>
      <c r="AC1690" s="34"/>
      <c r="AD1690" s="34"/>
      <c r="AE1690" s="34"/>
      <c r="AF1690" s="34"/>
      <c r="AG1690" s="34"/>
      <c r="AH1690" s="34"/>
      <c r="AI1690" s="34"/>
      <c r="AJ1690" s="34"/>
      <c r="AK1690" s="34"/>
      <c r="AL1690" s="34"/>
      <c r="AM1690" s="34"/>
      <c r="AN1690" s="34"/>
      <c r="AO1690" s="34"/>
      <c r="AP1690" s="34"/>
      <c r="AQ1690" s="34"/>
      <c r="AR1690" s="6"/>
      <c r="AS1690" s="6"/>
    </row>
    <row r="1691" spans="19:45" ht="30" customHeight="1" x14ac:dyDescent="0.25">
      <c r="S1691" s="31" cm="1">
        <f t="array" ref="S1691">BoxNum(ROW($S1691))</f>
        <v>27</v>
      </c>
      <c r="T1691" s="7" t="s">
        <v>698</v>
      </c>
      <c r="U1691" s="15" t="s">
        <v>1311</v>
      </c>
      <c r="V1691" s="12"/>
      <c r="W1691" s="65"/>
      <c r="X1691" s="12"/>
      <c r="Y1691" s="7">
        <f>VLOOKUP(U1691,$DX$1:$DZ$21,3,FALSE)</f>
        <v>0</v>
      </c>
      <c r="AD1691" s="8"/>
    </row>
    <row r="1692" spans="19:45" ht="30" customHeight="1" x14ac:dyDescent="0.25">
      <c r="S1692" s="7" t="s">
        <v>24</v>
      </c>
      <c r="T1692" s="15" t="s">
        <v>606</v>
      </c>
      <c r="U1692" s="5" t="s">
        <v>23</v>
      </c>
      <c r="V1692" s="7" t="str">
        <f>VLOOKUP(U1691,$DX$1:$DZ$21,2,FALSE)</f>
        <v>Bit11,15</v>
      </c>
      <c r="W1692" s="19"/>
      <c r="X1692" s="19"/>
      <c r="Y1692" s="19"/>
      <c r="Z1692" s="19"/>
      <c r="AA1692" s="5" t="s">
        <v>592</v>
      </c>
      <c r="AB1692" s="26" t="str">
        <f>T1711&amp;"_"&amp;ABS(T1709)&amp;"dB_"&amp;T1713&amp;"_"&amp;T1714&amp;"_"&amp;GetAbsMaxMinText(AF1695:AG1754)&amp;"_"&amp;T1694&amp;"_"&amp;T1693&amp;S1691&amp;"."&amp;T1717</f>
        <v>default_NormalMode_38dB_304ZA_2410A_377_450_ZTS6856SR_MP27.6</v>
      </c>
      <c r="AC1692" s="18"/>
      <c r="AD1692" s="18"/>
      <c r="AE1692" s="18"/>
      <c r="AF1692" s="18"/>
      <c r="AG1692" s="18"/>
      <c r="AH1692" s="19"/>
      <c r="AI1692" s="19" t="s">
        <v>2</v>
      </c>
      <c r="AJ1692" s="16"/>
      <c r="AK1692" s="16"/>
      <c r="AL1692" s="16"/>
      <c r="AM1692" s="16"/>
      <c r="AN1692" s="16"/>
      <c r="AO1692" s="16"/>
      <c r="AP1692" s="16"/>
      <c r="AQ1692" s="16"/>
      <c r="AR1692" s="16"/>
      <c r="AS1692" s="16"/>
    </row>
    <row r="1693" spans="19:45" ht="30" customHeight="1" x14ac:dyDescent="0.25">
      <c r="S1693" s="7" t="s">
        <v>5</v>
      </c>
      <c r="T1693" s="15" t="s">
        <v>1148</v>
      </c>
      <c r="U1693" s="32" t="str">
        <f>HYPERLINK("#A"&amp;(S1691+1),"&lt;==Block" &amp; $S1691 &amp;"==&gt;")</f>
        <v>&lt;==Block27==&gt;</v>
      </c>
      <c r="V1693" s="51"/>
      <c r="W1693" s="19"/>
      <c r="X1693" s="19"/>
      <c r="Y1693" s="23"/>
      <c r="Z1693" s="8"/>
      <c r="AA1693" s="19"/>
      <c r="AB1693" s="121" t="str" cm="1">
        <f t="array" aca="1" ref="AB1693" ca="1">IF(INDIRECT(ADDRESS((QUOTIENT(ROW(AB1693)-0.1,65)*65)+4,COLUMN(AB1694)))="Gain-inphase","$BM$2:$BM$31","$BN$2:$BN$31")</f>
        <v>$BM$2:$BM$31</v>
      </c>
      <c r="AC1693" s="19"/>
      <c r="AD1693" s="19"/>
      <c r="AE1693" s="19"/>
      <c r="AF1693" s="19"/>
      <c r="AG1693" s="19"/>
      <c r="AH1693" s="19"/>
      <c r="AI1693" s="19"/>
      <c r="AJ1693" s="19"/>
      <c r="AK1693" s="19"/>
      <c r="AL1693" s="19"/>
      <c r="AM1693" s="19"/>
      <c r="AN1693" s="57" t="s">
        <v>723</v>
      </c>
      <c r="AO1693" s="57" t="s">
        <v>709</v>
      </c>
      <c r="AP1693" s="57" t="s">
        <v>710</v>
      </c>
      <c r="AQ1693" s="57" t="s">
        <v>611</v>
      </c>
      <c r="AR1693" s="57" t="s">
        <v>711</v>
      </c>
      <c r="AS1693" s="50"/>
    </row>
    <row r="1694" spans="19:45" ht="30" customHeight="1" x14ac:dyDescent="0.25">
      <c r="S1694" s="7" t="s">
        <v>10</v>
      </c>
      <c r="T1694" s="15" t="s">
        <v>1175</v>
      </c>
      <c r="U1694" s="52" t="s">
        <v>775</v>
      </c>
      <c r="V1694" s="33" t="s">
        <v>601</v>
      </c>
      <c r="W1694" s="33" t="s">
        <v>602</v>
      </c>
      <c r="X1694" s="33" t="s">
        <v>603</v>
      </c>
      <c r="Y1694" s="33" t="s">
        <v>603</v>
      </c>
      <c r="Z1694" s="33" t="s">
        <v>591</v>
      </c>
      <c r="AA1694" s="33" t="s">
        <v>7</v>
      </c>
      <c r="AB1694" s="120" t="s">
        <v>1329</v>
      </c>
      <c r="AC1694" s="33" t="s">
        <v>577</v>
      </c>
      <c r="AD1694" s="33" t="s">
        <v>611</v>
      </c>
      <c r="AE1694" s="33" t="s">
        <v>569</v>
      </c>
      <c r="AF1694" s="35" t="s">
        <v>593</v>
      </c>
      <c r="AG1694" s="35" t="s">
        <v>594</v>
      </c>
      <c r="AH1694" s="35" t="s">
        <v>595</v>
      </c>
      <c r="AI1694" s="35" t="s">
        <v>596</v>
      </c>
      <c r="AJ1694" s="56" t="s">
        <v>597</v>
      </c>
      <c r="AK1694" s="56" t="s">
        <v>598</v>
      </c>
      <c r="AL1694" s="56" t="s">
        <v>599</v>
      </c>
      <c r="AM1694" s="56" t="s">
        <v>600</v>
      </c>
      <c r="AN1694" s="56" t="str">
        <f>VLOOKUP($T1702,$DE$1:$DJ$31,2,FALSE)</f>
        <v>Full</v>
      </c>
      <c r="AO1694" s="56" t="str">
        <f>VLOOKUP($T1702,$DE$1:$DJ$31,3,FALSE)</f>
        <v>Full</v>
      </c>
      <c r="AP1694" s="56" t="str">
        <f>VLOOKUP($T1702,$DE$1:$DJ$31,4,FALSE)</f>
        <v>non</v>
      </c>
      <c r="AQ1694" s="56" t="str">
        <f>VLOOKUP($T1702,$DE$1:$DJ$31,5,FALSE)</f>
        <v>non</v>
      </c>
      <c r="AR1694" s="56" t="str">
        <f>VLOOKUP($T1702,$DE$1:$DJ$31,6,FALSE)</f>
        <v>Full</v>
      </c>
      <c r="AS1694" s="35" t="s">
        <v>726</v>
      </c>
    </row>
    <row r="1695" spans="19:45" ht="30" customHeight="1" x14ac:dyDescent="0.25">
      <c r="S1695" s="7" t="s">
        <v>18</v>
      </c>
      <c r="T1695" s="15" t="s">
        <v>1278</v>
      </c>
      <c r="U1695" s="36" t="str">
        <f t="shared" ref="U1695:U1709" ca="1" si="282">ConfigCode($AA1695,$AN1695,$AO1695,$AP1695,$AQ1695,$AR1695,$AF1695,$AG1695,2)</f>
        <v>0x00=-38.30,-37.80;</v>
      </c>
      <c r="V1695" s="37"/>
      <c r="W1695" s="37"/>
      <c r="X1695" s="68"/>
      <c r="Y1695" s="68"/>
      <c r="Z1695" s="55">
        <f t="shared" ref="Z1695:Z1709" ca="1" si="283" xml:space="preserve">
N("vbias,vlookup vbias range")+
VLOOKUP($AA1695,INDIRECT(BoxVal(ROW($AA1695),34,COLUMN(T1691))),2,FALSE)+
N("gain")+
$AB1695+
N("vcm")+
VLOOKUP($AC1695,$CT$1:$DC$31,7,FALSE)+
N("(vbias*vcp*vbg-vbias)*sensor ratio")+
VbiasCal($AA1695,$AD1695,$AE1695,BoxVal(ROW($AC1695),18,COLUMN($T$22)))+
N("vbias ref+gain ref")+
$V1695+$W1695</f>
        <v>0</v>
      </c>
      <c r="AA1695" s="39" t="s">
        <v>1161</v>
      </c>
      <c r="AB1695" s="40">
        <v>0</v>
      </c>
      <c r="AC1695" s="40" t="s">
        <v>996</v>
      </c>
      <c r="AD1695" s="40">
        <v>1</v>
      </c>
      <c r="AE1695" s="41">
        <v>0</v>
      </c>
      <c r="AF1695" s="42">
        <v>-38.299999999999997</v>
      </c>
      <c r="AG1695" s="42">
        <v>-37.799999999999997</v>
      </c>
      <c r="AH1695" s="43">
        <f t="shared" ref="AH1695:AH1709" ca="1" si="284">$AF1695+$Z1695</f>
        <v>-38.299999999999997</v>
      </c>
      <c r="AI1695" s="43">
        <f t="shared" ref="AI1695:AI1709" ca="1" si="285">$AG1695+$Z1695</f>
        <v>-37.799999999999997</v>
      </c>
      <c r="AJ1695" s="44">
        <f t="shared" ref="AJ1695:AJ1709" ca="1" si="286" xml:space="preserve">
N("initial sens-loopgain")+
$AF1695-BoxVal(ROW($AA1695),26,COLUMN(INDIRECT("T"&amp;(INT(ROW($AA1712)/65))*65+2)))</f>
        <v>-38.299999999999997</v>
      </c>
      <c r="AK1695" s="44">
        <f t="shared" ref="AK1695:AK1709" ca="1" si="287">AJ1695+(AG1695-AF1695)</f>
        <v>-37.799999999999997</v>
      </c>
      <c r="AL1695" s="44">
        <f t="shared" ref="AL1695:AL1709" ca="1" si="288" xml:space="preserve">
N("initial sens-loopgain-gain-gain ref-vcm")+
$AH1695-
BoxVal(ROW($AA1695),26,COLUMN(INDIRECT("T"&amp;(INT(ROW($AA1712)/65))*65+2)))-
$AB1695-
$W1695-
IFERROR(VLOOKUP($AC1695,$CT$1:$DC$31,7,FALSE),0)</f>
        <v>-38.299999999999997</v>
      </c>
      <c r="AM1695" s="44">
        <f t="shared" ref="AM1695:AM1709" ca="1" si="289">AL1695+(AG1695-AF1695)</f>
        <v>-37.799999999999997</v>
      </c>
      <c r="AN1695" s="36" t="str">
        <f t="shared" ref="AN1695:AN1709" ca="1" si="290">IF(BoxVal(ROW(AA1695),9,COLUMN(T1693))="FIX","00",ManualLookup(AA1695,BoxVal(ROW(AA1695),4,COLUMN(AN1693)),INDIRECT(DN$3)))</f>
        <v>00</v>
      </c>
      <c r="AO1695" s="36" t="str">
        <f ca="1">ManualLookup(AB1695,BoxVal(ROW(AB1695),4,COLUMN(AO1693)),IF(INDIRECT("$AB$"&amp;(INT((ROW()-4)/65)*65+4))="Gain-outphase",INDIRECT(DO$4),INDIRECT(DO$3)))</f>
        <v>00</v>
      </c>
      <c r="AP1695" s="36" t="str">
        <f t="shared" ref="AP1695:AP1709" ca="1" si="291">ManualLookup(AC1695,BoxVal(ROW(AC1695),4,COLUMN(AP1693)),INDIRECT(DP$3))</f>
        <v>00</v>
      </c>
      <c r="AQ1695" s="36" t="str">
        <f t="shared" ref="AQ1695:AQ1709" ca="1" si="292">ManualLookup(AD1695,BoxVal(ROW(AD1695),4,COLUMN(AQ1693)),INDIRECT(DQ$3))</f>
        <v>00</v>
      </c>
      <c r="AR1695" s="36" t="str">
        <f t="shared" ref="AR1695:AR1709" ca="1" si="293">ManualLookup(AE1695,BoxVal(ROW(AE1695),4,COLUMN(AR1693)),INDIRECT(DR$3))</f>
        <v>00</v>
      </c>
      <c r="AS1695" s="33"/>
    </row>
    <row r="1696" spans="19:45" ht="30" customHeight="1" x14ac:dyDescent="0.25">
      <c r="S1696" s="7" t="s">
        <v>13</v>
      </c>
      <c r="T1696" s="15" t="s">
        <v>1281</v>
      </c>
      <c r="U1696" s="36" t="str">
        <f t="shared" ca="1" si="282"/>
        <v>0x03=-38.80,-38.30;</v>
      </c>
      <c r="V1696" s="37"/>
      <c r="W1696" s="37"/>
      <c r="X1696" s="68"/>
      <c r="Y1696" s="68"/>
      <c r="Z1696" s="55">
        <f t="shared" ca="1" si="283"/>
        <v>0.5</v>
      </c>
      <c r="AA1696" s="39" t="s">
        <v>1161</v>
      </c>
      <c r="AB1696" s="40">
        <v>0.5</v>
      </c>
      <c r="AC1696" s="40" t="s">
        <v>996</v>
      </c>
      <c r="AD1696" s="40">
        <v>1</v>
      </c>
      <c r="AE1696" s="41">
        <v>0</v>
      </c>
      <c r="AF1696" s="42">
        <v>-38.799999999999997</v>
      </c>
      <c r="AG1696" s="47">
        <f t="shared" ref="AG1696:AG1709" si="294">AF1695</f>
        <v>-38.299999999999997</v>
      </c>
      <c r="AH1696" s="43">
        <f t="shared" ca="1" si="284"/>
        <v>-38.299999999999997</v>
      </c>
      <c r="AI1696" s="43">
        <f t="shared" ca="1" si="285"/>
        <v>-37.799999999999997</v>
      </c>
      <c r="AJ1696" s="44">
        <f t="shared" ca="1" si="286"/>
        <v>-38.799999999999997</v>
      </c>
      <c r="AK1696" s="44">
        <f t="shared" ca="1" si="287"/>
        <v>-38.299999999999997</v>
      </c>
      <c r="AL1696" s="44">
        <f t="shared" ca="1" si="288"/>
        <v>-38.799999999999997</v>
      </c>
      <c r="AM1696" s="44">
        <f t="shared" ca="1" si="289"/>
        <v>-38.299999999999997</v>
      </c>
      <c r="AN1696" s="36" t="str">
        <f t="shared" ca="1" si="290"/>
        <v>00</v>
      </c>
      <c r="AO1696" s="36" t="str">
        <f ca="1">ManualLookup(AB1696,BoxVal(ROW(AB1696),4,COLUMN(AO1694)),IF(INDIRECT("$AB$"&amp;(INT((ROW()-4)/65)*65+4))="Gain-outphase",INDIRECT(DO$4),INDIRECT(DO$3)))</f>
        <v>03</v>
      </c>
      <c r="AP1696" s="36" t="str">
        <f t="shared" ca="1" si="291"/>
        <v>00</v>
      </c>
      <c r="AQ1696" s="36" t="str">
        <f t="shared" ca="1" si="292"/>
        <v>00</v>
      </c>
      <c r="AR1696" s="36" t="str">
        <f t="shared" ca="1" si="293"/>
        <v>00</v>
      </c>
      <c r="AS1696" s="36"/>
    </row>
    <row r="1697" spans="19:45" ht="30" customHeight="1" x14ac:dyDescent="0.25">
      <c r="S1697" s="26"/>
      <c r="T1697" s="17"/>
      <c r="U1697" s="36" t="str">
        <f t="shared" ca="1" si="282"/>
        <v>0x04=-39.30,-38.80;</v>
      </c>
      <c r="V1697" s="37"/>
      <c r="W1697" s="37"/>
      <c r="X1697" s="68"/>
      <c r="Y1697" s="68"/>
      <c r="Z1697" s="55">
        <f t="shared" ca="1" si="283"/>
        <v>1</v>
      </c>
      <c r="AA1697" s="39" t="s">
        <v>965</v>
      </c>
      <c r="AB1697" s="40">
        <v>1</v>
      </c>
      <c r="AC1697" s="40" t="s">
        <v>995</v>
      </c>
      <c r="AD1697" s="40">
        <v>1</v>
      </c>
      <c r="AE1697" s="41">
        <v>0</v>
      </c>
      <c r="AF1697" s="42">
        <v>-39.299999999999997</v>
      </c>
      <c r="AG1697" s="47">
        <f t="shared" si="294"/>
        <v>-38.799999999999997</v>
      </c>
      <c r="AH1697" s="43">
        <f t="shared" ca="1" si="284"/>
        <v>-38.299999999999997</v>
      </c>
      <c r="AI1697" s="43">
        <f t="shared" ca="1" si="285"/>
        <v>-37.799999999999997</v>
      </c>
      <c r="AJ1697" s="44">
        <f t="shared" ca="1" si="286"/>
        <v>-39.299999999999997</v>
      </c>
      <c r="AK1697" s="44">
        <f t="shared" ca="1" si="287"/>
        <v>-38.799999999999997</v>
      </c>
      <c r="AL1697" s="44">
        <f t="shared" ca="1" si="288"/>
        <v>-39.299999999999997</v>
      </c>
      <c r="AM1697" s="44">
        <f t="shared" ca="1" si="289"/>
        <v>-38.799999999999997</v>
      </c>
      <c r="AN1697" s="36" t="str">
        <f t="shared" ca="1" si="290"/>
        <v>00</v>
      </c>
      <c r="AO1697" s="36" t="str">
        <f ca="1">ManualLookup(AB1697,BoxVal(ROW(AB1697),4,COLUMN(AO1695)),IF(INDIRECT("$AB$"&amp;(INT((ROW()-4)/65)*65+4))="Gain-outphase",INDIRECT(DO$4),INDIRECT(DO$3)))</f>
        <v>04</v>
      </c>
      <c r="AP1697" s="36" t="str">
        <f t="shared" ca="1" si="291"/>
        <v>00</v>
      </c>
      <c r="AQ1697" s="36" t="str">
        <f t="shared" ca="1" si="292"/>
        <v>00</v>
      </c>
      <c r="AR1697" s="36" t="str">
        <f t="shared" ca="1" si="293"/>
        <v>00</v>
      </c>
      <c r="AS1697" s="36"/>
    </row>
    <row r="1698" spans="19:45" ht="30" customHeight="1" x14ac:dyDescent="0.25">
      <c r="S1698" s="7" t="s">
        <v>19</v>
      </c>
      <c r="T1698" s="15" t="s">
        <v>1161</v>
      </c>
      <c r="U1698" s="36" t="str">
        <f t="shared" ca="1" si="282"/>
        <v>0x05=-39.80,-39.30;</v>
      </c>
      <c r="V1698" s="37"/>
      <c r="W1698" s="37"/>
      <c r="X1698" s="68"/>
      <c r="Y1698" s="68"/>
      <c r="Z1698" s="55">
        <f t="shared" ca="1" si="283"/>
        <v>1.5</v>
      </c>
      <c r="AA1698" s="39" t="s">
        <v>965</v>
      </c>
      <c r="AB1698" s="40">
        <v>1.5</v>
      </c>
      <c r="AC1698" s="40" t="s">
        <v>995</v>
      </c>
      <c r="AD1698" s="40">
        <v>1</v>
      </c>
      <c r="AE1698" s="41">
        <v>0</v>
      </c>
      <c r="AF1698" s="42">
        <v>-39.799999999999997</v>
      </c>
      <c r="AG1698" s="47">
        <f t="shared" si="294"/>
        <v>-39.299999999999997</v>
      </c>
      <c r="AH1698" s="43">
        <f t="shared" ca="1" si="284"/>
        <v>-38.299999999999997</v>
      </c>
      <c r="AI1698" s="43">
        <f t="shared" ca="1" si="285"/>
        <v>-37.799999999999997</v>
      </c>
      <c r="AJ1698" s="44">
        <f t="shared" ca="1" si="286"/>
        <v>-39.799999999999997</v>
      </c>
      <c r="AK1698" s="44">
        <f t="shared" ca="1" si="287"/>
        <v>-39.299999999999997</v>
      </c>
      <c r="AL1698" s="44">
        <f t="shared" ca="1" si="288"/>
        <v>-39.799999999999997</v>
      </c>
      <c r="AM1698" s="44">
        <f t="shared" ca="1" si="289"/>
        <v>-39.299999999999997</v>
      </c>
      <c r="AN1698" s="36" t="str">
        <f t="shared" ca="1" si="290"/>
        <v>00</v>
      </c>
      <c r="AO1698" s="36" t="str">
        <f ca="1">ManualLookup(AB1698,BoxVal(ROW(AB1698),4,COLUMN(AO1696)),IF(INDIRECT("$AB$"&amp;(INT((ROW()-4)/65)*65+4))="Gain-outphase",INDIRECT(DO$4),INDIRECT(DO$3)))</f>
        <v>05</v>
      </c>
      <c r="AP1698" s="36" t="str">
        <f t="shared" ca="1" si="291"/>
        <v>00</v>
      </c>
      <c r="AQ1698" s="36" t="str">
        <f t="shared" ca="1" si="292"/>
        <v>00</v>
      </c>
      <c r="AR1698" s="36" t="str">
        <f t="shared" ca="1" si="293"/>
        <v>00</v>
      </c>
      <c r="AS1698" s="36"/>
    </row>
    <row r="1699" spans="19:45" ht="30" customHeight="1" x14ac:dyDescent="0.25">
      <c r="S1699" s="7" t="s">
        <v>15</v>
      </c>
      <c r="T1699" s="15" t="s">
        <v>1151</v>
      </c>
      <c r="U1699" s="36" t="str">
        <f t="shared" ca="1" si="282"/>
        <v>0x83=-40.10,-39.80;</v>
      </c>
      <c r="V1699" s="37">
        <v>0.1</v>
      </c>
      <c r="W1699" s="37"/>
      <c r="X1699" s="68"/>
      <c r="Y1699" s="68"/>
      <c r="Z1699" s="55">
        <f t="shared" ca="1" si="283"/>
        <v>1.8663000000000003</v>
      </c>
      <c r="AA1699" s="39" t="s">
        <v>965</v>
      </c>
      <c r="AB1699" s="40">
        <v>0.5</v>
      </c>
      <c r="AC1699" s="40" t="s">
        <v>995</v>
      </c>
      <c r="AD1699" s="40">
        <v>1</v>
      </c>
      <c r="AE1699" s="41">
        <v>6.7000000000000004E-2</v>
      </c>
      <c r="AF1699" s="42">
        <v>-40.1</v>
      </c>
      <c r="AG1699" s="47">
        <f t="shared" si="294"/>
        <v>-39.799999999999997</v>
      </c>
      <c r="AH1699" s="43">
        <f t="shared" ca="1" si="284"/>
        <v>-38.233699999999999</v>
      </c>
      <c r="AI1699" s="43">
        <f t="shared" ca="1" si="285"/>
        <v>-37.933699999999995</v>
      </c>
      <c r="AJ1699" s="44">
        <f t="shared" ca="1" si="286"/>
        <v>-40.1</v>
      </c>
      <c r="AK1699" s="44">
        <f t="shared" ca="1" si="287"/>
        <v>-39.799999999999997</v>
      </c>
      <c r="AL1699" s="44">
        <f t="shared" ca="1" si="288"/>
        <v>-38.733699999999999</v>
      </c>
      <c r="AM1699" s="44">
        <f t="shared" ca="1" si="289"/>
        <v>-38.433699999999995</v>
      </c>
      <c r="AN1699" s="36" t="str">
        <f t="shared" ca="1" si="290"/>
        <v>00</v>
      </c>
      <c r="AO1699" s="36" t="str">
        <f ca="1">ManualLookup(AB1699,BoxVal(ROW(AB1699),4,COLUMN(AO1697)),IF(INDIRECT("$AB$"&amp;(INT((ROW()-4)/65)*65+4))="Gain-outphase",INDIRECT(DO$4),INDIRECT(DO$3)))</f>
        <v>03</v>
      </c>
      <c r="AP1699" s="36" t="str">
        <f t="shared" ca="1" si="291"/>
        <v>00</v>
      </c>
      <c r="AQ1699" s="36" t="str">
        <f t="shared" ca="1" si="292"/>
        <v>00</v>
      </c>
      <c r="AR1699" s="36" t="str">
        <f t="shared" ca="1" si="293"/>
        <v>80</v>
      </c>
      <c r="AS1699" s="36"/>
    </row>
    <row r="1700" spans="19:45" ht="30" customHeight="1" x14ac:dyDescent="0.25">
      <c r="S1700" s="7" t="s">
        <v>705</v>
      </c>
      <c r="T1700" s="15" t="s">
        <v>1152</v>
      </c>
      <c r="U1700" s="36" t="str">
        <f t="shared" ca="1" si="282"/>
        <v>0x84=-40.60,-40.10;</v>
      </c>
      <c r="V1700" s="37"/>
      <c r="W1700" s="37"/>
      <c r="X1700" s="68"/>
      <c r="Y1700" s="68"/>
      <c r="Z1700" s="55">
        <f t="shared" ca="1" si="283"/>
        <v>2.2663000000000002</v>
      </c>
      <c r="AA1700" s="39" t="s">
        <v>965</v>
      </c>
      <c r="AB1700" s="40">
        <v>1</v>
      </c>
      <c r="AC1700" s="40" t="s">
        <v>995</v>
      </c>
      <c r="AD1700" s="40">
        <v>1</v>
      </c>
      <c r="AE1700" s="41">
        <v>6.7000000000000004E-2</v>
      </c>
      <c r="AF1700" s="42">
        <v>-40.6</v>
      </c>
      <c r="AG1700" s="47">
        <f t="shared" si="294"/>
        <v>-40.1</v>
      </c>
      <c r="AH1700" s="43">
        <f t="shared" ca="1" si="284"/>
        <v>-38.3337</v>
      </c>
      <c r="AI1700" s="43">
        <f t="shared" ca="1" si="285"/>
        <v>-37.8337</v>
      </c>
      <c r="AJ1700" s="44">
        <f t="shared" ca="1" si="286"/>
        <v>-40.6</v>
      </c>
      <c r="AK1700" s="44">
        <f t="shared" ca="1" si="287"/>
        <v>-40.1</v>
      </c>
      <c r="AL1700" s="44">
        <f t="shared" ca="1" si="288"/>
        <v>-39.3337</v>
      </c>
      <c r="AM1700" s="44">
        <f t="shared" ca="1" si="289"/>
        <v>-38.8337</v>
      </c>
      <c r="AN1700" s="36" t="str">
        <f t="shared" ca="1" si="290"/>
        <v>00</v>
      </c>
      <c r="AO1700" s="36" t="str">
        <f ca="1">ManualLookup(AB1700,BoxVal(ROW(AB1700),4,COLUMN(AO1698)),IF(INDIRECT("$AB$"&amp;(INT((ROW()-4)/65)*65+4))="Gain-outphase",INDIRECT(DO$4),INDIRECT(DO$3)))</f>
        <v>04</v>
      </c>
      <c r="AP1700" s="36" t="str">
        <f t="shared" ca="1" si="291"/>
        <v>00</v>
      </c>
      <c r="AQ1700" s="36" t="str">
        <f t="shared" ca="1" si="292"/>
        <v>00</v>
      </c>
      <c r="AR1700" s="36" t="str">
        <f t="shared" ca="1" si="293"/>
        <v>80</v>
      </c>
      <c r="AS1700" s="36"/>
    </row>
    <row r="1701" spans="19:45" ht="30" customHeight="1" x14ac:dyDescent="0.25">
      <c r="S1701" s="7" t="s">
        <v>605</v>
      </c>
      <c r="T1701" s="15" t="s">
        <v>991</v>
      </c>
      <c r="U1701" s="36" t="str">
        <f t="shared" ca="1" si="282"/>
        <v>0x23=-41.00,-40.60;</v>
      </c>
      <c r="V1701" s="37">
        <v>0.15</v>
      </c>
      <c r="W1701" s="37"/>
      <c r="X1701" s="68"/>
      <c r="Y1701" s="68"/>
      <c r="Z1701" s="55">
        <f t="shared" ca="1" si="283"/>
        <v>2.85</v>
      </c>
      <c r="AA1701" s="39" t="s">
        <v>584</v>
      </c>
      <c r="AB1701" s="40">
        <v>0.5</v>
      </c>
      <c r="AC1701" s="40" t="s">
        <v>995</v>
      </c>
      <c r="AD1701" s="40">
        <v>1</v>
      </c>
      <c r="AE1701" s="41">
        <v>0</v>
      </c>
      <c r="AF1701" s="42">
        <v>-41</v>
      </c>
      <c r="AG1701" s="47">
        <f t="shared" si="294"/>
        <v>-40.6</v>
      </c>
      <c r="AH1701" s="43">
        <f t="shared" ca="1" si="284"/>
        <v>-38.15</v>
      </c>
      <c r="AI1701" s="43">
        <f t="shared" ca="1" si="285"/>
        <v>-37.75</v>
      </c>
      <c r="AJ1701" s="44">
        <f t="shared" ca="1" si="286"/>
        <v>-41</v>
      </c>
      <c r="AK1701" s="44">
        <f t="shared" ca="1" si="287"/>
        <v>-40.6</v>
      </c>
      <c r="AL1701" s="44">
        <f t="shared" ca="1" si="288"/>
        <v>-38.65</v>
      </c>
      <c r="AM1701" s="44">
        <f t="shared" ca="1" si="289"/>
        <v>-38.25</v>
      </c>
      <c r="AN1701" s="36" t="str">
        <f t="shared" ca="1" si="290"/>
        <v>20</v>
      </c>
      <c r="AO1701" s="36" t="str">
        <f ca="1">ManualLookup(AB1701,BoxVal(ROW(AB1701),4,COLUMN(AO1699)),IF(INDIRECT("$AB$"&amp;(INT((ROW()-4)/65)*65+4))="Gain-outphase",INDIRECT(DO$4),INDIRECT(DO$3)))</f>
        <v>03</v>
      </c>
      <c r="AP1701" s="36" t="str">
        <f t="shared" ca="1" si="291"/>
        <v>00</v>
      </c>
      <c r="AQ1701" s="36" t="str">
        <f t="shared" ca="1" si="292"/>
        <v>00</v>
      </c>
      <c r="AR1701" s="36" t="str">
        <f t="shared" ca="1" si="293"/>
        <v>00</v>
      </c>
      <c r="AS1701" s="36"/>
    </row>
    <row r="1702" spans="19:45" ht="30" customHeight="1" x14ac:dyDescent="0.25">
      <c r="S1702" s="7" t="s">
        <v>721</v>
      </c>
      <c r="T1702" s="15" t="s">
        <v>26</v>
      </c>
      <c r="U1702" s="36" t="str">
        <f t="shared" ca="1" si="282"/>
        <v>0x24=-41.50,-41.00;</v>
      </c>
      <c r="V1702" s="37"/>
      <c r="W1702" s="37"/>
      <c r="X1702" s="68"/>
      <c r="Y1702" s="68"/>
      <c r="Z1702" s="55">
        <f t="shared" ca="1" si="283"/>
        <v>3.2</v>
      </c>
      <c r="AA1702" s="39" t="s">
        <v>584</v>
      </c>
      <c r="AB1702" s="40">
        <v>1</v>
      </c>
      <c r="AC1702" s="40" t="s">
        <v>995</v>
      </c>
      <c r="AD1702" s="40">
        <v>1</v>
      </c>
      <c r="AE1702" s="41">
        <v>0</v>
      </c>
      <c r="AF1702" s="42">
        <v>-41.5</v>
      </c>
      <c r="AG1702" s="47">
        <f t="shared" si="294"/>
        <v>-41</v>
      </c>
      <c r="AH1702" s="43">
        <f t="shared" ca="1" si="284"/>
        <v>-38.299999999999997</v>
      </c>
      <c r="AI1702" s="43">
        <f t="shared" ca="1" si="285"/>
        <v>-37.799999999999997</v>
      </c>
      <c r="AJ1702" s="44">
        <f t="shared" ca="1" si="286"/>
        <v>-41.5</v>
      </c>
      <c r="AK1702" s="44">
        <f t="shared" ca="1" si="287"/>
        <v>-41</v>
      </c>
      <c r="AL1702" s="44">
        <f t="shared" ca="1" si="288"/>
        <v>-39.299999999999997</v>
      </c>
      <c r="AM1702" s="44">
        <f t="shared" ca="1" si="289"/>
        <v>-38.799999999999997</v>
      </c>
      <c r="AN1702" s="36" t="str">
        <f t="shared" ca="1" si="290"/>
        <v>20</v>
      </c>
      <c r="AO1702" s="36" t="str">
        <f ca="1">ManualLookup(AB1702,BoxVal(ROW(AB1702),4,COLUMN(AO1700)),IF(INDIRECT("$AB$"&amp;(INT((ROW()-4)/65)*65+4))="Gain-outphase",INDIRECT(DO$4),INDIRECT(DO$3)))</f>
        <v>04</v>
      </c>
      <c r="AP1702" s="36" t="str">
        <f t="shared" ca="1" si="291"/>
        <v>00</v>
      </c>
      <c r="AQ1702" s="36" t="str">
        <f t="shared" ca="1" si="292"/>
        <v>00</v>
      </c>
      <c r="AR1702" s="36" t="str">
        <f t="shared" ca="1" si="293"/>
        <v>00</v>
      </c>
      <c r="AS1702" s="36"/>
    </row>
    <row r="1703" spans="19:45" ht="30" customHeight="1" x14ac:dyDescent="0.25">
      <c r="S1703" s="7" t="s">
        <v>20</v>
      </c>
      <c r="T1703" s="15">
        <v>-37</v>
      </c>
      <c r="U1703" s="36" t="str">
        <f t="shared" ca="1" si="282"/>
        <v>0x25=-42.00,-41.50;</v>
      </c>
      <c r="V1703" s="37"/>
      <c r="W1703" s="37"/>
      <c r="X1703" s="38"/>
      <c r="Y1703" s="38"/>
      <c r="Z1703" s="55">
        <f t="shared" ca="1" si="283"/>
        <v>3.7</v>
      </c>
      <c r="AA1703" s="39" t="s">
        <v>584</v>
      </c>
      <c r="AB1703" s="40">
        <v>1.5</v>
      </c>
      <c r="AC1703" s="40" t="s">
        <v>995</v>
      </c>
      <c r="AD1703" s="40">
        <v>1</v>
      </c>
      <c r="AE1703" s="41">
        <v>0</v>
      </c>
      <c r="AF1703" s="42">
        <v>-42</v>
      </c>
      <c r="AG1703" s="47">
        <f t="shared" si="294"/>
        <v>-41.5</v>
      </c>
      <c r="AH1703" s="43">
        <f t="shared" ca="1" si="284"/>
        <v>-38.299999999999997</v>
      </c>
      <c r="AI1703" s="43">
        <f t="shared" ca="1" si="285"/>
        <v>-37.799999999999997</v>
      </c>
      <c r="AJ1703" s="44">
        <f t="shared" ca="1" si="286"/>
        <v>-42</v>
      </c>
      <c r="AK1703" s="44">
        <f t="shared" ca="1" si="287"/>
        <v>-41.5</v>
      </c>
      <c r="AL1703" s="44">
        <f t="shared" ca="1" si="288"/>
        <v>-39.799999999999997</v>
      </c>
      <c r="AM1703" s="44">
        <f t="shared" ca="1" si="289"/>
        <v>-39.299999999999997</v>
      </c>
      <c r="AN1703" s="36" t="str">
        <f t="shared" ca="1" si="290"/>
        <v>20</v>
      </c>
      <c r="AO1703" s="36" t="str">
        <f ca="1">ManualLookup(AB1703,BoxVal(ROW(AB1703),4,COLUMN(AO1701)),IF(INDIRECT("$AB$"&amp;(INT((ROW()-4)/65)*65+4))="Gain-outphase",INDIRECT(DO$4),INDIRECT(DO$3)))</f>
        <v>05</v>
      </c>
      <c r="AP1703" s="36" t="str">
        <f t="shared" ca="1" si="291"/>
        <v>00</v>
      </c>
      <c r="AQ1703" s="36" t="str">
        <f t="shared" ca="1" si="292"/>
        <v>00</v>
      </c>
      <c r="AR1703" s="36" t="str">
        <f t="shared" ca="1" si="293"/>
        <v>00</v>
      </c>
      <c r="AS1703" s="36"/>
    </row>
    <row r="1704" spans="19:45" ht="30" customHeight="1" x14ac:dyDescent="0.25">
      <c r="S1704" s="7" t="s">
        <v>691</v>
      </c>
      <c r="T1704" s="15" t="s">
        <v>1333</v>
      </c>
      <c r="U1704" s="36" t="str">
        <f t="shared" ca="1" si="282"/>
        <v>0x26=-42.50,-42.00;</v>
      </c>
      <c r="V1704" s="37"/>
      <c r="W1704" s="37"/>
      <c r="X1704" s="38"/>
      <c r="Y1704" s="38"/>
      <c r="Z1704" s="55">
        <f t="shared" ca="1" si="283"/>
        <v>4.2</v>
      </c>
      <c r="AA1704" s="39" t="s">
        <v>584</v>
      </c>
      <c r="AB1704" s="40">
        <v>2</v>
      </c>
      <c r="AC1704" s="40" t="s">
        <v>995</v>
      </c>
      <c r="AD1704" s="40">
        <v>1</v>
      </c>
      <c r="AE1704" s="41">
        <v>0</v>
      </c>
      <c r="AF1704" s="42">
        <v>-42.5</v>
      </c>
      <c r="AG1704" s="47">
        <f t="shared" si="294"/>
        <v>-42</v>
      </c>
      <c r="AH1704" s="43">
        <f t="shared" ca="1" si="284"/>
        <v>-38.299999999999997</v>
      </c>
      <c r="AI1704" s="43">
        <f t="shared" ca="1" si="285"/>
        <v>-37.799999999999997</v>
      </c>
      <c r="AJ1704" s="44">
        <f t="shared" ca="1" si="286"/>
        <v>-42.5</v>
      </c>
      <c r="AK1704" s="44">
        <f t="shared" ca="1" si="287"/>
        <v>-42</v>
      </c>
      <c r="AL1704" s="44">
        <f t="shared" ca="1" si="288"/>
        <v>-40.299999999999997</v>
      </c>
      <c r="AM1704" s="44">
        <f t="shared" ca="1" si="289"/>
        <v>-39.799999999999997</v>
      </c>
      <c r="AN1704" s="36" t="str">
        <f t="shared" ca="1" si="290"/>
        <v>20</v>
      </c>
      <c r="AO1704" s="36" t="str">
        <f ca="1">ManualLookup(AB1704,BoxVal(ROW(AB1704),4,COLUMN(AO1702)),IF(INDIRECT("$AB$"&amp;(INT((ROW()-4)/65)*65+4))="Gain-outphase",INDIRECT(DO$4),INDIRECT(DO$3)))</f>
        <v>06</v>
      </c>
      <c r="AP1704" s="36" t="str">
        <f t="shared" ca="1" si="291"/>
        <v>00</v>
      </c>
      <c r="AQ1704" s="36" t="str">
        <f t="shared" ca="1" si="292"/>
        <v>00</v>
      </c>
      <c r="AR1704" s="36" t="str">
        <f t="shared" ca="1" si="293"/>
        <v>00</v>
      </c>
      <c r="AS1704" s="36"/>
    </row>
    <row r="1705" spans="19:45" ht="30" customHeight="1" x14ac:dyDescent="0.25">
      <c r="S1705" s="7" t="s">
        <v>544</v>
      </c>
      <c r="T1705" s="15" t="s">
        <v>993</v>
      </c>
      <c r="U1705" s="36" t="str">
        <f t="shared" ca="1" si="282"/>
        <v>0xA4=-42.70,-42.50;</v>
      </c>
      <c r="V1705" s="37">
        <v>-0.1</v>
      </c>
      <c r="W1705" s="37"/>
      <c r="X1705" s="38"/>
      <c r="Y1705" s="38"/>
      <c r="Z1705" s="48">
        <f t="shared" ca="1" si="283"/>
        <v>4.5070000000000006</v>
      </c>
      <c r="AA1705" s="39" t="s">
        <v>584</v>
      </c>
      <c r="AB1705" s="40">
        <v>1</v>
      </c>
      <c r="AC1705" s="40" t="s">
        <v>995</v>
      </c>
      <c r="AD1705" s="40">
        <v>1</v>
      </c>
      <c r="AE1705" s="41">
        <v>6.7000000000000004E-2</v>
      </c>
      <c r="AF1705" s="42">
        <v>-42.7</v>
      </c>
      <c r="AG1705" s="49">
        <f t="shared" si="294"/>
        <v>-42.5</v>
      </c>
      <c r="AH1705" s="43">
        <f t="shared" ca="1" si="284"/>
        <v>-38.193000000000005</v>
      </c>
      <c r="AI1705" s="43">
        <f t="shared" ca="1" si="285"/>
        <v>-37.993000000000002</v>
      </c>
      <c r="AJ1705" s="44">
        <f t="shared" ca="1" si="286"/>
        <v>-42.7</v>
      </c>
      <c r="AK1705" s="44">
        <f t="shared" ca="1" si="287"/>
        <v>-42.5</v>
      </c>
      <c r="AL1705" s="44">
        <f t="shared" ca="1" si="288"/>
        <v>-39.193000000000005</v>
      </c>
      <c r="AM1705" s="44">
        <f t="shared" ca="1" si="289"/>
        <v>-38.993000000000002</v>
      </c>
      <c r="AN1705" s="36" t="str">
        <f t="shared" ca="1" si="290"/>
        <v>20</v>
      </c>
      <c r="AO1705" s="36" t="str">
        <f ca="1">ManualLookup(AB1705,BoxVal(ROW(AB1705),4,COLUMN(AO1703)),IF(INDIRECT("$AB$"&amp;(INT((ROW()-4)/65)*65+4))="Gain-outphase",INDIRECT(DO$4),INDIRECT(DO$3)))</f>
        <v>04</v>
      </c>
      <c r="AP1705" s="36" t="str">
        <f t="shared" ca="1" si="291"/>
        <v>00</v>
      </c>
      <c r="AQ1705" s="36" t="str">
        <f t="shared" ca="1" si="292"/>
        <v>00</v>
      </c>
      <c r="AR1705" s="36" t="str">
        <f t="shared" ca="1" si="293"/>
        <v>80</v>
      </c>
      <c r="AS1705" s="36"/>
    </row>
    <row r="1706" spans="19:45" ht="30" customHeight="1" x14ac:dyDescent="0.25">
      <c r="S1706" s="7" t="s">
        <v>12</v>
      </c>
      <c r="T1706" s="15" t="s">
        <v>1340</v>
      </c>
      <c r="U1706" s="36" t="str">
        <f t="shared" ca="1" si="282"/>
        <v>0xA5=-43.00,-42.70;</v>
      </c>
      <c r="V1706" s="37">
        <v>-0.3</v>
      </c>
      <c r="W1706" s="37"/>
      <c r="X1706" s="38"/>
      <c r="Y1706" s="38"/>
      <c r="Z1706" s="48">
        <f t="shared" ca="1" si="283"/>
        <v>4.8070000000000004</v>
      </c>
      <c r="AA1706" s="39" t="s">
        <v>584</v>
      </c>
      <c r="AB1706" s="40">
        <v>1.5</v>
      </c>
      <c r="AC1706" s="40" t="s">
        <v>995</v>
      </c>
      <c r="AD1706" s="40">
        <v>1</v>
      </c>
      <c r="AE1706" s="41">
        <v>6.7000000000000004E-2</v>
      </c>
      <c r="AF1706" s="42">
        <v>-43</v>
      </c>
      <c r="AG1706" s="49">
        <f t="shared" si="294"/>
        <v>-42.7</v>
      </c>
      <c r="AH1706" s="43">
        <f t="shared" ca="1" si="284"/>
        <v>-38.192999999999998</v>
      </c>
      <c r="AI1706" s="43">
        <f t="shared" ca="1" si="285"/>
        <v>-37.893000000000001</v>
      </c>
      <c r="AJ1706" s="44">
        <f t="shared" ca="1" si="286"/>
        <v>-43</v>
      </c>
      <c r="AK1706" s="44">
        <f t="shared" ca="1" si="287"/>
        <v>-42.7</v>
      </c>
      <c r="AL1706" s="44">
        <f t="shared" ca="1" si="288"/>
        <v>-39.692999999999998</v>
      </c>
      <c r="AM1706" s="44">
        <f t="shared" ca="1" si="289"/>
        <v>-39.393000000000001</v>
      </c>
      <c r="AN1706" s="36" t="str">
        <f t="shared" ca="1" si="290"/>
        <v>20</v>
      </c>
      <c r="AO1706" s="36" t="str">
        <f ca="1">ManualLookup(AB1706,BoxVal(ROW(AB1706),4,COLUMN(AO1704)),IF(INDIRECT("$AB$"&amp;(INT((ROW()-4)/65)*65+4))="Gain-outphase",INDIRECT(DO$4),INDIRECT(DO$3)))</f>
        <v>05</v>
      </c>
      <c r="AP1706" s="36" t="str">
        <f t="shared" ca="1" si="291"/>
        <v>00</v>
      </c>
      <c r="AQ1706" s="36" t="str">
        <f t="shared" ca="1" si="292"/>
        <v>00</v>
      </c>
      <c r="AR1706" s="36" t="str">
        <f t="shared" ca="1" si="293"/>
        <v>80</v>
      </c>
      <c r="AS1706" s="36"/>
    </row>
    <row r="1707" spans="19:45" ht="30" customHeight="1" x14ac:dyDescent="0.25">
      <c r="S1707" s="26" t="s">
        <v>773</v>
      </c>
      <c r="T1707" s="15" t="s">
        <v>562</v>
      </c>
      <c r="U1707" s="36" t="str">
        <f t="shared" ca="1" si="282"/>
        <v>0xA6=-43.40,-43.00;</v>
      </c>
      <c r="V1707" s="37">
        <v>-0.4</v>
      </c>
      <c r="W1707" s="37"/>
      <c r="X1707" s="38"/>
      <c r="Y1707" s="38"/>
      <c r="Z1707" s="48">
        <f t="shared" ca="1" si="283"/>
        <v>5.2069999999999999</v>
      </c>
      <c r="AA1707" s="39" t="s">
        <v>584</v>
      </c>
      <c r="AB1707" s="40">
        <v>2</v>
      </c>
      <c r="AC1707" s="40" t="s">
        <v>995</v>
      </c>
      <c r="AD1707" s="40">
        <v>1</v>
      </c>
      <c r="AE1707" s="41">
        <v>6.7000000000000004E-2</v>
      </c>
      <c r="AF1707" s="42">
        <v>-43.4</v>
      </c>
      <c r="AG1707" s="49">
        <f t="shared" si="294"/>
        <v>-43</v>
      </c>
      <c r="AH1707" s="43">
        <f t="shared" ca="1" si="284"/>
        <v>-38.192999999999998</v>
      </c>
      <c r="AI1707" s="43">
        <f t="shared" ca="1" si="285"/>
        <v>-37.792999999999999</v>
      </c>
      <c r="AJ1707" s="44">
        <f t="shared" ca="1" si="286"/>
        <v>-43.4</v>
      </c>
      <c r="AK1707" s="44">
        <f t="shared" ca="1" si="287"/>
        <v>-43</v>
      </c>
      <c r="AL1707" s="44">
        <f t="shared" ca="1" si="288"/>
        <v>-40.192999999999998</v>
      </c>
      <c r="AM1707" s="44">
        <f t="shared" ca="1" si="289"/>
        <v>-39.792999999999999</v>
      </c>
      <c r="AN1707" s="36" t="str">
        <f t="shared" ca="1" si="290"/>
        <v>20</v>
      </c>
      <c r="AO1707" s="36" t="str">
        <f ca="1">ManualLookup(AB1707,BoxVal(ROW(AB1707),4,COLUMN(AO1705)),IF(INDIRECT("$AB$"&amp;(INT((ROW()-4)/65)*65+4))="Gain-outphase",INDIRECT(DO$4),INDIRECT(DO$3)))</f>
        <v>06</v>
      </c>
      <c r="AP1707" s="36" t="str">
        <f t="shared" ca="1" si="291"/>
        <v>00</v>
      </c>
      <c r="AQ1707" s="36" t="str">
        <f t="shared" ca="1" si="292"/>
        <v>00</v>
      </c>
      <c r="AR1707" s="36" t="str">
        <f t="shared" ca="1" si="293"/>
        <v>80</v>
      </c>
      <c r="AS1707" s="36"/>
    </row>
    <row r="1708" spans="19:45" ht="30" customHeight="1" x14ac:dyDescent="0.25">
      <c r="S1708" s="7" t="s">
        <v>573</v>
      </c>
      <c r="T1708" s="15">
        <v>2.1</v>
      </c>
      <c r="U1708" s="36" t="str">
        <f t="shared" ca="1" si="282"/>
        <v>0xA7=-44.10,-43.40;</v>
      </c>
      <c r="V1708" s="37">
        <v>-0.55000000000000004</v>
      </c>
      <c r="W1708" s="37"/>
      <c r="X1708" s="38"/>
      <c r="Y1708" s="38"/>
      <c r="Z1708" s="48">
        <f t="shared" ca="1" si="283"/>
        <v>5.5570000000000004</v>
      </c>
      <c r="AA1708" s="39" t="s">
        <v>584</v>
      </c>
      <c r="AB1708" s="40">
        <v>2.5</v>
      </c>
      <c r="AC1708" s="40" t="s">
        <v>995</v>
      </c>
      <c r="AD1708" s="40">
        <v>1</v>
      </c>
      <c r="AE1708" s="41">
        <v>6.7000000000000004E-2</v>
      </c>
      <c r="AF1708" s="42">
        <v>-44.1</v>
      </c>
      <c r="AG1708" s="49">
        <f t="shared" si="294"/>
        <v>-43.4</v>
      </c>
      <c r="AH1708" s="43">
        <f t="shared" ca="1" si="284"/>
        <v>-38.542999999999999</v>
      </c>
      <c r="AI1708" s="43">
        <f t="shared" ca="1" si="285"/>
        <v>-37.842999999999996</v>
      </c>
      <c r="AJ1708" s="44">
        <f t="shared" ca="1" si="286"/>
        <v>-44.1</v>
      </c>
      <c r="AK1708" s="44">
        <f t="shared" ca="1" si="287"/>
        <v>-43.4</v>
      </c>
      <c r="AL1708" s="44">
        <f t="shared" ca="1" si="288"/>
        <v>-41.042999999999999</v>
      </c>
      <c r="AM1708" s="44">
        <f t="shared" ca="1" si="289"/>
        <v>-40.342999999999996</v>
      </c>
      <c r="AN1708" s="36" t="str">
        <f t="shared" ca="1" si="290"/>
        <v>20</v>
      </c>
      <c r="AO1708" s="36" t="str">
        <f ca="1">ManualLookup(AB1708,BoxVal(ROW(AB1708),4,COLUMN(AO1706)),IF(INDIRECT("$AB$"&amp;(INT((ROW()-4)/65)*65+4))="Gain-outphase",INDIRECT(DO$4),INDIRECT(DO$3)))</f>
        <v>07</v>
      </c>
      <c r="AP1708" s="36" t="str">
        <f t="shared" ca="1" si="291"/>
        <v>00</v>
      </c>
      <c r="AQ1708" s="36" t="str">
        <f t="shared" ca="1" si="292"/>
        <v>00</v>
      </c>
      <c r="AR1708" s="36" t="str">
        <f t="shared" ca="1" si="293"/>
        <v>80</v>
      </c>
      <c r="AS1708" s="36"/>
    </row>
    <row r="1709" spans="19:45" ht="30" customHeight="1" x14ac:dyDescent="0.25">
      <c r="S1709" s="7" t="s">
        <v>590</v>
      </c>
      <c r="T1709" s="15">
        <f>VLOOKUP(T1694,MPN!$A$1:$E$1000,4,FALSE)</f>
        <v>-38</v>
      </c>
      <c r="U1709" s="36" t="str">
        <f t="shared" ca="1" si="282"/>
        <v>0xA8=-45.00,-44.10;</v>
      </c>
      <c r="V1709" s="37">
        <v>-0.65</v>
      </c>
      <c r="W1709" s="37"/>
      <c r="X1709" s="38"/>
      <c r="Y1709" s="38"/>
      <c r="Z1709" s="48">
        <f t="shared" ca="1" si="283"/>
        <v>6.4569999999999999</v>
      </c>
      <c r="AA1709" s="39" t="s">
        <v>584</v>
      </c>
      <c r="AB1709" s="40">
        <v>3.5</v>
      </c>
      <c r="AC1709" s="40" t="s">
        <v>995</v>
      </c>
      <c r="AD1709" s="40">
        <v>1</v>
      </c>
      <c r="AE1709" s="41">
        <v>6.7000000000000004E-2</v>
      </c>
      <c r="AF1709" s="42">
        <v>-45</v>
      </c>
      <c r="AG1709" s="49">
        <f t="shared" si="294"/>
        <v>-44.1</v>
      </c>
      <c r="AH1709" s="43">
        <f t="shared" ca="1" si="284"/>
        <v>-38.542999999999999</v>
      </c>
      <c r="AI1709" s="43">
        <f t="shared" ca="1" si="285"/>
        <v>-37.643000000000001</v>
      </c>
      <c r="AJ1709" s="44">
        <f t="shared" ca="1" si="286"/>
        <v>-45</v>
      </c>
      <c r="AK1709" s="44">
        <f t="shared" ca="1" si="287"/>
        <v>-44.1</v>
      </c>
      <c r="AL1709" s="44">
        <f t="shared" ca="1" si="288"/>
        <v>-42.042999999999999</v>
      </c>
      <c r="AM1709" s="44">
        <f t="shared" ca="1" si="289"/>
        <v>-41.143000000000001</v>
      </c>
      <c r="AN1709" s="36" t="str">
        <f t="shared" ca="1" si="290"/>
        <v>20</v>
      </c>
      <c r="AO1709" s="36" t="str">
        <f ca="1">ManualLookup(AB1709,BoxVal(ROW(AB1709),4,COLUMN(AO1707)),IF(INDIRECT("$AB$"&amp;(INT((ROW()-4)/65)*65+4))="Gain-outphase",INDIRECT(DO$4),INDIRECT(DO$3)))</f>
        <v>08</v>
      </c>
      <c r="AP1709" s="36" t="str">
        <f t="shared" ca="1" si="291"/>
        <v>00</v>
      </c>
      <c r="AQ1709" s="36" t="str">
        <f t="shared" ca="1" si="292"/>
        <v>00</v>
      </c>
      <c r="AR1709" s="36" t="str">
        <f t="shared" ca="1" si="293"/>
        <v>80</v>
      </c>
      <c r="AS1709" s="36"/>
    </row>
    <row r="1710" spans="19:45" ht="30" customHeight="1" x14ac:dyDescent="0.25">
      <c r="S1710" s="7" t="s">
        <v>693</v>
      </c>
      <c r="T1710" s="15">
        <v>0.8</v>
      </c>
      <c r="U1710" s="36"/>
      <c r="V1710" s="37"/>
      <c r="W1710" s="37"/>
      <c r="X1710" s="38"/>
      <c r="Y1710" s="38"/>
      <c r="Z1710" s="48"/>
      <c r="AA1710" s="39"/>
      <c r="AB1710" s="40"/>
      <c r="AC1710" s="40"/>
      <c r="AD1710" s="40"/>
      <c r="AE1710" s="41"/>
      <c r="AF1710" s="42"/>
      <c r="AG1710" s="49"/>
      <c r="AH1710" s="43"/>
      <c r="AI1710" s="43"/>
      <c r="AJ1710" s="44"/>
      <c r="AK1710" s="44"/>
      <c r="AL1710" s="44"/>
      <c r="AM1710" s="44"/>
      <c r="AN1710" s="36"/>
      <c r="AO1710" s="36"/>
      <c r="AP1710" s="36"/>
      <c r="AQ1710" s="36"/>
      <c r="AR1710" s="36"/>
      <c r="AS1710" s="36"/>
    </row>
    <row r="1711" spans="19:45" ht="30" customHeight="1" x14ac:dyDescent="0.25">
      <c r="S1711" s="7" t="s">
        <v>604</v>
      </c>
      <c r="T1711" s="7" t="str">
        <f>VLOOKUP($T1698,$AU$1:$AZ$31,MATCH($T1692,$AU$1:$AZ$1,0),FALSE)&amp;"_"&amp;T1700</f>
        <v>default_NormalMode</v>
      </c>
      <c r="U1711" s="36"/>
      <c r="V1711" s="37"/>
      <c r="W1711" s="37"/>
      <c r="X1711" s="38"/>
      <c r="Y1711" s="38"/>
      <c r="Z1711" s="48"/>
      <c r="AA1711" s="39"/>
      <c r="AB1711" s="40"/>
      <c r="AC1711" s="40"/>
      <c r="AD1711" s="40"/>
      <c r="AE1711" s="41"/>
      <c r="AF1711" s="42"/>
      <c r="AG1711" s="49"/>
      <c r="AH1711" s="43"/>
      <c r="AI1711" s="43"/>
      <c r="AJ1711" s="44"/>
      <c r="AK1711" s="44"/>
      <c r="AL1711" s="44"/>
      <c r="AM1711" s="44"/>
      <c r="AN1711" s="36"/>
      <c r="AO1711" s="36"/>
      <c r="AP1711" s="36"/>
      <c r="AQ1711" s="36"/>
      <c r="AR1711" s="36"/>
      <c r="AS1711" s="36"/>
    </row>
    <row r="1712" spans="19:45" ht="30" customHeight="1" x14ac:dyDescent="0.25">
      <c r="S1712" s="7" t="s">
        <v>424</v>
      </c>
      <c r="T1712" s="7" t="str">
        <f>VLOOKUP($T1694,MPN!$A$1:$E$500,2,FALSE)</f>
        <v>AMIC</v>
      </c>
      <c r="U1712" s="36"/>
      <c r="V1712" s="37"/>
      <c r="W1712" s="37"/>
      <c r="X1712" s="38"/>
      <c r="Y1712" s="38"/>
      <c r="Z1712" s="48"/>
      <c r="AA1712" s="39"/>
      <c r="AB1712" s="40"/>
      <c r="AC1712" s="40"/>
      <c r="AD1712" s="40"/>
      <c r="AE1712" s="41"/>
      <c r="AF1712" s="42"/>
      <c r="AG1712" s="49"/>
      <c r="AH1712" s="43"/>
      <c r="AI1712" s="43"/>
      <c r="AJ1712" s="44"/>
      <c r="AK1712" s="44"/>
      <c r="AL1712" s="44"/>
      <c r="AM1712" s="44"/>
      <c r="AN1712" s="36"/>
      <c r="AO1712" s="36"/>
      <c r="AP1712" s="36"/>
      <c r="AQ1712" s="36"/>
      <c r="AR1712" s="36"/>
      <c r="AS1712" s="36"/>
    </row>
    <row r="1713" spans="19:45" ht="30" customHeight="1" x14ac:dyDescent="0.25">
      <c r="S1713" s="7" t="s">
        <v>16</v>
      </c>
      <c r="T1713" s="7" t="str">
        <f>VLOOKUP($T1695,ASIC!$A$1:$B$200,2,FALSE)</f>
        <v>304ZA</v>
      </c>
      <c r="U1713" s="36"/>
      <c r="V1713" s="37"/>
      <c r="W1713" s="37"/>
      <c r="X1713" s="38"/>
      <c r="Y1713" s="38"/>
      <c r="Z1713" s="48"/>
      <c r="AA1713" s="39"/>
      <c r="AB1713" s="40"/>
      <c r="AC1713" s="40"/>
      <c r="AD1713" s="40"/>
      <c r="AE1713" s="41"/>
      <c r="AF1713" s="42"/>
      <c r="AG1713" s="49"/>
      <c r="AH1713" s="43"/>
      <c r="AI1713" s="43"/>
      <c r="AJ1713" s="44"/>
      <c r="AK1713" s="44"/>
      <c r="AL1713" s="44"/>
      <c r="AM1713" s="44"/>
      <c r="AN1713" s="36"/>
      <c r="AO1713" s="36"/>
      <c r="AP1713" s="36"/>
      <c r="AQ1713" s="36"/>
      <c r="AR1713" s="36"/>
      <c r="AS1713" s="36"/>
    </row>
    <row r="1714" spans="19:45" ht="30" customHeight="1" x14ac:dyDescent="0.25">
      <c r="S1714" s="7" t="s">
        <v>17</v>
      </c>
      <c r="T1714" s="7" t="str">
        <f>VLOOKUP($T1696,Sensor!$A$1:$B$100,2,FALSE)</f>
        <v>2410A</v>
      </c>
      <c r="U1714" s="36"/>
      <c r="V1714" s="37"/>
      <c r="W1714" s="37"/>
      <c r="X1714" s="38"/>
      <c r="Y1714" s="38"/>
      <c r="Z1714" s="48"/>
      <c r="AA1714" s="39"/>
      <c r="AB1714" s="40"/>
      <c r="AC1714" s="40"/>
      <c r="AD1714" s="40"/>
      <c r="AE1714" s="41"/>
      <c r="AF1714" s="42"/>
      <c r="AG1714" s="49"/>
      <c r="AH1714" s="43"/>
      <c r="AI1714" s="43"/>
      <c r="AJ1714" s="44"/>
      <c r="AK1714" s="44"/>
      <c r="AL1714" s="44"/>
      <c r="AM1714" s="44"/>
      <c r="AN1714" s="36"/>
      <c r="AO1714" s="36"/>
      <c r="AP1714" s="36"/>
      <c r="AQ1714" s="36"/>
      <c r="AR1714" s="36"/>
      <c r="AS1714" s="36"/>
    </row>
    <row r="1715" spans="19:45" ht="30" customHeight="1" x14ac:dyDescent="0.25">
      <c r="S1715" s="7" t="s">
        <v>21</v>
      </c>
      <c r="T1715" s="7" t="str">
        <f>VLOOKUP($T1694,MPN!$A$1:$E$500,5,FALSE)</f>
        <v>Default</v>
      </c>
      <c r="U1715" s="36"/>
      <c r="V1715" s="37"/>
      <c r="W1715" s="37"/>
      <c r="X1715" s="38"/>
      <c r="Y1715" s="38"/>
      <c r="Z1715" s="48"/>
      <c r="AA1715" s="39"/>
      <c r="AB1715" s="40"/>
      <c r="AC1715" s="40"/>
      <c r="AD1715" s="40"/>
      <c r="AE1715" s="41"/>
      <c r="AF1715" s="42"/>
      <c r="AG1715" s="49"/>
      <c r="AH1715" s="43"/>
      <c r="AI1715" s="43"/>
      <c r="AJ1715" s="44"/>
      <c r="AK1715" s="44"/>
      <c r="AL1715" s="44"/>
      <c r="AM1715" s="44"/>
      <c r="AN1715" s="36"/>
      <c r="AO1715" s="36"/>
      <c r="AP1715" s="36"/>
      <c r="AQ1715" s="36"/>
      <c r="AR1715" s="36"/>
      <c r="AS1715" s="36"/>
    </row>
    <row r="1716" spans="19:45" ht="30" customHeight="1" x14ac:dyDescent="0.25">
      <c r="S1716" s="7" t="s">
        <v>545</v>
      </c>
      <c r="T1716" s="7">
        <f>VLOOKUP(T1705,$DT$1:$DV$31,3,FALSE)</f>
        <v>0</v>
      </c>
      <c r="U1716" s="36"/>
      <c r="V1716" s="37"/>
      <c r="W1716" s="37"/>
      <c r="X1716" s="38"/>
      <c r="Y1716" s="38"/>
      <c r="Z1716" s="48"/>
      <c r="AA1716" s="39"/>
      <c r="AB1716" s="40"/>
      <c r="AC1716" s="40"/>
      <c r="AD1716" s="40"/>
      <c r="AE1716" s="41"/>
      <c r="AF1716" s="42"/>
      <c r="AG1716" s="49"/>
      <c r="AH1716" s="43"/>
      <c r="AI1716" s="43"/>
      <c r="AJ1716" s="44"/>
      <c r="AK1716" s="44"/>
      <c r="AL1716" s="44"/>
      <c r="AM1716" s="44"/>
      <c r="AN1716" s="36"/>
      <c r="AO1716" s="36"/>
      <c r="AP1716" s="36"/>
      <c r="AQ1716" s="36"/>
      <c r="AR1716" s="36"/>
      <c r="AS1716" s="36"/>
    </row>
    <row r="1717" spans="19:45" ht="30" customHeight="1" x14ac:dyDescent="0.25">
      <c r="S1717" s="7" t="s">
        <v>22</v>
      </c>
      <c r="T1717" s="15">
        <v>6</v>
      </c>
      <c r="U1717" s="36"/>
      <c r="V1717" s="37"/>
      <c r="W1717" s="37"/>
      <c r="X1717" s="38"/>
      <c r="Y1717" s="38"/>
      <c r="Z1717" s="48"/>
      <c r="AA1717" s="39"/>
      <c r="AB1717" s="40"/>
      <c r="AC1717" s="40"/>
      <c r="AD1717" s="40"/>
      <c r="AE1717" s="41"/>
      <c r="AF1717" s="42"/>
      <c r="AG1717" s="49"/>
      <c r="AH1717" s="43"/>
      <c r="AI1717" s="43"/>
      <c r="AJ1717" s="44"/>
      <c r="AK1717" s="44"/>
      <c r="AL1717" s="44"/>
      <c r="AM1717" s="44"/>
      <c r="AN1717" s="36"/>
      <c r="AO1717" s="36"/>
      <c r="AP1717" s="36"/>
      <c r="AQ1717" s="36"/>
      <c r="AR1717" s="36"/>
      <c r="AS1717" s="36"/>
    </row>
    <row r="1718" spans="19:45" ht="30" customHeight="1" x14ac:dyDescent="0.25">
      <c r="S1718" s="7" t="s">
        <v>696</v>
      </c>
      <c r="T1718" s="28">
        <v>45668</v>
      </c>
      <c r="U1718" s="36"/>
      <c r="V1718" s="37"/>
      <c r="W1718" s="37"/>
      <c r="X1718" s="38"/>
      <c r="Y1718" s="38"/>
      <c r="Z1718" s="48"/>
      <c r="AA1718" s="39"/>
      <c r="AB1718" s="40"/>
      <c r="AC1718" s="40"/>
      <c r="AD1718" s="40"/>
      <c r="AE1718" s="41"/>
      <c r="AF1718" s="42"/>
      <c r="AG1718" s="49"/>
      <c r="AH1718" s="43"/>
      <c r="AI1718" s="43"/>
      <c r="AJ1718" s="44"/>
      <c r="AK1718" s="44"/>
      <c r="AL1718" s="44"/>
      <c r="AM1718" s="44"/>
      <c r="AN1718" s="36"/>
      <c r="AO1718" s="36"/>
      <c r="AP1718" s="36"/>
      <c r="AQ1718" s="36"/>
      <c r="AR1718" s="36"/>
      <c r="AS1718" s="36"/>
    </row>
    <row r="1719" spans="19:45" ht="30" customHeight="1" x14ac:dyDescent="0.25">
      <c r="S1719" s="7" t="s">
        <v>694</v>
      </c>
      <c r="T1719" s="15" t="s">
        <v>994</v>
      </c>
      <c r="U1719" s="36"/>
      <c r="V1719" s="37"/>
      <c r="W1719" s="37"/>
      <c r="X1719" s="38"/>
      <c r="Y1719" s="38"/>
      <c r="Z1719" s="48"/>
      <c r="AA1719" s="39"/>
      <c r="AB1719" s="40"/>
      <c r="AC1719" s="40"/>
      <c r="AD1719" s="40"/>
      <c r="AE1719" s="41"/>
      <c r="AF1719" s="42"/>
      <c r="AG1719" s="49"/>
      <c r="AH1719" s="43"/>
      <c r="AI1719" s="43"/>
      <c r="AJ1719" s="44"/>
      <c r="AK1719" s="44"/>
      <c r="AL1719" s="44"/>
      <c r="AM1719" s="44"/>
      <c r="AN1719" s="36"/>
      <c r="AO1719" s="36"/>
      <c r="AP1719" s="36"/>
      <c r="AQ1719" s="36"/>
      <c r="AR1719" s="36"/>
      <c r="AS1719" s="36"/>
    </row>
    <row r="1720" spans="19:45" ht="30" customHeight="1" x14ac:dyDescent="0.25">
      <c r="S1720" s="7" t="s">
        <v>697</v>
      </c>
      <c r="T1720" s="7">
        <f ca="1">COUNTA(U1695:U1754)</f>
        <v>15</v>
      </c>
      <c r="U1720" s="36"/>
      <c r="V1720" s="37"/>
      <c r="W1720" s="37"/>
      <c r="X1720" s="38"/>
      <c r="Y1720" s="38"/>
      <c r="Z1720" s="48"/>
      <c r="AA1720" s="39"/>
      <c r="AB1720" s="40"/>
      <c r="AC1720" s="40"/>
      <c r="AD1720" s="40"/>
      <c r="AE1720" s="41"/>
      <c r="AF1720" s="42"/>
      <c r="AG1720" s="49"/>
      <c r="AH1720" s="43"/>
      <c r="AI1720" s="43"/>
      <c r="AJ1720" s="44"/>
      <c r="AK1720" s="44"/>
      <c r="AL1720" s="44"/>
      <c r="AM1720" s="44"/>
      <c r="AN1720" s="36"/>
      <c r="AO1720" s="36"/>
      <c r="AP1720" s="36"/>
      <c r="AQ1720" s="36"/>
      <c r="AR1720" s="36"/>
      <c r="AS1720" s="36"/>
    </row>
    <row r="1721" spans="19:45" ht="30" customHeight="1" x14ac:dyDescent="0.25">
      <c r="S1721" s="7" t="s">
        <v>715</v>
      </c>
      <c r="T1721" s="7" t="str">
        <f>T1709&amp;"+/-"&amp;T1710&amp;" "&amp;T1719</f>
        <v>-38+/-0.8 dBV</v>
      </c>
      <c r="U1721" s="36"/>
      <c r="V1721" s="37"/>
      <c r="W1721" s="37"/>
      <c r="X1721" s="38"/>
      <c r="Y1721" s="38"/>
      <c r="Z1721" s="48"/>
      <c r="AA1721" s="39"/>
      <c r="AB1721" s="40"/>
      <c r="AC1721" s="40"/>
      <c r="AD1721" s="40"/>
      <c r="AE1721" s="41"/>
      <c r="AF1721" s="42"/>
      <c r="AG1721" s="49"/>
      <c r="AH1721" s="43"/>
      <c r="AI1721" s="43"/>
      <c r="AJ1721" s="44"/>
      <c r="AK1721" s="44"/>
      <c r="AL1721" s="44"/>
      <c r="AM1721" s="44"/>
      <c r="AN1721" s="36"/>
      <c r="AO1721" s="36"/>
      <c r="AP1721" s="36"/>
      <c r="AQ1721" s="36"/>
      <c r="AR1721" s="36"/>
      <c r="AS1721" s="36"/>
    </row>
    <row r="1722" spans="19:45" ht="30" customHeight="1" x14ac:dyDescent="0.25">
      <c r="S1722" s="7" t="s">
        <v>719</v>
      </c>
      <c r="T1722" s="54" t="str">
        <f>T1701&amp;" : "&amp;T1704&amp;" "&amp;"(uA)"&amp;CHAR(10)&amp;"Vdc&amp;Remark: "&amp;T1707</f>
        <v>3.3V : 100~170 (uA)
Vdc&amp;Remark: -</v>
      </c>
      <c r="U1722" s="36"/>
      <c r="V1722" s="37"/>
      <c r="W1722" s="37"/>
      <c r="X1722" s="38"/>
      <c r="Y1722" s="38"/>
      <c r="Z1722" s="48"/>
      <c r="AA1722" s="39"/>
      <c r="AB1722" s="40"/>
      <c r="AC1722" s="40"/>
      <c r="AD1722" s="40"/>
      <c r="AE1722" s="41"/>
      <c r="AF1722" s="42"/>
      <c r="AG1722" s="49"/>
      <c r="AH1722" s="43"/>
      <c r="AI1722" s="43"/>
      <c r="AJ1722" s="44"/>
      <c r="AK1722" s="44"/>
      <c r="AL1722" s="44"/>
      <c r="AM1722" s="44"/>
      <c r="AN1722" s="36"/>
      <c r="AO1722" s="36"/>
      <c r="AP1722" s="36"/>
      <c r="AQ1722" s="36"/>
      <c r="AR1722" s="36"/>
      <c r="AS1722" s="36"/>
    </row>
    <row r="1723" spans="19:45" ht="30" customHeight="1" x14ac:dyDescent="0.25">
      <c r="U1723" s="36"/>
      <c r="V1723" s="37"/>
      <c r="W1723" s="37"/>
      <c r="X1723" s="38"/>
      <c r="Y1723" s="38"/>
      <c r="Z1723" s="48"/>
      <c r="AA1723" s="39"/>
      <c r="AB1723" s="40"/>
      <c r="AC1723" s="40"/>
      <c r="AD1723" s="40"/>
      <c r="AE1723" s="41"/>
      <c r="AF1723" s="42"/>
      <c r="AG1723" s="49"/>
      <c r="AH1723" s="43"/>
      <c r="AI1723" s="43"/>
      <c r="AJ1723" s="44"/>
      <c r="AK1723" s="44"/>
      <c r="AL1723" s="44"/>
      <c r="AM1723" s="44"/>
      <c r="AN1723" s="36"/>
      <c r="AO1723" s="36"/>
      <c r="AP1723" s="36"/>
      <c r="AQ1723" s="36"/>
      <c r="AR1723" s="36"/>
      <c r="AS1723" s="36"/>
    </row>
    <row r="1724" spans="19:45" ht="30" customHeight="1" x14ac:dyDescent="0.25">
      <c r="S1724" s="2" t="s">
        <v>14</v>
      </c>
      <c r="T1724" s="2" t="str">
        <f>ADDRESS(ROW(S1724),COLUMN($S$1))&amp;":"&amp;ADDRESS(ROW(S1754),COLUMN($T$1))</f>
        <v>$S$1724:$T$1754</v>
      </c>
      <c r="U1724" s="36"/>
      <c r="V1724" s="37"/>
      <c r="W1724" s="37"/>
      <c r="X1724" s="38"/>
      <c r="Y1724" s="38"/>
      <c r="Z1724" s="48"/>
      <c r="AA1724" s="39"/>
      <c r="AB1724" s="40"/>
      <c r="AC1724" s="40"/>
      <c r="AD1724" s="40"/>
      <c r="AE1724" s="41"/>
      <c r="AF1724" s="42"/>
      <c r="AG1724" s="49"/>
      <c r="AH1724" s="43"/>
      <c r="AI1724" s="43"/>
      <c r="AJ1724" s="44"/>
      <c r="AK1724" s="44"/>
      <c r="AL1724" s="44"/>
      <c r="AM1724" s="44"/>
      <c r="AN1724" s="36"/>
      <c r="AO1724" s="36"/>
      <c r="AP1724" s="36"/>
      <c r="AQ1724" s="36"/>
      <c r="AR1724" s="36"/>
      <c r="AS1724" s="36"/>
    </row>
    <row r="1725" spans="19:45" ht="30" customHeight="1" x14ac:dyDescent="0.25">
      <c r="S1725" s="4" t="str">
        <f>$BB$2</f>
        <v>14V</v>
      </c>
      <c r="T1725" s="3" t="s">
        <v>255</v>
      </c>
      <c r="U1725" s="36"/>
      <c r="V1725" s="37"/>
      <c r="W1725" s="37"/>
      <c r="X1725" s="38"/>
      <c r="Y1725" s="38"/>
      <c r="Z1725" s="48"/>
      <c r="AA1725" s="39"/>
      <c r="AB1725" s="40"/>
      <c r="AC1725" s="40"/>
      <c r="AD1725" s="40"/>
      <c r="AE1725" s="41"/>
      <c r="AF1725" s="42"/>
      <c r="AG1725" s="49"/>
      <c r="AH1725" s="43"/>
      <c r="AI1725" s="43"/>
      <c r="AJ1725" s="44"/>
      <c r="AK1725" s="44"/>
      <c r="AL1725" s="44"/>
      <c r="AM1725" s="44"/>
      <c r="AN1725" s="36"/>
      <c r="AO1725" s="36"/>
      <c r="AP1725" s="36"/>
      <c r="AQ1725" s="36"/>
      <c r="AR1725" s="36"/>
      <c r="AS1725" s="36"/>
    </row>
    <row r="1726" spans="19:45" ht="30" customHeight="1" x14ac:dyDescent="0.25">
      <c r="S1726" s="4" t="str">
        <f>$BB$3</f>
        <v>13V</v>
      </c>
      <c r="T1726" s="3" t="s">
        <v>562</v>
      </c>
      <c r="U1726" s="36"/>
      <c r="V1726" s="37"/>
      <c r="W1726" s="37"/>
      <c r="X1726" s="38"/>
      <c r="Y1726" s="38"/>
      <c r="Z1726" s="48"/>
      <c r="AA1726" s="39"/>
      <c r="AB1726" s="40"/>
      <c r="AC1726" s="40"/>
      <c r="AD1726" s="40"/>
      <c r="AE1726" s="41"/>
      <c r="AF1726" s="42"/>
      <c r="AG1726" s="49"/>
      <c r="AH1726" s="43"/>
      <c r="AI1726" s="43"/>
      <c r="AJ1726" s="44"/>
      <c r="AK1726" s="44"/>
      <c r="AL1726" s="44"/>
      <c r="AM1726" s="44"/>
      <c r="AN1726" s="36"/>
      <c r="AO1726" s="36"/>
      <c r="AP1726" s="36"/>
      <c r="AQ1726" s="36"/>
      <c r="AR1726" s="36"/>
      <c r="AS1726" s="36"/>
    </row>
    <row r="1727" spans="19:45" ht="30" customHeight="1" x14ac:dyDescent="0.25">
      <c r="S1727" s="4" t="str">
        <f>$BB$4</f>
        <v>12V</v>
      </c>
      <c r="T1727" s="3" t="s">
        <v>562</v>
      </c>
      <c r="U1727" s="36"/>
      <c r="V1727" s="37"/>
      <c r="W1727" s="37"/>
      <c r="X1727" s="38"/>
      <c r="Y1727" s="38"/>
      <c r="Z1727" s="48"/>
      <c r="AA1727" s="39"/>
      <c r="AB1727" s="40"/>
      <c r="AC1727" s="40"/>
      <c r="AD1727" s="40"/>
      <c r="AE1727" s="41"/>
      <c r="AF1727" s="42"/>
      <c r="AG1727" s="49"/>
      <c r="AH1727" s="43"/>
      <c r="AI1727" s="43"/>
      <c r="AJ1727" s="44"/>
      <c r="AK1727" s="44"/>
      <c r="AL1727" s="44"/>
      <c r="AM1727" s="44"/>
      <c r="AN1727" s="36"/>
      <c r="AO1727" s="36"/>
      <c r="AP1727" s="36"/>
      <c r="AQ1727" s="36"/>
      <c r="AR1727" s="36"/>
      <c r="AS1727" s="36"/>
    </row>
    <row r="1728" spans="19:45" ht="30" customHeight="1" x14ac:dyDescent="0.25">
      <c r="S1728" s="4" t="str">
        <f>$BB$5</f>
        <v>11V</v>
      </c>
      <c r="T1728" s="3">
        <v>3.9</v>
      </c>
      <c r="U1728" s="36"/>
      <c r="V1728" s="37"/>
      <c r="W1728" s="37"/>
      <c r="X1728" s="38"/>
      <c r="Y1728" s="38"/>
      <c r="Z1728" s="48"/>
      <c r="AA1728" s="39"/>
      <c r="AB1728" s="40"/>
      <c r="AC1728" s="40"/>
      <c r="AD1728" s="40"/>
      <c r="AE1728" s="41"/>
      <c r="AF1728" s="42"/>
      <c r="AG1728" s="49"/>
      <c r="AH1728" s="43"/>
      <c r="AI1728" s="43"/>
      <c r="AJ1728" s="44"/>
      <c r="AK1728" s="44"/>
      <c r="AL1728" s="44"/>
      <c r="AM1728" s="44"/>
      <c r="AN1728" s="36"/>
      <c r="AO1728" s="36"/>
      <c r="AP1728" s="36"/>
      <c r="AQ1728" s="36"/>
      <c r="AR1728" s="36"/>
      <c r="AS1728" s="36"/>
    </row>
    <row r="1729" spans="19:45" ht="30" customHeight="1" x14ac:dyDescent="0.25">
      <c r="S1729" s="4" t="str">
        <f>$BB$6</f>
        <v>10V</v>
      </c>
      <c r="T1729" s="3">
        <v>2.2000000000000002</v>
      </c>
      <c r="U1729" s="36"/>
      <c r="V1729" s="37"/>
      <c r="W1729" s="37"/>
      <c r="X1729" s="38"/>
      <c r="Y1729" s="38"/>
      <c r="Z1729" s="48"/>
      <c r="AA1729" s="39"/>
      <c r="AB1729" s="40"/>
      <c r="AC1729" s="40"/>
      <c r="AD1729" s="40"/>
      <c r="AE1729" s="41"/>
      <c r="AF1729" s="42"/>
      <c r="AG1729" s="49"/>
      <c r="AH1729" s="43"/>
      <c r="AI1729" s="43"/>
      <c r="AJ1729" s="44"/>
      <c r="AK1729" s="44"/>
      <c r="AL1729" s="44"/>
      <c r="AM1729" s="44"/>
      <c r="AN1729" s="36"/>
      <c r="AO1729" s="36"/>
      <c r="AP1729" s="36"/>
      <c r="AQ1729" s="36"/>
      <c r="AR1729" s="36"/>
      <c r="AS1729" s="36"/>
    </row>
    <row r="1730" spans="19:45" ht="30" customHeight="1" x14ac:dyDescent="0.25">
      <c r="S1730" s="4" t="str">
        <f>$BB$7</f>
        <v>9V</v>
      </c>
      <c r="T1730" s="3">
        <v>0</v>
      </c>
      <c r="U1730" s="36"/>
      <c r="V1730" s="37"/>
      <c r="W1730" s="37"/>
      <c r="X1730" s="38"/>
      <c r="Y1730" s="38"/>
      <c r="Z1730" s="48"/>
      <c r="AA1730" s="39"/>
      <c r="AB1730" s="40"/>
      <c r="AC1730" s="40"/>
      <c r="AD1730" s="40"/>
      <c r="AE1730" s="41"/>
      <c r="AF1730" s="42"/>
      <c r="AG1730" s="49"/>
      <c r="AH1730" s="43"/>
      <c r="AI1730" s="43"/>
      <c r="AJ1730" s="44"/>
      <c r="AK1730" s="44"/>
      <c r="AL1730" s="44"/>
      <c r="AM1730" s="44"/>
      <c r="AN1730" s="36"/>
      <c r="AO1730" s="36"/>
      <c r="AP1730" s="36"/>
      <c r="AQ1730" s="36"/>
      <c r="AR1730" s="36"/>
      <c r="AS1730" s="36"/>
    </row>
    <row r="1731" spans="19:45" ht="30" customHeight="1" x14ac:dyDescent="0.25">
      <c r="S1731" s="4" t="str">
        <f>$BB$8</f>
        <v>8V</v>
      </c>
      <c r="T1731" s="3">
        <v>-2.2999999999999998</v>
      </c>
      <c r="U1731" s="36"/>
      <c r="V1731" s="37"/>
      <c r="W1731" s="37"/>
      <c r="X1731" s="38"/>
      <c r="Y1731" s="38"/>
      <c r="Z1731" s="48"/>
      <c r="AA1731" s="39"/>
      <c r="AB1731" s="40"/>
      <c r="AC1731" s="40"/>
      <c r="AD1731" s="40"/>
      <c r="AE1731" s="41"/>
      <c r="AF1731" s="42"/>
      <c r="AG1731" s="49"/>
      <c r="AH1731" s="43"/>
      <c r="AI1731" s="43"/>
      <c r="AJ1731" s="44"/>
      <c r="AK1731" s="44"/>
      <c r="AL1731" s="44"/>
      <c r="AM1731" s="44"/>
      <c r="AN1731" s="36"/>
      <c r="AO1731" s="36"/>
      <c r="AP1731" s="36"/>
      <c r="AQ1731" s="36"/>
      <c r="AR1731" s="36"/>
      <c r="AS1731" s="36"/>
    </row>
    <row r="1732" spans="19:45" ht="30" customHeight="1" x14ac:dyDescent="0.25">
      <c r="S1732" s="4" t="str">
        <f>$BB$9</f>
        <v>7V</v>
      </c>
      <c r="T1732" s="3" t="s">
        <v>562</v>
      </c>
      <c r="U1732" s="36"/>
      <c r="V1732" s="37"/>
      <c r="W1732" s="37"/>
      <c r="X1732" s="38"/>
      <c r="Y1732" s="38"/>
      <c r="Z1732" s="48"/>
      <c r="AA1732" s="39"/>
      <c r="AB1732" s="40"/>
      <c r="AC1732" s="40"/>
      <c r="AD1732" s="40"/>
      <c r="AE1732" s="41"/>
      <c r="AF1732" s="42"/>
      <c r="AG1732" s="49"/>
      <c r="AH1732" s="43"/>
      <c r="AI1732" s="43"/>
      <c r="AJ1732" s="44"/>
      <c r="AK1732" s="44"/>
      <c r="AL1732" s="44"/>
      <c r="AM1732" s="44"/>
      <c r="AN1732" s="36"/>
      <c r="AO1732" s="36"/>
      <c r="AP1732" s="36"/>
      <c r="AQ1732" s="36"/>
      <c r="AR1732" s="36"/>
      <c r="AS1732" s="36"/>
    </row>
    <row r="1733" spans="19:45" ht="30" customHeight="1" x14ac:dyDescent="0.25">
      <c r="S1733" s="4" t="str">
        <f>$BB$10</f>
        <v>FIX</v>
      </c>
      <c r="T1733" s="3">
        <v>0</v>
      </c>
      <c r="U1733" s="36"/>
      <c r="V1733" s="37"/>
      <c r="W1733" s="37"/>
      <c r="X1733" s="38"/>
      <c r="Y1733" s="38"/>
      <c r="Z1733" s="48"/>
      <c r="AA1733" s="39"/>
      <c r="AB1733" s="40"/>
      <c r="AC1733" s="40"/>
      <c r="AD1733" s="40"/>
      <c r="AE1733" s="41"/>
      <c r="AF1733" s="42"/>
      <c r="AG1733" s="49"/>
      <c r="AH1733" s="43"/>
      <c r="AI1733" s="43"/>
      <c r="AJ1733" s="44"/>
      <c r="AK1733" s="44"/>
      <c r="AL1733" s="44"/>
      <c r="AM1733" s="44"/>
      <c r="AN1733" s="36"/>
      <c r="AO1733" s="36"/>
      <c r="AP1733" s="36"/>
      <c r="AQ1733" s="36"/>
      <c r="AR1733" s="36"/>
      <c r="AS1733" s="36"/>
    </row>
    <row r="1734" spans="19:45" ht="30" customHeight="1" x14ac:dyDescent="0.25">
      <c r="S1734" s="4" t="str">
        <f>$BB$11</f>
        <v>-</v>
      </c>
      <c r="T1734" s="3"/>
      <c r="U1734" s="36"/>
      <c r="V1734" s="37"/>
      <c r="W1734" s="37"/>
      <c r="X1734" s="38"/>
      <c r="Y1734" s="38"/>
      <c r="Z1734" s="48"/>
      <c r="AA1734" s="39"/>
      <c r="AB1734" s="40"/>
      <c r="AC1734" s="40"/>
      <c r="AD1734" s="40"/>
      <c r="AE1734" s="41"/>
      <c r="AF1734" s="42"/>
      <c r="AG1734" s="49"/>
      <c r="AH1734" s="43"/>
      <c r="AI1734" s="43"/>
      <c r="AJ1734" s="44"/>
      <c r="AK1734" s="44"/>
      <c r="AL1734" s="44"/>
      <c r="AM1734" s="44"/>
      <c r="AN1734" s="36"/>
      <c r="AO1734" s="36"/>
      <c r="AP1734" s="36"/>
      <c r="AQ1734" s="36"/>
      <c r="AR1734" s="36"/>
      <c r="AS1734" s="36"/>
    </row>
    <row r="1735" spans="19:45" ht="30" customHeight="1" x14ac:dyDescent="0.25">
      <c r="S1735" s="4" t="str">
        <f>$BB$12</f>
        <v>-</v>
      </c>
      <c r="T1735" s="3"/>
      <c r="U1735" s="36"/>
      <c r="V1735" s="37"/>
      <c r="W1735" s="37"/>
      <c r="X1735" s="38"/>
      <c r="Y1735" s="38"/>
      <c r="Z1735" s="48"/>
      <c r="AA1735" s="39"/>
      <c r="AB1735" s="40"/>
      <c r="AC1735" s="40"/>
      <c r="AD1735" s="40"/>
      <c r="AE1735" s="41"/>
      <c r="AF1735" s="42"/>
      <c r="AG1735" s="49"/>
      <c r="AH1735" s="43"/>
      <c r="AI1735" s="43"/>
      <c r="AJ1735" s="44"/>
      <c r="AK1735" s="44"/>
      <c r="AL1735" s="44"/>
      <c r="AM1735" s="44"/>
      <c r="AN1735" s="36"/>
      <c r="AO1735" s="36"/>
      <c r="AP1735" s="36"/>
      <c r="AQ1735" s="36"/>
      <c r="AR1735" s="36"/>
      <c r="AS1735" s="36"/>
    </row>
    <row r="1736" spans="19:45" ht="30" customHeight="1" x14ac:dyDescent="0.25">
      <c r="S1736" s="4" t="str">
        <f>$BB$13</f>
        <v>-</v>
      </c>
      <c r="T1736" s="3"/>
      <c r="U1736" s="36"/>
      <c r="V1736" s="37"/>
      <c r="W1736" s="37"/>
      <c r="X1736" s="38"/>
      <c r="Y1736" s="38"/>
      <c r="Z1736" s="48"/>
      <c r="AA1736" s="39"/>
      <c r="AB1736" s="40"/>
      <c r="AC1736" s="40"/>
      <c r="AD1736" s="40"/>
      <c r="AE1736" s="41"/>
      <c r="AF1736" s="42"/>
      <c r="AG1736" s="49"/>
      <c r="AH1736" s="43"/>
      <c r="AI1736" s="43"/>
      <c r="AJ1736" s="44"/>
      <c r="AK1736" s="44"/>
      <c r="AL1736" s="44"/>
      <c r="AM1736" s="44"/>
      <c r="AN1736" s="36"/>
      <c r="AO1736" s="36"/>
      <c r="AP1736" s="36"/>
      <c r="AQ1736" s="36"/>
      <c r="AR1736" s="36"/>
      <c r="AS1736" s="36"/>
    </row>
    <row r="1737" spans="19:45" ht="30" customHeight="1" x14ac:dyDescent="0.25">
      <c r="S1737" s="4" t="str">
        <f>$BB$14</f>
        <v>-</v>
      </c>
      <c r="T1737" s="3"/>
      <c r="U1737" s="36"/>
      <c r="V1737" s="37"/>
      <c r="W1737" s="37"/>
      <c r="X1737" s="38"/>
      <c r="Y1737" s="38"/>
      <c r="Z1737" s="48"/>
      <c r="AA1737" s="39"/>
      <c r="AB1737" s="40"/>
      <c r="AC1737" s="40"/>
      <c r="AD1737" s="40"/>
      <c r="AE1737" s="41"/>
      <c r="AF1737" s="42"/>
      <c r="AG1737" s="49"/>
      <c r="AH1737" s="43"/>
      <c r="AI1737" s="43"/>
      <c r="AJ1737" s="44"/>
      <c r="AK1737" s="44"/>
      <c r="AL1737" s="44"/>
      <c r="AM1737" s="44"/>
      <c r="AN1737" s="36"/>
      <c r="AO1737" s="36"/>
      <c r="AP1737" s="36"/>
      <c r="AQ1737" s="36"/>
      <c r="AR1737" s="36"/>
      <c r="AS1737" s="36"/>
    </row>
    <row r="1738" spans="19:45" ht="30" customHeight="1" x14ac:dyDescent="0.25">
      <c r="S1738" s="4" t="str">
        <f>$BB$15</f>
        <v>-</v>
      </c>
      <c r="T1738" s="3"/>
      <c r="U1738" s="36"/>
      <c r="V1738" s="37"/>
      <c r="W1738" s="37"/>
      <c r="X1738" s="38"/>
      <c r="Y1738" s="38"/>
      <c r="Z1738" s="48"/>
      <c r="AA1738" s="39"/>
      <c r="AB1738" s="40"/>
      <c r="AC1738" s="40"/>
      <c r="AD1738" s="40"/>
      <c r="AE1738" s="41"/>
      <c r="AF1738" s="42"/>
      <c r="AG1738" s="49"/>
      <c r="AH1738" s="43"/>
      <c r="AI1738" s="43"/>
      <c r="AJ1738" s="44"/>
      <c r="AK1738" s="44"/>
      <c r="AL1738" s="44"/>
      <c r="AM1738" s="44"/>
      <c r="AN1738" s="36"/>
      <c r="AO1738" s="36"/>
      <c r="AP1738" s="36"/>
      <c r="AQ1738" s="36"/>
      <c r="AR1738" s="36"/>
      <c r="AS1738" s="36"/>
    </row>
    <row r="1739" spans="19:45" ht="30" customHeight="1" x14ac:dyDescent="0.25">
      <c r="S1739" s="4" t="str">
        <f>$BB$16</f>
        <v>-</v>
      </c>
      <c r="T1739" s="3"/>
      <c r="U1739" s="36"/>
      <c r="V1739" s="37"/>
      <c r="W1739" s="37"/>
      <c r="X1739" s="38"/>
      <c r="Y1739" s="38"/>
      <c r="Z1739" s="48"/>
      <c r="AA1739" s="39"/>
      <c r="AB1739" s="40"/>
      <c r="AC1739" s="40"/>
      <c r="AD1739" s="40"/>
      <c r="AE1739" s="41"/>
      <c r="AF1739" s="42"/>
      <c r="AG1739" s="49"/>
      <c r="AH1739" s="43"/>
      <c r="AI1739" s="43"/>
      <c r="AJ1739" s="44"/>
      <c r="AK1739" s="44"/>
      <c r="AL1739" s="44"/>
      <c r="AM1739" s="44"/>
      <c r="AN1739" s="36"/>
      <c r="AO1739" s="36"/>
      <c r="AP1739" s="36"/>
      <c r="AQ1739" s="36"/>
      <c r="AR1739" s="36"/>
      <c r="AS1739" s="36"/>
    </row>
    <row r="1740" spans="19:45" ht="30" customHeight="1" x14ac:dyDescent="0.25">
      <c r="S1740" s="4" t="str">
        <f>$BB$17</f>
        <v>-</v>
      </c>
      <c r="T1740" s="3"/>
      <c r="U1740" s="36"/>
      <c r="V1740" s="37"/>
      <c r="W1740" s="37"/>
      <c r="X1740" s="38"/>
      <c r="Y1740" s="38"/>
      <c r="Z1740" s="48"/>
      <c r="AA1740" s="39"/>
      <c r="AB1740" s="40"/>
      <c r="AC1740" s="40"/>
      <c r="AD1740" s="40"/>
      <c r="AE1740" s="41"/>
      <c r="AF1740" s="42"/>
      <c r="AG1740" s="49"/>
      <c r="AH1740" s="43"/>
      <c r="AI1740" s="43"/>
      <c r="AJ1740" s="44"/>
      <c r="AK1740" s="44"/>
      <c r="AL1740" s="44"/>
      <c r="AM1740" s="44"/>
      <c r="AN1740" s="36"/>
      <c r="AO1740" s="36"/>
      <c r="AP1740" s="36"/>
      <c r="AQ1740" s="36"/>
      <c r="AR1740" s="36"/>
      <c r="AS1740" s="36"/>
    </row>
    <row r="1741" spans="19:45" ht="30" customHeight="1" x14ac:dyDescent="0.25">
      <c r="S1741" s="4" t="str">
        <f>$BB$18</f>
        <v>-</v>
      </c>
      <c r="T1741" s="3"/>
      <c r="U1741" s="36"/>
      <c r="V1741" s="37"/>
      <c r="W1741" s="37"/>
      <c r="X1741" s="38"/>
      <c r="Y1741" s="38"/>
      <c r="Z1741" s="48"/>
      <c r="AA1741" s="39"/>
      <c r="AB1741" s="40"/>
      <c r="AC1741" s="40"/>
      <c r="AD1741" s="40"/>
      <c r="AE1741" s="41"/>
      <c r="AF1741" s="42"/>
      <c r="AG1741" s="49"/>
      <c r="AH1741" s="43"/>
      <c r="AI1741" s="43"/>
      <c r="AJ1741" s="44"/>
      <c r="AK1741" s="44"/>
      <c r="AL1741" s="44"/>
      <c r="AM1741" s="44"/>
      <c r="AN1741" s="36"/>
      <c r="AO1741" s="36"/>
      <c r="AP1741" s="36"/>
      <c r="AQ1741" s="36"/>
      <c r="AR1741" s="36"/>
      <c r="AS1741" s="36"/>
    </row>
    <row r="1742" spans="19:45" ht="30" customHeight="1" x14ac:dyDescent="0.25">
      <c r="S1742" s="4" t="str">
        <f>$BB$19</f>
        <v>-</v>
      </c>
      <c r="T1742" s="3"/>
      <c r="U1742" s="36"/>
      <c r="V1742" s="37"/>
      <c r="W1742" s="37"/>
      <c r="X1742" s="38"/>
      <c r="Y1742" s="38"/>
      <c r="Z1742" s="48"/>
      <c r="AA1742" s="39"/>
      <c r="AB1742" s="40"/>
      <c r="AC1742" s="40"/>
      <c r="AD1742" s="40"/>
      <c r="AE1742" s="41"/>
      <c r="AF1742" s="42"/>
      <c r="AG1742" s="49"/>
      <c r="AH1742" s="43"/>
      <c r="AI1742" s="43"/>
      <c r="AJ1742" s="44"/>
      <c r="AK1742" s="44"/>
      <c r="AL1742" s="44"/>
      <c r="AM1742" s="44"/>
      <c r="AN1742" s="36"/>
      <c r="AO1742" s="36"/>
      <c r="AP1742" s="36"/>
      <c r="AQ1742" s="36"/>
      <c r="AR1742" s="36"/>
      <c r="AS1742" s="36"/>
    </row>
    <row r="1743" spans="19:45" ht="30" customHeight="1" x14ac:dyDescent="0.25">
      <c r="S1743" s="4" t="str">
        <f>$BB$20</f>
        <v>-</v>
      </c>
      <c r="T1743" s="3"/>
      <c r="U1743" s="36"/>
      <c r="V1743" s="37"/>
      <c r="W1743" s="37"/>
      <c r="X1743" s="38"/>
      <c r="Y1743" s="38"/>
      <c r="Z1743" s="48"/>
      <c r="AA1743" s="39"/>
      <c r="AB1743" s="40"/>
      <c r="AC1743" s="40"/>
      <c r="AD1743" s="40"/>
      <c r="AE1743" s="41"/>
      <c r="AF1743" s="42"/>
      <c r="AG1743" s="49"/>
      <c r="AH1743" s="43"/>
      <c r="AI1743" s="43"/>
      <c r="AJ1743" s="44"/>
      <c r="AK1743" s="44"/>
      <c r="AL1743" s="44"/>
      <c r="AM1743" s="44"/>
      <c r="AN1743" s="36"/>
      <c r="AO1743" s="36"/>
      <c r="AP1743" s="36"/>
      <c r="AQ1743" s="36"/>
      <c r="AR1743" s="36"/>
      <c r="AS1743" s="36"/>
    </row>
    <row r="1744" spans="19:45" ht="30" customHeight="1" x14ac:dyDescent="0.25">
      <c r="S1744" s="4" t="str">
        <f>$BB$21</f>
        <v>-</v>
      </c>
      <c r="T1744" s="3"/>
      <c r="U1744" s="36"/>
      <c r="V1744" s="37"/>
      <c r="W1744" s="37"/>
      <c r="X1744" s="38"/>
      <c r="Y1744" s="38"/>
      <c r="Z1744" s="48"/>
      <c r="AA1744" s="39"/>
      <c r="AB1744" s="40"/>
      <c r="AC1744" s="40"/>
      <c r="AD1744" s="40"/>
      <c r="AE1744" s="41"/>
      <c r="AF1744" s="42"/>
      <c r="AG1744" s="49"/>
      <c r="AH1744" s="43"/>
      <c r="AI1744" s="43"/>
      <c r="AJ1744" s="44"/>
      <c r="AK1744" s="44"/>
      <c r="AL1744" s="44"/>
      <c r="AM1744" s="44"/>
      <c r="AN1744" s="36"/>
      <c r="AO1744" s="36"/>
      <c r="AP1744" s="36"/>
      <c r="AQ1744" s="36"/>
      <c r="AR1744" s="36"/>
      <c r="AS1744" s="36"/>
    </row>
    <row r="1745" spans="19:45" ht="30" customHeight="1" x14ac:dyDescent="0.25">
      <c r="S1745" s="4" t="str">
        <f>$BB$22</f>
        <v>-</v>
      </c>
      <c r="T1745" s="3"/>
      <c r="U1745" s="36"/>
      <c r="V1745" s="37"/>
      <c r="W1745" s="37"/>
      <c r="X1745" s="38"/>
      <c r="Y1745" s="38"/>
      <c r="Z1745" s="48"/>
      <c r="AA1745" s="39"/>
      <c r="AB1745" s="40"/>
      <c r="AC1745" s="40"/>
      <c r="AD1745" s="40"/>
      <c r="AE1745" s="41"/>
      <c r="AF1745" s="42"/>
      <c r="AG1745" s="49"/>
      <c r="AH1745" s="43"/>
      <c r="AI1745" s="43"/>
      <c r="AJ1745" s="44"/>
      <c r="AK1745" s="44"/>
      <c r="AL1745" s="44"/>
      <c r="AM1745" s="44"/>
      <c r="AN1745" s="36"/>
      <c r="AO1745" s="36"/>
      <c r="AP1745" s="36"/>
      <c r="AQ1745" s="36"/>
      <c r="AR1745" s="36"/>
      <c r="AS1745" s="36"/>
    </row>
    <row r="1746" spans="19:45" ht="30" customHeight="1" x14ac:dyDescent="0.25">
      <c r="S1746" s="4" t="str">
        <f>$BB$23</f>
        <v>-</v>
      </c>
      <c r="T1746" s="3"/>
      <c r="U1746" s="36"/>
      <c r="V1746" s="37"/>
      <c r="W1746" s="37"/>
      <c r="X1746" s="38"/>
      <c r="Y1746" s="38"/>
      <c r="Z1746" s="48"/>
      <c r="AA1746" s="39"/>
      <c r="AB1746" s="40"/>
      <c r="AC1746" s="40"/>
      <c r="AD1746" s="40"/>
      <c r="AE1746" s="41"/>
      <c r="AF1746" s="42"/>
      <c r="AG1746" s="49"/>
      <c r="AH1746" s="43"/>
      <c r="AI1746" s="43"/>
      <c r="AJ1746" s="44"/>
      <c r="AK1746" s="44"/>
      <c r="AL1746" s="44"/>
      <c r="AM1746" s="44"/>
      <c r="AN1746" s="36"/>
      <c r="AO1746" s="36"/>
      <c r="AP1746" s="36"/>
      <c r="AQ1746" s="36"/>
      <c r="AR1746" s="36"/>
      <c r="AS1746" s="36"/>
    </row>
    <row r="1747" spans="19:45" ht="30" customHeight="1" x14ac:dyDescent="0.25">
      <c r="S1747" s="4" t="str">
        <f>$BB$24</f>
        <v>-</v>
      </c>
      <c r="T1747" s="3"/>
      <c r="U1747" s="36"/>
      <c r="V1747" s="37"/>
      <c r="W1747" s="37"/>
      <c r="X1747" s="38"/>
      <c r="Y1747" s="38"/>
      <c r="Z1747" s="48"/>
      <c r="AA1747" s="39"/>
      <c r="AB1747" s="40"/>
      <c r="AC1747" s="40"/>
      <c r="AD1747" s="40"/>
      <c r="AE1747" s="41"/>
      <c r="AF1747" s="42"/>
      <c r="AG1747" s="49"/>
      <c r="AH1747" s="43"/>
      <c r="AI1747" s="43"/>
      <c r="AJ1747" s="44"/>
      <c r="AK1747" s="44"/>
      <c r="AL1747" s="44"/>
      <c r="AM1747" s="44"/>
      <c r="AN1747" s="36"/>
      <c r="AO1747" s="36"/>
      <c r="AP1747" s="36"/>
      <c r="AQ1747" s="36"/>
      <c r="AR1747" s="36"/>
      <c r="AS1747" s="36"/>
    </row>
    <row r="1748" spans="19:45" ht="30" customHeight="1" x14ac:dyDescent="0.25">
      <c r="S1748" s="4" t="str">
        <f>$BB$25</f>
        <v>-</v>
      </c>
      <c r="T1748" s="3"/>
      <c r="U1748" s="36"/>
      <c r="V1748" s="37"/>
      <c r="W1748" s="37"/>
      <c r="X1748" s="38"/>
      <c r="Y1748" s="38"/>
      <c r="Z1748" s="48"/>
      <c r="AA1748" s="39"/>
      <c r="AB1748" s="40"/>
      <c r="AC1748" s="40"/>
      <c r="AD1748" s="40"/>
      <c r="AE1748" s="41"/>
      <c r="AF1748" s="42"/>
      <c r="AG1748" s="49"/>
      <c r="AH1748" s="43"/>
      <c r="AI1748" s="43"/>
      <c r="AJ1748" s="44"/>
      <c r="AK1748" s="44"/>
      <c r="AL1748" s="44"/>
      <c r="AM1748" s="44"/>
      <c r="AN1748" s="36"/>
      <c r="AO1748" s="36"/>
      <c r="AP1748" s="36"/>
      <c r="AQ1748" s="36"/>
      <c r="AR1748" s="36"/>
      <c r="AS1748" s="36"/>
    </row>
    <row r="1749" spans="19:45" ht="30" customHeight="1" x14ac:dyDescent="0.25">
      <c r="S1749" s="4" t="str">
        <f>$BB$26</f>
        <v>-</v>
      </c>
      <c r="T1749" s="3"/>
      <c r="U1749" s="36"/>
      <c r="V1749" s="37"/>
      <c r="W1749" s="37"/>
      <c r="X1749" s="38"/>
      <c r="Y1749" s="38"/>
      <c r="Z1749" s="48"/>
      <c r="AA1749" s="39"/>
      <c r="AB1749" s="40"/>
      <c r="AC1749" s="40"/>
      <c r="AD1749" s="40"/>
      <c r="AE1749" s="41"/>
      <c r="AF1749" s="42"/>
      <c r="AG1749" s="49"/>
      <c r="AH1749" s="43"/>
      <c r="AI1749" s="43"/>
      <c r="AJ1749" s="44"/>
      <c r="AK1749" s="44"/>
      <c r="AL1749" s="44"/>
      <c r="AM1749" s="44"/>
      <c r="AN1749" s="36"/>
      <c r="AO1749" s="36"/>
      <c r="AP1749" s="36"/>
      <c r="AQ1749" s="36"/>
      <c r="AR1749" s="36"/>
      <c r="AS1749" s="36"/>
    </row>
    <row r="1750" spans="19:45" ht="30" customHeight="1" x14ac:dyDescent="0.25">
      <c r="S1750" s="4" t="str">
        <f>$BB$27</f>
        <v>-</v>
      </c>
      <c r="T1750" s="3"/>
      <c r="U1750" s="36"/>
      <c r="V1750" s="37"/>
      <c r="W1750" s="37"/>
      <c r="X1750" s="38"/>
      <c r="Y1750" s="38"/>
      <c r="Z1750" s="48"/>
      <c r="AA1750" s="39"/>
      <c r="AB1750" s="40"/>
      <c r="AC1750" s="40"/>
      <c r="AD1750" s="40"/>
      <c r="AE1750" s="41"/>
      <c r="AF1750" s="42"/>
      <c r="AG1750" s="49"/>
      <c r="AH1750" s="43"/>
      <c r="AI1750" s="43"/>
      <c r="AJ1750" s="44"/>
      <c r="AK1750" s="44"/>
      <c r="AL1750" s="44"/>
      <c r="AM1750" s="44"/>
      <c r="AN1750" s="36"/>
      <c r="AO1750" s="36"/>
      <c r="AP1750" s="36"/>
      <c r="AQ1750" s="36"/>
      <c r="AR1750" s="36"/>
      <c r="AS1750" s="36"/>
    </row>
    <row r="1751" spans="19:45" ht="30" customHeight="1" x14ac:dyDescent="0.25">
      <c r="S1751" s="4" t="str">
        <f>$BB$28</f>
        <v>-</v>
      </c>
      <c r="T1751" s="3"/>
      <c r="U1751" s="36"/>
      <c r="V1751" s="37"/>
      <c r="W1751" s="37"/>
      <c r="X1751" s="38"/>
      <c r="Y1751" s="38"/>
      <c r="Z1751" s="48"/>
      <c r="AA1751" s="39"/>
      <c r="AB1751" s="40"/>
      <c r="AC1751" s="40"/>
      <c r="AD1751" s="40"/>
      <c r="AE1751" s="41"/>
      <c r="AF1751" s="42"/>
      <c r="AG1751" s="49"/>
      <c r="AH1751" s="43"/>
      <c r="AI1751" s="43"/>
      <c r="AJ1751" s="44"/>
      <c r="AK1751" s="44"/>
      <c r="AL1751" s="44"/>
      <c r="AM1751" s="44"/>
      <c r="AN1751" s="36"/>
      <c r="AO1751" s="36"/>
      <c r="AP1751" s="36"/>
      <c r="AQ1751" s="36"/>
      <c r="AR1751" s="36"/>
      <c r="AS1751" s="36"/>
    </row>
    <row r="1752" spans="19:45" ht="30" customHeight="1" x14ac:dyDescent="0.25">
      <c r="S1752" s="4" t="str">
        <f>$BB$29</f>
        <v>-</v>
      </c>
      <c r="T1752" s="3"/>
      <c r="U1752" s="36"/>
      <c r="V1752" s="37"/>
      <c r="W1752" s="37"/>
      <c r="X1752" s="38"/>
      <c r="Y1752" s="38"/>
      <c r="Z1752" s="48"/>
      <c r="AA1752" s="39"/>
      <c r="AB1752" s="40"/>
      <c r="AC1752" s="40"/>
      <c r="AD1752" s="40"/>
      <c r="AE1752" s="41"/>
      <c r="AF1752" s="42"/>
      <c r="AG1752" s="49"/>
      <c r="AH1752" s="43"/>
      <c r="AI1752" s="43"/>
      <c r="AJ1752" s="44"/>
      <c r="AK1752" s="44"/>
      <c r="AL1752" s="44"/>
      <c r="AM1752" s="44"/>
      <c r="AN1752" s="36"/>
      <c r="AO1752" s="36"/>
      <c r="AP1752" s="36"/>
      <c r="AQ1752" s="36"/>
      <c r="AR1752" s="36"/>
      <c r="AS1752" s="36"/>
    </row>
    <row r="1753" spans="19:45" ht="30" customHeight="1" x14ac:dyDescent="0.25">
      <c r="S1753" s="4" t="str">
        <f>$BB$30</f>
        <v>-</v>
      </c>
      <c r="T1753" s="3"/>
      <c r="U1753" s="36"/>
      <c r="V1753" s="37"/>
      <c r="W1753" s="37"/>
      <c r="X1753" s="38"/>
      <c r="Y1753" s="38"/>
      <c r="Z1753" s="48"/>
      <c r="AA1753" s="39"/>
      <c r="AB1753" s="40"/>
      <c r="AC1753" s="40"/>
      <c r="AD1753" s="40"/>
      <c r="AE1753" s="41"/>
      <c r="AF1753" s="42"/>
      <c r="AG1753" s="49"/>
      <c r="AH1753" s="43"/>
      <c r="AI1753" s="43"/>
      <c r="AJ1753" s="44"/>
      <c r="AK1753" s="44"/>
      <c r="AL1753" s="44"/>
      <c r="AM1753" s="44"/>
      <c r="AN1753" s="36"/>
      <c r="AO1753" s="36"/>
      <c r="AP1753" s="36"/>
      <c r="AQ1753" s="36"/>
      <c r="AR1753" s="36"/>
      <c r="AS1753" s="36"/>
    </row>
    <row r="1754" spans="19:45" ht="30" customHeight="1" x14ac:dyDescent="0.25">
      <c r="S1754" s="4" t="str">
        <f>$BB$31</f>
        <v>-</v>
      </c>
      <c r="T1754" s="3"/>
      <c r="U1754" s="36"/>
      <c r="V1754" s="37"/>
      <c r="W1754" s="37"/>
      <c r="X1754" s="38"/>
      <c r="Y1754" s="38"/>
      <c r="Z1754" s="48"/>
      <c r="AA1754" s="39"/>
      <c r="AB1754" s="40"/>
      <c r="AC1754" s="40"/>
      <c r="AD1754" s="40"/>
      <c r="AE1754" s="41"/>
      <c r="AF1754" s="42"/>
      <c r="AG1754" s="49"/>
      <c r="AH1754" s="43"/>
      <c r="AI1754" s="43"/>
      <c r="AJ1754" s="44"/>
      <c r="AK1754" s="44"/>
      <c r="AL1754" s="44"/>
      <c r="AM1754" s="44"/>
      <c r="AN1754" s="36"/>
      <c r="AO1754" s="36"/>
      <c r="AP1754" s="36"/>
      <c r="AQ1754" s="36"/>
      <c r="AR1754" s="36"/>
      <c r="AS1754" s="36"/>
    </row>
    <row r="1755" spans="19:45" ht="30" customHeight="1" x14ac:dyDescent="0.25">
      <c r="S1755" s="34"/>
      <c r="T1755" s="34"/>
      <c r="U1755" s="34"/>
      <c r="V1755" s="34"/>
      <c r="W1755" s="34"/>
      <c r="X1755" s="34"/>
      <c r="Y1755" s="34"/>
      <c r="Z1755" s="34"/>
      <c r="AA1755" s="34"/>
      <c r="AB1755" s="34"/>
      <c r="AC1755" s="34"/>
      <c r="AD1755" s="34"/>
      <c r="AE1755" s="34"/>
      <c r="AF1755" s="34"/>
      <c r="AG1755" s="34"/>
      <c r="AH1755" s="34"/>
      <c r="AI1755" s="34"/>
      <c r="AJ1755" s="34"/>
      <c r="AK1755" s="34"/>
      <c r="AL1755" s="34"/>
      <c r="AM1755" s="34"/>
      <c r="AN1755" s="34"/>
      <c r="AO1755" s="34"/>
      <c r="AP1755" s="34"/>
      <c r="AQ1755" s="34"/>
      <c r="AR1755" s="6"/>
      <c r="AS1755" s="6"/>
    </row>
    <row r="1756" spans="19:45" ht="30" customHeight="1" x14ac:dyDescent="0.25">
      <c r="S1756" s="31" cm="1">
        <f t="array" ref="S1756">BoxNum(ROW($S1756))</f>
        <v>28</v>
      </c>
      <c r="T1756" s="7" t="s">
        <v>698</v>
      </c>
      <c r="U1756" s="15" t="s">
        <v>1311</v>
      </c>
      <c r="V1756" s="12"/>
      <c r="W1756" s="65"/>
      <c r="X1756" s="12"/>
      <c r="Y1756" s="7">
        <f>VLOOKUP(U1756,$DX$1:$DZ$21,3,FALSE)</f>
        <v>0</v>
      </c>
      <c r="AD1756" s="8"/>
    </row>
    <row r="1757" spans="19:45" ht="30" customHeight="1" x14ac:dyDescent="0.25">
      <c r="S1757" s="7" t="s">
        <v>24</v>
      </c>
      <c r="T1757" s="15" t="s">
        <v>606</v>
      </c>
      <c r="U1757" s="5" t="s">
        <v>23</v>
      </c>
      <c r="V1757" s="7" t="str">
        <f>VLOOKUP(U1756,$DX$1:$DZ$21,2,FALSE)</f>
        <v>Bit11,15</v>
      </c>
      <c r="W1757" s="19"/>
      <c r="X1757" s="19"/>
      <c r="Y1757" s="19"/>
      <c r="Z1757" s="19"/>
      <c r="AA1757" s="5" t="s">
        <v>592</v>
      </c>
      <c r="AB1757" s="26" t="str">
        <f>T1776&amp;"_"&amp;ABS(T1774)&amp;"dB_"&amp;T1778&amp;"_"&amp;T1779&amp;"_"&amp;GetAbsMaxMinText(AF1760:AG1819)&amp;"_"&amp;T1759&amp;"_"&amp;T1758&amp;S1756&amp;"."&amp;T1782</f>
        <v>12V_TestMode_38dB_304ZA_N005A_400_463_ZTS6856SE_MP28.6</v>
      </c>
      <c r="AC1757" s="18"/>
      <c r="AD1757" s="18"/>
      <c r="AE1757" s="18"/>
      <c r="AF1757" s="18"/>
      <c r="AG1757" s="18"/>
      <c r="AH1757" s="19"/>
      <c r="AI1757" s="19" t="s">
        <v>2</v>
      </c>
      <c r="AJ1757" s="16" t="s">
        <v>1305</v>
      </c>
      <c r="AK1757" s="16"/>
      <c r="AL1757" s="16"/>
      <c r="AM1757" s="16"/>
      <c r="AN1757" s="16"/>
      <c r="AO1757" s="16"/>
      <c r="AP1757" s="16"/>
      <c r="AQ1757" s="16"/>
      <c r="AR1757" s="16"/>
      <c r="AS1757" s="16"/>
    </row>
    <row r="1758" spans="19:45" ht="30" customHeight="1" x14ac:dyDescent="0.25">
      <c r="S1758" s="7" t="s">
        <v>5</v>
      </c>
      <c r="T1758" s="15" t="s">
        <v>1148</v>
      </c>
      <c r="U1758" s="32" t="str">
        <f>HYPERLINK("#A"&amp;(S1756+1),"&lt;==Block" &amp; $S1756 &amp;"==&gt;")</f>
        <v>&lt;==Block28==&gt;</v>
      </c>
      <c r="V1758" s="51"/>
      <c r="W1758" s="19"/>
      <c r="X1758" s="19"/>
      <c r="Y1758" s="23"/>
      <c r="Z1758" s="8"/>
      <c r="AA1758" s="19"/>
      <c r="AB1758" s="121" t="str" cm="1">
        <f t="array" aca="1" ref="AB1758" ca="1">IF(INDIRECT(ADDRESS((QUOTIENT(ROW(AB1758)-0.1,65)*65)+4,COLUMN(AB1759)))="Gain-inphase","$BM$2:$BM$31","$BN$2:$BN$31")</f>
        <v>$BM$2:$BM$31</v>
      </c>
      <c r="AC1758" s="19"/>
      <c r="AD1758" s="19"/>
      <c r="AE1758" s="19"/>
      <c r="AF1758" s="19"/>
      <c r="AG1758" s="19"/>
      <c r="AH1758" s="19"/>
      <c r="AI1758" s="19"/>
      <c r="AJ1758" s="19"/>
      <c r="AK1758" s="19"/>
      <c r="AL1758" s="19"/>
      <c r="AM1758" s="19"/>
      <c r="AN1758" s="57" t="s">
        <v>723</v>
      </c>
      <c r="AO1758" s="57" t="s">
        <v>709</v>
      </c>
      <c r="AP1758" s="57" t="s">
        <v>710</v>
      </c>
      <c r="AQ1758" s="57" t="s">
        <v>611</v>
      </c>
      <c r="AR1758" s="57" t="s">
        <v>711</v>
      </c>
      <c r="AS1758" s="50"/>
    </row>
    <row r="1759" spans="19:45" ht="30" customHeight="1" x14ac:dyDescent="0.25">
      <c r="S1759" s="7" t="s">
        <v>10</v>
      </c>
      <c r="T1759" s="15" t="s">
        <v>1169</v>
      </c>
      <c r="U1759" s="52" t="s">
        <v>775</v>
      </c>
      <c r="V1759" s="33" t="s">
        <v>601</v>
      </c>
      <c r="W1759" s="33" t="s">
        <v>602</v>
      </c>
      <c r="X1759" s="33" t="s">
        <v>603</v>
      </c>
      <c r="Y1759" s="33" t="s">
        <v>603</v>
      </c>
      <c r="Z1759" s="33" t="s">
        <v>591</v>
      </c>
      <c r="AA1759" s="33" t="s">
        <v>7</v>
      </c>
      <c r="AB1759" s="120" t="s">
        <v>1329</v>
      </c>
      <c r="AC1759" s="33" t="s">
        <v>577</v>
      </c>
      <c r="AD1759" s="33" t="s">
        <v>611</v>
      </c>
      <c r="AE1759" s="33" t="s">
        <v>569</v>
      </c>
      <c r="AF1759" s="35" t="s">
        <v>593</v>
      </c>
      <c r="AG1759" s="35" t="s">
        <v>594</v>
      </c>
      <c r="AH1759" s="35" t="s">
        <v>595</v>
      </c>
      <c r="AI1759" s="35" t="s">
        <v>596</v>
      </c>
      <c r="AJ1759" s="56" t="s">
        <v>597</v>
      </c>
      <c r="AK1759" s="56" t="s">
        <v>598</v>
      </c>
      <c r="AL1759" s="56" t="s">
        <v>599</v>
      </c>
      <c r="AM1759" s="56" t="s">
        <v>600</v>
      </c>
      <c r="AN1759" s="56" t="str">
        <f>VLOOKUP($T1767,$DE$1:$DJ$31,2,FALSE)</f>
        <v>Full</v>
      </c>
      <c r="AO1759" s="56" t="str">
        <f>VLOOKUP($T1767,$DE$1:$DJ$31,3,FALSE)</f>
        <v>Full</v>
      </c>
      <c r="AP1759" s="56" t="str">
        <f>VLOOKUP($T1767,$DE$1:$DJ$31,4,FALSE)</f>
        <v>non</v>
      </c>
      <c r="AQ1759" s="56" t="str">
        <f>VLOOKUP($T1767,$DE$1:$DJ$31,5,FALSE)</f>
        <v>non</v>
      </c>
      <c r="AR1759" s="56" t="str">
        <f>VLOOKUP($T1767,$DE$1:$DJ$31,6,FALSE)</f>
        <v>Full</v>
      </c>
      <c r="AS1759" s="35" t="s">
        <v>726</v>
      </c>
    </row>
    <row r="1760" spans="19:45" ht="30" customHeight="1" x14ac:dyDescent="0.25">
      <c r="S1760" s="7" t="s">
        <v>18</v>
      </c>
      <c r="T1760" s="15" t="s">
        <v>1278</v>
      </c>
      <c r="U1760" s="36" t="str">
        <f t="shared" ref="U1760:U1766" ca="1" si="295">ConfigCode($AA1760,$AN1760,$AO1760,$AP1760,$AQ1760,$AR1760,$AF1760,$AG1760,2)</f>
        <v>0x39=-41.15,-40.00;</v>
      </c>
      <c r="V1760" s="37">
        <v>-0.3</v>
      </c>
      <c r="W1760" s="37"/>
      <c r="X1760" s="68"/>
      <c r="Y1760" s="68"/>
      <c r="Z1760" s="55">
        <f t="shared" ref="Z1760:Z1766" ca="1" si="296" xml:space="preserve">
N("vbias,vlookup vbias range")+
VLOOKUP($AA1760,INDIRECT(BoxVal(ROW($AA1760),34,COLUMN(T1756))),2,FALSE)+
N("gain")+
$AB1760+
N("vcm")+
VLOOKUP($AC1760,$CT$1:$DC$31,7,FALSE)+
N("(vbias*vcp*vbg-vbias)*sensor ratio")+
VbiasCal($AA1760,$AD1760,$AE1760,BoxVal(ROW($AC1760),18,COLUMN($T$22)))+
N("vbias ref+gain ref")+
$V1760+$W1760</f>
        <v>2.5</v>
      </c>
      <c r="AA1760" s="39" t="s">
        <v>1153</v>
      </c>
      <c r="AB1760" s="40">
        <v>4.5</v>
      </c>
      <c r="AC1760" s="40" t="s">
        <v>996</v>
      </c>
      <c r="AD1760" s="40">
        <v>1</v>
      </c>
      <c r="AE1760" s="41">
        <v>0</v>
      </c>
      <c r="AF1760" s="42">
        <v>-41.15</v>
      </c>
      <c r="AG1760" s="42">
        <v>-40</v>
      </c>
      <c r="AH1760" s="43">
        <f t="shared" ref="AH1760:AH1766" ca="1" si="297">$AF1760+$Z1760</f>
        <v>-38.65</v>
      </c>
      <c r="AI1760" s="43">
        <f t="shared" ref="AI1760:AI1766" ca="1" si="298">$AG1760+$Z1760</f>
        <v>-37.5</v>
      </c>
      <c r="AJ1760" s="44">
        <f t="shared" ref="AJ1760:AJ1766" ca="1" si="299" xml:space="preserve">
N("initial sens-loopgain")+
$AF1760-BoxVal(ROW($AA1760),26,COLUMN(INDIRECT("T"&amp;(INT(ROW($AA1777)/65))*65+2)))</f>
        <v>-41.15</v>
      </c>
      <c r="AK1760" s="44">
        <f t="shared" ref="AK1760:AK1766" ca="1" si="300">AJ1760+(AG1760-AF1760)</f>
        <v>-40</v>
      </c>
      <c r="AL1760" s="44">
        <f t="shared" ref="AL1760:AL1766" ca="1" si="301" xml:space="preserve">
N("initial sens-loopgain-gain-gain ref-vcm")+
$AH1760-
BoxVal(ROW($AA1760),26,COLUMN(INDIRECT("T"&amp;(INT(ROW($AA1777)/65))*65+2)))-
$AB1760-
$W1760-
IFERROR(VLOOKUP($AC1760,$CT$1:$DC$31,7,FALSE),0)</f>
        <v>-43.15</v>
      </c>
      <c r="AM1760" s="44">
        <f t="shared" ref="AM1760:AM1766" ca="1" si="302">AL1760+(AG1760-AF1760)</f>
        <v>-42</v>
      </c>
      <c r="AN1760" s="36" t="str">
        <f t="shared" ref="AN1760:AN1766" ca="1" si="303">IF(BoxVal(ROW(AA1760),9,COLUMN(T1758))="FIX","00",ManualLookup(AA1760,BoxVal(ROW(AA1760),4,COLUMN(AN1758)),INDIRECT(DN$3)))</f>
        <v>30</v>
      </c>
      <c r="AO1760" s="36" t="str">
        <f ca="1">ManualLookup(AB1760,BoxVal(ROW(AB1760),4,COLUMN(AO1758)),IF(INDIRECT("$AB$"&amp;(INT((ROW()-4)/65)*65+4))="Gain-outphase",INDIRECT(DO$4),INDIRECT(DO$3)))</f>
        <v>09</v>
      </c>
      <c r="AP1760" s="36" t="str">
        <f t="shared" ref="AO1760:AR1766" ca="1" si="304">ManualLookup(AC1760,BoxVal(ROW(AC1760),4,COLUMN(AP1758)),INDIRECT(DP$3))</f>
        <v>00</v>
      </c>
      <c r="AQ1760" s="36" t="str">
        <f t="shared" ca="1" si="304"/>
        <v>00</v>
      </c>
      <c r="AR1760" s="36" t="str">
        <f t="shared" ca="1" si="304"/>
        <v>00</v>
      </c>
      <c r="AS1760" s="33"/>
    </row>
    <row r="1761" spans="19:45" ht="30" customHeight="1" x14ac:dyDescent="0.25">
      <c r="S1761" s="7" t="s">
        <v>13</v>
      </c>
      <c r="T1761" s="15" t="s">
        <v>1164</v>
      </c>
      <c r="U1761" s="36" t="str">
        <f t="shared" ca="1" si="295"/>
        <v>0x3A=-42.30,-41.15;</v>
      </c>
      <c r="V1761" s="37"/>
      <c r="W1761" s="37"/>
      <c r="X1761" s="68"/>
      <c r="Y1761" s="68"/>
      <c r="Z1761" s="55">
        <f t="shared" ca="1" si="296"/>
        <v>3.8</v>
      </c>
      <c r="AA1761" s="39" t="s">
        <v>1153</v>
      </c>
      <c r="AB1761" s="40">
        <v>5.5</v>
      </c>
      <c r="AC1761" s="40" t="s">
        <v>996</v>
      </c>
      <c r="AD1761" s="40">
        <v>1</v>
      </c>
      <c r="AE1761" s="41">
        <v>0</v>
      </c>
      <c r="AF1761" s="42">
        <v>-42.3</v>
      </c>
      <c r="AG1761" s="47">
        <f t="shared" ref="AG1761:AG1766" si="305">AF1760</f>
        <v>-41.15</v>
      </c>
      <c r="AH1761" s="43">
        <f t="shared" ca="1" si="297"/>
        <v>-38.5</v>
      </c>
      <c r="AI1761" s="43">
        <f t="shared" ca="1" si="298"/>
        <v>-37.35</v>
      </c>
      <c r="AJ1761" s="44">
        <f t="shared" ca="1" si="299"/>
        <v>-42.3</v>
      </c>
      <c r="AK1761" s="44">
        <f t="shared" ca="1" si="300"/>
        <v>-41.15</v>
      </c>
      <c r="AL1761" s="44">
        <f t="shared" ca="1" si="301"/>
        <v>-44</v>
      </c>
      <c r="AM1761" s="44">
        <f t="shared" ca="1" si="302"/>
        <v>-42.85</v>
      </c>
      <c r="AN1761" s="36" t="str">
        <f t="shared" ca="1" si="303"/>
        <v>30</v>
      </c>
      <c r="AO1761" s="36" t="str">
        <f ca="1">ManualLookup(AB1761,BoxVal(ROW(AB1761),4,COLUMN(AO1759)),IF(INDIRECT("$AB$"&amp;(INT((ROW()-4)/65)*65+4))="Gain-outphase",INDIRECT(DO$4),INDIRECT(DO$3)))</f>
        <v>0A</v>
      </c>
      <c r="AP1761" s="36" t="str">
        <f t="shared" ca="1" si="304"/>
        <v>00</v>
      </c>
      <c r="AQ1761" s="36" t="str">
        <f t="shared" ca="1" si="304"/>
        <v>00</v>
      </c>
      <c r="AR1761" s="36" t="str">
        <f t="shared" ca="1" si="304"/>
        <v>00</v>
      </c>
      <c r="AS1761" s="36"/>
    </row>
    <row r="1762" spans="19:45" ht="30" customHeight="1" x14ac:dyDescent="0.25">
      <c r="S1762" s="26"/>
      <c r="T1762" s="17"/>
      <c r="U1762" s="36" t="str">
        <f t="shared" ca="1" si="295"/>
        <v>0x3B=-43.30,-42.30;</v>
      </c>
      <c r="V1762" s="37"/>
      <c r="W1762" s="37"/>
      <c r="X1762" s="68"/>
      <c r="Y1762" s="68"/>
      <c r="Z1762" s="55">
        <f t="shared" ca="1" si="296"/>
        <v>4.8</v>
      </c>
      <c r="AA1762" s="39" t="s">
        <v>586</v>
      </c>
      <c r="AB1762" s="40">
        <v>6.5</v>
      </c>
      <c r="AC1762" s="40" t="s">
        <v>995</v>
      </c>
      <c r="AD1762" s="40">
        <v>1</v>
      </c>
      <c r="AE1762" s="41">
        <v>0</v>
      </c>
      <c r="AF1762" s="42">
        <v>-43.3</v>
      </c>
      <c r="AG1762" s="47">
        <f t="shared" si="305"/>
        <v>-42.3</v>
      </c>
      <c r="AH1762" s="43">
        <f t="shared" ca="1" si="297"/>
        <v>-38.5</v>
      </c>
      <c r="AI1762" s="43">
        <f t="shared" ca="1" si="298"/>
        <v>-37.5</v>
      </c>
      <c r="AJ1762" s="44">
        <f t="shared" ca="1" si="299"/>
        <v>-43.3</v>
      </c>
      <c r="AK1762" s="44">
        <f t="shared" ca="1" si="300"/>
        <v>-42.3</v>
      </c>
      <c r="AL1762" s="44">
        <f t="shared" ca="1" si="301"/>
        <v>-45</v>
      </c>
      <c r="AM1762" s="44">
        <f t="shared" ca="1" si="302"/>
        <v>-44</v>
      </c>
      <c r="AN1762" s="36" t="str">
        <f t="shared" ca="1" si="303"/>
        <v>30</v>
      </c>
      <c r="AO1762" s="36" t="str">
        <f ca="1">ManualLookup(AB1762,BoxVal(ROW(AB1762),4,COLUMN(AO1760)),IF(INDIRECT("$AB$"&amp;(INT((ROW()-4)/65)*65+4))="Gain-outphase",INDIRECT(DO$4),INDIRECT(DO$3)))</f>
        <v>0B</v>
      </c>
      <c r="AP1762" s="36" t="str">
        <f t="shared" ca="1" si="304"/>
        <v>00</v>
      </c>
      <c r="AQ1762" s="36" t="str">
        <f t="shared" ca="1" si="304"/>
        <v>00</v>
      </c>
      <c r="AR1762" s="36" t="str">
        <f t="shared" ca="1" si="304"/>
        <v>00</v>
      </c>
      <c r="AS1762" s="36"/>
    </row>
    <row r="1763" spans="19:45" ht="30" customHeight="1" x14ac:dyDescent="0.25">
      <c r="S1763" s="7" t="s">
        <v>19</v>
      </c>
      <c r="T1763" s="15" t="s">
        <v>1150</v>
      </c>
      <c r="U1763" s="36" t="str">
        <f t="shared" ca="1" si="295"/>
        <v>0x3C=-44.00,-43.30;</v>
      </c>
      <c r="V1763" s="37"/>
      <c r="W1763" s="37"/>
      <c r="X1763" s="68"/>
      <c r="Y1763" s="68"/>
      <c r="Z1763" s="55">
        <f t="shared" ca="1" si="296"/>
        <v>5.8</v>
      </c>
      <c r="AA1763" s="39" t="s">
        <v>586</v>
      </c>
      <c r="AB1763" s="40">
        <v>7.5</v>
      </c>
      <c r="AC1763" s="40" t="s">
        <v>995</v>
      </c>
      <c r="AD1763" s="40">
        <v>1</v>
      </c>
      <c r="AE1763" s="41">
        <v>0</v>
      </c>
      <c r="AF1763" s="42">
        <v>-44</v>
      </c>
      <c r="AG1763" s="47">
        <f t="shared" si="305"/>
        <v>-43.3</v>
      </c>
      <c r="AH1763" s="43">
        <f t="shared" ca="1" si="297"/>
        <v>-38.200000000000003</v>
      </c>
      <c r="AI1763" s="43">
        <f t="shared" ca="1" si="298"/>
        <v>-37.5</v>
      </c>
      <c r="AJ1763" s="44">
        <f t="shared" ca="1" si="299"/>
        <v>-44</v>
      </c>
      <c r="AK1763" s="44">
        <f t="shared" ca="1" si="300"/>
        <v>-43.3</v>
      </c>
      <c r="AL1763" s="44">
        <f t="shared" ca="1" si="301"/>
        <v>-45.7</v>
      </c>
      <c r="AM1763" s="44">
        <f t="shared" ca="1" si="302"/>
        <v>-45</v>
      </c>
      <c r="AN1763" s="36" t="str">
        <f t="shared" ca="1" si="303"/>
        <v>30</v>
      </c>
      <c r="AO1763" s="36" t="str">
        <f ca="1">ManualLookup(AB1763,BoxVal(ROW(AB1763),4,COLUMN(AO1761)),IF(INDIRECT("$AB$"&amp;(INT((ROW()-4)/65)*65+4))="Gain-outphase",INDIRECT(DO$4),INDIRECT(DO$3)))</f>
        <v>0C</v>
      </c>
      <c r="AP1763" s="36" t="str">
        <f t="shared" ca="1" si="304"/>
        <v>00</v>
      </c>
      <c r="AQ1763" s="36" t="str">
        <f t="shared" ca="1" si="304"/>
        <v>00</v>
      </c>
      <c r="AR1763" s="36" t="str">
        <f t="shared" ca="1" si="304"/>
        <v>00</v>
      </c>
      <c r="AS1763" s="36"/>
    </row>
    <row r="1764" spans="19:45" ht="30" customHeight="1" x14ac:dyDescent="0.25">
      <c r="S1764" s="7" t="s">
        <v>15</v>
      </c>
      <c r="T1764" s="15" t="s">
        <v>1151</v>
      </c>
      <c r="U1764" s="36" t="str">
        <f t="shared" ca="1" si="295"/>
        <v>0x4B=-45.00,-44.00;</v>
      </c>
      <c r="V1764" s="37"/>
      <c r="W1764" s="37"/>
      <c r="X1764" s="68"/>
      <c r="Y1764" s="68"/>
      <c r="Z1764" s="55">
        <f t="shared" ca="1" si="296"/>
        <v>6.5</v>
      </c>
      <c r="AA1764" s="39" t="s">
        <v>587</v>
      </c>
      <c r="AB1764" s="40">
        <v>6.5</v>
      </c>
      <c r="AC1764" s="40" t="s">
        <v>995</v>
      </c>
      <c r="AD1764" s="40">
        <v>1</v>
      </c>
      <c r="AE1764" s="41">
        <v>0</v>
      </c>
      <c r="AF1764" s="42">
        <v>-45</v>
      </c>
      <c r="AG1764" s="47">
        <f t="shared" si="305"/>
        <v>-44</v>
      </c>
      <c r="AH1764" s="43">
        <f t="shared" ca="1" si="297"/>
        <v>-38.5</v>
      </c>
      <c r="AI1764" s="43">
        <f t="shared" ca="1" si="298"/>
        <v>-37.5</v>
      </c>
      <c r="AJ1764" s="44">
        <f t="shared" ca="1" si="299"/>
        <v>-45</v>
      </c>
      <c r="AK1764" s="44">
        <f t="shared" ca="1" si="300"/>
        <v>-44</v>
      </c>
      <c r="AL1764" s="44">
        <f t="shared" ca="1" si="301"/>
        <v>-45</v>
      </c>
      <c r="AM1764" s="44">
        <f t="shared" ca="1" si="302"/>
        <v>-44</v>
      </c>
      <c r="AN1764" s="36" t="str">
        <f t="shared" ca="1" si="303"/>
        <v>40</v>
      </c>
      <c r="AO1764" s="36" t="str">
        <f ca="1">ManualLookup(AB1764,BoxVal(ROW(AB1764),4,COLUMN(AO1762)),IF(INDIRECT("$AB$"&amp;(INT((ROW()-4)/65)*65+4))="Gain-outphase",INDIRECT(DO$4),INDIRECT(DO$3)))</f>
        <v>0B</v>
      </c>
      <c r="AP1764" s="36" t="str">
        <f t="shared" ca="1" si="304"/>
        <v>00</v>
      </c>
      <c r="AQ1764" s="36" t="str">
        <f t="shared" ca="1" si="304"/>
        <v>00</v>
      </c>
      <c r="AR1764" s="36" t="str">
        <f t="shared" ca="1" si="304"/>
        <v>00</v>
      </c>
      <c r="AS1764" s="36"/>
    </row>
    <row r="1765" spans="19:45" ht="30" customHeight="1" x14ac:dyDescent="0.25">
      <c r="S1765" s="7" t="s">
        <v>705</v>
      </c>
      <c r="T1765" s="15" t="s">
        <v>1300</v>
      </c>
      <c r="U1765" s="36" t="str">
        <f t="shared" ca="1" si="295"/>
        <v>0x4C=-46.00,-45.00;</v>
      </c>
      <c r="V1765" s="37"/>
      <c r="W1765" s="37"/>
      <c r="X1765" s="68"/>
      <c r="Y1765" s="68"/>
      <c r="Z1765" s="55">
        <f t="shared" ca="1" si="296"/>
        <v>7.5</v>
      </c>
      <c r="AA1765" s="39" t="s">
        <v>587</v>
      </c>
      <c r="AB1765" s="40">
        <v>7.5</v>
      </c>
      <c r="AC1765" s="40" t="s">
        <v>995</v>
      </c>
      <c r="AD1765" s="40">
        <v>1</v>
      </c>
      <c r="AE1765" s="41">
        <v>0</v>
      </c>
      <c r="AF1765" s="42">
        <v>-46</v>
      </c>
      <c r="AG1765" s="47">
        <f t="shared" si="305"/>
        <v>-45</v>
      </c>
      <c r="AH1765" s="43">
        <f t="shared" ca="1" si="297"/>
        <v>-38.5</v>
      </c>
      <c r="AI1765" s="43">
        <f t="shared" ca="1" si="298"/>
        <v>-37.5</v>
      </c>
      <c r="AJ1765" s="44">
        <f t="shared" ca="1" si="299"/>
        <v>-46</v>
      </c>
      <c r="AK1765" s="44">
        <f t="shared" ca="1" si="300"/>
        <v>-45</v>
      </c>
      <c r="AL1765" s="44">
        <f t="shared" ca="1" si="301"/>
        <v>-46</v>
      </c>
      <c r="AM1765" s="44">
        <f t="shared" ca="1" si="302"/>
        <v>-45</v>
      </c>
      <c r="AN1765" s="36" t="str">
        <f t="shared" ca="1" si="303"/>
        <v>40</v>
      </c>
      <c r="AO1765" s="36" t="str">
        <f ca="1">ManualLookup(AB1765,BoxVal(ROW(AB1765),4,COLUMN(AO1763)),IF(INDIRECT("$AB$"&amp;(INT((ROW()-4)/65)*65+4))="Gain-outphase",INDIRECT(DO$4),INDIRECT(DO$3)))</f>
        <v>0C</v>
      </c>
      <c r="AP1765" s="36" t="str">
        <f t="shared" ca="1" si="304"/>
        <v>00</v>
      </c>
      <c r="AQ1765" s="36" t="str">
        <f t="shared" ca="1" si="304"/>
        <v>00</v>
      </c>
      <c r="AR1765" s="36" t="str">
        <f t="shared" ca="1" si="304"/>
        <v>00</v>
      </c>
      <c r="AS1765" s="36"/>
    </row>
    <row r="1766" spans="19:45" ht="30" customHeight="1" x14ac:dyDescent="0.25">
      <c r="S1766" s="7" t="s">
        <v>605</v>
      </c>
      <c r="T1766" s="15" t="s">
        <v>991</v>
      </c>
      <c r="U1766" s="36" t="str">
        <f t="shared" ca="1" si="295"/>
        <v>0xCC=-46.40,-46.00;</v>
      </c>
      <c r="V1766" s="37">
        <v>-0.7</v>
      </c>
      <c r="W1766" s="37"/>
      <c r="X1766" s="68"/>
      <c r="Y1766" s="68"/>
      <c r="Z1766" s="55">
        <f t="shared" ca="1" si="296"/>
        <v>7.6843999999999992</v>
      </c>
      <c r="AA1766" s="39" t="s">
        <v>587</v>
      </c>
      <c r="AB1766" s="40">
        <v>7.5</v>
      </c>
      <c r="AC1766" s="40" t="s">
        <v>995</v>
      </c>
      <c r="AD1766" s="40">
        <v>1</v>
      </c>
      <c r="AE1766" s="41">
        <v>6.7000000000000004E-2</v>
      </c>
      <c r="AF1766" s="42">
        <v>-46.4</v>
      </c>
      <c r="AG1766" s="47">
        <f t="shared" si="305"/>
        <v>-46</v>
      </c>
      <c r="AH1766" s="43">
        <f t="shared" ca="1" si="297"/>
        <v>-38.715600000000002</v>
      </c>
      <c r="AI1766" s="43">
        <f t="shared" ca="1" si="298"/>
        <v>-38.315600000000003</v>
      </c>
      <c r="AJ1766" s="44">
        <f t="shared" ca="1" si="299"/>
        <v>-46.4</v>
      </c>
      <c r="AK1766" s="44">
        <f t="shared" ca="1" si="300"/>
        <v>-46</v>
      </c>
      <c r="AL1766" s="44">
        <f t="shared" ca="1" si="301"/>
        <v>-46.215600000000002</v>
      </c>
      <c r="AM1766" s="44">
        <f t="shared" ca="1" si="302"/>
        <v>-45.815600000000003</v>
      </c>
      <c r="AN1766" s="36" t="str">
        <f t="shared" ca="1" si="303"/>
        <v>40</v>
      </c>
      <c r="AO1766" s="36" t="str">
        <f ca="1">ManualLookup(AB1766,BoxVal(ROW(AB1766),4,COLUMN(AO1764)),IF(INDIRECT("$AB$"&amp;(INT((ROW()-4)/65)*65+4))="Gain-outphase",INDIRECT(DO$4),INDIRECT(DO$3)))</f>
        <v>0C</v>
      </c>
      <c r="AP1766" s="36" t="str">
        <f t="shared" ca="1" si="304"/>
        <v>00</v>
      </c>
      <c r="AQ1766" s="36" t="str">
        <f t="shared" ca="1" si="304"/>
        <v>00</v>
      </c>
      <c r="AR1766" s="36" t="str">
        <f t="shared" ca="1" si="304"/>
        <v>80</v>
      </c>
      <c r="AS1766" s="36"/>
    </row>
    <row r="1767" spans="19:45" ht="30" customHeight="1" x14ac:dyDescent="0.25">
      <c r="S1767" s="7" t="s">
        <v>721</v>
      </c>
      <c r="T1767" s="15" t="s">
        <v>26</v>
      </c>
      <c r="U1767" s="36"/>
      <c r="V1767" s="37"/>
      <c r="W1767" s="37"/>
      <c r="X1767" s="68"/>
      <c r="Y1767" s="68"/>
      <c r="Z1767" s="55"/>
      <c r="AA1767" s="39"/>
      <c r="AB1767" s="40"/>
      <c r="AC1767" s="40"/>
      <c r="AD1767" s="40"/>
      <c r="AE1767" s="41"/>
      <c r="AF1767" s="42"/>
      <c r="AG1767" s="47"/>
      <c r="AH1767" s="43"/>
      <c r="AI1767" s="43"/>
      <c r="AJ1767" s="44"/>
      <c r="AK1767" s="44"/>
      <c r="AL1767" s="44"/>
      <c r="AM1767" s="44"/>
      <c r="AN1767" s="36"/>
      <c r="AO1767" s="36"/>
      <c r="AP1767" s="36"/>
      <c r="AQ1767" s="36"/>
      <c r="AR1767" s="36"/>
      <c r="AS1767" s="36"/>
    </row>
    <row r="1768" spans="19:45" ht="30" customHeight="1" x14ac:dyDescent="0.25">
      <c r="S1768" s="7" t="s">
        <v>20</v>
      </c>
      <c r="T1768" s="15">
        <v>-38</v>
      </c>
      <c r="U1768" s="36"/>
      <c r="V1768" s="37"/>
      <c r="W1768" s="37"/>
      <c r="X1768" s="38"/>
      <c r="Y1768" s="38"/>
      <c r="Z1768" s="55"/>
      <c r="AA1768" s="39"/>
      <c r="AB1768" s="40"/>
      <c r="AC1768" s="40"/>
      <c r="AD1768" s="40"/>
      <c r="AE1768" s="41"/>
      <c r="AF1768" s="42"/>
      <c r="AG1768" s="47"/>
      <c r="AH1768" s="43"/>
      <c r="AI1768" s="43"/>
      <c r="AJ1768" s="44"/>
      <c r="AK1768" s="44"/>
      <c r="AL1768" s="44"/>
      <c r="AM1768" s="44"/>
      <c r="AN1768" s="36"/>
      <c r="AO1768" s="36"/>
      <c r="AP1768" s="36"/>
      <c r="AQ1768" s="36"/>
      <c r="AR1768" s="36"/>
      <c r="AS1768" s="36"/>
    </row>
    <row r="1769" spans="19:45" ht="30" customHeight="1" x14ac:dyDescent="0.25">
      <c r="S1769" s="7" t="s">
        <v>691</v>
      </c>
      <c r="T1769" s="15" t="s">
        <v>1333</v>
      </c>
      <c r="U1769" s="36"/>
      <c r="V1769" s="37"/>
      <c r="W1769" s="37"/>
      <c r="X1769" s="38"/>
      <c r="Y1769" s="38"/>
      <c r="Z1769" s="55"/>
      <c r="AA1769" s="39"/>
      <c r="AB1769" s="40"/>
      <c r="AC1769" s="40"/>
      <c r="AD1769" s="40"/>
      <c r="AE1769" s="41"/>
      <c r="AF1769" s="42"/>
      <c r="AG1769" s="47"/>
      <c r="AH1769" s="43"/>
      <c r="AI1769" s="43"/>
      <c r="AJ1769" s="44"/>
      <c r="AK1769" s="44"/>
      <c r="AL1769" s="44"/>
      <c r="AM1769" s="44"/>
      <c r="AN1769" s="36"/>
      <c r="AO1769" s="36"/>
      <c r="AP1769" s="36"/>
      <c r="AQ1769" s="36"/>
      <c r="AR1769" s="36"/>
      <c r="AS1769" s="36"/>
    </row>
    <row r="1770" spans="19:45" ht="30" customHeight="1" x14ac:dyDescent="0.25">
      <c r="S1770" s="7" t="s">
        <v>544</v>
      </c>
      <c r="T1770" s="15" t="s">
        <v>993</v>
      </c>
      <c r="U1770" s="36"/>
      <c r="V1770" s="37"/>
      <c r="W1770" s="37"/>
      <c r="X1770" s="38"/>
      <c r="Y1770" s="38"/>
      <c r="Z1770" s="48"/>
      <c r="AA1770" s="39"/>
      <c r="AB1770" s="40"/>
      <c r="AC1770" s="40"/>
      <c r="AD1770" s="40"/>
      <c r="AE1770" s="41"/>
      <c r="AF1770" s="42"/>
      <c r="AG1770" s="49"/>
      <c r="AH1770" s="43"/>
      <c r="AI1770" s="43"/>
      <c r="AJ1770" s="44"/>
      <c r="AK1770" s="44"/>
      <c r="AL1770" s="44"/>
      <c r="AM1770" s="44"/>
      <c r="AN1770" s="36"/>
      <c r="AO1770" s="36"/>
      <c r="AP1770" s="36"/>
      <c r="AQ1770" s="36"/>
      <c r="AR1770" s="36"/>
      <c r="AS1770" s="36"/>
    </row>
    <row r="1771" spans="19:45" ht="30" customHeight="1" x14ac:dyDescent="0.25">
      <c r="S1771" s="7" t="s">
        <v>12</v>
      </c>
      <c r="T1771" s="15" t="s">
        <v>548</v>
      </c>
      <c r="U1771" s="36"/>
      <c r="V1771" s="37"/>
      <c r="W1771" s="37"/>
      <c r="X1771" s="38"/>
      <c r="Y1771" s="38"/>
      <c r="Z1771" s="48"/>
      <c r="AA1771" s="39"/>
      <c r="AB1771" s="40"/>
      <c r="AC1771" s="40"/>
      <c r="AD1771" s="40"/>
      <c r="AE1771" s="41"/>
      <c r="AF1771" s="42"/>
      <c r="AG1771" s="49"/>
      <c r="AH1771" s="43"/>
      <c r="AI1771" s="43"/>
      <c r="AJ1771" s="44"/>
      <c r="AK1771" s="44"/>
      <c r="AL1771" s="44"/>
      <c r="AM1771" s="44"/>
      <c r="AN1771" s="36"/>
      <c r="AO1771" s="36"/>
      <c r="AP1771" s="36"/>
      <c r="AQ1771" s="36"/>
      <c r="AR1771" s="36"/>
      <c r="AS1771" s="36"/>
    </row>
    <row r="1772" spans="19:45" ht="30" customHeight="1" x14ac:dyDescent="0.25">
      <c r="S1772" s="26" t="s">
        <v>773</v>
      </c>
      <c r="T1772" s="15" t="s">
        <v>562</v>
      </c>
      <c r="U1772" s="36"/>
      <c r="V1772" s="37"/>
      <c r="W1772" s="37"/>
      <c r="X1772" s="38"/>
      <c r="Y1772" s="38"/>
      <c r="Z1772" s="48"/>
      <c r="AA1772" s="39"/>
      <c r="AB1772" s="40"/>
      <c r="AC1772" s="40"/>
      <c r="AD1772" s="40"/>
      <c r="AE1772" s="41"/>
      <c r="AF1772" s="42"/>
      <c r="AG1772" s="49"/>
      <c r="AH1772" s="43"/>
      <c r="AI1772" s="43"/>
      <c r="AJ1772" s="44"/>
      <c r="AK1772" s="44"/>
      <c r="AL1772" s="44"/>
      <c r="AM1772" s="44"/>
      <c r="AN1772" s="36"/>
      <c r="AO1772" s="36"/>
      <c r="AP1772" s="36"/>
      <c r="AQ1772" s="36"/>
      <c r="AR1772" s="36"/>
      <c r="AS1772" s="36"/>
    </row>
    <row r="1773" spans="19:45" ht="30" customHeight="1" x14ac:dyDescent="0.25">
      <c r="S1773" s="7" t="s">
        <v>573</v>
      </c>
      <c r="T1773" s="15">
        <v>1.1000000000000001</v>
      </c>
      <c r="U1773" s="36"/>
      <c r="V1773" s="37"/>
      <c r="W1773" s="37"/>
      <c r="X1773" s="38"/>
      <c r="Y1773" s="38"/>
      <c r="Z1773" s="48"/>
      <c r="AA1773" s="39"/>
      <c r="AB1773" s="40"/>
      <c r="AC1773" s="40"/>
      <c r="AD1773" s="40"/>
      <c r="AE1773" s="41"/>
      <c r="AF1773" s="42"/>
      <c r="AG1773" s="49"/>
      <c r="AH1773" s="43"/>
      <c r="AI1773" s="43"/>
      <c r="AJ1773" s="44"/>
      <c r="AK1773" s="44"/>
      <c r="AL1773" s="44"/>
      <c r="AM1773" s="44"/>
      <c r="AN1773" s="36"/>
      <c r="AO1773" s="36"/>
      <c r="AP1773" s="36"/>
      <c r="AQ1773" s="36"/>
      <c r="AR1773" s="36"/>
      <c r="AS1773" s="36"/>
    </row>
    <row r="1774" spans="19:45" ht="30" customHeight="1" x14ac:dyDescent="0.25">
      <c r="S1774" s="7" t="s">
        <v>590</v>
      </c>
      <c r="T1774" s="15">
        <f>VLOOKUP(T1759,MPN!$A$1:$E$1000,4,FALSE)</f>
        <v>-38</v>
      </c>
      <c r="U1774" s="36"/>
      <c r="V1774" s="37"/>
      <c r="W1774" s="37"/>
      <c r="X1774" s="38"/>
      <c r="Y1774" s="38"/>
      <c r="Z1774" s="48"/>
      <c r="AA1774" s="39"/>
      <c r="AB1774" s="40"/>
      <c r="AC1774" s="40"/>
      <c r="AD1774" s="40"/>
      <c r="AE1774" s="41"/>
      <c r="AF1774" s="42"/>
      <c r="AG1774" s="49"/>
      <c r="AH1774" s="43"/>
      <c r="AI1774" s="43"/>
      <c r="AJ1774" s="44"/>
      <c r="AK1774" s="44"/>
      <c r="AL1774" s="44"/>
      <c r="AM1774" s="44"/>
      <c r="AN1774" s="36"/>
      <c r="AO1774" s="36"/>
      <c r="AP1774" s="36"/>
      <c r="AQ1774" s="36"/>
      <c r="AR1774" s="36"/>
      <c r="AS1774" s="36"/>
    </row>
    <row r="1775" spans="19:45" ht="30" customHeight="1" x14ac:dyDescent="0.25">
      <c r="S1775" s="7" t="s">
        <v>693</v>
      </c>
      <c r="T1775" s="15">
        <v>0.8</v>
      </c>
      <c r="U1775" s="36"/>
      <c r="V1775" s="37"/>
      <c r="W1775" s="37"/>
      <c r="X1775" s="38"/>
      <c r="Y1775" s="38"/>
      <c r="Z1775" s="48"/>
      <c r="AA1775" s="39"/>
      <c r="AB1775" s="40"/>
      <c r="AC1775" s="40"/>
      <c r="AD1775" s="40"/>
      <c r="AE1775" s="41"/>
      <c r="AF1775" s="42"/>
      <c r="AG1775" s="49"/>
      <c r="AH1775" s="43"/>
      <c r="AI1775" s="43"/>
      <c r="AJ1775" s="44"/>
      <c r="AK1775" s="44"/>
      <c r="AL1775" s="44"/>
      <c r="AM1775" s="44"/>
      <c r="AN1775" s="36"/>
      <c r="AO1775" s="36"/>
      <c r="AP1775" s="36"/>
      <c r="AQ1775" s="36"/>
      <c r="AR1775" s="36"/>
      <c r="AS1775" s="36"/>
    </row>
    <row r="1776" spans="19:45" ht="30" customHeight="1" x14ac:dyDescent="0.25">
      <c r="S1776" s="7" t="s">
        <v>604</v>
      </c>
      <c r="T1776" s="7" t="str">
        <f>VLOOKUP($T1763,$AU$1:$AZ$31,MATCH($T1757,$AU$1:$AZ$1,0),FALSE)&amp;"_"&amp;T1765</f>
        <v>12V_TestMode</v>
      </c>
      <c r="U1776" s="36"/>
      <c r="V1776" s="37"/>
      <c r="W1776" s="37"/>
      <c r="X1776" s="38"/>
      <c r="Y1776" s="38"/>
      <c r="Z1776" s="48"/>
      <c r="AA1776" s="39"/>
      <c r="AB1776" s="40"/>
      <c r="AC1776" s="40"/>
      <c r="AD1776" s="40"/>
      <c r="AE1776" s="41"/>
      <c r="AF1776" s="42"/>
      <c r="AG1776" s="49"/>
      <c r="AH1776" s="43"/>
      <c r="AI1776" s="43"/>
      <c r="AJ1776" s="44"/>
      <c r="AK1776" s="44"/>
      <c r="AL1776" s="44"/>
      <c r="AM1776" s="44"/>
      <c r="AN1776" s="36"/>
      <c r="AO1776" s="36"/>
      <c r="AP1776" s="36"/>
      <c r="AQ1776" s="36"/>
      <c r="AR1776" s="36"/>
      <c r="AS1776" s="36"/>
    </row>
    <row r="1777" spans="19:45" ht="30" customHeight="1" x14ac:dyDescent="0.25">
      <c r="S1777" s="7" t="s">
        <v>424</v>
      </c>
      <c r="T1777" s="7" t="str">
        <f>VLOOKUP($T1759,MPN!$A$1:$E$500,2,FALSE)</f>
        <v>AMIC</v>
      </c>
      <c r="U1777" s="36"/>
      <c r="V1777" s="37"/>
      <c r="W1777" s="37"/>
      <c r="X1777" s="38"/>
      <c r="Y1777" s="38"/>
      <c r="Z1777" s="48"/>
      <c r="AA1777" s="39"/>
      <c r="AB1777" s="40"/>
      <c r="AC1777" s="40"/>
      <c r="AD1777" s="40"/>
      <c r="AE1777" s="41"/>
      <c r="AF1777" s="42"/>
      <c r="AG1777" s="49"/>
      <c r="AH1777" s="43"/>
      <c r="AI1777" s="43"/>
      <c r="AJ1777" s="44"/>
      <c r="AK1777" s="44"/>
      <c r="AL1777" s="44"/>
      <c r="AM1777" s="44"/>
      <c r="AN1777" s="36"/>
      <c r="AO1777" s="36"/>
      <c r="AP1777" s="36"/>
      <c r="AQ1777" s="36"/>
      <c r="AR1777" s="36"/>
      <c r="AS1777" s="36"/>
    </row>
    <row r="1778" spans="19:45" ht="30" customHeight="1" x14ac:dyDescent="0.25">
      <c r="S1778" s="7" t="s">
        <v>16</v>
      </c>
      <c r="T1778" s="7" t="str">
        <f>VLOOKUP($T1760,ASIC!$A$1:$B$200,2,FALSE)</f>
        <v>304ZA</v>
      </c>
      <c r="U1778" s="36"/>
      <c r="V1778" s="37"/>
      <c r="W1778" s="37"/>
      <c r="X1778" s="38"/>
      <c r="Y1778" s="38"/>
      <c r="Z1778" s="48"/>
      <c r="AA1778" s="39"/>
      <c r="AB1778" s="40"/>
      <c r="AC1778" s="40"/>
      <c r="AD1778" s="40"/>
      <c r="AE1778" s="41"/>
      <c r="AF1778" s="42"/>
      <c r="AG1778" s="49"/>
      <c r="AH1778" s="43"/>
      <c r="AI1778" s="43"/>
      <c r="AJ1778" s="44"/>
      <c r="AK1778" s="44"/>
      <c r="AL1778" s="44"/>
      <c r="AM1778" s="44"/>
      <c r="AN1778" s="36"/>
      <c r="AO1778" s="36"/>
      <c r="AP1778" s="36"/>
      <c r="AQ1778" s="36"/>
      <c r="AR1778" s="36"/>
      <c r="AS1778" s="36"/>
    </row>
    <row r="1779" spans="19:45" ht="30" customHeight="1" x14ac:dyDescent="0.25">
      <c r="S1779" s="7" t="s">
        <v>17</v>
      </c>
      <c r="T1779" s="7" t="str">
        <f>VLOOKUP($T1761,Sensor!$A$1:$B$100,2,FALSE)</f>
        <v>N005A</v>
      </c>
      <c r="U1779" s="36"/>
      <c r="V1779" s="37"/>
      <c r="W1779" s="37"/>
      <c r="X1779" s="38"/>
      <c r="Y1779" s="38"/>
      <c r="Z1779" s="48"/>
      <c r="AA1779" s="39"/>
      <c r="AB1779" s="40"/>
      <c r="AC1779" s="40"/>
      <c r="AD1779" s="40"/>
      <c r="AE1779" s="41"/>
      <c r="AF1779" s="42"/>
      <c r="AG1779" s="49"/>
      <c r="AH1779" s="43"/>
      <c r="AI1779" s="43"/>
      <c r="AJ1779" s="44"/>
      <c r="AK1779" s="44"/>
      <c r="AL1779" s="44"/>
      <c r="AM1779" s="44"/>
      <c r="AN1779" s="36"/>
      <c r="AO1779" s="36"/>
      <c r="AP1779" s="36"/>
      <c r="AQ1779" s="36"/>
      <c r="AR1779" s="36"/>
      <c r="AS1779" s="36"/>
    </row>
    <row r="1780" spans="19:45" ht="30" customHeight="1" x14ac:dyDescent="0.25">
      <c r="S1780" s="7" t="s">
        <v>21</v>
      </c>
      <c r="T1780" s="7" t="str">
        <f>VLOOKUP($T1759,MPN!$A$1:$E$500,5,FALSE)</f>
        <v>Default</v>
      </c>
      <c r="U1780" s="36"/>
      <c r="V1780" s="37"/>
      <c r="W1780" s="37"/>
      <c r="X1780" s="38"/>
      <c r="Y1780" s="38"/>
      <c r="Z1780" s="48"/>
      <c r="AA1780" s="39"/>
      <c r="AB1780" s="40"/>
      <c r="AC1780" s="40"/>
      <c r="AD1780" s="40"/>
      <c r="AE1780" s="41"/>
      <c r="AF1780" s="42"/>
      <c r="AG1780" s="49"/>
      <c r="AH1780" s="43"/>
      <c r="AI1780" s="43"/>
      <c r="AJ1780" s="44"/>
      <c r="AK1780" s="44"/>
      <c r="AL1780" s="44"/>
      <c r="AM1780" s="44"/>
      <c r="AN1780" s="36"/>
      <c r="AO1780" s="36"/>
      <c r="AP1780" s="36"/>
      <c r="AQ1780" s="36"/>
      <c r="AR1780" s="36"/>
      <c r="AS1780" s="36"/>
    </row>
    <row r="1781" spans="19:45" ht="30" customHeight="1" x14ac:dyDescent="0.25">
      <c r="S1781" s="7" t="s">
        <v>545</v>
      </c>
      <c r="T1781" s="7">
        <f>VLOOKUP(T1770,$DT$1:$DV$31,3,FALSE)</f>
        <v>0</v>
      </c>
      <c r="U1781" s="36"/>
      <c r="V1781" s="37"/>
      <c r="W1781" s="37"/>
      <c r="X1781" s="38"/>
      <c r="Y1781" s="38"/>
      <c r="Z1781" s="48"/>
      <c r="AA1781" s="39"/>
      <c r="AB1781" s="40"/>
      <c r="AC1781" s="40"/>
      <c r="AD1781" s="40"/>
      <c r="AE1781" s="41"/>
      <c r="AF1781" s="42"/>
      <c r="AG1781" s="49"/>
      <c r="AH1781" s="43"/>
      <c r="AI1781" s="43"/>
      <c r="AJ1781" s="44"/>
      <c r="AK1781" s="44"/>
      <c r="AL1781" s="44"/>
      <c r="AM1781" s="44"/>
      <c r="AN1781" s="36"/>
      <c r="AO1781" s="36"/>
      <c r="AP1781" s="36"/>
      <c r="AQ1781" s="36"/>
      <c r="AR1781" s="36"/>
      <c r="AS1781" s="36"/>
    </row>
    <row r="1782" spans="19:45" ht="30" customHeight="1" x14ac:dyDescent="0.25">
      <c r="S1782" s="7" t="s">
        <v>22</v>
      </c>
      <c r="T1782" s="15">
        <v>6</v>
      </c>
      <c r="U1782" s="36"/>
      <c r="V1782" s="37"/>
      <c r="W1782" s="37"/>
      <c r="X1782" s="38"/>
      <c r="Y1782" s="38"/>
      <c r="Z1782" s="48"/>
      <c r="AA1782" s="39"/>
      <c r="AB1782" s="40"/>
      <c r="AC1782" s="40"/>
      <c r="AD1782" s="40"/>
      <c r="AE1782" s="41"/>
      <c r="AF1782" s="42"/>
      <c r="AG1782" s="49"/>
      <c r="AH1782" s="43"/>
      <c r="AI1782" s="43"/>
      <c r="AJ1782" s="44"/>
      <c r="AK1782" s="44"/>
      <c r="AL1782" s="44"/>
      <c r="AM1782" s="44"/>
      <c r="AN1782" s="36"/>
      <c r="AO1782" s="36"/>
      <c r="AP1782" s="36"/>
      <c r="AQ1782" s="36"/>
      <c r="AR1782" s="36"/>
      <c r="AS1782" s="36"/>
    </row>
    <row r="1783" spans="19:45" ht="30" customHeight="1" x14ac:dyDescent="0.25">
      <c r="S1783" s="7" t="s">
        <v>696</v>
      </c>
      <c r="T1783" s="28">
        <v>45959</v>
      </c>
      <c r="U1783" s="36"/>
      <c r="V1783" s="37"/>
      <c r="W1783" s="37"/>
      <c r="X1783" s="38"/>
      <c r="Y1783" s="38"/>
      <c r="Z1783" s="48"/>
      <c r="AA1783" s="39"/>
      <c r="AB1783" s="40"/>
      <c r="AC1783" s="40"/>
      <c r="AD1783" s="40"/>
      <c r="AE1783" s="41"/>
      <c r="AF1783" s="42"/>
      <c r="AG1783" s="49"/>
      <c r="AH1783" s="43"/>
      <c r="AI1783" s="43"/>
      <c r="AJ1783" s="44"/>
      <c r="AK1783" s="44"/>
      <c r="AL1783" s="44"/>
      <c r="AM1783" s="44"/>
      <c r="AN1783" s="36"/>
      <c r="AO1783" s="36"/>
      <c r="AP1783" s="36"/>
      <c r="AQ1783" s="36"/>
      <c r="AR1783" s="36"/>
      <c r="AS1783" s="36"/>
    </row>
    <row r="1784" spans="19:45" ht="30" customHeight="1" x14ac:dyDescent="0.25">
      <c r="S1784" s="7" t="s">
        <v>694</v>
      </c>
      <c r="T1784" s="15" t="s">
        <v>994</v>
      </c>
      <c r="U1784" s="36"/>
      <c r="V1784" s="37"/>
      <c r="W1784" s="37"/>
      <c r="X1784" s="38"/>
      <c r="Y1784" s="38"/>
      <c r="Z1784" s="48"/>
      <c r="AA1784" s="39"/>
      <c r="AB1784" s="40"/>
      <c r="AC1784" s="40"/>
      <c r="AD1784" s="40"/>
      <c r="AE1784" s="41"/>
      <c r="AF1784" s="42"/>
      <c r="AG1784" s="49"/>
      <c r="AH1784" s="43"/>
      <c r="AI1784" s="43"/>
      <c r="AJ1784" s="44"/>
      <c r="AK1784" s="44"/>
      <c r="AL1784" s="44"/>
      <c r="AM1784" s="44"/>
      <c r="AN1784" s="36"/>
      <c r="AO1784" s="36"/>
      <c r="AP1784" s="36"/>
      <c r="AQ1784" s="36"/>
      <c r="AR1784" s="36"/>
      <c r="AS1784" s="36"/>
    </row>
    <row r="1785" spans="19:45" ht="30" customHeight="1" x14ac:dyDescent="0.25">
      <c r="S1785" s="7" t="s">
        <v>697</v>
      </c>
      <c r="T1785" s="7">
        <f ca="1">COUNTA(U1760:U1819)</f>
        <v>7</v>
      </c>
      <c r="U1785" s="36"/>
      <c r="V1785" s="37"/>
      <c r="W1785" s="37"/>
      <c r="X1785" s="38"/>
      <c r="Y1785" s="38"/>
      <c r="Z1785" s="48"/>
      <c r="AA1785" s="39"/>
      <c r="AB1785" s="40"/>
      <c r="AC1785" s="40"/>
      <c r="AD1785" s="40"/>
      <c r="AE1785" s="41"/>
      <c r="AF1785" s="42"/>
      <c r="AG1785" s="49"/>
      <c r="AH1785" s="43"/>
      <c r="AI1785" s="43"/>
      <c r="AJ1785" s="44"/>
      <c r="AK1785" s="44"/>
      <c r="AL1785" s="44"/>
      <c r="AM1785" s="44"/>
      <c r="AN1785" s="36"/>
      <c r="AO1785" s="36"/>
      <c r="AP1785" s="36"/>
      <c r="AQ1785" s="36"/>
      <c r="AR1785" s="36"/>
      <c r="AS1785" s="36"/>
    </row>
    <row r="1786" spans="19:45" ht="30" customHeight="1" x14ac:dyDescent="0.25">
      <c r="S1786" s="7" t="s">
        <v>715</v>
      </c>
      <c r="T1786" s="7" t="str">
        <f>T1774&amp;"+/-"&amp;T1775&amp;" "&amp;T1784</f>
        <v>-38+/-0.8 dBV</v>
      </c>
      <c r="U1786" s="36"/>
      <c r="V1786" s="37"/>
      <c r="W1786" s="37"/>
      <c r="X1786" s="38"/>
      <c r="Y1786" s="38"/>
      <c r="Z1786" s="48"/>
      <c r="AA1786" s="39"/>
      <c r="AB1786" s="40"/>
      <c r="AC1786" s="40"/>
      <c r="AD1786" s="40"/>
      <c r="AE1786" s="41"/>
      <c r="AF1786" s="42"/>
      <c r="AG1786" s="49"/>
      <c r="AH1786" s="43"/>
      <c r="AI1786" s="43"/>
      <c r="AJ1786" s="44"/>
      <c r="AK1786" s="44"/>
      <c r="AL1786" s="44"/>
      <c r="AM1786" s="44"/>
      <c r="AN1786" s="36"/>
      <c r="AO1786" s="36"/>
      <c r="AP1786" s="36"/>
      <c r="AQ1786" s="36"/>
      <c r="AR1786" s="36"/>
      <c r="AS1786" s="36"/>
    </row>
    <row r="1787" spans="19:45" ht="30" customHeight="1" x14ac:dyDescent="0.25">
      <c r="S1787" s="7" t="s">
        <v>719</v>
      </c>
      <c r="T1787" s="54" t="str">
        <f>T1766&amp;" : "&amp;T1769&amp;" "&amp;"(uA)"&amp;CHAR(10)&amp;"Vdc&amp;Remark: "&amp;T1772</f>
        <v>3.3V : 100~170 (uA)
Vdc&amp;Remark: -</v>
      </c>
      <c r="U1787" s="36"/>
      <c r="V1787" s="37"/>
      <c r="W1787" s="37"/>
      <c r="X1787" s="38"/>
      <c r="Y1787" s="38"/>
      <c r="Z1787" s="48"/>
      <c r="AA1787" s="39"/>
      <c r="AB1787" s="40"/>
      <c r="AC1787" s="40"/>
      <c r="AD1787" s="40"/>
      <c r="AE1787" s="41"/>
      <c r="AF1787" s="42"/>
      <c r="AG1787" s="49"/>
      <c r="AH1787" s="43"/>
      <c r="AI1787" s="43"/>
      <c r="AJ1787" s="44"/>
      <c r="AK1787" s="44"/>
      <c r="AL1787" s="44"/>
      <c r="AM1787" s="44"/>
      <c r="AN1787" s="36"/>
      <c r="AO1787" s="36"/>
      <c r="AP1787" s="36"/>
      <c r="AQ1787" s="36"/>
      <c r="AR1787" s="36"/>
      <c r="AS1787" s="36"/>
    </row>
    <row r="1788" spans="19:45" ht="30" customHeight="1" x14ac:dyDescent="0.25">
      <c r="U1788" s="36"/>
      <c r="V1788" s="37"/>
      <c r="W1788" s="37"/>
      <c r="X1788" s="38"/>
      <c r="Y1788" s="38"/>
      <c r="Z1788" s="48"/>
      <c r="AA1788" s="39"/>
      <c r="AB1788" s="40"/>
      <c r="AC1788" s="40"/>
      <c r="AD1788" s="40"/>
      <c r="AE1788" s="41"/>
      <c r="AF1788" s="42"/>
      <c r="AG1788" s="49"/>
      <c r="AH1788" s="43"/>
      <c r="AI1788" s="43"/>
      <c r="AJ1788" s="44"/>
      <c r="AK1788" s="44"/>
      <c r="AL1788" s="44"/>
      <c r="AM1788" s="44"/>
      <c r="AN1788" s="36"/>
      <c r="AO1788" s="36"/>
      <c r="AP1788" s="36"/>
      <c r="AQ1788" s="36"/>
      <c r="AR1788" s="36"/>
      <c r="AS1788" s="36"/>
    </row>
    <row r="1789" spans="19:45" ht="30" customHeight="1" x14ac:dyDescent="0.25">
      <c r="S1789" s="2" t="s">
        <v>14</v>
      </c>
      <c r="T1789" s="2" t="str">
        <f>ADDRESS(ROW(S1789),COLUMN($S$1))&amp;":"&amp;ADDRESS(ROW(S1819),COLUMN($T$1))</f>
        <v>$S$1789:$T$1819</v>
      </c>
      <c r="U1789" s="36"/>
      <c r="V1789" s="37"/>
      <c r="W1789" s="37"/>
      <c r="X1789" s="38"/>
      <c r="Y1789" s="38"/>
      <c r="Z1789" s="48"/>
      <c r="AA1789" s="39"/>
      <c r="AB1789" s="40"/>
      <c r="AC1789" s="40"/>
      <c r="AD1789" s="40"/>
      <c r="AE1789" s="41"/>
      <c r="AF1789" s="42"/>
      <c r="AG1789" s="49"/>
      <c r="AH1789" s="43"/>
      <c r="AI1789" s="43"/>
      <c r="AJ1789" s="44"/>
      <c r="AK1789" s="44"/>
      <c r="AL1789" s="44"/>
      <c r="AM1789" s="44"/>
      <c r="AN1789" s="36"/>
      <c r="AO1789" s="36"/>
      <c r="AP1789" s="36"/>
      <c r="AQ1789" s="36"/>
      <c r="AR1789" s="36"/>
      <c r="AS1789" s="36"/>
    </row>
    <row r="1790" spans="19:45" ht="30" customHeight="1" x14ac:dyDescent="0.25">
      <c r="S1790" s="4" t="str">
        <f>$BB$2</f>
        <v>14V</v>
      </c>
      <c r="T1790" s="3" t="s">
        <v>255</v>
      </c>
      <c r="U1790" s="36"/>
      <c r="V1790" s="37"/>
      <c r="W1790" s="37"/>
      <c r="X1790" s="38"/>
      <c r="Y1790" s="38"/>
      <c r="Z1790" s="48"/>
      <c r="AA1790" s="39"/>
      <c r="AB1790" s="40"/>
      <c r="AC1790" s="40"/>
      <c r="AD1790" s="40"/>
      <c r="AE1790" s="41"/>
      <c r="AF1790" s="42"/>
      <c r="AG1790" s="49"/>
      <c r="AH1790" s="43"/>
      <c r="AI1790" s="43"/>
      <c r="AJ1790" s="44"/>
      <c r="AK1790" s="44"/>
      <c r="AL1790" s="44"/>
      <c r="AM1790" s="44"/>
      <c r="AN1790" s="36"/>
      <c r="AO1790" s="36"/>
      <c r="AP1790" s="36"/>
      <c r="AQ1790" s="36"/>
      <c r="AR1790" s="36"/>
      <c r="AS1790" s="36"/>
    </row>
    <row r="1791" spans="19:45" ht="30" customHeight="1" x14ac:dyDescent="0.25">
      <c r="S1791" s="4" t="str">
        <f>$BB$3</f>
        <v>13V</v>
      </c>
      <c r="T1791" s="3">
        <v>2.2000000000000002</v>
      </c>
      <c r="U1791" s="36"/>
      <c r="V1791" s="37"/>
      <c r="W1791" s="37"/>
      <c r="X1791" s="38"/>
      <c r="Y1791" s="38"/>
      <c r="Z1791" s="48"/>
      <c r="AA1791" s="39"/>
      <c r="AB1791" s="40"/>
      <c r="AC1791" s="40"/>
      <c r="AD1791" s="40"/>
      <c r="AE1791" s="41"/>
      <c r="AF1791" s="42"/>
      <c r="AG1791" s="49"/>
      <c r="AH1791" s="43"/>
      <c r="AI1791" s="43"/>
      <c r="AJ1791" s="44"/>
      <c r="AK1791" s="44"/>
      <c r="AL1791" s="44"/>
      <c r="AM1791" s="44"/>
      <c r="AN1791" s="36"/>
      <c r="AO1791" s="36"/>
      <c r="AP1791" s="36"/>
      <c r="AQ1791" s="36"/>
      <c r="AR1791" s="36"/>
      <c r="AS1791" s="36"/>
    </row>
    <row r="1792" spans="19:45" ht="30" customHeight="1" x14ac:dyDescent="0.25">
      <c r="S1792" s="4" t="str">
        <f>$BB$4</f>
        <v>12V</v>
      </c>
      <c r="T1792" s="3">
        <v>0</v>
      </c>
      <c r="U1792" s="36"/>
      <c r="V1792" s="37"/>
      <c r="W1792" s="37"/>
      <c r="X1792" s="38"/>
      <c r="Y1792" s="38"/>
      <c r="Z1792" s="48"/>
      <c r="AA1792" s="39"/>
      <c r="AB1792" s="40"/>
      <c r="AC1792" s="40"/>
      <c r="AD1792" s="40"/>
      <c r="AE1792" s="41"/>
      <c r="AF1792" s="42"/>
      <c r="AG1792" s="49"/>
      <c r="AH1792" s="43"/>
      <c r="AI1792" s="43"/>
      <c r="AJ1792" s="44"/>
      <c r="AK1792" s="44"/>
      <c r="AL1792" s="44"/>
      <c r="AM1792" s="44"/>
      <c r="AN1792" s="36"/>
      <c r="AO1792" s="36"/>
      <c r="AP1792" s="36"/>
      <c r="AQ1792" s="36"/>
      <c r="AR1792" s="36"/>
      <c r="AS1792" s="36"/>
    </row>
    <row r="1793" spans="19:45" ht="30" customHeight="1" x14ac:dyDescent="0.25">
      <c r="S1793" s="4" t="str">
        <f>$BB$5</f>
        <v>11V</v>
      </c>
      <c r="T1793" s="3">
        <v>-1.7</v>
      </c>
      <c r="U1793" s="36"/>
      <c r="V1793" s="37"/>
      <c r="W1793" s="37"/>
      <c r="X1793" s="38"/>
      <c r="Y1793" s="38"/>
      <c r="Z1793" s="48"/>
      <c r="AA1793" s="39"/>
      <c r="AB1793" s="40"/>
      <c r="AC1793" s="40"/>
      <c r="AD1793" s="40"/>
      <c r="AE1793" s="41"/>
      <c r="AF1793" s="42"/>
      <c r="AG1793" s="49"/>
      <c r="AH1793" s="43"/>
      <c r="AI1793" s="43"/>
      <c r="AJ1793" s="44"/>
      <c r="AK1793" s="44"/>
      <c r="AL1793" s="44"/>
      <c r="AM1793" s="44"/>
      <c r="AN1793" s="36"/>
      <c r="AO1793" s="36"/>
      <c r="AP1793" s="36"/>
      <c r="AQ1793" s="36"/>
      <c r="AR1793" s="36"/>
      <c r="AS1793" s="36"/>
    </row>
    <row r="1794" spans="19:45" ht="30" customHeight="1" x14ac:dyDescent="0.25">
      <c r="S1794" s="4" t="str">
        <f>$BB$6</f>
        <v>10V</v>
      </c>
      <c r="T1794" s="3" t="s">
        <v>562</v>
      </c>
      <c r="U1794" s="36"/>
      <c r="V1794" s="37"/>
      <c r="W1794" s="37"/>
      <c r="X1794" s="38"/>
      <c r="Y1794" s="38"/>
      <c r="Z1794" s="48"/>
      <c r="AA1794" s="39"/>
      <c r="AB1794" s="40"/>
      <c r="AC1794" s="40"/>
      <c r="AD1794" s="40"/>
      <c r="AE1794" s="41"/>
      <c r="AF1794" s="42"/>
      <c r="AG1794" s="49"/>
      <c r="AH1794" s="43"/>
      <c r="AI1794" s="43"/>
      <c r="AJ1794" s="44"/>
      <c r="AK1794" s="44"/>
      <c r="AL1794" s="44"/>
      <c r="AM1794" s="44"/>
      <c r="AN1794" s="36"/>
      <c r="AO1794" s="36"/>
      <c r="AP1794" s="36"/>
      <c r="AQ1794" s="36"/>
      <c r="AR1794" s="36"/>
      <c r="AS1794" s="36"/>
    </row>
    <row r="1795" spans="19:45" ht="30" customHeight="1" x14ac:dyDescent="0.25">
      <c r="S1795" s="4" t="str">
        <f>$BB$7</f>
        <v>9V</v>
      </c>
      <c r="T1795" s="3" t="s">
        <v>562</v>
      </c>
      <c r="U1795" s="36"/>
      <c r="V1795" s="37"/>
      <c r="W1795" s="37"/>
      <c r="X1795" s="38"/>
      <c r="Y1795" s="38"/>
      <c r="Z1795" s="48"/>
      <c r="AA1795" s="39"/>
      <c r="AB1795" s="40"/>
      <c r="AC1795" s="40"/>
      <c r="AD1795" s="40"/>
      <c r="AE1795" s="41"/>
      <c r="AF1795" s="42"/>
      <c r="AG1795" s="49"/>
      <c r="AH1795" s="43"/>
      <c r="AI1795" s="43"/>
      <c r="AJ1795" s="44"/>
      <c r="AK1795" s="44"/>
      <c r="AL1795" s="44"/>
      <c r="AM1795" s="44"/>
      <c r="AN1795" s="36"/>
      <c r="AO1795" s="36"/>
      <c r="AP1795" s="36"/>
      <c r="AQ1795" s="36"/>
      <c r="AR1795" s="36"/>
      <c r="AS1795" s="36"/>
    </row>
    <row r="1796" spans="19:45" ht="30" customHeight="1" x14ac:dyDescent="0.25">
      <c r="S1796" s="4" t="str">
        <f>$BB$8</f>
        <v>8V</v>
      </c>
      <c r="T1796" s="3" t="s">
        <v>562</v>
      </c>
      <c r="U1796" s="36"/>
      <c r="V1796" s="37"/>
      <c r="W1796" s="37"/>
      <c r="X1796" s="38"/>
      <c r="Y1796" s="38"/>
      <c r="Z1796" s="48"/>
      <c r="AA1796" s="39"/>
      <c r="AB1796" s="40"/>
      <c r="AC1796" s="40"/>
      <c r="AD1796" s="40"/>
      <c r="AE1796" s="41"/>
      <c r="AF1796" s="42"/>
      <c r="AG1796" s="49"/>
      <c r="AH1796" s="43"/>
      <c r="AI1796" s="43"/>
      <c r="AJ1796" s="44"/>
      <c r="AK1796" s="44"/>
      <c r="AL1796" s="44"/>
      <c r="AM1796" s="44"/>
      <c r="AN1796" s="36"/>
      <c r="AO1796" s="36"/>
      <c r="AP1796" s="36"/>
      <c r="AQ1796" s="36"/>
      <c r="AR1796" s="36"/>
      <c r="AS1796" s="36"/>
    </row>
    <row r="1797" spans="19:45" ht="30" customHeight="1" x14ac:dyDescent="0.25">
      <c r="S1797" s="4" t="str">
        <f>$BB$9</f>
        <v>7V</v>
      </c>
      <c r="T1797" s="3" t="s">
        <v>562</v>
      </c>
      <c r="U1797" s="36"/>
      <c r="V1797" s="37"/>
      <c r="W1797" s="37"/>
      <c r="X1797" s="38"/>
      <c r="Y1797" s="38"/>
      <c r="Z1797" s="48"/>
      <c r="AA1797" s="39"/>
      <c r="AB1797" s="40"/>
      <c r="AC1797" s="40"/>
      <c r="AD1797" s="40"/>
      <c r="AE1797" s="41"/>
      <c r="AF1797" s="42"/>
      <c r="AG1797" s="49"/>
      <c r="AH1797" s="43"/>
      <c r="AI1797" s="43"/>
      <c r="AJ1797" s="44"/>
      <c r="AK1797" s="44"/>
      <c r="AL1797" s="44"/>
      <c r="AM1797" s="44"/>
      <c r="AN1797" s="36"/>
      <c r="AO1797" s="36"/>
      <c r="AP1797" s="36"/>
      <c r="AQ1797" s="36"/>
      <c r="AR1797" s="36"/>
      <c r="AS1797" s="36"/>
    </row>
    <row r="1798" spans="19:45" ht="30" customHeight="1" x14ac:dyDescent="0.25">
      <c r="S1798" s="4" t="str">
        <f>$BB$10</f>
        <v>FIX</v>
      </c>
      <c r="T1798" s="3">
        <v>0</v>
      </c>
      <c r="U1798" s="36"/>
      <c r="V1798" s="37"/>
      <c r="W1798" s="37"/>
      <c r="X1798" s="38"/>
      <c r="Y1798" s="38"/>
      <c r="Z1798" s="48"/>
      <c r="AA1798" s="39"/>
      <c r="AB1798" s="40"/>
      <c r="AC1798" s="40"/>
      <c r="AD1798" s="40"/>
      <c r="AE1798" s="41"/>
      <c r="AF1798" s="42"/>
      <c r="AG1798" s="49"/>
      <c r="AH1798" s="43"/>
      <c r="AI1798" s="43"/>
      <c r="AJ1798" s="44"/>
      <c r="AK1798" s="44"/>
      <c r="AL1798" s="44"/>
      <c r="AM1798" s="44"/>
      <c r="AN1798" s="36"/>
      <c r="AO1798" s="36"/>
      <c r="AP1798" s="36"/>
      <c r="AQ1798" s="36"/>
      <c r="AR1798" s="36"/>
      <c r="AS1798" s="36"/>
    </row>
    <row r="1799" spans="19:45" ht="30" customHeight="1" x14ac:dyDescent="0.25">
      <c r="S1799" s="4" t="str">
        <f>$BB$11</f>
        <v>-</v>
      </c>
      <c r="T1799" s="3"/>
      <c r="U1799" s="36"/>
      <c r="V1799" s="37"/>
      <c r="W1799" s="37"/>
      <c r="X1799" s="38"/>
      <c r="Y1799" s="38"/>
      <c r="Z1799" s="48"/>
      <c r="AA1799" s="39"/>
      <c r="AB1799" s="40"/>
      <c r="AC1799" s="40"/>
      <c r="AD1799" s="40"/>
      <c r="AE1799" s="41"/>
      <c r="AF1799" s="42"/>
      <c r="AG1799" s="49"/>
      <c r="AH1799" s="43"/>
      <c r="AI1799" s="43"/>
      <c r="AJ1799" s="44"/>
      <c r="AK1799" s="44"/>
      <c r="AL1799" s="44"/>
      <c r="AM1799" s="44"/>
      <c r="AN1799" s="36"/>
      <c r="AO1799" s="36"/>
      <c r="AP1799" s="36"/>
      <c r="AQ1799" s="36"/>
      <c r="AR1799" s="36"/>
      <c r="AS1799" s="36"/>
    </row>
    <row r="1800" spans="19:45" ht="30" customHeight="1" x14ac:dyDescent="0.25">
      <c r="S1800" s="4" t="str">
        <f>$BB$12</f>
        <v>-</v>
      </c>
      <c r="T1800" s="3"/>
      <c r="U1800" s="36"/>
      <c r="V1800" s="37"/>
      <c r="W1800" s="37"/>
      <c r="X1800" s="38"/>
      <c r="Y1800" s="38"/>
      <c r="Z1800" s="48"/>
      <c r="AA1800" s="39"/>
      <c r="AB1800" s="40"/>
      <c r="AC1800" s="40"/>
      <c r="AD1800" s="40"/>
      <c r="AE1800" s="41"/>
      <c r="AF1800" s="42"/>
      <c r="AG1800" s="49"/>
      <c r="AH1800" s="43"/>
      <c r="AI1800" s="43"/>
      <c r="AJ1800" s="44"/>
      <c r="AK1800" s="44"/>
      <c r="AL1800" s="44"/>
      <c r="AM1800" s="44"/>
      <c r="AN1800" s="36"/>
      <c r="AO1800" s="36"/>
      <c r="AP1800" s="36"/>
      <c r="AQ1800" s="36"/>
      <c r="AR1800" s="36"/>
      <c r="AS1800" s="36"/>
    </row>
    <row r="1801" spans="19:45" ht="30" customHeight="1" x14ac:dyDescent="0.25">
      <c r="S1801" s="4" t="str">
        <f>$BB$13</f>
        <v>-</v>
      </c>
      <c r="T1801" s="3"/>
      <c r="U1801" s="36"/>
      <c r="V1801" s="37"/>
      <c r="W1801" s="37"/>
      <c r="X1801" s="38"/>
      <c r="Y1801" s="38"/>
      <c r="Z1801" s="48"/>
      <c r="AA1801" s="39"/>
      <c r="AB1801" s="40"/>
      <c r="AC1801" s="40"/>
      <c r="AD1801" s="40"/>
      <c r="AE1801" s="41"/>
      <c r="AF1801" s="42"/>
      <c r="AG1801" s="49"/>
      <c r="AH1801" s="43"/>
      <c r="AI1801" s="43"/>
      <c r="AJ1801" s="44"/>
      <c r="AK1801" s="44"/>
      <c r="AL1801" s="44"/>
      <c r="AM1801" s="44"/>
      <c r="AN1801" s="36"/>
      <c r="AO1801" s="36"/>
      <c r="AP1801" s="36"/>
      <c r="AQ1801" s="36"/>
      <c r="AR1801" s="36"/>
      <c r="AS1801" s="36"/>
    </row>
    <row r="1802" spans="19:45" ht="30" customHeight="1" x14ac:dyDescent="0.25">
      <c r="S1802" s="4" t="str">
        <f>$BB$14</f>
        <v>-</v>
      </c>
      <c r="T1802" s="3"/>
      <c r="U1802" s="36"/>
      <c r="V1802" s="37"/>
      <c r="W1802" s="37"/>
      <c r="X1802" s="38"/>
      <c r="Y1802" s="38"/>
      <c r="Z1802" s="48"/>
      <c r="AA1802" s="39"/>
      <c r="AB1802" s="40"/>
      <c r="AC1802" s="40"/>
      <c r="AD1802" s="40"/>
      <c r="AE1802" s="41"/>
      <c r="AF1802" s="42"/>
      <c r="AG1802" s="49"/>
      <c r="AH1802" s="43"/>
      <c r="AI1802" s="43"/>
      <c r="AJ1802" s="44"/>
      <c r="AK1802" s="44"/>
      <c r="AL1802" s="44"/>
      <c r="AM1802" s="44"/>
      <c r="AN1802" s="36"/>
      <c r="AO1802" s="36"/>
      <c r="AP1802" s="36"/>
      <c r="AQ1802" s="36"/>
      <c r="AR1802" s="36"/>
      <c r="AS1802" s="36"/>
    </row>
    <row r="1803" spans="19:45" ht="30" customHeight="1" x14ac:dyDescent="0.25">
      <c r="S1803" s="4" t="str">
        <f>$BB$15</f>
        <v>-</v>
      </c>
      <c r="T1803" s="3"/>
      <c r="U1803" s="36"/>
      <c r="V1803" s="37"/>
      <c r="W1803" s="37"/>
      <c r="X1803" s="38"/>
      <c r="Y1803" s="38"/>
      <c r="Z1803" s="48"/>
      <c r="AA1803" s="39"/>
      <c r="AB1803" s="40"/>
      <c r="AC1803" s="40"/>
      <c r="AD1803" s="40"/>
      <c r="AE1803" s="41"/>
      <c r="AF1803" s="42"/>
      <c r="AG1803" s="49"/>
      <c r="AH1803" s="43"/>
      <c r="AI1803" s="43"/>
      <c r="AJ1803" s="44"/>
      <c r="AK1803" s="44"/>
      <c r="AL1803" s="44"/>
      <c r="AM1803" s="44"/>
      <c r="AN1803" s="36"/>
      <c r="AO1803" s="36"/>
      <c r="AP1803" s="36"/>
      <c r="AQ1803" s="36"/>
      <c r="AR1803" s="36"/>
      <c r="AS1803" s="36"/>
    </row>
    <row r="1804" spans="19:45" ht="30" customHeight="1" x14ac:dyDescent="0.25">
      <c r="S1804" s="4" t="str">
        <f>$BB$16</f>
        <v>-</v>
      </c>
      <c r="T1804" s="3"/>
      <c r="U1804" s="36"/>
      <c r="V1804" s="37"/>
      <c r="W1804" s="37"/>
      <c r="X1804" s="38"/>
      <c r="Y1804" s="38"/>
      <c r="Z1804" s="48"/>
      <c r="AA1804" s="39"/>
      <c r="AB1804" s="40"/>
      <c r="AC1804" s="40"/>
      <c r="AD1804" s="40"/>
      <c r="AE1804" s="41"/>
      <c r="AF1804" s="42"/>
      <c r="AG1804" s="49"/>
      <c r="AH1804" s="43"/>
      <c r="AI1804" s="43"/>
      <c r="AJ1804" s="44"/>
      <c r="AK1804" s="44"/>
      <c r="AL1804" s="44"/>
      <c r="AM1804" s="44"/>
      <c r="AN1804" s="36"/>
      <c r="AO1804" s="36"/>
      <c r="AP1804" s="36"/>
      <c r="AQ1804" s="36"/>
      <c r="AR1804" s="36"/>
      <c r="AS1804" s="36"/>
    </row>
    <row r="1805" spans="19:45" ht="30" customHeight="1" x14ac:dyDescent="0.25">
      <c r="S1805" s="4" t="str">
        <f>$BB$17</f>
        <v>-</v>
      </c>
      <c r="T1805" s="3"/>
      <c r="U1805" s="36"/>
      <c r="V1805" s="37"/>
      <c r="W1805" s="37"/>
      <c r="X1805" s="38"/>
      <c r="Y1805" s="38"/>
      <c r="Z1805" s="48"/>
      <c r="AA1805" s="39"/>
      <c r="AB1805" s="40"/>
      <c r="AC1805" s="40"/>
      <c r="AD1805" s="40"/>
      <c r="AE1805" s="41"/>
      <c r="AF1805" s="42"/>
      <c r="AG1805" s="49"/>
      <c r="AH1805" s="43"/>
      <c r="AI1805" s="43"/>
      <c r="AJ1805" s="44"/>
      <c r="AK1805" s="44"/>
      <c r="AL1805" s="44"/>
      <c r="AM1805" s="44"/>
      <c r="AN1805" s="36"/>
      <c r="AO1805" s="36"/>
      <c r="AP1805" s="36"/>
      <c r="AQ1805" s="36"/>
      <c r="AR1805" s="36"/>
      <c r="AS1805" s="36"/>
    </row>
    <row r="1806" spans="19:45" ht="30" customHeight="1" x14ac:dyDescent="0.25">
      <c r="S1806" s="4" t="str">
        <f>$BB$18</f>
        <v>-</v>
      </c>
      <c r="T1806" s="3"/>
      <c r="U1806" s="36"/>
      <c r="V1806" s="37"/>
      <c r="W1806" s="37"/>
      <c r="X1806" s="38"/>
      <c r="Y1806" s="38"/>
      <c r="Z1806" s="48"/>
      <c r="AA1806" s="39"/>
      <c r="AB1806" s="40"/>
      <c r="AC1806" s="40"/>
      <c r="AD1806" s="40"/>
      <c r="AE1806" s="41"/>
      <c r="AF1806" s="42"/>
      <c r="AG1806" s="49"/>
      <c r="AH1806" s="43"/>
      <c r="AI1806" s="43"/>
      <c r="AJ1806" s="44"/>
      <c r="AK1806" s="44"/>
      <c r="AL1806" s="44"/>
      <c r="AM1806" s="44"/>
      <c r="AN1806" s="36"/>
      <c r="AO1806" s="36"/>
      <c r="AP1806" s="36"/>
      <c r="AQ1806" s="36"/>
      <c r="AR1806" s="36"/>
      <c r="AS1806" s="36"/>
    </row>
    <row r="1807" spans="19:45" ht="30" customHeight="1" x14ac:dyDescent="0.25">
      <c r="S1807" s="4" t="str">
        <f>$BB$19</f>
        <v>-</v>
      </c>
      <c r="T1807" s="3"/>
      <c r="U1807" s="36"/>
      <c r="V1807" s="37"/>
      <c r="W1807" s="37"/>
      <c r="X1807" s="38"/>
      <c r="Y1807" s="38"/>
      <c r="Z1807" s="48"/>
      <c r="AA1807" s="39"/>
      <c r="AB1807" s="40"/>
      <c r="AC1807" s="40"/>
      <c r="AD1807" s="40"/>
      <c r="AE1807" s="41"/>
      <c r="AF1807" s="42"/>
      <c r="AG1807" s="49"/>
      <c r="AH1807" s="43"/>
      <c r="AI1807" s="43"/>
      <c r="AJ1807" s="44"/>
      <c r="AK1807" s="44"/>
      <c r="AL1807" s="44"/>
      <c r="AM1807" s="44"/>
      <c r="AN1807" s="36"/>
      <c r="AO1807" s="36"/>
      <c r="AP1807" s="36"/>
      <c r="AQ1807" s="36"/>
      <c r="AR1807" s="36"/>
      <c r="AS1807" s="36"/>
    </row>
    <row r="1808" spans="19:45" ht="30" customHeight="1" x14ac:dyDescent="0.25">
      <c r="S1808" s="4" t="str">
        <f>$BB$20</f>
        <v>-</v>
      </c>
      <c r="T1808" s="3"/>
      <c r="U1808" s="36"/>
      <c r="V1808" s="37"/>
      <c r="W1808" s="37"/>
      <c r="X1808" s="38"/>
      <c r="Y1808" s="38"/>
      <c r="Z1808" s="48"/>
      <c r="AA1808" s="39"/>
      <c r="AB1808" s="40"/>
      <c r="AC1808" s="40"/>
      <c r="AD1808" s="40"/>
      <c r="AE1808" s="41"/>
      <c r="AF1808" s="42"/>
      <c r="AG1808" s="49"/>
      <c r="AH1808" s="43"/>
      <c r="AI1808" s="43"/>
      <c r="AJ1808" s="44"/>
      <c r="AK1808" s="44"/>
      <c r="AL1808" s="44"/>
      <c r="AM1808" s="44"/>
      <c r="AN1808" s="36"/>
      <c r="AO1808" s="36"/>
      <c r="AP1808" s="36"/>
      <c r="AQ1808" s="36"/>
      <c r="AR1808" s="36"/>
      <c r="AS1808" s="36"/>
    </row>
    <row r="1809" spans="19:45" ht="30" customHeight="1" x14ac:dyDescent="0.25">
      <c r="S1809" s="4" t="str">
        <f>$BB$21</f>
        <v>-</v>
      </c>
      <c r="T1809" s="3"/>
      <c r="U1809" s="36"/>
      <c r="V1809" s="37"/>
      <c r="W1809" s="37"/>
      <c r="X1809" s="38"/>
      <c r="Y1809" s="38"/>
      <c r="Z1809" s="48"/>
      <c r="AA1809" s="39"/>
      <c r="AB1809" s="40"/>
      <c r="AC1809" s="40"/>
      <c r="AD1809" s="40"/>
      <c r="AE1809" s="41"/>
      <c r="AF1809" s="42"/>
      <c r="AG1809" s="49"/>
      <c r="AH1809" s="43"/>
      <c r="AI1809" s="43"/>
      <c r="AJ1809" s="44"/>
      <c r="AK1809" s="44"/>
      <c r="AL1809" s="44"/>
      <c r="AM1809" s="44"/>
      <c r="AN1809" s="36"/>
      <c r="AO1809" s="36"/>
      <c r="AP1809" s="36"/>
      <c r="AQ1809" s="36"/>
      <c r="AR1809" s="36"/>
      <c r="AS1809" s="36"/>
    </row>
    <row r="1810" spans="19:45" ht="30" customHeight="1" x14ac:dyDescent="0.25">
      <c r="S1810" s="4" t="str">
        <f>$BB$22</f>
        <v>-</v>
      </c>
      <c r="T1810" s="3"/>
      <c r="U1810" s="36"/>
      <c r="V1810" s="37"/>
      <c r="W1810" s="37"/>
      <c r="X1810" s="38"/>
      <c r="Y1810" s="38"/>
      <c r="Z1810" s="48"/>
      <c r="AA1810" s="39"/>
      <c r="AB1810" s="40"/>
      <c r="AC1810" s="40"/>
      <c r="AD1810" s="40"/>
      <c r="AE1810" s="41"/>
      <c r="AF1810" s="42"/>
      <c r="AG1810" s="49"/>
      <c r="AH1810" s="43"/>
      <c r="AI1810" s="43"/>
      <c r="AJ1810" s="44"/>
      <c r="AK1810" s="44"/>
      <c r="AL1810" s="44"/>
      <c r="AM1810" s="44"/>
      <c r="AN1810" s="36"/>
      <c r="AO1810" s="36"/>
      <c r="AP1810" s="36"/>
      <c r="AQ1810" s="36"/>
      <c r="AR1810" s="36"/>
      <c r="AS1810" s="36"/>
    </row>
    <row r="1811" spans="19:45" ht="30" customHeight="1" x14ac:dyDescent="0.25">
      <c r="S1811" s="4" t="str">
        <f>$BB$23</f>
        <v>-</v>
      </c>
      <c r="T1811" s="3"/>
      <c r="U1811" s="36"/>
      <c r="V1811" s="37"/>
      <c r="W1811" s="37"/>
      <c r="X1811" s="38"/>
      <c r="Y1811" s="38"/>
      <c r="Z1811" s="48"/>
      <c r="AA1811" s="39"/>
      <c r="AB1811" s="40"/>
      <c r="AC1811" s="40"/>
      <c r="AD1811" s="40"/>
      <c r="AE1811" s="41"/>
      <c r="AF1811" s="42"/>
      <c r="AG1811" s="49"/>
      <c r="AH1811" s="43"/>
      <c r="AI1811" s="43"/>
      <c r="AJ1811" s="44"/>
      <c r="AK1811" s="44"/>
      <c r="AL1811" s="44"/>
      <c r="AM1811" s="44"/>
      <c r="AN1811" s="36"/>
      <c r="AO1811" s="36"/>
      <c r="AP1811" s="36"/>
      <c r="AQ1811" s="36"/>
      <c r="AR1811" s="36"/>
      <c r="AS1811" s="36"/>
    </row>
    <row r="1812" spans="19:45" ht="30" customHeight="1" x14ac:dyDescent="0.25">
      <c r="S1812" s="4" t="str">
        <f>$BB$24</f>
        <v>-</v>
      </c>
      <c r="T1812" s="3"/>
      <c r="U1812" s="36"/>
      <c r="V1812" s="37"/>
      <c r="W1812" s="37"/>
      <c r="X1812" s="38"/>
      <c r="Y1812" s="38"/>
      <c r="Z1812" s="48"/>
      <c r="AA1812" s="39"/>
      <c r="AB1812" s="40"/>
      <c r="AC1812" s="40"/>
      <c r="AD1812" s="40"/>
      <c r="AE1812" s="41"/>
      <c r="AF1812" s="42"/>
      <c r="AG1812" s="49"/>
      <c r="AH1812" s="43"/>
      <c r="AI1812" s="43"/>
      <c r="AJ1812" s="44"/>
      <c r="AK1812" s="44"/>
      <c r="AL1812" s="44"/>
      <c r="AM1812" s="44"/>
      <c r="AN1812" s="36"/>
      <c r="AO1812" s="36"/>
      <c r="AP1812" s="36"/>
      <c r="AQ1812" s="36"/>
      <c r="AR1812" s="36"/>
      <c r="AS1812" s="36"/>
    </row>
    <row r="1813" spans="19:45" ht="30" customHeight="1" x14ac:dyDescent="0.25">
      <c r="S1813" s="4" t="str">
        <f>$BB$25</f>
        <v>-</v>
      </c>
      <c r="T1813" s="3"/>
      <c r="U1813" s="36"/>
      <c r="V1813" s="37"/>
      <c r="W1813" s="37"/>
      <c r="X1813" s="38"/>
      <c r="Y1813" s="38"/>
      <c r="Z1813" s="48"/>
      <c r="AA1813" s="39"/>
      <c r="AB1813" s="40"/>
      <c r="AC1813" s="40"/>
      <c r="AD1813" s="40"/>
      <c r="AE1813" s="41"/>
      <c r="AF1813" s="42"/>
      <c r="AG1813" s="49"/>
      <c r="AH1813" s="43"/>
      <c r="AI1813" s="43"/>
      <c r="AJ1813" s="44"/>
      <c r="AK1813" s="44"/>
      <c r="AL1813" s="44"/>
      <c r="AM1813" s="44"/>
      <c r="AN1813" s="36"/>
      <c r="AO1813" s="36"/>
      <c r="AP1813" s="36"/>
      <c r="AQ1813" s="36"/>
      <c r="AR1813" s="36"/>
      <c r="AS1813" s="36"/>
    </row>
    <row r="1814" spans="19:45" ht="30" customHeight="1" x14ac:dyDescent="0.25">
      <c r="S1814" s="4" t="str">
        <f>$BB$26</f>
        <v>-</v>
      </c>
      <c r="T1814" s="3"/>
      <c r="U1814" s="36"/>
      <c r="V1814" s="37"/>
      <c r="W1814" s="37"/>
      <c r="X1814" s="38"/>
      <c r="Y1814" s="38"/>
      <c r="Z1814" s="48"/>
      <c r="AA1814" s="39"/>
      <c r="AB1814" s="40"/>
      <c r="AC1814" s="40"/>
      <c r="AD1814" s="40"/>
      <c r="AE1814" s="41"/>
      <c r="AF1814" s="42"/>
      <c r="AG1814" s="49"/>
      <c r="AH1814" s="43"/>
      <c r="AI1814" s="43"/>
      <c r="AJ1814" s="44"/>
      <c r="AK1814" s="44"/>
      <c r="AL1814" s="44"/>
      <c r="AM1814" s="44"/>
      <c r="AN1814" s="36"/>
      <c r="AO1814" s="36"/>
      <c r="AP1814" s="36"/>
      <c r="AQ1814" s="36"/>
      <c r="AR1814" s="36"/>
      <c r="AS1814" s="36"/>
    </row>
    <row r="1815" spans="19:45" ht="30" customHeight="1" x14ac:dyDescent="0.25">
      <c r="S1815" s="4" t="str">
        <f>$BB$27</f>
        <v>-</v>
      </c>
      <c r="T1815" s="3"/>
      <c r="U1815" s="36"/>
      <c r="V1815" s="37"/>
      <c r="W1815" s="37"/>
      <c r="X1815" s="38"/>
      <c r="Y1815" s="38"/>
      <c r="Z1815" s="48"/>
      <c r="AA1815" s="39"/>
      <c r="AB1815" s="40"/>
      <c r="AC1815" s="40"/>
      <c r="AD1815" s="40"/>
      <c r="AE1815" s="41"/>
      <c r="AF1815" s="42"/>
      <c r="AG1815" s="49"/>
      <c r="AH1815" s="43"/>
      <c r="AI1815" s="43"/>
      <c r="AJ1815" s="44"/>
      <c r="AK1815" s="44"/>
      <c r="AL1815" s="44"/>
      <c r="AM1815" s="44"/>
      <c r="AN1815" s="36"/>
      <c r="AO1815" s="36"/>
      <c r="AP1815" s="36"/>
      <c r="AQ1815" s="36"/>
      <c r="AR1815" s="36"/>
      <c r="AS1815" s="36"/>
    </row>
    <row r="1816" spans="19:45" ht="30" customHeight="1" x14ac:dyDescent="0.25">
      <c r="S1816" s="4" t="str">
        <f>$BB$28</f>
        <v>-</v>
      </c>
      <c r="T1816" s="3"/>
      <c r="U1816" s="36"/>
      <c r="V1816" s="37"/>
      <c r="W1816" s="37"/>
      <c r="X1816" s="38"/>
      <c r="Y1816" s="38"/>
      <c r="Z1816" s="48"/>
      <c r="AA1816" s="39"/>
      <c r="AB1816" s="40"/>
      <c r="AC1816" s="40"/>
      <c r="AD1816" s="40"/>
      <c r="AE1816" s="41"/>
      <c r="AF1816" s="42"/>
      <c r="AG1816" s="49"/>
      <c r="AH1816" s="43"/>
      <c r="AI1816" s="43"/>
      <c r="AJ1816" s="44"/>
      <c r="AK1816" s="44"/>
      <c r="AL1816" s="44"/>
      <c r="AM1816" s="44"/>
      <c r="AN1816" s="36"/>
      <c r="AO1816" s="36"/>
      <c r="AP1816" s="36"/>
      <c r="AQ1816" s="36"/>
      <c r="AR1816" s="36"/>
      <c r="AS1816" s="36"/>
    </row>
    <row r="1817" spans="19:45" ht="30" customHeight="1" x14ac:dyDescent="0.25">
      <c r="S1817" s="4" t="str">
        <f>$BB$29</f>
        <v>-</v>
      </c>
      <c r="T1817" s="3"/>
      <c r="U1817" s="36"/>
      <c r="V1817" s="37"/>
      <c r="W1817" s="37"/>
      <c r="X1817" s="38"/>
      <c r="Y1817" s="38"/>
      <c r="Z1817" s="48"/>
      <c r="AA1817" s="39"/>
      <c r="AB1817" s="40"/>
      <c r="AC1817" s="40"/>
      <c r="AD1817" s="40"/>
      <c r="AE1817" s="41"/>
      <c r="AF1817" s="42"/>
      <c r="AG1817" s="49"/>
      <c r="AH1817" s="43"/>
      <c r="AI1817" s="43"/>
      <c r="AJ1817" s="44"/>
      <c r="AK1817" s="44"/>
      <c r="AL1817" s="44"/>
      <c r="AM1817" s="44"/>
      <c r="AN1817" s="36"/>
      <c r="AO1817" s="36"/>
      <c r="AP1817" s="36"/>
      <c r="AQ1817" s="36"/>
      <c r="AR1817" s="36"/>
      <c r="AS1817" s="36"/>
    </row>
    <row r="1818" spans="19:45" ht="30" customHeight="1" x14ac:dyDescent="0.25">
      <c r="S1818" s="4" t="str">
        <f>$BB$30</f>
        <v>-</v>
      </c>
      <c r="T1818" s="3"/>
      <c r="U1818" s="36"/>
      <c r="V1818" s="37"/>
      <c r="W1818" s="37"/>
      <c r="X1818" s="38"/>
      <c r="Y1818" s="38"/>
      <c r="Z1818" s="48"/>
      <c r="AA1818" s="39"/>
      <c r="AB1818" s="40"/>
      <c r="AC1818" s="40"/>
      <c r="AD1818" s="40"/>
      <c r="AE1818" s="41"/>
      <c r="AF1818" s="42"/>
      <c r="AG1818" s="49"/>
      <c r="AH1818" s="43"/>
      <c r="AI1818" s="43"/>
      <c r="AJ1818" s="44"/>
      <c r="AK1818" s="44"/>
      <c r="AL1818" s="44"/>
      <c r="AM1818" s="44"/>
      <c r="AN1818" s="36"/>
      <c r="AO1818" s="36"/>
      <c r="AP1818" s="36"/>
      <c r="AQ1818" s="36"/>
      <c r="AR1818" s="36"/>
      <c r="AS1818" s="36"/>
    </row>
    <row r="1819" spans="19:45" ht="30" customHeight="1" x14ac:dyDescent="0.25">
      <c r="S1819" s="4" t="str">
        <f>$BB$31</f>
        <v>-</v>
      </c>
      <c r="T1819" s="3"/>
      <c r="U1819" s="36"/>
      <c r="V1819" s="37"/>
      <c r="W1819" s="37"/>
      <c r="X1819" s="38"/>
      <c r="Y1819" s="38"/>
      <c r="Z1819" s="48"/>
      <c r="AA1819" s="39"/>
      <c r="AB1819" s="40"/>
      <c r="AC1819" s="40"/>
      <c r="AD1819" s="40"/>
      <c r="AE1819" s="41"/>
      <c r="AF1819" s="42"/>
      <c r="AG1819" s="49"/>
      <c r="AH1819" s="43"/>
      <c r="AI1819" s="43"/>
      <c r="AJ1819" s="44"/>
      <c r="AK1819" s="44"/>
      <c r="AL1819" s="44"/>
      <c r="AM1819" s="44"/>
      <c r="AN1819" s="36"/>
      <c r="AO1819" s="36"/>
      <c r="AP1819" s="36"/>
      <c r="AQ1819" s="36"/>
      <c r="AR1819" s="36"/>
      <c r="AS1819" s="36"/>
    </row>
    <row r="1820" spans="19:45" ht="30" customHeight="1" x14ac:dyDescent="0.25">
      <c r="S1820" s="34"/>
      <c r="T1820" s="34"/>
      <c r="U1820" s="34"/>
      <c r="V1820" s="34"/>
      <c r="W1820" s="34"/>
      <c r="X1820" s="34"/>
      <c r="Y1820" s="34"/>
      <c r="Z1820" s="34"/>
      <c r="AA1820" s="34"/>
      <c r="AB1820" s="34"/>
      <c r="AC1820" s="34"/>
      <c r="AD1820" s="34"/>
      <c r="AE1820" s="34"/>
      <c r="AF1820" s="34"/>
      <c r="AG1820" s="34"/>
      <c r="AH1820" s="34"/>
      <c r="AI1820" s="34"/>
      <c r="AJ1820" s="34"/>
      <c r="AK1820" s="34"/>
      <c r="AL1820" s="34"/>
      <c r="AM1820" s="34"/>
      <c r="AN1820" s="34"/>
      <c r="AO1820" s="34"/>
      <c r="AP1820" s="34"/>
      <c r="AQ1820" s="34"/>
      <c r="AR1820" s="6"/>
      <c r="AS1820" s="6"/>
    </row>
    <row r="1821" spans="19:45" ht="30" customHeight="1" x14ac:dyDescent="0.25">
      <c r="S1821" s="31" cm="1">
        <f t="array" ref="S1821">BoxNum(ROW($S1821))</f>
        <v>29</v>
      </c>
      <c r="T1821" s="7" t="s">
        <v>698</v>
      </c>
      <c r="U1821" s="15" t="s">
        <v>1311</v>
      </c>
      <c r="V1821" s="12"/>
      <c r="W1821" s="65"/>
      <c r="X1821" s="12"/>
      <c r="Y1821" s="7">
        <f>VLOOKUP(U1821,$DX$1:$DZ$21,3,FALSE)</f>
        <v>0</v>
      </c>
      <c r="AD1821" s="8"/>
    </row>
    <row r="1822" spans="19:45" ht="30" customHeight="1" x14ac:dyDescent="0.25">
      <c r="S1822" s="7" t="s">
        <v>24</v>
      </c>
      <c r="T1822" s="15" t="s">
        <v>606</v>
      </c>
      <c r="U1822" s="5" t="s">
        <v>23</v>
      </c>
      <c r="V1822" s="7" t="str">
        <f>VLOOKUP(U1821,$DX$1:$DZ$21,2,FALSE)</f>
        <v>Bit11,15</v>
      </c>
      <c r="W1822" s="19"/>
      <c r="X1822" s="19"/>
      <c r="Y1822" s="19"/>
      <c r="Z1822" s="19"/>
      <c r="AA1822" s="5" t="s">
        <v>592</v>
      </c>
      <c r="AB1822" s="26" t="str">
        <f>T1841&amp;"_"&amp;ABS(T1839)&amp;"dB_"&amp;T1843&amp;"_"&amp;T1844&amp;"_"&amp;GetAbsMaxMinText(AF1825:AG1884)&amp;"_"&amp;T1824&amp;"_"&amp;T1823&amp;S1821&amp;"."&amp;T1847</f>
        <v>default_NormalMode_38dB_304ZA_2410A_377_456_ZTS6856B_MP29.1</v>
      </c>
      <c r="AC1822" s="18"/>
      <c r="AD1822" s="18"/>
      <c r="AE1822" s="18"/>
      <c r="AF1822" s="18"/>
      <c r="AG1822" s="18"/>
      <c r="AH1822" s="19"/>
      <c r="AI1822" s="19" t="s">
        <v>2</v>
      </c>
      <c r="AJ1822" s="16"/>
      <c r="AK1822" s="16"/>
      <c r="AL1822" s="16"/>
      <c r="AM1822" s="16"/>
      <c r="AN1822" s="16"/>
      <c r="AO1822" s="16"/>
      <c r="AP1822" s="16"/>
      <c r="AQ1822" s="16"/>
      <c r="AR1822" s="16"/>
      <c r="AS1822" s="16"/>
    </row>
    <row r="1823" spans="19:45" ht="30" customHeight="1" x14ac:dyDescent="0.25">
      <c r="S1823" s="7" t="s">
        <v>5</v>
      </c>
      <c r="T1823" s="15" t="s">
        <v>1148</v>
      </c>
      <c r="U1823" s="32" t="str">
        <f>HYPERLINK("#A"&amp;(S1821+1),"&lt;==Block" &amp; $S1821 &amp;"==&gt;")</f>
        <v>&lt;==Block29==&gt;</v>
      </c>
      <c r="V1823" s="51"/>
      <c r="W1823" s="19"/>
      <c r="X1823" s="19"/>
      <c r="Y1823" s="23"/>
      <c r="Z1823" s="8"/>
      <c r="AA1823" s="19"/>
      <c r="AB1823" s="121" t="str" cm="1">
        <f t="array" aca="1" ref="AB1823" ca="1">IF(INDIRECT(ADDRESS((QUOTIENT(ROW(AB1823)-0.1,65)*65)+4,COLUMN(AB1824)))="Gain-inphase","$BM$2:$BM$31","$BN$2:$BN$31")</f>
        <v>$BM$2:$BM$31</v>
      </c>
      <c r="AC1823" s="19"/>
      <c r="AD1823" s="19"/>
      <c r="AE1823" s="19"/>
      <c r="AF1823" s="19"/>
      <c r="AG1823" s="19"/>
      <c r="AH1823" s="19"/>
      <c r="AI1823" s="19"/>
      <c r="AJ1823" s="19"/>
      <c r="AK1823" s="19"/>
      <c r="AL1823" s="19"/>
      <c r="AM1823" s="19"/>
      <c r="AN1823" s="57" t="s">
        <v>723</v>
      </c>
      <c r="AO1823" s="57" t="s">
        <v>709</v>
      </c>
      <c r="AP1823" s="57" t="s">
        <v>710</v>
      </c>
      <c r="AQ1823" s="57" t="s">
        <v>611</v>
      </c>
      <c r="AR1823" s="57" t="s">
        <v>711</v>
      </c>
      <c r="AS1823" s="50"/>
    </row>
    <row r="1824" spans="19:45" ht="30" customHeight="1" x14ac:dyDescent="0.25">
      <c r="S1824" s="7" t="s">
        <v>10</v>
      </c>
      <c r="T1824" s="15" t="s">
        <v>1308</v>
      </c>
      <c r="U1824" s="52" t="s">
        <v>775</v>
      </c>
      <c r="V1824" s="33" t="s">
        <v>601</v>
      </c>
      <c r="W1824" s="33" t="s">
        <v>602</v>
      </c>
      <c r="X1824" s="33" t="s">
        <v>603</v>
      </c>
      <c r="Y1824" s="33" t="s">
        <v>603</v>
      </c>
      <c r="Z1824" s="33" t="s">
        <v>591</v>
      </c>
      <c r="AA1824" s="33" t="s">
        <v>7</v>
      </c>
      <c r="AB1824" s="120" t="s">
        <v>1329</v>
      </c>
      <c r="AC1824" s="33" t="s">
        <v>577</v>
      </c>
      <c r="AD1824" s="33" t="s">
        <v>611</v>
      </c>
      <c r="AE1824" s="33" t="s">
        <v>569</v>
      </c>
      <c r="AF1824" s="35" t="s">
        <v>593</v>
      </c>
      <c r="AG1824" s="35" t="s">
        <v>594</v>
      </c>
      <c r="AH1824" s="35" t="s">
        <v>595</v>
      </c>
      <c r="AI1824" s="35" t="s">
        <v>596</v>
      </c>
      <c r="AJ1824" s="56" t="s">
        <v>597</v>
      </c>
      <c r="AK1824" s="56" t="s">
        <v>598</v>
      </c>
      <c r="AL1824" s="56" t="s">
        <v>599</v>
      </c>
      <c r="AM1824" s="56" t="s">
        <v>600</v>
      </c>
      <c r="AN1824" s="56" t="str">
        <f>VLOOKUP($T1832,$DE$1:$DJ$31,2,FALSE)</f>
        <v>Full</v>
      </c>
      <c r="AO1824" s="56" t="str">
        <f>VLOOKUP($T1832,$DE$1:$DJ$31,3,FALSE)</f>
        <v>Full</v>
      </c>
      <c r="AP1824" s="56" t="str">
        <f>VLOOKUP($T1832,$DE$1:$DJ$31,4,FALSE)</f>
        <v>non</v>
      </c>
      <c r="AQ1824" s="56" t="str">
        <f>VLOOKUP($T1832,$DE$1:$DJ$31,5,FALSE)</f>
        <v>non</v>
      </c>
      <c r="AR1824" s="56" t="str">
        <f>VLOOKUP($T1832,$DE$1:$DJ$31,6,FALSE)</f>
        <v>Full</v>
      </c>
      <c r="AS1824" s="35" t="s">
        <v>726</v>
      </c>
    </row>
    <row r="1825" spans="19:45" ht="30" customHeight="1" x14ac:dyDescent="0.25">
      <c r="S1825" s="7" t="s">
        <v>18</v>
      </c>
      <c r="T1825" s="15" t="s">
        <v>1278</v>
      </c>
      <c r="U1825" s="36" t="str">
        <f t="shared" ref="U1825:U1840" ca="1" si="306">ConfigCode($AA1825,$AN1825,$AO1825,$AP1825,$AQ1825,$AR1825,$AF1825,$AG1825,2)</f>
        <v>0x00=-38.30,-37.80;</v>
      </c>
      <c r="V1825" s="37"/>
      <c r="W1825" s="37"/>
      <c r="X1825" s="68"/>
      <c r="Y1825" s="68"/>
      <c r="Z1825" s="55">
        <f t="shared" ref="Z1825:Z1840" ca="1" si="307" xml:space="preserve">
N("vbias,vlookup vbias range")+
VLOOKUP($AA1825,INDIRECT(BoxVal(ROW($AA1825),34,COLUMN(T1821))),2,FALSE)+
N("gain")+
$AB1825+
N("vcm")+
VLOOKUP($AC1825,$CT$1:$DC$31,7,FALSE)+
N("(vbias*vcp*vbg-vbias)*sensor ratio")+
VbiasCal($AA1825,$AD1825,$AE1825,BoxVal(ROW($AC1825),18,COLUMN($T$22)))+
N("vbias ref+gain ref")+
$V1825+$W1825</f>
        <v>0</v>
      </c>
      <c r="AA1825" s="39" t="s">
        <v>1161</v>
      </c>
      <c r="AB1825" s="40">
        <v>0</v>
      </c>
      <c r="AC1825" s="40" t="s">
        <v>996</v>
      </c>
      <c r="AD1825" s="40">
        <v>1</v>
      </c>
      <c r="AE1825" s="41">
        <v>0</v>
      </c>
      <c r="AF1825" s="42">
        <v>-38.299999999999997</v>
      </c>
      <c r="AG1825" s="42">
        <v>-37.799999999999997</v>
      </c>
      <c r="AH1825" s="43">
        <f t="shared" ref="AH1825:AH1840" ca="1" si="308">$AF1825+$Z1825</f>
        <v>-38.299999999999997</v>
      </c>
      <c r="AI1825" s="43">
        <f t="shared" ref="AI1825:AI1840" ca="1" si="309">$AG1825+$Z1825</f>
        <v>-37.799999999999997</v>
      </c>
      <c r="AJ1825" s="44">
        <f t="shared" ref="AJ1825:AJ1840" ca="1" si="310" xml:space="preserve">
N("initial sens-loopgain")+
$AF1825-BoxVal(ROW($AA1825),26,COLUMN(INDIRECT("T"&amp;(INT(ROW($AA1842)/65))*65+2)))</f>
        <v>-38.299999999999997</v>
      </c>
      <c r="AK1825" s="44">
        <f t="shared" ref="AK1825:AK1840" ca="1" si="311">AJ1825+(AG1825-AF1825)</f>
        <v>-37.799999999999997</v>
      </c>
      <c r="AL1825" s="44">
        <f t="shared" ref="AL1825:AL1840" ca="1" si="312" xml:space="preserve">
N("initial sens-loopgain-gain-gain ref-vcm")+
$AH1825-
BoxVal(ROW($AA1825),26,COLUMN(INDIRECT("T"&amp;(INT(ROW($AA1842)/65))*65+2)))-
$AB1825-
$W1825-
IFERROR(VLOOKUP($AC1825,$CT$1:$DC$31,7,FALSE),0)</f>
        <v>-38.299999999999997</v>
      </c>
      <c r="AM1825" s="44">
        <f t="shared" ref="AM1825:AM1840" ca="1" si="313">AL1825+(AG1825-AF1825)</f>
        <v>-37.799999999999997</v>
      </c>
      <c r="AN1825" s="36" t="str">
        <f t="shared" ref="AN1825:AN1840" ca="1" si="314">IF(BoxVal(ROW(AA1825),9,COLUMN(T1823))="FIX","00",ManualLookup(AA1825,BoxVal(ROW(AA1825),4,COLUMN(AN1823)),INDIRECT(DN$3)))</f>
        <v>00</v>
      </c>
      <c r="AO1825" s="36" t="str">
        <f ca="1">ManualLookup(AB1825,BoxVal(ROW(AB1825),4,COLUMN(AO1823)),IF(INDIRECT("$AB$"&amp;(INT((ROW()-4)/65)*65+4))="Gain-outphase",INDIRECT(DO$4),INDIRECT(DO$3)))</f>
        <v>00</v>
      </c>
      <c r="AP1825" s="36" t="str">
        <f t="shared" ref="AP1825:AP1840" ca="1" si="315">ManualLookup(AC1825,BoxVal(ROW(AC1825),4,COLUMN(AP1823)),INDIRECT(DP$3))</f>
        <v>00</v>
      </c>
      <c r="AQ1825" s="36" t="str">
        <f t="shared" ref="AQ1825:AQ1840" ca="1" si="316">ManualLookup(AD1825,BoxVal(ROW(AD1825),4,COLUMN(AQ1823)),INDIRECT(DQ$3))</f>
        <v>00</v>
      </c>
      <c r="AR1825" s="36" t="str">
        <f t="shared" ref="AR1825:AR1840" ca="1" si="317">ManualLookup(AE1825,BoxVal(ROW(AE1825),4,COLUMN(AR1823)),INDIRECT(DR$3))</f>
        <v>00</v>
      </c>
      <c r="AS1825" s="33"/>
    </row>
    <row r="1826" spans="19:45" ht="30" customHeight="1" x14ac:dyDescent="0.25">
      <c r="S1826" s="7" t="s">
        <v>13</v>
      </c>
      <c r="T1826" s="15" t="s">
        <v>1281</v>
      </c>
      <c r="U1826" s="36" t="str">
        <f t="shared" ca="1" si="306"/>
        <v>0x03=-38.80,-38.30;</v>
      </c>
      <c r="V1826" s="37"/>
      <c r="W1826" s="37"/>
      <c r="X1826" s="68"/>
      <c r="Y1826" s="68"/>
      <c r="Z1826" s="55">
        <f t="shared" ca="1" si="307"/>
        <v>0.5</v>
      </c>
      <c r="AA1826" s="39" t="s">
        <v>1161</v>
      </c>
      <c r="AB1826" s="40">
        <v>0.5</v>
      </c>
      <c r="AC1826" s="40" t="s">
        <v>996</v>
      </c>
      <c r="AD1826" s="40">
        <v>1</v>
      </c>
      <c r="AE1826" s="41">
        <v>0</v>
      </c>
      <c r="AF1826" s="42">
        <v>-38.799999999999997</v>
      </c>
      <c r="AG1826" s="47">
        <f t="shared" ref="AG1826:AG1840" si="318">AF1825</f>
        <v>-38.299999999999997</v>
      </c>
      <c r="AH1826" s="43">
        <f t="shared" ca="1" si="308"/>
        <v>-38.299999999999997</v>
      </c>
      <c r="AI1826" s="43">
        <f t="shared" ca="1" si="309"/>
        <v>-37.799999999999997</v>
      </c>
      <c r="AJ1826" s="44">
        <f t="shared" ca="1" si="310"/>
        <v>-38.799999999999997</v>
      </c>
      <c r="AK1826" s="44">
        <f t="shared" ca="1" si="311"/>
        <v>-38.299999999999997</v>
      </c>
      <c r="AL1826" s="44">
        <f t="shared" ca="1" si="312"/>
        <v>-38.799999999999997</v>
      </c>
      <c r="AM1826" s="44">
        <f t="shared" ca="1" si="313"/>
        <v>-38.299999999999997</v>
      </c>
      <c r="AN1826" s="36" t="str">
        <f t="shared" ca="1" si="314"/>
        <v>00</v>
      </c>
      <c r="AO1826" s="36" t="str">
        <f ca="1">ManualLookup(AB1826,BoxVal(ROW(AB1826),4,COLUMN(AO1824)),IF(INDIRECT("$AB$"&amp;(INT((ROW()-4)/65)*65+4))="Gain-outphase",INDIRECT(DO$4),INDIRECT(DO$3)))</f>
        <v>03</v>
      </c>
      <c r="AP1826" s="36" t="str">
        <f t="shared" ca="1" si="315"/>
        <v>00</v>
      </c>
      <c r="AQ1826" s="36" t="str">
        <f t="shared" ca="1" si="316"/>
        <v>00</v>
      </c>
      <c r="AR1826" s="36" t="str">
        <f t="shared" ca="1" si="317"/>
        <v>00</v>
      </c>
      <c r="AS1826" s="36"/>
    </row>
    <row r="1827" spans="19:45" ht="30" customHeight="1" x14ac:dyDescent="0.25">
      <c r="S1827" s="26"/>
      <c r="T1827" s="17"/>
      <c r="U1827" s="36" t="str">
        <f t="shared" ca="1" si="306"/>
        <v>0x04=-39.30,-38.80;</v>
      </c>
      <c r="V1827" s="37"/>
      <c r="W1827" s="37"/>
      <c r="X1827" s="68"/>
      <c r="Y1827" s="68"/>
      <c r="Z1827" s="55">
        <f t="shared" ca="1" si="307"/>
        <v>1</v>
      </c>
      <c r="AA1827" s="39" t="s">
        <v>965</v>
      </c>
      <c r="AB1827" s="40">
        <v>1</v>
      </c>
      <c r="AC1827" s="40" t="s">
        <v>995</v>
      </c>
      <c r="AD1827" s="40">
        <v>1</v>
      </c>
      <c r="AE1827" s="41">
        <v>0</v>
      </c>
      <c r="AF1827" s="42">
        <v>-39.299999999999997</v>
      </c>
      <c r="AG1827" s="47">
        <f t="shared" si="318"/>
        <v>-38.799999999999997</v>
      </c>
      <c r="AH1827" s="43">
        <f t="shared" ca="1" si="308"/>
        <v>-38.299999999999997</v>
      </c>
      <c r="AI1827" s="43">
        <f t="shared" ca="1" si="309"/>
        <v>-37.799999999999997</v>
      </c>
      <c r="AJ1827" s="44">
        <f t="shared" ca="1" si="310"/>
        <v>-39.299999999999997</v>
      </c>
      <c r="AK1827" s="44">
        <f t="shared" ca="1" si="311"/>
        <v>-38.799999999999997</v>
      </c>
      <c r="AL1827" s="44">
        <f t="shared" ca="1" si="312"/>
        <v>-39.299999999999997</v>
      </c>
      <c r="AM1827" s="44">
        <f t="shared" ca="1" si="313"/>
        <v>-38.799999999999997</v>
      </c>
      <c r="AN1827" s="36" t="str">
        <f t="shared" ca="1" si="314"/>
        <v>00</v>
      </c>
      <c r="AO1827" s="36" t="str">
        <f ca="1">ManualLookup(AB1827,BoxVal(ROW(AB1827),4,COLUMN(AO1825)),IF(INDIRECT("$AB$"&amp;(INT((ROW()-4)/65)*65+4))="Gain-outphase",INDIRECT(DO$4),INDIRECT(DO$3)))</f>
        <v>04</v>
      </c>
      <c r="AP1827" s="36" t="str">
        <f t="shared" ca="1" si="315"/>
        <v>00</v>
      </c>
      <c r="AQ1827" s="36" t="str">
        <f t="shared" ca="1" si="316"/>
        <v>00</v>
      </c>
      <c r="AR1827" s="36" t="str">
        <f t="shared" ca="1" si="317"/>
        <v>00</v>
      </c>
      <c r="AS1827" s="36"/>
    </row>
    <row r="1828" spans="19:45" ht="30" customHeight="1" x14ac:dyDescent="0.25">
      <c r="S1828" s="7" t="s">
        <v>19</v>
      </c>
      <c r="T1828" s="15" t="s">
        <v>1161</v>
      </c>
      <c r="U1828" s="36" t="str">
        <f t="shared" ca="1" si="306"/>
        <v>0x05=-39.80,-39.30;</v>
      </c>
      <c r="V1828" s="37"/>
      <c r="W1828" s="37"/>
      <c r="X1828" s="68"/>
      <c r="Y1828" s="68"/>
      <c r="Z1828" s="55">
        <f t="shared" ca="1" si="307"/>
        <v>1.5</v>
      </c>
      <c r="AA1828" s="39" t="s">
        <v>965</v>
      </c>
      <c r="AB1828" s="40">
        <v>1.5</v>
      </c>
      <c r="AC1828" s="40" t="s">
        <v>995</v>
      </c>
      <c r="AD1828" s="40">
        <v>1</v>
      </c>
      <c r="AE1828" s="41">
        <v>0</v>
      </c>
      <c r="AF1828" s="42">
        <v>-39.799999999999997</v>
      </c>
      <c r="AG1828" s="47">
        <f t="shared" si="318"/>
        <v>-39.299999999999997</v>
      </c>
      <c r="AH1828" s="43">
        <f t="shared" ca="1" si="308"/>
        <v>-38.299999999999997</v>
      </c>
      <c r="AI1828" s="43">
        <f t="shared" ca="1" si="309"/>
        <v>-37.799999999999997</v>
      </c>
      <c r="AJ1828" s="44">
        <f t="shared" ca="1" si="310"/>
        <v>-39.799999999999997</v>
      </c>
      <c r="AK1828" s="44">
        <f t="shared" ca="1" si="311"/>
        <v>-39.299999999999997</v>
      </c>
      <c r="AL1828" s="44">
        <f t="shared" ca="1" si="312"/>
        <v>-39.799999999999997</v>
      </c>
      <c r="AM1828" s="44">
        <f t="shared" ca="1" si="313"/>
        <v>-39.299999999999997</v>
      </c>
      <c r="AN1828" s="36" t="str">
        <f t="shared" ca="1" si="314"/>
        <v>00</v>
      </c>
      <c r="AO1828" s="36" t="str">
        <f ca="1">ManualLookup(AB1828,BoxVal(ROW(AB1828),4,COLUMN(AO1826)),IF(INDIRECT("$AB$"&amp;(INT((ROW()-4)/65)*65+4))="Gain-outphase",INDIRECT(DO$4),INDIRECT(DO$3)))</f>
        <v>05</v>
      </c>
      <c r="AP1828" s="36" t="str">
        <f t="shared" ca="1" si="315"/>
        <v>00</v>
      </c>
      <c r="AQ1828" s="36" t="str">
        <f t="shared" ca="1" si="316"/>
        <v>00</v>
      </c>
      <c r="AR1828" s="36" t="str">
        <f t="shared" ca="1" si="317"/>
        <v>00</v>
      </c>
      <c r="AS1828" s="36"/>
    </row>
    <row r="1829" spans="19:45" ht="30" customHeight="1" x14ac:dyDescent="0.25">
      <c r="S1829" s="7" t="s">
        <v>15</v>
      </c>
      <c r="T1829" s="15" t="s">
        <v>1151</v>
      </c>
      <c r="U1829" s="36" t="str">
        <f t="shared" ca="1" si="306"/>
        <v>0x83=-40.10,-39.80;</v>
      </c>
      <c r="V1829" s="37">
        <v>0.1</v>
      </c>
      <c r="W1829" s="37"/>
      <c r="X1829" s="68"/>
      <c r="Y1829" s="68"/>
      <c r="Z1829" s="55">
        <f t="shared" ca="1" si="307"/>
        <v>1.8663000000000003</v>
      </c>
      <c r="AA1829" s="39" t="s">
        <v>965</v>
      </c>
      <c r="AB1829" s="40">
        <v>0.5</v>
      </c>
      <c r="AC1829" s="40" t="s">
        <v>995</v>
      </c>
      <c r="AD1829" s="40">
        <v>1</v>
      </c>
      <c r="AE1829" s="41">
        <v>6.7000000000000004E-2</v>
      </c>
      <c r="AF1829" s="42">
        <v>-40.1</v>
      </c>
      <c r="AG1829" s="47">
        <f t="shared" si="318"/>
        <v>-39.799999999999997</v>
      </c>
      <c r="AH1829" s="43">
        <f t="shared" ca="1" si="308"/>
        <v>-38.233699999999999</v>
      </c>
      <c r="AI1829" s="43">
        <f t="shared" ca="1" si="309"/>
        <v>-37.933699999999995</v>
      </c>
      <c r="AJ1829" s="44">
        <f t="shared" ca="1" si="310"/>
        <v>-40.1</v>
      </c>
      <c r="AK1829" s="44">
        <f t="shared" ca="1" si="311"/>
        <v>-39.799999999999997</v>
      </c>
      <c r="AL1829" s="44">
        <f t="shared" ca="1" si="312"/>
        <v>-38.733699999999999</v>
      </c>
      <c r="AM1829" s="44">
        <f t="shared" ca="1" si="313"/>
        <v>-38.433699999999995</v>
      </c>
      <c r="AN1829" s="36" t="str">
        <f t="shared" ca="1" si="314"/>
        <v>00</v>
      </c>
      <c r="AO1829" s="36" t="str">
        <f ca="1">ManualLookup(AB1829,BoxVal(ROW(AB1829),4,COLUMN(AO1827)),IF(INDIRECT("$AB$"&amp;(INT((ROW()-4)/65)*65+4))="Gain-outphase",INDIRECT(DO$4),INDIRECT(DO$3)))</f>
        <v>03</v>
      </c>
      <c r="AP1829" s="36" t="str">
        <f t="shared" ca="1" si="315"/>
        <v>00</v>
      </c>
      <c r="AQ1829" s="36" t="str">
        <f t="shared" ca="1" si="316"/>
        <v>00</v>
      </c>
      <c r="AR1829" s="36" t="str">
        <f t="shared" ca="1" si="317"/>
        <v>80</v>
      </c>
      <c r="AS1829" s="36"/>
    </row>
    <row r="1830" spans="19:45" ht="30" customHeight="1" x14ac:dyDescent="0.25">
      <c r="S1830" s="7" t="s">
        <v>705</v>
      </c>
      <c r="T1830" s="15" t="s">
        <v>1152</v>
      </c>
      <c r="U1830" s="36" t="str">
        <f t="shared" ca="1" si="306"/>
        <v>0x84=-40.60,-40.10;</v>
      </c>
      <c r="V1830" s="37"/>
      <c r="W1830" s="37"/>
      <c r="X1830" s="68"/>
      <c r="Y1830" s="68"/>
      <c r="Z1830" s="55">
        <f t="shared" ca="1" si="307"/>
        <v>2.2663000000000002</v>
      </c>
      <c r="AA1830" s="39" t="s">
        <v>965</v>
      </c>
      <c r="AB1830" s="40">
        <v>1</v>
      </c>
      <c r="AC1830" s="40" t="s">
        <v>995</v>
      </c>
      <c r="AD1830" s="40">
        <v>1</v>
      </c>
      <c r="AE1830" s="41">
        <v>6.7000000000000004E-2</v>
      </c>
      <c r="AF1830" s="42">
        <v>-40.6</v>
      </c>
      <c r="AG1830" s="47">
        <f t="shared" si="318"/>
        <v>-40.1</v>
      </c>
      <c r="AH1830" s="43">
        <f t="shared" ca="1" si="308"/>
        <v>-38.3337</v>
      </c>
      <c r="AI1830" s="43">
        <f t="shared" ca="1" si="309"/>
        <v>-37.8337</v>
      </c>
      <c r="AJ1830" s="44">
        <f t="shared" ca="1" si="310"/>
        <v>-40.6</v>
      </c>
      <c r="AK1830" s="44">
        <f t="shared" ca="1" si="311"/>
        <v>-40.1</v>
      </c>
      <c r="AL1830" s="44">
        <f t="shared" ca="1" si="312"/>
        <v>-39.3337</v>
      </c>
      <c r="AM1830" s="44">
        <f t="shared" ca="1" si="313"/>
        <v>-38.8337</v>
      </c>
      <c r="AN1830" s="36" t="str">
        <f t="shared" ca="1" si="314"/>
        <v>00</v>
      </c>
      <c r="AO1830" s="36" t="str">
        <f ca="1">ManualLookup(AB1830,BoxVal(ROW(AB1830),4,COLUMN(AO1828)),IF(INDIRECT("$AB$"&amp;(INT((ROW()-4)/65)*65+4))="Gain-outphase",INDIRECT(DO$4),INDIRECT(DO$3)))</f>
        <v>04</v>
      </c>
      <c r="AP1830" s="36" t="str">
        <f t="shared" ca="1" si="315"/>
        <v>00</v>
      </c>
      <c r="AQ1830" s="36" t="str">
        <f t="shared" ca="1" si="316"/>
        <v>00</v>
      </c>
      <c r="AR1830" s="36" t="str">
        <f t="shared" ca="1" si="317"/>
        <v>80</v>
      </c>
      <c r="AS1830" s="36"/>
    </row>
    <row r="1831" spans="19:45" ht="30" customHeight="1" x14ac:dyDescent="0.25">
      <c r="S1831" s="7" t="s">
        <v>605</v>
      </c>
      <c r="T1831" s="15" t="s">
        <v>991</v>
      </c>
      <c r="U1831" s="36" t="str">
        <f t="shared" ca="1" si="306"/>
        <v>0x23=-41.00,-40.60;</v>
      </c>
      <c r="V1831" s="37">
        <v>0.15</v>
      </c>
      <c r="W1831" s="37"/>
      <c r="X1831" s="68"/>
      <c r="Y1831" s="68"/>
      <c r="Z1831" s="55">
        <f t="shared" ca="1" si="307"/>
        <v>2.85</v>
      </c>
      <c r="AA1831" s="39" t="s">
        <v>584</v>
      </c>
      <c r="AB1831" s="40">
        <v>0.5</v>
      </c>
      <c r="AC1831" s="40" t="s">
        <v>995</v>
      </c>
      <c r="AD1831" s="40">
        <v>1</v>
      </c>
      <c r="AE1831" s="41">
        <v>0</v>
      </c>
      <c r="AF1831" s="42">
        <v>-41</v>
      </c>
      <c r="AG1831" s="47">
        <f t="shared" si="318"/>
        <v>-40.6</v>
      </c>
      <c r="AH1831" s="43">
        <f t="shared" ca="1" si="308"/>
        <v>-38.15</v>
      </c>
      <c r="AI1831" s="43">
        <f t="shared" ca="1" si="309"/>
        <v>-37.75</v>
      </c>
      <c r="AJ1831" s="44">
        <f t="shared" ca="1" si="310"/>
        <v>-41</v>
      </c>
      <c r="AK1831" s="44">
        <f t="shared" ca="1" si="311"/>
        <v>-40.6</v>
      </c>
      <c r="AL1831" s="44">
        <f t="shared" ca="1" si="312"/>
        <v>-38.65</v>
      </c>
      <c r="AM1831" s="44">
        <f t="shared" ca="1" si="313"/>
        <v>-38.25</v>
      </c>
      <c r="AN1831" s="36" t="str">
        <f t="shared" ca="1" si="314"/>
        <v>20</v>
      </c>
      <c r="AO1831" s="36" t="str">
        <f ca="1">ManualLookup(AB1831,BoxVal(ROW(AB1831),4,COLUMN(AO1829)),IF(INDIRECT("$AB$"&amp;(INT((ROW()-4)/65)*65+4))="Gain-outphase",INDIRECT(DO$4),INDIRECT(DO$3)))</f>
        <v>03</v>
      </c>
      <c r="AP1831" s="36" t="str">
        <f t="shared" ca="1" si="315"/>
        <v>00</v>
      </c>
      <c r="AQ1831" s="36" t="str">
        <f t="shared" ca="1" si="316"/>
        <v>00</v>
      </c>
      <c r="AR1831" s="36" t="str">
        <f t="shared" ca="1" si="317"/>
        <v>00</v>
      </c>
      <c r="AS1831" s="36"/>
    </row>
    <row r="1832" spans="19:45" ht="30" customHeight="1" x14ac:dyDescent="0.25">
      <c r="S1832" s="7" t="s">
        <v>721</v>
      </c>
      <c r="T1832" s="15" t="s">
        <v>26</v>
      </c>
      <c r="U1832" s="36" t="str">
        <f t="shared" ca="1" si="306"/>
        <v>0x24=-41.50,-41.00;</v>
      </c>
      <c r="V1832" s="37"/>
      <c r="W1832" s="37"/>
      <c r="X1832" s="68"/>
      <c r="Y1832" s="68"/>
      <c r="Z1832" s="55">
        <f t="shared" ca="1" si="307"/>
        <v>3.2</v>
      </c>
      <c r="AA1832" s="39" t="s">
        <v>584</v>
      </c>
      <c r="AB1832" s="40">
        <v>1</v>
      </c>
      <c r="AC1832" s="40" t="s">
        <v>995</v>
      </c>
      <c r="AD1832" s="40">
        <v>1</v>
      </c>
      <c r="AE1832" s="41">
        <v>0</v>
      </c>
      <c r="AF1832" s="42">
        <v>-41.5</v>
      </c>
      <c r="AG1832" s="47">
        <f t="shared" si="318"/>
        <v>-41</v>
      </c>
      <c r="AH1832" s="43">
        <f t="shared" ca="1" si="308"/>
        <v>-38.299999999999997</v>
      </c>
      <c r="AI1832" s="43">
        <f t="shared" ca="1" si="309"/>
        <v>-37.799999999999997</v>
      </c>
      <c r="AJ1832" s="44">
        <f t="shared" ca="1" si="310"/>
        <v>-41.5</v>
      </c>
      <c r="AK1832" s="44">
        <f t="shared" ca="1" si="311"/>
        <v>-41</v>
      </c>
      <c r="AL1832" s="44">
        <f t="shared" ca="1" si="312"/>
        <v>-39.299999999999997</v>
      </c>
      <c r="AM1832" s="44">
        <f t="shared" ca="1" si="313"/>
        <v>-38.799999999999997</v>
      </c>
      <c r="AN1832" s="36" t="str">
        <f t="shared" ca="1" si="314"/>
        <v>20</v>
      </c>
      <c r="AO1832" s="36" t="str">
        <f ca="1">ManualLookup(AB1832,BoxVal(ROW(AB1832),4,COLUMN(AO1830)),IF(INDIRECT("$AB$"&amp;(INT((ROW()-4)/65)*65+4))="Gain-outphase",INDIRECT(DO$4),INDIRECT(DO$3)))</f>
        <v>04</v>
      </c>
      <c r="AP1832" s="36" t="str">
        <f t="shared" ca="1" si="315"/>
        <v>00</v>
      </c>
      <c r="AQ1832" s="36" t="str">
        <f t="shared" ca="1" si="316"/>
        <v>00</v>
      </c>
      <c r="AR1832" s="36" t="str">
        <f t="shared" ca="1" si="317"/>
        <v>00</v>
      </c>
      <c r="AS1832" s="36"/>
    </row>
    <row r="1833" spans="19:45" ht="30" customHeight="1" x14ac:dyDescent="0.25">
      <c r="S1833" s="7" t="s">
        <v>20</v>
      </c>
      <c r="T1833" s="15">
        <v>-37</v>
      </c>
      <c r="U1833" s="36" t="str">
        <f t="shared" ca="1" si="306"/>
        <v>0x25=-42.00,-41.50;</v>
      </c>
      <c r="V1833" s="37"/>
      <c r="W1833" s="37"/>
      <c r="X1833" s="38"/>
      <c r="Y1833" s="38"/>
      <c r="Z1833" s="55">
        <f t="shared" ca="1" si="307"/>
        <v>3.7</v>
      </c>
      <c r="AA1833" s="39" t="s">
        <v>584</v>
      </c>
      <c r="AB1833" s="40">
        <v>1.5</v>
      </c>
      <c r="AC1833" s="40" t="s">
        <v>995</v>
      </c>
      <c r="AD1833" s="40">
        <v>1</v>
      </c>
      <c r="AE1833" s="41">
        <v>0</v>
      </c>
      <c r="AF1833" s="42">
        <v>-42</v>
      </c>
      <c r="AG1833" s="47">
        <f t="shared" si="318"/>
        <v>-41.5</v>
      </c>
      <c r="AH1833" s="43">
        <f t="shared" ca="1" si="308"/>
        <v>-38.299999999999997</v>
      </c>
      <c r="AI1833" s="43">
        <f t="shared" ca="1" si="309"/>
        <v>-37.799999999999997</v>
      </c>
      <c r="AJ1833" s="44">
        <f t="shared" ca="1" si="310"/>
        <v>-42</v>
      </c>
      <c r="AK1833" s="44">
        <f t="shared" ca="1" si="311"/>
        <v>-41.5</v>
      </c>
      <c r="AL1833" s="44">
        <f t="shared" ca="1" si="312"/>
        <v>-39.799999999999997</v>
      </c>
      <c r="AM1833" s="44">
        <f t="shared" ca="1" si="313"/>
        <v>-39.299999999999997</v>
      </c>
      <c r="AN1833" s="36" t="str">
        <f t="shared" ca="1" si="314"/>
        <v>20</v>
      </c>
      <c r="AO1833" s="36" t="str">
        <f ca="1">ManualLookup(AB1833,BoxVal(ROW(AB1833),4,COLUMN(AO1831)),IF(INDIRECT("$AB$"&amp;(INT((ROW()-4)/65)*65+4))="Gain-outphase",INDIRECT(DO$4),INDIRECT(DO$3)))</f>
        <v>05</v>
      </c>
      <c r="AP1833" s="36" t="str">
        <f t="shared" ca="1" si="315"/>
        <v>00</v>
      </c>
      <c r="AQ1833" s="36" t="str">
        <f t="shared" ca="1" si="316"/>
        <v>00</v>
      </c>
      <c r="AR1833" s="36" t="str">
        <f t="shared" ca="1" si="317"/>
        <v>00</v>
      </c>
      <c r="AS1833" s="36"/>
    </row>
    <row r="1834" spans="19:45" ht="30" customHeight="1" x14ac:dyDescent="0.25">
      <c r="S1834" s="7" t="s">
        <v>691</v>
      </c>
      <c r="T1834" s="15" t="s">
        <v>1333</v>
      </c>
      <c r="U1834" s="36" t="str">
        <f t="shared" ca="1" si="306"/>
        <v>0x26=-42.50,-42.00;</v>
      </c>
      <c r="V1834" s="37"/>
      <c r="W1834" s="37"/>
      <c r="X1834" s="38"/>
      <c r="Y1834" s="38"/>
      <c r="Z1834" s="55">
        <f t="shared" ca="1" si="307"/>
        <v>4.2</v>
      </c>
      <c r="AA1834" s="39" t="s">
        <v>584</v>
      </c>
      <c r="AB1834" s="40">
        <v>2</v>
      </c>
      <c r="AC1834" s="40" t="s">
        <v>995</v>
      </c>
      <c r="AD1834" s="40">
        <v>1</v>
      </c>
      <c r="AE1834" s="41">
        <v>0</v>
      </c>
      <c r="AF1834" s="42">
        <v>-42.5</v>
      </c>
      <c r="AG1834" s="47">
        <f t="shared" si="318"/>
        <v>-42</v>
      </c>
      <c r="AH1834" s="43">
        <f t="shared" ca="1" si="308"/>
        <v>-38.299999999999997</v>
      </c>
      <c r="AI1834" s="43">
        <f t="shared" ca="1" si="309"/>
        <v>-37.799999999999997</v>
      </c>
      <c r="AJ1834" s="44">
        <f t="shared" ca="1" si="310"/>
        <v>-42.5</v>
      </c>
      <c r="AK1834" s="44">
        <f t="shared" ca="1" si="311"/>
        <v>-42</v>
      </c>
      <c r="AL1834" s="44">
        <f t="shared" ca="1" si="312"/>
        <v>-40.299999999999997</v>
      </c>
      <c r="AM1834" s="44">
        <f t="shared" ca="1" si="313"/>
        <v>-39.799999999999997</v>
      </c>
      <c r="AN1834" s="36" t="str">
        <f t="shared" ca="1" si="314"/>
        <v>20</v>
      </c>
      <c r="AO1834" s="36" t="str">
        <f ca="1">ManualLookup(AB1834,BoxVal(ROW(AB1834),4,COLUMN(AO1832)),IF(INDIRECT("$AB$"&amp;(INT((ROW()-4)/65)*65+4))="Gain-outphase",INDIRECT(DO$4),INDIRECT(DO$3)))</f>
        <v>06</v>
      </c>
      <c r="AP1834" s="36" t="str">
        <f t="shared" ca="1" si="315"/>
        <v>00</v>
      </c>
      <c r="AQ1834" s="36" t="str">
        <f t="shared" ca="1" si="316"/>
        <v>00</v>
      </c>
      <c r="AR1834" s="36" t="str">
        <f t="shared" ca="1" si="317"/>
        <v>00</v>
      </c>
      <c r="AS1834" s="36"/>
    </row>
    <row r="1835" spans="19:45" ht="30" customHeight="1" x14ac:dyDescent="0.25">
      <c r="S1835" s="7" t="s">
        <v>544</v>
      </c>
      <c r="T1835" s="15" t="s">
        <v>993</v>
      </c>
      <c r="U1835" s="36" t="str">
        <f t="shared" ca="1" si="306"/>
        <v>0xA4=-42.70,-42.50;</v>
      </c>
      <c r="V1835" s="37">
        <v>-0.3</v>
      </c>
      <c r="W1835" s="37"/>
      <c r="X1835" s="38"/>
      <c r="Y1835" s="38"/>
      <c r="Z1835" s="48">
        <f t="shared" ca="1" si="307"/>
        <v>4.3070000000000004</v>
      </c>
      <c r="AA1835" s="39" t="s">
        <v>584</v>
      </c>
      <c r="AB1835" s="40">
        <v>1</v>
      </c>
      <c r="AC1835" s="40" t="s">
        <v>995</v>
      </c>
      <c r="AD1835" s="40">
        <v>1</v>
      </c>
      <c r="AE1835" s="41">
        <v>6.7000000000000004E-2</v>
      </c>
      <c r="AF1835" s="42">
        <v>-42.7</v>
      </c>
      <c r="AG1835" s="49">
        <f t="shared" si="318"/>
        <v>-42.5</v>
      </c>
      <c r="AH1835" s="43">
        <f t="shared" ca="1" si="308"/>
        <v>-38.393000000000001</v>
      </c>
      <c r="AI1835" s="43">
        <f t="shared" ca="1" si="309"/>
        <v>-38.192999999999998</v>
      </c>
      <c r="AJ1835" s="44">
        <f t="shared" ca="1" si="310"/>
        <v>-42.7</v>
      </c>
      <c r="AK1835" s="44">
        <f t="shared" ca="1" si="311"/>
        <v>-42.5</v>
      </c>
      <c r="AL1835" s="44">
        <f t="shared" ca="1" si="312"/>
        <v>-39.393000000000001</v>
      </c>
      <c r="AM1835" s="44">
        <f t="shared" ca="1" si="313"/>
        <v>-39.192999999999998</v>
      </c>
      <c r="AN1835" s="36" t="str">
        <f t="shared" ca="1" si="314"/>
        <v>20</v>
      </c>
      <c r="AO1835" s="36" t="str">
        <f ca="1">ManualLookup(AB1835,BoxVal(ROW(AB1835),4,COLUMN(AO1833)),IF(INDIRECT("$AB$"&amp;(INT((ROW()-4)/65)*65+4))="Gain-outphase",INDIRECT(DO$4),INDIRECT(DO$3)))</f>
        <v>04</v>
      </c>
      <c r="AP1835" s="36" t="str">
        <f t="shared" ca="1" si="315"/>
        <v>00</v>
      </c>
      <c r="AQ1835" s="36" t="str">
        <f t="shared" ca="1" si="316"/>
        <v>00</v>
      </c>
      <c r="AR1835" s="36" t="str">
        <f t="shared" ca="1" si="317"/>
        <v>80</v>
      </c>
      <c r="AS1835" s="36"/>
    </row>
    <row r="1836" spans="19:45" ht="30" customHeight="1" x14ac:dyDescent="0.25">
      <c r="S1836" s="7" t="s">
        <v>12</v>
      </c>
      <c r="T1836" s="15" t="s">
        <v>548</v>
      </c>
      <c r="U1836" s="36" t="str">
        <f t="shared" ca="1" si="306"/>
        <v>0xA5=-43.00,-42.70;</v>
      </c>
      <c r="V1836" s="37">
        <v>-0.3</v>
      </c>
      <c r="W1836" s="37"/>
      <c r="X1836" s="38"/>
      <c r="Y1836" s="38"/>
      <c r="Z1836" s="48">
        <f t="shared" ca="1" si="307"/>
        <v>4.8070000000000004</v>
      </c>
      <c r="AA1836" s="39" t="s">
        <v>584</v>
      </c>
      <c r="AB1836" s="40">
        <v>1.5</v>
      </c>
      <c r="AC1836" s="40" t="s">
        <v>995</v>
      </c>
      <c r="AD1836" s="40">
        <v>1</v>
      </c>
      <c r="AE1836" s="41">
        <v>6.7000000000000004E-2</v>
      </c>
      <c r="AF1836" s="42">
        <v>-43</v>
      </c>
      <c r="AG1836" s="49">
        <f t="shared" si="318"/>
        <v>-42.7</v>
      </c>
      <c r="AH1836" s="43">
        <f t="shared" ca="1" si="308"/>
        <v>-38.192999999999998</v>
      </c>
      <c r="AI1836" s="43">
        <f t="shared" ca="1" si="309"/>
        <v>-37.893000000000001</v>
      </c>
      <c r="AJ1836" s="44">
        <f t="shared" ca="1" si="310"/>
        <v>-43</v>
      </c>
      <c r="AK1836" s="44">
        <f t="shared" ca="1" si="311"/>
        <v>-42.7</v>
      </c>
      <c r="AL1836" s="44">
        <f t="shared" ca="1" si="312"/>
        <v>-39.692999999999998</v>
      </c>
      <c r="AM1836" s="44">
        <f t="shared" ca="1" si="313"/>
        <v>-39.393000000000001</v>
      </c>
      <c r="AN1836" s="36" t="str">
        <f t="shared" ca="1" si="314"/>
        <v>20</v>
      </c>
      <c r="AO1836" s="36" t="str">
        <f ca="1">ManualLookup(AB1836,BoxVal(ROW(AB1836),4,COLUMN(AO1834)),IF(INDIRECT("$AB$"&amp;(INT((ROW()-4)/65)*65+4))="Gain-outphase",INDIRECT(DO$4),INDIRECT(DO$3)))</f>
        <v>05</v>
      </c>
      <c r="AP1836" s="36" t="str">
        <f t="shared" ca="1" si="315"/>
        <v>00</v>
      </c>
      <c r="AQ1836" s="36" t="str">
        <f t="shared" ca="1" si="316"/>
        <v>00</v>
      </c>
      <c r="AR1836" s="36" t="str">
        <f t="shared" ca="1" si="317"/>
        <v>80</v>
      </c>
      <c r="AS1836" s="36"/>
    </row>
    <row r="1837" spans="19:45" ht="30" customHeight="1" x14ac:dyDescent="0.25">
      <c r="S1837" s="26" t="s">
        <v>773</v>
      </c>
      <c r="T1837" s="15" t="s">
        <v>562</v>
      </c>
      <c r="U1837" s="36" t="str">
        <f t="shared" ca="1" si="306"/>
        <v>0xA6=-43.40,-43.00;</v>
      </c>
      <c r="V1837" s="37">
        <v>-0.4</v>
      </c>
      <c r="W1837" s="37"/>
      <c r="X1837" s="38"/>
      <c r="Y1837" s="38"/>
      <c r="Z1837" s="48">
        <f t="shared" ca="1" si="307"/>
        <v>5.2069999999999999</v>
      </c>
      <c r="AA1837" s="39" t="s">
        <v>584</v>
      </c>
      <c r="AB1837" s="40">
        <v>2</v>
      </c>
      <c r="AC1837" s="40" t="s">
        <v>995</v>
      </c>
      <c r="AD1837" s="40">
        <v>1</v>
      </c>
      <c r="AE1837" s="41">
        <v>6.7000000000000004E-2</v>
      </c>
      <c r="AF1837" s="42">
        <v>-43.4</v>
      </c>
      <c r="AG1837" s="49">
        <f t="shared" si="318"/>
        <v>-43</v>
      </c>
      <c r="AH1837" s="43">
        <f t="shared" ca="1" si="308"/>
        <v>-38.192999999999998</v>
      </c>
      <c r="AI1837" s="43">
        <f t="shared" ca="1" si="309"/>
        <v>-37.792999999999999</v>
      </c>
      <c r="AJ1837" s="44">
        <f t="shared" ca="1" si="310"/>
        <v>-43.4</v>
      </c>
      <c r="AK1837" s="44">
        <f t="shared" ca="1" si="311"/>
        <v>-43</v>
      </c>
      <c r="AL1837" s="44">
        <f t="shared" ca="1" si="312"/>
        <v>-40.192999999999998</v>
      </c>
      <c r="AM1837" s="44">
        <f t="shared" ca="1" si="313"/>
        <v>-39.792999999999999</v>
      </c>
      <c r="AN1837" s="36" t="str">
        <f t="shared" ca="1" si="314"/>
        <v>20</v>
      </c>
      <c r="AO1837" s="36" t="str">
        <f ca="1">ManualLookup(AB1837,BoxVal(ROW(AB1837),4,COLUMN(AO1835)),IF(INDIRECT("$AB$"&amp;(INT((ROW()-4)/65)*65+4))="Gain-outphase",INDIRECT(DO$4),INDIRECT(DO$3)))</f>
        <v>06</v>
      </c>
      <c r="AP1837" s="36" t="str">
        <f t="shared" ca="1" si="315"/>
        <v>00</v>
      </c>
      <c r="AQ1837" s="36" t="str">
        <f t="shared" ca="1" si="316"/>
        <v>00</v>
      </c>
      <c r="AR1837" s="36" t="str">
        <f t="shared" ca="1" si="317"/>
        <v>80</v>
      </c>
      <c r="AS1837" s="36"/>
    </row>
    <row r="1838" spans="19:45" ht="30" customHeight="1" x14ac:dyDescent="0.25">
      <c r="S1838" s="7" t="s">
        <v>573</v>
      </c>
      <c r="T1838" s="15">
        <v>2.1</v>
      </c>
      <c r="U1838" s="36" t="str">
        <f t="shared" ca="1" si="306"/>
        <v>0xA7=-44.10,-43.40;</v>
      </c>
      <c r="V1838" s="37">
        <v>-0.5</v>
      </c>
      <c r="W1838" s="37"/>
      <c r="X1838" s="38"/>
      <c r="Y1838" s="38"/>
      <c r="Z1838" s="48">
        <f t="shared" ca="1" si="307"/>
        <v>5.6070000000000002</v>
      </c>
      <c r="AA1838" s="39" t="s">
        <v>584</v>
      </c>
      <c r="AB1838" s="40">
        <v>2.5</v>
      </c>
      <c r="AC1838" s="40" t="s">
        <v>995</v>
      </c>
      <c r="AD1838" s="40">
        <v>1</v>
      </c>
      <c r="AE1838" s="41">
        <v>6.7000000000000004E-2</v>
      </c>
      <c r="AF1838" s="42">
        <v>-44.1</v>
      </c>
      <c r="AG1838" s="49">
        <f t="shared" si="318"/>
        <v>-43.4</v>
      </c>
      <c r="AH1838" s="43">
        <f t="shared" ca="1" si="308"/>
        <v>-38.493000000000002</v>
      </c>
      <c r="AI1838" s="43">
        <f t="shared" ca="1" si="309"/>
        <v>-37.792999999999999</v>
      </c>
      <c r="AJ1838" s="44">
        <f t="shared" ca="1" si="310"/>
        <v>-44.1</v>
      </c>
      <c r="AK1838" s="44">
        <f t="shared" ca="1" si="311"/>
        <v>-43.4</v>
      </c>
      <c r="AL1838" s="44">
        <f t="shared" ca="1" si="312"/>
        <v>-40.993000000000002</v>
      </c>
      <c r="AM1838" s="44">
        <f t="shared" ca="1" si="313"/>
        <v>-40.292999999999999</v>
      </c>
      <c r="AN1838" s="36" t="str">
        <f t="shared" ca="1" si="314"/>
        <v>20</v>
      </c>
      <c r="AO1838" s="36" t="str">
        <f ca="1">ManualLookup(AB1838,BoxVal(ROW(AB1838),4,COLUMN(AO1836)),IF(INDIRECT("$AB$"&amp;(INT((ROW()-4)/65)*65+4))="Gain-outphase",INDIRECT(DO$4),INDIRECT(DO$3)))</f>
        <v>07</v>
      </c>
      <c r="AP1838" s="36" t="str">
        <f t="shared" ca="1" si="315"/>
        <v>00</v>
      </c>
      <c r="AQ1838" s="36" t="str">
        <f t="shared" ca="1" si="316"/>
        <v>00</v>
      </c>
      <c r="AR1838" s="36" t="str">
        <f t="shared" ca="1" si="317"/>
        <v>80</v>
      </c>
      <c r="AS1838" s="36"/>
    </row>
    <row r="1839" spans="19:45" ht="30" customHeight="1" x14ac:dyDescent="0.25">
      <c r="S1839" s="7" t="s">
        <v>590</v>
      </c>
      <c r="T1839" s="15">
        <f>VLOOKUP(T1824,MPN!$A$1:$E$1000,4,FALSE)</f>
        <v>-38</v>
      </c>
      <c r="U1839" s="36" t="str">
        <f t="shared" ca="1" si="306"/>
        <v>0xA8=-44.80,-44.10;</v>
      </c>
      <c r="V1839" s="37">
        <v>-0.8</v>
      </c>
      <c r="W1839" s="37"/>
      <c r="X1839" s="38"/>
      <c r="Y1839" s="38"/>
      <c r="Z1839" s="48">
        <f t="shared" ca="1" si="307"/>
        <v>6.3070000000000004</v>
      </c>
      <c r="AA1839" s="39" t="s">
        <v>584</v>
      </c>
      <c r="AB1839" s="40">
        <v>3.5</v>
      </c>
      <c r="AC1839" s="40" t="s">
        <v>995</v>
      </c>
      <c r="AD1839" s="40">
        <v>1</v>
      </c>
      <c r="AE1839" s="41">
        <v>6.7000000000000004E-2</v>
      </c>
      <c r="AF1839" s="42">
        <v>-44.8</v>
      </c>
      <c r="AG1839" s="49">
        <f t="shared" si="318"/>
        <v>-44.1</v>
      </c>
      <c r="AH1839" s="43">
        <f t="shared" ca="1" si="308"/>
        <v>-38.492999999999995</v>
      </c>
      <c r="AI1839" s="43">
        <f t="shared" ca="1" si="309"/>
        <v>-37.792999999999999</v>
      </c>
      <c r="AJ1839" s="44">
        <f t="shared" ca="1" si="310"/>
        <v>-44.8</v>
      </c>
      <c r="AK1839" s="44">
        <f t="shared" ca="1" si="311"/>
        <v>-44.1</v>
      </c>
      <c r="AL1839" s="44">
        <f t="shared" ca="1" si="312"/>
        <v>-41.992999999999995</v>
      </c>
      <c r="AM1839" s="44">
        <f t="shared" ca="1" si="313"/>
        <v>-41.292999999999999</v>
      </c>
      <c r="AN1839" s="36" t="str">
        <f t="shared" ca="1" si="314"/>
        <v>20</v>
      </c>
      <c r="AO1839" s="36" t="str">
        <f ca="1">ManualLookup(AB1839,BoxVal(ROW(AB1839),4,COLUMN(AO1837)),IF(INDIRECT("$AB$"&amp;(INT((ROW()-4)/65)*65+4))="Gain-outphase",INDIRECT(DO$4),INDIRECT(DO$3)))</f>
        <v>08</v>
      </c>
      <c r="AP1839" s="36" t="str">
        <f t="shared" ca="1" si="315"/>
        <v>00</v>
      </c>
      <c r="AQ1839" s="36" t="str">
        <f t="shared" ca="1" si="316"/>
        <v>00</v>
      </c>
      <c r="AR1839" s="36" t="str">
        <f t="shared" ca="1" si="317"/>
        <v>80</v>
      </c>
      <c r="AS1839" s="36"/>
    </row>
    <row r="1840" spans="19:45" ht="30" customHeight="1" x14ac:dyDescent="0.25">
      <c r="S1840" s="7" t="s">
        <v>693</v>
      </c>
      <c r="T1840" s="15">
        <v>0.8</v>
      </c>
      <c r="U1840" s="36" t="str">
        <f t="shared" ca="1" si="306"/>
        <v>0xA9=-45.60,-44.80;</v>
      </c>
      <c r="V1840" s="37">
        <v>-0.8</v>
      </c>
      <c r="W1840" s="37"/>
      <c r="X1840" s="38"/>
      <c r="Y1840" s="38"/>
      <c r="Z1840" s="48">
        <f t="shared" ca="1" si="307"/>
        <v>7.3070000000000013</v>
      </c>
      <c r="AA1840" s="39" t="s">
        <v>584</v>
      </c>
      <c r="AB1840" s="40">
        <v>4.5</v>
      </c>
      <c r="AC1840" s="40" t="s">
        <v>995</v>
      </c>
      <c r="AD1840" s="40">
        <v>1</v>
      </c>
      <c r="AE1840" s="41">
        <v>6.7000000000000004E-2</v>
      </c>
      <c r="AF1840" s="42">
        <v>-45.6</v>
      </c>
      <c r="AG1840" s="49">
        <f t="shared" si="318"/>
        <v>-44.8</v>
      </c>
      <c r="AH1840" s="43">
        <f t="shared" ca="1" si="308"/>
        <v>-38.292999999999999</v>
      </c>
      <c r="AI1840" s="43">
        <f t="shared" ca="1" si="309"/>
        <v>-37.492999999999995</v>
      </c>
      <c r="AJ1840" s="44">
        <f t="shared" ca="1" si="310"/>
        <v>-45.6</v>
      </c>
      <c r="AK1840" s="44">
        <f t="shared" ca="1" si="311"/>
        <v>-44.8</v>
      </c>
      <c r="AL1840" s="44">
        <f t="shared" ca="1" si="312"/>
        <v>-42.792999999999999</v>
      </c>
      <c r="AM1840" s="44">
        <f t="shared" ca="1" si="313"/>
        <v>-41.992999999999995</v>
      </c>
      <c r="AN1840" s="36" t="str">
        <f t="shared" ca="1" si="314"/>
        <v>20</v>
      </c>
      <c r="AO1840" s="36" t="str">
        <f ca="1">ManualLookup(AB1840,BoxVal(ROW(AB1840),4,COLUMN(AO1838)),IF(INDIRECT("$AB$"&amp;(INT((ROW()-4)/65)*65+4))="Gain-outphase",INDIRECT(DO$4),INDIRECT(DO$3)))</f>
        <v>09</v>
      </c>
      <c r="AP1840" s="36" t="str">
        <f t="shared" ca="1" si="315"/>
        <v>00</v>
      </c>
      <c r="AQ1840" s="36" t="str">
        <f t="shared" ca="1" si="316"/>
        <v>00</v>
      </c>
      <c r="AR1840" s="36" t="str">
        <f t="shared" ca="1" si="317"/>
        <v>80</v>
      </c>
      <c r="AS1840" s="36"/>
    </row>
    <row r="1841" spans="19:45" ht="30" customHeight="1" x14ac:dyDescent="0.25">
      <c r="S1841" s="7" t="s">
        <v>604</v>
      </c>
      <c r="T1841" s="7" t="str">
        <f>VLOOKUP($T1828,$AU$1:$AZ$31,MATCH($T1822,$AU$1:$AZ$1,0),FALSE)&amp;"_"&amp;T1830</f>
        <v>default_NormalMode</v>
      </c>
      <c r="U1841" s="36"/>
      <c r="V1841" s="37"/>
      <c r="W1841" s="37"/>
      <c r="X1841" s="38"/>
      <c r="Y1841" s="38"/>
      <c r="Z1841" s="48"/>
      <c r="AA1841" s="39"/>
      <c r="AB1841" s="40"/>
      <c r="AC1841" s="40"/>
      <c r="AD1841" s="40"/>
      <c r="AE1841" s="41"/>
      <c r="AF1841" s="42"/>
      <c r="AG1841" s="49"/>
      <c r="AH1841" s="43"/>
      <c r="AI1841" s="43"/>
      <c r="AJ1841" s="44"/>
      <c r="AK1841" s="44"/>
      <c r="AL1841" s="44"/>
      <c r="AM1841" s="44"/>
      <c r="AN1841" s="36"/>
      <c r="AO1841" s="36"/>
      <c r="AP1841" s="36"/>
      <c r="AQ1841" s="36"/>
      <c r="AR1841" s="36"/>
      <c r="AS1841" s="36"/>
    </row>
    <row r="1842" spans="19:45" ht="30" customHeight="1" x14ac:dyDescent="0.25">
      <c r="S1842" s="7" t="s">
        <v>424</v>
      </c>
      <c r="T1842" s="7" t="str">
        <f>VLOOKUP($T1824,MPN!$A$1:$E$500,2,FALSE)</f>
        <v>AMIC</v>
      </c>
      <c r="U1842" s="36"/>
      <c r="V1842" s="37"/>
      <c r="W1842" s="37"/>
      <c r="X1842" s="38"/>
      <c r="Y1842" s="38"/>
      <c r="Z1842" s="48"/>
      <c r="AA1842" s="39"/>
      <c r="AB1842" s="40"/>
      <c r="AC1842" s="40"/>
      <c r="AD1842" s="40"/>
      <c r="AE1842" s="41"/>
      <c r="AF1842" s="42"/>
      <c r="AG1842" s="49"/>
      <c r="AH1842" s="43"/>
      <c r="AI1842" s="43"/>
      <c r="AJ1842" s="44"/>
      <c r="AK1842" s="44"/>
      <c r="AL1842" s="44"/>
      <c r="AM1842" s="44"/>
      <c r="AN1842" s="36"/>
      <c r="AO1842" s="36"/>
      <c r="AP1842" s="36"/>
      <c r="AQ1842" s="36"/>
      <c r="AR1842" s="36"/>
      <c r="AS1842" s="36"/>
    </row>
    <row r="1843" spans="19:45" ht="30" customHeight="1" x14ac:dyDescent="0.25">
      <c r="S1843" s="7" t="s">
        <v>16</v>
      </c>
      <c r="T1843" s="7" t="str">
        <f>VLOOKUP($T1825,ASIC!$A$1:$B$200,2,FALSE)</f>
        <v>304ZA</v>
      </c>
      <c r="U1843" s="36"/>
      <c r="V1843" s="37"/>
      <c r="W1843" s="37"/>
      <c r="X1843" s="38"/>
      <c r="Y1843" s="38"/>
      <c r="Z1843" s="48"/>
      <c r="AA1843" s="39"/>
      <c r="AB1843" s="40"/>
      <c r="AC1843" s="40"/>
      <c r="AD1843" s="40"/>
      <c r="AE1843" s="41"/>
      <c r="AF1843" s="42"/>
      <c r="AG1843" s="49"/>
      <c r="AH1843" s="43"/>
      <c r="AI1843" s="43"/>
      <c r="AJ1843" s="44"/>
      <c r="AK1843" s="44"/>
      <c r="AL1843" s="44"/>
      <c r="AM1843" s="44"/>
      <c r="AN1843" s="36"/>
      <c r="AO1843" s="36"/>
      <c r="AP1843" s="36"/>
      <c r="AQ1843" s="36"/>
      <c r="AR1843" s="36"/>
      <c r="AS1843" s="36"/>
    </row>
    <row r="1844" spans="19:45" ht="30" customHeight="1" x14ac:dyDescent="0.25">
      <c r="S1844" s="7" t="s">
        <v>17</v>
      </c>
      <c r="T1844" s="7" t="str">
        <f>VLOOKUP($T1826,Sensor!$A$1:$B$100,2,FALSE)</f>
        <v>2410A</v>
      </c>
      <c r="U1844" s="36"/>
      <c r="V1844" s="37"/>
      <c r="W1844" s="37"/>
      <c r="X1844" s="38"/>
      <c r="Y1844" s="38"/>
      <c r="Z1844" s="48"/>
      <c r="AA1844" s="39"/>
      <c r="AB1844" s="40"/>
      <c r="AC1844" s="40"/>
      <c r="AD1844" s="40"/>
      <c r="AE1844" s="41"/>
      <c r="AF1844" s="42"/>
      <c r="AG1844" s="49"/>
      <c r="AH1844" s="43"/>
      <c r="AI1844" s="43"/>
      <c r="AJ1844" s="44"/>
      <c r="AK1844" s="44"/>
      <c r="AL1844" s="44"/>
      <c r="AM1844" s="44"/>
      <c r="AN1844" s="36"/>
      <c r="AO1844" s="36"/>
      <c r="AP1844" s="36"/>
      <c r="AQ1844" s="36"/>
      <c r="AR1844" s="36"/>
      <c r="AS1844" s="36"/>
    </row>
    <row r="1845" spans="19:45" ht="30" customHeight="1" x14ac:dyDescent="0.25">
      <c r="S1845" s="7" t="s">
        <v>21</v>
      </c>
      <c r="T1845" s="7" t="str">
        <f>VLOOKUP($T1824,MPN!$A$1:$E$500,5,FALSE)</f>
        <v>Default</v>
      </c>
      <c r="U1845" s="36"/>
      <c r="V1845" s="37"/>
      <c r="W1845" s="37"/>
      <c r="X1845" s="38"/>
      <c r="Y1845" s="38"/>
      <c r="Z1845" s="48"/>
      <c r="AA1845" s="39"/>
      <c r="AB1845" s="40"/>
      <c r="AC1845" s="40"/>
      <c r="AD1845" s="40"/>
      <c r="AE1845" s="41"/>
      <c r="AF1845" s="42"/>
      <c r="AG1845" s="49"/>
      <c r="AH1845" s="43"/>
      <c r="AI1845" s="43"/>
      <c r="AJ1845" s="44"/>
      <c r="AK1845" s="44"/>
      <c r="AL1845" s="44"/>
      <c r="AM1845" s="44"/>
      <c r="AN1845" s="36"/>
      <c r="AO1845" s="36"/>
      <c r="AP1845" s="36"/>
      <c r="AQ1845" s="36"/>
      <c r="AR1845" s="36"/>
      <c r="AS1845" s="36"/>
    </row>
    <row r="1846" spans="19:45" ht="30" customHeight="1" x14ac:dyDescent="0.25">
      <c r="S1846" s="7" t="s">
        <v>545</v>
      </c>
      <c r="T1846" s="7">
        <f>VLOOKUP(T1835,$DT$1:$DV$31,3,FALSE)</f>
        <v>0</v>
      </c>
      <c r="U1846" s="36"/>
      <c r="V1846" s="37"/>
      <c r="W1846" s="37"/>
      <c r="X1846" s="38"/>
      <c r="Y1846" s="38"/>
      <c r="Z1846" s="48"/>
      <c r="AA1846" s="39"/>
      <c r="AB1846" s="40"/>
      <c r="AC1846" s="40"/>
      <c r="AD1846" s="40"/>
      <c r="AE1846" s="41"/>
      <c r="AF1846" s="42"/>
      <c r="AG1846" s="49"/>
      <c r="AH1846" s="43"/>
      <c r="AI1846" s="43"/>
      <c r="AJ1846" s="44"/>
      <c r="AK1846" s="44"/>
      <c r="AL1846" s="44"/>
      <c r="AM1846" s="44"/>
      <c r="AN1846" s="36"/>
      <c r="AO1846" s="36"/>
      <c r="AP1846" s="36"/>
      <c r="AQ1846" s="36"/>
      <c r="AR1846" s="36"/>
      <c r="AS1846" s="36"/>
    </row>
    <row r="1847" spans="19:45" ht="30" customHeight="1" x14ac:dyDescent="0.25">
      <c r="S1847" s="7" t="s">
        <v>22</v>
      </c>
      <c r="T1847" s="15">
        <v>1</v>
      </c>
      <c r="U1847" s="36"/>
      <c r="V1847" s="37"/>
      <c r="W1847" s="37"/>
      <c r="X1847" s="38"/>
      <c r="Y1847" s="38"/>
      <c r="Z1847" s="48"/>
      <c r="AA1847" s="39"/>
      <c r="AB1847" s="40"/>
      <c r="AC1847" s="40"/>
      <c r="AD1847" s="40"/>
      <c r="AE1847" s="41"/>
      <c r="AF1847" s="42"/>
      <c r="AG1847" s="49"/>
      <c r="AH1847" s="43"/>
      <c r="AI1847" s="43"/>
      <c r="AJ1847" s="44"/>
      <c r="AK1847" s="44"/>
      <c r="AL1847" s="44"/>
      <c r="AM1847" s="44"/>
      <c r="AN1847" s="36"/>
      <c r="AO1847" s="36"/>
      <c r="AP1847" s="36"/>
      <c r="AQ1847" s="36"/>
      <c r="AR1847" s="36"/>
      <c r="AS1847" s="36"/>
    </row>
    <row r="1848" spans="19:45" ht="30" customHeight="1" x14ac:dyDescent="0.25">
      <c r="S1848" s="7" t="s">
        <v>696</v>
      </c>
      <c r="T1848" s="28">
        <v>45727</v>
      </c>
      <c r="U1848" s="36"/>
      <c r="V1848" s="37"/>
      <c r="W1848" s="37"/>
      <c r="X1848" s="38"/>
      <c r="Y1848" s="38"/>
      <c r="Z1848" s="48"/>
      <c r="AA1848" s="39"/>
      <c r="AB1848" s="40"/>
      <c r="AC1848" s="40"/>
      <c r="AD1848" s="40"/>
      <c r="AE1848" s="41"/>
      <c r="AF1848" s="42"/>
      <c r="AG1848" s="49"/>
      <c r="AH1848" s="43"/>
      <c r="AI1848" s="43"/>
      <c r="AJ1848" s="44"/>
      <c r="AK1848" s="44"/>
      <c r="AL1848" s="44"/>
      <c r="AM1848" s="44"/>
      <c r="AN1848" s="36"/>
      <c r="AO1848" s="36"/>
      <c r="AP1848" s="36"/>
      <c r="AQ1848" s="36"/>
      <c r="AR1848" s="36"/>
      <c r="AS1848" s="36"/>
    </row>
    <row r="1849" spans="19:45" ht="30" customHeight="1" x14ac:dyDescent="0.25">
      <c r="S1849" s="7" t="s">
        <v>694</v>
      </c>
      <c r="T1849" s="15" t="s">
        <v>994</v>
      </c>
      <c r="U1849" s="36"/>
      <c r="V1849" s="37"/>
      <c r="W1849" s="37"/>
      <c r="X1849" s="38"/>
      <c r="Y1849" s="38"/>
      <c r="Z1849" s="48"/>
      <c r="AA1849" s="39"/>
      <c r="AB1849" s="40"/>
      <c r="AC1849" s="40"/>
      <c r="AD1849" s="40"/>
      <c r="AE1849" s="41"/>
      <c r="AF1849" s="42"/>
      <c r="AG1849" s="49"/>
      <c r="AH1849" s="43"/>
      <c r="AI1849" s="43"/>
      <c r="AJ1849" s="44"/>
      <c r="AK1849" s="44"/>
      <c r="AL1849" s="44"/>
      <c r="AM1849" s="44"/>
      <c r="AN1849" s="36"/>
      <c r="AO1849" s="36"/>
      <c r="AP1849" s="36"/>
      <c r="AQ1849" s="36"/>
      <c r="AR1849" s="36"/>
      <c r="AS1849" s="36"/>
    </row>
    <row r="1850" spans="19:45" ht="30" customHeight="1" x14ac:dyDescent="0.25">
      <c r="S1850" s="7" t="s">
        <v>697</v>
      </c>
      <c r="T1850" s="7">
        <f ca="1">COUNTA(U1825:U1884)</f>
        <v>16</v>
      </c>
      <c r="U1850" s="36"/>
      <c r="V1850" s="37"/>
      <c r="W1850" s="37"/>
      <c r="X1850" s="38"/>
      <c r="Y1850" s="38"/>
      <c r="Z1850" s="48"/>
      <c r="AA1850" s="39"/>
      <c r="AB1850" s="40"/>
      <c r="AC1850" s="40"/>
      <c r="AD1850" s="40"/>
      <c r="AE1850" s="41"/>
      <c r="AF1850" s="42"/>
      <c r="AG1850" s="49"/>
      <c r="AH1850" s="43"/>
      <c r="AI1850" s="43"/>
      <c r="AJ1850" s="44"/>
      <c r="AK1850" s="44"/>
      <c r="AL1850" s="44"/>
      <c r="AM1850" s="44"/>
      <c r="AN1850" s="36"/>
      <c r="AO1850" s="36"/>
      <c r="AP1850" s="36"/>
      <c r="AQ1850" s="36"/>
      <c r="AR1850" s="36"/>
      <c r="AS1850" s="36"/>
    </row>
    <row r="1851" spans="19:45" ht="30" customHeight="1" x14ac:dyDescent="0.25">
      <c r="S1851" s="7" t="s">
        <v>715</v>
      </c>
      <c r="T1851" s="7" t="str">
        <f>T1839&amp;"+/-"&amp;T1840&amp;" "&amp;T1849</f>
        <v>-38+/-0.8 dBV</v>
      </c>
      <c r="U1851" s="36"/>
      <c r="V1851" s="37"/>
      <c r="W1851" s="37"/>
      <c r="X1851" s="38"/>
      <c r="Y1851" s="38"/>
      <c r="Z1851" s="48"/>
      <c r="AA1851" s="39"/>
      <c r="AB1851" s="40"/>
      <c r="AC1851" s="40"/>
      <c r="AD1851" s="40"/>
      <c r="AE1851" s="41"/>
      <c r="AF1851" s="42"/>
      <c r="AG1851" s="49"/>
      <c r="AH1851" s="43"/>
      <c r="AI1851" s="43"/>
      <c r="AJ1851" s="44"/>
      <c r="AK1851" s="44"/>
      <c r="AL1851" s="44"/>
      <c r="AM1851" s="44"/>
      <c r="AN1851" s="36"/>
      <c r="AO1851" s="36"/>
      <c r="AP1851" s="36"/>
      <c r="AQ1851" s="36"/>
      <c r="AR1851" s="36"/>
      <c r="AS1851" s="36"/>
    </row>
    <row r="1852" spans="19:45" ht="30" customHeight="1" x14ac:dyDescent="0.25">
      <c r="S1852" s="7" t="s">
        <v>719</v>
      </c>
      <c r="T1852" s="54" t="str">
        <f>T1831&amp;" : "&amp;T1834&amp;" "&amp;"(uA)"&amp;CHAR(10)&amp;"Vdc&amp;Remark: "&amp;T1837</f>
        <v>3.3V : 100~170 (uA)
Vdc&amp;Remark: -</v>
      </c>
      <c r="U1852" s="36"/>
      <c r="V1852" s="37"/>
      <c r="W1852" s="37"/>
      <c r="X1852" s="38"/>
      <c r="Y1852" s="38"/>
      <c r="Z1852" s="48"/>
      <c r="AA1852" s="39"/>
      <c r="AB1852" s="40"/>
      <c r="AC1852" s="40"/>
      <c r="AD1852" s="40"/>
      <c r="AE1852" s="41"/>
      <c r="AF1852" s="42"/>
      <c r="AG1852" s="49"/>
      <c r="AH1852" s="43"/>
      <c r="AI1852" s="43"/>
      <c r="AJ1852" s="44"/>
      <c r="AK1852" s="44"/>
      <c r="AL1852" s="44"/>
      <c r="AM1852" s="44"/>
      <c r="AN1852" s="36"/>
      <c r="AO1852" s="36"/>
      <c r="AP1852" s="36"/>
      <c r="AQ1852" s="36"/>
      <c r="AR1852" s="36"/>
      <c r="AS1852" s="36"/>
    </row>
    <row r="1853" spans="19:45" ht="30" customHeight="1" x14ac:dyDescent="0.25">
      <c r="U1853" s="36"/>
      <c r="V1853" s="37"/>
      <c r="W1853" s="37"/>
      <c r="X1853" s="38"/>
      <c r="Y1853" s="38"/>
      <c r="Z1853" s="48"/>
      <c r="AA1853" s="39"/>
      <c r="AB1853" s="40"/>
      <c r="AC1853" s="40"/>
      <c r="AD1853" s="40"/>
      <c r="AE1853" s="41"/>
      <c r="AF1853" s="42"/>
      <c r="AG1853" s="49"/>
      <c r="AH1853" s="43"/>
      <c r="AI1853" s="43"/>
      <c r="AJ1853" s="44"/>
      <c r="AK1853" s="44"/>
      <c r="AL1853" s="44"/>
      <c r="AM1853" s="44"/>
      <c r="AN1853" s="36"/>
      <c r="AO1853" s="36"/>
      <c r="AP1853" s="36"/>
      <c r="AQ1853" s="36"/>
      <c r="AR1853" s="36"/>
      <c r="AS1853" s="36"/>
    </row>
    <row r="1854" spans="19:45" ht="30" customHeight="1" x14ac:dyDescent="0.25">
      <c r="S1854" s="2" t="s">
        <v>14</v>
      </c>
      <c r="T1854" s="2" t="str">
        <f>ADDRESS(ROW(S1854),COLUMN($S$1))&amp;":"&amp;ADDRESS(ROW(S1884),COLUMN($T$1))</f>
        <v>$S$1854:$T$1884</v>
      </c>
      <c r="U1854" s="36"/>
      <c r="V1854" s="37"/>
      <c r="W1854" s="37"/>
      <c r="X1854" s="38"/>
      <c r="Y1854" s="38"/>
      <c r="Z1854" s="48"/>
      <c r="AA1854" s="39"/>
      <c r="AB1854" s="40"/>
      <c r="AC1854" s="40"/>
      <c r="AD1854" s="40"/>
      <c r="AE1854" s="41"/>
      <c r="AF1854" s="42"/>
      <c r="AG1854" s="49"/>
      <c r="AH1854" s="43"/>
      <c r="AI1854" s="43"/>
      <c r="AJ1854" s="44"/>
      <c r="AK1854" s="44"/>
      <c r="AL1854" s="44"/>
      <c r="AM1854" s="44"/>
      <c r="AN1854" s="36"/>
      <c r="AO1854" s="36"/>
      <c r="AP1854" s="36"/>
      <c r="AQ1854" s="36"/>
      <c r="AR1854" s="36"/>
      <c r="AS1854" s="36"/>
    </row>
    <row r="1855" spans="19:45" ht="30" customHeight="1" x14ac:dyDescent="0.25">
      <c r="S1855" s="4" t="str">
        <f>$BB$2</f>
        <v>14V</v>
      </c>
      <c r="T1855" s="3" t="s">
        <v>255</v>
      </c>
      <c r="U1855" s="36"/>
      <c r="V1855" s="37"/>
      <c r="W1855" s="37"/>
      <c r="X1855" s="38"/>
      <c r="Y1855" s="38"/>
      <c r="Z1855" s="48"/>
      <c r="AA1855" s="39"/>
      <c r="AB1855" s="40"/>
      <c r="AC1855" s="40"/>
      <c r="AD1855" s="40"/>
      <c r="AE1855" s="41"/>
      <c r="AF1855" s="42"/>
      <c r="AG1855" s="49"/>
      <c r="AH1855" s="43"/>
      <c r="AI1855" s="43"/>
      <c r="AJ1855" s="44"/>
      <c r="AK1855" s="44"/>
      <c r="AL1855" s="44"/>
      <c r="AM1855" s="44"/>
      <c r="AN1855" s="36"/>
      <c r="AO1855" s="36"/>
      <c r="AP1855" s="36"/>
      <c r="AQ1855" s="36"/>
      <c r="AR1855" s="36"/>
      <c r="AS1855" s="36"/>
    </row>
    <row r="1856" spans="19:45" ht="30" customHeight="1" x14ac:dyDescent="0.25">
      <c r="S1856" s="4" t="str">
        <f>$BB$3</f>
        <v>13V</v>
      </c>
      <c r="T1856" s="3" t="s">
        <v>562</v>
      </c>
      <c r="U1856" s="36"/>
      <c r="V1856" s="37"/>
      <c r="W1856" s="37"/>
      <c r="X1856" s="38"/>
      <c r="Y1856" s="38"/>
      <c r="Z1856" s="48"/>
      <c r="AA1856" s="39"/>
      <c r="AB1856" s="40"/>
      <c r="AC1856" s="40"/>
      <c r="AD1856" s="40"/>
      <c r="AE1856" s="41"/>
      <c r="AF1856" s="42"/>
      <c r="AG1856" s="49"/>
      <c r="AH1856" s="43"/>
      <c r="AI1856" s="43"/>
      <c r="AJ1856" s="44"/>
      <c r="AK1856" s="44"/>
      <c r="AL1856" s="44"/>
      <c r="AM1856" s="44"/>
      <c r="AN1856" s="36"/>
      <c r="AO1856" s="36"/>
      <c r="AP1856" s="36"/>
      <c r="AQ1856" s="36"/>
      <c r="AR1856" s="36"/>
      <c r="AS1856" s="36"/>
    </row>
    <row r="1857" spans="19:45" ht="30" customHeight="1" x14ac:dyDescent="0.25">
      <c r="S1857" s="4" t="str">
        <f>$BB$4</f>
        <v>12V</v>
      </c>
      <c r="T1857" s="3" t="s">
        <v>562</v>
      </c>
      <c r="U1857" s="36"/>
      <c r="V1857" s="37"/>
      <c r="W1857" s="37"/>
      <c r="X1857" s="38"/>
      <c r="Y1857" s="38"/>
      <c r="Z1857" s="48"/>
      <c r="AA1857" s="39"/>
      <c r="AB1857" s="40"/>
      <c r="AC1857" s="40"/>
      <c r="AD1857" s="40"/>
      <c r="AE1857" s="41"/>
      <c r="AF1857" s="42"/>
      <c r="AG1857" s="49"/>
      <c r="AH1857" s="43"/>
      <c r="AI1857" s="43"/>
      <c r="AJ1857" s="44"/>
      <c r="AK1857" s="44"/>
      <c r="AL1857" s="44"/>
      <c r="AM1857" s="44"/>
      <c r="AN1857" s="36"/>
      <c r="AO1857" s="36"/>
      <c r="AP1857" s="36"/>
      <c r="AQ1857" s="36"/>
      <c r="AR1857" s="36"/>
      <c r="AS1857" s="36"/>
    </row>
    <row r="1858" spans="19:45" ht="30" customHeight="1" x14ac:dyDescent="0.25">
      <c r="S1858" s="4" t="str">
        <f>$BB$5</f>
        <v>11V</v>
      </c>
      <c r="T1858" s="3">
        <v>3.9</v>
      </c>
      <c r="U1858" s="36"/>
      <c r="V1858" s="37"/>
      <c r="W1858" s="37"/>
      <c r="X1858" s="38"/>
      <c r="Y1858" s="38"/>
      <c r="Z1858" s="48"/>
      <c r="AA1858" s="39"/>
      <c r="AB1858" s="40"/>
      <c r="AC1858" s="40"/>
      <c r="AD1858" s="40"/>
      <c r="AE1858" s="41"/>
      <c r="AF1858" s="42"/>
      <c r="AG1858" s="49"/>
      <c r="AH1858" s="43"/>
      <c r="AI1858" s="43"/>
      <c r="AJ1858" s="44"/>
      <c r="AK1858" s="44"/>
      <c r="AL1858" s="44"/>
      <c r="AM1858" s="44"/>
      <c r="AN1858" s="36"/>
      <c r="AO1858" s="36"/>
      <c r="AP1858" s="36"/>
      <c r="AQ1858" s="36"/>
      <c r="AR1858" s="36"/>
      <c r="AS1858" s="36"/>
    </row>
    <row r="1859" spans="19:45" ht="30" customHeight="1" x14ac:dyDescent="0.25">
      <c r="S1859" s="4" t="str">
        <f>$BB$6</f>
        <v>10V</v>
      </c>
      <c r="T1859" s="3">
        <v>2.2000000000000002</v>
      </c>
      <c r="U1859" s="36"/>
      <c r="V1859" s="37"/>
      <c r="W1859" s="37"/>
      <c r="X1859" s="38"/>
      <c r="Y1859" s="38"/>
      <c r="Z1859" s="48"/>
      <c r="AA1859" s="39"/>
      <c r="AB1859" s="40"/>
      <c r="AC1859" s="40"/>
      <c r="AD1859" s="40"/>
      <c r="AE1859" s="41"/>
      <c r="AF1859" s="42"/>
      <c r="AG1859" s="49"/>
      <c r="AH1859" s="43"/>
      <c r="AI1859" s="43"/>
      <c r="AJ1859" s="44"/>
      <c r="AK1859" s="44"/>
      <c r="AL1859" s="44"/>
      <c r="AM1859" s="44"/>
      <c r="AN1859" s="36"/>
      <c r="AO1859" s="36"/>
      <c r="AP1859" s="36"/>
      <c r="AQ1859" s="36"/>
      <c r="AR1859" s="36"/>
      <c r="AS1859" s="36"/>
    </row>
    <row r="1860" spans="19:45" ht="30" customHeight="1" x14ac:dyDescent="0.25">
      <c r="S1860" s="4" t="str">
        <f>$BB$7</f>
        <v>9V</v>
      </c>
      <c r="T1860" s="3">
        <v>0</v>
      </c>
      <c r="U1860" s="36"/>
      <c r="V1860" s="37"/>
      <c r="W1860" s="37"/>
      <c r="X1860" s="38"/>
      <c r="Y1860" s="38"/>
      <c r="Z1860" s="48"/>
      <c r="AA1860" s="39"/>
      <c r="AB1860" s="40"/>
      <c r="AC1860" s="40"/>
      <c r="AD1860" s="40"/>
      <c r="AE1860" s="41"/>
      <c r="AF1860" s="42"/>
      <c r="AG1860" s="49"/>
      <c r="AH1860" s="43"/>
      <c r="AI1860" s="43"/>
      <c r="AJ1860" s="44"/>
      <c r="AK1860" s="44"/>
      <c r="AL1860" s="44"/>
      <c r="AM1860" s="44"/>
      <c r="AN1860" s="36"/>
      <c r="AO1860" s="36"/>
      <c r="AP1860" s="36"/>
      <c r="AQ1860" s="36"/>
      <c r="AR1860" s="36"/>
      <c r="AS1860" s="36"/>
    </row>
    <row r="1861" spans="19:45" ht="30" customHeight="1" x14ac:dyDescent="0.25">
      <c r="S1861" s="4" t="str">
        <f>$BB$8</f>
        <v>8V</v>
      </c>
      <c r="T1861" s="3">
        <v>-2.2999999999999998</v>
      </c>
      <c r="U1861" s="36"/>
      <c r="V1861" s="37"/>
      <c r="W1861" s="37"/>
      <c r="X1861" s="38"/>
      <c r="Y1861" s="38"/>
      <c r="Z1861" s="48"/>
      <c r="AA1861" s="39"/>
      <c r="AB1861" s="40"/>
      <c r="AC1861" s="40"/>
      <c r="AD1861" s="40"/>
      <c r="AE1861" s="41"/>
      <c r="AF1861" s="42"/>
      <c r="AG1861" s="49"/>
      <c r="AH1861" s="43"/>
      <c r="AI1861" s="43"/>
      <c r="AJ1861" s="44"/>
      <c r="AK1861" s="44"/>
      <c r="AL1861" s="44"/>
      <c r="AM1861" s="44"/>
      <c r="AN1861" s="36"/>
      <c r="AO1861" s="36"/>
      <c r="AP1861" s="36"/>
      <c r="AQ1861" s="36"/>
      <c r="AR1861" s="36"/>
      <c r="AS1861" s="36"/>
    </row>
    <row r="1862" spans="19:45" ht="30" customHeight="1" x14ac:dyDescent="0.25">
      <c r="S1862" s="4" t="str">
        <f>$BB$9</f>
        <v>7V</v>
      </c>
      <c r="T1862" s="3" t="s">
        <v>562</v>
      </c>
      <c r="U1862" s="36"/>
      <c r="V1862" s="37"/>
      <c r="W1862" s="37"/>
      <c r="X1862" s="38"/>
      <c r="Y1862" s="38"/>
      <c r="Z1862" s="48"/>
      <c r="AA1862" s="39"/>
      <c r="AB1862" s="40"/>
      <c r="AC1862" s="40"/>
      <c r="AD1862" s="40"/>
      <c r="AE1862" s="41"/>
      <c r="AF1862" s="42"/>
      <c r="AG1862" s="49"/>
      <c r="AH1862" s="43"/>
      <c r="AI1862" s="43"/>
      <c r="AJ1862" s="44"/>
      <c r="AK1862" s="44"/>
      <c r="AL1862" s="44"/>
      <c r="AM1862" s="44"/>
      <c r="AN1862" s="36"/>
      <c r="AO1862" s="36"/>
      <c r="AP1862" s="36"/>
      <c r="AQ1862" s="36"/>
      <c r="AR1862" s="36"/>
      <c r="AS1862" s="36"/>
    </row>
    <row r="1863" spans="19:45" ht="30" customHeight="1" x14ac:dyDescent="0.25">
      <c r="S1863" s="4" t="str">
        <f>$BB$10</f>
        <v>FIX</v>
      </c>
      <c r="T1863" s="3">
        <v>0</v>
      </c>
      <c r="U1863" s="36"/>
      <c r="V1863" s="37"/>
      <c r="W1863" s="37"/>
      <c r="X1863" s="38"/>
      <c r="Y1863" s="38"/>
      <c r="Z1863" s="48"/>
      <c r="AA1863" s="39"/>
      <c r="AB1863" s="40"/>
      <c r="AC1863" s="40"/>
      <c r="AD1863" s="40"/>
      <c r="AE1863" s="41"/>
      <c r="AF1863" s="42"/>
      <c r="AG1863" s="49"/>
      <c r="AH1863" s="43"/>
      <c r="AI1863" s="43"/>
      <c r="AJ1863" s="44"/>
      <c r="AK1863" s="44"/>
      <c r="AL1863" s="44"/>
      <c r="AM1863" s="44"/>
      <c r="AN1863" s="36"/>
      <c r="AO1863" s="36"/>
      <c r="AP1863" s="36"/>
      <c r="AQ1863" s="36"/>
      <c r="AR1863" s="36"/>
      <c r="AS1863" s="36"/>
    </row>
    <row r="1864" spans="19:45" ht="30" customHeight="1" x14ac:dyDescent="0.25">
      <c r="S1864" s="4" t="str">
        <f>$BB$11</f>
        <v>-</v>
      </c>
      <c r="T1864" s="3"/>
      <c r="U1864" s="36"/>
      <c r="V1864" s="37"/>
      <c r="W1864" s="37"/>
      <c r="X1864" s="38"/>
      <c r="Y1864" s="38"/>
      <c r="Z1864" s="48"/>
      <c r="AA1864" s="39"/>
      <c r="AB1864" s="40"/>
      <c r="AC1864" s="40"/>
      <c r="AD1864" s="40"/>
      <c r="AE1864" s="41"/>
      <c r="AF1864" s="42"/>
      <c r="AG1864" s="49"/>
      <c r="AH1864" s="43"/>
      <c r="AI1864" s="43"/>
      <c r="AJ1864" s="44"/>
      <c r="AK1864" s="44"/>
      <c r="AL1864" s="44"/>
      <c r="AM1864" s="44"/>
      <c r="AN1864" s="36"/>
      <c r="AO1864" s="36"/>
      <c r="AP1864" s="36"/>
      <c r="AQ1864" s="36"/>
      <c r="AR1864" s="36"/>
      <c r="AS1864" s="36"/>
    </row>
    <row r="1865" spans="19:45" ht="30" customHeight="1" x14ac:dyDescent="0.25">
      <c r="S1865" s="4" t="str">
        <f>$BB$12</f>
        <v>-</v>
      </c>
      <c r="T1865" s="3"/>
      <c r="U1865" s="36"/>
      <c r="V1865" s="37"/>
      <c r="W1865" s="37"/>
      <c r="X1865" s="38"/>
      <c r="Y1865" s="38"/>
      <c r="Z1865" s="48"/>
      <c r="AA1865" s="39"/>
      <c r="AB1865" s="40"/>
      <c r="AC1865" s="40"/>
      <c r="AD1865" s="40"/>
      <c r="AE1865" s="41"/>
      <c r="AF1865" s="42"/>
      <c r="AG1865" s="49"/>
      <c r="AH1865" s="43"/>
      <c r="AI1865" s="43"/>
      <c r="AJ1865" s="44"/>
      <c r="AK1865" s="44"/>
      <c r="AL1865" s="44"/>
      <c r="AM1865" s="44"/>
      <c r="AN1865" s="36"/>
      <c r="AO1865" s="36"/>
      <c r="AP1865" s="36"/>
      <c r="AQ1865" s="36"/>
      <c r="AR1865" s="36"/>
      <c r="AS1865" s="36"/>
    </row>
    <row r="1866" spans="19:45" ht="30" customHeight="1" x14ac:dyDescent="0.25">
      <c r="S1866" s="4" t="str">
        <f>$BB$13</f>
        <v>-</v>
      </c>
      <c r="T1866" s="3"/>
      <c r="U1866" s="36"/>
      <c r="V1866" s="37"/>
      <c r="W1866" s="37"/>
      <c r="X1866" s="38"/>
      <c r="Y1866" s="38"/>
      <c r="Z1866" s="48"/>
      <c r="AA1866" s="39"/>
      <c r="AB1866" s="40"/>
      <c r="AC1866" s="40"/>
      <c r="AD1866" s="40"/>
      <c r="AE1866" s="41"/>
      <c r="AF1866" s="42"/>
      <c r="AG1866" s="49"/>
      <c r="AH1866" s="43"/>
      <c r="AI1866" s="43"/>
      <c r="AJ1866" s="44"/>
      <c r="AK1866" s="44"/>
      <c r="AL1866" s="44"/>
      <c r="AM1866" s="44"/>
      <c r="AN1866" s="36"/>
      <c r="AO1866" s="36"/>
      <c r="AP1866" s="36"/>
      <c r="AQ1866" s="36"/>
      <c r="AR1866" s="36"/>
      <c r="AS1866" s="36"/>
    </row>
    <row r="1867" spans="19:45" ht="30" customHeight="1" x14ac:dyDescent="0.25">
      <c r="S1867" s="4" t="str">
        <f>$BB$14</f>
        <v>-</v>
      </c>
      <c r="T1867" s="3"/>
      <c r="U1867" s="36"/>
      <c r="V1867" s="37"/>
      <c r="W1867" s="37"/>
      <c r="X1867" s="38"/>
      <c r="Y1867" s="38"/>
      <c r="Z1867" s="48"/>
      <c r="AA1867" s="39"/>
      <c r="AB1867" s="40"/>
      <c r="AC1867" s="40"/>
      <c r="AD1867" s="40"/>
      <c r="AE1867" s="41"/>
      <c r="AF1867" s="42"/>
      <c r="AG1867" s="49"/>
      <c r="AH1867" s="43"/>
      <c r="AI1867" s="43"/>
      <c r="AJ1867" s="44"/>
      <c r="AK1867" s="44"/>
      <c r="AL1867" s="44"/>
      <c r="AM1867" s="44"/>
      <c r="AN1867" s="36"/>
      <c r="AO1867" s="36"/>
      <c r="AP1867" s="36"/>
      <c r="AQ1867" s="36"/>
      <c r="AR1867" s="36"/>
      <c r="AS1867" s="36"/>
    </row>
    <row r="1868" spans="19:45" ht="30" customHeight="1" x14ac:dyDescent="0.25">
      <c r="S1868" s="4" t="str">
        <f>$BB$15</f>
        <v>-</v>
      </c>
      <c r="T1868" s="3"/>
      <c r="U1868" s="36"/>
      <c r="V1868" s="37"/>
      <c r="W1868" s="37"/>
      <c r="X1868" s="38"/>
      <c r="Y1868" s="38"/>
      <c r="Z1868" s="48"/>
      <c r="AA1868" s="39"/>
      <c r="AB1868" s="40"/>
      <c r="AC1868" s="40"/>
      <c r="AD1868" s="40"/>
      <c r="AE1868" s="41"/>
      <c r="AF1868" s="42"/>
      <c r="AG1868" s="49"/>
      <c r="AH1868" s="43"/>
      <c r="AI1868" s="43"/>
      <c r="AJ1868" s="44"/>
      <c r="AK1868" s="44"/>
      <c r="AL1868" s="44"/>
      <c r="AM1868" s="44"/>
      <c r="AN1868" s="36"/>
      <c r="AO1868" s="36"/>
      <c r="AP1868" s="36"/>
      <c r="AQ1868" s="36"/>
      <c r="AR1868" s="36"/>
      <c r="AS1868" s="36"/>
    </row>
    <row r="1869" spans="19:45" ht="30" customHeight="1" x14ac:dyDescent="0.25">
      <c r="S1869" s="4" t="str">
        <f>$BB$16</f>
        <v>-</v>
      </c>
      <c r="T1869" s="3"/>
      <c r="U1869" s="36"/>
      <c r="V1869" s="37"/>
      <c r="W1869" s="37"/>
      <c r="X1869" s="38"/>
      <c r="Y1869" s="38"/>
      <c r="Z1869" s="48"/>
      <c r="AA1869" s="39"/>
      <c r="AB1869" s="40"/>
      <c r="AC1869" s="40"/>
      <c r="AD1869" s="40"/>
      <c r="AE1869" s="41"/>
      <c r="AF1869" s="42"/>
      <c r="AG1869" s="49"/>
      <c r="AH1869" s="43"/>
      <c r="AI1869" s="43"/>
      <c r="AJ1869" s="44"/>
      <c r="AK1869" s="44"/>
      <c r="AL1869" s="44"/>
      <c r="AM1869" s="44"/>
      <c r="AN1869" s="36"/>
      <c r="AO1869" s="36"/>
      <c r="AP1869" s="36"/>
      <c r="AQ1869" s="36"/>
      <c r="AR1869" s="36"/>
      <c r="AS1869" s="36"/>
    </row>
    <row r="1870" spans="19:45" ht="30" customHeight="1" x14ac:dyDescent="0.25">
      <c r="S1870" s="4" t="str">
        <f>$BB$17</f>
        <v>-</v>
      </c>
      <c r="T1870" s="3"/>
      <c r="U1870" s="36"/>
      <c r="V1870" s="37"/>
      <c r="W1870" s="37"/>
      <c r="X1870" s="38"/>
      <c r="Y1870" s="38"/>
      <c r="Z1870" s="48"/>
      <c r="AA1870" s="39"/>
      <c r="AB1870" s="40"/>
      <c r="AC1870" s="40"/>
      <c r="AD1870" s="40"/>
      <c r="AE1870" s="41"/>
      <c r="AF1870" s="42"/>
      <c r="AG1870" s="49"/>
      <c r="AH1870" s="43"/>
      <c r="AI1870" s="43"/>
      <c r="AJ1870" s="44"/>
      <c r="AK1870" s="44"/>
      <c r="AL1870" s="44"/>
      <c r="AM1870" s="44"/>
      <c r="AN1870" s="36"/>
      <c r="AO1870" s="36"/>
      <c r="AP1870" s="36"/>
      <c r="AQ1870" s="36"/>
      <c r="AR1870" s="36"/>
      <c r="AS1870" s="36"/>
    </row>
    <row r="1871" spans="19:45" ht="30" customHeight="1" x14ac:dyDescent="0.25">
      <c r="S1871" s="4" t="str">
        <f>$BB$18</f>
        <v>-</v>
      </c>
      <c r="T1871" s="3"/>
      <c r="U1871" s="36"/>
      <c r="V1871" s="37"/>
      <c r="W1871" s="37"/>
      <c r="X1871" s="38"/>
      <c r="Y1871" s="38"/>
      <c r="Z1871" s="48"/>
      <c r="AA1871" s="39"/>
      <c r="AB1871" s="40"/>
      <c r="AC1871" s="40"/>
      <c r="AD1871" s="40"/>
      <c r="AE1871" s="41"/>
      <c r="AF1871" s="42"/>
      <c r="AG1871" s="49"/>
      <c r="AH1871" s="43"/>
      <c r="AI1871" s="43"/>
      <c r="AJ1871" s="44"/>
      <c r="AK1871" s="44"/>
      <c r="AL1871" s="44"/>
      <c r="AM1871" s="44"/>
      <c r="AN1871" s="36"/>
      <c r="AO1871" s="36"/>
      <c r="AP1871" s="36"/>
      <c r="AQ1871" s="36"/>
      <c r="AR1871" s="36"/>
      <c r="AS1871" s="36"/>
    </row>
    <row r="1872" spans="19:45" ht="30" customHeight="1" x14ac:dyDescent="0.25">
      <c r="S1872" s="4" t="str">
        <f>$BB$19</f>
        <v>-</v>
      </c>
      <c r="T1872" s="3"/>
      <c r="U1872" s="36"/>
      <c r="V1872" s="37"/>
      <c r="W1872" s="37"/>
      <c r="X1872" s="38"/>
      <c r="Y1872" s="38"/>
      <c r="Z1872" s="48"/>
      <c r="AA1872" s="39"/>
      <c r="AB1872" s="40"/>
      <c r="AC1872" s="40"/>
      <c r="AD1872" s="40"/>
      <c r="AE1872" s="41"/>
      <c r="AF1872" s="42"/>
      <c r="AG1872" s="49"/>
      <c r="AH1872" s="43"/>
      <c r="AI1872" s="43"/>
      <c r="AJ1872" s="44"/>
      <c r="AK1872" s="44"/>
      <c r="AL1872" s="44"/>
      <c r="AM1872" s="44"/>
      <c r="AN1872" s="36"/>
      <c r="AO1872" s="36"/>
      <c r="AP1872" s="36"/>
      <c r="AQ1872" s="36"/>
      <c r="AR1872" s="36"/>
      <c r="AS1872" s="36"/>
    </row>
    <row r="1873" spans="19:45" ht="30" customHeight="1" x14ac:dyDescent="0.25">
      <c r="S1873" s="4" t="str">
        <f>$BB$20</f>
        <v>-</v>
      </c>
      <c r="T1873" s="3"/>
      <c r="U1873" s="36"/>
      <c r="V1873" s="37"/>
      <c r="W1873" s="37"/>
      <c r="X1873" s="38"/>
      <c r="Y1873" s="38"/>
      <c r="Z1873" s="48"/>
      <c r="AA1873" s="39"/>
      <c r="AB1873" s="40"/>
      <c r="AC1873" s="40"/>
      <c r="AD1873" s="40"/>
      <c r="AE1873" s="41"/>
      <c r="AF1873" s="42"/>
      <c r="AG1873" s="49"/>
      <c r="AH1873" s="43"/>
      <c r="AI1873" s="43"/>
      <c r="AJ1873" s="44"/>
      <c r="AK1873" s="44"/>
      <c r="AL1873" s="44"/>
      <c r="AM1873" s="44"/>
      <c r="AN1873" s="36"/>
      <c r="AO1873" s="36"/>
      <c r="AP1873" s="36"/>
      <c r="AQ1873" s="36"/>
      <c r="AR1873" s="36"/>
      <c r="AS1873" s="36"/>
    </row>
    <row r="1874" spans="19:45" ht="30" customHeight="1" x14ac:dyDescent="0.25">
      <c r="S1874" s="4" t="str">
        <f>$BB$21</f>
        <v>-</v>
      </c>
      <c r="T1874" s="3"/>
      <c r="U1874" s="36"/>
      <c r="V1874" s="37"/>
      <c r="W1874" s="37"/>
      <c r="X1874" s="38"/>
      <c r="Y1874" s="38"/>
      <c r="Z1874" s="48"/>
      <c r="AA1874" s="39"/>
      <c r="AB1874" s="40"/>
      <c r="AC1874" s="40"/>
      <c r="AD1874" s="40"/>
      <c r="AE1874" s="41"/>
      <c r="AF1874" s="42"/>
      <c r="AG1874" s="49"/>
      <c r="AH1874" s="43"/>
      <c r="AI1874" s="43"/>
      <c r="AJ1874" s="44"/>
      <c r="AK1874" s="44"/>
      <c r="AL1874" s="44"/>
      <c r="AM1874" s="44"/>
      <c r="AN1874" s="36"/>
      <c r="AO1874" s="36"/>
      <c r="AP1874" s="36"/>
      <c r="AQ1874" s="36"/>
      <c r="AR1874" s="36"/>
      <c r="AS1874" s="36"/>
    </row>
    <row r="1875" spans="19:45" ht="30" customHeight="1" x14ac:dyDescent="0.25">
      <c r="S1875" s="4" t="str">
        <f>$BB$22</f>
        <v>-</v>
      </c>
      <c r="T1875" s="3"/>
      <c r="U1875" s="36"/>
      <c r="V1875" s="37"/>
      <c r="W1875" s="37"/>
      <c r="X1875" s="38"/>
      <c r="Y1875" s="38"/>
      <c r="Z1875" s="48"/>
      <c r="AA1875" s="39"/>
      <c r="AB1875" s="40"/>
      <c r="AC1875" s="40"/>
      <c r="AD1875" s="40"/>
      <c r="AE1875" s="41"/>
      <c r="AF1875" s="42"/>
      <c r="AG1875" s="49"/>
      <c r="AH1875" s="43"/>
      <c r="AI1875" s="43"/>
      <c r="AJ1875" s="44"/>
      <c r="AK1875" s="44"/>
      <c r="AL1875" s="44"/>
      <c r="AM1875" s="44"/>
      <c r="AN1875" s="36"/>
      <c r="AO1875" s="36"/>
      <c r="AP1875" s="36"/>
      <c r="AQ1875" s="36"/>
      <c r="AR1875" s="36"/>
      <c r="AS1875" s="36"/>
    </row>
    <row r="1876" spans="19:45" ht="30" customHeight="1" x14ac:dyDescent="0.25">
      <c r="S1876" s="4" t="str">
        <f>$BB$23</f>
        <v>-</v>
      </c>
      <c r="T1876" s="3"/>
      <c r="U1876" s="36"/>
      <c r="V1876" s="37"/>
      <c r="W1876" s="37"/>
      <c r="X1876" s="38"/>
      <c r="Y1876" s="38"/>
      <c r="Z1876" s="48"/>
      <c r="AA1876" s="39"/>
      <c r="AB1876" s="40"/>
      <c r="AC1876" s="40"/>
      <c r="AD1876" s="40"/>
      <c r="AE1876" s="41"/>
      <c r="AF1876" s="42"/>
      <c r="AG1876" s="49"/>
      <c r="AH1876" s="43"/>
      <c r="AI1876" s="43"/>
      <c r="AJ1876" s="44"/>
      <c r="AK1876" s="44"/>
      <c r="AL1876" s="44"/>
      <c r="AM1876" s="44"/>
      <c r="AN1876" s="36"/>
      <c r="AO1876" s="36"/>
      <c r="AP1876" s="36"/>
      <c r="AQ1876" s="36"/>
      <c r="AR1876" s="36"/>
      <c r="AS1876" s="36"/>
    </row>
    <row r="1877" spans="19:45" ht="30" customHeight="1" x14ac:dyDescent="0.25">
      <c r="S1877" s="4" t="str">
        <f>$BB$24</f>
        <v>-</v>
      </c>
      <c r="T1877" s="3"/>
      <c r="U1877" s="36"/>
      <c r="V1877" s="37"/>
      <c r="W1877" s="37"/>
      <c r="X1877" s="38"/>
      <c r="Y1877" s="38"/>
      <c r="Z1877" s="48"/>
      <c r="AA1877" s="39"/>
      <c r="AB1877" s="40"/>
      <c r="AC1877" s="40"/>
      <c r="AD1877" s="40"/>
      <c r="AE1877" s="41"/>
      <c r="AF1877" s="42"/>
      <c r="AG1877" s="49"/>
      <c r="AH1877" s="43"/>
      <c r="AI1877" s="43"/>
      <c r="AJ1877" s="44"/>
      <c r="AK1877" s="44"/>
      <c r="AL1877" s="44"/>
      <c r="AM1877" s="44"/>
      <c r="AN1877" s="36"/>
      <c r="AO1877" s="36"/>
      <c r="AP1877" s="36"/>
      <c r="AQ1877" s="36"/>
      <c r="AR1877" s="36"/>
      <c r="AS1877" s="36"/>
    </row>
    <row r="1878" spans="19:45" ht="30" customHeight="1" x14ac:dyDescent="0.25">
      <c r="S1878" s="4" t="str">
        <f>$BB$25</f>
        <v>-</v>
      </c>
      <c r="T1878" s="3"/>
      <c r="U1878" s="36"/>
      <c r="V1878" s="37"/>
      <c r="W1878" s="37"/>
      <c r="X1878" s="38"/>
      <c r="Y1878" s="38"/>
      <c r="Z1878" s="48"/>
      <c r="AA1878" s="39"/>
      <c r="AB1878" s="40"/>
      <c r="AC1878" s="40"/>
      <c r="AD1878" s="40"/>
      <c r="AE1878" s="41"/>
      <c r="AF1878" s="42"/>
      <c r="AG1878" s="49"/>
      <c r="AH1878" s="43"/>
      <c r="AI1878" s="43"/>
      <c r="AJ1878" s="44"/>
      <c r="AK1878" s="44"/>
      <c r="AL1878" s="44"/>
      <c r="AM1878" s="44"/>
      <c r="AN1878" s="36"/>
      <c r="AO1878" s="36"/>
      <c r="AP1878" s="36"/>
      <c r="AQ1878" s="36"/>
      <c r="AR1878" s="36"/>
      <c r="AS1878" s="36"/>
    </row>
    <row r="1879" spans="19:45" ht="30" customHeight="1" x14ac:dyDescent="0.25">
      <c r="S1879" s="4" t="str">
        <f>$BB$26</f>
        <v>-</v>
      </c>
      <c r="T1879" s="3"/>
      <c r="U1879" s="36"/>
      <c r="V1879" s="37"/>
      <c r="W1879" s="37"/>
      <c r="X1879" s="38"/>
      <c r="Y1879" s="38"/>
      <c r="Z1879" s="48"/>
      <c r="AA1879" s="39"/>
      <c r="AB1879" s="40"/>
      <c r="AC1879" s="40"/>
      <c r="AD1879" s="40"/>
      <c r="AE1879" s="41"/>
      <c r="AF1879" s="42"/>
      <c r="AG1879" s="49"/>
      <c r="AH1879" s="43"/>
      <c r="AI1879" s="43"/>
      <c r="AJ1879" s="44"/>
      <c r="AK1879" s="44"/>
      <c r="AL1879" s="44"/>
      <c r="AM1879" s="44"/>
      <c r="AN1879" s="36"/>
      <c r="AO1879" s="36"/>
      <c r="AP1879" s="36"/>
      <c r="AQ1879" s="36"/>
      <c r="AR1879" s="36"/>
      <c r="AS1879" s="36"/>
    </row>
    <row r="1880" spans="19:45" ht="30" customHeight="1" x14ac:dyDescent="0.25">
      <c r="S1880" s="4" t="str">
        <f>$BB$27</f>
        <v>-</v>
      </c>
      <c r="T1880" s="3"/>
      <c r="U1880" s="36"/>
      <c r="V1880" s="37"/>
      <c r="W1880" s="37"/>
      <c r="X1880" s="38"/>
      <c r="Y1880" s="38"/>
      <c r="Z1880" s="48"/>
      <c r="AA1880" s="39"/>
      <c r="AB1880" s="40"/>
      <c r="AC1880" s="40"/>
      <c r="AD1880" s="40"/>
      <c r="AE1880" s="41"/>
      <c r="AF1880" s="42"/>
      <c r="AG1880" s="49"/>
      <c r="AH1880" s="43"/>
      <c r="AI1880" s="43"/>
      <c r="AJ1880" s="44"/>
      <c r="AK1880" s="44"/>
      <c r="AL1880" s="44"/>
      <c r="AM1880" s="44"/>
      <c r="AN1880" s="36"/>
      <c r="AO1880" s="36"/>
      <c r="AP1880" s="36"/>
      <c r="AQ1880" s="36"/>
      <c r="AR1880" s="36"/>
      <c r="AS1880" s="36"/>
    </row>
    <row r="1881" spans="19:45" ht="30" customHeight="1" x14ac:dyDescent="0.25">
      <c r="S1881" s="4" t="str">
        <f>$BB$28</f>
        <v>-</v>
      </c>
      <c r="T1881" s="3"/>
      <c r="U1881" s="36"/>
      <c r="V1881" s="37"/>
      <c r="W1881" s="37"/>
      <c r="X1881" s="38"/>
      <c r="Y1881" s="38"/>
      <c r="Z1881" s="48"/>
      <c r="AA1881" s="39"/>
      <c r="AB1881" s="40"/>
      <c r="AC1881" s="40"/>
      <c r="AD1881" s="40"/>
      <c r="AE1881" s="41"/>
      <c r="AF1881" s="42"/>
      <c r="AG1881" s="49"/>
      <c r="AH1881" s="43"/>
      <c r="AI1881" s="43"/>
      <c r="AJ1881" s="44"/>
      <c r="AK1881" s="44"/>
      <c r="AL1881" s="44"/>
      <c r="AM1881" s="44"/>
      <c r="AN1881" s="36"/>
      <c r="AO1881" s="36"/>
      <c r="AP1881" s="36"/>
      <c r="AQ1881" s="36"/>
      <c r="AR1881" s="36"/>
      <c r="AS1881" s="36"/>
    </row>
    <row r="1882" spans="19:45" ht="30" customHeight="1" x14ac:dyDescent="0.25">
      <c r="S1882" s="4" t="str">
        <f>$BB$29</f>
        <v>-</v>
      </c>
      <c r="T1882" s="3"/>
      <c r="U1882" s="36"/>
      <c r="V1882" s="37"/>
      <c r="W1882" s="37"/>
      <c r="X1882" s="38"/>
      <c r="Y1882" s="38"/>
      <c r="Z1882" s="48"/>
      <c r="AA1882" s="39"/>
      <c r="AB1882" s="40"/>
      <c r="AC1882" s="40"/>
      <c r="AD1882" s="40"/>
      <c r="AE1882" s="41"/>
      <c r="AF1882" s="42"/>
      <c r="AG1882" s="49"/>
      <c r="AH1882" s="43"/>
      <c r="AI1882" s="43"/>
      <c r="AJ1882" s="44"/>
      <c r="AK1882" s="44"/>
      <c r="AL1882" s="44"/>
      <c r="AM1882" s="44"/>
      <c r="AN1882" s="36"/>
      <c r="AO1882" s="36"/>
      <c r="AP1882" s="36"/>
      <c r="AQ1882" s="36"/>
      <c r="AR1882" s="36"/>
      <c r="AS1882" s="36"/>
    </row>
    <row r="1883" spans="19:45" ht="30" customHeight="1" x14ac:dyDescent="0.25">
      <c r="S1883" s="4" t="str">
        <f>$BB$30</f>
        <v>-</v>
      </c>
      <c r="T1883" s="3"/>
      <c r="U1883" s="36"/>
      <c r="V1883" s="37"/>
      <c r="W1883" s="37"/>
      <c r="X1883" s="38"/>
      <c r="Y1883" s="38"/>
      <c r="Z1883" s="48"/>
      <c r="AA1883" s="39"/>
      <c r="AB1883" s="40"/>
      <c r="AC1883" s="40"/>
      <c r="AD1883" s="40"/>
      <c r="AE1883" s="41"/>
      <c r="AF1883" s="42"/>
      <c r="AG1883" s="49"/>
      <c r="AH1883" s="43"/>
      <c r="AI1883" s="43"/>
      <c r="AJ1883" s="44"/>
      <c r="AK1883" s="44"/>
      <c r="AL1883" s="44"/>
      <c r="AM1883" s="44"/>
      <c r="AN1883" s="36"/>
      <c r="AO1883" s="36"/>
      <c r="AP1883" s="36"/>
      <c r="AQ1883" s="36"/>
      <c r="AR1883" s="36"/>
      <c r="AS1883" s="36"/>
    </row>
    <row r="1884" spans="19:45" ht="30" customHeight="1" x14ac:dyDescent="0.25">
      <c r="S1884" s="4" t="str">
        <f>$BB$31</f>
        <v>-</v>
      </c>
      <c r="T1884" s="3"/>
      <c r="U1884" s="36"/>
      <c r="V1884" s="37"/>
      <c r="W1884" s="37"/>
      <c r="X1884" s="38"/>
      <c r="Y1884" s="38"/>
      <c r="Z1884" s="48"/>
      <c r="AA1884" s="39"/>
      <c r="AB1884" s="40"/>
      <c r="AC1884" s="40"/>
      <c r="AD1884" s="40"/>
      <c r="AE1884" s="41"/>
      <c r="AF1884" s="42"/>
      <c r="AG1884" s="49"/>
      <c r="AH1884" s="43"/>
      <c r="AI1884" s="43"/>
      <c r="AJ1884" s="44"/>
      <c r="AK1884" s="44"/>
      <c r="AL1884" s="44"/>
      <c r="AM1884" s="44"/>
      <c r="AN1884" s="36"/>
      <c r="AO1884" s="36"/>
      <c r="AP1884" s="36"/>
      <c r="AQ1884" s="36"/>
      <c r="AR1884" s="36"/>
      <c r="AS1884" s="36"/>
    </row>
    <row r="1885" spans="19:45" ht="30" customHeight="1" x14ac:dyDescent="0.25">
      <c r="S1885" s="34"/>
      <c r="T1885" s="34"/>
      <c r="U1885" s="34"/>
      <c r="V1885" s="34"/>
      <c r="W1885" s="34"/>
      <c r="X1885" s="34"/>
      <c r="Y1885" s="34"/>
      <c r="Z1885" s="34"/>
      <c r="AA1885" s="34"/>
      <c r="AB1885" s="34"/>
      <c r="AC1885" s="34"/>
      <c r="AD1885" s="34"/>
      <c r="AE1885" s="34"/>
      <c r="AF1885" s="34"/>
      <c r="AG1885" s="34"/>
      <c r="AH1885" s="34"/>
      <c r="AI1885" s="34"/>
      <c r="AJ1885" s="34"/>
      <c r="AK1885" s="34"/>
      <c r="AL1885" s="34"/>
      <c r="AM1885" s="34"/>
      <c r="AN1885" s="34"/>
      <c r="AO1885" s="34"/>
      <c r="AP1885" s="34"/>
      <c r="AQ1885" s="34"/>
      <c r="AR1885" s="6"/>
      <c r="AS1885" s="6"/>
    </row>
    <row r="1886" spans="19:45" ht="30" customHeight="1" x14ac:dyDescent="0.25">
      <c r="S1886" s="31" cm="1">
        <f t="array" ref="S1886">BoxNum(ROW($S1886))</f>
        <v>30</v>
      </c>
      <c r="T1886" s="7" t="s">
        <v>698</v>
      </c>
      <c r="U1886" s="15" t="s">
        <v>1311</v>
      </c>
      <c r="V1886" s="12"/>
      <c r="W1886" s="65"/>
      <c r="X1886" s="12"/>
      <c r="Y1886" s="7">
        <f>VLOOKUP(U1886,$DX$1:$DZ$21,3,FALSE)</f>
        <v>0</v>
      </c>
      <c r="AD1886" s="8"/>
    </row>
    <row r="1887" spans="19:45" ht="30" customHeight="1" x14ac:dyDescent="0.25">
      <c r="S1887" s="7" t="s">
        <v>24</v>
      </c>
      <c r="T1887" s="15" t="s">
        <v>1154</v>
      </c>
      <c r="U1887" s="5" t="s">
        <v>23</v>
      </c>
      <c r="V1887" s="7" t="str">
        <f>VLOOKUP(U1886,$DX$1:$DZ$21,2,FALSE)</f>
        <v>Bit11,15</v>
      </c>
      <c r="W1887" s="19"/>
      <c r="X1887" s="19"/>
      <c r="Y1887" s="19"/>
      <c r="Z1887" s="19"/>
      <c r="AA1887" s="5" t="s">
        <v>592</v>
      </c>
      <c r="AB1887" s="26" t="str">
        <f>T1906&amp;"_"&amp;ABS(T1904)&amp;"dB_"&amp;T1908&amp;"_"&amp;T1909&amp;"_"&amp;GetAbsMaxMinText(AF1890:AG1949)&amp;"_"&amp;T1889&amp;"_"&amp;T1888&amp;S1886&amp;"."&amp;T1912</f>
        <v>10V_NormalMode_38dB_304ZA_2391A_357_447_ZTS6211E_PR30.1</v>
      </c>
      <c r="AC1887" s="18"/>
      <c r="AD1887" s="18"/>
      <c r="AE1887" s="18"/>
      <c r="AF1887" s="18"/>
      <c r="AG1887" s="18"/>
      <c r="AH1887" s="19"/>
      <c r="AI1887" s="19" t="s">
        <v>2</v>
      </c>
      <c r="AJ1887" s="16" t="s">
        <v>1303</v>
      </c>
      <c r="AK1887" s="16"/>
      <c r="AL1887" s="16"/>
      <c r="AM1887" s="16"/>
      <c r="AN1887" s="16"/>
      <c r="AO1887" s="16"/>
      <c r="AP1887" s="16"/>
      <c r="AQ1887" s="16"/>
      <c r="AR1887" s="16"/>
      <c r="AS1887" s="16"/>
    </row>
    <row r="1888" spans="19:45" ht="30" customHeight="1" x14ac:dyDescent="0.25">
      <c r="S1888" s="7" t="s">
        <v>5</v>
      </c>
      <c r="T1888" s="15" t="s">
        <v>1162</v>
      </c>
      <c r="U1888" s="32" t="str">
        <f>HYPERLINK("#A"&amp;(S1886+1),"&lt;==Block" &amp; $S1886 &amp;"==&gt;")</f>
        <v>&lt;==Block30==&gt;</v>
      </c>
      <c r="V1888" s="51"/>
      <c r="W1888" s="19"/>
      <c r="X1888" s="19"/>
      <c r="Y1888" s="23"/>
      <c r="Z1888" s="8"/>
      <c r="AA1888" s="19"/>
      <c r="AB1888" s="121" t="str" cm="1">
        <f t="array" aca="1" ref="AB1888" ca="1">IF(INDIRECT(ADDRESS((QUOTIENT(ROW(AB1888)-0.1,65)*65)+4,COLUMN(AB1889)))="Gain-inphase","$BM$2:$BM$31","$BN$2:$BN$31")</f>
        <v>$BM$2:$BM$31</v>
      </c>
      <c r="AC1888" s="19"/>
      <c r="AD1888" s="19"/>
      <c r="AE1888" s="19"/>
      <c r="AF1888" s="19"/>
      <c r="AG1888" s="19"/>
      <c r="AH1888" s="19"/>
      <c r="AI1888" s="19"/>
      <c r="AJ1888" s="19"/>
      <c r="AK1888" s="19"/>
      <c r="AL1888" s="19"/>
      <c r="AM1888" s="19"/>
      <c r="AN1888" s="57" t="s">
        <v>723</v>
      </c>
      <c r="AO1888" s="57" t="s">
        <v>709</v>
      </c>
      <c r="AP1888" s="57" t="s">
        <v>710</v>
      </c>
      <c r="AQ1888" s="57" t="s">
        <v>611</v>
      </c>
      <c r="AR1888" s="57" t="s">
        <v>711</v>
      </c>
      <c r="AS1888" s="50"/>
    </row>
    <row r="1889" spans="19:45" ht="30" customHeight="1" x14ac:dyDescent="0.25">
      <c r="S1889" s="7" t="s">
        <v>10</v>
      </c>
      <c r="T1889" s="15" t="s">
        <v>1176</v>
      </c>
      <c r="U1889" s="52" t="s">
        <v>775</v>
      </c>
      <c r="V1889" s="33" t="s">
        <v>601</v>
      </c>
      <c r="W1889" s="33" t="s">
        <v>602</v>
      </c>
      <c r="X1889" s="33" t="s">
        <v>603</v>
      </c>
      <c r="Y1889" s="33" t="s">
        <v>603</v>
      </c>
      <c r="Z1889" s="33" t="s">
        <v>591</v>
      </c>
      <c r="AA1889" s="33" t="s">
        <v>7</v>
      </c>
      <c r="AB1889" s="120" t="s">
        <v>1329</v>
      </c>
      <c r="AC1889" s="33" t="s">
        <v>577</v>
      </c>
      <c r="AD1889" s="33" t="s">
        <v>611</v>
      </c>
      <c r="AE1889" s="33" t="s">
        <v>569</v>
      </c>
      <c r="AF1889" s="35" t="s">
        <v>593</v>
      </c>
      <c r="AG1889" s="35" t="s">
        <v>594</v>
      </c>
      <c r="AH1889" s="35" t="s">
        <v>595</v>
      </c>
      <c r="AI1889" s="35" t="s">
        <v>596</v>
      </c>
      <c r="AJ1889" s="56" t="s">
        <v>597</v>
      </c>
      <c r="AK1889" s="56" t="s">
        <v>598</v>
      </c>
      <c r="AL1889" s="56" t="s">
        <v>599</v>
      </c>
      <c r="AM1889" s="56" t="s">
        <v>600</v>
      </c>
      <c r="AN1889" s="56" t="str">
        <f>VLOOKUP($T1897,$DE$1:$DJ$31,2,FALSE)</f>
        <v>Full</v>
      </c>
      <c r="AO1889" s="56" t="str">
        <f>VLOOKUP($T1897,$DE$1:$DJ$31,3,FALSE)</f>
        <v>Full</v>
      </c>
      <c r="AP1889" s="56" t="str">
        <f>VLOOKUP($T1897,$DE$1:$DJ$31,4,FALSE)</f>
        <v>non</v>
      </c>
      <c r="AQ1889" s="56" t="str">
        <f>VLOOKUP($T1897,$DE$1:$DJ$31,5,FALSE)</f>
        <v>non</v>
      </c>
      <c r="AR1889" s="56" t="str">
        <f>VLOOKUP($T1897,$DE$1:$DJ$31,6,FALSE)</f>
        <v>Full</v>
      </c>
      <c r="AS1889" s="35" t="s">
        <v>726</v>
      </c>
    </row>
    <row r="1890" spans="19:45" ht="30" customHeight="1" x14ac:dyDescent="0.25">
      <c r="S1890" s="7" t="s">
        <v>18</v>
      </c>
      <c r="T1890" s="15" t="s">
        <v>1278</v>
      </c>
      <c r="U1890" s="36" t="str">
        <f t="shared" ref="U1890:U1899" ca="1" si="319">ConfigCode($AA1890,$AN1890,$AO1890,$AP1890,$AQ1890,$AR1890,$AF1890,$AG1890,2)</f>
        <v>0x06=-38.00,-35.80;</v>
      </c>
      <c r="V1890" s="37"/>
      <c r="W1890" s="37"/>
      <c r="X1890" s="68"/>
      <c r="Y1890" s="68"/>
      <c r="Z1890" s="55">
        <f t="shared" ref="Z1890:Z1899" ca="1" si="320" xml:space="preserve">
N("vbias,vlookup vbias range")+
VLOOKUP($AA1890,INDIRECT(BoxVal(ROW($AA1890),34,COLUMN(T1886))),2,FALSE)+
N("gain")+
$AB1890+
N("vcm")+
VLOOKUP($AC1890,$CT$1:$DC$31,7,FALSE)+
N("(vbias*vcp*vbg-vbias)*sensor ratio")+
VbiasCal($AA1890,$AD1890,$AE1890,BoxVal(ROW($AC1890),18,COLUMN($T$22)))+
N("vbias ref+gain ref")+
$V1890+$W1890</f>
        <v>2</v>
      </c>
      <c r="AA1890" s="39" t="s">
        <v>1157</v>
      </c>
      <c r="AB1890" s="40">
        <v>2</v>
      </c>
      <c r="AC1890" s="40" t="s">
        <v>996</v>
      </c>
      <c r="AD1890" s="40">
        <v>1</v>
      </c>
      <c r="AE1890" s="41">
        <v>0</v>
      </c>
      <c r="AF1890" s="42">
        <v>-38</v>
      </c>
      <c r="AG1890" s="42">
        <v>-35.799999999999997</v>
      </c>
      <c r="AH1890" s="43">
        <f t="shared" ref="AH1890:AH1899" ca="1" si="321">$AF1890+$Z1890</f>
        <v>-36</v>
      </c>
      <c r="AI1890" s="43">
        <f t="shared" ref="AI1890:AI1899" ca="1" si="322">$AG1890+$Z1890</f>
        <v>-33.799999999999997</v>
      </c>
      <c r="AJ1890" s="44">
        <f t="shared" ref="AJ1890:AJ1899" ca="1" si="323" xml:space="preserve">
N("initial sens-loopgain")+
$AF1890-BoxVal(ROW($AA1890),26,COLUMN(INDIRECT("T"&amp;(INT(ROW($AA1907)/65))*65+2)))</f>
        <v>-38</v>
      </c>
      <c r="AK1890" s="44">
        <f t="shared" ref="AK1890:AK1899" ca="1" si="324">AJ1890+(AG1890-AF1890)</f>
        <v>-35.799999999999997</v>
      </c>
      <c r="AL1890" s="44">
        <f t="shared" ref="AL1890:AL1899" ca="1" si="325" xml:space="preserve">
N("initial sens-loopgain-gain-gain ref-vcm")+
$AH1890-
BoxVal(ROW($AA1890),26,COLUMN(INDIRECT("T"&amp;(INT(ROW($AA1907)/65))*65+2)))-
$AB1890-
$W1890-
IFERROR(VLOOKUP($AC1890,$CT$1:$DC$31,7,FALSE),0)</f>
        <v>-38</v>
      </c>
      <c r="AM1890" s="44">
        <f t="shared" ref="AM1890:AM1899" ca="1" si="326">AL1890+(AG1890-AF1890)</f>
        <v>-35.799999999999997</v>
      </c>
      <c r="AN1890" s="36" t="str">
        <f t="shared" ref="AN1890:AN1899" ca="1" si="327">IF(BoxVal(ROW(AA1890),9,COLUMN(T1888))="FIX","00",ManualLookup(AA1890,BoxVal(ROW(AA1890),4,COLUMN(AN1888)),INDIRECT(DN$3)))</f>
        <v>00</v>
      </c>
      <c r="AO1890" s="36" t="str">
        <f ca="1">ManualLookup(AB1890,BoxVal(ROW(AB1890),4,COLUMN(AO1888)),IF(INDIRECT("$AB$"&amp;(INT((ROW()-4)/65)*65+4))="Gain-outphase",INDIRECT(DO$4),INDIRECT(DO$3)))</f>
        <v>06</v>
      </c>
      <c r="AP1890" s="36" t="str">
        <f t="shared" ref="AP1890:AP1899" ca="1" si="328">ManualLookup(AC1890,BoxVal(ROW(AC1890),4,COLUMN(AP1888)),INDIRECT(DP$3))</f>
        <v>00</v>
      </c>
      <c r="AQ1890" s="36" t="str">
        <f t="shared" ref="AQ1890:AQ1899" ca="1" si="329">ManualLookup(AD1890,BoxVal(ROW(AD1890),4,COLUMN(AQ1888)),INDIRECT(DQ$3))</f>
        <v>00</v>
      </c>
      <c r="AR1890" s="36" t="str">
        <f t="shared" ref="AR1890:AR1899" ca="1" si="330">ManualLookup(AE1890,BoxVal(ROW(AE1890),4,COLUMN(AR1888)),INDIRECT(DR$3))</f>
        <v>00</v>
      </c>
      <c r="AS1890" s="33"/>
    </row>
    <row r="1891" spans="19:45" ht="30" customHeight="1" x14ac:dyDescent="0.25">
      <c r="S1891" s="7" t="s">
        <v>13</v>
      </c>
      <c r="T1891" s="15" t="s">
        <v>1158</v>
      </c>
      <c r="U1891" s="36" t="str">
        <f t="shared" ca="1" si="319"/>
        <v>0x03=-38.80,-38.00;</v>
      </c>
      <c r="V1891" s="37"/>
      <c r="W1891" s="37"/>
      <c r="X1891" s="68"/>
      <c r="Y1891" s="68"/>
      <c r="Z1891" s="55">
        <f t="shared" ca="1" si="320"/>
        <v>0.5</v>
      </c>
      <c r="AA1891" s="39" t="s">
        <v>1157</v>
      </c>
      <c r="AB1891" s="40">
        <v>0.5</v>
      </c>
      <c r="AC1891" s="40" t="s">
        <v>996</v>
      </c>
      <c r="AD1891" s="40">
        <v>1</v>
      </c>
      <c r="AE1891" s="41">
        <v>0</v>
      </c>
      <c r="AF1891" s="42">
        <v>-38.799999999999997</v>
      </c>
      <c r="AG1891" s="47">
        <f t="shared" ref="AG1891:AG1899" si="331">AF1890</f>
        <v>-38</v>
      </c>
      <c r="AH1891" s="43">
        <f t="shared" ca="1" si="321"/>
        <v>-38.299999999999997</v>
      </c>
      <c r="AI1891" s="43">
        <f t="shared" ca="1" si="322"/>
        <v>-37.5</v>
      </c>
      <c r="AJ1891" s="44">
        <f t="shared" ca="1" si="323"/>
        <v>-38.799999999999997</v>
      </c>
      <c r="AK1891" s="44">
        <f t="shared" ca="1" si="324"/>
        <v>-38</v>
      </c>
      <c r="AL1891" s="44">
        <f t="shared" ca="1" si="325"/>
        <v>-38.799999999999997</v>
      </c>
      <c r="AM1891" s="44">
        <f t="shared" ca="1" si="326"/>
        <v>-38</v>
      </c>
      <c r="AN1891" s="36" t="str">
        <f t="shared" ca="1" si="327"/>
        <v>00</v>
      </c>
      <c r="AO1891" s="36" t="str">
        <f ca="1">ManualLookup(AB1891,BoxVal(ROW(AB1891),4,COLUMN(AO1889)),IF(INDIRECT("$AB$"&amp;(INT((ROW()-4)/65)*65+4))="Gain-outphase",INDIRECT(DO$4),INDIRECT(DO$3)))</f>
        <v>03</v>
      </c>
      <c r="AP1891" s="36" t="str">
        <f t="shared" ca="1" si="328"/>
        <v>00</v>
      </c>
      <c r="AQ1891" s="36" t="str">
        <f t="shared" ca="1" si="329"/>
        <v>00</v>
      </c>
      <c r="AR1891" s="36" t="str">
        <f t="shared" ca="1" si="330"/>
        <v>00</v>
      </c>
      <c r="AS1891" s="36"/>
    </row>
    <row r="1892" spans="19:45" ht="30" customHeight="1" x14ac:dyDescent="0.25">
      <c r="S1892" s="26"/>
      <c r="T1892" s="17"/>
      <c r="U1892" s="36" t="str">
        <f t="shared" ca="1" si="319"/>
        <v>0x04=-39.30,-38.80;</v>
      </c>
      <c r="V1892" s="37"/>
      <c r="W1892" s="37"/>
      <c r="X1892" s="68"/>
      <c r="Y1892" s="68"/>
      <c r="Z1892" s="55">
        <f t="shared" ca="1" si="320"/>
        <v>1</v>
      </c>
      <c r="AA1892" s="39" t="s">
        <v>436</v>
      </c>
      <c r="AB1892" s="40">
        <v>1</v>
      </c>
      <c r="AC1892" s="40" t="s">
        <v>995</v>
      </c>
      <c r="AD1892" s="40">
        <v>1</v>
      </c>
      <c r="AE1892" s="41">
        <v>0</v>
      </c>
      <c r="AF1892" s="42">
        <v>-39.299999999999997</v>
      </c>
      <c r="AG1892" s="47">
        <f t="shared" si="331"/>
        <v>-38.799999999999997</v>
      </c>
      <c r="AH1892" s="43">
        <f t="shared" ca="1" si="321"/>
        <v>-38.299999999999997</v>
      </c>
      <c r="AI1892" s="43">
        <f t="shared" ca="1" si="322"/>
        <v>-37.799999999999997</v>
      </c>
      <c r="AJ1892" s="44">
        <f t="shared" ca="1" si="323"/>
        <v>-39.299999999999997</v>
      </c>
      <c r="AK1892" s="44">
        <f t="shared" ca="1" si="324"/>
        <v>-38.799999999999997</v>
      </c>
      <c r="AL1892" s="44">
        <f t="shared" ca="1" si="325"/>
        <v>-39.299999999999997</v>
      </c>
      <c r="AM1892" s="44">
        <f t="shared" ca="1" si="326"/>
        <v>-38.799999999999997</v>
      </c>
      <c r="AN1892" s="36" t="str">
        <f t="shared" ca="1" si="327"/>
        <v>00</v>
      </c>
      <c r="AO1892" s="36" t="str">
        <f ca="1">ManualLookup(AB1892,BoxVal(ROW(AB1892),4,COLUMN(AO1890)),IF(INDIRECT("$AB$"&amp;(INT((ROW()-4)/65)*65+4))="Gain-outphase",INDIRECT(DO$4),INDIRECT(DO$3)))</f>
        <v>04</v>
      </c>
      <c r="AP1892" s="36" t="str">
        <f t="shared" ca="1" si="328"/>
        <v>00</v>
      </c>
      <c r="AQ1892" s="36" t="str">
        <f t="shared" ca="1" si="329"/>
        <v>00</v>
      </c>
      <c r="AR1892" s="36" t="str">
        <f t="shared" ca="1" si="330"/>
        <v>00</v>
      </c>
      <c r="AS1892" s="36"/>
    </row>
    <row r="1893" spans="19:45" ht="30" customHeight="1" x14ac:dyDescent="0.25">
      <c r="S1893" s="7" t="s">
        <v>19</v>
      </c>
      <c r="T1893" s="15" t="s">
        <v>799</v>
      </c>
      <c r="U1893" s="36" t="str">
        <f t="shared" ca="1" si="319"/>
        <v>0x05=-39.80,-39.30;</v>
      </c>
      <c r="V1893" s="37"/>
      <c r="W1893" s="37"/>
      <c r="X1893" s="68"/>
      <c r="Y1893" s="68"/>
      <c r="Z1893" s="55">
        <f t="shared" ca="1" si="320"/>
        <v>1.5</v>
      </c>
      <c r="AA1893" s="39" t="s">
        <v>436</v>
      </c>
      <c r="AB1893" s="40">
        <v>1.5</v>
      </c>
      <c r="AC1893" s="40" t="s">
        <v>995</v>
      </c>
      <c r="AD1893" s="40">
        <v>1</v>
      </c>
      <c r="AE1893" s="41">
        <v>0</v>
      </c>
      <c r="AF1893" s="42">
        <v>-39.799999999999997</v>
      </c>
      <c r="AG1893" s="47">
        <f t="shared" si="331"/>
        <v>-39.299999999999997</v>
      </c>
      <c r="AH1893" s="43">
        <f t="shared" ca="1" si="321"/>
        <v>-38.299999999999997</v>
      </c>
      <c r="AI1893" s="43">
        <f t="shared" ca="1" si="322"/>
        <v>-37.799999999999997</v>
      </c>
      <c r="AJ1893" s="44">
        <f t="shared" ca="1" si="323"/>
        <v>-39.799999999999997</v>
      </c>
      <c r="AK1893" s="44">
        <f t="shared" ca="1" si="324"/>
        <v>-39.299999999999997</v>
      </c>
      <c r="AL1893" s="44">
        <f t="shared" ca="1" si="325"/>
        <v>-39.799999999999997</v>
      </c>
      <c r="AM1893" s="44">
        <f t="shared" ca="1" si="326"/>
        <v>-39.299999999999997</v>
      </c>
      <c r="AN1893" s="36" t="str">
        <f t="shared" ca="1" si="327"/>
        <v>00</v>
      </c>
      <c r="AO1893" s="36" t="str">
        <f ca="1">ManualLookup(AB1893,BoxVal(ROW(AB1893),4,COLUMN(AO1891)),IF(INDIRECT("$AB$"&amp;(INT((ROW()-4)/65)*65+4))="Gain-outphase",INDIRECT(DO$4),INDIRECT(DO$3)))</f>
        <v>05</v>
      </c>
      <c r="AP1893" s="36" t="str">
        <f t="shared" ca="1" si="328"/>
        <v>00</v>
      </c>
      <c r="AQ1893" s="36" t="str">
        <f t="shared" ca="1" si="329"/>
        <v>00</v>
      </c>
      <c r="AR1893" s="36" t="str">
        <f t="shared" ca="1" si="330"/>
        <v>00</v>
      </c>
      <c r="AS1893" s="36"/>
    </row>
    <row r="1894" spans="19:45" ht="30" customHeight="1" x14ac:dyDescent="0.25">
      <c r="S1894" s="7" t="s">
        <v>15</v>
      </c>
      <c r="T1894" s="15" t="s">
        <v>1157</v>
      </c>
      <c r="U1894" s="36" t="str">
        <f t="shared" ca="1" si="319"/>
        <v>0x06=-40.30,-39.80;</v>
      </c>
      <c r="V1894" s="37"/>
      <c r="W1894" s="37"/>
      <c r="X1894" s="68"/>
      <c r="Y1894" s="68"/>
      <c r="Z1894" s="55">
        <f t="shared" ca="1" si="320"/>
        <v>2</v>
      </c>
      <c r="AA1894" s="39" t="s">
        <v>436</v>
      </c>
      <c r="AB1894" s="40">
        <v>2</v>
      </c>
      <c r="AC1894" s="40" t="s">
        <v>995</v>
      </c>
      <c r="AD1894" s="40">
        <v>1</v>
      </c>
      <c r="AE1894" s="41">
        <v>0</v>
      </c>
      <c r="AF1894" s="42">
        <v>-40.299999999999997</v>
      </c>
      <c r="AG1894" s="47">
        <f t="shared" si="331"/>
        <v>-39.799999999999997</v>
      </c>
      <c r="AH1894" s="43">
        <f t="shared" ca="1" si="321"/>
        <v>-38.299999999999997</v>
      </c>
      <c r="AI1894" s="43">
        <f t="shared" ca="1" si="322"/>
        <v>-37.799999999999997</v>
      </c>
      <c r="AJ1894" s="44">
        <f t="shared" ca="1" si="323"/>
        <v>-40.299999999999997</v>
      </c>
      <c r="AK1894" s="44">
        <f t="shared" ca="1" si="324"/>
        <v>-39.799999999999997</v>
      </c>
      <c r="AL1894" s="44">
        <f t="shared" ca="1" si="325"/>
        <v>-40.299999999999997</v>
      </c>
      <c r="AM1894" s="44">
        <f t="shared" ca="1" si="326"/>
        <v>-39.799999999999997</v>
      </c>
      <c r="AN1894" s="36" t="str">
        <f t="shared" ca="1" si="327"/>
        <v>00</v>
      </c>
      <c r="AO1894" s="36" t="str">
        <f ca="1">ManualLookup(AB1894,BoxVal(ROW(AB1894),4,COLUMN(AO1892)),IF(INDIRECT("$AB$"&amp;(INT((ROW()-4)/65)*65+4))="Gain-outphase",INDIRECT(DO$4),INDIRECT(DO$3)))</f>
        <v>06</v>
      </c>
      <c r="AP1894" s="36" t="str">
        <f t="shared" ca="1" si="328"/>
        <v>00</v>
      </c>
      <c r="AQ1894" s="36" t="str">
        <f t="shared" ca="1" si="329"/>
        <v>00</v>
      </c>
      <c r="AR1894" s="36" t="str">
        <f t="shared" ca="1" si="330"/>
        <v>00</v>
      </c>
      <c r="AS1894" s="36"/>
    </row>
    <row r="1895" spans="19:45" ht="30" customHeight="1" x14ac:dyDescent="0.25">
      <c r="S1895" s="7" t="s">
        <v>705</v>
      </c>
      <c r="T1895" s="15" t="s">
        <v>1152</v>
      </c>
      <c r="U1895" s="36" t="str">
        <f t="shared" ca="1" si="319"/>
        <v>0x07=-41.00,-40.30;</v>
      </c>
      <c r="V1895" s="37"/>
      <c r="W1895" s="37"/>
      <c r="X1895" s="68"/>
      <c r="Y1895" s="68"/>
      <c r="Z1895" s="55">
        <f t="shared" ca="1" si="320"/>
        <v>2.5</v>
      </c>
      <c r="AA1895" s="39" t="s">
        <v>436</v>
      </c>
      <c r="AB1895" s="40">
        <v>2.5</v>
      </c>
      <c r="AC1895" s="40" t="s">
        <v>995</v>
      </c>
      <c r="AD1895" s="40">
        <v>1</v>
      </c>
      <c r="AE1895" s="41">
        <v>0</v>
      </c>
      <c r="AF1895" s="42">
        <v>-41</v>
      </c>
      <c r="AG1895" s="47">
        <f t="shared" si="331"/>
        <v>-40.299999999999997</v>
      </c>
      <c r="AH1895" s="43">
        <f t="shared" ca="1" si="321"/>
        <v>-38.5</v>
      </c>
      <c r="AI1895" s="43">
        <f t="shared" ca="1" si="322"/>
        <v>-37.799999999999997</v>
      </c>
      <c r="AJ1895" s="44">
        <f t="shared" ca="1" si="323"/>
        <v>-41</v>
      </c>
      <c r="AK1895" s="44">
        <f t="shared" ca="1" si="324"/>
        <v>-40.299999999999997</v>
      </c>
      <c r="AL1895" s="44">
        <f t="shared" ca="1" si="325"/>
        <v>-41</v>
      </c>
      <c r="AM1895" s="44">
        <f t="shared" ca="1" si="326"/>
        <v>-40.299999999999997</v>
      </c>
      <c r="AN1895" s="36" t="str">
        <f t="shared" ca="1" si="327"/>
        <v>00</v>
      </c>
      <c r="AO1895" s="36" t="str">
        <f ca="1">ManualLookup(AB1895,BoxVal(ROW(AB1895),4,COLUMN(AO1893)),IF(INDIRECT("$AB$"&amp;(INT((ROW()-4)/65)*65+4))="Gain-outphase",INDIRECT(DO$4),INDIRECT(DO$3)))</f>
        <v>07</v>
      </c>
      <c r="AP1895" s="36" t="str">
        <f t="shared" ca="1" si="328"/>
        <v>00</v>
      </c>
      <c r="AQ1895" s="36" t="str">
        <f t="shared" ca="1" si="329"/>
        <v>00</v>
      </c>
      <c r="AR1895" s="36" t="str">
        <f t="shared" ca="1" si="330"/>
        <v>00</v>
      </c>
      <c r="AS1895" s="36"/>
    </row>
    <row r="1896" spans="19:45" ht="30" customHeight="1" x14ac:dyDescent="0.25">
      <c r="S1896" s="7" t="s">
        <v>605</v>
      </c>
      <c r="T1896" s="15" t="s">
        <v>991</v>
      </c>
      <c r="U1896" s="36" t="str">
        <f t="shared" ca="1" si="319"/>
        <v>0x08=-42.00,-41.00;</v>
      </c>
      <c r="V1896" s="37"/>
      <c r="W1896" s="37"/>
      <c r="X1896" s="68"/>
      <c r="Y1896" s="68"/>
      <c r="Z1896" s="55">
        <f t="shared" ca="1" si="320"/>
        <v>3.5</v>
      </c>
      <c r="AA1896" s="39" t="s">
        <v>436</v>
      </c>
      <c r="AB1896" s="40">
        <v>3.5</v>
      </c>
      <c r="AC1896" s="40" t="s">
        <v>995</v>
      </c>
      <c r="AD1896" s="40">
        <v>1</v>
      </c>
      <c r="AE1896" s="41">
        <v>0</v>
      </c>
      <c r="AF1896" s="42">
        <v>-42</v>
      </c>
      <c r="AG1896" s="47">
        <f t="shared" si="331"/>
        <v>-41</v>
      </c>
      <c r="AH1896" s="43">
        <f t="shared" ca="1" si="321"/>
        <v>-38.5</v>
      </c>
      <c r="AI1896" s="43">
        <f t="shared" ca="1" si="322"/>
        <v>-37.5</v>
      </c>
      <c r="AJ1896" s="44">
        <f t="shared" ca="1" si="323"/>
        <v>-42</v>
      </c>
      <c r="AK1896" s="44">
        <f t="shared" ca="1" si="324"/>
        <v>-41</v>
      </c>
      <c r="AL1896" s="44">
        <f t="shared" ca="1" si="325"/>
        <v>-42</v>
      </c>
      <c r="AM1896" s="44">
        <f t="shared" ca="1" si="326"/>
        <v>-41</v>
      </c>
      <c r="AN1896" s="36" t="str">
        <f t="shared" ca="1" si="327"/>
        <v>00</v>
      </c>
      <c r="AO1896" s="36" t="str">
        <f ca="1">ManualLookup(AB1896,BoxVal(ROW(AB1896),4,COLUMN(AO1894)),IF(INDIRECT("$AB$"&amp;(INT((ROW()-4)/65)*65+4))="Gain-outphase",INDIRECT(DO$4),INDIRECT(DO$3)))</f>
        <v>08</v>
      </c>
      <c r="AP1896" s="36" t="str">
        <f t="shared" ca="1" si="328"/>
        <v>00</v>
      </c>
      <c r="AQ1896" s="36" t="str">
        <f t="shared" ca="1" si="329"/>
        <v>00</v>
      </c>
      <c r="AR1896" s="36" t="str">
        <f t="shared" ca="1" si="330"/>
        <v>00</v>
      </c>
      <c r="AS1896" s="36"/>
    </row>
    <row r="1897" spans="19:45" ht="30" customHeight="1" x14ac:dyDescent="0.25">
      <c r="S1897" s="7" t="s">
        <v>721</v>
      </c>
      <c r="T1897" s="15" t="s">
        <v>26</v>
      </c>
      <c r="U1897" s="36" t="str">
        <f t="shared" ca="1" si="319"/>
        <v>0x09=-43.00,-42.00;</v>
      </c>
      <c r="V1897" s="37"/>
      <c r="W1897" s="37"/>
      <c r="X1897" s="68"/>
      <c r="Y1897" s="68"/>
      <c r="Z1897" s="55">
        <f t="shared" ca="1" si="320"/>
        <v>4.5</v>
      </c>
      <c r="AA1897" s="39" t="s">
        <v>436</v>
      </c>
      <c r="AB1897" s="40">
        <v>4.5</v>
      </c>
      <c r="AC1897" s="40" t="s">
        <v>995</v>
      </c>
      <c r="AD1897" s="40">
        <v>1</v>
      </c>
      <c r="AE1897" s="41">
        <v>0</v>
      </c>
      <c r="AF1897" s="42">
        <v>-43</v>
      </c>
      <c r="AG1897" s="47">
        <f t="shared" si="331"/>
        <v>-42</v>
      </c>
      <c r="AH1897" s="43">
        <f t="shared" ca="1" si="321"/>
        <v>-38.5</v>
      </c>
      <c r="AI1897" s="43">
        <f t="shared" ca="1" si="322"/>
        <v>-37.5</v>
      </c>
      <c r="AJ1897" s="44">
        <f t="shared" ca="1" si="323"/>
        <v>-43</v>
      </c>
      <c r="AK1897" s="44">
        <f t="shared" ca="1" si="324"/>
        <v>-42</v>
      </c>
      <c r="AL1897" s="44">
        <f t="shared" ca="1" si="325"/>
        <v>-43</v>
      </c>
      <c r="AM1897" s="44">
        <f t="shared" ca="1" si="326"/>
        <v>-42</v>
      </c>
      <c r="AN1897" s="36" t="str">
        <f t="shared" ca="1" si="327"/>
        <v>00</v>
      </c>
      <c r="AO1897" s="36" t="str">
        <f ca="1">ManualLookup(AB1897,BoxVal(ROW(AB1897),4,COLUMN(AO1895)),IF(INDIRECT("$AB$"&amp;(INT((ROW()-4)/65)*65+4))="Gain-outphase",INDIRECT(DO$4),INDIRECT(DO$3)))</f>
        <v>09</v>
      </c>
      <c r="AP1897" s="36" t="str">
        <f t="shared" ca="1" si="328"/>
        <v>00</v>
      </c>
      <c r="AQ1897" s="36" t="str">
        <f t="shared" ca="1" si="329"/>
        <v>00</v>
      </c>
      <c r="AR1897" s="36" t="str">
        <f t="shared" ca="1" si="330"/>
        <v>00</v>
      </c>
      <c r="AS1897" s="36"/>
    </row>
    <row r="1898" spans="19:45" ht="30" customHeight="1" x14ac:dyDescent="0.25">
      <c r="S1898" s="7" t="s">
        <v>20</v>
      </c>
      <c r="T1898" s="15">
        <v>-39</v>
      </c>
      <c r="U1898" s="36" t="str">
        <f t="shared" ca="1" si="319"/>
        <v>0x0A=-44.00,-43.00;</v>
      </c>
      <c r="V1898" s="37"/>
      <c r="W1898" s="37"/>
      <c r="X1898" s="38"/>
      <c r="Y1898" s="38"/>
      <c r="Z1898" s="55">
        <f t="shared" ca="1" si="320"/>
        <v>5.5</v>
      </c>
      <c r="AA1898" s="39" t="s">
        <v>436</v>
      </c>
      <c r="AB1898" s="40">
        <v>5.5</v>
      </c>
      <c r="AC1898" s="40" t="s">
        <v>995</v>
      </c>
      <c r="AD1898" s="40">
        <v>1</v>
      </c>
      <c r="AE1898" s="41">
        <v>0</v>
      </c>
      <c r="AF1898" s="42">
        <v>-44</v>
      </c>
      <c r="AG1898" s="47">
        <f t="shared" si="331"/>
        <v>-43</v>
      </c>
      <c r="AH1898" s="43">
        <f t="shared" ca="1" si="321"/>
        <v>-38.5</v>
      </c>
      <c r="AI1898" s="43">
        <f t="shared" ca="1" si="322"/>
        <v>-37.5</v>
      </c>
      <c r="AJ1898" s="44">
        <f t="shared" ca="1" si="323"/>
        <v>-44</v>
      </c>
      <c r="AK1898" s="44">
        <f t="shared" ca="1" si="324"/>
        <v>-43</v>
      </c>
      <c r="AL1898" s="44">
        <f t="shared" ca="1" si="325"/>
        <v>-44</v>
      </c>
      <c r="AM1898" s="44">
        <f t="shared" ca="1" si="326"/>
        <v>-43</v>
      </c>
      <c r="AN1898" s="36" t="str">
        <f t="shared" ca="1" si="327"/>
        <v>00</v>
      </c>
      <c r="AO1898" s="36" t="str">
        <f ca="1">ManualLookup(AB1898,BoxVal(ROW(AB1898),4,COLUMN(AO1896)),IF(INDIRECT("$AB$"&amp;(INT((ROW()-4)/65)*65+4))="Gain-outphase",INDIRECT(DO$4),INDIRECT(DO$3)))</f>
        <v>0A</v>
      </c>
      <c r="AP1898" s="36" t="str">
        <f t="shared" ca="1" si="328"/>
        <v>00</v>
      </c>
      <c r="AQ1898" s="36" t="str">
        <f t="shared" ca="1" si="329"/>
        <v>00</v>
      </c>
      <c r="AR1898" s="36" t="str">
        <f t="shared" ca="1" si="330"/>
        <v>00</v>
      </c>
      <c r="AS1898" s="36"/>
    </row>
    <row r="1899" spans="19:45" ht="30" customHeight="1" x14ac:dyDescent="0.25">
      <c r="S1899" s="7" t="s">
        <v>691</v>
      </c>
      <c r="T1899" s="15" t="s">
        <v>1333</v>
      </c>
      <c r="U1899" s="36" t="str">
        <f t="shared" ca="1" si="319"/>
        <v>0x0B=-44.70,-44.00;</v>
      </c>
      <c r="V1899" s="37"/>
      <c r="W1899" s="37"/>
      <c r="X1899" s="38"/>
      <c r="Y1899" s="38"/>
      <c r="Z1899" s="55">
        <f t="shared" ca="1" si="320"/>
        <v>6.5</v>
      </c>
      <c r="AA1899" s="39" t="s">
        <v>436</v>
      </c>
      <c r="AB1899" s="40">
        <v>6.5</v>
      </c>
      <c r="AC1899" s="40" t="s">
        <v>995</v>
      </c>
      <c r="AD1899" s="40">
        <v>1</v>
      </c>
      <c r="AE1899" s="41">
        <v>0</v>
      </c>
      <c r="AF1899" s="42">
        <v>-44.7</v>
      </c>
      <c r="AG1899" s="47">
        <f t="shared" si="331"/>
        <v>-44</v>
      </c>
      <c r="AH1899" s="43">
        <f t="shared" ca="1" si="321"/>
        <v>-38.200000000000003</v>
      </c>
      <c r="AI1899" s="43">
        <f t="shared" ca="1" si="322"/>
        <v>-37.5</v>
      </c>
      <c r="AJ1899" s="44">
        <f t="shared" ca="1" si="323"/>
        <v>-44.7</v>
      </c>
      <c r="AK1899" s="44">
        <f t="shared" ca="1" si="324"/>
        <v>-44</v>
      </c>
      <c r="AL1899" s="44">
        <f t="shared" ca="1" si="325"/>
        <v>-44.7</v>
      </c>
      <c r="AM1899" s="44">
        <f t="shared" ca="1" si="326"/>
        <v>-44</v>
      </c>
      <c r="AN1899" s="36" t="str">
        <f t="shared" ca="1" si="327"/>
        <v>00</v>
      </c>
      <c r="AO1899" s="36" t="str">
        <f ca="1">ManualLookup(AB1899,BoxVal(ROW(AB1899),4,COLUMN(AO1897)),IF(INDIRECT("$AB$"&amp;(INT((ROW()-4)/65)*65+4))="Gain-outphase",INDIRECT(DO$4),INDIRECT(DO$3)))</f>
        <v>0B</v>
      </c>
      <c r="AP1899" s="36" t="str">
        <f t="shared" ca="1" si="328"/>
        <v>00</v>
      </c>
      <c r="AQ1899" s="36" t="str">
        <f t="shared" ca="1" si="329"/>
        <v>00</v>
      </c>
      <c r="AR1899" s="36" t="str">
        <f t="shared" ca="1" si="330"/>
        <v>00</v>
      </c>
      <c r="AS1899" s="36"/>
    </row>
    <row r="1900" spans="19:45" ht="30" customHeight="1" x14ac:dyDescent="0.25">
      <c r="S1900" s="7" t="s">
        <v>544</v>
      </c>
      <c r="T1900" s="15" t="s">
        <v>993</v>
      </c>
      <c r="U1900" s="36"/>
      <c r="V1900" s="37"/>
      <c r="W1900" s="37"/>
      <c r="X1900" s="38"/>
      <c r="Y1900" s="38"/>
      <c r="Z1900" s="48"/>
      <c r="AA1900" s="39"/>
      <c r="AB1900" s="40"/>
      <c r="AC1900" s="40"/>
      <c r="AD1900" s="40"/>
      <c r="AE1900" s="41"/>
      <c r="AF1900" s="42"/>
      <c r="AG1900" s="49"/>
      <c r="AH1900" s="43"/>
      <c r="AI1900" s="43"/>
      <c r="AJ1900" s="44"/>
      <c r="AK1900" s="44"/>
      <c r="AL1900" s="44"/>
      <c r="AM1900" s="44"/>
      <c r="AN1900" s="36"/>
      <c r="AO1900" s="36"/>
      <c r="AP1900" s="36"/>
      <c r="AQ1900" s="36"/>
      <c r="AR1900" s="36"/>
      <c r="AS1900" s="36"/>
    </row>
    <row r="1901" spans="19:45" ht="30" customHeight="1" x14ac:dyDescent="0.25">
      <c r="S1901" s="7" t="s">
        <v>12</v>
      </c>
      <c r="T1901" s="15" t="s">
        <v>548</v>
      </c>
      <c r="U1901" s="36"/>
      <c r="V1901" s="37"/>
      <c r="W1901" s="37"/>
      <c r="X1901" s="38"/>
      <c r="Y1901" s="38"/>
      <c r="Z1901" s="48"/>
      <c r="AA1901" s="39"/>
      <c r="AB1901" s="40"/>
      <c r="AC1901" s="40"/>
      <c r="AD1901" s="40"/>
      <c r="AE1901" s="41"/>
      <c r="AF1901" s="42"/>
      <c r="AG1901" s="49"/>
      <c r="AH1901" s="43"/>
      <c r="AI1901" s="43"/>
      <c r="AJ1901" s="44"/>
      <c r="AK1901" s="44"/>
      <c r="AL1901" s="44"/>
      <c r="AM1901" s="44"/>
      <c r="AN1901" s="36"/>
      <c r="AO1901" s="36"/>
      <c r="AP1901" s="36"/>
      <c r="AQ1901" s="36"/>
      <c r="AR1901" s="36"/>
      <c r="AS1901" s="36"/>
    </row>
    <row r="1902" spans="19:45" ht="30" customHeight="1" x14ac:dyDescent="0.25">
      <c r="S1902" s="26" t="s">
        <v>773</v>
      </c>
      <c r="T1902" s="15" t="s">
        <v>562</v>
      </c>
      <c r="U1902" s="36"/>
      <c r="V1902" s="37"/>
      <c r="W1902" s="37"/>
      <c r="X1902" s="38"/>
      <c r="Y1902" s="38"/>
      <c r="Z1902" s="48"/>
      <c r="AA1902" s="39"/>
      <c r="AB1902" s="40"/>
      <c r="AC1902" s="40"/>
      <c r="AD1902" s="40"/>
      <c r="AE1902" s="41"/>
      <c r="AF1902" s="42"/>
      <c r="AG1902" s="49"/>
      <c r="AH1902" s="43"/>
      <c r="AI1902" s="43"/>
      <c r="AJ1902" s="44"/>
      <c r="AK1902" s="44"/>
      <c r="AL1902" s="44"/>
      <c r="AM1902" s="44"/>
      <c r="AN1902" s="36"/>
      <c r="AO1902" s="36"/>
      <c r="AP1902" s="36"/>
      <c r="AQ1902" s="36"/>
      <c r="AR1902" s="36"/>
      <c r="AS1902" s="36"/>
    </row>
    <row r="1903" spans="19:45" ht="30" customHeight="1" x14ac:dyDescent="0.25">
      <c r="S1903" s="7" t="s">
        <v>573</v>
      </c>
      <c r="T1903" s="15">
        <v>1.1000000000000001</v>
      </c>
      <c r="U1903" s="36"/>
      <c r="V1903" s="37"/>
      <c r="W1903" s="37"/>
      <c r="X1903" s="38"/>
      <c r="Y1903" s="38"/>
      <c r="Z1903" s="48"/>
      <c r="AA1903" s="39"/>
      <c r="AB1903" s="40"/>
      <c r="AC1903" s="40"/>
      <c r="AD1903" s="40"/>
      <c r="AE1903" s="41"/>
      <c r="AF1903" s="42"/>
      <c r="AG1903" s="49"/>
      <c r="AH1903" s="43"/>
      <c r="AI1903" s="43"/>
      <c r="AJ1903" s="44"/>
      <c r="AK1903" s="44"/>
      <c r="AL1903" s="44"/>
      <c r="AM1903" s="44"/>
      <c r="AN1903" s="36"/>
      <c r="AO1903" s="36"/>
      <c r="AP1903" s="36"/>
      <c r="AQ1903" s="36"/>
      <c r="AR1903" s="36"/>
      <c r="AS1903" s="36"/>
    </row>
    <row r="1904" spans="19:45" ht="30" customHeight="1" x14ac:dyDescent="0.25">
      <c r="S1904" s="7" t="s">
        <v>590</v>
      </c>
      <c r="T1904" s="15">
        <f>VLOOKUP(T1889,MPN!$A$1:$E$1000,4,FALSE)</f>
        <v>-38</v>
      </c>
      <c r="U1904" s="36"/>
      <c r="V1904" s="37"/>
      <c r="W1904" s="37"/>
      <c r="X1904" s="38"/>
      <c r="Y1904" s="38"/>
      <c r="Z1904" s="48"/>
      <c r="AA1904" s="39"/>
      <c r="AB1904" s="40"/>
      <c r="AC1904" s="40"/>
      <c r="AD1904" s="40"/>
      <c r="AE1904" s="41"/>
      <c r="AF1904" s="42"/>
      <c r="AG1904" s="49"/>
      <c r="AH1904" s="43"/>
      <c r="AI1904" s="43"/>
      <c r="AJ1904" s="44"/>
      <c r="AK1904" s="44"/>
      <c r="AL1904" s="44"/>
      <c r="AM1904" s="44"/>
      <c r="AN1904" s="36"/>
      <c r="AO1904" s="36"/>
      <c r="AP1904" s="36"/>
      <c r="AQ1904" s="36"/>
      <c r="AR1904" s="36"/>
      <c r="AS1904" s="36"/>
    </row>
    <row r="1905" spans="19:45" ht="30" customHeight="1" x14ac:dyDescent="0.25">
      <c r="S1905" s="7" t="s">
        <v>693</v>
      </c>
      <c r="T1905" s="15">
        <v>0.8</v>
      </c>
      <c r="U1905" s="36"/>
      <c r="V1905" s="37"/>
      <c r="W1905" s="37"/>
      <c r="X1905" s="38"/>
      <c r="Y1905" s="38"/>
      <c r="Z1905" s="48"/>
      <c r="AA1905" s="39"/>
      <c r="AB1905" s="40"/>
      <c r="AC1905" s="40"/>
      <c r="AD1905" s="40"/>
      <c r="AE1905" s="41"/>
      <c r="AF1905" s="42"/>
      <c r="AG1905" s="49"/>
      <c r="AH1905" s="43"/>
      <c r="AI1905" s="43"/>
      <c r="AJ1905" s="44"/>
      <c r="AK1905" s="44"/>
      <c r="AL1905" s="44"/>
      <c r="AM1905" s="44"/>
      <c r="AN1905" s="36"/>
      <c r="AO1905" s="36"/>
      <c r="AP1905" s="36"/>
      <c r="AQ1905" s="36"/>
      <c r="AR1905" s="36"/>
      <c r="AS1905" s="36"/>
    </row>
    <row r="1906" spans="19:45" ht="30" customHeight="1" x14ac:dyDescent="0.25">
      <c r="S1906" s="7" t="s">
        <v>604</v>
      </c>
      <c r="T1906" s="7" t="str">
        <f>VLOOKUP($T1893,$AU$1:$AZ$31,MATCH($T1887,$AU$1:$AZ$1,0),FALSE)&amp;"_"&amp;T1895</f>
        <v>10V_NormalMode</v>
      </c>
      <c r="U1906" s="36"/>
      <c r="V1906" s="37"/>
      <c r="W1906" s="37"/>
      <c r="X1906" s="38"/>
      <c r="Y1906" s="38"/>
      <c r="Z1906" s="48"/>
      <c r="AA1906" s="39"/>
      <c r="AB1906" s="40"/>
      <c r="AC1906" s="40"/>
      <c r="AD1906" s="40"/>
      <c r="AE1906" s="41"/>
      <c r="AF1906" s="42"/>
      <c r="AG1906" s="49"/>
      <c r="AH1906" s="43"/>
      <c r="AI1906" s="43"/>
      <c r="AJ1906" s="44"/>
      <c r="AK1906" s="44"/>
      <c r="AL1906" s="44"/>
      <c r="AM1906" s="44"/>
      <c r="AN1906" s="36"/>
      <c r="AO1906" s="36"/>
      <c r="AP1906" s="36"/>
      <c r="AQ1906" s="36"/>
      <c r="AR1906" s="36"/>
      <c r="AS1906" s="36"/>
    </row>
    <row r="1907" spans="19:45" ht="30" customHeight="1" x14ac:dyDescent="0.25">
      <c r="S1907" s="7" t="s">
        <v>424</v>
      </c>
      <c r="T1907" s="7" t="str">
        <f>VLOOKUP($T1889,MPN!$A$1:$E$500,2,FALSE)</f>
        <v>AMIC</v>
      </c>
      <c r="U1907" s="36"/>
      <c r="V1907" s="37"/>
      <c r="W1907" s="37"/>
      <c r="X1907" s="38"/>
      <c r="Y1907" s="38"/>
      <c r="Z1907" s="48"/>
      <c r="AA1907" s="39"/>
      <c r="AB1907" s="40"/>
      <c r="AC1907" s="40"/>
      <c r="AD1907" s="40"/>
      <c r="AE1907" s="41"/>
      <c r="AF1907" s="42"/>
      <c r="AG1907" s="49"/>
      <c r="AH1907" s="43"/>
      <c r="AI1907" s="43"/>
      <c r="AJ1907" s="44"/>
      <c r="AK1907" s="44"/>
      <c r="AL1907" s="44"/>
      <c r="AM1907" s="44"/>
      <c r="AN1907" s="36"/>
      <c r="AO1907" s="36"/>
      <c r="AP1907" s="36"/>
      <c r="AQ1907" s="36"/>
      <c r="AR1907" s="36"/>
      <c r="AS1907" s="36"/>
    </row>
    <row r="1908" spans="19:45" ht="30" customHeight="1" x14ac:dyDescent="0.25">
      <c r="S1908" s="7" t="s">
        <v>16</v>
      </c>
      <c r="T1908" s="7" t="str">
        <f>VLOOKUP($T1890,ASIC!$A$1:$B$200,2,FALSE)</f>
        <v>304ZA</v>
      </c>
      <c r="U1908" s="36"/>
      <c r="V1908" s="37"/>
      <c r="W1908" s="37"/>
      <c r="X1908" s="38"/>
      <c r="Y1908" s="38"/>
      <c r="Z1908" s="48"/>
      <c r="AA1908" s="39"/>
      <c r="AB1908" s="40"/>
      <c r="AC1908" s="40"/>
      <c r="AD1908" s="40"/>
      <c r="AE1908" s="41"/>
      <c r="AF1908" s="42"/>
      <c r="AG1908" s="49"/>
      <c r="AH1908" s="43"/>
      <c r="AI1908" s="43"/>
      <c r="AJ1908" s="44"/>
      <c r="AK1908" s="44"/>
      <c r="AL1908" s="44"/>
      <c r="AM1908" s="44"/>
      <c r="AN1908" s="36"/>
      <c r="AO1908" s="36"/>
      <c r="AP1908" s="36"/>
      <c r="AQ1908" s="36"/>
      <c r="AR1908" s="36"/>
      <c r="AS1908" s="36"/>
    </row>
    <row r="1909" spans="19:45" ht="30" customHeight="1" x14ac:dyDescent="0.25">
      <c r="S1909" s="7" t="s">
        <v>17</v>
      </c>
      <c r="T1909" s="7" t="str">
        <f>VLOOKUP($T1891,Sensor!$A$1:$B$100,2,FALSE)</f>
        <v>2391A</v>
      </c>
      <c r="U1909" s="36"/>
      <c r="V1909" s="37"/>
      <c r="W1909" s="37"/>
      <c r="X1909" s="38"/>
      <c r="Y1909" s="38"/>
      <c r="Z1909" s="48"/>
      <c r="AA1909" s="39"/>
      <c r="AB1909" s="40"/>
      <c r="AC1909" s="40"/>
      <c r="AD1909" s="40"/>
      <c r="AE1909" s="41"/>
      <c r="AF1909" s="42"/>
      <c r="AG1909" s="49"/>
      <c r="AH1909" s="43"/>
      <c r="AI1909" s="43"/>
      <c r="AJ1909" s="44"/>
      <c r="AK1909" s="44"/>
      <c r="AL1909" s="44"/>
      <c r="AM1909" s="44"/>
      <c r="AN1909" s="36"/>
      <c r="AO1909" s="36"/>
      <c r="AP1909" s="36"/>
      <c r="AQ1909" s="36"/>
      <c r="AR1909" s="36"/>
      <c r="AS1909" s="36"/>
    </row>
    <row r="1910" spans="19:45" ht="30" customHeight="1" x14ac:dyDescent="0.25">
      <c r="S1910" s="7" t="s">
        <v>21</v>
      </c>
      <c r="T1910" s="7" t="str">
        <f>VLOOKUP($T1889,MPN!$A$1:$E$500,5,FALSE)</f>
        <v>Default</v>
      </c>
      <c r="U1910" s="36"/>
      <c r="V1910" s="37"/>
      <c r="W1910" s="37"/>
      <c r="X1910" s="38"/>
      <c r="Y1910" s="38"/>
      <c r="Z1910" s="48"/>
      <c r="AA1910" s="39"/>
      <c r="AB1910" s="40"/>
      <c r="AC1910" s="40"/>
      <c r="AD1910" s="40"/>
      <c r="AE1910" s="41"/>
      <c r="AF1910" s="42"/>
      <c r="AG1910" s="49"/>
      <c r="AH1910" s="43"/>
      <c r="AI1910" s="43"/>
      <c r="AJ1910" s="44"/>
      <c r="AK1910" s="44"/>
      <c r="AL1910" s="44"/>
      <c r="AM1910" s="44"/>
      <c r="AN1910" s="36"/>
      <c r="AO1910" s="36"/>
      <c r="AP1910" s="36"/>
      <c r="AQ1910" s="36"/>
      <c r="AR1910" s="36"/>
      <c r="AS1910" s="36"/>
    </row>
    <row r="1911" spans="19:45" ht="30" customHeight="1" x14ac:dyDescent="0.25">
      <c r="S1911" s="7" t="s">
        <v>545</v>
      </c>
      <c r="T1911" s="7">
        <f>VLOOKUP(T1900,$DT$1:$DV$31,3,FALSE)</f>
        <v>0</v>
      </c>
      <c r="U1911" s="36"/>
      <c r="V1911" s="37"/>
      <c r="W1911" s="37"/>
      <c r="X1911" s="38"/>
      <c r="Y1911" s="38"/>
      <c r="Z1911" s="48"/>
      <c r="AA1911" s="39"/>
      <c r="AB1911" s="40"/>
      <c r="AC1911" s="40"/>
      <c r="AD1911" s="40"/>
      <c r="AE1911" s="41"/>
      <c r="AF1911" s="42"/>
      <c r="AG1911" s="49"/>
      <c r="AH1911" s="43"/>
      <c r="AI1911" s="43"/>
      <c r="AJ1911" s="44"/>
      <c r="AK1911" s="44"/>
      <c r="AL1911" s="44"/>
      <c r="AM1911" s="44"/>
      <c r="AN1911" s="36"/>
      <c r="AO1911" s="36"/>
      <c r="AP1911" s="36"/>
      <c r="AQ1911" s="36"/>
      <c r="AR1911" s="36"/>
      <c r="AS1911" s="36"/>
    </row>
    <row r="1912" spans="19:45" ht="30" customHeight="1" x14ac:dyDescent="0.25">
      <c r="S1912" s="7" t="s">
        <v>22</v>
      </c>
      <c r="T1912" s="15">
        <v>1</v>
      </c>
      <c r="U1912" s="36"/>
      <c r="V1912" s="37"/>
      <c r="W1912" s="37"/>
      <c r="X1912" s="38"/>
      <c r="Y1912" s="38"/>
      <c r="Z1912" s="48"/>
      <c r="AA1912" s="39"/>
      <c r="AB1912" s="40"/>
      <c r="AC1912" s="40"/>
      <c r="AD1912" s="40"/>
      <c r="AE1912" s="41"/>
      <c r="AF1912" s="42"/>
      <c r="AG1912" s="49"/>
      <c r="AH1912" s="43"/>
      <c r="AI1912" s="43"/>
      <c r="AJ1912" s="44"/>
      <c r="AK1912" s="44"/>
      <c r="AL1912" s="44"/>
      <c r="AM1912" s="44"/>
      <c r="AN1912" s="36"/>
      <c r="AO1912" s="36"/>
      <c r="AP1912" s="36"/>
      <c r="AQ1912" s="36"/>
      <c r="AR1912" s="36"/>
      <c r="AS1912" s="36"/>
    </row>
    <row r="1913" spans="19:45" ht="30" customHeight="1" x14ac:dyDescent="0.25">
      <c r="S1913" s="7" t="s">
        <v>696</v>
      </c>
      <c r="T1913" s="28">
        <v>45840</v>
      </c>
      <c r="U1913" s="36"/>
      <c r="V1913" s="37"/>
      <c r="W1913" s="37"/>
      <c r="X1913" s="38"/>
      <c r="Y1913" s="38"/>
      <c r="Z1913" s="48"/>
      <c r="AA1913" s="39"/>
      <c r="AB1913" s="40"/>
      <c r="AC1913" s="40"/>
      <c r="AD1913" s="40"/>
      <c r="AE1913" s="41"/>
      <c r="AF1913" s="42"/>
      <c r="AG1913" s="49"/>
      <c r="AH1913" s="43"/>
      <c r="AI1913" s="43"/>
      <c r="AJ1913" s="44"/>
      <c r="AK1913" s="44"/>
      <c r="AL1913" s="44"/>
      <c r="AM1913" s="44"/>
      <c r="AN1913" s="36"/>
      <c r="AO1913" s="36"/>
      <c r="AP1913" s="36"/>
      <c r="AQ1913" s="36"/>
      <c r="AR1913" s="36"/>
      <c r="AS1913" s="36"/>
    </row>
    <row r="1914" spans="19:45" ht="30" customHeight="1" x14ac:dyDescent="0.25">
      <c r="S1914" s="7" t="s">
        <v>694</v>
      </c>
      <c r="T1914" s="15" t="s">
        <v>994</v>
      </c>
      <c r="U1914" s="36"/>
      <c r="V1914" s="37"/>
      <c r="W1914" s="37"/>
      <c r="X1914" s="38"/>
      <c r="Y1914" s="38"/>
      <c r="Z1914" s="48"/>
      <c r="AA1914" s="39"/>
      <c r="AB1914" s="40"/>
      <c r="AC1914" s="40"/>
      <c r="AD1914" s="40"/>
      <c r="AE1914" s="41"/>
      <c r="AF1914" s="42"/>
      <c r="AG1914" s="49"/>
      <c r="AH1914" s="43"/>
      <c r="AI1914" s="43"/>
      <c r="AJ1914" s="44"/>
      <c r="AK1914" s="44"/>
      <c r="AL1914" s="44"/>
      <c r="AM1914" s="44"/>
      <c r="AN1914" s="36"/>
      <c r="AO1914" s="36"/>
      <c r="AP1914" s="36"/>
      <c r="AQ1914" s="36"/>
      <c r="AR1914" s="36"/>
      <c r="AS1914" s="36"/>
    </row>
    <row r="1915" spans="19:45" ht="30" customHeight="1" x14ac:dyDescent="0.25">
      <c r="S1915" s="7" t="s">
        <v>697</v>
      </c>
      <c r="T1915" s="7">
        <f ca="1">COUNTA(U1890:U1949)</f>
        <v>10</v>
      </c>
      <c r="U1915" s="36"/>
      <c r="V1915" s="37"/>
      <c r="W1915" s="37"/>
      <c r="X1915" s="38"/>
      <c r="Y1915" s="38"/>
      <c r="Z1915" s="48"/>
      <c r="AA1915" s="39"/>
      <c r="AB1915" s="40"/>
      <c r="AC1915" s="40"/>
      <c r="AD1915" s="40"/>
      <c r="AE1915" s="41"/>
      <c r="AF1915" s="42"/>
      <c r="AG1915" s="49"/>
      <c r="AH1915" s="43"/>
      <c r="AI1915" s="43"/>
      <c r="AJ1915" s="44"/>
      <c r="AK1915" s="44"/>
      <c r="AL1915" s="44"/>
      <c r="AM1915" s="44"/>
      <c r="AN1915" s="36"/>
      <c r="AO1915" s="36"/>
      <c r="AP1915" s="36"/>
      <c r="AQ1915" s="36"/>
      <c r="AR1915" s="36"/>
      <c r="AS1915" s="36"/>
    </row>
    <row r="1916" spans="19:45" ht="30" customHeight="1" x14ac:dyDescent="0.25">
      <c r="S1916" s="7" t="s">
        <v>715</v>
      </c>
      <c r="T1916" s="7" t="str">
        <f>T1904&amp;"+/-"&amp;T1905&amp;" "&amp;T1914</f>
        <v>-38+/-0.8 dBV</v>
      </c>
      <c r="U1916" s="36"/>
      <c r="V1916" s="37"/>
      <c r="W1916" s="37"/>
      <c r="X1916" s="38"/>
      <c r="Y1916" s="38"/>
      <c r="Z1916" s="48"/>
      <c r="AA1916" s="39"/>
      <c r="AB1916" s="40"/>
      <c r="AC1916" s="40"/>
      <c r="AD1916" s="40"/>
      <c r="AE1916" s="41"/>
      <c r="AF1916" s="42"/>
      <c r="AG1916" s="49"/>
      <c r="AH1916" s="43"/>
      <c r="AI1916" s="43"/>
      <c r="AJ1916" s="44"/>
      <c r="AK1916" s="44"/>
      <c r="AL1916" s="44"/>
      <c r="AM1916" s="44"/>
      <c r="AN1916" s="36"/>
      <c r="AO1916" s="36"/>
      <c r="AP1916" s="36"/>
      <c r="AQ1916" s="36"/>
      <c r="AR1916" s="36"/>
      <c r="AS1916" s="36"/>
    </row>
    <row r="1917" spans="19:45" ht="30" customHeight="1" x14ac:dyDescent="0.25">
      <c r="S1917" s="7" t="s">
        <v>719</v>
      </c>
      <c r="T1917" s="54" t="str">
        <f>T1896&amp;" : "&amp;T1899&amp;" "&amp;"(uA)"&amp;CHAR(10)&amp;"Vdc&amp;Remark: "&amp;T1902</f>
        <v>3.3V : 100~170 (uA)
Vdc&amp;Remark: -</v>
      </c>
      <c r="U1917" s="36"/>
      <c r="V1917" s="37"/>
      <c r="W1917" s="37"/>
      <c r="X1917" s="38"/>
      <c r="Y1917" s="38"/>
      <c r="Z1917" s="48"/>
      <c r="AA1917" s="39"/>
      <c r="AB1917" s="40"/>
      <c r="AC1917" s="40"/>
      <c r="AD1917" s="40"/>
      <c r="AE1917" s="41"/>
      <c r="AF1917" s="42"/>
      <c r="AG1917" s="49"/>
      <c r="AH1917" s="43"/>
      <c r="AI1917" s="43"/>
      <c r="AJ1917" s="44"/>
      <c r="AK1917" s="44"/>
      <c r="AL1917" s="44"/>
      <c r="AM1917" s="44"/>
      <c r="AN1917" s="36"/>
      <c r="AO1917" s="36"/>
      <c r="AP1917" s="36"/>
      <c r="AQ1917" s="36"/>
      <c r="AR1917" s="36"/>
      <c r="AS1917" s="36"/>
    </row>
    <row r="1918" spans="19:45" ht="30" customHeight="1" x14ac:dyDescent="0.25">
      <c r="U1918" s="36"/>
      <c r="V1918" s="37"/>
      <c r="W1918" s="37"/>
      <c r="X1918" s="38"/>
      <c r="Y1918" s="38"/>
      <c r="Z1918" s="48"/>
      <c r="AA1918" s="39"/>
      <c r="AB1918" s="40"/>
      <c r="AC1918" s="40"/>
      <c r="AD1918" s="40"/>
      <c r="AE1918" s="41"/>
      <c r="AF1918" s="42"/>
      <c r="AG1918" s="49"/>
      <c r="AH1918" s="43"/>
      <c r="AI1918" s="43"/>
      <c r="AJ1918" s="44"/>
      <c r="AK1918" s="44"/>
      <c r="AL1918" s="44"/>
      <c r="AM1918" s="44"/>
      <c r="AN1918" s="36"/>
      <c r="AO1918" s="36"/>
      <c r="AP1918" s="36"/>
      <c r="AQ1918" s="36"/>
      <c r="AR1918" s="36"/>
      <c r="AS1918" s="36"/>
    </row>
    <row r="1919" spans="19:45" ht="30" customHeight="1" x14ac:dyDescent="0.25">
      <c r="S1919" s="2" t="s">
        <v>14</v>
      </c>
      <c r="T1919" s="2" t="str">
        <f>ADDRESS(ROW(S1919),COLUMN($S$1))&amp;":"&amp;ADDRESS(ROW(S1949),COLUMN($T$1))</f>
        <v>$S$1919:$T$1949</v>
      </c>
      <c r="U1919" s="36"/>
      <c r="V1919" s="37"/>
      <c r="W1919" s="37"/>
      <c r="X1919" s="38"/>
      <c r="Y1919" s="38"/>
      <c r="Z1919" s="48"/>
      <c r="AA1919" s="39"/>
      <c r="AB1919" s="40"/>
      <c r="AC1919" s="40"/>
      <c r="AD1919" s="40"/>
      <c r="AE1919" s="41"/>
      <c r="AF1919" s="42"/>
      <c r="AG1919" s="49"/>
      <c r="AH1919" s="43"/>
      <c r="AI1919" s="43"/>
      <c r="AJ1919" s="44"/>
      <c r="AK1919" s="44"/>
      <c r="AL1919" s="44"/>
      <c r="AM1919" s="44"/>
      <c r="AN1919" s="36"/>
      <c r="AO1919" s="36"/>
      <c r="AP1919" s="36"/>
      <c r="AQ1919" s="36"/>
      <c r="AR1919" s="36"/>
      <c r="AS1919" s="36"/>
    </row>
    <row r="1920" spans="19:45" ht="30" customHeight="1" x14ac:dyDescent="0.25">
      <c r="S1920" s="4" t="str">
        <f>$BB$2</f>
        <v>14V</v>
      </c>
      <c r="T1920" s="3" t="s">
        <v>255</v>
      </c>
      <c r="U1920" s="36"/>
      <c r="V1920" s="37"/>
      <c r="W1920" s="37"/>
      <c r="X1920" s="38"/>
      <c r="Y1920" s="38"/>
      <c r="Z1920" s="48"/>
      <c r="AA1920" s="39"/>
      <c r="AB1920" s="40"/>
      <c r="AC1920" s="40"/>
      <c r="AD1920" s="40"/>
      <c r="AE1920" s="41"/>
      <c r="AF1920" s="42"/>
      <c r="AG1920" s="49"/>
      <c r="AH1920" s="43"/>
      <c r="AI1920" s="43"/>
      <c r="AJ1920" s="44"/>
      <c r="AK1920" s="44"/>
      <c r="AL1920" s="44"/>
      <c r="AM1920" s="44"/>
      <c r="AN1920" s="36"/>
      <c r="AO1920" s="36"/>
      <c r="AP1920" s="36"/>
      <c r="AQ1920" s="36"/>
      <c r="AR1920" s="36"/>
      <c r="AS1920" s="36"/>
    </row>
    <row r="1921" spans="19:45" ht="30" customHeight="1" x14ac:dyDescent="0.25">
      <c r="S1921" s="4" t="str">
        <f>$BB$3</f>
        <v>13V</v>
      </c>
      <c r="T1921" s="3" t="s">
        <v>562</v>
      </c>
      <c r="U1921" s="36"/>
      <c r="V1921" s="37"/>
      <c r="W1921" s="37"/>
      <c r="X1921" s="38"/>
      <c r="Y1921" s="38"/>
      <c r="Z1921" s="48"/>
      <c r="AA1921" s="39"/>
      <c r="AB1921" s="40"/>
      <c r="AC1921" s="40"/>
      <c r="AD1921" s="40"/>
      <c r="AE1921" s="41"/>
      <c r="AF1921" s="42"/>
      <c r="AG1921" s="49"/>
      <c r="AH1921" s="43"/>
      <c r="AI1921" s="43"/>
      <c r="AJ1921" s="44"/>
      <c r="AK1921" s="44"/>
      <c r="AL1921" s="44"/>
      <c r="AM1921" s="44"/>
      <c r="AN1921" s="36"/>
      <c r="AO1921" s="36"/>
      <c r="AP1921" s="36"/>
      <c r="AQ1921" s="36"/>
      <c r="AR1921" s="36"/>
      <c r="AS1921" s="36"/>
    </row>
    <row r="1922" spans="19:45" ht="30" customHeight="1" x14ac:dyDescent="0.25">
      <c r="S1922" s="4" t="str">
        <f>$BB$4</f>
        <v>12V</v>
      </c>
      <c r="T1922" s="3" t="s">
        <v>562</v>
      </c>
      <c r="U1922" s="36"/>
      <c r="V1922" s="37"/>
      <c r="W1922" s="37"/>
      <c r="X1922" s="38"/>
      <c r="Y1922" s="38"/>
      <c r="Z1922" s="48"/>
      <c r="AA1922" s="39"/>
      <c r="AB1922" s="40"/>
      <c r="AC1922" s="40"/>
      <c r="AD1922" s="40"/>
      <c r="AE1922" s="41"/>
      <c r="AF1922" s="42"/>
      <c r="AG1922" s="49"/>
      <c r="AH1922" s="43"/>
      <c r="AI1922" s="43"/>
      <c r="AJ1922" s="44"/>
      <c r="AK1922" s="44"/>
      <c r="AL1922" s="44"/>
      <c r="AM1922" s="44"/>
      <c r="AN1922" s="36"/>
      <c r="AO1922" s="36"/>
      <c r="AP1922" s="36"/>
      <c r="AQ1922" s="36"/>
      <c r="AR1922" s="36"/>
      <c r="AS1922" s="36"/>
    </row>
    <row r="1923" spans="19:45" ht="30" customHeight="1" x14ac:dyDescent="0.25">
      <c r="S1923" s="4" t="str">
        <f>$BB$5</f>
        <v>11V</v>
      </c>
      <c r="T1923" s="3" t="s">
        <v>562</v>
      </c>
      <c r="U1923" s="36"/>
      <c r="V1923" s="37"/>
      <c r="W1923" s="37"/>
      <c r="X1923" s="38"/>
      <c r="Y1923" s="38"/>
      <c r="Z1923" s="48"/>
      <c r="AA1923" s="39"/>
      <c r="AB1923" s="40"/>
      <c r="AC1923" s="40"/>
      <c r="AD1923" s="40"/>
      <c r="AE1923" s="41"/>
      <c r="AF1923" s="42"/>
      <c r="AG1923" s="49"/>
      <c r="AH1923" s="43"/>
      <c r="AI1923" s="43"/>
      <c r="AJ1923" s="44"/>
      <c r="AK1923" s="44"/>
      <c r="AL1923" s="44"/>
      <c r="AM1923" s="44"/>
      <c r="AN1923" s="36"/>
      <c r="AO1923" s="36"/>
      <c r="AP1923" s="36"/>
      <c r="AQ1923" s="36"/>
      <c r="AR1923" s="36"/>
      <c r="AS1923" s="36"/>
    </row>
    <row r="1924" spans="19:45" ht="30" customHeight="1" x14ac:dyDescent="0.25">
      <c r="S1924" s="4" t="str">
        <f>$BB$6</f>
        <v>10V</v>
      </c>
      <c r="T1924" s="3" t="s">
        <v>562</v>
      </c>
      <c r="U1924" s="36"/>
      <c r="V1924" s="37"/>
      <c r="W1924" s="37"/>
      <c r="X1924" s="38"/>
      <c r="Y1924" s="38"/>
      <c r="Z1924" s="48"/>
      <c r="AA1924" s="39"/>
      <c r="AB1924" s="40"/>
      <c r="AC1924" s="40"/>
      <c r="AD1924" s="40"/>
      <c r="AE1924" s="41"/>
      <c r="AF1924" s="42"/>
      <c r="AG1924" s="49"/>
      <c r="AH1924" s="43"/>
      <c r="AI1924" s="43"/>
      <c r="AJ1924" s="44"/>
      <c r="AK1924" s="44"/>
      <c r="AL1924" s="44"/>
      <c r="AM1924" s="44"/>
      <c r="AN1924" s="36"/>
      <c r="AO1924" s="36"/>
      <c r="AP1924" s="36"/>
      <c r="AQ1924" s="36"/>
      <c r="AR1924" s="36"/>
      <c r="AS1924" s="36"/>
    </row>
    <row r="1925" spans="19:45" ht="30" customHeight="1" x14ac:dyDescent="0.25">
      <c r="S1925" s="4" t="str">
        <f>$BB$7</f>
        <v>9V</v>
      </c>
      <c r="T1925" s="3" t="s">
        <v>562</v>
      </c>
      <c r="U1925" s="36"/>
      <c r="V1925" s="37"/>
      <c r="W1925" s="37"/>
      <c r="X1925" s="38"/>
      <c r="Y1925" s="38"/>
      <c r="Z1925" s="48"/>
      <c r="AA1925" s="39"/>
      <c r="AB1925" s="40"/>
      <c r="AC1925" s="40"/>
      <c r="AD1925" s="40"/>
      <c r="AE1925" s="41"/>
      <c r="AF1925" s="42"/>
      <c r="AG1925" s="49"/>
      <c r="AH1925" s="43"/>
      <c r="AI1925" s="43"/>
      <c r="AJ1925" s="44"/>
      <c r="AK1925" s="44"/>
      <c r="AL1925" s="44"/>
      <c r="AM1925" s="44"/>
      <c r="AN1925" s="36"/>
      <c r="AO1925" s="36"/>
      <c r="AP1925" s="36"/>
      <c r="AQ1925" s="36"/>
      <c r="AR1925" s="36"/>
      <c r="AS1925" s="36"/>
    </row>
    <row r="1926" spans="19:45" ht="30" customHeight="1" x14ac:dyDescent="0.25">
      <c r="S1926" s="4" t="str">
        <f>$BB$8</f>
        <v>8V</v>
      </c>
      <c r="T1926" s="3" t="s">
        <v>562</v>
      </c>
      <c r="U1926" s="36"/>
      <c r="V1926" s="37"/>
      <c r="W1926" s="37"/>
      <c r="X1926" s="38"/>
      <c r="Y1926" s="38"/>
      <c r="Z1926" s="48"/>
      <c r="AA1926" s="39"/>
      <c r="AB1926" s="40"/>
      <c r="AC1926" s="40"/>
      <c r="AD1926" s="40"/>
      <c r="AE1926" s="41"/>
      <c r="AF1926" s="42"/>
      <c r="AG1926" s="49"/>
      <c r="AH1926" s="43"/>
      <c r="AI1926" s="43"/>
      <c r="AJ1926" s="44"/>
      <c r="AK1926" s="44"/>
      <c r="AL1926" s="44"/>
      <c r="AM1926" s="44"/>
      <c r="AN1926" s="36"/>
      <c r="AO1926" s="36"/>
      <c r="AP1926" s="36"/>
      <c r="AQ1926" s="36"/>
      <c r="AR1926" s="36"/>
      <c r="AS1926" s="36"/>
    </row>
    <row r="1927" spans="19:45" ht="30" customHeight="1" x14ac:dyDescent="0.25">
      <c r="S1927" s="4" t="str">
        <f>$BB$9</f>
        <v>7V</v>
      </c>
      <c r="T1927" s="3" t="s">
        <v>562</v>
      </c>
      <c r="U1927" s="36"/>
      <c r="V1927" s="37"/>
      <c r="W1927" s="37"/>
      <c r="X1927" s="38"/>
      <c r="Y1927" s="38"/>
      <c r="Z1927" s="48"/>
      <c r="AA1927" s="39"/>
      <c r="AB1927" s="40"/>
      <c r="AC1927" s="40"/>
      <c r="AD1927" s="40"/>
      <c r="AE1927" s="41"/>
      <c r="AF1927" s="42"/>
      <c r="AG1927" s="49"/>
      <c r="AH1927" s="43"/>
      <c r="AI1927" s="43"/>
      <c r="AJ1927" s="44"/>
      <c r="AK1927" s="44"/>
      <c r="AL1927" s="44"/>
      <c r="AM1927" s="44"/>
      <c r="AN1927" s="36"/>
      <c r="AO1927" s="36"/>
      <c r="AP1927" s="36"/>
      <c r="AQ1927" s="36"/>
      <c r="AR1927" s="36"/>
      <c r="AS1927" s="36"/>
    </row>
    <row r="1928" spans="19:45" ht="30" customHeight="1" x14ac:dyDescent="0.25">
      <c r="S1928" s="4" t="str">
        <f>$BB$10</f>
        <v>FIX</v>
      </c>
      <c r="T1928" s="3">
        <v>0</v>
      </c>
      <c r="U1928" s="36"/>
      <c r="V1928" s="37"/>
      <c r="W1928" s="37"/>
      <c r="X1928" s="38"/>
      <c r="Y1928" s="38"/>
      <c r="Z1928" s="48"/>
      <c r="AA1928" s="39"/>
      <c r="AB1928" s="40"/>
      <c r="AC1928" s="40"/>
      <c r="AD1928" s="40"/>
      <c r="AE1928" s="41"/>
      <c r="AF1928" s="42"/>
      <c r="AG1928" s="49"/>
      <c r="AH1928" s="43"/>
      <c r="AI1928" s="43"/>
      <c r="AJ1928" s="44"/>
      <c r="AK1928" s="44"/>
      <c r="AL1928" s="44"/>
      <c r="AM1928" s="44"/>
      <c r="AN1928" s="36"/>
      <c r="AO1928" s="36"/>
      <c r="AP1928" s="36"/>
      <c r="AQ1928" s="36"/>
      <c r="AR1928" s="36"/>
      <c r="AS1928" s="36"/>
    </row>
    <row r="1929" spans="19:45" ht="30" customHeight="1" x14ac:dyDescent="0.25">
      <c r="S1929" s="4" t="str">
        <f>$BB$11</f>
        <v>-</v>
      </c>
      <c r="T1929" s="3"/>
      <c r="U1929" s="36"/>
      <c r="V1929" s="37"/>
      <c r="W1929" s="37"/>
      <c r="X1929" s="38"/>
      <c r="Y1929" s="38"/>
      <c r="Z1929" s="48"/>
      <c r="AA1929" s="39"/>
      <c r="AB1929" s="40"/>
      <c r="AC1929" s="40"/>
      <c r="AD1929" s="40"/>
      <c r="AE1929" s="41"/>
      <c r="AF1929" s="42"/>
      <c r="AG1929" s="49"/>
      <c r="AH1929" s="43"/>
      <c r="AI1929" s="43"/>
      <c r="AJ1929" s="44"/>
      <c r="AK1929" s="44"/>
      <c r="AL1929" s="44"/>
      <c r="AM1929" s="44"/>
      <c r="AN1929" s="36"/>
      <c r="AO1929" s="36"/>
      <c r="AP1929" s="36"/>
      <c r="AQ1929" s="36"/>
      <c r="AR1929" s="36"/>
      <c r="AS1929" s="36"/>
    </row>
    <row r="1930" spans="19:45" ht="30" customHeight="1" x14ac:dyDescent="0.25">
      <c r="S1930" s="4" t="str">
        <f>$BB$12</f>
        <v>-</v>
      </c>
      <c r="T1930" s="3"/>
      <c r="U1930" s="36"/>
      <c r="V1930" s="37"/>
      <c r="W1930" s="37"/>
      <c r="X1930" s="38"/>
      <c r="Y1930" s="38"/>
      <c r="Z1930" s="48"/>
      <c r="AA1930" s="39"/>
      <c r="AB1930" s="40"/>
      <c r="AC1930" s="40"/>
      <c r="AD1930" s="40"/>
      <c r="AE1930" s="41"/>
      <c r="AF1930" s="42"/>
      <c r="AG1930" s="49"/>
      <c r="AH1930" s="43"/>
      <c r="AI1930" s="43"/>
      <c r="AJ1930" s="44"/>
      <c r="AK1930" s="44"/>
      <c r="AL1930" s="44"/>
      <c r="AM1930" s="44"/>
      <c r="AN1930" s="36"/>
      <c r="AO1930" s="36"/>
      <c r="AP1930" s="36"/>
      <c r="AQ1930" s="36"/>
      <c r="AR1930" s="36"/>
      <c r="AS1930" s="36"/>
    </row>
    <row r="1931" spans="19:45" ht="30" customHeight="1" x14ac:dyDescent="0.25">
      <c r="S1931" s="4" t="str">
        <f>$BB$13</f>
        <v>-</v>
      </c>
      <c r="T1931" s="3"/>
      <c r="U1931" s="36"/>
      <c r="V1931" s="37"/>
      <c r="W1931" s="37"/>
      <c r="X1931" s="38"/>
      <c r="Y1931" s="38"/>
      <c r="Z1931" s="48"/>
      <c r="AA1931" s="39"/>
      <c r="AB1931" s="40"/>
      <c r="AC1931" s="40"/>
      <c r="AD1931" s="40"/>
      <c r="AE1931" s="41"/>
      <c r="AF1931" s="42"/>
      <c r="AG1931" s="49"/>
      <c r="AH1931" s="43"/>
      <c r="AI1931" s="43"/>
      <c r="AJ1931" s="44"/>
      <c r="AK1931" s="44"/>
      <c r="AL1931" s="44"/>
      <c r="AM1931" s="44"/>
      <c r="AN1931" s="36"/>
      <c r="AO1931" s="36"/>
      <c r="AP1931" s="36"/>
      <c r="AQ1931" s="36"/>
      <c r="AR1931" s="36"/>
      <c r="AS1931" s="36"/>
    </row>
    <row r="1932" spans="19:45" ht="30" customHeight="1" x14ac:dyDescent="0.25">
      <c r="S1932" s="4" t="str">
        <f>$BB$14</f>
        <v>-</v>
      </c>
      <c r="T1932" s="3"/>
      <c r="U1932" s="36"/>
      <c r="V1932" s="37"/>
      <c r="W1932" s="37"/>
      <c r="X1932" s="38"/>
      <c r="Y1932" s="38"/>
      <c r="Z1932" s="48"/>
      <c r="AA1932" s="39"/>
      <c r="AB1932" s="40"/>
      <c r="AC1932" s="40"/>
      <c r="AD1932" s="40"/>
      <c r="AE1932" s="41"/>
      <c r="AF1932" s="42"/>
      <c r="AG1932" s="49"/>
      <c r="AH1932" s="43"/>
      <c r="AI1932" s="43"/>
      <c r="AJ1932" s="44"/>
      <c r="AK1932" s="44"/>
      <c r="AL1932" s="44"/>
      <c r="AM1932" s="44"/>
      <c r="AN1932" s="36"/>
      <c r="AO1932" s="36"/>
      <c r="AP1932" s="36"/>
      <c r="AQ1932" s="36"/>
      <c r="AR1932" s="36"/>
      <c r="AS1932" s="36"/>
    </row>
    <row r="1933" spans="19:45" ht="30" customHeight="1" x14ac:dyDescent="0.25">
      <c r="S1933" s="4" t="str">
        <f>$BB$15</f>
        <v>-</v>
      </c>
      <c r="T1933" s="3"/>
      <c r="U1933" s="36"/>
      <c r="V1933" s="37"/>
      <c r="W1933" s="37"/>
      <c r="X1933" s="38"/>
      <c r="Y1933" s="38"/>
      <c r="Z1933" s="48"/>
      <c r="AA1933" s="39"/>
      <c r="AB1933" s="40"/>
      <c r="AC1933" s="40"/>
      <c r="AD1933" s="40"/>
      <c r="AE1933" s="41"/>
      <c r="AF1933" s="42"/>
      <c r="AG1933" s="49"/>
      <c r="AH1933" s="43"/>
      <c r="AI1933" s="43"/>
      <c r="AJ1933" s="44"/>
      <c r="AK1933" s="44"/>
      <c r="AL1933" s="44"/>
      <c r="AM1933" s="44"/>
      <c r="AN1933" s="36"/>
      <c r="AO1933" s="36"/>
      <c r="AP1933" s="36"/>
      <c r="AQ1933" s="36"/>
      <c r="AR1933" s="36"/>
      <c r="AS1933" s="36"/>
    </row>
    <row r="1934" spans="19:45" ht="30" customHeight="1" x14ac:dyDescent="0.25">
      <c r="S1934" s="4" t="str">
        <f>$BB$16</f>
        <v>-</v>
      </c>
      <c r="T1934" s="3"/>
      <c r="U1934" s="36"/>
      <c r="V1934" s="37"/>
      <c r="W1934" s="37"/>
      <c r="X1934" s="38"/>
      <c r="Y1934" s="38"/>
      <c r="Z1934" s="48"/>
      <c r="AA1934" s="39"/>
      <c r="AB1934" s="40"/>
      <c r="AC1934" s="40"/>
      <c r="AD1934" s="40"/>
      <c r="AE1934" s="41"/>
      <c r="AF1934" s="42"/>
      <c r="AG1934" s="49"/>
      <c r="AH1934" s="43"/>
      <c r="AI1934" s="43"/>
      <c r="AJ1934" s="44"/>
      <c r="AK1934" s="44"/>
      <c r="AL1934" s="44"/>
      <c r="AM1934" s="44"/>
      <c r="AN1934" s="36"/>
      <c r="AO1934" s="36"/>
      <c r="AP1934" s="36"/>
      <c r="AQ1934" s="36"/>
      <c r="AR1934" s="36"/>
      <c r="AS1934" s="36"/>
    </row>
    <row r="1935" spans="19:45" ht="30" customHeight="1" x14ac:dyDescent="0.25">
      <c r="S1935" s="4" t="str">
        <f>$BB$17</f>
        <v>-</v>
      </c>
      <c r="T1935" s="3"/>
      <c r="U1935" s="36"/>
      <c r="V1935" s="37"/>
      <c r="W1935" s="37"/>
      <c r="X1935" s="38"/>
      <c r="Y1935" s="38"/>
      <c r="Z1935" s="48"/>
      <c r="AA1935" s="39"/>
      <c r="AB1935" s="40"/>
      <c r="AC1935" s="40"/>
      <c r="AD1935" s="40"/>
      <c r="AE1935" s="41"/>
      <c r="AF1935" s="42"/>
      <c r="AG1935" s="49"/>
      <c r="AH1935" s="43"/>
      <c r="AI1935" s="43"/>
      <c r="AJ1935" s="44"/>
      <c r="AK1935" s="44"/>
      <c r="AL1935" s="44"/>
      <c r="AM1935" s="44"/>
      <c r="AN1935" s="36"/>
      <c r="AO1935" s="36"/>
      <c r="AP1935" s="36"/>
      <c r="AQ1935" s="36"/>
      <c r="AR1935" s="36"/>
      <c r="AS1935" s="36"/>
    </row>
    <row r="1936" spans="19:45" ht="30" customHeight="1" x14ac:dyDescent="0.25">
      <c r="S1936" s="4" t="str">
        <f>$BB$18</f>
        <v>-</v>
      </c>
      <c r="T1936" s="3"/>
      <c r="U1936" s="36"/>
      <c r="V1936" s="37"/>
      <c r="W1936" s="37"/>
      <c r="X1936" s="38"/>
      <c r="Y1936" s="38"/>
      <c r="Z1936" s="48"/>
      <c r="AA1936" s="39"/>
      <c r="AB1936" s="40"/>
      <c r="AC1936" s="40"/>
      <c r="AD1936" s="40"/>
      <c r="AE1936" s="41"/>
      <c r="AF1936" s="42"/>
      <c r="AG1936" s="49"/>
      <c r="AH1936" s="43"/>
      <c r="AI1936" s="43"/>
      <c r="AJ1936" s="44"/>
      <c r="AK1936" s="44"/>
      <c r="AL1936" s="44"/>
      <c r="AM1936" s="44"/>
      <c r="AN1936" s="36"/>
      <c r="AO1936" s="36"/>
      <c r="AP1936" s="36"/>
      <c r="AQ1936" s="36"/>
      <c r="AR1936" s="36"/>
      <c r="AS1936" s="36"/>
    </row>
    <row r="1937" spans="19:45" ht="30" customHeight="1" x14ac:dyDescent="0.25">
      <c r="S1937" s="4" t="str">
        <f>$BB$19</f>
        <v>-</v>
      </c>
      <c r="T1937" s="3"/>
      <c r="U1937" s="36"/>
      <c r="V1937" s="37"/>
      <c r="W1937" s="37"/>
      <c r="X1937" s="38"/>
      <c r="Y1937" s="38"/>
      <c r="Z1937" s="48"/>
      <c r="AA1937" s="39"/>
      <c r="AB1937" s="40"/>
      <c r="AC1937" s="40"/>
      <c r="AD1937" s="40"/>
      <c r="AE1937" s="41"/>
      <c r="AF1937" s="42"/>
      <c r="AG1937" s="49"/>
      <c r="AH1937" s="43"/>
      <c r="AI1937" s="43"/>
      <c r="AJ1937" s="44"/>
      <c r="AK1937" s="44"/>
      <c r="AL1937" s="44"/>
      <c r="AM1937" s="44"/>
      <c r="AN1937" s="36"/>
      <c r="AO1937" s="36"/>
      <c r="AP1937" s="36"/>
      <c r="AQ1937" s="36"/>
      <c r="AR1937" s="36"/>
      <c r="AS1937" s="36"/>
    </row>
    <row r="1938" spans="19:45" ht="30" customHeight="1" x14ac:dyDescent="0.25">
      <c r="S1938" s="4" t="str">
        <f>$BB$20</f>
        <v>-</v>
      </c>
      <c r="T1938" s="3"/>
      <c r="U1938" s="36"/>
      <c r="V1938" s="37"/>
      <c r="W1938" s="37"/>
      <c r="X1938" s="38"/>
      <c r="Y1938" s="38"/>
      <c r="Z1938" s="48"/>
      <c r="AA1938" s="39"/>
      <c r="AB1938" s="40"/>
      <c r="AC1938" s="40"/>
      <c r="AD1938" s="40"/>
      <c r="AE1938" s="41"/>
      <c r="AF1938" s="42"/>
      <c r="AG1938" s="49"/>
      <c r="AH1938" s="43"/>
      <c r="AI1938" s="43"/>
      <c r="AJ1938" s="44"/>
      <c r="AK1938" s="44"/>
      <c r="AL1938" s="44"/>
      <c r="AM1938" s="44"/>
      <c r="AN1938" s="36"/>
      <c r="AO1938" s="36"/>
      <c r="AP1938" s="36"/>
      <c r="AQ1938" s="36"/>
      <c r="AR1938" s="36"/>
      <c r="AS1938" s="36"/>
    </row>
    <row r="1939" spans="19:45" ht="30" customHeight="1" x14ac:dyDescent="0.25">
      <c r="S1939" s="4" t="str">
        <f>$BB$21</f>
        <v>-</v>
      </c>
      <c r="T1939" s="3"/>
      <c r="U1939" s="36"/>
      <c r="V1939" s="37"/>
      <c r="W1939" s="37"/>
      <c r="X1939" s="38"/>
      <c r="Y1939" s="38"/>
      <c r="Z1939" s="48"/>
      <c r="AA1939" s="39"/>
      <c r="AB1939" s="40"/>
      <c r="AC1939" s="40"/>
      <c r="AD1939" s="40"/>
      <c r="AE1939" s="41"/>
      <c r="AF1939" s="42"/>
      <c r="AG1939" s="49"/>
      <c r="AH1939" s="43"/>
      <c r="AI1939" s="43"/>
      <c r="AJ1939" s="44"/>
      <c r="AK1939" s="44"/>
      <c r="AL1939" s="44"/>
      <c r="AM1939" s="44"/>
      <c r="AN1939" s="36"/>
      <c r="AO1939" s="36"/>
      <c r="AP1939" s="36"/>
      <c r="AQ1939" s="36"/>
      <c r="AR1939" s="36"/>
      <c r="AS1939" s="36"/>
    </row>
    <row r="1940" spans="19:45" ht="30" customHeight="1" x14ac:dyDescent="0.25">
      <c r="S1940" s="4" t="str">
        <f>$BB$22</f>
        <v>-</v>
      </c>
      <c r="T1940" s="3"/>
      <c r="U1940" s="36"/>
      <c r="V1940" s="37"/>
      <c r="W1940" s="37"/>
      <c r="X1940" s="38"/>
      <c r="Y1940" s="38"/>
      <c r="Z1940" s="48"/>
      <c r="AA1940" s="39"/>
      <c r="AB1940" s="40"/>
      <c r="AC1940" s="40"/>
      <c r="AD1940" s="40"/>
      <c r="AE1940" s="41"/>
      <c r="AF1940" s="42"/>
      <c r="AG1940" s="49"/>
      <c r="AH1940" s="43"/>
      <c r="AI1940" s="43"/>
      <c r="AJ1940" s="44"/>
      <c r="AK1940" s="44"/>
      <c r="AL1940" s="44"/>
      <c r="AM1940" s="44"/>
      <c r="AN1940" s="36"/>
      <c r="AO1940" s="36"/>
      <c r="AP1940" s="36"/>
      <c r="AQ1940" s="36"/>
      <c r="AR1940" s="36"/>
      <c r="AS1940" s="36"/>
    </row>
    <row r="1941" spans="19:45" ht="30" customHeight="1" x14ac:dyDescent="0.25">
      <c r="S1941" s="4" t="str">
        <f>$BB$23</f>
        <v>-</v>
      </c>
      <c r="T1941" s="3"/>
      <c r="U1941" s="36"/>
      <c r="V1941" s="37"/>
      <c r="W1941" s="37"/>
      <c r="X1941" s="38"/>
      <c r="Y1941" s="38"/>
      <c r="Z1941" s="48"/>
      <c r="AA1941" s="39"/>
      <c r="AB1941" s="40"/>
      <c r="AC1941" s="40"/>
      <c r="AD1941" s="40"/>
      <c r="AE1941" s="41"/>
      <c r="AF1941" s="42"/>
      <c r="AG1941" s="49"/>
      <c r="AH1941" s="43"/>
      <c r="AI1941" s="43"/>
      <c r="AJ1941" s="44"/>
      <c r="AK1941" s="44"/>
      <c r="AL1941" s="44"/>
      <c r="AM1941" s="44"/>
      <c r="AN1941" s="36"/>
      <c r="AO1941" s="36"/>
      <c r="AP1941" s="36"/>
      <c r="AQ1941" s="36"/>
      <c r="AR1941" s="36"/>
      <c r="AS1941" s="36"/>
    </row>
    <row r="1942" spans="19:45" ht="30" customHeight="1" x14ac:dyDescent="0.25">
      <c r="S1942" s="4" t="str">
        <f>$BB$24</f>
        <v>-</v>
      </c>
      <c r="T1942" s="3"/>
      <c r="U1942" s="36"/>
      <c r="V1942" s="37"/>
      <c r="W1942" s="37"/>
      <c r="X1942" s="38"/>
      <c r="Y1942" s="38"/>
      <c r="Z1942" s="48"/>
      <c r="AA1942" s="39"/>
      <c r="AB1942" s="40"/>
      <c r="AC1942" s="40"/>
      <c r="AD1942" s="40"/>
      <c r="AE1942" s="41"/>
      <c r="AF1942" s="42"/>
      <c r="AG1942" s="49"/>
      <c r="AH1942" s="43"/>
      <c r="AI1942" s="43"/>
      <c r="AJ1942" s="44"/>
      <c r="AK1942" s="44"/>
      <c r="AL1942" s="44"/>
      <c r="AM1942" s="44"/>
      <c r="AN1942" s="36"/>
      <c r="AO1942" s="36"/>
      <c r="AP1942" s="36"/>
      <c r="AQ1942" s="36"/>
      <c r="AR1942" s="36"/>
      <c r="AS1942" s="36"/>
    </row>
    <row r="1943" spans="19:45" ht="30" customHeight="1" x14ac:dyDescent="0.25">
      <c r="S1943" s="4" t="str">
        <f>$BB$25</f>
        <v>-</v>
      </c>
      <c r="T1943" s="3"/>
      <c r="U1943" s="36"/>
      <c r="V1943" s="37"/>
      <c r="W1943" s="37"/>
      <c r="X1943" s="38"/>
      <c r="Y1943" s="38"/>
      <c r="Z1943" s="48"/>
      <c r="AA1943" s="39"/>
      <c r="AB1943" s="40"/>
      <c r="AC1943" s="40"/>
      <c r="AD1943" s="40"/>
      <c r="AE1943" s="41"/>
      <c r="AF1943" s="42"/>
      <c r="AG1943" s="49"/>
      <c r="AH1943" s="43"/>
      <c r="AI1943" s="43"/>
      <c r="AJ1943" s="44"/>
      <c r="AK1943" s="44"/>
      <c r="AL1943" s="44"/>
      <c r="AM1943" s="44"/>
      <c r="AN1943" s="36"/>
      <c r="AO1943" s="36"/>
      <c r="AP1943" s="36"/>
      <c r="AQ1943" s="36"/>
      <c r="AR1943" s="36"/>
      <c r="AS1943" s="36"/>
    </row>
    <row r="1944" spans="19:45" ht="30" customHeight="1" x14ac:dyDescent="0.25">
      <c r="S1944" s="4" t="str">
        <f>$BB$26</f>
        <v>-</v>
      </c>
      <c r="T1944" s="3"/>
      <c r="U1944" s="36"/>
      <c r="V1944" s="37"/>
      <c r="W1944" s="37"/>
      <c r="X1944" s="38"/>
      <c r="Y1944" s="38"/>
      <c r="Z1944" s="48"/>
      <c r="AA1944" s="39"/>
      <c r="AB1944" s="40"/>
      <c r="AC1944" s="40"/>
      <c r="AD1944" s="40"/>
      <c r="AE1944" s="41"/>
      <c r="AF1944" s="42"/>
      <c r="AG1944" s="49"/>
      <c r="AH1944" s="43"/>
      <c r="AI1944" s="43"/>
      <c r="AJ1944" s="44"/>
      <c r="AK1944" s="44"/>
      <c r="AL1944" s="44"/>
      <c r="AM1944" s="44"/>
      <c r="AN1944" s="36"/>
      <c r="AO1944" s="36"/>
      <c r="AP1944" s="36"/>
      <c r="AQ1944" s="36"/>
      <c r="AR1944" s="36"/>
      <c r="AS1944" s="36"/>
    </row>
    <row r="1945" spans="19:45" ht="30" customHeight="1" x14ac:dyDescent="0.25">
      <c r="S1945" s="4" t="str">
        <f>$BB$27</f>
        <v>-</v>
      </c>
      <c r="T1945" s="3"/>
      <c r="U1945" s="36"/>
      <c r="V1945" s="37"/>
      <c r="W1945" s="37"/>
      <c r="X1945" s="38"/>
      <c r="Y1945" s="38"/>
      <c r="Z1945" s="48"/>
      <c r="AA1945" s="39"/>
      <c r="AB1945" s="40"/>
      <c r="AC1945" s="40"/>
      <c r="AD1945" s="40"/>
      <c r="AE1945" s="41"/>
      <c r="AF1945" s="42"/>
      <c r="AG1945" s="49"/>
      <c r="AH1945" s="43"/>
      <c r="AI1945" s="43"/>
      <c r="AJ1945" s="44"/>
      <c r="AK1945" s="44"/>
      <c r="AL1945" s="44"/>
      <c r="AM1945" s="44"/>
      <c r="AN1945" s="36"/>
      <c r="AO1945" s="36"/>
      <c r="AP1945" s="36"/>
      <c r="AQ1945" s="36"/>
      <c r="AR1945" s="36"/>
      <c r="AS1945" s="36"/>
    </row>
    <row r="1946" spans="19:45" ht="30" customHeight="1" x14ac:dyDescent="0.25">
      <c r="S1946" s="4" t="str">
        <f>$BB$28</f>
        <v>-</v>
      </c>
      <c r="T1946" s="3"/>
      <c r="U1946" s="36"/>
      <c r="V1946" s="37"/>
      <c r="W1946" s="37"/>
      <c r="X1946" s="38"/>
      <c r="Y1946" s="38"/>
      <c r="Z1946" s="48"/>
      <c r="AA1946" s="39"/>
      <c r="AB1946" s="40"/>
      <c r="AC1946" s="40"/>
      <c r="AD1946" s="40"/>
      <c r="AE1946" s="41"/>
      <c r="AF1946" s="42"/>
      <c r="AG1946" s="49"/>
      <c r="AH1946" s="43"/>
      <c r="AI1946" s="43"/>
      <c r="AJ1946" s="44"/>
      <c r="AK1946" s="44"/>
      <c r="AL1946" s="44"/>
      <c r="AM1946" s="44"/>
      <c r="AN1946" s="36"/>
      <c r="AO1946" s="36"/>
      <c r="AP1946" s="36"/>
      <c r="AQ1946" s="36"/>
      <c r="AR1946" s="36"/>
      <c r="AS1946" s="36"/>
    </row>
    <row r="1947" spans="19:45" ht="30" customHeight="1" x14ac:dyDescent="0.25">
      <c r="S1947" s="4" t="str">
        <f>$BB$29</f>
        <v>-</v>
      </c>
      <c r="T1947" s="3"/>
      <c r="U1947" s="36"/>
      <c r="V1947" s="37"/>
      <c r="W1947" s="37"/>
      <c r="X1947" s="38"/>
      <c r="Y1947" s="38"/>
      <c r="Z1947" s="48"/>
      <c r="AA1947" s="39"/>
      <c r="AB1947" s="40"/>
      <c r="AC1947" s="40"/>
      <c r="AD1947" s="40"/>
      <c r="AE1947" s="41"/>
      <c r="AF1947" s="42"/>
      <c r="AG1947" s="49"/>
      <c r="AH1947" s="43"/>
      <c r="AI1947" s="43"/>
      <c r="AJ1947" s="44"/>
      <c r="AK1947" s="44"/>
      <c r="AL1947" s="44"/>
      <c r="AM1947" s="44"/>
      <c r="AN1947" s="36"/>
      <c r="AO1947" s="36"/>
      <c r="AP1947" s="36"/>
      <c r="AQ1947" s="36"/>
      <c r="AR1947" s="36"/>
      <c r="AS1947" s="36"/>
    </row>
    <row r="1948" spans="19:45" ht="30" customHeight="1" x14ac:dyDescent="0.25">
      <c r="S1948" s="4" t="str">
        <f>$BB$30</f>
        <v>-</v>
      </c>
      <c r="T1948" s="3"/>
      <c r="U1948" s="36"/>
      <c r="V1948" s="37"/>
      <c r="W1948" s="37"/>
      <c r="X1948" s="38"/>
      <c r="Y1948" s="38"/>
      <c r="Z1948" s="48"/>
      <c r="AA1948" s="39"/>
      <c r="AB1948" s="40"/>
      <c r="AC1948" s="40"/>
      <c r="AD1948" s="40"/>
      <c r="AE1948" s="41"/>
      <c r="AF1948" s="42"/>
      <c r="AG1948" s="49"/>
      <c r="AH1948" s="43"/>
      <c r="AI1948" s="43"/>
      <c r="AJ1948" s="44"/>
      <c r="AK1948" s="44"/>
      <c r="AL1948" s="44"/>
      <c r="AM1948" s="44"/>
      <c r="AN1948" s="36"/>
      <c r="AO1948" s="36"/>
      <c r="AP1948" s="36"/>
      <c r="AQ1948" s="36"/>
      <c r="AR1948" s="36"/>
      <c r="AS1948" s="36"/>
    </row>
    <row r="1949" spans="19:45" ht="30" customHeight="1" x14ac:dyDescent="0.25">
      <c r="S1949" s="4" t="str">
        <f>$BB$31</f>
        <v>-</v>
      </c>
      <c r="T1949" s="3"/>
      <c r="U1949" s="36"/>
      <c r="V1949" s="37"/>
      <c r="W1949" s="37"/>
      <c r="X1949" s="38"/>
      <c r="Y1949" s="38"/>
      <c r="Z1949" s="48"/>
      <c r="AA1949" s="39"/>
      <c r="AB1949" s="40"/>
      <c r="AC1949" s="40"/>
      <c r="AD1949" s="40"/>
      <c r="AE1949" s="41"/>
      <c r="AF1949" s="42"/>
      <c r="AG1949" s="49"/>
      <c r="AH1949" s="43"/>
      <c r="AI1949" s="43"/>
      <c r="AJ1949" s="44"/>
      <c r="AK1949" s="44"/>
      <c r="AL1949" s="44"/>
      <c r="AM1949" s="44"/>
      <c r="AN1949" s="36"/>
      <c r="AO1949" s="36"/>
      <c r="AP1949" s="36"/>
      <c r="AQ1949" s="36"/>
      <c r="AR1949" s="36"/>
      <c r="AS1949" s="36"/>
    </row>
    <row r="1950" spans="19:45" ht="30" customHeight="1" x14ac:dyDescent="0.25">
      <c r="S1950" s="34"/>
      <c r="T1950" s="34"/>
      <c r="U1950" s="34"/>
      <c r="V1950" s="34"/>
      <c r="W1950" s="34"/>
      <c r="X1950" s="34"/>
      <c r="Y1950" s="34"/>
      <c r="Z1950" s="34"/>
      <c r="AA1950" s="34"/>
      <c r="AB1950" s="34"/>
      <c r="AC1950" s="34"/>
      <c r="AD1950" s="34"/>
      <c r="AE1950" s="34"/>
      <c r="AF1950" s="34"/>
      <c r="AG1950" s="34"/>
      <c r="AH1950" s="34"/>
      <c r="AI1950" s="34"/>
      <c r="AJ1950" s="34"/>
      <c r="AK1950" s="34"/>
      <c r="AL1950" s="34"/>
      <c r="AM1950" s="34"/>
      <c r="AN1950" s="34"/>
      <c r="AO1950" s="34"/>
      <c r="AP1950" s="34"/>
      <c r="AQ1950" s="34"/>
      <c r="AR1950" s="6"/>
      <c r="AS1950" s="6"/>
    </row>
    <row r="1951" spans="19:45" ht="30" customHeight="1" x14ac:dyDescent="0.25">
      <c r="S1951" s="31"/>
      <c r="T1951" s="7"/>
      <c r="U1951" s="15"/>
      <c r="V1951" s="12"/>
      <c r="W1951" s="65"/>
      <c r="X1951" s="12"/>
      <c r="Y1951" s="7"/>
      <c r="AD1951" s="8"/>
    </row>
    <row r="1952" spans="19:45" ht="30" customHeight="1" x14ac:dyDescent="0.25">
      <c r="T1952" s="15"/>
      <c r="V1952" s="7"/>
      <c r="W1952" s="19"/>
      <c r="X1952" s="19"/>
      <c r="Y1952" s="19"/>
      <c r="Z1952" s="19"/>
      <c r="AB1952" s="26"/>
      <c r="AC1952" s="18"/>
      <c r="AD1952" s="18"/>
      <c r="AE1952" s="18"/>
      <c r="AF1952" s="18"/>
      <c r="AG1952" s="18"/>
      <c r="AH1952" s="19"/>
      <c r="AI1952" s="19"/>
      <c r="AJ1952" s="16"/>
      <c r="AK1952" s="16"/>
      <c r="AL1952" s="16"/>
      <c r="AM1952" s="16"/>
      <c r="AN1952" s="16"/>
      <c r="AO1952" s="16"/>
      <c r="AP1952" s="16"/>
      <c r="AQ1952" s="16"/>
      <c r="AR1952" s="16"/>
      <c r="AS1952" s="16"/>
    </row>
    <row r="1953" spans="19:45" ht="30" customHeight="1" x14ac:dyDescent="0.25">
      <c r="T1953" s="15"/>
      <c r="U1953" s="32"/>
      <c r="V1953" s="51"/>
      <c r="W1953" s="19"/>
      <c r="X1953" s="19"/>
      <c r="Y1953" s="23"/>
      <c r="Z1953" s="8"/>
      <c r="AA1953" s="19"/>
      <c r="AB1953" s="121"/>
      <c r="AC1953" s="19"/>
      <c r="AD1953" s="19"/>
      <c r="AE1953" s="19"/>
      <c r="AF1953" s="19"/>
      <c r="AG1953" s="19"/>
      <c r="AH1953" s="19"/>
      <c r="AI1953" s="19"/>
      <c r="AJ1953" s="19"/>
      <c r="AK1953" s="19"/>
      <c r="AL1953" s="19"/>
      <c r="AM1953" s="19"/>
      <c r="AN1953" s="57"/>
      <c r="AO1953" s="57"/>
      <c r="AP1953" s="57"/>
      <c r="AQ1953" s="57"/>
      <c r="AR1953" s="57"/>
      <c r="AS1953" s="50"/>
    </row>
    <row r="1954" spans="19:45" ht="30" customHeight="1" x14ac:dyDescent="0.25">
      <c r="T1954" s="15"/>
      <c r="U1954" s="52"/>
      <c r="V1954" s="33"/>
      <c r="W1954" s="33"/>
      <c r="X1954" s="33"/>
      <c r="Y1954" s="33"/>
      <c r="Z1954" s="33"/>
      <c r="AA1954" s="33"/>
      <c r="AB1954" s="120"/>
      <c r="AC1954" s="33"/>
      <c r="AD1954" s="33"/>
      <c r="AE1954" s="33"/>
      <c r="AF1954" s="35"/>
      <c r="AG1954" s="35"/>
      <c r="AH1954" s="35"/>
      <c r="AI1954" s="35"/>
      <c r="AJ1954" s="56"/>
      <c r="AK1954" s="56"/>
      <c r="AL1954" s="56"/>
      <c r="AM1954" s="56"/>
      <c r="AN1954" s="56"/>
      <c r="AO1954" s="56"/>
      <c r="AP1954" s="56"/>
      <c r="AQ1954" s="56"/>
      <c r="AR1954" s="56"/>
      <c r="AS1954" s="35"/>
    </row>
    <row r="1955" spans="19:45" ht="30" customHeight="1" x14ac:dyDescent="0.25">
      <c r="T1955" s="15"/>
      <c r="U1955" s="36"/>
      <c r="V1955" s="37"/>
      <c r="W1955" s="37"/>
      <c r="X1955" s="68"/>
      <c r="Y1955" s="68"/>
      <c r="Z1955" s="55"/>
      <c r="AA1955" s="39"/>
      <c r="AB1955" s="40"/>
      <c r="AC1955" s="40"/>
      <c r="AD1955" s="40"/>
      <c r="AE1955" s="41"/>
      <c r="AF1955" s="42"/>
      <c r="AG1955" s="42"/>
      <c r="AH1955" s="43"/>
      <c r="AI1955" s="43"/>
      <c r="AJ1955" s="44"/>
      <c r="AK1955" s="44"/>
      <c r="AL1955" s="44"/>
      <c r="AM1955" s="44"/>
      <c r="AN1955" s="36"/>
      <c r="AO1955" s="36"/>
      <c r="AP1955" s="36"/>
      <c r="AQ1955" s="36"/>
      <c r="AR1955" s="36"/>
      <c r="AS1955" s="33"/>
    </row>
    <row r="1956" spans="19:45" ht="30" customHeight="1" x14ac:dyDescent="0.25">
      <c r="T1956" s="15"/>
      <c r="U1956" s="36"/>
      <c r="V1956" s="37"/>
      <c r="W1956" s="37"/>
      <c r="X1956" s="68"/>
      <c r="Y1956" s="68"/>
      <c r="Z1956" s="55"/>
      <c r="AA1956" s="39"/>
      <c r="AB1956" s="40"/>
      <c r="AC1956" s="40"/>
      <c r="AD1956" s="40"/>
      <c r="AE1956" s="41"/>
      <c r="AF1956" s="42"/>
      <c r="AG1956" s="47"/>
      <c r="AH1956" s="43"/>
      <c r="AI1956" s="43"/>
      <c r="AJ1956" s="44"/>
      <c r="AK1956" s="44"/>
      <c r="AL1956" s="44"/>
      <c r="AM1956" s="44"/>
      <c r="AN1956" s="36"/>
      <c r="AO1956" s="36"/>
      <c r="AP1956" s="36"/>
      <c r="AQ1956" s="36"/>
      <c r="AR1956" s="36"/>
      <c r="AS1956" s="36"/>
    </row>
    <row r="1957" spans="19:45" ht="30" customHeight="1" x14ac:dyDescent="0.25">
      <c r="S1957" s="26"/>
      <c r="T1957" s="17"/>
      <c r="U1957" s="36"/>
      <c r="V1957" s="37"/>
      <c r="W1957" s="37"/>
      <c r="X1957" s="68"/>
      <c r="Y1957" s="68"/>
      <c r="Z1957" s="55"/>
      <c r="AA1957" s="39"/>
      <c r="AB1957" s="40"/>
      <c r="AC1957" s="40"/>
      <c r="AD1957" s="40"/>
      <c r="AE1957" s="41"/>
      <c r="AF1957" s="42"/>
      <c r="AG1957" s="47"/>
      <c r="AH1957" s="43"/>
      <c r="AI1957" s="43"/>
      <c r="AJ1957" s="44"/>
      <c r="AK1957" s="44"/>
      <c r="AL1957" s="44"/>
      <c r="AM1957" s="44"/>
      <c r="AN1957" s="36"/>
      <c r="AO1957" s="36"/>
      <c r="AP1957" s="36"/>
      <c r="AQ1957" s="36"/>
      <c r="AR1957" s="36"/>
      <c r="AS1957" s="36"/>
    </row>
    <row r="1958" spans="19:45" ht="30" customHeight="1" x14ac:dyDescent="0.25">
      <c r="T1958" s="15"/>
      <c r="U1958" s="36"/>
      <c r="V1958" s="37"/>
      <c r="W1958" s="37"/>
      <c r="X1958" s="68"/>
      <c r="Y1958" s="68"/>
      <c r="Z1958" s="55"/>
      <c r="AA1958" s="39"/>
      <c r="AB1958" s="40"/>
      <c r="AC1958" s="40"/>
      <c r="AD1958" s="40"/>
      <c r="AE1958" s="41"/>
      <c r="AF1958" s="42"/>
      <c r="AG1958" s="47"/>
      <c r="AH1958" s="43"/>
      <c r="AI1958" s="43"/>
      <c r="AJ1958" s="44"/>
      <c r="AK1958" s="44"/>
      <c r="AL1958" s="44"/>
      <c r="AM1958" s="44"/>
      <c r="AN1958" s="36"/>
      <c r="AO1958" s="36"/>
      <c r="AP1958" s="36"/>
      <c r="AQ1958" s="36"/>
      <c r="AR1958" s="36"/>
      <c r="AS1958" s="36"/>
    </row>
    <row r="1959" spans="19:45" ht="30" customHeight="1" x14ac:dyDescent="0.25">
      <c r="T1959" s="15"/>
      <c r="U1959" s="36"/>
      <c r="V1959" s="37"/>
      <c r="W1959" s="37"/>
      <c r="X1959" s="68"/>
      <c r="Y1959" s="68"/>
      <c r="Z1959" s="55"/>
      <c r="AA1959" s="39"/>
      <c r="AB1959" s="40"/>
      <c r="AC1959" s="40"/>
      <c r="AD1959" s="40"/>
      <c r="AE1959" s="41"/>
      <c r="AF1959" s="42"/>
      <c r="AG1959" s="47"/>
      <c r="AH1959" s="43"/>
      <c r="AI1959" s="43"/>
      <c r="AJ1959" s="44"/>
      <c r="AK1959" s="44"/>
      <c r="AL1959" s="44"/>
      <c r="AM1959" s="44"/>
      <c r="AN1959" s="36"/>
      <c r="AO1959" s="36"/>
      <c r="AP1959" s="36"/>
      <c r="AQ1959" s="36"/>
      <c r="AR1959" s="36"/>
      <c r="AS1959" s="36"/>
    </row>
    <row r="1960" spans="19:45" ht="30" customHeight="1" x14ac:dyDescent="0.25">
      <c r="T1960" s="15"/>
      <c r="U1960" s="36"/>
      <c r="V1960" s="37"/>
      <c r="W1960" s="37"/>
      <c r="X1960" s="68"/>
      <c r="Y1960" s="68"/>
      <c r="Z1960" s="55"/>
      <c r="AA1960" s="39"/>
      <c r="AB1960" s="40"/>
      <c r="AC1960" s="40"/>
      <c r="AD1960" s="40"/>
      <c r="AE1960" s="41"/>
      <c r="AF1960" s="42"/>
      <c r="AG1960" s="47"/>
      <c r="AH1960" s="43"/>
      <c r="AI1960" s="43"/>
      <c r="AJ1960" s="44"/>
      <c r="AK1960" s="44"/>
      <c r="AL1960" s="44"/>
      <c r="AM1960" s="44"/>
      <c r="AN1960" s="36"/>
      <c r="AO1960" s="36"/>
      <c r="AP1960" s="36"/>
      <c r="AQ1960" s="36"/>
      <c r="AR1960" s="36"/>
      <c r="AS1960" s="36"/>
    </row>
    <row r="1961" spans="19:45" ht="30" customHeight="1" x14ac:dyDescent="0.25">
      <c r="T1961" s="15"/>
      <c r="U1961" s="36"/>
      <c r="V1961" s="37"/>
      <c r="W1961" s="37"/>
      <c r="X1961" s="68"/>
      <c r="Y1961" s="68"/>
      <c r="Z1961" s="55"/>
      <c r="AA1961" s="39"/>
      <c r="AB1961" s="40"/>
      <c r="AC1961" s="40"/>
      <c r="AD1961" s="40"/>
      <c r="AE1961" s="41"/>
      <c r="AF1961" s="42"/>
      <c r="AG1961" s="47"/>
      <c r="AH1961" s="43"/>
      <c r="AI1961" s="43"/>
      <c r="AJ1961" s="44"/>
      <c r="AK1961" s="44"/>
      <c r="AL1961" s="44"/>
      <c r="AM1961" s="44"/>
      <c r="AN1961" s="36"/>
      <c r="AO1961" s="36"/>
      <c r="AP1961" s="36"/>
      <c r="AQ1961" s="36"/>
      <c r="AR1961" s="36"/>
      <c r="AS1961" s="36"/>
    </row>
    <row r="1962" spans="19:45" ht="30" customHeight="1" x14ac:dyDescent="0.25">
      <c r="T1962" s="15"/>
      <c r="U1962" s="36"/>
      <c r="V1962" s="37"/>
      <c r="W1962" s="37"/>
      <c r="X1962" s="68"/>
      <c r="Y1962" s="68"/>
      <c r="Z1962" s="55"/>
      <c r="AA1962" s="39"/>
      <c r="AB1962" s="40"/>
      <c r="AC1962" s="40"/>
      <c r="AD1962" s="40"/>
      <c r="AE1962" s="41"/>
      <c r="AF1962" s="42"/>
      <c r="AG1962" s="47"/>
      <c r="AH1962" s="43"/>
      <c r="AI1962" s="43"/>
      <c r="AJ1962" s="44"/>
      <c r="AK1962" s="44"/>
      <c r="AL1962" s="44"/>
      <c r="AM1962" s="44"/>
      <c r="AN1962" s="36"/>
      <c r="AO1962" s="36"/>
      <c r="AP1962" s="36"/>
      <c r="AQ1962" s="36"/>
      <c r="AR1962" s="36"/>
      <c r="AS1962" s="36"/>
    </row>
    <row r="1963" spans="19:45" ht="30" customHeight="1" x14ac:dyDescent="0.25">
      <c r="T1963" s="15"/>
      <c r="U1963" s="36"/>
      <c r="V1963" s="37"/>
      <c r="W1963" s="37"/>
      <c r="X1963" s="38"/>
      <c r="Y1963" s="38"/>
      <c r="Z1963" s="55"/>
      <c r="AA1963" s="39"/>
      <c r="AB1963" s="40"/>
      <c r="AC1963" s="40"/>
      <c r="AD1963" s="40"/>
      <c r="AE1963" s="41"/>
      <c r="AF1963" s="42"/>
      <c r="AG1963" s="47"/>
      <c r="AH1963" s="43"/>
      <c r="AI1963" s="43"/>
      <c r="AJ1963" s="44"/>
      <c r="AK1963" s="44"/>
      <c r="AL1963" s="44"/>
      <c r="AM1963" s="44"/>
      <c r="AN1963" s="36"/>
      <c r="AO1963" s="36"/>
      <c r="AP1963" s="36"/>
      <c r="AQ1963" s="36"/>
      <c r="AR1963" s="36"/>
      <c r="AS1963" s="36"/>
    </row>
    <row r="1964" spans="19:45" ht="30" customHeight="1" x14ac:dyDescent="0.25">
      <c r="T1964" s="15"/>
      <c r="U1964" s="36"/>
      <c r="V1964" s="37"/>
      <c r="W1964" s="37"/>
      <c r="X1964" s="38"/>
      <c r="Y1964" s="38"/>
      <c r="Z1964" s="55"/>
      <c r="AA1964" s="39"/>
      <c r="AB1964" s="40"/>
      <c r="AC1964" s="40"/>
      <c r="AD1964" s="40"/>
      <c r="AE1964" s="41"/>
      <c r="AF1964" s="42"/>
      <c r="AG1964" s="47"/>
      <c r="AH1964" s="43"/>
      <c r="AI1964" s="43"/>
      <c r="AJ1964" s="44"/>
      <c r="AK1964" s="44"/>
      <c r="AL1964" s="44"/>
      <c r="AM1964" s="44"/>
      <c r="AN1964" s="36"/>
      <c r="AO1964" s="36"/>
      <c r="AP1964" s="36"/>
      <c r="AQ1964" s="36"/>
      <c r="AR1964" s="36"/>
      <c r="AS1964" s="36"/>
    </row>
    <row r="1965" spans="19:45" ht="30" customHeight="1" x14ac:dyDescent="0.25">
      <c r="T1965" s="15"/>
      <c r="U1965" s="36"/>
      <c r="V1965" s="37"/>
      <c r="W1965" s="37"/>
      <c r="X1965" s="38"/>
      <c r="Y1965" s="38"/>
      <c r="Z1965" s="48"/>
      <c r="AA1965" s="39"/>
      <c r="AB1965" s="40"/>
      <c r="AC1965" s="40"/>
      <c r="AD1965" s="40"/>
      <c r="AE1965" s="41"/>
      <c r="AF1965" s="42"/>
      <c r="AG1965" s="49"/>
      <c r="AH1965" s="43"/>
      <c r="AI1965" s="43"/>
      <c r="AJ1965" s="44"/>
      <c r="AK1965" s="44"/>
      <c r="AL1965" s="44"/>
      <c r="AM1965" s="44"/>
      <c r="AN1965" s="36"/>
      <c r="AO1965" s="36"/>
      <c r="AP1965" s="36"/>
      <c r="AQ1965" s="36"/>
      <c r="AR1965" s="36"/>
      <c r="AS1965" s="36"/>
    </row>
    <row r="1966" spans="19:45" ht="30" customHeight="1" x14ac:dyDescent="0.25">
      <c r="T1966" s="15"/>
      <c r="U1966" s="36"/>
      <c r="V1966" s="37"/>
      <c r="W1966" s="37"/>
      <c r="X1966" s="38"/>
      <c r="Y1966" s="38"/>
      <c r="Z1966" s="48"/>
      <c r="AA1966" s="39"/>
      <c r="AB1966" s="40"/>
      <c r="AC1966" s="40"/>
      <c r="AD1966" s="40"/>
      <c r="AE1966" s="41"/>
      <c r="AF1966" s="42"/>
      <c r="AG1966" s="49"/>
      <c r="AH1966" s="43"/>
      <c r="AI1966" s="43"/>
      <c r="AJ1966" s="44"/>
      <c r="AK1966" s="44"/>
      <c r="AL1966" s="44"/>
      <c r="AM1966" s="44"/>
      <c r="AN1966" s="36"/>
      <c r="AO1966" s="36"/>
      <c r="AP1966" s="36"/>
      <c r="AQ1966" s="36"/>
      <c r="AR1966" s="36"/>
      <c r="AS1966" s="36"/>
    </row>
    <row r="1967" spans="19:45" ht="30" customHeight="1" x14ac:dyDescent="0.25">
      <c r="S1967" s="26"/>
      <c r="T1967" s="15"/>
      <c r="U1967" s="36"/>
      <c r="V1967" s="37"/>
      <c r="W1967" s="37"/>
      <c r="X1967" s="38"/>
      <c r="Y1967" s="38"/>
      <c r="Z1967" s="48"/>
      <c r="AA1967" s="39"/>
      <c r="AB1967" s="40"/>
      <c r="AC1967" s="40"/>
      <c r="AD1967" s="40"/>
      <c r="AE1967" s="41"/>
      <c r="AF1967" s="42"/>
      <c r="AG1967" s="49"/>
      <c r="AH1967" s="43"/>
      <c r="AI1967" s="43"/>
      <c r="AJ1967" s="44"/>
      <c r="AK1967" s="44"/>
      <c r="AL1967" s="44"/>
      <c r="AM1967" s="44"/>
      <c r="AN1967" s="36"/>
      <c r="AO1967" s="36"/>
      <c r="AP1967" s="36"/>
      <c r="AQ1967" s="36"/>
      <c r="AR1967" s="36"/>
      <c r="AS1967" s="36"/>
    </row>
    <row r="1968" spans="19:45" ht="30" customHeight="1" x14ac:dyDescent="0.25">
      <c r="T1968" s="15"/>
      <c r="U1968" s="36"/>
      <c r="V1968" s="37"/>
      <c r="W1968" s="37"/>
      <c r="X1968" s="38"/>
      <c r="Y1968" s="38"/>
      <c r="Z1968" s="48"/>
      <c r="AA1968" s="39"/>
      <c r="AB1968" s="40"/>
      <c r="AC1968" s="40"/>
      <c r="AD1968" s="40"/>
      <c r="AE1968" s="41"/>
      <c r="AF1968" s="42"/>
      <c r="AG1968" s="49"/>
      <c r="AH1968" s="43"/>
      <c r="AI1968" s="43"/>
      <c r="AJ1968" s="44"/>
      <c r="AK1968" s="44"/>
      <c r="AL1968" s="44"/>
      <c r="AM1968" s="44"/>
      <c r="AN1968" s="36"/>
      <c r="AO1968" s="36"/>
      <c r="AP1968" s="36"/>
      <c r="AQ1968" s="36"/>
      <c r="AR1968" s="36"/>
      <c r="AS1968" s="36"/>
    </row>
    <row r="1969" spans="19:45" ht="30" customHeight="1" x14ac:dyDescent="0.25">
      <c r="T1969" s="15"/>
      <c r="U1969" s="36"/>
      <c r="V1969" s="37"/>
      <c r="W1969" s="37"/>
      <c r="X1969" s="38"/>
      <c r="Y1969" s="38"/>
      <c r="Z1969" s="48"/>
      <c r="AA1969" s="39"/>
      <c r="AB1969" s="40"/>
      <c r="AC1969" s="40"/>
      <c r="AD1969" s="40"/>
      <c r="AE1969" s="41"/>
      <c r="AF1969" s="42"/>
      <c r="AG1969" s="49"/>
      <c r="AH1969" s="43"/>
      <c r="AI1969" s="43"/>
      <c r="AJ1969" s="44"/>
      <c r="AK1969" s="44"/>
      <c r="AL1969" s="44"/>
      <c r="AM1969" s="44"/>
      <c r="AN1969" s="36"/>
      <c r="AO1969" s="36"/>
      <c r="AP1969" s="36"/>
      <c r="AQ1969" s="36"/>
      <c r="AR1969" s="36"/>
      <c r="AS1969" s="36"/>
    </row>
    <row r="1970" spans="19:45" ht="30" customHeight="1" x14ac:dyDescent="0.25">
      <c r="T1970" s="15"/>
      <c r="U1970" s="36"/>
      <c r="V1970" s="37"/>
      <c r="W1970" s="37"/>
      <c r="X1970" s="38"/>
      <c r="Y1970" s="38"/>
      <c r="Z1970" s="48"/>
      <c r="AA1970" s="39"/>
      <c r="AB1970" s="40"/>
      <c r="AC1970" s="40"/>
      <c r="AD1970" s="40"/>
      <c r="AE1970" s="41"/>
      <c r="AF1970" s="42"/>
      <c r="AG1970" s="49"/>
      <c r="AH1970" s="43"/>
      <c r="AI1970" s="43"/>
      <c r="AJ1970" s="44"/>
      <c r="AK1970" s="44"/>
      <c r="AL1970" s="44"/>
      <c r="AM1970" s="44"/>
      <c r="AN1970" s="36"/>
      <c r="AO1970" s="36"/>
      <c r="AP1970" s="36"/>
      <c r="AQ1970" s="36"/>
      <c r="AR1970" s="36"/>
      <c r="AS1970" s="36"/>
    </row>
    <row r="1971" spans="19:45" ht="30" customHeight="1" x14ac:dyDescent="0.25">
      <c r="T1971" s="7"/>
      <c r="U1971" s="36"/>
      <c r="V1971" s="37"/>
      <c r="W1971" s="37"/>
      <c r="X1971" s="38"/>
      <c r="Y1971" s="38"/>
      <c r="Z1971" s="48"/>
      <c r="AA1971" s="39"/>
      <c r="AB1971" s="40"/>
      <c r="AC1971" s="40"/>
      <c r="AD1971" s="40"/>
      <c r="AE1971" s="41"/>
      <c r="AF1971" s="42"/>
      <c r="AG1971" s="49"/>
      <c r="AH1971" s="43"/>
      <c r="AI1971" s="43"/>
      <c r="AJ1971" s="44"/>
      <c r="AK1971" s="44"/>
      <c r="AL1971" s="44"/>
      <c r="AM1971" s="44"/>
      <c r="AN1971" s="36"/>
      <c r="AO1971" s="36"/>
      <c r="AP1971" s="36"/>
      <c r="AQ1971" s="36"/>
      <c r="AR1971" s="36"/>
      <c r="AS1971" s="36"/>
    </row>
    <row r="1972" spans="19:45" ht="30" customHeight="1" x14ac:dyDescent="0.25">
      <c r="T1972" s="7"/>
      <c r="U1972" s="36"/>
      <c r="V1972" s="37"/>
      <c r="W1972" s="37"/>
      <c r="X1972" s="38"/>
      <c r="Y1972" s="38"/>
      <c r="Z1972" s="48"/>
      <c r="AA1972" s="39"/>
      <c r="AB1972" s="40"/>
      <c r="AC1972" s="40"/>
      <c r="AD1972" s="40"/>
      <c r="AE1972" s="41"/>
      <c r="AF1972" s="42"/>
      <c r="AG1972" s="49"/>
      <c r="AH1972" s="43"/>
      <c r="AI1972" s="43"/>
      <c r="AJ1972" s="44"/>
      <c r="AK1972" s="44"/>
      <c r="AL1972" s="44"/>
      <c r="AM1972" s="44"/>
      <c r="AN1972" s="36"/>
      <c r="AO1972" s="36"/>
      <c r="AP1972" s="36"/>
      <c r="AQ1972" s="36"/>
      <c r="AR1972" s="36"/>
      <c r="AS1972" s="36"/>
    </row>
    <row r="1973" spans="19:45" ht="30" customHeight="1" x14ac:dyDescent="0.25">
      <c r="T1973" s="7"/>
      <c r="U1973" s="36"/>
      <c r="V1973" s="37"/>
      <c r="W1973" s="37"/>
      <c r="X1973" s="38"/>
      <c r="Y1973" s="38"/>
      <c r="Z1973" s="48"/>
      <c r="AA1973" s="39"/>
      <c r="AB1973" s="40"/>
      <c r="AC1973" s="40"/>
      <c r="AD1973" s="40"/>
      <c r="AE1973" s="41"/>
      <c r="AF1973" s="42"/>
      <c r="AG1973" s="49"/>
      <c r="AH1973" s="43"/>
      <c r="AI1973" s="43"/>
      <c r="AJ1973" s="44"/>
      <c r="AK1973" s="44"/>
      <c r="AL1973" s="44"/>
      <c r="AM1973" s="44"/>
      <c r="AN1973" s="36"/>
      <c r="AO1973" s="36"/>
      <c r="AP1973" s="36"/>
      <c r="AQ1973" s="36"/>
      <c r="AR1973" s="36"/>
      <c r="AS1973" s="36"/>
    </row>
    <row r="1974" spans="19:45" ht="30" customHeight="1" x14ac:dyDescent="0.25">
      <c r="T1974" s="7"/>
      <c r="U1974" s="36"/>
      <c r="V1974" s="37"/>
      <c r="W1974" s="37"/>
      <c r="X1974" s="38"/>
      <c r="Y1974" s="38"/>
      <c r="Z1974" s="48"/>
      <c r="AA1974" s="39"/>
      <c r="AB1974" s="40"/>
      <c r="AC1974" s="40"/>
      <c r="AD1974" s="40"/>
      <c r="AE1974" s="41"/>
      <c r="AF1974" s="42"/>
      <c r="AG1974" s="49"/>
      <c r="AH1974" s="43"/>
      <c r="AI1974" s="43"/>
      <c r="AJ1974" s="44"/>
      <c r="AK1974" s="44"/>
      <c r="AL1974" s="44"/>
      <c r="AM1974" s="44"/>
      <c r="AN1974" s="36"/>
      <c r="AO1974" s="36"/>
      <c r="AP1974" s="36"/>
      <c r="AQ1974" s="36"/>
      <c r="AR1974" s="36"/>
      <c r="AS1974" s="36"/>
    </row>
    <row r="1975" spans="19:45" ht="30" customHeight="1" x14ac:dyDescent="0.25">
      <c r="T1975" s="7"/>
      <c r="U1975" s="36"/>
      <c r="V1975" s="37"/>
      <c r="W1975" s="37"/>
      <c r="X1975" s="38"/>
      <c r="Y1975" s="38"/>
      <c r="Z1975" s="48"/>
      <c r="AA1975" s="39"/>
      <c r="AB1975" s="40"/>
      <c r="AC1975" s="40"/>
      <c r="AD1975" s="40"/>
      <c r="AE1975" s="41"/>
      <c r="AF1975" s="42"/>
      <c r="AG1975" s="49"/>
      <c r="AH1975" s="43"/>
      <c r="AI1975" s="43"/>
      <c r="AJ1975" s="44"/>
      <c r="AK1975" s="44"/>
      <c r="AL1975" s="44"/>
      <c r="AM1975" s="44"/>
      <c r="AN1975" s="36"/>
      <c r="AO1975" s="36"/>
      <c r="AP1975" s="36"/>
      <c r="AQ1975" s="36"/>
      <c r="AR1975" s="36"/>
      <c r="AS1975" s="36"/>
    </row>
    <row r="1976" spans="19:45" ht="30" customHeight="1" x14ac:dyDescent="0.25">
      <c r="T1976" s="7"/>
      <c r="U1976" s="36"/>
      <c r="V1976" s="37"/>
      <c r="W1976" s="37"/>
      <c r="X1976" s="38"/>
      <c r="Y1976" s="38"/>
      <c r="Z1976" s="48"/>
      <c r="AA1976" s="39"/>
      <c r="AB1976" s="40"/>
      <c r="AC1976" s="40"/>
      <c r="AD1976" s="40"/>
      <c r="AE1976" s="41"/>
      <c r="AF1976" s="42"/>
      <c r="AG1976" s="49"/>
      <c r="AH1976" s="43"/>
      <c r="AI1976" s="43"/>
      <c r="AJ1976" s="44"/>
      <c r="AK1976" s="44"/>
      <c r="AL1976" s="44"/>
      <c r="AM1976" s="44"/>
      <c r="AN1976" s="36"/>
      <c r="AO1976" s="36"/>
      <c r="AP1976" s="36"/>
      <c r="AQ1976" s="36"/>
      <c r="AR1976" s="36"/>
      <c r="AS1976" s="36"/>
    </row>
    <row r="1977" spans="19:45" ht="30" customHeight="1" x14ac:dyDescent="0.25">
      <c r="T1977" s="15"/>
      <c r="U1977" s="36"/>
      <c r="V1977" s="37"/>
      <c r="W1977" s="37"/>
      <c r="X1977" s="38"/>
      <c r="Y1977" s="38"/>
      <c r="Z1977" s="48"/>
      <c r="AA1977" s="39"/>
      <c r="AB1977" s="40"/>
      <c r="AC1977" s="40"/>
      <c r="AD1977" s="40"/>
      <c r="AE1977" s="41"/>
      <c r="AF1977" s="42"/>
      <c r="AG1977" s="49"/>
      <c r="AH1977" s="43"/>
      <c r="AI1977" s="43"/>
      <c r="AJ1977" s="44"/>
      <c r="AK1977" s="44"/>
      <c r="AL1977" s="44"/>
      <c r="AM1977" s="44"/>
      <c r="AN1977" s="36"/>
      <c r="AO1977" s="36"/>
      <c r="AP1977" s="36"/>
      <c r="AQ1977" s="36"/>
      <c r="AR1977" s="36"/>
      <c r="AS1977" s="36"/>
    </row>
    <row r="1978" spans="19:45" ht="30" customHeight="1" x14ac:dyDescent="0.25">
      <c r="T1978" s="28"/>
      <c r="U1978" s="36"/>
      <c r="V1978" s="37"/>
      <c r="W1978" s="37"/>
      <c r="X1978" s="38"/>
      <c r="Y1978" s="38"/>
      <c r="Z1978" s="48"/>
      <c r="AA1978" s="39"/>
      <c r="AB1978" s="40"/>
      <c r="AC1978" s="40"/>
      <c r="AD1978" s="40"/>
      <c r="AE1978" s="41"/>
      <c r="AF1978" s="42"/>
      <c r="AG1978" s="49"/>
      <c r="AH1978" s="43"/>
      <c r="AI1978" s="43"/>
      <c r="AJ1978" s="44"/>
      <c r="AK1978" s="44"/>
      <c r="AL1978" s="44"/>
      <c r="AM1978" s="44"/>
      <c r="AN1978" s="36"/>
      <c r="AO1978" s="36"/>
      <c r="AP1978" s="36"/>
      <c r="AQ1978" s="36"/>
      <c r="AR1978" s="36"/>
      <c r="AS1978" s="36"/>
    </row>
    <row r="1979" spans="19:45" ht="30" customHeight="1" x14ac:dyDescent="0.25">
      <c r="T1979" s="15"/>
      <c r="U1979" s="36"/>
      <c r="V1979" s="37"/>
      <c r="W1979" s="37"/>
      <c r="X1979" s="38"/>
      <c r="Y1979" s="38"/>
      <c r="Z1979" s="48"/>
      <c r="AA1979" s="39"/>
      <c r="AB1979" s="40"/>
      <c r="AC1979" s="40"/>
      <c r="AD1979" s="40"/>
      <c r="AE1979" s="41"/>
      <c r="AF1979" s="42"/>
      <c r="AG1979" s="49"/>
      <c r="AH1979" s="43"/>
      <c r="AI1979" s="43"/>
      <c r="AJ1979" s="44"/>
      <c r="AK1979" s="44"/>
      <c r="AL1979" s="44"/>
      <c r="AM1979" s="44"/>
      <c r="AN1979" s="36"/>
      <c r="AO1979" s="36"/>
      <c r="AP1979" s="36"/>
      <c r="AQ1979" s="36"/>
      <c r="AR1979" s="36"/>
      <c r="AS1979" s="36"/>
    </row>
    <row r="1980" spans="19:45" ht="30" customHeight="1" x14ac:dyDescent="0.25">
      <c r="T1980" s="7"/>
      <c r="U1980" s="36"/>
      <c r="V1980" s="37"/>
      <c r="W1980" s="37"/>
      <c r="X1980" s="38"/>
      <c r="Y1980" s="38"/>
      <c r="Z1980" s="48"/>
      <c r="AA1980" s="39"/>
      <c r="AB1980" s="40"/>
      <c r="AC1980" s="40"/>
      <c r="AD1980" s="40"/>
      <c r="AE1980" s="41"/>
      <c r="AF1980" s="42"/>
      <c r="AG1980" s="49"/>
      <c r="AH1980" s="43"/>
      <c r="AI1980" s="43"/>
      <c r="AJ1980" s="44"/>
      <c r="AK1980" s="44"/>
      <c r="AL1980" s="44"/>
      <c r="AM1980" s="44"/>
      <c r="AN1980" s="36"/>
      <c r="AO1980" s="36"/>
      <c r="AP1980" s="36"/>
      <c r="AQ1980" s="36"/>
      <c r="AR1980" s="36"/>
      <c r="AS1980" s="36"/>
    </row>
    <row r="1981" spans="19:45" ht="30" customHeight="1" x14ac:dyDescent="0.25">
      <c r="T1981" s="7"/>
      <c r="U1981" s="36"/>
      <c r="V1981" s="37"/>
      <c r="W1981" s="37"/>
      <c r="X1981" s="38"/>
      <c r="Y1981" s="38"/>
      <c r="Z1981" s="48"/>
      <c r="AA1981" s="39"/>
      <c r="AB1981" s="40"/>
      <c r="AC1981" s="40"/>
      <c r="AD1981" s="40"/>
      <c r="AE1981" s="41"/>
      <c r="AF1981" s="42"/>
      <c r="AG1981" s="49"/>
      <c r="AH1981" s="43"/>
      <c r="AI1981" s="43"/>
      <c r="AJ1981" s="44"/>
      <c r="AK1981" s="44"/>
      <c r="AL1981" s="44"/>
      <c r="AM1981" s="44"/>
      <c r="AN1981" s="36"/>
      <c r="AO1981" s="36"/>
      <c r="AP1981" s="36"/>
      <c r="AQ1981" s="36"/>
      <c r="AR1981" s="36"/>
      <c r="AS1981" s="36"/>
    </row>
    <row r="1982" spans="19:45" ht="30" customHeight="1" x14ac:dyDescent="0.25">
      <c r="T1982" s="54"/>
      <c r="U1982" s="36"/>
      <c r="V1982" s="37"/>
      <c r="W1982" s="37"/>
      <c r="X1982" s="38"/>
      <c r="Y1982" s="38"/>
      <c r="Z1982" s="48"/>
      <c r="AA1982" s="39"/>
      <c r="AB1982" s="40"/>
      <c r="AC1982" s="40"/>
      <c r="AD1982" s="40"/>
      <c r="AE1982" s="41"/>
      <c r="AF1982" s="42"/>
      <c r="AG1982" s="49"/>
      <c r="AH1982" s="43"/>
      <c r="AI1982" s="43"/>
      <c r="AJ1982" s="44"/>
      <c r="AK1982" s="44"/>
      <c r="AL1982" s="44"/>
      <c r="AM1982" s="44"/>
      <c r="AN1982" s="36"/>
      <c r="AO1982" s="36"/>
      <c r="AP1982" s="36"/>
      <c r="AQ1982" s="36"/>
      <c r="AR1982" s="36"/>
      <c r="AS1982" s="36"/>
    </row>
    <row r="1983" spans="19:45" ht="30" customHeight="1" x14ac:dyDescent="0.25">
      <c r="U1983" s="36"/>
      <c r="V1983" s="37"/>
      <c r="W1983" s="37"/>
      <c r="X1983" s="38"/>
      <c r="Y1983" s="38"/>
      <c r="Z1983" s="48"/>
      <c r="AA1983" s="39"/>
      <c r="AB1983" s="40"/>
      <c r="AC1983" s="40"/>
      <c r="AD1983" s="40"/>
      <c r="AE1983" s="41"/>
      <c r="AF1983" s="42"/>
      <c r="AG1983" s="49"/>
      <c r="AH1983" s="43"/>
      <c r="AI1983" s="43"/>
      <c r="AJ1983" s="44"/>
      <c r="AK1983" s="44"/>
      <c r="AL1983" s="44"/>
      <c r="AM1983" s="44"/>
      <c r="AN1983" s="36"/>
      <c r="AO1983" s="36"/>
      <c r="AP1983" s="36"/>
      <c r="AQ1983" s="36"/>
      <c r="AR1983" s="36"/>
      <c r="AS1983" s="36"/>
    </row>
    <row r="1984" spans="19:45" ht="30" customHeight="1" x14ac:dyDescent="0.25">
      <c r="S1984" s="2"/>
      <c r="T1984" s="2"/>
      <c r="U1984" s="36"/>
      <c r="V1984" s="37"/>
      <c r="W1984" s="37"/>
      <c r="X1984" s="38"/>
      <c r="Y1984" s="38"/>
      <c r="Z1984" s="48"/>
      <c r="AA1984" s="39"/>
      <c r="AB1984" s="40"/>
      <c r="AC1984" s="40"/>
      <c r="AD1984" s="40"/>
      <c r="AE1984" s="41"/>
      <c r="AF1984" s="42"/>
      <c r="AG1984" s="49"/>
      <c r="AH1984" s="43"/>
      <c r="AI1984" s="43"/>
      <c r="AJ1984" s="44"/>
      <c r="AK1984" s="44"/>
      <c r="AL1984" s="44"/>
      <c r="AM1984" s="44"/>
      <c r="AN1984" s="36"/>
      <c r="AO1984" s="36"/>
      <c r="AP1984" s="36"/>
      <c r="AQ1984" s="36"/>
      <c r="AR1984" s="36"/>
      <c r="AS1984" s="36"/>
    </row>
    <row r="1985" spans="19:45" ht="30" customHeight="1" x14ac:dyDescent="0.25">
      <c r="S1985" s="4"/>
      <c r="T1985" s="3"/>
      <c r="U1985" s="36"/>
      <c r="V1985" s="37"/>
      <c r="W1985" s="37"/>
      <c r="X1985" s="38"/>
      <c r="Y1985" s="38"/>
      <c r="Z1985" s="48"/>
      <c r="AA1985" s="39"/>
      <c r="AB1985" s="40"/>
      <c r="AC1985" s="40"/>
      <c r="AD1985" s="40"/>
      <c r="AE1985" s="41"/>
      <c r="AF1985" s="42"/>
      <c r="AG1985" s="49"/>
      <c r="AH1985" s="43"/>
      <c r="AI1985" s="43"/>
      <c r="AJ1985" s="44"/>
      <c r="AK1985" s="44"/>
      <c r="AL1985" s="44"/>
      <c r="AM1985" s="44"/>
      <c r="AN1985" s="36"/>
      <c r="AO1985" s="36"/>
      <c r="AP1985" s="36"/>
      <c r="AQ1985" s="36"/>
      <c r="AR1985" s="36"/>
      <c r="AS1985" s="36"/>
    </row>
    <row r="1986" spans="19:45" ht="30" customHeight="1" x14ac:dyDescent="0.25">
      <c r="S1986" s="4"/>
      <c r="T1986" s="3"/>
      <c r="U1986" s="36"/>
      <c r="V1986" s="37"/>
      <c r="W1986" s="37"/>
      <c r="X1986" s="38"/>
      <c r="Y1986" s="38"/>
      <c r="Z1986" s="48"/>
      <c r="AA1986" s="39"/>
      <c r="AB1986" s="40"/>
      <c r="AC1986" s="40"/>
      <c r="AD1986" s="40"/>
      <c r="AE1986" s="41"/>
      <c r="AF1986" s="42"/>
      <c r="AG1986" s="49"/>
      <c r="AH1986" s="43"/>
      <c r="AI1986" s="43"/>
      <c r="AJ1986" s="44"/>
      <c r="AK1986" s="44"/>
      <c r="AL1986" s="44"/>
      <c r="AM1986" s="44"/>
      <c r="AN1986" s="36"/>
      <c r="AO1986" s="36"/>
      <c r="AP1986" s="36"/>
      <c r="AQ1986" s="36"/>
      <c r="AR1986" s="36"/>
      <c r="AS1986" s="36"/>
    </row>
    <row r="1987" spans="19:45" ht="30" customHeight="1" x14ac:dyDescent="0.25">
      <c r="S1987" s="4"/>
      <c r="T1987" s="3"/>
      <c r="U1987" s="36"/>
      <c r="V1987" s="37"/>
      <c r="W1987" s="37"/>
      <c r="X1987" s="38"/>
      <c r="Y1987" s="38"/>
      <c r="Z1987" s="48"/>
      <c r="AA1987" s="39"/>
      <c r="AB1987" s="40"/>
      <c r="AC1987" s="40"/>
      <c r="AD1987" s="40"/>
      <c r="AE1987" s="41"/>
      <c r="AF1987" s="42"/>
      <c r="AG1987" s="49"/>
      <c r="AH1987" s="43"/>
      <c r="AI1987" s="43"/>
      <c r="AJ1987" s="44"/>
      <c r="AK1987" s="44"/>
      <c r="AL1987" s="44"/>
      <c r="AM1987" s="44"/>
      <c r="AN1987" s="36"/>
      <c r="AO1987" s="36"/>
      <c r="AP1987" s="36"/>
      <c r="AQ1987" s="36"/>
      <c r="AR1987" s="36"/>
      <c r="AS1987" s="36"/>
    </row>
    <row r="1988" spans="19:45" ht="30" customHeight="1" x14ac:dyDescent="0.25">
      <c r="S1988" s="4"/>
      <c r="T1988" s="3"/>
      <c r="U1988" s="36"/>
      <c r="V1988" s="37"/>
      <c r="W1988" s="37"/>
      <c r="X1988" s="38"/>
      <c r="Y1988" s="38"/>
      <c r="Z1988" s="48"/>
      <c r="AA1988" s="39"/>
      <c r="AB1988" s="40"/>
      <c r="AC1988" s="40"/>
      <c r="AD1988" s="40"/>
      <c r="AE1988" s="41"/>
      <c r="AF1988" s="42"/>
      <c r="AG1988" s="49"/>
      <c r="AH1988" s="43"/>
      <c r="AI1988" s="43"/>
      <c r="AJ1988" s="44"/>
      <c r="AK1988" s="44"/>
      <c r="AL1988" s="44"/>
      <c r="AM1988" s="44"/>
      <c r="AN1988" s="36"/>
      <c r="AO1988" s="36"/>
      <c r="AP1988" s="36"/>
      <c r="AQ1988" s="36"/>
      <c r="AR1988" s="36"/>
      <c r="AS1988" s="36"/>
    </row>
    <row r="1989" spans="19:45" ht="30" customHeight="1" x14ac:dyDescent="0.25">
      <c r="S1989" s="4"/>
      <c r="T1989" s="3"/>
      <c r="U1989" s="36"/>
      <c r="V1989" s="37"/>
      <c r="W1989" s="37"/>
      <c r="X1989" s="38"/>
      <c r="Y1989" s="38"/>
      <c r="Z1989" s="48"/>
      <c r="AA1989" s="39"/>
      <c r="AB1989" s="40"/>
      <c r="AC1989" s="40"/>
      <c r="AD1989" s="40"/>
      <c r="AE1989" s="41"/>
      <c r="AF1989" s="42"/>
      <c r="AG1989" s="49"/>
      <c r="AH1989" s="43"/>
      <c r="AI1989" s="43"/>
      <c r="AJ1989" s="44"/>
      <c r="AK1989" s="44"/>
      <c r="AL1989" s="44"/>
      <c r="AM1989" s="44"/>
      <c r="AN1989" s="36"/>
      <c r="AO1989" s="36"/>
      <c r="AP1989" s="36"/>
      <c r="AQ1989" s="36"/>
      <c r="AR1989" s="36"/>
      <c r="AS1989" s="36"/>
    </row>
    <row r="1990" spans="19:45" ht="30" customHeight="1" x14ac:dyDescent="0.25">
      <c r="S1990" s="4"/>
      <c r="T1990" s="3"/>
      <c r="U1990" s="36"/>
      <c r="V1990" s="37"/>
      <c r="W1990" s="37"/>
      <c r="X1990" s="38"/>
      <c r="Y1990" s="38"/>
      <c r="Z1990" s="48"/>
      <c r="AA1990" s="39"/>
      <c r="AB1990" s="40"/>
      <c r="AC1990" s="40"/>
      <c r="AD1990" s="40"/>
      <c r="AE1990" s="41"/>
      <c r="AF1990" s="42"/>
      <c r="AG1990" s="49"/>
      <c r="AH1990" s="43"/>
      <c r="AI1990" s="43"/>
      <c r="AJ1990" s="44"/>
      <c r="AK1990" s="44"/>
      <c r="AL1990" s="44"/>
      <c r="AM1990" s="44"/>
      <c r="AN1990" s="36"/>
      <c r="AO1990" s="36"/>
      <c r="AP1990" s="36"/>
      <c r="AQ1990" s="36"/>
      <c r="AR1990" s="36"/>
      <c r="AS1990" s="36"/>
    </row>
    <row r="1991" spans="19:45" ht="30" customHeight="1" x14ac:dyDescent="0.25">
      <c r="S1991" s="4"/>
      <c r="T1991" s="3"/>
      <c r="U1991" s="36"/>
      <c r="V1991" s="37"/>
      <c r="W1991" s="37"/>
      <c r="X1991" s="38"/>
      <c r="Y1991" s="38"/>
      <c r="Z1991" s="48"/>
      <c r="AA1991" s="39"/>
      <c r="AB1991" s="40"/>
      <c r="AC1991" s="40"/>
      <c r="AD1991" s="40"/>
      <c r="AE1991" s="41"/>
      <c r="AF1991" s="42"/>
      <c r="AG1991" s="49"/>
      <c r="AH1991" s="43"/>
      <c r="AI1991" s="43"/>
      <c r="AJ1991" s="44"/>
      <c r="AK1991" s="44"/>
      <c r="AL1991" s="44"/>
      <c r="AM1991" s="44"/>
      <c r="AN1991" s="36"/>
      <c r="AO1991" s="36"/>
      <c r="AP1991" s="36"/>
      <c r="AQ1991" s="36"/>
      <c r="AR1991" s="36"/>
      <c r="AS1991" s="36"/>
    </row>
    <row r="1992" spans="19:45" ht="30" customHeight="1" x14ac:dyDescent="0.25">
      <c r="S1992" s="4"/>
      <c r="T1992" s="3"/>
      <c r="U1992" s="36"/>
      <c r="V1992" s="37"/>
      <c r="W1992" s="37"/>
      <c r="X1992" s="38"/>
      <c r="Y1992" s="38"/>
      <c r="Z1992" s="48"/>
      <c r="AA1992" s="39"/>
      <c r="AB1992" s="40"/>
      <c r="AC1992" s="40"/>
      <c r="AD1992" s="40"/>
      <c r="AE1992" s="41"/>
      <c r="AF1992" s="42"/>
      <c r="AG1992" s="49"/>
      <c r="AH1992" s="43"/>
      <c r="AI1992" s="43"/>
      <c r="AJ1992" s="44"/>
      <c r="AK1992" s="44"/>
      <c r="AL1992" s="44"/>
      <c r="AM1992" s="44"/>
      <c r="AN1992" s="36"/>
      <c r="AO1992" s="36"/>
      <c r="AP1992" s="36"/>
      <c r="AQ1992" s="36"/>
      <c r="AR1992" s="36"/>
      <c r="AS1992" s="36"/>
    </row>
    <row r="1993" spans="19:45" ht="30" customHeight="1" x14ac:dyDescent="0.25">
      <c r="S1993" s="4"/>
      <c r="T1993" s="3"/>
      <c r="U1993" s="36"/>
      <c r="V1993" s="37"/>
      <c r="W1993" s="37"/>
      <c r="X1993" s="38"/>
      <c r="Y1993" s="38"/>
      <c r="Z1993" s="48"/>
      <c r="AA1993" s="39"/>
      <c r="AB1993" s="40"/>
      <c r="AC1993" s="40"/>
      <c r="AD1993" s="40"/>
      <c r="AE1993" s="41"/>
      <c r="AF1993" s="42"/>
      <c r="AG1993" s="49"/>
      <c r="AH1993" s="43"/>
      <c r="AI1993" s="43"/>
      <c r="AJ1993" s="44"/>
      <c r="AK1993" s="44"/>
      <c r="AL1993" s="44"/>
      <c r="AM1993" s="44"/>
      <c r="AN1993" s="36"/>
      <c r="AO1993" s="36"/>
      <c r="AP1993" s="36"/>
      <c r="AQ1993" s="36"/>
      <c r="AR1993" s="36"/>
      <c r="AS1993" s="36"/>
    </row>
    <row r="1994" spans="19:45" ht="30" customHeight="1" x14ac:dyDescent="0.25">
      <c r="S1994" s="4"/>
      <c r="T1994" s="3"/>
      <c r="U1994" s="36"/>
      <c r="V1994" s="37"/>
      <c r="W1994" s="37"/>
      <c r="X1994" s="38"/>
      <c r="Y1994" s="38"/>
      <c r="Z1994" s="48"/>
      <c r="AA1994" s="39"/>
      <c r="AB1994" s="40"/>
      <c r="AC1994" s="40"/>
      <c r="AD1994" s="40"/>
      <c r="AE1994" s="41"/>
      <c r="AF1994" s="42"/>
      <c r="AG1994" s="49"/>
      <c r="AH1994" s="43"/>
      <c r="AI1994" s="43"/>
      <c r="AJ1994" s="44"/>
      <c r="AK1994" s="44"/>
      <c r="AL1994" s="44"/>
      <c r="AM1994" s="44"/>
      <c r="AN1994" s="36"/>
      <c r="AO1994" s="36"/>
      <c r="AP1994" s="36"/>
      <c r="AQ1994" s="36"/>
      <c r="AR1994" s="36"/>
      <c r="AS1994" s="36"/>
    </row>
    <row r="1995" spans="19:45" ht="30" customHeight="1" x14ac:dyDescent="0.25">
      <c r="S1995" s="4"/>
      <c r="T1995" s="3"/>
      <c r="U1995" s="36"/>
      <c r="V1995" s="37"/>
      <c r="W1995" s="37"/>
      <c r="X1995" s="38"/>
      <c r="Y1995" s="38"/>
      <c r="Z1995" s="48"/>
      <c r="AA1995" s="39"/>
      <c r="AB1995" s="40"/>
      <c r="AC1995" s="40"/>
      <c r="AD1995" s="40"/>
      <c r="AE1995" s="41"/>
      <c r="AF1995" s="42"/>
      <c r="AG1995" s="49"/>
      <c r="AH1995" s="43"/>
      <c r="AI1995" s="43"/>
      <c r="AJ1995" s="44"/>
      <c r="AK1995" s="44"/>
      <c r="AL1995" s="44"/>
      <c r="AM1995" s="44"/>
      <c r="AN1995" s="36"/>
      <c r="AO1995" s="36"/>
      <c r="AP1995" s="36"/>
      <c r="AQ1995" s="36"/>
      <c r="AR1995" s="36"/>
      <c r="AS1995" s="36"/>
    </row>
    <row r="1996" spans="19:45" ht="30" customHeight="1" x14ac:dyDescent="0.25">
      <c r="S1996" s="4"/>
      <c r="T1996" s="3"/>
      <c r="U1996" s="36"/>
      <c r="V1996" s="37"/>
      <c r="W1996" s="37"/>
      <c r="X1996" s="38"/>
      <c r="Y1996" s="38"/>
      <c r="Z1996" s="48"/>
      <c r="AA1996" s="39"/>
      <c r="AB1996" s="40"/>
      <c r="AC1996" s="40"/>
      <c r="AD1996" s="40"/>
      <c r="AE1996" s="41"/>
      <c r="AF1996" s="42"/>
      <c r="AG1996" s="49"/>
      <c r="AH1996" s="43"/>
      <c r="AI1996" s="43"/>
      <c r="AJ1996" s="44"/>
      <c r="AK1996" s="44"/>
      <c r="AL1996" s="44"/>
      <c r="AM1996" s="44"/>
      <c r="AN1996" s="36"/>
      <c r="AO1996" s="36"/>
      <c r="AP1996" s="36"/>
      <c r="AQ1996" s="36"/>
      <c r="AR1996" s="36"/>
      <c r="AS1996" s="36"/>
    </row>
    <row r="1997" spans="19:45" ht="30" customHeight="1" x14ac:dyDescent="0.25">
      <c r="S1997" s="4"/>
      <c r="T1997" s="3"/>
      <c r="U1997" s="36"/>
      <c r="V1997" s="37"/>
      <c r="W1997" s="37"/>
      <c r="X1997" s="38"/>
      <c r="Y1997" s="38"/>
      <c r="Z1997" s="48"/>
      <c r="AA1997" s="39"/>
      <c r="AB1997" s="40"/>
      <c r="AC1997" s="40"/>
      <c r="AD1997" s="40"/>
      <c r="AE1997" s="41"/>
      <c r="AF1997" s="42"/>
      <c r="AG1997" s="49"/>
      <c r="AH1997" s="43"/>
      <c r="AI1997" s="43"/>
      <c r="AJ1997" s="44"/>
      <c r="AK1997" s="44"/>
      <c r="AL1997" s="44"/>
      <c r="AM1997" s="44"/>
      <c r="AN1997" s="36"/>
      <c r="AO1997" s="36"/>
      <c r="AP1997" s="36"/>
      <c r="AQ1997" s="36"/>
      <c r="AR1997" s="36"/>
      <c r="AS1997" s="36"/>
    </row>
    <row r="1998" spans="19:45" ht="30" customHeight="1" x14ac:dyDescent="0.25">
      <c r="S1998" s="4"/>
      <c r="T1998" s="3"/>
      <c r="U1998" s="36"/>
      <c r="V1998" s="37"/>
      <c r="W1998" s="37"/>
      <c r="X1998" s="38"/>
      <c r="Y1998" s="38"/>
      <c r="Z1998" s="48"/>
      <c r="AA1998" s="39"/>
      <c r="AB1998" s="40"/>
      <c r="AC1998" s="40"/>
      <c r="AD1998" s="40"/>
      <c r="AE1998" s="41"/>
      <c r="AF1998" s="42"/>
      <c r="AG1998" s="49"/>
      <c r="AH1998" s="43"/>
      <c r="AI1998" s="43"/>
      <c r="AJ1998" s="44"/>
      <c r="AK1998" s="44"/>
      <c r="AL1998" s="44"/>
      <c r="AM1998" s="44"/>
      <c r="AN1998" s="36"/>
      <c r="AO1998" s="36"/>
      <c r="AP1998" s="36"/>
      <c r="AQ1998" s="36"/>
      <c r="AR1998" s="36"/>
      <c r="AS1998" s="36"/>
    </row>
    <row r="1999" spans="19:45" ht="30" customHeight="1" x14ac:dyDescent="0.25">
      <c r="S1999" s="4"/>
      <c r="T1999" s="3"/>
      <c r="U1999" s="36"/>
      <c r="V1999" s="37"/>
      <c r="W1999" s="37"/>
      <c r="X1999" s="38"/>
      <c r="Y1999" s="38"/>
      <c r="Z1999" s="48"/>
      <c r="AA1999" s="39"/>
      <c r="AB1999" s="40"/>
      <c r="AC1999" s="40"/>
      <c r="AD1999" s="40"/>
      <c r="AE1999" s="41"/>
      <c r="AF1999" s="42"/>
      <c r="AG1999" s="49"/>
      <c r="AH1999" s="43"/>
      <c r="AI1999" s="43"/>
      <c r="AJ1999" s="44"/>
      <c r="AK1999" s="44"/>
      <c r="AL1999" s="44"/>
      <c r="AM1999" s="44"/>
      <c r="AN1999" s="36"/>
      <c r="AO1999" s="36"/>
      <c r="AP1999" s="36"/>
      <c r="AQ1999" s="36"/>
      <c r="AR1999" s="36"/>
      <c r="AS1999" s="36"/>
    </row>
    <row r="2000" spans="19:45" ht="30" customHeight="1" x14ac:dyDescent="0.25">
      <c r="S2000" s="4"/>
      <c r="T2000" s="3"/>
      <c r="U2000" s="36"/>
      <c r="V2000" s="37"/>
      <c r="W2000" s="37"/>
      <c r="X2000" s="38"/>
      <c r="Y2000" s="38"/>
      <c r="Z2000" s="48"/>
      <c r="AA2000" s="39"/>
      <c r="AB2000" s="40"/>
      <c r="AC2000" s="40"/>
      <c r="AD2000" s="40"/>
      <c r="AE2000" s="41"/>
      <c r="AF2000" s="42"/>
      <c r="AG2000" s="49"/>
      <c r="AH2000" s="43"/>
      <c r="AI2000" s="43"/>
      <c r="AJ2000" s="44"/>
      <c r="AK2000" s="44"/>
      <c r="AL2000" s="44"/>
      <c r="AM2000" s="44"/>
      <c r="AN2000" s="36"/>
      <c r="AO2000" s="36"/>
      <c r="AP2000" s="36"/>
      <c r="AQ2000" s="36"/>
      <c r="AR2000" s="36"/>
      <c r="AS2000" s="36"/>
    </row>
    <row r="2001" spans="19:45" ht="30" customHeight="1" x14ac:dyDescent="0.25">
      <c r="S2001" s="4"/>
      <c r="T2001" s="3"/>
      <c r="U2001" s="36"/>
      <c r="V2001" s="37"/>
      <c r="W2001" s="37"/>
      <c r="X2001" s="38"/>
      <c r="Y2001" s="38"/>
      <c r="Z2001" s="48"/>
      <c r="AA2001" s="39"/>
      <c r="AB2001" s="40"/>
      <c r="AC2001" s="40"/>
      <c r="AD2001" s="40"/>
      <c r="AE2001" s="41"/>
      <c r="AF2001" s="42"/>
      <c r="AG2001" s="49"/>
      <c r="AH2001" s="43"/>
      <c r="AI2001" s="43"/>
      <c r="AJ2001" s="44"/>
      <c r="AK2001" s="44"/>
      <c r="AL2001" s="44"/>
      <c r="AM2001" s="44"/>
      <c r="AN2001" s="36"/>
      <c r="AO2001" s="36"/>
      <c r="AP2001" s="36"/>
      <c r="AQ2001" s="36"/>
      <c r="AR2001" s="36"/>
      <c r="AS2001" s="36"/>
    </row>
    <row r="2002" spans="19:45" ht="30" customHeight="1" x14ac:dyDescent="0.25">
      <c r="S2002" s="4"/>
      <c r="T2002" s="3"/>
      <c r="U2002" s="36"/>
      <c r="V2002" s="37"/>
      <c r="W2002" s="37"/>
      <c r="X2002" s="38"/>
      <c r="Y2002" s="38"/>
      <c r="Z2002" s="48"/>
      <c r="AA2002" s="39"/>
      <c r="AB2002" s="40"/>
      <c r="AC2002" s="40"/>
      <c r="AD2002" s="40"/>
      <c r="AE2002" s="41"/>
      <c r="AF2002" s="42"/>
      <c r="AG2002" s="49"/>
      <c r="AH2002" s="43"/>
      <c r="AI2002" s="43"/>
      <c r="AJ2002" s="44"/>
      <c r="AK2002" s="44"/>
      <c r="AL2002" s="44"/>
      <c r="AM2002" s="44"/>
      <c r="AN2002" s="36"/>
      <c r="AO2002" s="36"/>
      <c r="AP2002" s="36"/>
      <c r="AQ2002" s="36"/>
      <c r="AR2002" s="36"/>
      <c r="AS2002" s="36"/>
    </row>
    <row r="2003" spans="19:45" ht="30" customHeight="1" x14ac:dyDescent="0.25">
      <c r="S2003" s="4"/>
      <c r="T2003" s="3"/>
      <c r="U2003" s="36"/>
      <c r="V2003" s="37"/>
      <c r="W2003" s="37"/>
      <c r="X2003" s="38"/>
      <c r="Y2003" s="38"/>
      <c r="Z2003" s="48"/>
      <c r="AA2003" s="39"/>
      <c r="AB2003" s="40"/>
      <c r="AC2003" s="40"/>
      <c r="AD2003" s="40"/>
      <c r="AE2003" s="41"/>
      <c r="AF2003" s="42"/>
      <c r="AG2003" s="49"/>
      <c r="AH2003" s="43"/>
      <c r="AI2003" s="43"/>
      <c r="AJ2003" s="44"/>
      <c r="AK2003" s="44"/>
      <c r="AL2003" s="44"/>
      <c r="AM2003" s="44"/>
      <c r="AN2003" s="36"/>
      <c r="AO2003" s="36"/>
      <c r="AP2003" s="36"/>
      <c r="AQ2003" s="36"/>
      <c r="AR2003" s="36"/>
      <c r="AS2003" s="36"/>
    </row>
    <row r="2004" spans="19:45" ht="30" customHeight="1" x14ac:dyDescent="0.25">
      <c r="S2004" s="4"/>
      <c r="T2004" s="3"/>
      <c r="U2004" s="36"/>
      <c r="V2004" s="37"/>
      <c r="W2004" s="37"/>
      <c r="X2004" s="38"/>
      <c r="Y2004" s="38"/>
      <c r="Z2004" s="48"/>
      <c r="AA2004" s="39"/>
      <c r="AB2004" s="40"/>
      <c r="AC2004" s="40"/>
      <c r="AD2004" s="40"/>
      <c r="AE2004" s="41"/>
      <c r="AF2004" s="42"/>
      <c r="AG2004" s="49"/>
      <c r="AH2004" s="43"/>
      <c r="AI2004" s="43"/>
      <c r="AJ2004" s="44"/>
      <c r="AK2004" s="44"/>
      <c r="AL2004" s="44"/>
      <c r="AM2004" s="44"/>
      <c r="AN2004" s="36"/>
      <c r="AO2004" s="36"/>
      <c r="AP2004" s="36"/>
      <c r="AQ2004" s="36"/>
      <c r="AR2004" s="36"/>
      <c r="AS2004" s="36"/>
    </row>
    <row r="2005" spans="19:45" ht="30" customHeight="1" x14ac:dyDescent="0.25">
      <c r="S2005" s="4"/>
      <c r="T2005" s="3"/>
      <c r="U2005" s="36"/>
      <c r="V2005" s="37"/>
      <c r="W2005" s="37"/>
      <c r="X2005" s="38"/>
      <c r="Y2005" s="38"/>
      <c r="Z2005" s="48"/>
      <c r="AA2005" s="39"/>
      <c r="AB2005" s="40"/>
      <c r="AC2005" s="40"/>
      <c r="AD2005" s="40"/>
      <c r="AE2005" s="41"/>
      <c r="AF2005" s="42"/>
      <c r="AG2005" s="49"/>
      <c r="AH2005" s="43"/>
      <c r="AI2005" s="43"/>
      <c r="AJ2005" s="44"/>
      <c r="AK2005" s="44"/>
      <c r="AL2005" s="44"/>
      <c r="AM2005" s="44"/>
      <c r="AN2005" s="36"/>
      <c r="AO2005" s="36"/>
      <c r="AP2005" s="36"/>
      <c r="AQ2005" s="36"/>
      <c r="AR2005" s="36"/>
      <c r="AS2005" s="36"/>
    </row>
    <row r="2006" spans="19:45" ht="30" customHeight="1" x14ac:dyDescent="0.25">
      <c r="S2006" s="4"/>
      <c r="T2006" s="3"/>
      <c r="U2006" s="36"/>
      <c r="V2006" s="37"/>
      <c r="W2006" s="37"/>
      <c r="X2006" s="38"/>
      <c r="Y2006" s="38"/>
      <c r="Z2006" s="48"/>
      <c r="AA2006" s="39"/>
      <c r="AB2006" s="40"/>
      <c r="AC2006" s="40"/>
      <c r="AD2006" s="40"/>
      <c r="AE2006" s="41"/>
      <c r="AF2006" s="42"/>
      <c r="AG2006" s="49"/>
      <c r="AH2006" s="43"/>
      <c r="AI2006" s="43"/>
      <c r="AJ2006" s="44"/>
      <c r="AK2006" s="44"/>
      <c r="AL2006" s="44"/>
      <c r="AM2006" s="44"/>
      <c r="AN2006" s="36"/>
      <c r="AO2006" s="36"/>
      <c r="AP2006" s="36"/>
      <c r="AQ2006" s="36"/>
      <c r="AR2006" s="36"/>
      <c r="AS2006" s="36"/>
    </row>
    <row r="2007" spans="19:45" ht="30" customHeight="1" x14ac:dyDescent="0.25">
      <c r="S2007" s="4"/>
      <c r="T2007" s="3"/>
      <c r="U2007" s="36"/>
      <c r="V2007" s="37"/>
      <c r="W2007" s="37"/>
      <c r="X2007" s="38"/>
      <c r="Y2007" s="38"/>
      <c r="Z2007" s="48"/>
      <c r="AA2007" s="39"/>
      <c r="AB2007" s="40"/>
      <c r="AC2007" s="40"/>
      <c r="AD2007" s="40"/>
      <c r="AE2007" s="41"/>
      <c r="AF2007" s="42"/>
      <c r="AG2007" s="49"/>
      <c r="AH2007" s="43"/>
      <c r="AI2007" s="43"/>
      <c r="AJ2007" s="44"/>
      <c r="AK2007" s="44"/>
      <c r="AL2007" s="44"/>
      <c r="AM2007" s="44"/>
      <c r="AN2007" s="36"/>
      <c r="AO2007" s="36"/>
      <c r="AP2007" s="36"/>
      <c r="AQ2007" s="36"/>
      <c r="AR2007" s="36"/>
      <c r="AS2007" s="36"/>
    </row>
    <row r="2008" spans="19:45" ht="30" customHeight="1" x14ac:dyDescent="0.25">
      <c r="S2008" s="4"/>
      <c r="T2008" s="3"/>
      <c r="U2008" s="36"/>
      <c r="V2008" s="37"/>
      <c r="W2008" s="37"/>
      <c r="X2008" s="38"/>
      <c r="Y2008" s="38"/>
      <c r="Z2008" s="48"/>
      <c r="AA2008" s="39"/>
      <c r="AB2008" s="40"/>
      <c r="AC2008" s="40"/>
      <c r="AD2008" s="40"/>
      <c r="AE2008" s="41"/>
      <c r="AF2008" s="42"/>
      <c r="AG2008" s="49"/>
      <c r="AH2008" s="43"/>
      <c r="AI2008" s="43"/>
      <c r="AJ2008" s="44"/>
      <c r="AK2008" s="44"/>
      <c r="AL2008" s="44"/>
      <c r="AM2008" s="44"/>
      <c r="AN2008" s="36"/>
      <c r="AO2008" s="36"/>
      <c r="AP2008" s="36"/>
      <c r="AQ2008" s="36"/>
      <c r="AR2008" s="36"/>
      <c r="AS2008" s="36"/>
    </row>
    <row r="2009" spans="19:45" ht="30" customHeight="1" x14ac:dyDescent="0.25">
      <c r="S2009" s="4"/>
      <c r="T2009" s="3"/>
      <c r="U2009" s="36"/>
      <c r="V2009" s="37"/>
      <c r="W2009" s="37"/>
      <c r="X2009" s="38"/>
      <c r="Y2009" s="38"/>
      <c r="Z2009" s="48"/>
      <c r="AA2009" s="39"/>
      <c r="AB2009" s="40"/>
      <c r="AC2009" s="40"/>
      <c r="AD2009" s="40"/>
      <c r="AE2009" s="41"/>
      <c r="AF2009" s="42"/>
      <c r="AG2009" s="49"/>
      <c r="AH2009" s="43"/>
      <c r="AI2009" s="43"/>
      <c r="AJ2009" s="44"/>
      <c r="AK2009" s="44"/>
      <c r="AL2009" s="44"/>
      <c r="AM2009" s="44"/>
      <c r="AN2009" s="36"/>
      <c r="AO2009" s="36"/>
      <c r="AP2009" s="36"/>
      <c r="AQ2009" s="36"/>
      <c r="AR2009" s="36"/>
      <c r="AS2009" s="36"/>
    </row>
    <row r="2010" spans="19:45" ht="30" customHeight="1" x14ac:dyDescent="0.25">
      <c r="S2010" s="4"/>
      <c r="T2010" s="3"/>
      <c r="U2010" s="36"/>
      <c r="V2010" s="37"/>
      <c r="W2010" s="37"/>
      <c r="X2010" s="38"/>
      <c r="Y2010" s="38"/>
      <c r="Z2010" s="48"/>
      <c r="AA2010" s="39"/>
      <c r="AB2010" s="40"/>
      <c r="AC2010" s="40"/>
      <c r="AD2010" s="40"/>
      <c r="AE2010" s="41"/>
      <c r="AF2010" s="42"/>
      <c r="AG2010" s="49"/>
      <c r="AH2010" s="43"/>
      <c r="AI2010" s="43"/>
      <c r="AJ2010" s="44"/>
      <c r="AK2010" s="44"/>
      <c r="AL2010" s="44"/>
      <c r="AM2010" s="44"/>
      <c r="AN2010" s="36"/>
      <c r="AO2010" s="36"/>
      <c r="AP2010" s="36"/>
      <c r="AQ2010" s="36"/>
      <c r="AR2010" s="36"/>
      <c r="AS2010" s="36"/>
    </row>
    <row r="2011" spans="19:45" ht="30" customHeight="1" x14ac:dyDescent="0.25">
      <c r="S2011" s="4"/>
      <c r="T2011" s="3"/>
      <c r="U2011" s="36"/>
      <c r="V2011" s="37"/>
      <c r="W2011" s="37"/>
      <c r="X2011" s="38"/>
      <c r="Y2011" s="38"/>
      <c r="Z2011" s="48"/>
      <c r="AA2011" s="39"/>
      <c r="AB2011" s="40"/>
      <c r="AC2011" s="40"/>
      <c r="AD2011" s="40"/>
      <c r="AE2011" s="41"/>
      <c r="AF2011" s="42"/>
      <c r="AG2011" s="49"/>
      <c r="AH2011" s="43"/>
      <c r="AI2011" s="43"/>
      <c r="AJ2011" s="44"/>
      <c r="AK2011" s="44"/>
      <c r="AL2011" s="44"/>
      <c r="AM2011" s="44"/>
      <c r="AN2011" s="36"/>
      <c r="AO2011" s="36"/>
      <c r="AP2011" s="36"/>
      <c r="AQ2011" s="36"/>
      <c r="AR2011" s="36"/>
      <c r="AS2011" s="36"/>
    </row>
    <row r="2012" spans="19:45" ht="30" customHeight="1" x14ac:dyDescent="0.25">
      <c r="S2012" s="4"/>
      <c r="T2012" s="3"/>
      <c r="U2012" s="36"/>
      <c r="V2012" s="37"/>
      <c r="W2012" s="37"/>
      <c r="X2012" s="38"/>
      <c r="Y2012" s="38"/>
      <c r="Z2012" s="48"/>
      <c r="AA2012" s="39"/>
      <c r="AB2012" s="40"/>
      <c r="AC2012" s="40"/>
      <c r="AD2012" s="40"/>
      <c r="AE2012" s="41"/>
      <c r="AF2012" s="42"/>
      <c r="AG2012" s="49"/>
      <c r="AH2012" s="43"/>
      <c r="AI2012" s="43"/>
      <c r="AJ2012" s="44"/>
      <c r="AK2012" s="44"/>
      <c r="AL2012" s="44"/>
      <c r="AM2012" s="44"/>
      <c r="AN2012" s="36"/>
      <c r="AO2012" s="36"/>
      <c r="AP2012" s="36"/>
      <c r="AQ2012" s="36"/>
      <c r="AR2012" s="36"/>
      <c r="AS2012" s="36"/>
    </row>
    <row r="2013" spans="19:45" ht="30" customHeight="1" x14ac:dyDescent="0.25">
      <c r="S2013" s="4"/>
      <c r="T2013" s="3"/>
      <c r="U2013" s="36"/>
      <c r="V2013" s="37"/>
      <c r="W2013" s="37"/>
      <c r="X2013" s="38"/>
      <c r="Y2013" s="38"/>
      <c r="Z2013" s="48"/>
      <c r="AA2013" s="39"/>
      <c r="AB2013" s="40"/>
      <c r="AC2013" s="40"/>
      <c r="AD2013" s="40"/>
      <c r="AE2013" s="41"/>
      <c r="AF2013" s="42"/>
      <c r="AG2013" s="49"/>
      <c r="AH2013" s="43"/>
      <c r="AI2013" s="43"/>
      <c r="AJ2013" s="44"/>
      <c r="AK2013" s="44"/>
      <c r="AL2013" s="44"/>
      <c r="AM2013" s="44"/>
      <c r="AN2013" s="36"/>
      <c r="AO2013" s="36"/>
      <c r="AP2013" s="36"/>
      <c r="AQ2013" s="36"/>
      <c r="AR2013" s="36"/>
      <c r="AS2013" s="36"/>
    </row>
    <row r="2014" spans="19:45" ht="30" customHeight="1" x14ac:dyDescent="0.25">
      <c r="S2014" s="4"/>
      <c r="T2014" s="3"/>
      <c r="U2014" s="36"/>
      <c r="V2014" s="37"/>
      <c r="W2014" s="37"/>
      <c r="X2014" s="38"/>
      <c r="Y2014" s="38"/>
      <c r="Z2014" s="48"/>
      <c r="AA2014" s="39"/>
      <c r="AB2014" s="40"/>
      <c r="AC2014" s="40"/>
      <c r="AD2014" s="40"/>
      <c r="AE2014" s="41"/>
      <c r="AF2014" s="42"/>
      <c r="AG2014" s="49"/>
      <c r="AH2014" s="43"/>
      <c r="AI2014" s="43"/>
      <c r="AJ2014" s="44"/>
      <c r="AK2014" s="44"/>
      <c r="AL2014" s="44"/>
      <c r="AM2014" s="44"/>
      <c r="AN2014" s="36"/>
      <c r="AO2014" s="36"/>
      <c r="AP2014" s="36"/>
      <c r="AQ2014" s="36"/>
      <c r="AR2014" s="36"/>
      <c r="AS2014" s="36"/>
    </row>
    <row r="2015" spans="19:45" ht="30" customHeight="1" x14ac:dyDescent="0.25">
      <c r="S2015" s="34"/>
      <c r="T2015" s="34"/>
      <c r="U2015" s="34"/>
      <c r="V2015" s="34"/>
      <c r="W2015" s="34"/>
      <c r="X2015" s="34"/>
      <c r="Y2015" s="34"/>
      <c r="Z2015" s="34"/>
      <c r="AA2015" s="34"/>
      <c r="AB2015" s="34"/>
      <c r="AC2015" s="34"/>
      <c r="AD2015" s="34"/>
      <c r="AE2015" s="34"/>
      <c r="AF2015" s="34"/>
      <c r="AG2015" s="34"/>
      <c r="AH2015" s="34"/>
      <c r="AI2015" s="34"/>
      <c r="AJ2015" s="34"/>
      <c r="AK2015" s="34"/>
      <c r="AL2015" s="34"/>
      <c r="AM2015" s="34"/>
      <c r="AN2015" s="34"/>
      <c r="AO2015" s="34"/>
      <c r="AP2015" s="34"/>
      <c r="AQ2015" s="34"/>
      <c r="AR2015" s="6"/>
      <c r="AS2015" s="6"/>
    </row>
    <row r="2016" spans="19:45" ht="30" customHeight="1" x14ac:dyDescent="0.25">
      <c r="S2016" s="31"/>
      <c r="T2016" s="7"/>
      <c r="U2016" s="15"/>
      <c r="V2016" s="12"/>
      <c r="W2016" s="65"/>
      <c r="X2016" s="12"/>
      <c r="Y2016" s="7"/>
      <c r="AD2016" s="8"/>
    </row>
    <row r="2017" spans="19:45" ht="30" customHeight="1" x14ac:dyDescent="0.25">
      <c r="T2017" s="15"/>
      <c r="V2017" s="7"/>
      <c r="W2017" s="19"/>
      <c r="X2017" s="19"/>
      <c r="Y2017" s="19"/>
      <c r="Z2017" s="19"/>
      <c r="AB2017" s="26"/>
      <c r="AC2017" s="18"/>
      <c r="AD2017" s="18"/>
      <c r="AE2017" s="18"/>
      <c r="AF2017" s="18"/>
      <c r="AG2017" s="18"/>
      <c r="AH2017" s="19"/>
      <c r="AI2017" s="19"/>
      <c r="AJ2017" s="16"/>
      <c r="AK2017" s="16"/>
      <c r="AL2017" s="16"/>
      <c r="AM2017" s="16"/>
      <c r="AN2017" s="16"/>
      <c r="AO2017" s="16"/>
      <c r="AP2017" s="16"/>
      <c r="AQ2017" s="16"/>
      <c r="AR2017" s="16"/>
      <c r="AS2017" s="16"/>
    </row>
    <row r="2018" spans="19:45" ht="30" customHeight="1" x14ac:dyDescent="0.25">
      <c r="T2018" s="15"/>
      <c r="U2018" s="32"/>
      <c r="V2018" s="51"/>
      <c r="W2018" s="19"/>
      <c r="X2018" s="19"/>
      <c r="Y2018" s="23"/>
      <c r="Z2018" s="8"/>
      <c r="AA2018" s="19"/>
      <c r="AB2018" s="121"/>
      <c r="AC2018" s="19"/>
      <c r="AD2018" s="19"/>
      <c r="AE2018" s="19"/>
      <c r="AF2018" s="19"/>
      <c r="AG2018" s="19"/>
      <c r="AH2018" s="19"/>
      <c r="AI2018" s="19"/>
      <c r="AJ2018" s="19"/>
      <c r="AK2018" s="19"/>
      <c r="AL2018" s="19"/>
      <c r="AM2018" s="19"/>
      <c r="AN2018" s="57"/>
      <c r="AO2018" s="57"/>
      <c r="AP2018" s="57"/>
      <c r="AQ2018" s="57"/>
      <c r="AR2018" s="57"/>
      <c r="AS2018" s="50"/>
    </row>
    <row r="2019" spans="19:45" ht="30" customHeight="1" x14ac:dyDescent="0.25">
      <c r="T2019" s="15"/>
      <c r="U2019" s="52"/>
      <c r="V2019" s="33"/>
      <c r="W2019" s="33"/>
      <c r="X2019" s="33"/>
      <c r="Y2019" s="33"/>
      <c r="Z2019" s="33"/>
      <c r="AA2019" s="33"/>
      <c r="AB2019" s="120"/>
      <c r="AC2019" s="33"/>
      <c r="AD2019" s="33"/>
      <c r="AE2019" s="33"/>
      <c r="AF2019" s="35"/>
      <c r="AG2019" s="35"/>
      <c r="AH2019" s="35"/>
      <c r="AI2019" s="35"/>
      <c r="AJ2019" s="56"/>
      <c r="AK2019" s="56"/>
      <c r="AL2019" s="56"/>
      <c r="AM2019" s="56"/>
      <c r="AN2019" s="56"/>
      <c r="AO2019" s="56"/>
      <c r="AP2019" s="56"/>
      <c r="AQ2019" s="56"/>
      <c r="AR2019" s="56"/>
      <c r="AS2019" s="35"/>
    </row>
    <row r="2020" spans="19:45" ht="30" customHeight="1" x14ac:dyDescent="0.25">
      <c r="T2020" s="15"/>
      <c r="U2020" s="36"/>
      <c r="V2020" s="37"/>
      <c r="W2020" s="37"/>
      <c r="X2020" s="68"/>
      <c r="Y2020" s="68"/>
      <c r="Z2020" s="55"/>
      <c r="AA2020" s="39"/>
      <c r="AB2020" s="40"/>
      <c r="AC2020" s="40"/>
      <c r="AD2020" s="40"/>
      <c r="AE2020" s="41"/>
      <c r="AF2020" s="42"/>
      <c r="AG2020" s="42"/>
      <c r="AH2020" s="43"/>
      <c r="AI2020" s="43"/>
      <c r="AJ2020" s="44"/>
      <c r="AK2020" s="44"/>
      <c r="AL2020" s="44"/>
      <c r="AM2020" s="44"/>
      <c r="AN2020" s="36"/>
      <c r="AO2020" s="36"/>
      <c r="AP2020" s="36"/>
      <c r="AQ2020" s="36"/>
      <c r="AR2020" s="36"/>
      <c r="AS2020" s="33"/>
    </row>
    <row r="2021" spans="19:45" ht="30" customHeight="1" x14ac:dyDescent="0.25">
      <c r="T2021" s="15"/>
      <c r="U2021" s="36"/>
      <c r="V2021" s="37"/>
      <c r="W2021" s="37"/>
      <c r="X2021" s="68"/>
      <c r="Y2021" s="68"/>
      <c r="Z2021" s="55"/>
      <c r="AA2021" s="39"/>
      <c r="AB2021" s="40"/>
      <c r="AC2021" s="40"/>
      <c r="AD2021" s="40"/>
      <c r="AE2021" s="41"/>
      <c r="AF2021" s="42"/>
      <c r="AG2021" s="47"/>
      <c r="AH2021" s="43"/>
      <c r="AI2021" s="43"/>
      <c r="AJ2021" s="44"/>
      <c r="AK2021" s="44"/>
      <c r="AL2021" s="44"/>
      <c r="AM2021" s="44"/>
      <c r="AN2021" s="36"/>
      <c r="AO2021" s="36"/>
      <c r="AP2021" s="36"/>
      <c r="AQ2021" s="36"/>
      <c r="AR2021" s="36"/>
      <c r="AS2021" s="36"/>
    </row>
    <row r="2022" spans="19:45" ht="30" customHeight="1" x14ac:dyDescent="0.25">
      <c r="S2022" s="26"/>
      <c r="T2022" s="17"/>
      <c r="U2022" s="36"/>
      <c r="V2022" s="37"/>
      <c r="W2022" s="37"/>
      <c r="X2022" s="68"/>
      <c r="Y2022" s="68"/>
      <c r="Z2022" s="55"/>
      <c r="AA2022" s="39"/>
      <c r="AB2022" s="40"/>
      <c r="AC2022" s="40"/>
      <c r="AD2022" s="40"/>
      <c r="AE2022" s="41"/>
      <c r="AF2022" s="42"/>
      <c r="AG2022" s="47"/>
      <c r="AH2022" s="43"/>
      <c r="AI2022" s="43"/>
      <c r="AJ2022" s="44"/>
      <c r="AK2022" s="44"/>
      <c r="AL2022" s="44"/>
      <c r="AM2022" s="44"/>
      <c r="AN2022" s="36"/>
      <c r="AO2022" s="36"/>
      <c r="AP2022" s="36"/>
      <c r="AQ2022" s="36"/>
      <c r="AR2022" s="36"/>
      <c r="AS2022" s="36"/>
    </row>
    <row r="2023" spans="19:45" ht="30" customHeight="1" x14ac:dyDescent="0.25">
      <c r="T2023" s="15"/>
      <c r="U2023" s="36"/>
      <c r="V2023" s="37"/>
      <c r="W2023" s="37"/>
      <c r="X2023" s="68"/>
      <c r="Y2023" s="68"/>
      <c r="Z2023" s="55"/>
      <c r="AA2023" s="39"/>
      <c r="AB2023" s="40"/>
      <c r="AC2023" s="40"/>
      <c r="AD2023" s="40"/>
      <c r="AE2023" s="41"/>
      <c r="AF2023" s="42"/>
      <c r="AG2023" s="47"/>
      <c r="AH2023" s="43"/>
      <c r="AI2023" s="43"/>
      <c r="AJ2023" s="44"/>
      <c r="AK2023" s="44"/>
      <c r="AL2023" s="44"/>
      <c r="AM2023" s="44"/>
      <c r="AN2023" s="36"/>
      <c r="AO2023" s="36"/>
      <c r="AP2023" s="36"/>
      <c r="AQ2023" s="36"/>
      <c r="AR2023" s="36"/>
      <c r="AS2023" s="36"/>
    </row>
    <row r="2024" spans="19:45" ht="30" customHeight="1" x14ac:dyDescent="0.25">
      <c r="T2024" s="15"/>
      <c r="U2024" s="36"/>
      <c r="V2024" s="37"/>
      <c r="W2024" s="37"/>
      <c r="X2024" s="68"/>
      <c r="Y2024" s="68"/>
      <c r="Z2024" s="55"/>
      <c r="AA2024" s="39"/>
      <c r="AB2024" s="40"/>
      <c r="AC2024" s="40"/>
      <c r="AD2024" s="40"/>
      <c r="AE2024" s="41"/>
      <c r="AF2024" s="42"/>
      <c r="AG2024" s="47"/>
      <c r="AH2024" s="43"/>
      <c r="AI2024" s="43"/>
      <c r="AJ2024" s="44"/>
      <c r="AK2024" s="44"/>
      <c r="AL2024" s="44"/>
      <c r="AM2024" s="44"/>
      <c r="AN2024" s="36"/>
      <c r="AO2024" s="36"/>
      <c r="AP2024" s="36"/>
      <c r="AQ2024" s="36"/>
      <c r="AR2024" s="36"/>
      <c r="AS2024" s="36"/>
    </row>
    <row r="2025" spans="19:45" ht="30" customHeight="1" x14ac:dyDescent="0.25">
      <c r="T2025" s="15"/>
      <c r="U2025" s="36"/>
      <c r="V2025" s="37"/>
      <c r="W2025" s="37"/>
      <c r="X2025" s="68"/>
      <c r="Y2025" s="68"/>
      <c r="Z2025" s="55"/>
      <c r="AA2025" s="39"/>
      <c r="AB2025" s="40"/>
      <c r="AC2025" s="40"/>
      <c r="AD2025" s="40"/>
      <c r="AE2025" s="41"/>
      <c r="AF2025" s="42"/>
      <c r="AG2025" s="47"/>
      <c r="AH2025" s="43"/>
      <c r="AI2025" s="43"/>
      <c r="AJ2025" s="44"/>
      <c r="AK2025" s="44"/>
      <c r="AL2025" s="44"/>
      <c r="AM2025" s="44"/>
      <c r="AN2025" s="36"/>
      <c r="AO2025" s="36"/>
      <c r="AP2025" s="36"/>
      <c r="AQ2025" s="36"/>
      <c r="AR2025" s="36"/>
      <c r="AS2025" s="36"/>
    </row>
    <row r="2026" spans="19:45" ht="30" customHeight="1" x14ac:dyDescent="0.25">
      <c r="T2026" s="15"/>
      <c r="U2026" s="36"/>
      <c r="V2026" s="37"/>
      <c r="W2026" s="37"/>
      <c r="X2026" s="68"/>
      <c r="Y2026" s="68"/>
      <c r="Z2026" s="55"/>
      <c r="AA2026" s="39"/>
      <c r="AB2026" s="40"/>
      <c r="AC2026" s="40"/>
      <c r="AD2026" s="40"/>
      <c r="AE2026" s="41"/>
      <c r="AF2026" s="42"/>
      <c r="AG2026" s="47"/>
      <c r="AH2026" s="43"/>
      <c r="AI2026" s="43"/>
      <c r="AJ2026" s="44"/>
      <c r="AK2026" s="44"/>
      <c r="AL2026" s="44"/>
      <c r="AM2026" s="44"/>
      <c r="AN2026" s="36"/>
      <c r="AO2026" s="36"/>
      <c r="AP2026" s="36"/>
      <c r="AQ2026" s="36"/>
      <c r="AR2026" s="36"/>
      <c r="AS2026" s="36"/>
    </row>
    <row r="2027" spans="19:45" ht="30" customHeight="1" x14ac:dyDescent="0.25">
      <c r="T2027" s="15"/>
      <c r="U2027" s="36"/>
      <c r="V2027" s="37"/>
      <c r="W2027" s="37"/>
      <c r="X2027" s="68"/>
      <c r="Y2027" s="68"/>
      <c r="Z2027" s="55"/>
      <c r="AA2027" s="39"/>
      <c r="AB2027" s="40"/>
      <c r="AC2027" s="40"/>
      <c r="AD2027" s="40"/>
      <c r="AE2027" s="41"/>
      <c r="AF2027" s="42"/>
      <c r="AG2027" s="47"/>
      <c r="AH2027" s="43"/>
      <c r="AI2027" s="43"/>
      <c r="AJ2027" s="44"/>
      <c r="AK2027" s="44"/>
      <c r="AL2027" s="44"/>
      <c r="AM2027" s="44"/>
      <c r="AN2027" s="36"/>
      <c r="AO2027" s="36"/>
      <c r="AP2027" s="36"/>
      <c r="AQ2027" s="36"/>
      <c r="AR2027" s="36"/>
      <c r="AS2027" s="36"/>
    </row>
    <row r="2028" spans="19:45" ht="30" customHeight="1" x14ac:dyDescent="0.25">
      <c r="T2028" s="15"/>
      <c r="U2028" s="36"/>
      <c r="V2028" s="37"/>
      <c r="W2028" s="37"/>
      <c r="X2028" s="38"/>
      <c r="Y2028" s="38"/>
      <c r="Z2028" s="55"/>
      <c r="AA2028" s="39"/>
      <c r="AB2028" s="40"/>
      <c r="AC2028" s="40"/>
      <c r="AD2028" s="40"/>
      <c r="AE2028" s="41"/>
      <c r="AF2028" s="42"/>
      <c r="AG2028" s="47"/>
      <c r="AH2028" s="43"/>
      <c r="AI2028" s="43"/>
      <c r="AJ2028" s="44"/>
      <c r="AK2028" s="44"/>
      <c r="AL2028" s="44"/>
      <c r="AM2028" s="44"/>
      <c r="AN2028" s="36"/>
      <c r="AO2028" s="36"/>
      <c r="AP2028" s="36"/>
      <c r="AQ2028" s="36"/>
      <c r="AR2028" s="36"/>
      <c r="AS2028" s="36"/>
    </row>
    <row r="2029" spans="19:45" ht="30" customHeight="1" x14ac:dyDescent="0.25">
      <c r="T2029" s="15"/>
      <c r="U2029" s="36"/>
      <c r="V2029" s="37"/>
      <c r="W2029" s="37"/>
      <c r="X2029" s="38"/>
      <c r="Y2029" s="38"/>
      <c r="Z2029" s="55"/>
      <c r="AA2029" s="39"/>
      <c r="AB2029" s="40"/>
      <c r="AC2029" s="40"/>
      <c r="AD2029" s="40"/>
      <c r="AE2029" s="41"/>
      <c r="AF2029" s="42"/>
      <c r="AG2029" s="47"/>
      <c r="AH2029" s="43"/>
      <c r="AI2029" s="43"/>
      <c r="AJ2029" s="44"/>
      <c r="AK2029" s="44"/>
      <c r="AL2029" s="44"/>
      <c r="AM2029" s="44"/>
      <c r="AN2029" s="36"/>
      <c r="AO2029" s="36"/>
      <c r="AP2029" s="36"/>
      <c r="AQ2029" s="36"/>
      <c r="AR2029" s="36"/>
      <c r="AS2029" s="36"/>
    </row>
    <row r="2030" spans="19:45" ht="30" customHeight="1" x14ac:dyDescent="0.25">
      <c r="T2030" s="15"/>
      <c r="U2030" s="36"/>
      <c r="V2030" s="37"/>
      <c r="W2030" s="37"/>
      <c r="X2030" s="38"/>
      <c r="Y2030" s="38"/>
      <c r="Z2030" s="48"/>
      <c r="AA2030" s="39"/>
      <c r="AB2030" s="40"/>
      <c r="AC2030" s="40"/>
      <c r="AD2030" s="40"/>
      <c r="AE2030" s="41"/>
      <c r="AF2030" s="42"/>
      <c r="AG2030" s="49"/>
      <c r="AH2030" s="43"/>
      <c r="AI2030" s="43"/>
      <c r="AJ2030" s="44"/>
      <c r="AK2030" s="44"/>
      <c r="AL2030" s="44"/>
      <c r="AM2030" s="44"/>
      <c r="AN2030" s="36"/>
      <c r="AO2030" s="36"/>
      <c r="AP2030" s="36"/>
      <c r="AQ2030" s="36"/>
      <c r="AR2030" s="36"/>
      <c r="AS2030" s="36"/>
    </row>
    <row r="2031" spans="19:45" ht="30" customHeight="1" x14ac:dyDescent="0.25">
      <c r="T2031" s="15"/>
      <c r="U2031" s="36"/>
      <c r="V2031" s="37"/>
      <c r="W2031" s="37"/>
      <c r="X2031" s="38"/>
      <c r="Y2031" s="38"/>
      <c r="Z2031" s="48"/>
      <c r="AA2031" s="39"/>
      <c r="AB2031" s="40"/>
      <c r="AC2031" s="40"/>
      <c r="AD2031" s="40"/>
      <c r="AE2031" s="41"/>
      <c r="AF2031" s="42"/>
      <c r="AG2031" s="49"/>
      <c r="AH2031" s="43"/>
      <c r="AI2031" s="43"/>
      <c r="AJ2031" s="44"/>
      <c r="AK2031" s="44"/>
      <c r="AL2031" s="44"/>
      <c r="AM2031" s="44"/>
      <c r="AN2031" s="36"/>
      <c r="AO2031" s="36"/>
      <c r="AP2031" s="36"/>
      <c r="AQ2031" s="36"/>
      <c r="AR2031" s="36"/>
      <c r="AS2031" s="36"/>
    </row>
    <row r="2032" spans="19:45" ht="30" customHeight="1" x14ac:dyDescent="0.25">
      <c r="S2032" s="26"/>
      <c r="T2032" s="15"/>
      <c r="U2032" s="36"/>
      <c r="V2032" s="37"/>
      <c r="W2032" s="37"/>
      <c r="X2032" s="38"/>
      <c r="Y2032" s="38"/>
      <c r="Z2032" s="48"/>
      <c r="AA2032" s="39"/>
      <c r="AB2032" s="40"/>
      <c r="AC2032" s="40"/>
      <c r="AD2032" s="40"/>
      <c r="AE2032" s="41"/>
      <c r="AF2032" s="42"/>
      <c r="AG2032" s="49"/>
      <c r="AH2032" s="43"/>
      <c r="AI2032" s="43"/>
      <c r="AJ2032" s="44"/>
      <c r="AK2032" s="44"/>
      <c r="AL2032" s="44"/>
      <c r="AM2032" s="44"/>
      <c r="AN2032" s="36"/>
      <c r="AO2032" s="36"/>
      <c r="AP2032" s="36"/>
      <c r="AQ2032" s="36"/>
      <c r="AR2032" s="36"/>
      <c r="AS2032" s="36"/>
    </row>
    <row r="2033" spans="20:45" ht="30" customHeight="1" x14ac:dyDescent="0.25">
      <c r="T2033" s="15"/>
      <c r="U2033" s="36"/>
      <c r="V2033" s="37"/>
      <c r="W2033" s="37"/>
      <c r="X2033" s="38"/>
      <c r="Y2033" s="38"/>
      <c r="Z2033" s="48"/>
      <c r="AA2033" s="39"/>
      <c r="AB2033" s="40"/>
      <c r="AC2033" s="40"/>
      <c r="AD2033" s="40"/>
      <c r="AE2033" s="41"/>
      <c r="AF2033" s="42"/>
      <c r="AG2033" s="49"/>
      <c r="AH2033" s="43"/>
      <c r="AI2033" s="43"/>
      <c r="AJ2033" s="44"/>
      <c r="AK2033" s="44"/>
      <c r="AL2033" s="44"/>
      <c r="AM2033" s="44"/>
      <c r="AN2033" s="36"/>
      <c r="AO2033" s="36"/>
      <c r="AP2033" s="36"/>
      <c r="AQ2033" s="36"/>
      <c r="AR2033" s="36"/>
      <c r="AS2033" s="36"/>
    </row>
    <row r="2034" spans="20:45" ht="30" customHeight="1" x14ac:dyDescent="0.25">
      <c r="T2034" s="15"/>
      <c r="U2034" s="36"/>
      <c r="V2034" s="37"/>
      <c r="W2034" s="37"/>
      <c r="X2034" s="38"/>
      <c r="Y2034" s="38"/>
      <c r="Z2034" s="48"/>
      <c r="AA2034" s="39"/>
      <c r="AB2034" s="40"/>
      <c r="AC2034" s="40"/>
      <c r="AD2034" s="40"/>
      <c r="AE2034" s="41"/>
      <c r="AF2034" s="42"/>
      <c r="AG2034" s="49"/>
      <c r="AH2034" s="43"/>
      <c r="AI2034" s="43"/>
      <c r="AJ2034" s="44"/>
      <c r="AK2034" s="44"/>
      <c r="AL2034" s="44"/>
      <c r="AM2034" s="44"/>
      <c r="AN2034" s="36"/>
      <c r="AO2034" s="36"/>
      <c r="AP2034" s="36"/>
      <c r="AQ2034" s="36"/>
      <c r="AR2034" s="36"/>
      <c r="AS2034" s="36"/>
    </row>
    <row r="2035" spans="20:45" ht="30" customHeight="1" x14ac:dyDescent="0.25">
      <c r="T2035" s="15"/>
      <c r="U2035" s="36"/>
      <c r="V2035" s="37"/>
      <c r="W2035" s="37"/>
      <c r="X2035" s="38"/>
      <c r="Y2035" s="38"/>
      <c r="Z2035" s="48"/>
      <c r="AA2035" s="39"/>
      <c r="AB2035" s="40"/>
      <c r="AC2035" s="40"/>
      <c r="AD2035" s="40"/>
      <c r="AE2035" s="41"/>
      <c r="AF2035" s="42"/>
      <c r="AG2035" s="49"/>
      <c r="AH2035" s="43"/>
      <c r="AI2035" s="43"/>
      <c r="AJ2035" s="44"/>
      <c r="AK2035" s="44"/>
      <c r="AL2035" s="44"/>
      <c r="AM2035" s="44"/>
      <c r="AN2035" s="36"/>
      <c r="AO2035" s="36"/>
      <c r="AP2035" s="36"/>
      <c r="AQ2035" s="36"/>
      <c r="AR2035" s="36"/>
      <c r="AS2035" s="36"/>
    </row>
    <row r="2036" spans="20:45" ht="30" customHeight="1" x14ac:dyDescent="0.25">
      <c r="T2036" s="7"/>
      <c r="U2036" s="36"/>
      <c r="V2036" s="37"/>
      <c r="W2036" s="37"/>
      <c r="X2036" s="38"/>
      <c r="Y2036" s="38"/>
      <c r="Z2036" s="48"/>
      <c r="AA2036" s="39"/>
      <c r="AB2036" s="40"/>
      <c r="AC2036" s="40"/>
      <c r="AD2036" s="40"/>
      <c r="AE2036" s="41"/>
      <c r="AF2036" s="42"/>
      <c r="AG2036" s="49"/>
      <c r="AH2036" s="43"/>
      <c r="AI2036" s="43"/>
      <c r="AJ2036" s="44"/>
      <c r="AK2036" s="44"/>
      <c r="AL2036" s="44"/>
      <c r="AM2036" s="44"/>
      <c r="AN2036" s="36"/>
      <c r="AO2036" s="36"/>
      <c r="AP2036" s="36"/>
      <c r="AQ2036" s="36"/>
      <c r="AR2036" s="36"/>
      <c r="AS2036" s="36"/>
    </row>
    <row r="2037" spans="20:45" ht="30" customHeight="1" x14ac:dyDescent="0.25">
      <c r="T2037" s="7"/>
      <c r="U2037" s="36"/>
      <c r="V2037" s="37"/>
      <c r="W2037" s="37"/>
      <c r="X2037" s="38"/>
      <c r="Y2037" s="38"/>
      <c r="Z2037" s="48"/>
      <c r="AA2037" s="39"/>
      <c r="AB2037" s="40"/>
      <c r="AC2037" s="40"/>
      <c r="AD2037" s="40"/>
      <c r="AE2037" s="41"/>
      <c r="AF2037" s="42"/>
      <c r="AG2037" s="49"/>
      <c r="AH2037" s="43"/>
      <c r="AI2037" s="43"/>
      <c r="AJ2037" s="44"/>
      <c r="AK2037" s="44"/>
      <c r="AL2037" s="44"/>
      <c r="AM2037" s="44"/>
      <c r="AN2037" s="36"/>
      <c r="AO2037" s="36"/>
      <c r="AP2037" s="36"/>
      <c r="AQ2037" s="36"/>
      <c r="AR2037" s="36"/>
      <c r="AS2037" s="36"/>
    </row>
    <row r="2038" spans="20:45" ht="30" customHeight="1" x14ac:dyDescent="0.25">
      <c r="T2038" s="7"/>
      <c r="U2038" s="36"/>
      <c r="V2038" s="37"/>
      <c r="W2038" s="37"/>
      <c r="X2038" s="38"/>
      <c r="Y2038" s="38"/>
      <c r="Z2038" s="48"/>
      <c r="AA2038" s="39"/>
      <c r="AB2038" s="40"/>
      <c r="AC2038" s="40"/>
      <c r="AD2038" s="40"/>
      <c r="AE2038" s="41"/>
      <c r="AF2038" s="42"/>
      <c r="AG2038" s="49"/>
      <c r="AH2038" s="43"/>
      <c r="AI2038" s="43"/>
      <c r="AJ2038" s="44"/>
      <c r="AK2038" s="44"/>
      <c r="AL2038" s="44"/>
      <c r="AM2038" s="44"/>
      <c r="AN2038" s="36"/>
      <c r="AO2038" s="36"/>
      <c r="AP2038" s="36"/>
      <c r="AQ2038" s="36"/>
      <c r="AR2038" s="36"/>
      <c r="AS2038" s="36"/>
    </row>
    <row r="2039" spans="20:45" ht="30" customHeight="1" x14ac:dyDescent="0.25">
      <c r="T2039" s="7"/>
      <c r="U2039" s="36"/>
      <c r="V2039" s="37"/>
      <c r="W2039" s="37"/>
      <c r="X2039" s="38"/>
      <c r="Y2039" s="38"/>
      <c r="Z2039" s="48"/>
      <c r="AA2039" s="39"/>
      <c r="AB2039" s="40"/>
      <c r="AC2039" s="40"/>
      <c r="AD2039" s="40"/>
      <c r="AE2039" s="41"/>
      <c r="AF2039" s="42"/>
      <c r="AG2039" s="49"/>
      <c r="AH2039" s="43"/>
      <c r="AI2039" s="43"/>
      <c r="AJ2039" s="44"/>
      <c r="AK2039" s="44"/>
      <c r="AL2039" s="44"/>
      <c r="AM2039" s="44"/>
      <c r="AN2039" s="36"/>
      <c r="AO2039" s="36"/>
      <c r="AP2039" s="36"/>
      <c r="AQ2039" s="36"/>
      <c r="AR2039" s="36"/>
      <c r="AS2039" s="36"/>
    </row>
    <row r="2040" spans="20:45" ht="30" customHeight="1" x14ac:dyDescent="0.25">
      <c r="T2040" s="7"/>
      <c r="U2040" s="36"/>
      <c r="V2040" s="37"/>
      <c r="W2040" s="37"/>
      <c r="X2040" s="38"/>
      <c r="Y2040" s="38"/>
      <c r="Z2040" s="48"/>
      <c r="AA2040" s="39"/>
      <c r="AB2040" s="40"/>
      <c r="AC2040" s="40"/>
      <c r="AD2040" s="40"/>
      <c r="AE2040" s="41"/>
      <c r="AF2040" s="42"/>
      <c r="AG2040" s="49"/>
      <c r="AH2040" s="43"/>
      <c r="AI2040" s="43"/>
      <c r="AJ2040" s="44"/>
      <c r="AK2040" s="44"/>
      <c r="AL2040" s="44"/>
      <c r="AM2040" s="44"/>
      <c r="AN2040" s="36"/>
      <c r="AO2040" s="36"/>
      <c r="AP2040" s="36"/>
      <c r="AQ2040" s="36"/>
      <c r="AR2040" s="36"/>
      <c r="AS2040" s="36"/>
    </row>
    <row r="2041" spans="20:45" ht="30" customHeight="1" x14ac:dyDescent="0.25">
      <c r="T2041" s="7"/>
      <c r="U2041" s="36"/>
      <c r="V2041" s="37"/>
      <c r="W2041" s="37"/>
      <c r="X2041" s="38"/>
      <c r="Y2041" s="38"/>
      <c r="Z2041" s="48"/>
      <c r="AA2041" s="39"/>
      <c r="AB2041" s="40"/>
      <c r="AC2041" s="40"/>
      <c r="AD2041" s="40"/>
      <c r="AE2041" s="41"/>
      <c r="AF2041" s="42"/>
      <c r="AG2041" s="49"/>
      <c r="AH2041" s="43"/>
      <c r="AI2041" s="43"/>
      <c r="AJ2041" s="44"/>
      <c r="AK2041" s="44"/>
      <c r="AL2041" s="44"/>
      <c r="AM2041" s="44"/>
      <c r="AN2041" s="36"/>
      <c r="AO2041" s="36"/>
      <c r="AP2041" s="36"/>
      <c r="AQ2041" s="36"/>
      <c r="AR2041" s="36"/>
      <c r="AS2041" s="36"/>
    </row>
    <row r="2042" spans="20:45" ht="30" customHeight="1" x14ac:dyDescent="0.25">
      <c r="T2042" s="15"/>
      <c r="U2042" s="36"/>
      <c r="V2042" s="37"/>
      <c r="W2042" s="37"/>
      <c r="X2042" s="38"/>
      <c r="Y2042" s="38"/>
      <c r="Z2042" s="48"/>
      <c r="AA2042" s="39"/>
      <c r="AB2042" s="40"/>
      <c r="AC2042" s="40"/>
      <c r="AD2042" s="40"/>
      <c r="AE2042" s="41"/>
      <c r="AF2042" s="42"/>
      <c r="AG2042" s="49"/>
      <c r="AH2042" s="43"/>
      <c r="AI2042" s="43"/>
      <c r="AJ2042" s="44"/>
      <c r="AK2042" s="44"/>
      <c r="AL2042" s="44"/>
      <c r="AM2042" s="44"/>
      <c r="AN2042" s="36"/>
      <c r="AO2042" s="36"/>
      <c r="AP2042" s="36"/>
      <c r="AQ2042" s="36"/>
      <c r="AR2042" s="36"/>
      <c r="AS2042" s="36"/>
    </row>
    <row r="2043" spans="20:45" ht="30" customHeight="1" x14ac:dyDescent="0.25">
      <c r="T2043" s="28"/>
      <c r="U2043" s="36"/>
      <c r="V2043" s="37"/>
      <c r="W2043" s="37"/>
      <c r="X2043" s="38"/>
      <c r="Y2043" s="38"/>
      <c r="Z2043" s="48"/>
      <c r="AA2043" s="39"/>
      <c r="AB2043" s="40"/>
      <c r="AC2043" s="40"/>
      <c r="AD2043" s="40"/>
      <c r="AE2043" s="41"/>
      <c r="AF2043" s="42"/>
      <c r="AG2043" s="49"/>
      <c r="AH2043" s="43"/>
      <c r="AI2043" s="43"/>
      <c r="AJ2043" s="44"/>
      <c r="AK2043" s="44"/>
      <c r="AL2043" s="44"/>
      <c r="AM2043" s="44"/>
      <c r="AN2043" s="36"/>
      <c r="AO2043" s="36"/>
      <c r="AP2043" s="36"/>
      <c r="AQ2043" s="36"/>
      <c r="AR2043" s="36"/>
      <c r="AS2043" s="36"/>
    </row>
    <row r="2044" spans="20:45" ht="30" customHeight="1" x14ac:dyDescent="0.25">
      <c r="T2044" s="15"/>
      <c r="U2044" s="36"/>
      <c r="V2044" s="37"/>
      <c r="W2044" s="37"/>
      <c r="X2044" s="38"/>
      <c r="Y2044" s="38"/>
      <c r="Z2044" s="48"/>
      <c r="AA2044" s="39"/>
      <c r="AB2044" s="40"/>
      <c r="AC2044" s="40"/>
      <c r="AD2044" s="40"/>
      <c r="AE2044" s="41"/>
      <c r="AF2044" s="42"/>
      <c r="AG2044" s="49"/>
      <c r="AH2044" s="43"/>
      <c r="AI2044" s="43"/>
      <c r="AJ2044" s="44"/>
      <c r="AK2044" s="44"/>
      <c r="AL2044" s="44"/>
      <c r="AM2044" s="44"/>
      <c r="AN2044" s="36"/>
      <c r="AO2044" s="36"/>
      <c r="AP2044" s="36"/>
      <c r="AQ2044" s="36"/>
      <c r="AR2044" s="36"/>
      <c r="AS2044" s="36"/>
    </row>
    <row r="2045" spans="20:45" ht="30" customHeight="1" x14ac:dyDescent="0.25">
      <c r="T2045" s="7"/>
      <c r="U2045" s="36"/>
      <c r="V2045" s="37"/>
      <c r="W2045" s="37"/>
      <c r="X2045" s="38"/>
      <c r="Y2045" s="38"/>
      <c r="Z2045" s="48"/>
      <c r="AA2045" s="39"/>
      <c r="AB2045" s="40"/>
      <c r="AC2045" s="40"/>
      <c r="AD2045" s="40"/>
      <c r="AE2045" s="41"/>
      <c r="AF2045" s="42"/>
      <c r="AG2045" s="49"/>
      <c r="AH2045" s="43"/>
      <c r="AI2045" s="43"/>
      <c r="AJ2045" s="44"/>
      <c r="AK2045" s="44"/>
      <c r="AL2045" s="44"/>
      <c r="AM2045" s="44"/>
      <c r="AN2045" s="36"/>
      <c r="AO2045" s="36"/>
      <c r="AP2045" s="36"/>
      <c r="AQ2045" s="36"/>
      <c r="AR2045" s="36"/>
      <c r="AS2045" s="36"/>
    </row>
    <row r="2046" spans="20:45" ht="30" customHeight="1" x14ac:dyDescent="0.25">
      <c r="T2046" s="7"/>
      <c r="U2046" s="36"/>
      <c r="V2046" s="37"/>
      <c r="W2046" s="37"/>
      <c r="X2046" s="38"/>
      <c r="Y2046" s="38"/>
      <c r="Z2046" s="48"/>
      <c r="AA2046" s="39"/>
      <c r="AB2046" s="40"/>
      <c r="AC2046" s="40"/>
      <c r="AD2046" s="40"/>
      <c r="AE2046" s="41"/>
      <c r="AF2046" s="42"/>
      <c r="AG2046" s="49"/>
      <c r="AH2046" s="43"/>
      <c r="AI2046" s="43"/>
      <c r="AJ2046" s="44"/>
      <c r="AK2046" s="44"/>
      <c r="AL2046" s="44"/>
      <c r="AM2046" s="44"/>
      <c r="AN2046" s="36"/>
      <c r="AO2046" s="36"/>
      <c r="AP2046" s="36"/>
      <c r="AQ2046" s="36"/>
      <c r="AR2046" s="36"/>
      <c r="AS2046" s="36"/>
    </row>
    <row r="2047" spans="20:45" ht="30" customHeight="1" x14ac:dyDescent="0.25">
      <c r="T2047" s="54"/>
      <c r="U2047" s="36"/>
      <c r="V2047" s="37"/>
      <c r="W2047" s="37"/>
      <c r="X2047" s="38"/>
      <c r="Y2047" s="38"/>
      <c r="Z2047" s="48"/>
      <c r="AA2047" s="39"/>
      <c r="AB2047" s="40"/>
      <c r="AC2047" s="40"/>
      <c r="AD2047" s="40"/>
      <c r="AE2047" s="41"/>
      <c r="AF2047" s="42"/>
      <c r="AG2047" s="49"/>
      <c r="AH2047" s="43"/>
      <c r="AI2047" s="43"/>
      <c r="AJ2047" s="44"/>
      <c r="AK2047" s="44"/>
      <c r="AL2047" s="44"/>
      <c r="AM2047" s="44"/>
      <c r="AN2047" s="36"/>
      <c r="AO2047" s="36"/>
      <c r="AP2047" s="36"/>
      <c r="AQ2047" s="36"/>
      <c r="AR2047" s="36"/>
      <c r="AS2047" s="36"/>
    </row>
    <row r="2048" spans="20:45" ht="30" customHeight="1" x14ac:dyDescent="0.25">
      <c r="U2048" s="36"/>
      <c r="V2048" s="37"/>
      <c r="W2048" s="37"/>
      <c r="X2048" s="38"/>
      <c r="Y2048" s="38"/>
      <c r="Z2048" s="48"/>
      <c r="AA2048" s="39"/>
      <c r="AB2048" s="40"/>
      <c r="AC2048" s="40"/>
      <c r="AD2048" s="40"/>
      <c r="AE2048" s="41"/>
      <c r="AF2048" s="42"/>
      <c r="AG2048" s="49"/>
      <c r="AH2048" s="43"/>
      <c r="AI2048" s="43"/>
      <c r="AJ2048" s="44"/>
      <c r="AK2048" s="44"/>
      <c r="AL2048" s="44"/>
      <c r="AM2048" s="44"/>
      <c r="AN2048" s="36"/>
      <c r="AO2048" s="36"/>
      <c r="AP2048" s="36"/>
      <c r="AQ2048" s="36"/>
      <c r="AR2048" s="36"/>
      <c r="AS2048" s="36"/>
    </row>
    <row r="2049" spans="19:45" ht="30" customHeight="1" x14ac:dyDescent="0.25">
      <c r="S2049" s="2"/>
      <c r="T2049" s="2"/>
      <c r="U2049" s="36"/>
      <c r="V2049" s="37"/>
      <c r="W2049" s="37"/>
      <c r="X2049" s="38"/>
      <c r="Y2049" s="38"/>
      <c r="Z2049" s="48"/>
      <c r="AA2049" s="39"/>
      <c r="AB2049" s="40"/>
      <c r="AC2049" s="40"/>
      <c r="AD2049" s="40"/>
      <c r="AE2049" s="41"/>
      <c r="AF2049" s="42"/>
      <c r="AG2049" s="49"/>
      <c r="AH2049" s="43"/>
      <c r="AI2049" s="43"/>
      <c r="AJ2049" s="44"/>
      <c r="AK2049" s="44"/>
      <c r="AL2049" s="44"/>
      <c r="AM2049" s="44"/>
      <c r="AN2049" s="36"/>
      <c r="AO2049" s="36"/>
      <c r="AP2049" s="36"/>
      <c r="AQ2049" s="36"/>
      <c r="AR2049" s="36"/>
      <c r="AS2049" s="36"/>
    </row>
    <row r="2050" spans="19:45" ht="30" customHeight="1" x14ac:dyDescent="0.25">
      <c r="S2050" s="4"/>
      <c r="T2050" s="3"/>
      <c r="U2050" s="36"/>
      <c r="V2050" s="37"/>
      <c r="W2050" s="37"/>
      <c r="X2050" s="38"/>
      <c r="Y2050" s="38"/>
      <c r="Z2050" s="48"/>
      <c r="AA2050" s="39"/>
      <c r="AB2050" s="40"/>
      <c r="AC2050" s="40"/>
      <c r="AD2050" s="40"/>
      <c r="AE2050" s="41"/>
      <c r="AF2050" s="42"/>
      <c r="AG2050" s="49"/>
      <c r="AH2050" s="43"/>
      <c r="AI2050" s="43"/>
      <c r="AJ2050" s="44"/>
      <c r="AK2050" s="44"/>
      <c r="AL2050" s="44"/>
      <c r="AM2050" s="44"/>
      <c r="AN2050" s="36"/>
      <c r="AO2050" s="36"/>
      <c r="AP2050" s="36"/>
      <c r="AQ2050" s="36"/>
      <c r="AR2050" s="36"/>
      <c r="AS2050" s="36"/>
    </row>
    <row r="2051" spans="19:45" ht="30" customHeight="1" x14ac:dyDescent="0.25">
      <c r="S2051" s="4"/>
      <c r="T2051" s="3"/>
      <c r="U2051" s="36"/>
      <c r="V2051" s="37"/>
      <c r="W2051" s="37"/>
      <c r="X2051" s="38"/>
      <c r="Y2051" s="38"/>
      <c r="Z2051" s="48"/>
      <c r="AA2051" s="39"/>
      <c r="AB2051" s="40"/>
      <c r="AC2051" s="40"/>
      <c r="AD2051" s="40"/>
      <c r="AE2051" s="41"/>
      <c r="AF2051" s="42"/>
      <c r="AG2051" s="49"/>
      <c r="AH2051" s="43"/>
      <c r="AI2051" s="43"/>
      <c r="AJ2051" s="44"/>
      <c r="AK2051" s="44"/>
      <c r="AL2051" s="44"/>
      <c r="AM2051" s="44"/>
      <c r="AN2051" s="36"/>
      <c r="AO2051" s="36"/>
      <c r="AP2051" s="36"/>
      <c r="AQ2051" s="36"/>
      <c r="AR2051" s="36"/>
      <c r="AS2051" s="36"/>
    </row>
    <row r="2052" spans="19:45" ht="30" customHeight="1" x14ac:dyDescent="0.25">
      <c r="S2052" s="4"/>
      <c r="T2052" s="3"/>
      <c r="U2052" s="36"/>
      <c r="V2052" s="37"/>
      <c r="W2052" s="37"/>
      <c r="X2052" s="38"/>
      <c r="Y2052" s="38"/>
      <c r="Z2052" s="48"/>
      <c r="AA2052" s="39"/>
      <c r="AB2052" s="40"/>
      <c r="AC2052" s="40"/>
      <c r="AD2052" s="40"/>
      <c r="AE2052" s="41"/>
      <c r="AF2052" s="42"/>
      <c r="AG2052" s="49"/>
      <c r="AH2052" s="43"/>
      <c r="AI2052" s="43"/>
      <c r="AJ2052" s="44"/>
      <c r="AK2052" s="44"/>
      <c r="AL2052" s="44"/>
      <c r="AM2052" s="44"/>
      <c r="AN2052" s="36"/>
      <c r="AO2052" s="36"/>
      <c r="AP2052" s="36"/>
      <c r="AQ2052" s="36"/>
      <c r="AR2052" s="36"/>
      <c r="AS2052" s="36"/>
    </row>
    <row r="2053" spans="19:45" ht="30" customHeight="1" x14ac:dyDescent="0.25">
      <c r="S2053" s="4"/>
      <c r="T2053" s="3"/>
      <c r="U2053" s="36"/>
      <c r="V2053" s="37"/>
      <c r="W2053" s="37"/>
      <c r="X2053" s="38"/>
      <c r="Y2053" s="38"/>
      <c r="Z2053" s="48"/>
      <c r="AA2053" s="39"/>
      <c r="AB2053" s="40"/>
      <c r="AC2053" s="40"/>
      <c r="AD2053" s="40"/>
      <c r="AE2053" s="41"/>
      <c r="AF2053" s="42"/>
      <c r="AG2053" s="49"/>
      <c r="AH2053" s="43"/>
      <c r="AI2053" s="43"/>
      <c r="AJ2053" s="44"/>
      <c r="AK2053" s="44"/>
      <c r="AL2053" s="44"/>
      <c r="AM2053" s="44"/>
      <c r="AN2053" s="36"/>
      <c r="AO2053" s="36"/>
      <c r="AP2053" s="36"/>
      <c r="AQ2053" s="36"/>
      <c r="AR2053" s="36"/>
      <c r="AS2053" s="36"/>
    </row>
    <row r="2054" spans="19:45" ht="30" customHeight="1" x14ac:dyDescent="0.25">
      <c r="S2054" s="4"/>
      <c r="T2054" s="3"/>
      <c r="U2054" s="36"/>
      <c r="V2054" s="37"/>
      <c r="W2054" s="37"/>
      <c r="X2054" s="38"/>
      <c r="Y2054" s="38"/>
      <c r="Z2054" s="48"/>
      <c r="AA2054" s="39"/>
      <c r="AB2054" s="40"/>
      <c r="AC2054" s="40"/>
      <c r="AD2054" s="40"/>
      <c r="AE2054" s="41"/>
      <c r="AF2054" s="42"/>
      <c r="AG2054" s="49"/>
      <c r="AH2054" s="43"/>
      <c r="AI2054" s="43"/>
      <c r="AJ2054" s="44"/>
      <c r="AK2054" s="44"/>
      <c r="AL2054" s="44"/>
      <c r="AM2054" s="44"/>
      <c r="AN2054" s="36"/>
      <c r="AO2054" s="36"/>
      <c r="AP2054" s="36"/>
      <c r="AQ2054" s="36"/>
      <c r="AR2054" s="36"/>
      <c r="AS2054" s="36"/>
    </row>
    <row r="2055" spans="19:45" ht="30" customHeight="1" x14ac:dyDescent="0.25">
      <c r="S2055" s="4"/>
      <c r="T2055" s="3"/>
      <c r="U2055" s="36"/>
      <c r="V2055" s="37"/>
      <c r="W2055" s="37"/>
      <c r="X2055" s="38"/>
      <c r="Y2055" s="38"/>
      <c r="Z2055" s="48"/>
      <c r="AA2055" s="39"/>
      <c r="AB2055" s="40"/>
      <c r="AC2055" s="40"/>
      <c r="AD2055" s="40"/>
      <c r="AE2055" s="41"/>
      <c r="AF2055" s="42"/>
      <c r="AG2055" s="49"/>
      <c r="AH2055" s="43"/>
      <c r="AI2055" s="43"/>
      <c r="AJ2055" s="44"/>
      <c r="AK2055" s="44"/>
      <c r="AL2055" s="44"/>
      <c r="AM2055" s="44"/>
      <c r="AN2055" s="36"/>
      <c r="AO2055" s="36"/>
      <c r="AP2055" s="36"/>
      <c r="AQ2055" s="36"/>
      <c r="AR2055" s="36"/>
      <c r="AS2055" s="36"/>
    </row>
    <row r="2056" spans="19:45" ht="30" customHeight="1" x14ac:dyDescent="0.25">
      <c r="S2056" s="4"/>
      <c r="T2056" s="3"/>
      <c r="U2056" s="36"/>
      <c r="V2056" s="37"/>
      <c r="W2056" s="37"/>
      <c r="X2056" s="38"/>
      <c r="Y2056" s="38"/>
      <c r="Z2056" s="48"/>
      <c r="AA2056" s="39"/>
      <c r="AB2056" s="40"/>
      <c r="AC2056" s="40"/>
      <c r="AD2056" s="40"/>
      <c r="AE2056" s="41"/>
      <c r="AF2056" s="42"/>
      <c r="AG2056" s="49"/>
      <c r="AH2056" s="43"/>
      <c r="AI2056" s="43"/>
      <c r="AJ2056" s="44"/>
      <c r="AK2056" s="44"/>
      <c r="AL2056" s="44"/>
      <c r="AM2056" s="44"/>
      <c r="AN2056" s="36"/>
      <c r="AO2056" s="36"/>
      <c r="AP2056" s="36"/>
      <c r="AQ2056" s="36"/>
      <c r="AR2056" s="36"/>
      <c r="AS2056" s="36"/>
    </row>
    <row r="2057" spans="19:45" ht="30" customHeight="1" x14ac:dyDescent="0.25">
      <c r="S2057" s="4"/>
      <c r="T2057" s="3"/>
      <c r="U2057" s="36"/>
      <c r="V2057" s="37"/>
      <c r="W2057" s="37"/>
      <c r="X2057" s="38"/>
      <c r="Y2057" s="38"/>
      <c r="Z2057" s="48"/>
      <c r="AA2057" s="39"/>
      <c r="AB2057" s="40"/>
      <c r="AC2057" s="40"/>
      <c r="AD2057" s="40"/>
      <c r="AE2057" s="41"/>
      <c r="AF2057" s="42"/>
      <c r="AG2057" s="49"/>
      <c r="AH2057" s="43"/>
      <c r="AI2057" s="43"/>
      <c r="AJ2057" s="44"/>
      <c r="AK2057" s="44"/>
      <c r="AL2057" s="44"/>
      <c r="AM2057" s="44"/>
      <c r="AN2057" s="36"/>
      <c r="AO2057" s="36"/>
      <c r="AP2057" s="36"/>
      <c r="AQ2057" s="36"/>
      <c r="AR2057" s="36"/>
      <c r="AS2057" s="36"/>
    </row>
    <row r="2058" spans="19:45" ht="30" customHeight="1" x14ac:dyDescent="0.25">
      <c r="S2058" s="4"/>
      <c r="T2058" s="3"/>
      <c r="U2058" s="36"/>
      <c r="V2058" s="37"/>
      <c r="W2058" s="37"/>
      <c r="X2058" s="38"/>
      <c r="Y2058" s="38"/>
      <c r="Z2058" s="48"/>
      <c r="AA2058" s="39"/>
      <c r="AB2058" s="40"/>
      <c r="AC2058" s="40"/>
      <c r="AD2058" s="40"/>
      <c r="AE2058" s="41"/>
      <c r="AF2058" s="42"/>
      <c r="AG2058" s="49"/>
      <c r="AH2058" s="43"/>
      <c r="AI2058" s="43"/>
      <c r="AJ2058" s="44"/>
      <c r="AK2058" s="44"/>
      <c r="AL2058" s="44"/>
      <c r="AM2058" s="44"/>
      <c r="AN2058" s="36"/>
      <c r="AO2058" s="36"/>
      <c r="AP2058" s="36"/>
      <c r="AQ2058" s="36"/>
      <c r="AR2058" s="36"/>
      <c r="AS2058" s="36"/>
    </row>
    <row r="2059" spans="19:45" ht="30" customHeight="1" x14ac:dyDescent="0.25">
      <c r="S2059" s="4"/>
      <c r="T2059" s="3"/>
      <c r="U2059" s="36"/>
      <c r="V2059" s="37"/>
      <c r="W2059" s="37"/>
      <c r="X2059" s="38"/>
      <c r="Y2059" s="38"/>
      <c r="Z2059" s="48"/>
      <c r="AA2059" s="39"/>
      <c r="AB2059" s="40"/>
      <c r="AC2059" s="40"/>
      <c r="AD2059" s="40"/>
      <c r="AE2059" s="41"/>
      <c r="AF2059" s="42"/>
      <c r="AG2059" s="49"/>
      <c r="AH2059" s="43"/>
      <c r="AI2059" s="43"/>
      <c r="AJ2059" s="44"/>
      <c r="AK2059" s="44"/>
      <c r="AL2059" s="44"/>
      <c r="AM2059" s="44"/>
      <c r="AN2059" s="36"/>
      <c r="AO2059" s="36"/>
      <c r="AP2059" s="36"/>
      <c r="AQ2059" s="36"/>
      <c r="AR2059" s="36"/>
      <c r="AS2059" s="36"/>
    </row>
    <row r="2060" spans="19:45" ht="30" customHeight="1" x14ac:dyDescent="0.25">
      <c r="S2060" s="4"/>
      <c r="T2060" s="3"/>
      <c r="U2060" s="36"/>
      <c r="V2060" s="37"/>
      <c r="W2060" s="37"/>
      <c r="X2060" s="38"/>
      <c r="Y2060" s="38"/>
      <c r="Z2060" s="48"/>
      <c r="AA2060" s="39"/>
      <c r="AB2060" s="40"/>
      <c r="AC2060" s="40"/>
      <c r="AD2060" s="40"/>
      <c r="AE2060" s="41"/>
      <c r="AF2060" s="42"/>
      <c r="AG2060" s="49"/>
      <c r="AH2060" s="43"/>
      <c r="AI2060" s="43"/>
      <c r="AJ2060" s="44"/>
      <c r="AK2060" s="44"/>
      <c r="AL2060" s="44"/>
      <c r="AM2060" s="44"/>
      <c r="AN2060" s="36"/>
      <c r="AO2060" s="36"/>
      <c r="AP2060" s="36"/>
      <c r="AQ2060" s="36"/>
      <c r="AR2060" s="36"/>
      <c r="AS2060" s="36"/>
    </row>
    <row r="2061" spans="19:45" ht="30" customHeight="1" x14ac:dyDescent="0.25">
      <c r="S2061" s="4"/>
      <c r="T2061" s="3"/>
      <c r="U2061" s="36"/>
      <c r="V2061" s="37"/>
      <c r="W2061" s="37"/>
      <c r="X2061" s="38"/>
      <c r="Y2061" s="38"/>
      <c r="Z2061" s="48"/>
      <c r="AA2061" s="39"/>
      <c r="AB2061" s="40"/>
      <c r="AC2061" s="40"/>
      <c r="AD2061" s="40"/>
      <c r="AE2061" s="41"/>
      <c r="AF2061" s="42"/>
      <c r="AG2061" s="49"/>
      <c r="AH2061" s="43"/>
      <c r="AI2061" s="43"/>
      <c r="AJ2061" s="44"/>
      <c r="AK2061" s="44"/>
      <c r="AL2061" s="44"/>
      <c r="AM2061" s="44"/>
      <c r="AN2061" s="36"/>
      <c r="AO2061" s="36"/>
      <c r="AP2061" s="36"/>
      <c r="AQ2061" s="36"/>
      <c r="AR2061" s="36"/>
      <c r="AS2061" s="36"/>
    </row>
    <row r="2062" spans="19:45" ht="30" customHeight="1" x14ac:dyDescent="0.25">
      <c r="S2062" s="4"/>
      <c r="T2062" s="3"/>
      <c r="U2062" s="36"/>
      <c r="V2062" s="37"/>
      <c r="W2062" s="37"/>
      <c r="X2062" s="38"/>
      <c r="Y2062" s="38"/>
      <c r="Z2062" s="48"/>
      <c r="AA2062" s="39"/>
      <c r="AB2062" s="40"/>
      <c r="AC2062" s="40"/>
      <c r="AD2062" s="40"/>
      <c r="AE2062" s="41"/>
      <c r="AF2062" s="42"/>
      <c r="AG2062" s="49"/>
      <c r="AH2062" s="43"/>
      <c r="AI2062" s="43"/>
      <c r="AJ2062" s="44"/>
      <c r="AK2062" s="44"/>
      <c r="AL2062" s="44"/>
      <c r="AM2062" s="44"/>
      <c r="AN2062" s="36"/>
      <c r="AO2062" s="36"/>
      <c r="AP2062" s="36"/>
      <c r="AQ2062" s="36"/>
      <c r="AR2062" s="36"/>
      <c r="AS2062" s="36"/>
    </row>
    <row r="2063" spans="19:45" ht="30" customHeight="1" x14ac:dyDescent="0.25">
      <c r="S2063" s="4"/>
      <c r="T2063" s="3"/>
      <c r="U2063" s="36"/>
      <c r="V2063" s="37"/>
      <c r="W2063" s="37"/>
      <c r="X2063" s="38"/>
      <c r="Y2063" s="38"/>
      <c r="Z2063" s="48"/>
      <c r="AA2063" s="39"/>
      <c r="AB2063" s="40"/>
      <c r="AC2063" s="40"/>
      <c r="AD2063" s="40"/>
      <c r="AE2063" s="41"/>
      <c r="AF2063" s="42"/>
      <c r="AG2063" s="49"/>
      <c r="AH2063" s="43"/>
      <c r="AI2063" s="43"/>
      <c r="AJ2063" s="44"/>
      <c r="AK2063" s="44"/>
      <c r="AL2063" s="44"/>
      <c r="AM2063" s="44"/>
      <c r="AN2063" s="36"/>
      <c r="AO2063" s="36"/>
      <c r="AP2063" s="36"/>
      <c r="AQ2063" s="36"/>
      <c r="AR2063" s="36"/>
      <c r="AS2063" s="36"/>
    </row>
    <row r="2064" spans="19:45" ht="30" customHeight="1" x14ac:dyDescent="0.25">
      <c r="S2064" s="4"/>
      <c r="T2064" s="3"/>
      <c r="U2064" s="36"/>
      <c r="V2064" s="37"/>
      <c r="W2064" s="37"/>
      <c r="X2064" s="38"/>
      <c r="Y2064" s="38"/>
      <c r="Z2064" s="48"/>
      <c r="AA2064" s="39"/>
      <c r="AB2064" s="40"/>
      <c r="AC2064" s="40"/>
      <c r="AD2064" s="40"/>
      <c r="AE2064" s="41"/>
      <c r="AF2064" s="42"/>
      <c r="AG2064" s="49"/>
      <c r="AH2064" s="43"/>
      <c r="AI2064" s="43"/>
      <c r="AJ2064" s="44"/>
      <c r="AK2064" s="44"/>
      <c r="AL2064" s="44"/>
      <c r="AM2064" s="44"/>
      <c r="AN2064" s="36"/>
      <c r="AO2064" s="36"/>
      <c r="AP2064" s="36"/>
      <c r="AQ2064" s="36"/>
      <c r="AR2064" s="36"/>
      <c r="AS2064" s="36"/>
    </row>
    <row r="2065" spans="19:45" ht="30" customHeight="1" x14ac:dyDescent="0.25">
      <c r="S2065" s="4"/>
      <c r="T2065" s="3"/>
      <c r="U2065" s="36"/>
      <c r="V2065" s="37"/>
      <c r="W2065" s="37"/>
      <c r="X2065" s="38"/>
      <c r="Y2065" s="38"/>
      <c r="Z2065" s="48"/>
      <c r="AA2065" s="39"/>
      <c r="AB2065" s="40"/>
      <c r="AC2065" s="40"/>
      <c r="AD2065" s="40"/>
      <c r="AE2065" s="41"/>
      <c r="AF2065" s="42"/>
      <c r="AG2065" s="49"/>
      <c r="AH2065" s="43"/>
      <c r="AI2065" s="43"/>
      <c r="AJ2065" s="44"/>
      <c r="AK2065" s="44"/>
      <c r="AL2065" s="44"/>
      <c r="AM2065" s="44"/>
      <c r="AN2065" s="36"/>
      <c r="AO2065" s="36"/>
      <c r="AP2065" s="36"/>
      <c r="AQ2065" s="36"/>
      <c r="AR2065" s="36"/>
      <c r="AS2065" s="36"/>
    </row>
    <row r="2066" spans="19:45" ht="30" customHeight="1" x14ac:dyDescent="0.25">
      <c r="S2066" s="4"/>
      <c r="T2066" s="3"/>
      <c r="U2066" s="36"/>
      <c r="V2066" s="37"/>
      <c r="W2066" s="37"/>
      <c r="X2066" s="38"/>
      <c r="Y2066" s="38"/>
      <c r="Z2066" s="48"/>
      <c r="AA2066" s="39"/>
      <c r="AB2066" s="40"/>
      <c r="AC2066" s="40"/>
      <c r="AD2066" s="40"/>
      <c r="AE2066" s="41"/>
      <c r="AF2066" s="42"/>
      <c r="AG2066" s="49"/>
      <c r="AH2066" s="43"/>
      <c r="AI2066" s="43"/>
      <c r="AJ2066" s="44"/>
      <c r="AK2066" s="44"/>
      <c r="AL2066" s="44"/>
      <c r="AM2066" s="44"/>
      <c r="AN2066" s="36"/>
      <c r="AO2066" s="36"/>
      <c r="AP2066" s="36"/>
      <c r="AQ2066" s="36"/>
      <c r="AR2066" s="36"/>
      <c r="AS2066" s="36"/>
    </row>
    <row r="2067" spans="19:45" ht="30" customHeight="1" x14ac:dyDescent="0.25">
      <c r="S2067" s="4"/>
      <c r="T2067" s="3"/>
      <c r="U2067" s="36"/>
      <c r="V2067" s="37"/>
      <c r="W2067" s="37"/>
      <c r="X2067" s="38"/>
      <c r="Y2067" s="38"/>
      <c r="Z2067" s="48"/>
      <c r="AA2067" s="39"/>
      <c r="AB2067" s="40"/>
      <c r="AC2067" s="40"/>
      <c r="AD2067" s="40"/>
      <c r="AE2067" s="41"/>
      <c r="AF2067" s="42"/>
      <c r="AG2067" s="49"/>
      <c r="AH2067" s="43"/>
      <c r="AI2067" s="43"/>
      <c r="AJ2067" s="44"/>
      <c r="AK2067" s="44"/>
      <c r="AL2067" s="44"/>
      <c r="AM2067" s="44"/>
      <c r="AN2067" s="36"/>
      <c r="AO2067" s="36"/>
      <c r="AP2067" s="36"/>
      <c r="AQ2067" s="36"/>
      <c r="AR2067" s="36"/>
      <c r="AS2067" s="36"/>
    </row>
    <row r="2068" spans="19:45" ht="30" customHeight="1" x14ac:dyDescent="0.25">
      <c r="S2068" s="4"/>
      <c r="T2068" s="3"/>
      <c r="U2068" s="36"/>
      <c r="V2068" s="37"/>
      <c r="W2068" s="37"/>
      <c r="X2068" s="38"/>
      <c r="Y2068" s="38"/>
      <c r="Z2068" s="48"/>
      <c r="AA2068" s="39"/>
      <c r="AB2068" s="40"/>
      <c r="AC2068" s="40"/>
      <c r="AD2068" s="40"/>
      <c r="AE2068" s="41"/>
      <c r="AF2068" s="42"/>
      <c r="AG2068" s="49"/>
      <c r="AH2068" s="43"/>
      <c r="AI2068" s="43"/>
      <c r="AJ2068" s="44"/>
      <c r="AK2068" s="44"/>
      <c r="AL2068" s="44"/>
      <c r="AM2068" s="44"/>
      <c r="AN2068" s="36"/>
      <c r="AO2068" s="36"/>
      <c r="AP2068" s="36"/>
      <c r="AQ2068" s="36"/>
      <c r="AR2068" s="36"/>
      <c r="AS2068" s="36"/>
    </row>
    <row r="2069" spans="19:45" ht="30" customHeight="1" x14ac:dyDescent="0.25">
      <c r="S2069" s="4"/>
      <c r="T2069" s="3"/>
      <c r="U2069" s="36"/>
      <c r="V2069" s="37"/>
      <c r="W2069" s="37"/>
      <c r="X2069" s="38"/>
      <c r="Y2069" s="38"/>
      <c r="Z2069" s="48"/>
      <c r="AA2069" s="39"/>
      <c r="AB2069" s="40"/>
      <c r="AC2069" s="40"/>
      <c r="AD2069" s="40"/>
      <c r="AE2069" s="41"/>
      <c r="AF2069" s="42"/>
      <c r="AG2069" s="49"/>
      <c r="AH2069" s="43"/>
      <c r="AI2069" s="43"/>
      <c r="AJ2069" s="44"/>
      <c r="AK2069" s="44"/>
      <c r="AL2069" s="44"/>
      <c r="AM2069" s="44"/>
      <c r="AN2069" s="36"/>
      <c r="AO2069" s="36"/>
      <c r="AP2069" s="36"/>
      <c r="AQ2069" s="36"/>
      <c r="AR2069" s="36"/>
      <c r="AS2069" s="36"/>
    </row>
    <row r="2070" spans="19:45" ht="30" customHeight="1" x14ac:dyDescent="0.25">
      <c r="S2070" s="4"/>
      <c r="T2070" s="3"/>
      <c r="U2070" s="36"/>
      <c r="V2070" s="37"/>
      <c r="W2070" s="37"/>
      <c r="X2070" s="38"/>
      <c r="Y2070" s="38"/>
      <c r="Z2070" s="48"/>
      <c r="AA2070" s="39"/>
      <c r="AB2070" s="40"/>
      <c r="AC2070" s="40"/>
      <c r="AD2070" s="40"/>
      <c r="AE2070" s="41"/>
      <c r="AF2070" s="42"/>
      <c r="AG2070" s="49"/>
      <c r="AH2070" s="43"/>
      <c r="AI2070" s="43"/>
      <c r="AJ2070" s="44"/>
      <c r="AK2070" s="44"/>
      <c r="AL2070" s="44"/>
      <c r="AM2070" s="44"/>
      <c r="AN2070" s="36"/>
      <c r="AO2070" s="36"/>
      <c r="AP2070" s="36"/>
      <c r="AQ2070" s="36"/>
      <c r="AR2070" s="36"/>
      <c r="AS2070" s="36"/>
    </row>
    <row r="2071" spans="19:45" ht="30" customHeight="1" x14ac:dyDescent="0.25">
      <c r="S2071" s="4"/>
      <c r="T2071" s="3"/>
      <c r="U2071" s="36"/>
      <c r="V2071" s="37"/>
      <c r="W2071" s="37"/>
      <c r="X2071" s="38"/>
      <c r="Y2071" s="38"/>
      <c r="Z2071" s="48"/>
      <c r="AA2071" s="39"/>
      <c r="AB2071" s="40"/>
      <c r="AC2071" s="40"/>
      <c r="AD2071" s="40"/>
      <c r="AE2071" s="41"/>
      <c r="AF2071" s="42"/>
      <c r="AG2071" s="49"/>
      <c r="AH2071" s="43"/>
      <c r="AI2071" s="43"/>
      <c r="AJ2071" s="44"/>
      <c r="AK2071" s="44"/>
      <c r="AL2071" s="44"/>
      <c r="AM2071" s="44"/>
      <c r="AN2071" s="36"/>
      <c r="AO2071" s="36"/>
      <c r="AP2071" s="36"/>
      <c r="AQ2071" s="36"/>
      <c r="AR2071" s="36"/>
      <c r="AS2071" s="36"/>
    </row>
    <row r="2072" spans="19:45" ht="30" customHeight="1" x14ac:dyDescent="0.25">
      <c r="S2072" s="4"/>
      <c r="T2072" s="3"/>
      <c r="U2072" s="36"/>
      <c r="V2072" s="37"/>
      <c r="W2072" s="37"/>
      <c r="X2072" s="38"/>
      <c r="Y2072" s="38"/>
      <c r="Z2072" s="48"/>
      <c r="AA2072" s="39"/>
      <c r="AB2072" s="40"/>
      <c r="AC2072" s="40"/>
      <c r="AD2072" s="40"/>
      <c r="AE2072" s="41"/>
      <c r="AF2072" s="42"/>
      <c r="AG2072" s="49"/>
      <c r="AH2072" s="43"/>
      <c r="AI2072" s="43"/>
      <c r="AJ2072" s="44"/>
      <c r="AK2072" s="44"/>
      <c r="AL2072" s="44"/>
      <c r="AM2072" s="44"/>
      <c r="AN2072" s="36"/>
      <c r="AO2072" s="36"/>
      <c r="AP2072" s="36"/>
      <c r="AQ2072" s="36"/>
      <c r="AR2072" s="36"/>
      <c r="AS2072" s="36"/>
    </row>
    <row r="2073" spans="19:45" ht="30" customHeight="1" x14ac:dyDescent="0.25">
      <c r="S2073" s="4"/>
      <c r="T2073" s="3"/>
      <c r="U2073" s="36"/>
      <c r="V2073" s="37"/>
      <c r="W2073" s="37"/>
      <c r="X2073" s="38"/>
      <c r="Y2073" s="38"/>
      <c r="Z2073" s="48"/>
      <c r="AA2073" s="39"/>
      <c r="AB2073" s="40"/>
      <c r="AC2073" s="40"/>
      <c r="AD2073" s="40"/>
      <c r="AE2073" s="41"/>
      <c r="AF2073" s="42"/>
      <c r="AG2073" s="49"/>
      <c r="AH2073" s="43"/>
      <c r="AI2073" s="43"/>
      <c r="AJ2073" s="44"/>
      <c r="AK2073" s="44"/>
      <c r="AL2073" s="44"/>
      <c r="AM2073" s="44"/>
      <c r="AN2073" s="36"/>
      <c r="AO2073" s="36"/>
      <c r="AP2073" s="36"/>
      <c r="AQ2073" s="36"/>
      <c r="AR2073" s="36"/>
      <c r="AS2073" s="36"/>
    </row>
    <row r="2074" spans="19:45" ht="30" customHeight="1" x14ac:dyDescent="0.25">
      <c r="S2074" s="4"/>
      <c r="T2074" s="3"/>
      <c r="U2074" s="36"/>
      <c r="V2074" s="37"/>
      <c r="W2074" s="37"/>
      <c r="X2074" s="38"/>
      <c r="Y2074" s="38"/>
      <c r="Z2074" s="48"/>
      <c r="AA2074" s="39"/>
      <c r="AB2074" s="40"/>
      <c r="AC2074" s="40"/>
      <c r="AD2074" s="40"/>
      <c r="AE2074" s="41"/>
      <c r="AF2074" s="42"/>
      <c r="AG2074" s="49"/>
      <c r="AH2074" s="43"/>
      <c r="AI2074" s="43"/>
      <c r="AJ2074" s="44"/>
      <c r="AK2074" s="44"/>
      <c r="AL2074" s="44"/>
      <c r="AM2074" s="44"/>
      <c r="AN2074" s="36"/>
      <c r="AO2074" s="36"/>
      <c r="AP2074" s="36"/>
      <c r="AQ2074" s="36"/>
      <c r="AR2074" s="36"/>
      <c r="AS2074" s="36"/>
    </row>
    <row r="2075" spans="19:45" ht="30" customHeight="1" x14ac:dyDescent="0.25">
      <c r="S2075" s="4"/>
      <c r="T2075" s="3"/>
      <c r="U2075" s="36"/>
      <c r="V2075" s="37"/>
      <c r="W2075" s="37"/>
      <c r="X2075" s="38"/>
      <c r="Y2075" s="38"/>
      <c r="Z2075" s="48"/>
      <c r="AA2075" s="39"/>
      <c r="AB2075" s="40"/>
      <c r="AC2075" s="40"/>
      <c r="AD2075" s="40"/>
      <c r="AE2075" s="41"/>
      <c r="AF2075" s="42"/>
      <c r="AG2075" s="49"/>
      <c r="AH2075" s="43"/>
      <c r="AI2075" s="43"/>
      <c r="AJ2075" s="44"/>
      <c r="AK2075" s="44"/>
      <c r="AL2075" s="44"/>
      <c r="AM2075" s="44"/>
      <c r="AN2075" s="36"/>
      <c r="AO2075" s="36"/>
      <c r="AP2075" s="36"/>
      <c r="AQ2075" s="36"/>
      <c r="AR2075" s="36"/>
      <c r="AS2075" s="36"/>
    </row>
    <row r="2076" spans="19:45" ht="30" customHeight="1" x14ac:dyDescent="0.25">
      <c r="S2076" s="4"/>
      <c r="T2076" s="3"/>
      <c r="U2076" s="36"/>
      <c r="V2076" s="37"/>
      <c r="W2076" s="37"/>
      <c r="X2076" s="38"/>
      <c r="Y2076" s="38"/>
      <c r="Z2076" s="48"/>
      <c r="AA2076" s="39"/>
      <c r="AB2076" s="40"/>
      <c r="AC2076" s="40"/>
      <c r="AD2076" s="40"/>
      <c r="AE2076" s="41"/>
      <c r="AF2076" s="42"/>
      <c r="AG2076" s="49"/>
      <c r="AH2076" s="43"/>
      <c r="AI2076" s="43"/>
      <c r="AJ2076" s="44"/>
      <c r="AK2076" s="44"/>
      <c r="AL2076" s="44"/>
      <c r="AM2076" s="44"/>
      <c r="AN2076" s="36"/>
      <c r="AO2076" s="36"/>
      <c r="AP2076" s="36"/>
      <c r="AQ2076" s="36"/>
      <c r="AR2076" s="36"/>
      <c r="AS2076" s="36"/>
    </row>
    <row r="2077" spans="19:45" ht="30" customHeight="1" x14ac:dyDescent="0.25">
      <c r="S2077" s="4"/>
      <c r="T2077" s="3"/>
      <c r="U2077" s="36"/>
      <c r="V2077" s="37"/>
      <c r="W2077" s="37"/>
      <c r="X2077" s="38"/>
      <c r="Y2077" s="38"/>
      <c r="Z2077" s="48"/>
      <c r="AA2077" s="39"/>
      <c r="AB2077" s="40"/>
      <c r="AC2077" s="40"/>
      <c r="AD2077" s="40"/>
      <c r="AE2077" s="41"/>
      <c r="AF2077" s="42"/>
      <c r="AG2077" s="49"/>
      <c r="AH2077" s="43"/>
      <c r="AI2077" s="43"/>
      <c r="AJ2077" s="44"/>
      <c r="AK2077" s="44"/>
      <c r="AL2077" s="44"/>
      <c r="AM2077" s="44"/>
      <c r="AN2077" s="36"/>
      <c r="AO2077" s="36"/>
      <c r="AP2077" s="36"/>
      <c r="AQ2077" s="36"/>
      <c r="AR2077" s="36"/>
      <c r="AS2077" s="36"/>
    </row>
    <row r="2078" spans="19:45" ht="30" customHeight="1" x14ac:dyDescent="0.25">
      <c r="S2078" s="4"/>
      <c r="T2078" s="3"/>
      <c r="U2078" s="36"/>
      <c r="V2078" s="37"/>
      <c r="W2078" s="37"/>
      <c r="X2078" s="38"/>
      <c r="Y2078" s="38"/>
      <c r="Z2078" s="48"/>
      <c r="AA2078" s="39"/>
      <c r="AB2078" s="40"/>
      <c r="AC2078" s="40"/>
      <c r="AD2078" s="40"/>
      <c r="AE2078" s="41"/>
      <c r="AF2078" s="42"/>
      <c r="AG2078" s="49"/>
      <c r="AH2078" s="43"/>
      <c r="AI2078" s="43"/>
      <c r="AJ2078" s="44"/>
      <c r="AK2078" s="44"/>
      <c r="AL2078" s="44"/>
      <c r="AM2078" s="44"/>
      <c r="AN2078" s="36"/>
      <c r="AO2078" s="36"/>
      <c r="AP2078" s="36"/>
      <c r="AQ2078" s="36"/>
      <c r="AR2078" s="36"/>
      <c r="AS2078" s="36"/>
    </row>
    <row r="2079" spans="19:45" ht="30" customHeight="1" x14ac:dyDescent="0.25">
      <c r="S2079" s="4"/>
      <c r="T2079" s="3"/>
      <c r="U2079" s="36"/>
      <c r="V2079" s="37"/>
      <c r="W2079" s="37"/>
      <c r="X2079" s="38"/>
      <c r="Y2079" s="38"/>
      <c r="Z2079" s="48"/>
      <c r="AA2079" s="39"/>
      <c r="AB2079" s="40"/>
      <c r="AC2079" s="40"/>
      <c r="AD2079" s="40"/>
      <c r="AE2079" s="41"/>
      <c r="AF2079" s="42"/>
      <c r="AG2079" s="49"/>
      <c r="AH2079" s="43"/>
      <c r="AI2079" s="43"/>
      <c r="AJ2079" s="44"/>
      <c r="AK2079" s="44"/>
      <c r="AL2079" s="44"/>
      <c r="AM2079" s="44"/>
      <c r="AN2079" s="36"/>
      <c r="AO2079" s="36"/>
      <c r="AP2079" s="36"/>
      <c r="AQ2079" s="36"/>
      <c r="AR2079" s="36"/>
      <c r="AS2079" s="36"/>
    </row>
    <row r="2080" spans="19:45" ht="30" customHeight="1" x14ac:dyDescent="0.25">
      <c r="S2080" s="34"/>
      <c r="T2080" s="34"/>
      <c r="U2080" s="34"/>
      <c r="V2080" s="34"/>
      <c r="W2080" s="34"/>
      <c r="X2080" s="34"/>
      <c r="Y2080" s="34"/>
      <c r="Z2080" s="34"/>
      <c r="AA2080" s="34"/>
      <c r="AB2080" s="34"/>
      <c r="AC2080" s="34"/>
      <c r="AD2080" s="34"/>
      <c r="AE2080" s="34"/>
      <c r="AF2080" s="34"/>
      <c r="AG2080" s="34"/>
      <c r="AH2080" s="34"/>
      <c r="AI2080" s="34"/>
      <c r="AJ2080" s="34"/>
      <c r="AK2080" s="34"/>
      <c r="AL2080" s="34"/>
      <c r="AM2080" s="34"/>
      <c r="AN2080" s="34"/>
      <c r="AO2080" s="34"/>
      <c r="AP2080" s="34"/>
      <c r="AQ2080" s="34"/>
      <c r="AR2080" s="6"/>
      <c r="AS2080" s="6"/>
    </row>
  </sheetData>
  <dataConsolidate/>
  <phoneticPr fontId="1" type="noConversion"/>
  <dataValidations count="20">
    <dataValidation type="list" allowBlank="1" showInputMessage="1" showErrorMessage="1" sqref="T12 T77 T142 T207 T272 T337 T402 T467 T532 T597 T662 T727 T792 T857 T922 T987 T1052 T1117 T1182 T1247 T1312 T1377 T1442 T1507 T1572 T1637 T1702 T1767 T1832 T1897 T1962 T2027" xr:uid="{8244F4E4-32D1-4EE3-8B1A-57952DE67B5E}">
      <formula1>$DE$2:$DE$31</formula1>
    </dataValidation>
    <dataValidation type="list" allowBlank="1" showInputMessage="1" showErrorMessage="1" sqref="AA5:AA64 AA70:AA129 AA135:AA194 AA200:AA259 AA265:AA324 AA330:AA389 AA395:AA454 AA460:AA519 AA525:AA584 AA590:AA649 AA655:AA714 AA720:AA779 AA785:AA844 AA850:AA909 AA915:AA974 AA980:AA1039 AA1045:AA1104 AA1110:AA1169 AA1175:AA1234 AA1240:AA1299 AA1305:AA1364 AA1370:AA1429 AA1435:AA1494 AA1500:AA1559 AA1565:AA1624 AA1630:AA1689 AA1695:AA1754 AA1760:AA1819 AA1825:AA1884 AA1890:AA1949 AA1955:AA2014 AA2020:AA2079" xr:uid="{3CF7DDF8-3FA7-4507-A1D9-74D8FAF3C016}">
      <formula1>$BB$2:$BB$31</formula1>
    </dataValidation>
    <dataValidation type="list" allowBlank="1" showInputMessage="1" showErrorMessage="1" sqref="AB1968:AB2014 AB13:AB64 AB98:AB129 AB146:AB194 AB219:AB259 AB284:AB324 AB351:AB389 AB416:AB454 AB474:AB519 AB534:AB584 AB605:AB649 AB670:AB714 AB728:AB779 AB794:AB844 AB859:AB909 AB924:AB974 AB1120:AB1169 AB1054:AB1104 AB2033:AB2079 AB1184:AB1234 AB1249:AB1299 AB1319:AB1364 AB1384:AB1429 AB1449:AB1494 AB1514:AB1559 AB1579:AB1624 AB1644:AB1689 AB1710:AB1754 AB1774:AB1819 AB1841:AB1884 AB1903:AB1949 AB88:AB90 AB991:AB1039" xr:uid="{454DF73A-FA6F-48FD-B181-1F5E59E4944F}">
      <formula1>$BM$2:$BM$31</formula1>
    </dataValidation>
    <dataValidation type="list" allowBlank="1" showInputMessage="1" showErrorMessage="1" sqref="AC5:AC64 AC70:AC129 AC135:AC194 AC200:AC259 AC265:AC324 AC330:AC389 AC395:AC454 AC460:AC519 AC525:AC584 AC590:AC649 AC655:AC714 AC720:AC779 AC785:AC844 AC850:AC909 AC915:AC974 AC980:AC1039 AC1045:AC1104 AC1110:AC1169 AC1175:AC1234 AC1240:AC1299 AC1305:AC1364 AC1370:AC1429 AC1435:AC1494 AC1500:AC1559 AC1565:AC1624 AC1630:AC1689 AC1695:AC1754 AC1760:AC1819 AC1825:AC1884 AC1890:AC1949 AC1955:AC2014 AC2020:AC2079" xr:uid="{7C9DCE02-1EF4-4237-935E-84CBAE5EE837}">
      <formula1>$CT$2:$CT$31</formula1>
    </dataValidation>
    <dataValidation type="list" allowBlank="1" showInputMessage="1" showErrorMessage="1" sqref="AD5:AD64 AD70:AD129 AD135:AD194 AD200:AD259 AD265:AD324 AD330:AD389 AD395:AD454 AD460:AD519 AD525:AD584 AD590:AD649 AD655:AD714 AD720:AD779 AD785:AD844 AD850:AD909 AD915:AD974 AD980:AD1039 AD1045:AD1104 AD1110:AD1169 AD1175:AD1234 AD1240:AD1299 AD1305:AD1364 AD1370:AD1429 AD1435:AD1494 AD1500:AD1559 AD1565:AD1624 AD1630:AD1689 AD1695:AD1754 AD1760:AD1819 AD1825:AD1884 AD1890:AD1949 AD1955:AD2014 AD2020:AD2079" xr:uid="{6DAB0662-4538-4F72-93AC-D03E6C21697A}">
      <formula1>$CJ$2:$CJ$31</formula1>
    </dataValidation>
    <dataValidation type="list" allowBlank="1" showInputMessage="1" showErrorMessage="1" sqref="AE5:AE64 AE70:AE129 AE135:AE194 AE2020:AE2079 AE265:AE324 AE330:AE389 AE395:AE454 AE200:AE259 AE460:AE519 AE525:AE584 AE590:AE649 AE655:AE714 AE720:AE779 AE785:AE844 AE850:AE909 AE915:AE974 AE1045:AE1104 AE980:AE1039 AE1110:AE1169 AE1175:AE1234 AE1240:AE1299 AE1305:AE1364 AE1370:AE1429 AE1435:AE1494 AE1500:AE1559 AE1565:AE1624 AE1630:AE1689 AE1695:AE1754 AE1760:AE1819 AE1825:AE1884 AE1955:AE2014 AE1890:AE1949" xr:uid="{C2F4722B-90E5-4BF7-A0A0-9EB93E3145FD}">
      <formula1>$BY$2:$BY$31</formula1>
    </dataValidation>
    <dataValidation type="list" allowBlank="1" showInputMessage="1" showErrorMessage="1" sqref="T8 T73 T138 T203 T268 T333 T398 T463 T528 T593 T658 T723 T788 T853 T918 T983 T1048 T1113 T1178 T1243 T1308 T1373 T1438 T1503 T1568 T1633 T1698 T1763 T1828 T1893 T1958 T2023" xr:uid="{7B1B437F-0440-4D4F-BA6F-AF8AA3576687}">
      <formula1>$AU$2:$AU$31</formula1>
    </dataValidation>
    <dataValidation type="list" allowBlank="1" showInputMessage="1" showErrorMessage="1" sqref="BI1:BK1" xr:uid="{79080AB6-84FA-4AB6-A224-499738D2DC14}">
      <formula1>$DF$2:$DF$31</formula1>
    </dataValidation>
    <dataValidation type="list" allowBlank="1" showInputMessage="1" showErrorMessage="1" sqref="BV1:BW1" xr:uid="{991C0AE0-F130-4BCC-8470-F031254297BF}">
      <formula1>$DG$2:$DG$31</formula1>
    </dataValidation>
    <dataValidation type="list" allowBlank="1" showInputMessage="1" showErrorMessage="1" sqref="CF1:CH1 BU1 CP1 DA1" xr:uid="{CECCC87F-8F7F-4312-9DC1-A0DDB3C3CE34}">
      <formula1>$DJ$2:$DJ$31</formula1>
    </dataValidation>
    <dataValidation type="list" allowBlank="1" showInputMessage="1" showErrorMessage="1" sqref="CQ1:CR1" xr:uid="{80CB290E-5030-4E30-A4C8-EF7DDEFEF639}">
      <formula1>$DI$2:$DI$31</formula1>
    </dataValidation>
    <dataValidation type="list" allowBlank="1" showInputMessage="1" showErrorMessage="1" sqref="DB1:DC1" xr:uid="{874B6D63-7496-43C9-8D52-54812114764F}">
      <formula1>$DH$2:$DH$31</formula1>
    </dataValidation>
    <dataValidation type="list" allowBlank="1" showInputMessage="1" showErrorMessage="1" sqref="U1 U66 U131 U196 U261 U326 U391 U456 U521 U586 U651 U716 U781 U846 U911 U976 U1041 U1106 U1171 U1236 U1301 U1366 U1431 U1496 U1561 U1626 U1691 U1756 U1821 U1886 U1951 U2016" xr:uid="{901746FB-FA7D-447D-8E2A-9CDA843F725F}">
      <formula1>$DX$2:$DX$21</formula1>
    </dataValidation>
    <dataValidation type="list" allowBlank="1" showInputMessage="1" showErrorMessage="1" sqref="T15 T80 T145 T210 T275 T340 T405 T470 T535 T600 T665 T730 T795 T860 T925 T990 T1055 T1120 T1185 T1250 T1315 T1965 T1380 T1510 T1445 T1575 T1640 T1705 T1770 T1835 T1900 T2030" xr:uid="{CB66B625-6F86-4149-BFD5-94B15085E0B8}">
      <formula1>$DT$1:$DT$31</formula1>
    </dataValidation>
    <dataValidation type="list" allowBlank="1" showInputMessage="1" showErrorMessage="1" sqref="T10 T75 T140 T205 T270 T335 T400 T465 T530 T595 T660 T725 T790 T855 T920 T985 T1050 T1115 T1180 T1245 T1310 T1375 T1440 T1505 T1570 T1635 T1700 T1765 T1830 T1895 T1960 T2025" xr:uid="{70B9C526-DE53-4EBA-A814-545AE3D2E530}">
      <formula1>"NormalMode,TestMode,VBMode,VBTMode,ClockMode"</formula1>
    </dataValidation>
    <dataValidation type="list" allowBlank="1" showInputMessage="1" showErrorMessage="1" sqref="T9 T74 T139 T204 T269 T334 T399 T464 T529 T594 T659 T724 T789 T854 T919 T984 T1049 T1114 T1179 T1244 T1309 T1374 T1439 T1504 T1569 T1634 T1699 T1764 T1829 T1894 T1959 T2024" xr:uid="{4E63D684-6B01-4BB8-8712-7A92E75CED98}">
      <formula1>"Auto,FIX"</formula1>
    </dataValidation>
    <dataValidation type="list" allowBlank="1" showInputMessage="1" showErrorMessage="1" sqref="AB4 AB69 AB134 AB199 AB264 AB329 AB394 AB459 AB524 AB589 AB654 AB719 AB784 AB849 AB914 AB979 AB1044 AB1109 AB1174 AB1239 AB1304 AB1369 AB1434 AB1499 AB1564 AB1629 AB1694 AB1759 AB1824 AB1889 AB1954 AB2019" xr:uid="{46E16C53-0AD6-426A-A462-EF70FFF68A9F}">
      <formula1>$BM$1:$BN$1</formula1>
    </dataValidation>
    <dataValidation type="list" allowBlank="1" showInputMessage="1" showErrorMessage="1" sqref="AB91:AB97 AB81:AB87" xr:uid="{D2F349B8-6815-4403-9D15-915C86A92F76}">
      <formula1>IF($AB$4="Gain-inphase",$BM$2:$BM$31,$BN$2:$BN$31)</formula1>
    </dataValidation>
    <dataValidation type="list" allowBlank="1" showInputMessage="1" showErrorMessage="1" sqref="AB78:AB80 AB143:AB145" xr:uid="{E6B8A707-CFFF-4E79-B628-E693A732F69B}">
      <formula1>IF($AB77="Gain-inphase",$BM$2:$BM$31,$BN$2:$BN$31)</formula1>
    </dataValidation>
    <dataValidation type="list" allowBlank="1" showInputMessage="1" showErrorMessage="1" sqref="AB5:AB12 AB70:AB77 AB135:AB142 AB200:AB218 AB265:AB283 AB330:AB350 AB395:AB415 AB460:AB473 AB525:AB533 AB590:AB604 AB655:AB669 AB720:AB727 AB785:AB793 AB850:AB858 AB915:AB923 AB1110:AB1119 AB1045:AB1053 AB1305:AB1318 AB1175:AB1183 AB1240:AB1248 AB1695:AB1709 AB1370:AB1383 AB1435:AB1448 AB1500:AB1513 AB1565:AB1578 AB1630:AB1643 AB2020:AB2032 AB1760:AB1773 AB1825:AB1840 AB1890:AB1902 AB1955:AB1967 AB980:AB990" xr:uid="{6FC09A78-3E05-4227-99C2-3310EA38226A}">
      <formula1>INDIRECT(INDIRECT(ADDRESS((QUOTIENT(ROW($AB5)-0.1,65)*65)+3,COLUMN($AB5))))</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49E84FB4-4A05-443F-B8B6-8525AD1B1E26}">
          <x14:formula1>
            <xm:f>ASIC!$A$2:$A$200</xm:f>
          </x14:formula1>
          <xm:sqref>T5 T70 T135 T200 T265 T330 T395 T460 T525 T590 T655 T720 T785 T850 T915 T980 T1045 T1110 T1175 T1240 T1305 T1370 T1435 T1500 T1565 T1630 T1695 T1760 T1825 T1890 T1955 T2020</xm:sqref>
        </x14:dataValidation>
        <x14:dataValidation type="list" allowBlank="1" showInputMessage="1" showErrorMessage="1" xr:uid="{25BF5B2E-A9E3-4EBD-BF8A-94BCCA31AF5A}">
          <x14:formula1>
            <xm:f>MPN!$A$1:$A$500</xm:f>
          </x14:formula1>
          <xm:sqref>T4 T2019 T1954 T1889 T1824 T1759 T1694 T1629 T1564 T1499 T1434 T1369 T1304 T1239 T1174 T1109 T1044 T979 T914 T849 T784 T719 T654 T589 T524 T459 T394 T329 T264 T199 T134 T69</xm:sqref>
        </x14:dataValidation>
        <x14:dataValidation type="list" allowBlank="1" showInputMessage="1" showErrorMessage="1" xr:uid="{1A055BE9-9CCA-464A-B275-25AB4461B36F}">
          <x14:formula1>
            <xm:f>'Check'!$D$2:$D$15</xm:f>
          </x14:formula1>
          <xm:sqref>T2 T67 T132 T197 T262 T327 T392 T457 T522 T587 T652 T717 T782 T847 T912 T977 T1042 T1107 T1172 T1237 T1302 T1367 T1432 T1497 T1562 T1627 T1692 T1757 T1822 T1887 T1952 T2017</xm:sqref>
        </x14:dataValidation>
        <x14:dataValidation type="list" allowBlank="1" showInputMessage="1" showErrorMessage="1" xr:uid="{8C7A64F1-49B6-4562-B918-BB4F0900B68E}">
          <x14:formula1>
            <xm:f>Sensor!$A$1:$A$200</xm:f>
          </x14:formula1>
          <xm:sqref>T6 T71 T136 T201 T266 T331 T396 T461 T526 T591 T656 T721 T786 T851 T916 T981 T1046 T1111 T1176 T1241 T1306 T1371 T1436 T1501 T1566 T1631 T1696 T1761 T1826 T1891 T1956 T2021</xm:sqref>
        </x14:dataValidation>
        <x14:dataValidation type="list" allowBlank="1" showInputMessage="1" showErrorMessage="1" xr:uid="{927B7653-5B65-4EF1-BE99-EC880A644B53}">
          <x14:formula1>
            <xm:f>'Check'!$A$2:$A$15</xm:f>
          </x14:formula1>
          <xm:sqref>T3 T68 T133 T198 T263 T328 T393 T458 T523 T588 T653 T718 T783 T848 T913 T978 T1043 T1108 T1173 T1238 T1303 T1368 T1433 T1498 T1563 T1628 T1693 T1758 T1823 T1888 T1953 T2018</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E9310-8E3C-420A-A5AC-06BFF5C3EB29}">
  <sheetPr codeName="工作表8"/>
  <dimension ref="A1:EE260"/>
  <sheetViews>
    <sheetView topLeftCell="BQ1" zoomScale="55" zoomScaleNormal="55" workbookViewId="0">
      <selection activeCell="AB2" sqref="AB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978</v>
      </c>
      <c r="V1" s="12"/>
      <c r="W1" s="65"/>
      <c r="X1" s="12"/>
      <c r="Y1" s="7" t="str">
        <f>VLOOKUP(U1,$DX$1:$DZ$21,3,FALSE)</f>
        <v>-</v>
      </c>
      <c r="AD1" s="8"/>
      <c r="AT1" s="34"/>
      <c r="AU1" s="5" t="s">
        <v>588</v>
      </c>
      <c r="AV1" s="5" t="s">
        <v>433</v>
      </c>
      <c r="AW1" s="5" t="s">
        <v>255</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255</v>
      </c>
      <c r="BO1" s="11" t="s">
        <v>255</v>
      </c>
      <c r="BP1" s="11" t="s">
        <v>255</v>
      </c>
      <c r="BQ1" s="11" t="s">
        <v>255</v>
      </c>
      <c r="BR1" s="11" t="s">
        <v>255</v>
      </c>
      <c r="BS1" s="11" t="s">
        <v>255</v>
      </c>
      <c r="BT1" s="11" t="s">
        <v>255</v>
      </c>
      <c r="BU1" s="12" t="s">
        <v>610</v>
      </c>
      <c r="BV1" s="10" t="s">
        <v>255</v>
      </c>
      <c r="BW1" s="10" t="s">
        <v>255</v>
      </c>
      <c r="BX1" s="9"/>
      <c r="BY1" s="11" t="s">
        <v>608</v>
      </c>
      <c r="BZ1" s="11" t="s">
        <v>565</v>
      </c>
      <c r="CA1" s="11" t="s">
        <v>812</v>
      </c>
      <c r="CB1" s="5" t="s">
        <v>564</v>
      </c>
      <c r="CC1" s="5" t="s">
        <v>974</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9.6V</v>
      </c>
      <c r="D2" s="59" t="str" cm="1">
        <f t="array" aca="1" ref="D2" ca="1">BoxVal($A2,2,COLUMN(INDIRECT("T"&amp;($A2-1)*65+2)),1)</f>
        <v>HELE</v>
      </c>
      <c r="E2" s="59" t="str" cm="1">
        <f t="array" aca="1" ref="E2" ca="1">BoxVal($A2,3,COLUMN(INDIRECT("T"&amp;($A2-1)*65+2)),1)</f>
        <v>MP</v>
      </c>
      <c r="F2" s="59" t="str" cm="1">
        <f t="array" aca="1" ref="F2" ca="1">BoxVal($A2,16,COLUMN(INDIRECT("T"&amp;($A2-1)*65+2)),1)</f>
        <v>non</v>
      </c>
      <c r="G2" s="59" t="str" cm="1">
        <f t="array" aca="1" ref="G2" ca="1">BoxVal($A2,4,COLUMN(INDIRECT("T"&amp;($A2-1)*65+2)),1)</f>
        <v>ZTS6554S-E372</v>
      </c>
      <c r="H2" s="59" t="str" cm="1">
        <f t="array" aca="1" ref="H2" ca="1">BoxVal($A2,5,COLUMN(INDIRECT("T"&amp;($A2-1)*65+2)),1)</f>
        <v>4843ZB</v>
      </c>
      <c r="I2" s="59" cm="1">
        <f t="array" aca="1" ref="I2" ca="1">BoxVal($A2,6,COLUMN(INDIRECT("T"&amp;($A2-1)*65+2)),1)</f>
        <v>2110</v>
      </c>
      <c r="J2" s="59" t="str" cm="1">
        <f t="array" aca="1" ref="J2" ca="1">BoxVal($A2,21,COLUMN(INDIRECT("T"&amp;($A2-1)*65+2)),1)</f>
        <v>10V_NormalMode</v>
      </c>
      <c r="K2" s="59" t="e" cm="1">
        <f t="array" aca="1" ref="K2" ca="1">BoxVal($A2,25,COLUMN(INDIRECT("T"&amp;($A2-1)*65+2)),1)</f>
        <v>#VALUE!</v>
      </c>
      <c r="L2" s="60" t="str" cm="1">
        <f t="array" aca="1" ref="L2" ca="1">BoxVal($A2,32,COLUMN(INDIRECT("T"&amp;($A2-1)*65+2)),1)</f>
        <v>3.3V : 20~50 (uA)
Vdc&amp;Remark: -</v>
      </c>
      <c r="M2" s="59" t="e" cm="1">
        <f t="array" aca="1" ref="M2" ca="1">BoxVal($A2,31,COLUMN(INDIRECT("T"&amp;($A2-1)*65+2)),1)</f>
        <v>#VALUE!</v>
      </c>
      <c r="N2" s="59" t="str" cm="1">
        <f t="array" aca="1" ref="N2" ca="1">BoxVal($A2,12,COLUMN(INDIRECT("T"&amp;($A2-1)*65+2)),1)</f>
        <v>Normal</v>
      </c>
      <c r="O2" s="64" t="str" cm="1">
        <f t="array" ref="O2">BoxVal($A2,2,COLUMN(V3),1)</f>
        <v>-</v>
      </c>
      <c r="P2" s="64" t="e" cm="1">
        <f t="array" aca="1" ref="P2" ca="1">BoxVal($A2,2,COLUMN(INDIRECT("AB"&amp;($A2-1)*65+2)),1)</f>
        <v>#VALUE!</v>
      </c>
      <c r="Q2" s="64" t="str" cm="1">
        <f t="array" aca="1" ref="Q2" ca="1">BoxVal($A2,2,COLUMN(INDIRECT("AJ"&amp;($A2-1)*65+2)),1)</f>
        <v>Sensor初感過高</v>
      </c>
      <c r="R2" s="34"/>
      <c r="S2" s="7" t="s">
        <v>24</v>
      </c>
      <c r="T2" s="15" t="s">
        <v>433</v>
      </c>
      <c r="U2" s="5" t="s">
        <v>23</v>
      </c>
      <c r="V2" s="7" t="str">
        <f>VLOOKUP(U1,$DX$1:$DZ$21,2,FALSE)</f>
        <v>-</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999</v>
      </c>
      <c r="AK2" s="16"/>
      <c r="AL2" s="16"/>
      <c r="AM2" s="16"/>
      <c r="AN2" s="16"/>
      <c r="AO2" s="16"/>
      <c r="AP2" s="16"/>
      <c r="AQ2" s="16"/>
      <c r="AR2" s="16"/>
      <c r="AS2" s="16"/>
      <c r="AT2" s="34"/>
      <c r="AU2" s="14" t="s">
        <v>965</v>
      </c>
      <c r="AV2" s="5" t="s">
        <v>583</v>
      </c>
      <c r="AW2" s="5" t="s">
        <v>255</v>
      </c>
      <c r="AX2" s="5" t="s">
        <v>255</v>
      </c>
      <c r="AY2" s="5" t="s">
        <v>255</v>
      </c>
      <c r="AZ2" s="5" t="s">
        <v>255</v>
      </c>
      <c r="BB2" s="14" t="s">
        <v>965</v>
      </c>
      <c r="BC2" s="5">
        <v>1</v>
      </c>
      <c r="BD2" s="5">
        <v>1</v>
      </c>
      <c r="BE2" s="5">
        <v>1</v>
      </c>
      <c r="BF2" s="14"/>
      <c r="BG2" s="14"/>
      <c r="BH2" s="14"/>
      <c r="BI2" s="14" t="s">
        <v>805</v>
      </c>
      <c r="BJ2" s="14" t="s">
        <v>562</v>
      </c>
      <c r="BK2" s="14" t="s">
        <v>562</v>
      </c>
      <c r="BM2" s="5">
        <v>0</v>
      </c>
      <c r="BU2" s="14">
        <v>0</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977</v>
      </c>
      <c r="DY2" s="22" t="s">
        <v>980</v>
      </c>
      <c r="DZ2" s="22" t="s">
        <v>981</v>
      </c>
      <c r="EB2" s="22" t="s">
        <v>987</v>
      </c>
      <c r="EC2" s="22" t="s">
        <v>982</v>
      </c>
      <c r="ED2" s="22" t="s">
        <v>983</v>
      </c>
    </row>
    <row r="3" spans="1:134" ht="30" customHeight="1" x14ac:dyDescent="0.25">
      <c r="A3" s="58">
        <v>2</v>
      </c>
      <c r="B3" s="63" t="str">
        <f t="shared" si="0"/>
        <v>=Block2==</v>
      </c>
      <c r="C3" s="59" t="str" cm="1">
        <f t="array" aca="1" ref="C3" ca="1">BoxVal($A3,8,COLUMN(INDIRECT("T"&amp;($A3-1)*65+2)),1)</f>
        <v>9.6V</v>
      </c>
      <c r="D3" s="59" t="str" cm="1">
        <f t="array" aca="1" ref="D3" ca="1">BoxVal($A3,2,COLUMN(INDIRECT("T"&amp;($A3-1)*65+2)),1)</f>
        <v>HELE</v>
      </c>
      <c r="E3" s="59" t="str" cm="1">
        <f t="array" aca="1" ref="E3" ca="1">BoxVal($A3,3,COLUMN(INDIRECT("T"&amp;($A3-1)*65+2)),1)</f>
        <v>TR</v>
      </c>
      <c r="F3" s="59" t="str" cm="1">
        <f t="array" aca="1" ref="F3" ca="1">BoxVal($A3,16,COLUMN(INDIRECT("T"&amp;($A3-1)*65+2)),1)</f>
        <v>non</v>
      </c>
      <c r="G3" s="59" t="str" cm="1">
        <f t="array" aca="1" ref="G3" ca="1">BoxVal($A3,4,COLUMN(INDIRECT("T"&amp;($A3-1)*65+2)),1)</f>
        <v>ZTS6526-E372</v>
      </c>
      <c r="H3" s="59" t="str" cm="1">
        <f t="array" aca="1" ref="H3" ca="1">BoxVal($A3,5,COLUMN(INDIRECT("T"&amp;($A3-1)*65+2)),1)</f>
        <v>4843ZB</v>
      </c>
      <c r="I3" s="59" t="str" cm="1">
        <f t="array" aca="1" ref="I3" ca="1">BoxVal($A3,6,COLUMN(INDIRECT("T"&amp;($A3-1)*65+2)),1)</f>
        <v>2101L</v>
      </c>
      <c r="J3" s="59" t="str" cm="1">
        <f t="array" aca="1" ref="J3" ca="1">BoxVal($A3,21,COLUMN(INDIRECT("T"&amp;($A3-1)*65+2)),1)</f>
        <v>10V_NormalMode</v>
      </c>
      <c r="K3" s="59" t="e" cm="1">
        <f t="array" aca="1" ref="K3" ca="1">BoxVal($A3,25,COLUMN(INDIRECT("T"&amp;($A3-1)*65+2)),1)</f>
        <v>#VALUE!</v>
      </c>
      <c r="L3" s="60" t="str" cm="1">
        <f t="array" aca="1" ref="L3" ca="1">BoxVal($A3,32,COLUMN(INDIRECT("T"&amp;($A3-1)*65+2)),1)</f>
        <v>3.3V : 20~50 (uA)
Vdc&amp;Remark: -</v>
      </c>
      <c r="M3" s="59" t="e" cm="1">
        <f t="array" aca="1" ref="M3" ca="1">BoxVal($A3,31,COLUMN(INDIRECT("T"&amp;($A3-1)*65+2)),1)</f>
        <v>#VALUE!</v>
      </c>
      <c r="N3" s="59" t="str" cm="1">
        <f t="array" aca="1" ref="N3" ca="1">BoxVal($A3,12,COLUMN(INDIRECT("T"&amp;($A3-1)*65+2)),1)</f>
        <v>Normal</v>
      </c>
      <c r="O3" s="64" t="str" cm="1">
        <f t="array" ref="O3">BoxVal($A3,2,COLUMN(V4),1)</f>
        <v>Bit2</v>
      </c>
      <c r="P3" s="64" t="e" cm="1">
        <f t="array" aca="1" ref="P3" ca="1">BoxVal($A3,2,COLUMN(INDIRECT("AB"&amp;($A3-1)*65+2)),1)</f>
        <v>#VALUE!</v>
      </c>
      <c r="Q3" s="64" t="str" cm="1">
        <f t="array" aca="1" ref="Q3" ca="1">BoxVal($A3,2,COLUMN(INDIRECT("AJ"&amp;($A3-1)*65+2)),1)</f>
        <v>Sensor初感過高</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966</v>
      </c>
      <c r="AV3" s="5" t="s">
        <v>584</v>
      </c>
      <c r="AW3" s="5" t="s">
        <v>255</v>
      </c>
      <c r="AX3" s="5" t="s">
        <v>255</v>
      </c>
      <c r="AY3" s="5" t="s">
        <v>255</v>
      </c>
      <c r="AZ3" s="5" t="s">
        <v>255</v>
      </c>
      <c r="BB3" s="14" t="s">
        <v>966</v>
      </c>
      <c r="BC3" s="5">
        <v>1</v>
      </c>
      <c r="BD3" s="5">
        <v>1</v>
      </c>
      <c r="BE3" s="5">
        <v>0</v>
      </c>
      <c r="BF3" s="14"/>
      <c r="BG3" s="14"/>
      <c r="BH3" s="14"/>
      <c r="BI3" s="14" t="s">
        <v>806</v>
      </c>
      <c r="BJ3" s="14" t="s">
        <v>562</v>
      </c>
      <c r="BK3" s="14" t="s">
        <v>562</v>
      </c>
      <c r="BM3" s="5" t="s">
        <v>562</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979</v>
      </c>
      <c r="DY3" s="22" t="s">
        <v>562</v>
      </c>
      <c r="DZ3" s="22" t="s">
        <v>562</v>
      </c>
      <c r="EB3" s="22" t="s">
        <v>986</v>
      </c>
      <c r="EC3" s="22" t="s">
        <v>985</v>
      </c>
      <c r="ED3" s="22" t="s">
        <v>984</v>
      </c>
    </row>
    <row r="4" spans="1:134" ht="30" customHeight="1" x14ac:dyDescent="0.25">
      <c r="A4" s="58">
        <v>3</v>
      </c>
      <c r="B4" s="63" t="str">
        <f t="shared" si="0"/>
        <v>=Block3==</v>
      </c>
      <c r="C4" s="59" t="str" cm="1">
        <f t="array" aca="1" ref="C4" ca="1">BoxVal($A4,8,COLUMN(INDIRECT("T"&amp;($A4-1)*65+2)),1)</f>
        <v>9V</v>
      </c>
      <c r="D4" s="59" t="str" cm="1">
        <f t="array" aca="1" ref="D4" ca="1">BoxVal($A4,2,COLUMN(INDIRECT("T"&amp;($A4-1)*65+2)),1)</f>
        <v>HELE</v>
      </c>
      <c r="E4" s="59" t="str" cm="1">
        <f t="array" aca="1" ref="E4" ca="1">BoxVal($A4,3,COLUMN(INDIRECT("T"&amp;($A4-1)*65+2)),1)</f>
        <v>TR</v>
      </c>
      <c r="F4" s="59" t="str" cm="1">
        <f t="array" aca="1" ref="F4" ca="1">BoxVal($A4,16,COLUMN(INDIRECT("T"&amp;($A4-1)*65+2)),1)</f>
        <v>non</v>
      </c>
      <c r="G4" s="59" t="str" cm="1">
        <f t="array" aca="1" ref="G4" ca="1">BoxVal($A4,4,COLUMN(INDIRECT("T"&amp;($A4-1)*65+2)),1)</f>
        <v>ZTS6526-E365</v>
      </c>
      <c r="H4" s="59" t="str" cm="1">
        <f t="array" aca="1" ref="H4" ca="1">BoxVal($A4,5,COLUMN(INDIRECT("T"&amp;($A4-1)*65+2)),1)</f>
        <v>4843ZB</v>
      </c>
      <c r="I4" s="59" t="str" cm="1">
        <f t="array" aca="1" ref="I4" ca="1">BoxVal($A4,6,COLUMN(INDIRECT("T"&amp;($A4-1)*65+2)),1)</f>
        <v>2101L</v>
      </c>
      <c r="J4" s="59" t="str" cm="1">
        <f t="array" aca="1" ref="J4" ca="1">BoxVal($A4,21,COLUMN(INDIRECT("T"&amp;($A4-1)*65+2)),1)</f>
        <v>16V_NormalMode</v>
      </c>
      <c r="K4" s="59" t="e" cm="1">
        <f t="array" aca="1" ref="K4" ca="1">BoxVal($A4,25,COLUMN(INDIRECT("T"&amp;($A4-1)*65+2)),1)</f>
        <v>#VALUE!</v>
      </c>
      <c r="L4" s="60" t="str" cm="1">
        <f t="array" aca="1" ref="L4" ca="1">BoxVal($A4,32,COLUMN(INDIRECT("T"&amp;($A4-1)*65+2)),1)</f>
        <v>3.3V : 20~50 (uA)
Vdc&amp;Remark: -</v>
      </c>
      <c r="M4" s="59" t="e" cm="1">
        <f t="array" aca="1" ref="M4" ca="1">BoxVal($A4,31,COLUMN(INDIRECT("T"&amp;($A4-1)*65+2)),1)</f>
        <v>#VALUE!</v>
      </c>
      <c r="N4" s="59" t="str" cm="1">
        <f t="array" aca="1" ref="N4" ca="1">BoxVal($A4,12,COLUMN(INDIRECT("T"&amp;($A4-1)*65+2)),1)</f>
        <v>Normal</v>
      </c>
      <c r="O4" s="64" t="str" cm="1">
        <f t="array" ref="O4">BoxVal($A4,2,COLUMN(V5),1)</f>
        <v>Bit2</v>
      </c>
      <c r="P4" s="64" t="e" cm="1">
        <f t="array" aca="1" ref="P4" ca="1">BoxVal($A4,2,COLUMN(INDIRECT("AB"&amp;($A4-1)*65+2)),1)</f>
        <v>#VALUE!</v>
      </c>
      <c r="Q4" s="64" t="str" cm="1">
        <f t="array" aca="1" ref="Q4" ca="1">BoxVal($A4,2,COLUMN(INDIRECT("AJ"&amp;($A4-1)*65+2)),1)</f>
        <v>Sensor初感過高,Low pullinout沒有對地電容</v>
      </c>
      <c r="R4" s="34"/>
      <c r="S4" s="7" t="s">
        <v>10</v>
      </c>
      <c r="T4" s="15" t="s">
        <v>1039</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726</v>
      </c>
      <c r="AT4" s="34"/>
      <c r="AU4" s="14" t="s">
        <v>967</v>
      </c>
      <c r="AV4" s="5" t="s">
        <v>586</v>
      </c>
      <c r="AW4" s="5" t="s">
        <v>255</v>
      </c>
      <c r="AX4" s="5" t="s">
        <v>255</v>
      </c>
      <c r="AY4" s="5" t="s">
        <v>255</v>
      </c>
      <c r="AZ4" s="5" t="s">
        <v>255</v>
      </c>
      <c r="BB4" s="14" t="s">
        <v>967</v>
      </c>
      <c r="BC4" s="5">
        <v>1</v>
      </c>
      <c r="BD4" s="5">
        <v>0</v>
      </c>
      <c r="BE4" s="5">
        <v>1</v>
      </c>
      <c r="BF4" s="14"/>
      <c r="BG4" s="14"/>
      <c r="BH4" s="14"/>
      <c r="BI4" s="14" t="s">
        <v>807</v>
      </c>
      <c r="BJ4" s="14" t="s">
        <v>562</v>
      </c>
      <c r="BK4" s="14" t="s">
        <v>562</v>
      </c>
      <c r="BM4" s="5" t="s">
        <v>562</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980</v>
      </c>
      <c r="EC4" s="22" t="s">
        <v>989</v>
      </c>
      <c r="ED4" s="22" t="s">
        <v>988</v>
      </c>
    </row>
    <row r="5" spans="1:134" ht="30" customHeight="1" x14ac:dyDescent="0.25">
      <c r="A5" s="58">
        <v>4</v>
      </c>
      <c r="B5" s="63" t="str">
        <f t="shared" si="0"/>
        <v>=Block4==</v>
      </c>
      <c r="C5" s="59" t="str" cm="1">
        <f t="array" aca="1" ref="C5" ca="1">BoxVal($A5,8,COLUMN(INDIRECT("T"&amp;($A5-1)*65+2)),1)</f>
        <v>9.6V</v>
      </c>
      <c r="D5" s="59" t="str" cm="1">
        <f t="array" aca="1" ref="D5" ca="1">BoxVal($A5,2,COLUMN(INDIRECT("T"&amp;($A5-1)*65+2)),1)</f>
        <v>HELE</v>
      </c>
      <c r="E5" s="59" t="str" cm="1">
        <f t="array" aca="1" ref="E5" ca="1">BoxVal($A5,3,COLUMN(INDIRECT("T"&amp;($A5-1)*65+2)),1)</f>
        <v>TR</v>
      </c>
      <c r="F5" s="59" t="str" cm="1">
        <f t="array" aca="1" ref="F5" ca="1">BoxVal($A5,16,COLUMN(INDIRECT("T"&amp;($A5-1)*65+2)),1)</f>
        <v>non</v>
      </c>
      <c r="G5" s="59" t="str" cm="1">
        <f t="array" aca="1" ref="G5" ca="1">BoxVal($A5,4,COLUMN(INDIRECT("T"&amp;($A5-1)*65+2)),1)</f>
        <v>ZTS6556S-E367</v>
      </c>
      <c r="H5" s="59" t="str" cm="1">
        <f t="array" aca="1" ref="H5" ca="1">BoxVal($A5,5,COLUMN(INDIRECT("T"&amp;($A5-1)*65+2)),1)</f>
        <v>4843ZB</v>
      </c>
      <c r="I5" s="59" cm="1">
        <f t="array" aca="1" ref="I5" ca="1">BoxVal($A5,6,COLUMN(INDIRECT("T"&amp;($A5-1)*65+2)),1)</f>
        <v>2110</v>
      </c>
      <c r="J5" s="59" t="str" cm="1">
        <f t="array" aca="1" ref="J5" ca="1">BoxVal($A5,21,COLUMN(INDIRECT("T"&amp;($A5-1)*65+2)),1)</f>
        <v>10V_NormalMode</v>
      </c>
      <c r="K5" s="59" t="e" cm="1">
        <f t="array" aca="1" ref="K5" ca="1">BoxVal($A5,25,COLUMN(INDIRECT("T"&amp;($A5-1)*65+2)),1)</f>
        <v>#VALUE!</v>
      </c>
      <c r="L5" s="60" t="str" cm="1">
        <f t="array" aca="1" ref="L5" ca="1">BoxVal($A5,32,COLUMN(INDIRECT("T"&amp;($A5-1)*65+2)),1)</f>
        <v>3.3V : 20~50 (uA)
Vdc&amp;Remark: -</v>
      </c>
      <c r="M5" s="59" t="e" cm="1">
        <f t="array" aca="1" ref="M5" ca="1">BoxVal($A5,31,COLUMN(INDIRECT("T"&amp;($A5-1)*65+2)),1)</f>
        <v>#VALUE!</v>
      </c>
      <c r="N5" s="59" t="str" cm="1">
        <f t="array" aca="1" ref="N5" ca="1">BoxVal($A5,12,COLUMN(INDIRECT("T"&amp;($A5-1)*65+2)),1)</f>
        <v>Normal</v>
      </c>
      <c r="O5" s="64" t="str" cm="1">
        <f t="array" ref="O5">BoxVal($A5,2,COLUMN(V6),1)</f>
        <v>Bit2</v>
      </c>
      <c r="P5" s="64" t="e" cm="1">
        <f t="array" aca="1" ref="P5" ca="1">BoxVal($A5,2,COLUMN(INDIRECT("AB"&amp;($A5-1)*65+2)),1)</f>
        <v>#VALUE!</v>
      </c>
      <c r="Q5" s="64" t="str" cm="1">
        <f t="array" aca="1" ref="Q5" ca="1">BoxVal($A5,2,COLUMN(INDIRECT("AJ"&amp;($A5-1)*65+2)),1)</f>
        <v>規格為-35,但此ASIC無Gain，需下降至-37生產</v>
      </c>
      <c r="R5" s="34"/>
      <c r="S5" s="7" t="s">
        <v>18</v>
      </c>
      <c r="T5" s="15" t="s">
        <v>70</v>
      </c>
      <c r="U5" s="36" t="str">
        <f t="shared" ref="U5:U12" ca="1" si="1">ConfigCode($AA5,$AN5,$AO5,$AP5,$AQ5,$AR5,$AF5,$AG5,2)</f>
        <v>0x00=-37.20,-36.80;</v>
      </c>
      <c r="V5" s="37"/>
      <c r="W5" s="37"/>
      <c r="X5" s="68"/>
      <c r="Y5" s="68"/>
      <c r="Z5" s="55">
        <f t="shared" ref="Z5:Z12" ca="1" si="2" xml:space="preserve">
N("vbias,vlookup vbias range")+
VLOOKUP($AA5,INDIRECT(BoxVal(ROW($AA5),34,COLUMN(T1))),2,FALSE)+
N("gain")+
$AB5+
N("vcm")+
VLOOKUP($AC5,$CT$1:$DC$31,7,FALSE)+
N("(vbias*vcp*vbg-vbias)*sensor ratio")+
VbiasCal($AA5,$AD5,$AE5,BoxVal(ROW($AC5),18,COLUMN($T$22)))+
N("vbias ref+gain ref")+
$V5+$W5</f>
        <v>0</v>
      </c>
      <c r="AA5" s="39" t="s">
        <v>966</v>
      </c>
      <c r="AB5" s="40">
        <v>0</v>
      </c>
      <c r="AC5" s="40" t="s">
        <v>995</v>
      </c>
      <c r="AD5" s="40">
        <v>1</v>
      </c>
      <c r="AE5" s="41">
        <v>0</v>
      </c>
      <c r="AF5" s="42">
        <v>-37.200000000000003</v>
      </c>
      <c r="AG5" s="42">
        <v>-36.799999999999997</v>
      </c>
      <c r="AH5" s="43">
        <f ca="1">$AF5+$Z5</f>
        <v>-37.200000000000003</v>
      </c>
      <c r="AI5" s="43">
        <f ca="1">$AG5+$Z5</f>
        <v>-36.799999999999997</v>
      </c>
      <c r="AJ5" s="44" cm="1">
        <f t="array" aca="1" ref="AJ5" ca="1" xml:space="preserve">
N("initial sens-loopgain")+
$AF5-BoxVal(ROW($AA5),26,COLUMN(INDIRECT("T"&amp;(INT(ROW($AA22)/65))*65+2)))</f>
        <v>-37.200000000000003</v>
      </c>
      <c r="AK5" s="44">
        <f t="shared" ref="AK5:AK12" ca="1" si="3">AJ5+(AG5-AF5)</f>
        <v>-36.799999999999997</v>
      </c>
      <c r="AL5" s="44" cm="1">
        <f t="array" aca="1" ref="AL5" ca="1" xml:space="preserve">
N("initial sens-loopgain-gain-gain ref-vcm")+
$AH5-
BoxVal(ROW($AA5),26,COLUMN(INDIRECT("T"&amp;(INT(ROW($AA22)/65))*65+2)))-
$AB5-
$W5-
IFERROR(VLOOKUP($AC5,$CT$1:$DC$31,7,FALSE),0)</f>
        <v>-37.200000000000003</v>
      </c>
      <c r="AM5" s="44">
        <f t="shared" ref="AM5:AM12" ca="1" si="4">AL5+(AG5-AF5)</f>
        <v>-36.799999999999997</v>
      </c>
      <c r="AN5" s="36" t="str">
        <f t="shared" ref="AN5:AN12" ca="1" si="5">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968</v>
      </c>
      <c r="AV5" s="5" t="s">
        <v>587</v>
      </c>
      <c r="AW5" s="5" t="s">
        <v>255</v>
      </c>
      <c r="AX5" s="5" t="s">
        <v>255</v>
      </c>
      <c r="AY5" s="5" t="s">
        <v>255</v>
      </c>
      <c r="AZ5" s="5" t="s">
        <v>255</v>
      </c>
      <c r="BB5" s="14" t="s">
        <v>968</v>
      </c>
      <c r="BC5" s="5">
        <v>1</v>
      </c>
      <c r="BD5" s="5">
        <v>0</v>
      </c>
      <c r="BE5" s="5">
        <v>0</v>
      </c>
      <c r="BF5" s="14"/>
      <c r="BG5" s="14"/>
      <c r="BH5" s="14"/>
      <c r="BI5" s="14" t="s">
        <v>808</v>
      </c>
      <c r="BJ5" s="14" t="s">
        <v>562</v>
      </c>
      <c r="BK5" s="14" t="s">
        <v>562</v>
      </c>
      <c r="BM5" s="5" t="s">
        <v>562</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v>2110</v>
      </c>
      <c r="U6" s="36" t="str">
        <f t="shared" ca="1" si="1"/>
        <v>0x07=-37.70,-37.20;</v>
      </c>
      <c r="V6" s="37">
        <v>-0.15380799999999994</v>
      </c>
      <c r="W6" s="37"/>
      <c r="X6" s="68"/>
      <c r="Y6" s="68"/>
      <c r="Z6" s="55">
        <f t="shared" ca="1" si="2"/>
        <v>0.35</v>
      </c>
      <c r="AA6" s="39" t="s">
        <v>966</v>
      </c>
      <c r="AB6" s="40">
        <v>0</v>
      </c>
      <c r="AC6" s="40" t="s">
        <v>995</v>
      </c>
      <c r="AD6" s="40">
        <v>1</v>
      </c>
      <c r="AE6" s="41">
        <v>2.5600000000000001E-2</v>
      </c>
      <c r="AF6" s="42">
        <v>-37.700000000000003</v>
      </c>
      <c r="AG6" s="47">
        <f>AF5</f>
        <v>-37.200000000000003</v>
      </c>
      <c r="AH6" s="43">
        <f t="shared" ref="AH6:AH12" ca="1" si="6">$AF6+$Z6</f>
        <v>-37.35</v>
      </c>
      <c r="AI6" s="43">
        <f t="shared" ref="AI6:AI12" ca="1" si="7">$AG6+$Z6</f>
        <v>-36.85</v>
      </c>
      <c r="AJ6" s="44" cm="1">
        <f t="array" aca="1" ref="AJ6" ca="1" xml:space="preserve">
N("initial sens-loopgain")+
$AF6-BoxVal(ROW($AA6),26,COLUMN(INDIRECT("T"&amp;(INT(ROW($AA23)/65))*65+2)))</f>
        <v>-37.700000000000003</v>
      </c>
      <c r="AK6" s="44">
        <f t="shared" ca="1" si="3"/>
        <v>-37.200000000000003</v>
      </c>
      <c r="AL6" s="44" cm="1">
        <f t="array" aca="1" ref="AL6" ca="1" xml:space="preserve">
N("initial sens-loopgain-gain-gain ref-vcm")+
$AH6-
BoxVal(ROW($AA6),26,COLUMN(INDIRECT("T"&amp;(INT(ROW($AA23)/65))*65+2)))-
$AB6-
$W6-
IFERROR(VLOOKUP($AC6,$CT$1:$DC$31,7,FALSE),0)</f>
        <v>-37.35</v>
      </c>
      <c r="AM6" s="44">
        <f t="shared" ca="1" si="4"/>
        <v>-36.85</v>
      </c>
      <c r="AN6" s="36" t="str">
        <f t="shared" ca="1" si="5"/>
        <v>00</v>
      </c>
      <c r="AO6" s="36" t="str" cm="1">
        <f t="array" aca="1" ref="AO6" ca="1">ManualLookup(AB6,BoxVal(ROW(AB6),4,COLUMN(AO4)),INDIRECT(DO$3))</f>
        <v>00</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07</v>
      </c>
      <c r="AS6" s="36" t="s">
        <v>1047</v>
      </c>
      <c r="AT6" s="34"/>
      <c r="AU6" s="14" t="s">
        <v>969</v>
      </c>
      <c r="AV6" s="5" t="s">
        <v>580</v>
      </c>
      <c r="AW6" s="5" t="s">
        <v>255</v>
      </c>
      <c r="AX6" s="5" t="s">
        <v>255</v>
      </c>
      <c r="AY6" s="5" t="s">
        <v>255</v>
      </c>
      <c r="AZ6" s="5" t="s">
        <v>255</v>
      </c>
      <c r="BB6" s="14" t="s">
        <v>969</v>
      </c>
      <c r="BC6" s="5">
        <v>0</v>
      </c>
      <c r="BD6" s="5">
        <v>1</v>
      </c>
      <c r="BE6" s="5">
        <v>1</v>
      </c>
      <c r="BF6" s="14"/>
      <c r="BG6" s="14"/>
      <c r="BH6" s="14"/>
      <c r="BI6" s="14" t="s">
        <v>809</v>
      </c>
      <c r="BJ6" s="14" t="s">
        <v>562</v>
      </c>
      <c r="BK6" s="14" t="s">
        <v>562</v>
      </c>
      <c r="BM6" s="5" t="s">
        <v>562</v>
      </c>
      <c r="BU6" s="14" t="s">
        <v>562</v>
      </c>
      <c r="BV6" s="14" t="s">
        <v>562</v>
      </c>
      <c r="BW6" s="14" t="s">
        <v>562</v>
      </c>
      <c r="BY6" s="21">
        <v>0.1026</v>
      </c>
      <c r="BZ6" s="5">
        <v>0</v>
      </c>
      <c r="CA6" s="5">
        <v>1</v>
      </c>
      <c r="CB6" s="5">
        <v>0</v>
      </c>
      <c r="CC6" s="5">
        <v>0</v>
      </c>
      <c r="CF6" s="14"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0x06=-38.10,-37.70;</v>
      </c>
      <c r="V7" s="37">
        <v>-0.10958399999999979</v>
      </c>
      <c r="W7" s="37"/>
      <c r="X7" s="68"/>
      <c r="Y7" s="68"/>
      <c r="Z7" s="55">
        <f t="shared" ca="1" si="2"/>
        <v>0.9</v>
      </c>
      <c r="AA7" s="39" t="s">
        <v>966</v>
      </c>
      <c r="AB7" s="40">
        <v>0</v>
      </c>
      <c r="AC7" s="40" t="s">
        <v>995</v>
      </c>
      <c r="AD7" s="40">
        <v>1</v>
      </c>
      <c r="AE7" s="41">
        <v>5.1299999999999998E-2</v>
      </c>
      <c r="AF7" s="42">
        <v>-38.1</v>
      </c>
      <c r="AG7" s="47">
        <f t="shared" ref="AG7:AG10" si="8">AF6</f>
        <v>-37.700000000000003</v>
      </c>
      <c r="AH7" s="43">
        <f t="shared" ca="1" si="6"/>
        <v>-37.200000000000003</v>
      </c>
      <c r="AI7" s="43">
        <f t="shared" ca="1" si="7"/>
        <v>-36.800000000000004</v>
      </c>
      <c r="AJ7" s="44" cm="1">
        <f t="array" aca="1" ref="AJ7" ca="1" xml:space="preserve">
N("initial sens-loopgain")+
$AF7-BoxVal(ROW($AA7),26,COLUMN(INDIRECT("T"&amp;(INT(ROW($AA24)/65))*65+2)))</f>
        <v>-38.1</v>
      </c>
      <c r="AK7" s="44">
        <f t="shared" ca="1" si="3"/>
        <v>-37.700000000000003</v>
      </c>
      <c r="AL7" s="44" cm="1">
        <f t="array" aca="1" ref="AL7" ca="1" xml:space="preserve">
N("initial sens-loopgain-gain-gain ref-vcm")+
$AH7-
BoxVal(ROW($AA7),26,COLUMN(INDIRECT("T"&amp;(INT(ROW($AA24)/65))*65+2)))-
$AB7-
$W7-
IFERROR(VLOOKUP($AC7,$CT$1:$DC$31,7,FALSE),0)</f>
        <v>-37.200000000000003</v>
      </c>
      <c r="AM7" s="44">
        <f t="shared" ca="1" si="4"/>
        <v>-36.800000000000004</v>
      </c>
      <c r="AN7" s="36" t="str">
        <f t="shared" ca="1" si="5"/>
        <v>00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06</v>
      </c>
      <c r="AS7" s="36" t="s">
        <v>1047</v>
      </c>
      <c r="AT7" s="34"/>
      <c r="AU7" s="14" t="s">
        <v>587</v>
      </c>
      <c r="AV7" s="5" t="s">
        <v>581</v>
      </c>
      <c r="AW7" s="5" t="s">
        <v>255</v>
      </c>
      <c r="AX7" s="5" t="s">
        <v>255</v>
      </c>
      <c r="AY7" s="5" t="s">
        <v>255</v>
      </c>
      <c r="AZ7" s="5" t="s">
        <v>255</v>
      </c>
      <c r="BB7" s="14" t="s">
        <v>587</v>
      </c>
      <c r="BC7" s="5">
        <v>0</v>
      </c>
      <c r="BD7" s="5">
        <v>0</v>
      </c>
      <c r="BE7" s="5">
        <v>0</v>
      </c>
      <c r="BF7" s="14"/>
      <c r="BG7" s="14"/>
      <c r="BH7" s="14"/>
      <c r="BI7" s="14" t="s">
        <v>783</v>
      </c>
      <c r="BJ7" s="14" t="s">
        <v>562</v>
      </c>
      <c r="BK7" s="14" t="s">
        <v>562</v>
      </c>
      <c r="BM7" s="5" t="s">
        <v>562</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966</v>
      </c>
      <c r="U8" s="36" t="str">
        <f t="shared" ca="1" si="1"/>
        <v>0x05=-38.90,-38.10;</v>
      </c>
      <c r="V8" s="37">
        <v>-0.21142399999999961</v>
      </c>
      <c r="W8" s="37"/>
      <c r="X8" s="68"/>
      <c r="Y8" s="68">
        <v>1.28</v>
      </c>
      <c r="Z8" s="55">
        <f t="shared" ca="1" si="2"/>
        <v>1.3</v>
      </c>
      <c r="AA8" s="39" t="s">
        <v>966</v>
      </c>
      <c r="AB8" s="40">
        <v>0</v>
      </c>
      <c r="AC8" s="40" t="s">
        <v>995</v>
      </c>
      <c r="AD8" s="40">
        <v>1</v>
      </c>
      <c r="AE8" s="41">
        <v>7.6799999999999993E-2</v>
      </c>
      <c r="AF8" s="42">
        <v>-38.9</v>
      </c>
      <c r="AG8" s="47">
        <f t="shared" si="8"/>
        <v>-38.1</v>
      </c>
      <c r="AH8" s="43">
        <f t="shared" ca="1" si="6"/>
        <v>-37.6</v>
      </c>
      <c r="AI8" s="43">
        <f t="shared" ca="1" si="7"/>
        <v>-36.800000000000004</v>
      </c>
      <c r="AJ8" s="44" cm="1">
        <f t="array" aca="1" ref="AJ8" ca="1" xml:space="preserve">
N("initial sens-loopgain")+
$AF8-BoxVal(ROW($AA8),26,COLUMN(INDIRECT("T"&amp;(INT(ROW($AA25)/65))*65+2)))</f>
        <v>-38.9</v>
      </c>
      <c r="AK8" s="44">
        <f t="shared" ca="1" si="3"/>
        <v>-38.1</v>
      </c>
      <c r="AL8" s="44" cm="1">
        <f t="array" aca="1" ref="AL8" ca="1" xml:space="preserve">
N("initial sens-loopgain-gain-gain ref-vcm")+
$AH8-
BoxVal(ROW($AA8),26,COLUMN(INDIRECT("T"&amp;(INT(ROW($AA25)/65))*65+2)))-
$AB8-
$W8-
IFERROR(VLOOKUP($AC8,$CT$1:$DC$31,7,FALSE),0)</f>
        <v>-37.6</v>
      </c>
      <c r="AM8" s="44">
        <f t="shared" ca="1" si="4"/>
        <v>-36.800000000000004</v>
      </c>
      <c r="AN8" s="36" t="str">
        <f t="shared" ca="1" si="5"/>
        <v>00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05</v>
      </c>
      <c r="AS8" s="36" t="s">
        <v>1047</v>
      </c>
      <c r="AT8" s="34"/>
      <c r="AU8" s="14" t="s">
        <v>970</v>
      </c>
      <c r="AV8" s="5" t="s">
        <v>582</v>
      </c>
      <c r="AW8" s="5" t="s">
        <v>255</v>
      </c>
      <c r="AX8" s="5" t="s">
        <v>255</v>
      </c>
      <c r="AY8" s="5" t="s">
        <v>255</v>
      </c>
      <c r="AZ8" s="5" t="s">
        <v>255</v>
      </c>
      <c r="BB8" s="14" t="s">
        <v>970</v>
      </c>
      <c r="BC8" s="5">
        <v>0</v>
      </c>
      <c r="BD8" s="5">
        <v>1</v>
      </c>
      <c r="BE8" s="5">
        <v>0</v>
      </c>
      <c r="BF8" s="14"/>
      <c r="BG8" s="14"/>
      <c r="BH8" s="14"/>
      <c r="BI8" s="14" t="s">
        <v>810</v>
      </c>
      <c r="BJ8" s="14" t="s">
        <v>562</v>
      </c>
      <c r="BK8" s="14" t="s">
        <v>562</v>
      </c>
      <c r="BM8" s="5" t="s">
        <v>562</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t="str">
        <f t="shared" ca="1" si="1"/>
        <v>0x0B=-39.60,-38.90;</v>
      </c>
      <c r="V9" s="37">
        <v>-0.32457599999999998</v>
      </c>
      <c r="W9" s="37"/>
      <c r="X9" s="68"/>
      <c r="Y9" s="68">
        <v>2.06</v>
      </c>
      <c r="Z9" s="55">
        <f t="shared" ca="1" si="2"/>
        <v>2.1</v>
      </c>
      <c r="AA9" s="39" t="s">
        <v>966</v>
      </c>
      <c r="AB9" s="40">
        <v>0</v>
      </c>
      <c r="AC9" s="40" t="s">
        <v>995</v>
      </c>
      <c r="AD9" s="40">
        <v>1</v>
      </c>
      <c r="AE9" s="41">
        <v>0.12320000000000002</v>
      </c>
      <c r="AF9" s="42">
        <v>-39.6</v>
      </c>
      <c r="AG9" s="47">
        <f t="shared" si="8"/>
        <v>-38.9</v>
      </c>
      <c r="AH9" s="43">
        <f t="shared" ca="1" si="6"/>
        <v>-37.5</v>
      </c>
      <c r="AI9" s="43">
        <f t="shared" ca="1" si="7"/>
        <v>-36.799999999999997</v>
      </c>
      <c r="AJ9" s="44" cm="1">
        <f t="array" aca="1" ref="AJ9" ca="1" xml:space="preserve">
N("initial sens-loopgain")+
$AF9-BoxVal(ROW($AA9),26,COLUMN(INDIRECT("T"&amp;(INT(ROW($AA26)/65))*65+2)))</f>
        <v>-39.6</v>
      </c>
      <c r="AK9" s="44">
        <f t="shared" ca="1" si="3"/>
        <v>-38.9</v>
      </c>
      <c r="AL9" s="44" cm="1">
        <f t="array" aca="1" ref="AL9" ca="1" xml:space="preserve">
N("initial sens-loopgain-gain-gain ref-vcm")+
$AH9-
BoxVal(ROW($AA9),26,COLUMN(INDIRECT("T"&amp;(INT(ROW($AA26)/65))*65+2)))-
$AB9-
$W9-
IFERROR(VLOOKUP($AC9,$CT$1:$DC$31,7,FALSE),0)</f>
        <v>-37.5</v>
      </c>
      <c r="AM9" s="44">
        <f t="shared" ca="1" si="4"/>
        <v>-36.799999999999997</v>
      </c>
      <c r="AN9" s="36" t="str">
        <f t="shared" ca="1" si="5"/>
        <v>00</v>
      </c>
      <c r="AO9" s="36" t="str" cm="1">
        <f t="array" aca="1" ref="AO9" ca="1">ManualLookup(AB9,BoxVal(ROW(AB9),4,COLUMN(AO7)),INDIRECT(DO$3))</f>
        <v>00</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0B</v>
      </c>
      <c r="AS9" s="36" t="s">
        <v>1047</v>
      </c>
      <c r="AT9" s="34"/>
      <c r="AU9" s="14" t="s">
        <v>971</v>
      </c>
      <c r="AV9" s="14" t="s">
        <v>562</v>
      </c>
      <c r="AW9" s="5" t="s">
        <v>255</v>
      </c>
      <c r="AX9" s="5" t="s">
        <v>255</v>
      </c>
      <c r="AY9" s="5" t="s">
        <v>255</v>
      </c>
      <c r="AZ9" s="5" t="s">
        <v>255</v>
      </c>
      <c r="BB9" s="14" t="s">
        <v>971</v>
      </c>
      <c r="BC9" s="5">
        <v>0</v>
      </c>
      <c r="BD9" s="5">
        <v>0</v>
      </c>
      <c r="BE9" s="5">
        <v>1</v>
      </c>
      <c r="BF9" s="14"/>
      <c r="BG9" s="14"/>
      <c r="BH9" s="14"/>
      <c r="BI9" s="14" t="s">
        <v>811</v>
      </c>
      <c r="BJ9" s="14" t="s">
        <v>562</v>
      </c>
      <c r="BK9" s="14" t="s">
        <v>562</v>
      </c>
      <c r="BM9" s="5" t="s">
        <v>562</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t="str">
        <f t="shared" ca="1" si="1"/>
        <v>0x0A=-40.00,-39.60;</v>
      </c>
      <c r="V10" s="37">
        <v>-0.47641599999999995</v>
      </c>
      <c r="W10" s="37"/>
      <c r="X10" s="68"/>
      <c r="Y10" s="68">
        <v>2.48</v>
      </c>
      <c r="Z10" s="55">
        <f t="shared" ca="1" si="2"/>
        <v>2.4499999999999997</v>
      </c>
      <c r="AA10" s="39" t="s">
        <v>966</v>
      </c>
      <c r="AB10" s="40">
        <v>0</v>
      </c>
      <c r="AC10" s="40" t="s">
        <v>995</v>
      </c>
      <c r="AD10" s="40">
        <v>1</v>
      </c>
      <c r="AE10" s="41">
        <v>0.1487</v>
      </c>
      <c r="AF10" s="42">
        <v>-40</v>
      </c>
      <c r="AG10" s="47">
        <f t="shared" si="8"/>
        <v>-39.6</v>
      </c>
      <c r="AH10" s="43">
        <f t="shared" ca="1" si="6"/>
        <v>-37.549999999999997</v>
      </c>
      <c r="AI10" s="43">
        <f t="shared" ca="1" si="7"/>
        <v>-37.15</v>
      </c>
      <c r="AJ10" s="44" cm="1">
        <f t="array" aca="1" ref="AJ10" ca="1" xml:space="preserve">
N("initial sens-loopgain")+
$AF10-BoxVal(ROW($AA10),26,COLUMN(INDIRECT("T"&amp;(INT(ROW($AA27)/65))*65+2)))</f>
        <v>-40</v>
      </c>
      <c r="AK10" s="44">
        <f t="shared" ca="1" si="3"/>
        <v>-39.6</v>
      </c>
      <c r="AL10" s="44" cm="1">
        <f t="array" aca="1" ref="AL10" ca="1" xml:space="preserve">
N("initial sens-loopgain-gain-gain ref-vcm")+
$AH10-
BoxVal(ROW($AA10),26,COLUMN(INDIRECT("T"&amp;(INT(ROW($AA27)/65))*65+2)))-
$AB10-
$W10-
IFERROR(VLOOKUP($AC10,$CT$1:$DC$31,7,FALSE),0)</f>
        <v>-37.549999999999997</v>
      </c>
      <c r="AM10" s="44">
        <f t="shared" ca="1" si="4"/>
        <v>-37.15</v>
      </c>
      <c r="AN10" s="36" t="str">
        <f t="shared" ca="1" si="5"/>
        <v>00</v>
      </c>
      <c r="AO10" s="36" t="str" cm="1">
        <f t="array" aca="1" ref="AO10" ca="1">ManualLookup(AB10,BoxVal(ROW(AB10),4,COLUMN(AO8)),INDIRECT(DO$3))</f>
        <v>00</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0A</v>
      </c>
      <c r="AS10" s="36" t="s">
        <v>1047</v>
      </c>
      <c r="AT10" s="34"/>
      <c r="AU10" s="5" t="s">
        <v>436</v>
      </c>
      <c r="AV10" s="14" t="s">
        <v>562</v>
      </c>
      <c r="AW10" s="5" t="s">
        <v>255</v>
      </c>
      <c r="AX10" s="5" t="s">
        <v>255</v>
      </c>
      <c r="AY10" s="5" t="s">
        <v>255</v>
      </c>
      <c r="AZ10" s="5" t="s">
        <v>255</v>
      </c>
      <c r="BB10" s="14" t="s">
        <v>436</v>
      </c>
      <c r="BC10" s="5">
        <v>0</v>
      </c>
      <c r="BD10" s="5">
        <v>0</v>
      </c>
      <c r="BE10" s="5">
        <v>0</v>
      </c>
      <c r="BF10" s="14"/>
      <c r="BG10" s="14"/>
      <c r="BH10" s="14"/>
      <c r="BI10" s="14">
        <v>0</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0x09=-40.50,-40.00;</v>
      </c>
      <c r="V11" s="37">
        <v>-0.5821919999999996</v>
      </c>
      <c r="W11" s="37"/>
      <c r="X11" s="68"/>
      <c r="Y11" s="68">
        <v>2.8</v>
      </c>
      <c r="Z11" s="55">
        <f t="shared" ca="1" si="2"/>
        <v>2.85</v>
      </c>
      <c r="AA11" s="39" t="s">
        <v>966</v>
      </c>
      <c r="AB11" s="40">
        <v>0</v>
      </c>
      <c r="AC11" s="40" t="s">
        <v>995</v>
      </c>
      <c r="AD11" s="40">
        <v>1</v>
      </c>
      <c r="AE11" s="41">
        <v>0.1744</v>
      </c>
      <c r="AF11" s="42">
        <v>-40.5</v>
      </c>
      <c r="AG11" s="47">
        <f t="shared" ref="AG11:AG12" si="9">AF10</f>
        <v>-40</v>
      </c>
      <c r="AH11" s="43">
        <f t="shared" ca="1" si="6"/>
        <v>-37.65</v>
      </c>
      <c r="AI11" s="43">
        <f t="shared" ca="1" si="7"/>
        <v>-37.15</v>
      </c>
      <c r="AJ11" s="44" cm="1">
        <f t="array" aca="1" ref="AJ11" ca="1" xml:space="preserve">
N("initial sens-loopgain")+
$AF11-BoxVal(ROW($AA11),26,COLUMN(INDIRECT("T"&amp;(INT(ROW($AA28)/65))*65+2)))</f>
        <v>-40.5</v>
      </c>
      <c r="AK11" s="44">
        <f t="shared" ca="1" si="3"/>
        <v>-40</v>
      </c>
      <c r="AL11" s="44" cm="1">
        <f t="array" aca="1" ref="AL11" ca="1" xml:space="preserve">
N("initial sens-loopgain-gain-gain ref-vcm")+
$AH11-
BoxVal(ROW($AA11),26,COLUMN(INDIRECT("T"&amp;(INT(ROW($AA28)/65))*65+2)))-
$AB11-
$W11-
IFERROR(VLOOKUP($AC11,$CT$1:$DC$31,7,FALSE),0)</f>
        <v>-37.65</v>
      </c>
      <c r="AM11" s="44">
        <f t="shared" ca="1" si="4"/>
        <v>-37.15</v>
      </c>
      <c r="AN11" s="36" t="str">
        <f t="shared" ca="1" si="5"/>
        <v>00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09</v>
      </c>
      <c r="AS11" s="36" t="s">
        <v>1047</v>
      </c>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f t="shared" ca="1" si="1"/>
        <v>0x08=-40.80,-40.50;</v>
      </c>
      <c r="V12" s="37">
        <v>-0.63600000000000012</v>
      </c>
      <c r="W12" s="37"/>
      <c r="X12" s="68"/>
      <c r="Y12" s="68">
        <v>3</v>
      </c>
      <c r="Z12" s="55">
        <f t="shared" ca="1" si="2"/>
        <v>3.3</v>
      </c>
      <c r="AA12" s="39" t="s">
        <v>966</v>
      </c>
      <c r="AB12" s="40">
        <v>0</v>
      </c>
      <c r="AC12" s="40" t="s">
        <v>995</v>
      </c>
      <c r="AD12" s="40">
        <v>1</v>
      </c>
      <c r="AE12" s="41">
        <v>0.2</v>
      </c>
      <c r="AF12" s="42">
        <v>-40.799999999999997</v>
      </c>
      <c r="AG12" s="47">
        <f t="shared" si="9"/>
        <v>-40.5</v>
      </c>
      <c r="AH12" s="43">
        <f t="shared" ca="1" si="6"/>
        <v>-37.5</v>
      </c>
      <c r="AI12" s="43">
        <f t="shared" ca="1" si="7"/>
        <v>-37.200000000000003</v>
      </c>
      <c r="AJ12" s="44" cm="1">
        <f t="array" aca="1" ref="AJ12" ca="1" xml:space="preserve">
N("initial sens-loopgain")+
$AF12-BoxVal(ROW($AA12),26,COLUMN(INDIRECT("T"&amp;(INT(ROW($AA29)/65))*65+2)))</f>
        <v>-40.799999999999997</v>
      </c>
      <c r="AK12" s="44">
        <f t="shared" ca="1" si="3"/>
        <v>-40.5</v>
      </c>
      <c r="AL12" s="44" cm="1">
        <f t="array" aca="1" ref="AL12" ca="1" xml:space="preserve">
N("initial sens-loopgain-gain-gain ref-vcm")+
$AH12-
BoxVal(ROW($AA12),26,COLUMN(INDIRECT("T"&amp;(INT(ROW($AA29)/65))*65+2)))-
$AB12-
$W12-
IFERROR(VLOOKUP($AC12,$CT$1:$DC$31,7,FALSE),0)</f>
        <v>-37.5</v>
      </c>
      <c r="AM12" s="44">
        <f t="shared" ca="1" si="4"/>
        <v>-37.200000000000003</v>
      </c>
      <c r="AN12" s="36" t="str">
        <f t="shared" ca="1" si="5"/>
        <v>00</v>
      </c>
      <c r="AO12" s="36" t="str" cm="1">
        <f t="array" aca="1" ref="AO12" ca="1">ManualLookup(AB12,BoxVal(ROW(AB12),4,COLUMN(AO10)),INDIRECT(DO$3))</f>
        <v>00</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08</v>
      </c>
      <c r="AS12" s="36" t="s">
        <v>1047</v>
      </c>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992</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2.0499999999999998</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VLOOKUP(T4,MPN!$A$1:$E$1000,4,FALSE)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0.7</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10V_NormalMode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VLOOKUP($T4,MPN!$A$1:$E$500,2,FALSE)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010ZB</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e">
        <f>VLOOKUP($T6,Sensor!$A$1:$B$100,2,FALSE)</f>
        <v>#N/A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VLOOKUP($T4,MPN!$A$1:$E$500,5,FALSE)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1</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44464</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8</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20~50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9V</v>
      </c>
      <c r="T35" s="3">
        <v>-1.62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9.6V</v>
      </c>
      <c r="T36" s="3">
        <v>0</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10.2V</v>
      </c>
      <c r="T37" s="3">
        <v>1.1000000000000001</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10.8V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11.4V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12V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12.6V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13.2V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976</v>
      </c>
      <c r="V66" s="12"/>
      <c r="W66" s="65"/>
      <c r="X66" s="12"/>
      <c r="Y66" s="7" t="str">
        <f>VLOOKUP(U66,$DX$1:$DZ$21,3,FALSE)</f>
        <v>inc_iqo</v>
      </c>
      <c r="AD66" s="8"/>
    </row>
    <row r="67" spans="19:45" ht="30" customHeight="1" x14ac:dyDescent="0.25">
      <c r="S67" s="7" t="s">
        <v>24</v>
      </c>
      <c r="T67" s="15" t="s">
        <v>433</v>
      </c>
      <c r="U67" s="5" t="s">
        <v>23</v>
      </c>
      <c r="V67" s="7" t="str">
        <f>VLOOKUP(U66,$DX$1:$DZ$21,2,FALSE)</f>
        <v>Bit2</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999</v>
      </c>
      <c r="AK67" s="16"/>
      <c r="AL67" s="16"/>
      <c r="AM67" s="16"/>
      <c r="AN67" s="16"/>
      <c r="AO67" s="16"/>
      <c r="AP67" s="16"/>
      <c r="AQ67" s="16"/>
      <c r="AR67" s="16"/>
      <c r="AS67" s="16"/>
    </row>
    <row r="68" spans="19:45" ht="30" customHeight="1" x14ac:dyDescent="0.25">
      <c r="S68" s="7" t="s">
        <v>5</v>
      </c>
      <c r="T68" s="15" t="s">
        <v>449</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1040</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non</v>
      </c>
      <c r="AP69" s="56" t="str">
        <f>VLOOKUP($T77,$DE$1:$DJ$31,4,FALSE)</f>
        <v>non</v>
      </c>
      <c r="AQ69" s="56" t="str">
        <f>VLOOKUP($T77,$DE$1:$DJ$31,5,FALSE)</f>
        <v>non</v>
      </c>
      <c r="AR69" s="56" t="str">
        <f>VLOOKUP($T77,$DE$1:$DJ$31,6,FALSE)</f>
        <v>Full</v>
      </c>
      <c r="AS69" s="35" t="s">
        <v>726</v>
      </c>
    </row>
    <row r="70" spans="19:45" ht="30" customHeight="1" x14ac:dyDescent="0.25">
      <c r="S70" s="7" t="s">
        <v>18</v>
      </c>
      <c r="T70" s="15" t="s">
        <v>70</v>
      </c>
      <c r="U70" s="36" t="str">
        <f t="shared" ref="U70:U77" ca="1" si="10">ConfigCode($AA70,$AN70,$AO70,$AP70,$AQ70,$AR70,$AF70,$AG70,2)</f>
        <v>0x00=-37.20,-36.80;</v>
      </c>
      <c r="V70" s="37"/>
      <c r="W70" s="37"/>
      <c r="X70" s="68"/>
      <c r="Y70" s="68"/>
      <c r="Z70" s="55">
        <f t="shared" ref="Z70:Z77" ca="1" si="11" xml:space="preserve">
N("vbias,vlookup vbias range")+
VLOOKUP($AA70,INDIRECT(BoxVal(ROW($AA70),34,COLUMN(T66))),2,FALSE)+
N("gain")+
$AB70+
N("vcm")+
VLOOKUP($AC70,$CT$1:$DC$31,7,FALSE)+
N("(vbias*vcp*vbg-vbias)*sensor ratio")+
VbiasCal($AA70,$AD70,$AE70,BoxVal(ROW($AC70),18,COLUMN($T$22)))+
N("vbias ref+gain ref")+
$V70+$W70</f>
        <v>0</v>
      </c>
      <c r="AA70" s="39" t="s">
        <v>966</v>
      </c>
      <c r="AB70" s="40">
        <v>0</v>
      </c>
      <c r="AC70" s="40" t="s">
        <v>995</v>
      </c>
      <c r="AD70" s="40">
        <v>1</v>
      </c>
      <c r="AE70" s="41">
        <v>0</v>
      </c>
      <c r="AF70" s="42">
        <v>-37.200000000000003</v>
      </c>
      <c r="AG70" s="42">
        <v>-36.799999999999997</v>
      </c>
      <c r="AH70" s="43">
        <f ca="1">$AF70+$Z70</f>
        <v>-37.200000000000003</v>
      </c>
      <c r="AI70" s="43">
        <f ca="1">$AG70+$Z70</f>
        <v>-36.799999999999997</v>
      </c>
      <c r="AJ70" s="44" cm="1">
        <f t="array" aca="1" ref="AJ70" ca="1" xml:space="preserve">
N("initial sens-loopgain")+
$AF70-BoxVal(ROW($AA70),26,COLUMN(INDIRECT("T"&amp;(INT(ROW($AA87)/65))*65+2)))</f>
        <v>-37.200000000000003</v>
      </c>
      <c r="AK70" s="44">
        <f t="shared" ref="AK70:AK77" ca="1" si="12">AJ70+(AG70-AF70)</f>
        <v>-36.799999999999997</v>
      </c>
      <c r="AL70" s="44" cm="1">
        <f t="array" aca="1" ref="AL70" ca="1" xml:space="preserve">
N("initial sens-loopgain-gain-gain ref-vcm")+
$AH70-
BoxVal(ROW($AA70),26,COLUMN(INDIRECT("T"&amp;(INT(ROW($AA87)/65))*65+2)))-
$AB70-
$W70-
IFERROR(VLOOKUP($AC70,$CT$1:$DC$31,7,FALSE),0)</f>
        <v>-37.200000000000003</v>
      </c>
      <c r="AM70" s="44">
        <f t="shared" ref="AM70:AM77" ca="1" si="13">AL70+(AG70-AF70)</f>
        <v>-36.799999999999997</v>
      </c>
      <c r="AN70" s="36" t="str">
        <f t="shared" ref="AN70:AN77" ca="1" si="14">IF(BoxVal(ROW(AA70),9,COLUMN(T68))="FIX","00",ManualLookup(AA70,BoxVal(ROW(AA70),4,COLUMN(AN68)),INDIRECT(DN$3)))</f>
        <v>00</v>
      </c>
      <c r="AO70" s="36" t="str" cm="1">
        <f t="array" aca="1" ref="AO70" ca="1">ManualLookup(AB70,BoxVal(ROW(AB70),4,COLUMN(AO68)),INDIRECT(DO$3))</f>
        <v>00</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t="s">
        <v>1047</v>
      </c>
    </row>
    <row r="71" spans="19:45" ht="30" customHeight="1" x14ac:dyDescent="0.25">
      <c r="S71" s="7" t="s">
        <v>13</v>
      </c>
      <c r="T71" s="15" t="s">
        <v>399</v>
      </c>
      <c r="U71" s="36" t="str">
        <f t="shared" ca="1" si="10"/>
        <v>0x07=-37.70,-37.20;</v>
      </c>
      <c r="V71" s="37">
        <v>-0.15380799999999994</v>
      </c>
      <c r="W71" s="37"/>
      <c r="X71" s="68"/>
      <c r="Y71" s="68"/>
      <c r="Z71" s="55">
        <f t="shared" ca="1" si="11"/>
        <v>0.35</v>
      </c>
      <c r="AA71" s="39" t="s">
        <v>966</v>
      </c>
      <c r="AB71" s="40">
        <v>0</v>
      </c>
      <c r="AC71" s="40" t="s">
        <v>995</v>
      </c>
      <c r="AD71" s="40">
        <v>1</v>
      </c>
      <c r="AE71" s="41">
        <v>2.5600000000000001E-2</v>
      </c>
      <c r="AF71" s="42">
        <v>-37.700000000000003</v>
      </c>
      <c r="AG71" s="47">
        <f>AF70</f>
        <v>-37.200000000000003</v>
      </c>
      <c r="AH71" s="43">
        <f t="shared" ref="AH71:AH77" ca="1" si="15">$AF71+$Z71</f>
        <v>-37.35</v>
      </c>
      <c r="AI71" s="43">
        <f t="shared" ref="AI71:AI77" ca="1" si="16">$AG71+$Z71</f>
        <v>-36.85</v>
      </c>
      <c r="AJ71" s="44" cm="1">
        <f t="array" aca="1" ref="AJ71" ca="1" xml:space="preserve">
N("initial sens-loopgain")+
$AF71-BoxVal(ROW($AA71),26,COLUMN(INDIRECT("T"&amp;(INT(ROW($AA88)/65))*65+2)))</f>
        <v>-37.700000000000003</v>
      </c>
      <c r="AK71" s="44">
        <f t="shared" ca="1" si="12"/>
        <v>-37.200000000000003</v>
      </c>
      <c r="AL71" s="44" cm="1">
        <f t="array" aca="1" ref="AL71" ca="1" xml:space="preserve">
N("initial sens-loopgain-gain-gain ref-vcm")+
$AH71-
BoxVal(ROW($AA71),26,COLUMN(INDIRECT("T"&amp;(INT(ROW($AA88)/65))*65+2)))-
$AB71-
$W71-
IFERROR(VLOOKUP($AC71,$CT$1:$DC$31,7,FALSE),0)</f>
        <v>-37.35</v>
      </c>
      <c r="AM71" s="44">
        <f t="shared" ca="1" si="13"/>
        <v>-36.85</v>
      </c>
      <c r="AN71" s="36" t="str">
        <f t="shared" ca="1" si="14"/>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07</v>
      </c>
      <c r="AS71" s="36" t="s">
        <v>1047</v>
      </c>
    </row>
    <row r="72" spans="19:45" ht="30" customHeight="1" x14ac:dyDescent="0.25">
      <c r="S72" s="26"/>
      <c r="T72" s="17"/>
      <c r="U72" s="36" t="str">
        <f t="shared" ca="1" si="10"/>
        <v>0x06=-38.10,-37.70;</v>
      </c>
      <c r="V72" s="37">
        <v>-0.10958399999999979</v>
      </c>
      <c r="W72" s="37"/>
      <c r="X72" s="68"/>
      <c r="Y72" s="68"/>
      <c r="Z72" s="55">
        <f t="shared" ca="1" si="11"/>
        <v>0.9</v>
      </c>
      <c r="AA72" s="39" t="s">
        <v>966</v>
      </c>
      <c r="AB72" s="40">
        <v>0</v>
      </c>
      <c r="AC72" s="40" t="s">
        <v>995</v>
      </c>
      <c r="AD72" s="40">
        <v>1</v>
      </c>
      <c r="AE72" s="41">
        <v>5.1299999999999998E-2</v>
      </c>
      <c r="AF72" s="42">
        <v>-38.1</v>
      </c>
      <c r="AG72" s="47">
        <f t="shared" ref="AG72:AG77" si="17">AF71</f>
        <v>-37.700000000000003</v>
      </c>
      <c r="AH72" s="43">
        <f t="shared" ca="1" si="15"/>
        <v>-37.200000000000003</v>
      </c>
      <c r="AI72" s="43">
        <f t="shared" ca="1" si="16"/>
        <v>-36.800000000000004</v>
      </c>
      <c r="AJ72" s="44" cm="1">
        <f t="array" aca="1" ref="AJ72" ca="1" xml:space="preserve">
N("initial sens-loopgain")+
$AF72-BoxVal(ROW($AA72),26,COLUMN(INDIRECT("T"&amp;(INT(ROW($AA89)/65))*65+2)))</f>
        <v>-38.1</v>
      </c>
      <c r="AK72" s="44">
        <f t="shared" ca="1" si="12"/>
        <v>-37.700000000000003</v>
      </c>
      <c r="AL72" s="44" cm="1">
        <f t="array" aca="1" ref="AL72" ca="1" xml:space="preserve">
N("initial sens-loopgain-gain-gain ref-vcm")+
$AH72-
BoxVal(ROW($AA72),26,COLUMN(INDIRECT("T"&amp;(INT(ROW($AA89)/65))*65+2)))-
$AB72-
$W72-
IFERROR(VLOOKUP($AC72,$CT$1:$DC$31,7,FALSE),0)</f>
        <v>-37.200000000000003</v>
      </c>
      <c r="AM72" s="44">
        <f t="shared" ca="1" si="13"/>
        <v>-36.800000000000004</v>
      </c>
      <c r="AN72" s="36" t="str">
        <f t="shared" ca="1" si="14"/>
        <v>00</v>
      </c>
      <c r="AO72" s="36" t="str" cm="1">
        <f t="array" aca="1" ref="AO72" ca="1">ManualLookup(AB72,BoxVal(ROW(AB72),4,COLUMN(AO70)),INDIRECT(DO$3))</f>
        <v>00</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06</v>
      </c>
      <c r="AS72" s="36" t="s">
        <v>1047</v>
      </c>
    </row>
    <row r="73" spans="19:45" ht="30" customHeight="1" x14ac:dyDescent="0.25">
      <c r="S73" s="7" t="s">
        <v>19</v>
      </c>
      <c r="T73" s="15" t="s">
        <v>966</v>
      </c>
      <c r="U73" s="36" t="str">
        <f t="shared" ca="1" si="10"/>
        <v>0x05=-38.90,-38.10;</v>
      </c>
      <c r="V73" s="37">
        <v>-0.21142399999999961</v>
      </c>
      <c r="W73" s="37"/>
      <c r="X73" s="68"/>
      <c r="Y73" s="68">
        <v>1.28</v>
      </c>
      <c r="Z73" s="55">
        <f t="shared" ca="1" si="11"/>
        <v>1.3</v>
      </c>
      <c r="AA73" s="39" t="s">
        <v>966</v>
      </c>
      <c r="AB73" s="40">
        <v>0</v>
      </c>
      <c r="AC73" s="40" t="s">
        <v>995</v>
      </c>
      <c r="AD73" s="40">
        <v>1</v>
      </c>
      <c r="AE73" s="41">
        <v>7.6799999999999993E-2</v>
      </c>
      <c r="AF73" s="42">
        <v>-38.9</v>
      </c>
      <c r="AG73" s="47">
        <f t="shared" si="17"/>
        <v>-38.1</v>
      </c>
      <c r="AH73" s="43">
        <f t="shared" ca="1" si="15"/>
        <v>-37.6</v>
      </c>
      <c r="AI73" s="43">
        <f t="shared" ca="1" si="16"/>
        <v>-36.800000000000004</v>
      </c>
      <c r="AJ73" s="44" cm="1">
        <f t="array" aca="1" ref="AJ73" ca="1" xml:space="preserve">
N("initial sens-loopgain")+
$AF73-BoxVal(ROW($AA73),26,COLUMN(INDIRECT("T"&amp;(INT(ROW($AA90)/65))*65+2)))</f>
        <v>-38.9</v>
      </c>
      <c r="AK73" s="44">
        <f t="shared" ca="1" si="12"/>
        <v>-38.1</v>
      </c>
      <c r="AL73" s="44" cm="1">
        <f t="array" aca="1" ref="AL73" ca="1" xml:space="preserve">
N("initial sens-loopgain-gain-gain ref-vcm")+
$AH73-
BoxVal(ROW($AA73),26,COLUMN(INDIRECT("T"&amp;(INT(ROW($AA90)/65))*65+2)))-
$AB73-
$W73-
IFERROR(VLOOKUP($AC73,$CT$1:$DC$31,7,FALSE),0)</f>
        <v>-37.6</v>
      </c>
      <c r="AM73" s="44">
        <f t="shared" ca="1" si="13"/>
        <v>-36.800000000000004</v>
      </c>
      <c r="AN73" s="36" t="str">
        <f t="shared" ca="1" si="14"/>
        <v>00</v>
      </c>
      <c r="AO73" s="36" t="str" cm="1">
        <f t="array" aca="1" ref="AO73" ca="1">ManualLookup(AB73,BoxVal(ROW(AB73),4,COLUMN(AO71)),INDIRECT(DO$3))</f>
        <v>00</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05</v>
      </c>
      <c r="AS73" s="36" t="s">
        <v>1047</v>
      </c>
    </row>
    <row r="74" spans="19:45" ht="30" customHeight="1" x14ac:dyDescent="0.25">
      <c r="S74" s="7" t="s">
        <v>15</v>
      </c>
      <c r="T74" s="15" t="s">
        <v>436</v>
      </c>
      <c r="U74" s="36" t="str">
        <f t="shared" ca="1" si="10"/>
        <v>0x0B=-39.60,-38.90;</v>
      </c>
      <c r="V74" s="37">
        <v>-0.32457599999999998</v>
      </c>
      <c r="W74" s="37"/>
      <c r="X74" s="68"/>
      <c r="Y74" s="68">
        <v>2.06</v>
      </c>
      <c r="Z74" s="55">
        <f t="shared" ca="1" si="11"/>
        <v>2.1</v>
      </c>
      <c r="AA74" s="39" t="s">
        <v>966</v>
      </c>
      <c r="AB74" s="40">
        <v>0</v>
      </c>
      <c r="AC74" s="40" t="s">
        <v>995</v>
      </c>
      <c r="AD74" s="40">
        <v>1</v>
      </c>
      <c r="AE74" s="41">
        <v>0.12320000000000002</v>
      </c>
      <c r="AF74" s="42">
        <v>-39.6</v>
      </c>
      <c r="AG74" s="47">
        <f t="shared" si="17"/>
        <v>-38.9</v>
      </c>
      <c r="AH74" s="43">
        <f t="shared" ca="1" si="15"/>
        <v>-37.5</v>
      </c>
      <c r="AI74" s="43">
        <f t="shared" ca="1" si="16"/>
        <v>-36.799999999999997</v>
      </c>
      <c r="AJ74" s="44" cm="1">
        <f t="array" aca="1" ref="AJ74" ca="1" xml:space="preserve">
N("initial sens-loopgain")+
$AF74-BoxVal(ROW($AA74),26,COLUMN(INDIRECT("T"&amp;(INT(ROW($AA91)/65))*65+2)))</f>
        <v>-39.6</v>
      </c>
      <c r="AK74" s="44">
        <f t="shared" ca="1" si="12"/>
        <v>-38.9</v>
      </c>
      <c r="AL74" s="44" cm="1">
        <f t="array" aca="1" ref="AL74" ca="1" xml:space="preserve">
N("initial sens-loopgain-gain-gain ref-vcm")+
$AH74-
BoxVal(ROW($AA74),26,COLUMN(INDIRECT("T"&amp;(INT(ROW($AA91)/65))*65+2)))-
$AB74-
$W74-
IFERROR(VLOOKUP($AC74,$CT$1:$DC$31,7,FALSE),0)</f>
        <v>-37.5</v>
      </c>
      <c r="AM74" s="44">
        <f t="shared" ca="1" si="13"/>
        <v>-36.799999999999997</v>
      </c>
      <c r="AN74" s="36" t="str">
        <f t="shared" ca="1" si="14"/>
        <v>00</v>
      </c>
      <c r="AO74" s="36" t="str" cm="1">
        <f t="array" aca="1" ref="AO74" ca="1">ManualLookup(AB74,BoxVal(ROW(AB74),4,COLUMN(AO72)),INDIRECT(DO$3))</f>
        <v>00</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0B</v>
      </c>
      <c r="AS74" s="36" t="s">
        <v>1047</v>
      </c>
    </row>
    <row r="75" spans="19:45" ht="30" customHeight="1" x14ac:dyDescent="0.25">
      <c r="S75" s="7" t="s">
        <v>705</v>
      </c>
      <c r="T75" s="15" t="s">
        <v>990</v>
      </c>
      <c r="U75" s="36" t="str">
        <f t="shared" ca="1" si="10"/>
        <v>0x0A=-40.00,-39.60;</v>
      </c>
      <c r="V75" s="37">
        <v>-0.47641599999999995</v>
      </c>
      <c r="W75" s="37"/>
      <c r="X75" s="68"/>
      <c r="Y75" s="68">
        <v>2.48</v>
      </c>
      <c r="Z75" s="55">
        <f t="shared" ca="1" si="11"/>
        <v>2.4499999999999997</v>
      </c>
      <c r="AA75" s="39" t="s">
        <v>966</v>
      </c>
      <c r="AB75" s="40">
        <v>0</v>
      </c>
      <c r="AC75" s="40" t="s">
        <v>995</v>
      </c>
      <c r="AD75" s="40">
        <v>1</v>
      </c>
      <c r="AE75" s="41">
        <v>0.1487</v>
      </c>
      <c r="AF75" s="42">
        <v>-40</v>
      </c>
      <c r="AG75" s="47">
        <f t="shared" si="17"/>
        <v>-39.6</v>
      </c>
      <c r="AH75" s="43">
        <f t="shared" ca="1" si="15"/>
        <v>-37.549999999999997</v>
      </c>
      <c r="AI75" s="43">
        <f t="shared" ca="1" si="16"/>
        <v>-37.15</v>
      </c>
      <c r="AJ75" s="44" cm="1">
        <f t="array" aca="1" ref="AJ75" ca="1" xml:space="preserve">
N("initial sens-loopgain")+
$AF75-BoxVal(ROW($AA75),26,COLUMN(INDIRECT("T"&amp;(INT(ROW($AA92)/65))*65+2)))</f>
        <v>-40</v>
      </c>
      <c r="AK75" s="44">
        <f t="shared" ca="1" si="12"/>
        <v>-39.6</v>
      </c>
      <c r="AL75" s="44" cm="1">
        <f t="array" aca="1" ref="AL75" ca="1" xml:space="preserve">
N("initial sens-loopgain-gain-gain ref-vcm")+
$AH75-
BoxVal(ROW($AA75),26,COLUMN(INDIRECT("T"&amp;(INT(ROW($AA92)/65))*65+2)))-
$AB75-
$W75-
IFERROR(VLOOKUP($AC75,$CT$1:$DC$31,7,FALSE),0)</f>
        <v>-37.549999999999997</v>
      </c>
      <c r="AM75" s="44">
        <f t="shared" ca="1" si="13"/>
        <v>-37.15</v>
      </c>
      <c r="AN75" s="36" t="str">
        <f t="shared" ca="1" si="14"/>
        <v>00</v>
      </c>
      <c r="AO75" s="36" t="str" cm="1">
        <f t="array" aca="1" ref="AO75" ca="1">ManualLookup(AB75,BoxVal(ROW(AB75),4,COLUMN(AO73)),INDIRECT(DO$3))</f>
        <v>00</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0A</v>
      </c>
      <c r="AS75" s="36" t="s">
        <v>1047</v>
      </c>
    </row>
    <row r="76" spans="19:45" ht="30" customHeight="1" x14ac:dyDescent="0.25">
      <c r="S76" s="7" t="s">
        <v>605</v>
      </c>
      <c r="T76" s="15" t="s">
        <v>991</v>
      </c>
      <c r="U76" s="36" t="str">
        <f t="shared" ca="1" si="10"/>
        <v>0x09=-40.50,-40.00;</v>
      </c>
      <c r="V76" s="37">
        <v>-0.5821919999999996</v>
      </c>
      <c r="W76" s="37"/>
      <c r="X76" s="68"/>
      <c r="Y76" s="68">
        <v>2.8</v>
      </c>
      <c r="Z76" s="55">
        <f t="shared" ca="1" si="11"/>
        <v>2.85</v>
      </c>
      <c r="AA76" s="39" t="s">
        <v>966</v>
      </c>
      <c r="AB76" s="40">
        <v>0</v>
      </c>
      <c r="AC76" s="40" t="s">
        <v>995</v>
      </c>
      <c r="AD76" s="40">
        <v>1</v>
      </c>
      <c r="AE76" s="41">
        <v>0.1744</v>
      </c>
      <c r="AF76" s="42">
        <v>-40.5</v>
      </c>
      <c r="AG76" s="47">
        <f t="shared" si="17"/>
        <v>-40</v>
      </c>
      <c r="AH76" s="43">
        <f t="shared" ca="1" si="15"/>
        <v>-37.65</v>
      </c>
      <c r="AI76" s="43">
        <f t="shared" ca="1" si="16"/>
        <v>-37.15</v>
      </c>
      <c r="AJ76" s="44" cm="1">
        <f t="array" aca="1" ref="AJ76" ca="1" xml:space="preserve">
N("initial sens-loopgain")+
$AF76-BoxVal(ROW($AA76),26,COLUMN(INDIRECT("T"&amp;(INT(ROW($AA93)/65))*65+2)))</f>
        <v>-40.5</v>
      </c>
      <c r="AK76" s="44">
        <f t="shared" ca="1" si="12"/>
        <v>-40</v>
      </c>
      <c r="AL76" s="44" cm="1">
        <f t="array" aca="1" ref="AL76" ca="1" xml:space="preserve">
N("initial sens-loopgain-gain-gain ref-vcm")+
$AH76-
BoxVal(ROW($AA76),26,COLUMN(INDIRECT("T"&amp;(INT(ROW($AA93)/65))*65+2)))-
$AB76-
$W76-
IFERROR(VLOOKUP($AC76,$CT$1:$DC$31,7,FALSE),0)</f>
        <v>-37.65</v>
      </c>
      <c r="AM76" s="44">
        <f t="shared" ca="1" si="13"/>
        <v>-37.15</v>
      </c>
      <c r="AN76" s="36" t="str">
        <f t="shared" ca="1" si="14"/>
        <v>00</v>
      </c>
      <c r="AO76" s="36" t="str" cm="1">
        <f t="array" aca="1" ref="AO76" ca="1">ManualLookup(AB76,BoxVal(ROW(AB76),4,COLUMN(AO74)),INDIRECT(DO$3))</f>
        <v>00</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09</v>
      </c>
      <c r="AS76" s="36" t="s">
        <v>1047</v>
      </c>
    </row>
    <row r="77" spans="19:45" ht="30" customHeight="1" x14ac:dyDescent="0.25">
      <c r="S77" s="7" t="s">
        <v>721</v>
      </c>
      <c r="T77" s="15" t="s">
        <v>26</v>
      </c>
      <c r="U77" s="36" t="str">
        <f t="shared" ca="1" si="10"/>
        <v>0x08=-40.80,-40.50;</v>
      </c>
      <c r="V77" s="37">
        <v>-0.63600000000000012</v>
      </c>
      <c r="W77" s="37"/>
      <c r="X77" s="68"/>
      <c r="Y77" s="68">
        <v>3</v>
      </c>
      <c r="Z77" s="55">
        <f t="shared" ca="1" si="11"/>
        <v>3.3</v>
      </c>
      <c r="AA77" s="39" t="s">
        <v>966</v>
      </c>
      <c r="AB77" s="40">
        <v>0</v>
      </c>
      <c r="AC77" s="40" t="s">
        <v>995</v>
      </c>
      <c r="AD77" s="40">
        <v>1</v>
      </c>
      <c r="AE77" s="41">
        <v>0.2</v>
      </c>
      <c r="AF77" s="42">
        <v>-40.799999999999997</v>
      </c>
      <c r="AG77" s="47">
        <f t="shared" si="17"/>
        <v>-40.5</v>
      </c>
      <c r="AH77" s="43">
        <f t="shared" ca="1" si="15"/>
        <v>-37.5</v>
      </c>
      <c r="AI77" s="43">
        <f t="shared" ca="1" si="16"/>
        <v>-37.200000000000003</v>
      </c>
      <c r="AJ77" s="44" cm="1">
        <f t="array" aca="1" ref="AJ77" ca="1" xml:space="preserve">
N("initial sens-loopgain")+
$AF77-BoxVal(ROW($AA77),26,COLUMN(INDIRECT("T"&amp;(INT(ROW($AA94)/65))*65+2)))</f>
        <v>-40.799999999999997</v>
      </c>
      <c r="AK77" s="44">
        <f t="shared" ca="1" si="12"/>
        <v>-40.5</v>
      </c>
      <c r="AL77" s="44" cm="1">
        <f t="array" aca="1" ref="AL77" ca="1" xml:space="preserve">
N("initial sens-loopgain-gain-gain ref-vcm")+
$AH77-
BoxVal(ROW($AA77),26,COLUMN(INDIRECT("T"&amp;(INT(ROW($AA94)/65))*65+2)))-
$AB77-
$W77-
IFERROR(VLOOKUP($AC77,$CT$1:$DC$31,7,FALSE),0)</f>
        <v>-37.5</v>
      </c>
      <c r="AM77" s="44">
        <f t="shared" ca="1" si="13"/>
        <v>-37.200000000000003</v>
      </c>
      <c r="AN77" s="36" t="str">
        <f t="shared" ca="1" si="14"/>
        <v>00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08</v>
      </c>
      <c r="AS77" s="36" t="s">
        <v>1047</v>
      </c>
    </row>
    <row r="78" spans="19:45" ht="30" customHeight="1" x14ac:dyDescent="0.25">
      <c r="S78" s="7" t="s">
        <v>20</v>
      </c>
      <c r="T78" s="15">
        <v>-38</v>
      </c>
      <c r="U78" s="36"/>
      <c r="V78" s="37"/>
      <c r="W78" s="37"/>
      <c r="X78" s="38"/>
      <c r="Y78" s="38"/>
      <c r="Z78" s="48"/>
      <c r="AA78" s="39"/>
      <c r="AB78" s="40"/>
      <c r="AC78" s="40"/>
      <c r="AD78" s="40"/>
      <c r="AE78" s="41"/>
      <c r="AF78" s="42"/>
      <c r="AG78" s="49"/>
      <c r="AH78" s="43"/>
      <c r="AI78" s="43"/>
      <c r="AJ78" s="44"/>
      <c r="AK78" s="44"/>
      <c r="AL78" s="44"/>
      <c r="AM78" s="44"/>
      <c r="AN78" s="36"/>
      <c r="AO78" s="36"/>
      <c r="AP78" s="36"/>
      <c r="AQ78" s="36"/>
      <c r="AR78" s="36"/>
      <c r="AS78" s="36"/>
    </row>
    <row r="79" spans="19:45" ht="30" customHeight="1" x14ac:dyDescent="0.25">
      <c r="S79" s="7" t="s">
        <v>691</v>
      </c>
      <c r="T79" s="15" t="s">
        <v>992</v>
      </c>
      <c r="U79" s="36"/>
      <c r="V79" s="37"/>
      <c r="W79" s="37"/>
      <c r="X79" s="38"/>
      <c r="Y79" s="38"/>
      <c r="Z79" s="48"/>
      <c r="AA79" s="39"/>
      <c r="AB79" s="40"/>
      <c r="AC79" s="40"/>
      <c r="AD79" s="40"/>
      <c r="AE79" s="41"/>
      <c r="AF79" s="42"/>
      <c r="AG79" s="49"/>
      <c r="AH79" s="43"/>
      <c r="AI79" s="43"/>
      <c r="AJ79" s="44"/>
      <c r="AK79" s="44"/>
      <c r="AL79" s="44"/>
      <c r="AM79" s="44"/>
      <c r="AN79" s="36"/>
      <c r="AO79" s="36"/>
      <c r="AP79" s="36"/>
      <c r="AQ79" s="36"/>
      <c r="AR79" s="36"/>
      <c r="AS79" s="36"/>
    </row>
    <row r="80" spans="19:45" ht="30" customHeight="1" x14ac:dyDescent="0.25">
      <c r="S80" s="7" t="s">
        <v>544</v>
      </c>
      <c r="T80" s="15" t="s">
        <v>993</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2.0499999999999998</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t="e">
        <f>VLOOKUP(T69,MPN!$A$1:$E$1000,4,FALSE)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0.7</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VLOOKUP($T69,MPN!$A$1:$E$500,2,FALSE)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010ZB</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N014A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VLOOKUP($T69,MPN!$A$1:$E$500,5,FALSE)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0</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44601</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8</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20~50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9V</v>
      </c>
      <c r="T100" s="3">
        <v>-1.62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9.6V</v>
      </c>
      <c r="T101" s="3">
        <v>0</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10.2V</v>
      </c>
      <c r="T102" s="3">
        <v>1.1000000000000001</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10.8V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11.4V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12V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12.6V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13.2V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976</v>
      </c>
      <c r="V131" s="12"/>
      <c r="W131" s="65"/>
      <c r="X131" s="12"/>
      <c r="Y131" s="7" t="str">
        <f>VLOOKUP(U131,$DX$1:$DZ$21,3,FALSE)</f>
        <v>inc_iqo</v>
      </c>
      <c r="AD131" s="8"/>
    </row>
    <row r="132" spans="19:45" ht="30" customHeight="1" x14ac:dyDescent="0.25">
      <c r="S132" s="7" t="s">
        <v>24</v>
      </c>
      <c r="T132" s="15" t="s">
        <v>433</v>
      </c>
      <c r="U132" s="5" t="s">
        <v>23</v>
      </c>
      <c r="V132" s="7" t="str">
        <f>VLOOKUP(U131,$DX$1:$DZ$21,2,FALSE)</f>
        <v>Bit2</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t="s">
        <v>1001</v>
      </c>
      <c r="AK132" s="16"/>
      <c r="AL132" s="16"/>
      <c r="AM132" s="16"/>
      <c r="AN132" s="16"/>
      <c r="AO132" s="16"/>
      <c r="AP132" s="16"/>
      <c r="AQ132" s="16"/>
      <c r="AR132" s="16"/>
      <c r="AS132" s="16"/>
    </row>
    <row r="133" spans="19:45" ht="30" customHeight="1" x14ac:dyDescent="0.25">
      <c r="S133" s="7" t="s">
        <v>5</v>
      </c>
      <c r="T133" s="15" t="s">
        <v>449</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1041</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non</v>
      </c>
      <c r="AP134" s="56" t="str">
        <f>VLOOKUP($T142,$DE$1:$DJ$31,4,FALSE)</f>
        <v>non</v>
      </c>
      <c r="AQ134" s="56" t="str">
        <f>VLOOKUP($T142,$DE$1:$DJ$31,5,FALSE)</f>
        <v>non</v>
      </c>
      <c r="AR134" s="56" t="str">
        <f>VLOOKUP($T142,$DE$1:$DJ$31,6,FALSE)</f>
        <v>Full</v>
      </c>
      <c r="AS134" s="35" t="s">
        <v>726</v>
      </c>
    </row>
    <row r="135" spans="19:45" ht="30" customHeight="1" x14ac:dyDescent="0.25">
      <c r="S135" s="7" t="s">
        <v>18</v>
      </c>
      <c r="T135" s="15" t="s">
        <v>70</v>
      </c>
      <c r="U135" s="36" t="str">
        <f ca="1">ConfigCode($AA135,$AN135,$AO135,$AP135,$AQ135,$AR135,$AF135,$AG135,2)</f>
        <v>0x03=-34.50,-32.00;</v>
      </c>
      <c r="V135" s="37"/>
      <c r="W135" s="37" t="s">
        <v>997</v>
      </c>
      <c r="X135" s="68"/>
      <c r="Y135" s="68"/>
      <c r="Z135" s="55">
        <f ca="1" xml:space="preserve">
N("vbias,vlookup vbias range")+
VLOOKUP($AA135,INDIRECT(BoxVal(ROW($AA135),34,COLUMN(T131))),2,FALSE)+
N("gain")+
$AB135+
N("vcm")+
VLOOKUP($AC135,$CT$1:$DC$31,7,FALSE)+
N("(vbias*vcp*vbg-vbias)*sensor ratio")+
VbiasCal($AA135,$AD135,$AE135,BoxVal(ROW($AC135),18,COLUMN($T$22)))+
N("vbias ref+gain ref")+
$V135+$W135</f>
        <v>-2.3169599999999999</v>
      </c>
      <c r="AA135" s="39" t="s">
        <v>965</v>
      </c>
      <c r="AB135" s="40">
        <v>0</v>
      </c>
      <c r="AC135" s="40" t="s">
        <v>995</v>
      </c>
      <c r="AD135" s="40">
        <v>1</v>
      </c>
      <c r="AE135" s="41">
        <v>-7.6799999999999993E-2</v>
      </c>
      <c r="AF135" s="42">
        <v>-34.5</v>
      </c>
      <c r="AG135" s="42">
        <v>-32</v>
      </c>
      <c r="AH135" s="43">
        <f ca="1">$AF135+$Z135</f>
        <v>-36.816960000000002</v>
      </c>
      <c r="AI135" s="43">
        <f ca="1">$AG135+$Z135</f>
        <v>-34.316960000000002</v>
      </c>
      <c r="AJ135" s="44" cm="1">
        <f t="array" aca="1" ref="AJ135" ca="1" xml:space="preserve">
N("initial sens-loopgain")+
$AF135-BoxVal(ROW($AA135),26,COLUMN(INDIRECT("T"&amp;(INT(ROW($AA152)/65))*65+2)))</f>
        <v>-34.5</v>
      </c>
      <c r="AK135" s="44">
        <f ca="1">AJ135+(AG135-AF135)</f>
        <v>-32</v>
      </c>
      <c r="AL135" s="44" cm="1">
        <f t="array" aca="1" ref="AL135" ca="1" xml:space="preserve">
N("initial sens-loopgain-gain-gain ref-vcm")+
$AH135-
BoxVal(ROW($AA135),26,COLUMN(INDIRECT("T"&amp;(INT(ROW($AA152)/65))*65+2)))-
$AB135-
$W135-
IFERROR(VLOOKUP($AC135,$CT$1:$DC$31,7,FALSE),0)</f>
        <v>-35.916960000000003</v>
      </c>
      <c r="AM135" s="44">
        <f ca="1">AL135+(AG135-AF135)</f>
        <v>-33.416960000000003</v>
      </c>
      <c r="AN135" s="36" t="str">
        <f ca="1">IF(BoxVal(ROW(AA135),9,COLUMN(T133))="FIX","00",ManualLookup(AA135,BoxVal(ROW(AA135),4,COLUMN(AN133)),INDIRECT(DN$3)))</f>
        <v>00</v>
      </c>
      <c r="AO135" s="36" t="str" cm="1">
        <f t="array" aca="1" ref="AO135" ca="1">ManualLookup(AB135,BoxVal(ROW(AB135),4,COLUMN(AO133)),INDIRECT(DO$3))</f>
        <v>00</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03</v>
      </c>
      <c r="AS135" s="33" t="s">
        <v>1047</v>
      </c>
    </row>
    <row r="136" spans="19:45" ht="30" customHeight="1" x14ac:dyDescent="0.25">
      <c r="S136" s="7" t="s">
        <v>13</v>
      </c>
      <c r="T136" s="15" t="s">
        <v>399</v>
      </c>
      <c r="U136" s="36" t="str">
        <f ca="1">ConfigCode($AA136,$AN136,$AO136,$AP136,$AQ136,$AR136,$AF136,$AG136,2)</f>
        <v>0x02=-36.00,-34.50;</v>
      </c>
      <c r="V136" s="37"/>
      <c r="W136" s="37" t="s">
        <v>998</v>
      </c>
      <c r="X136" s="68"/>
      <c r="Y136" s="68"/>
      <c r="Z136" s="55">
        <f ca="1" xml:space="preserve">
N("vbias,vlookup vbias range")+
VLOOKUP($AA136,INDIRECT(BoxVal(ROW($AA136),34,COLUMN(T132))),2,FALSE)+
N("gain")+
$AB136+
N("vcm")+
VLOOKUP($AC136,$CT$1:$DC$31,7,FALSE)+
N("(vbias*vcp*vbg-vbias)*sensor ratio")+
VbiasCal($AA136,$AD136,$AE136,BoxVal(ROW($AC136),18,COLUMN($T$22)))+
N("vbias ref+gain ref")+
$V136+$W136</f>
        <v>-1.2464849999999998</v>
      </c>
      <c r="AA136" s="39" t="s">
        <v>965</v>
      </c>
      <c r="AB136" s="40">
        <v>0</v>
      </c>
      <c r="AC136" s="40" t="s">
        <v>995</v>
      </c>
      <c r="AD136" s="40">
        <v>1</v>
      </c>
      <c r="AE136" s="41">
        <v>-5.1299999999999998E-2</v>
      </c>
      <c r="AF136" s="42">
        <v>-36</v>
      </c>
      <c r="AG136" s="47">
        <f>AF135</f>
        <v>-34.5</v>
      </c>
      <c r="AH136" s="43">
        <f t="shared" ref="AH136:AH138" ca="1" si="18">$AF136+$Z136</f>
        <v>-37.246485</v>
      </c>
      <c r="AI136" s="43">
        <f t="shared" ref="AI136:AI138" ca="1" si="19">$AG136+$Z136</f>
        <v>-35.746485</v>
      </c>
      <c r="AJ136" s="44" cm="1">
        <f t="array" aca="1" ref="AJ136" ca="1" xml:space="preserve">
N("initial sens-loopgain")+
$AF136-BoxVal(ROW($AA136),26,COLUMN(INDIRECT("T"&amp;(INT(ROW($AA153)/65))*65+2)))</f>
        <v>-36</v>
      </c>
      <c r="AK136" s="44">
        <f ca="1">AJ136+(AG136-AF136)</f>
        <v>-34.5</v>
      </c>
      <c r="AL136" s="44" cm="1">
        <f t="array" aca="1" ref="AL136" ca="1" xml:space="preserve">
N("initial sens-loopgain-gain-gain ref-vcm")+
$AH136-
BoxVal(ROW($AA136),26,COLUMN(INDIRECT("T"&amp;(INT(ROW($AA153)/65))*65+2)))-
$AB136-
$W136-
IFERROR(VLOOKUP($AC136,$CT$1:$DC$31,7,FALSE),0)</f>
        <v>-36.946485000000003</v>
      </c>
      <c r="AM136" s="44">
        <f ca="1">AL136+(AG136-AF136)</f>
        <v>-35.446485000000003</v>
      </c>
      <c r="AN136" s="36" t="str">
        <f ca="1">IF(BoxVal(ROW(AA136),9,COLUMN(T134))="FIX","00",ManualLookup(AA136,BoxVal(ROW(AA136),4,COLUMN(AN134)),INDIRECT(DN$3)))</f>
        <v>00</v>
      </c>
      <c r="AO136" s="36" t="str" cm="1">
        <f t="array" aca="1" ref="AO136" ca="1">ManualLookup(AB136,BoxVal(ROW(AB136),4,COLUMN(AO134)),INDIRECT(DO$3))</f>
        <v>00</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02</v>
      </c>
      <c r="AS136" s="36" t="s">
        <v>1047</v>
      </c>
    </row>
    <row r="137" spans="19:45" ht="30" customHeight="1" x14ac:dyDescent="0.25">
      <c r="S137" s="26"/>
      <c r="T137" s="17"/>
      <c r="U137" s="36" t="str">
        <f ca="1">ConfigCode($AA137,$AN137,$AO137,$AP137,$AQ137,$AR137,$AF137,$AG137,2)</f>
        <v>0x01=-36.80,-36.00;</v>
      </c>
      <c r="V137" s="37"/>
      <c r="W137" s="37"/>
      <c r="X137" s="68"/>
      <c r="Y137" s="68"/>
      <c r="Z137" s="55">
        <f ca="1" xml:space="preserve">
N("vbias,vlookup vbias range")+
VLOOKUP($AA137,INDIRECT(BoxVal(ROW($AA137),34,COLUMN(T133))),2,FALSE)+
N("gain")+
$AB137+
N("vcm")+
VLOOKUP($AC137,$CT$1:$DC$31,7,FALSE)+
N("(vbias*vcp*vbg-vbias)*sensor ratio")+
VbiasCal($AA137,$AD137,$AE137,BoxVal(ROW($AC137),18,COLUMN($T$22)))+
N("vbias ref+gain ref")+
$V137+$W137</f>
        <v>-0.47231999999999996</v>
      </c>
      <c r="AA137" s="39" t="s">
        <v>965</v>
      </c>
      <c r="AB137" s="40">
        <v>0</v>
      </c>
      <c r="AC137" s="40" t="s">
        <v>995</v>
      </c>
      <c r="AD137" s="40">
        <v>1</v>
      </c>
      <c r="AE137" s="41">
        <v>-2.5600000000000001E-2</v>
      </c>
      <c r="AF137" s="42">
        <v>-36.799999999999997</v>
      </c>
      <c r="AG137" s="47">
        <f t="shared" ref="AG137:AG138" si="20">AF136</f>
        <v>-36</v>
      </c>
      <c r="AH137" s="43">
        <f t="shared" ca="1" si="18"/>
        <v>-37.272320000000001</v>
      </c>
      <c r="AI137" s="43">
        <f t="shared" ca="1" si="19"/>
        <v>-36.472320000000003</v>
      </c>
      <c r="AJ137" s="44" cm="1">
        <f t="array" aca="1" ref="AJ137" ca="1" xml:space="preserve">
N("initial sens-loopgain")+
$AF137-BoxVal(ROW($AA137),26,COLUMN(INDIRECT("T"&amp;(INT(ROW($AA154)/65))*65+2)))</f>
        <v>-36.799999999999997</v>
      </c>
      <c r="AK137" s="44">
        <f ca="1">AJ137+(AG137-AF137)</f>
        <v>-36</v>
      </c>
      <c r="AL137" s="44" cm="1">
        <f t="array" aca="1" ref="AL137" ca="1" xml:space="preserve">
N("initial sens-loopgain-gain-gain ref-vcm")+
$AH137-
BoxVal(ROW($AA137),26,COLUMN(INDIRECT("T"&amp;(INT(ROW($AA154)/65))*65+2)))-
$AB137-
$W137-
IFERROR(VLOOKUP($AC137,$CT$1:$DC$31,7,FALSE),0)</f>
        <v>-37.272320000000001</v>
      </c>
      <c r="AM137" s="44">
        <f ca="1">AL137+(AG137-AF137)</f>
        <v>-36.472320000000003</v>
      </c>
      <c r="AN137" s="36" t="str">
        <f ca="1">IF(BoxVal(ROW(AA137),9,COLUMN(T135))="FIX","00",ManualLookup(AA137,BoxVal(ROW(AA137),4,COLUMN(AN135)),INDIRECT(DN$3)))</f>
        <v>00</v>
      </c>
      <c r="AO137" s="36" t="str" cm="1">
        <f t="array" aca="1" ref="AO137" ca="1">ManualLookup(AB137,BoxVal(ROW(AB137),4,COLUMN(AO135)),INDIRECT(DO$3))</f>
        <v>00</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01</v>
      </c>
      <c r="AS137" s="36" t="s">
        <v>1047</v>
      </c>
    </row>
    <row r="138" spans="19:45" ht="30" customHeight="1" x14ac:dyDescent="0.25">
      <c r="S138" s="7" t="s">
        <v>19</v>
      </c>
      <c r="T138" s="15" t="s">
        <v>965</v>
      </c>
      <c r="U138" s="36" t="str">
        <f ca="1">ConfigCode($AA138,$AN138,$AO138,$AP138,$AQ138,$AR138,$AF138,$AG138,2)</f>
        <v>0x00=-37.10,-36.80;</v>
      </c>
      <c r="V138" s="37"/>
      <c r="W138" s="37"/>
      <c r="X138" s="68"/>
      <c r="Y138" s="68"/>
      <c r="Z138" s="55">
        <f ca="1" xml:space="preserve">
N("vbias,vlookup vbias range")+
VLOOKUP($AA138,INDIRECT(BoxVal(ROW($AA138),34,COLUMN(T134))),2,FALSE)+
N("gain")+
$AB138+
N("vcm")+
VLOOKUP($AC138,$CT$1:$DC$31,7,FALSE)+
N("(vbias*vcp*vbg-vbias)*sensor ratio")+
VbiasCal($AA138,$AD138,$AE138,BoxVal(ROW($AC138),18,COLUMN($T$22)))+
N("vbias ref+gain ref")+
$V138+$W138</f>
        <v>0</v>
      </c>
      <c r="AA138" s="39" t="s">
        <v>965</v>
      </c>
      <c r="AB138" s="40">
        <v>0</v>
      </c>
      <c r="AC138" s="40" t="s">
        <v>995</v>
      </c>
      <c r="AD138" s="40">
        <v>1</v>
      </c>
      <c r="AE138" s="41">
        <v>0</v>
      </c>
      <c r="AF138" s="42">
        <v>-37.1</v>
      </c>
      <c r="AG138" s="47">
        <f t="shared" si="20"/>
        <v>-36.799999999999997</v>
      </c>
      <c r="AH138" s="43">
        <f t="shared" ca="1" si="18"/>
        <v>-37.1</v>
      </c>
      <c r="AI138" s="43">
        <f t="shared" ca="1" si="19"/>
        <v>-36.799999999999997</v>
      </c>
      <c r="AJ138" s="44" cm="1">
        <f t="array" aca="1" ref="AJ138" ca="1" xml:space="preserve">
N("initial sens-loopgain")+
$AF138-BoxVal(ROW($AA138),26,COLUMN(INDIRECT("T"&amp;(INT(ROW($AA155)/65))*65+2)))</f>
        <v>-37.1</v>
      </c>
      <c r="AK138" s="44">
        <f ca="1">AJ138+(AG138-AF138)</f>
        <v>-36.799999999999997</v>
      </c>
      <c r="AL138" s="44" cm="1">
        <f t="array" aca="1" ref="AL138" ca="1" xml:space="preserve">
N("initial sens-loopgain-gain-gain ref-vcm")+
$AH138-
BoxVal(ROW($AA138),26,COLUMN(INDIRECT("T"&amp;(INT(ROW($AA155)/65))*65+2)))-
$AB138-
$W138-
IFERROR(VLOOKUP($AC138,$CT$1:$DC$31,7,FALSE),0)</f>
        <v>-37.1</v>
      </c>
      <c r="AM138" s="44">
        <f ca="1">AL138+(AG138-AF138)</f>
        <v>-36.799999999999997</v>
      </c>
      <c r="AN138" s="36" t="str">
        <f ca="1">IF(BoxVal(ROW(AA138),9,COLUMN(T136))="FIX","00",ManualLookup(AA138,BoxVal(ROW(AA138),4,COLUMN(AN136)),INDIRECT(DN$3)))</f>
        <v>00</v>
      </c>
      <c r="AO138" s="36" t="str" cm="1">
        <f t="array" aca="1" ref="AO138" ca="1">ManualLookup(AB138,BoxVal(ROW(AB138),4,COLUMN(AO136)),INDIRECT(DO$3))</f>
        <v>00</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t="s">
        <v>1047</v>
      </c>
    </row>
    <row r="139" spans="19:45" ht="30" customHeight="1" x14ac:dyDescent="0.25">
      <c r="S139" s="7" t="s">
        <v>15</v>
      </c>
      <c r="T139" s="15" t="s">
        <v>436</v>
      </c>
      <c r="U139" s="36"/>
      <c r="V139" s="37"/>
      <c r="W139" s="37"/>
      <c r="X139" s="38"/>
      <c r="Y139" s="38"/>
      <c r="Z139" s="48"/>
      <c r="AA139" s="39"/>
      <c r="AB139" s="40"/>
      <c r="AC139" s="40"/>
      <c r="AD139" s="40"/>
      <c r="AE139" s="41"/>
      <c r="AF139" s="42"/>
      <c r="AG139" s="49"/>
      <c r="AH139" s="43"/>
      <c r="AI139" s="43"/>
      <c r="AJ139" s="44"/>
      <c r="AK139" s="44"/>
      <c r="AL139" s="44"/>
      <c r="AM139" s="44"/>
      <c r="AN139" s="36"/>
      <c r="AO139" s="36"/>
      <c r="AP139" s="36"/>
      <c r="AQ139" s="36"/>
      <c r="AR139" s="36"/>
      <c r="AS139" s="36"/>
    </row>
    <row r="140" spans="19:45" ht="30" customHeight="1" x14ac:dyDescent="0.25">
      <c r="S140" s="7" t="s">
        <v>705</v>
      </c>
      <c r="T140" s="15" t="s">
        <v>990</v>
      </c>
      <c r="U140" s="36"/>
      <c r="V140" s="37"/>
      <c r="W140" s="37"/>
      <c r="X140" s="38"/>
      <c r="Y140" s="38"/>
      <c r="Z140" s="48"/>
      <c r="AA140" s="39"/>
      <c r="AB140" s="40"/>
      <c r="AC140" s="40"/>
      <c r="AD140" s="40"/>
      <c r="AE140" s="41"/>
      <c r="AF140" s="42"/>
      <c r="AG140" s="49"/>
      <c r="AH140" s="43"/>
      <c r="AI140" s="43"/>
      <c r="AJ140" s="44"/>
      <c r="AK140" s="44"/>
      <c r="AL140" s="44"/>
      <c r="AM140" s="44"/>
      <c r="AN140" s="36"/>
      <c r="AO140" s="36"/>
      <c r="AP140" s="36"/>
      <c r="AQ140" s="36"/>
      <c r="AR140" s="36"/>
      <c r="AS140" s="36"/>
    </row>
    <row r="141" spans="19:45" ht="30" customHeight="1" x14ac:dyDescent="0.25">
      <c r="S141" s="7" t="s">
        <v>605</v>
      </c>
      <c r="T141" s="15" t="s">
        <v>991</v>
      </c>
      <c r="U141" s="36"/>
      <c r="V141" s="37"/>
      <c r="W141" s="37"/>
      <c r="X141" s="38"/>
      <c r="Y141" s="38"/>
      <c r="Z141" s="48"/>
      <c r="AA141" s="39"/>
      <c r="AB141" s="40"/>
      <c r="AC141" s="40"/>
      <c r="AD141" s="40"/>
      <c r="AE141" s="41"/>
      <c r="AF141" s="42"/>
      <c r="AG141" s="49"/>
      <c r="AH141" s="43"/>
      <c r="AI141" s="43"/>
      <c r="AJ141" s="44"/>
      <c r="AK141" s="44"/>
      <c r="AL141" s="44"/>
      <c r="AM141" s="44"/>
      <c r="AN141" s="36"/>
      <c r="AO141" s="36"/>
      <c r="AP141" s="36"/>
      <c r="AQ141" s="36"/>
      <c r="AR141" s="36"/>
      <c r="AS141" s="36"/>
    </row>
    <row r="142" spans="19:45" ht="30" customHeight="1" x14ac:dyDescent="0.25">
      <c r="S142" s="7" t="s">
        <v>721</v>
      </c>
      <c r="T142" s="15" t="s">
        <v>26</v>
      </c>
      <c r="U142" s="36"/>
      <c r="V142" s="37"/>
      <c r="W142" s="37"/>
      <c r="X142" s="38"/>
      <c r="Y142" s="38"/>
      <c r="Z142" s="48"/>
      <c r="AA142" s="39"/>
      <c r="AB142" s="40"/>
      <c r="AC142" s="40"/>
      <c r="AD142" s="40"/>
      <c r="AE142" s="41"/>
      <c r="AF142" s="42"/>
      <c r="AG142" s="49"/>
      <c r="AH142" s="43"/>
      <c r="AI142" s="43"/>
      <c r="AJ142" s="44"/>
      <c r="AK142" s="44"/>
      <c r="AL142" s="44"/>
      <c r="AM142" s="44"/>
      <c r="AN142" s="36"/>
      <c r="AO142" s="36"/>
      <c r="AP142" s="36"/>
      <c r="AQ142" s="36"/>
      <c r="AR142" s="36"/>
      <c r="AS142" s="36"/>
    </row>
    <row r="143" spans="19:45" ht="30" customHeight="1" x14ac:dyDescent="0.25">
      <c r="S143" s="7" t="s">
        <v>20</v>
      </c>
      <c r="T143" s="15">
        <v>-38</v>
      </c>
      <c r="U143" s="36"/>
      <c r="V143" s="37"/>
      <c r="W143" s="37"/>
      <c r="X143" s="38"/>
      <c r="Y143" s="38"/>
      <c r="Z143" s="48"/>
      <c r="AA143" s="39"/>
      <c r="AB143" s="40"/>
      <c r="AC143" s="40"/>
      <c r="AD143" s="40"/>
      <c r="AE143" s="41"/>
      <c r="AF143" s="42"/>
      <c r="AG143" s="49"/>
      <c r="AH143" s="43"/>
      <c r="AI143" s="43"/>
      <c r="AJ143" s="44"/>
      <c r="AK143" s="44"/>
      <c r="AL143" s="44"/>
      <c r="AM143" s="44"/>
      <c r="AN143" s="36"/>
      <c r="AO143" s="36"/>
      <c r="AP143" s="36"/>
      <c r="AQ143" s="36"/>
      <c r="AR143" s="36"/>
      <c r="AS143" s="36"/>
    </row>
    <row r="144" spans="19:45" ht="30" customHeight="1" x14ac:dyDescent="0.25">
      <c r="S144" s="7" t="s">
        <v>691</v>
      </c>
      <c r="T144" s="15" t="s">
        <v>992</v>
      </c>
      <c r="U144" s="36"/>
      <c r="V144" s="37"/>
      <c r="W144" s="37"/>
      <c r="X144" s="38"/>
      <c r="Y144" s="38"/>
      <c r="Z144" s="48"/>
      <c r="AA144" s="39"/>
      <c r="AB144" s="40"/>
      <c r="AC144" s="40"/>
      <c r="AD144" s="40"/>
      <c r="AE144" s="41"/>
      <c r="AF144" s="42"/>
      <c r="AG144" s="49"/>
      <c r="AH144" s="43"/>
      <c r="AI144" s="43"/>
      <c r="AJ144" s="44"/>
      <c r="AK144" s="44"/>
      <c r="AL144" s="44"/>
      <c r="AM144" s="44"/>
      <c r="AN144" s="36"/>
      <c r="AO144" s="36"/>
      <c r="AP144" s="36"/>
      <c r="AQ144" s="36"/>
      <c r="AR144" s="36"/>
      <c r="AS144" s="36"/>
    </row>
    <row r="145" spans="19:45" ht="30" customHeight="1" x14ac:dyDescent="0.25">
      <c r="S145" s="7" t="s">
        <v>544</v>
      </c>
      <c r="T145" s="15" t="s">
        <v>993</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 t="s">
        <v>573</v>
      </c>
      <c r="T148" s="15">
        <v>2.0499999999999998</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 t="s">
        <v>590</v>
      </c>
      <c r="T149" s="15" t="e">
        <f>VLOOKUP(T134,MPN!$A$1:$E$1000,4,FALSE)</f>
        <v>#N/A</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0.7</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16V_NormalMode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e">
        <f>VLOOKUP($T134,MPN!$A$1:$E$500,2,FALSE)</f>
        <v>#N/A</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010ZB</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N014A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e">
        <f>VLOOKUP($T134,MPN!$A$1:$E$500,5,FALSE)</f>
        <v>#N/A</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44601</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4</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e">
        <f>T149&amp;"+/-"&amp;T150&amp;" "&amp;T159</f>
        <v>#N/A</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20~50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9V</v>
      </c>
      <c r="T165" s="3">
        <v>0</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9.6V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10.2V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10.8V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11.4V</v>
      </c>
      <c r="T169" s="3" t="s">
        <v>562</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12V</v>
      </c>
      <c r="T170" s="3" t="s">
        <v>562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12.6V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13.2V</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976</v>
      </c>
      <c r="V196" s="12"/>
      <c r="W196" s="65"/>
      <c r="X196" s="12"/>
      <c r="Y196" s="7" t="str">
        <f>VLOOKUP(U196,$DX$1:$DZ$21,3,FALSE)</f>
        <v>inc_iqo</v>
      </c>
      <c r="AD196" s="8"/>
    </row>
    <row r="197" spans="19:45" ht="30" customHeight="1" x14ac:dyDescent="0.25">
      <c r="S197" s="7" t="s">
        <v>24</v>
      </c>
      <c r="T197" s="15" t="s">
        <v>433</v>
      </c>
      <c r="U197" s="5" t="s">
        <v>23</v>
      </c>
      <c r="V197" s="7" t="str">
        <f>VLOOKUP(U196,$DX$1:$DZ$21,2,FALSE)</f>
        <v>Bit2</v>
      </c>
      <c r="W197" s="19"/>
      <c r="X197" s="19"/>
      <c r="Y197" s="19"/>
      <c r="Z197" s="19"/>
      <c r="AA197" s="5" t="s">
        <v>592</v>
      </c>
      <c r="AB197" s="26" t="e">
        <f>T216&amp;"_"&amp;ABS(T214)&amp;"dB_"&amp;T218&amp;"_"&amp;T219&amp;"_"&amp;GetAbsMaxMinText(AF200:AG259)&amp;"_"&amp;T199&amp;"_"&amp;T198&amp;S196&amp;"."&amp;T222</f>
        <v>#N/A</v>
      </c>
      <c r="AC197" s="18"/>
      <c r="AD197" s="18"/>
      <c r="AE197" s="18"/>
      <c r="AF197" s="18"/>
      <c r="AG197" s="18"/>
      <c r="AH197" s="19"/>
      <c r="AI197" s="19" t="s">
        <v>2</v>
      </c>
      <c r="AJ197" s="16" t="s">
        <v>1000</v>
      </c>
      <c r="AK197" s="16"/>
      <c r="AL197" s="16"/>
      <c r="AM197" s="16"/>
      <c r="AN197" s="16"/>
      <c r="AO197" s="16"/>
      <c r="AP197" s="16"/>
      <c r="AQ197" s="16"/>
      <c r="AR197" s="16"/>
      <c r="AS197" s="16"/>
    </row>
    <row r="198" spans="19:45" ht="30" customHeight="1" x14ac:dyDescent="0.25">
      <c r="S198" s="7" t="s">
        <v>5</v>
      </c>
      <c r="T198" s="15" t="s">
        <v>449</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1042</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non</v>
      </c>
      <c r="AP199" s="56" t="str">
        <f>VLOOKUP($T207,$DE$1:$DJ$31,4,FALSE)</f>
        <v>non</v>
      </c>
      <c r="AQ199" s="56" t="str">
        <f>VLOOKUP($T207,$DE$1:$DJ$31,5,FALSE)</f>
        <v>non</v>
      </c>
      <c r="AR199" s="56" t="str">
        <f>VLOOKUP($T207,$DE$1:$DJ$31,6,FALSE)</f>
        <v>Full</v>
      </c>
      <c r="AS199" s="35" t="s">
        <v>726</v>
      </c>
    </row>
    <row r="200" spans="19:45" ht="30" customHeight="1" x14ac:dyDescent="0.25">
      <c r="S200" s="7" t="s">
        <v>18</v>
      </c>
      <c r="T200" s="15" t="s">
        <v>70</v>
      </c>
      <c r="U200" s="36" t="str">
        <f t="shared" ref="U200:U210" ca="1" si="21">ConfigCode($AA200,$AN200,$AO200,$AP200,$AQ200,$AR200,$AF200,$AG200,2)</f>
        <v>0x00=-37.00,-36.80;</v>
      </c>
      <c r="V200" s="37"/>
      <c r="W200" s="37">
        <v>0</v>
      </c>
      <c r="X200" s="68"/>
      <c r="Y200" s="68"/>
      <c r="Z200" s="55">
        <f t="shared" ref="Z200:Z210" ca="1" si="22" xml:space="preserve">
N("vbias,vlookup vbias range")+
VLOOKUP($AA200,INDIRECT(BoxVal(ROW($AA200),34,COLUMN(T196))),2,FALSE)+
N("gain")+
$AB200+
N("vcm")+
VLOOKUP($AC200,$CT$1:$DC$31,7,FALSE)+
N("(vbias*vcp*vbg-vbias)*sensor ratio")+
VbiasCal($AA200,$AD200,$AE200,BoxVal(ROW($AC200),18,COLUMN($T$22)))+
N("vbias ref+gain ref")+
$V200+$W200</f>
        <v>0</v>
      </c>
      <c r="AA200" s="39" t="s">
        <v>966</v>
      </c>
      <c r="AB200" s="40">
        <v>0</v>
      </c>
      <c r="AC200" s="40" t="s">
        <v>995</v>
      </c>
      <c r="AD200" s="40">
        <v>1</v>
      </c>
      <c r="AE200" s="41">
        <v>0</v>
      </c>
      <c r="AF200" s="42">
        <v>-37</v>
      </c>
      <c r="AG200" s="42">
        <v>-36.799999999999997</v>
      </c>
      <c r="AH200" s="43">
        <f ca="1">$AF200+$Z200</f>
        <v>-37</v>
      </c>
      <c r="AI200" s="43">
        <f ca="1">$AG200+$Z200</f>
        <v>-36.799999999999997</v>
      </c>
      <c r="AJ200" s="44" cm="1">
        <f t="array" aca="1" ref="AJ200" ca="1" xml:space="preserve">
N("initial sens-loopgain")+
$AF200-BoxVal(ROW($AA200),26,COLUMN(INDIRECT("T"&amp;(INT(ROW($AA217)/65))*65+2)))</f>
        <v>-37</v>
      </c>
      <c r="AK200" s="44">
        <f ca="1">AJ200+(AG200-AF200)</f>
        <v>-36.799999999999997</v>
      </c>
      <c r="AL200" s="44" cm="1">
        <f t="array" aca="1" ref="AL200" ca="1" xml:space="preserve">
N("initial sens-loopgain-gain-gain ref-vcm")+
$AH200-
BoxVal(ROW($AA200),26,COLUMN(INDIRECT("T"&amp;(INT(ROW($AA217)/65))*65+2)))-
$AB200-
$W200-
IFERROR(VLOOKUP($AC200,$CT$1:$DC$31,7,FALSE),0)</f>
        <v>-37</v>
      </c>
      <c r="AM200" s="44">
        <f ca="1">AL200+(AG200-AF200)</f>
        <v>-36.799999999999997</v>
      </c>
      <c r="AN200" s="36" t="str">
        <f t="shared" ref="AN200:AN210" ca="1" si="23">IF(BoxVal(ROW(AA200),9,COLUMN(T198))="FIX","00",ManualLookup(AA200,BoxVal(ROW(AA200),4,COLUMN(AN198)),INDIRECT(DN$3)))</f>
        <v>00</v>
      </c>
      <c r="AO200" s="36" t="str" cm="1">
        <f t="array" aca="1" ref="AO200" ca="1">ManualLookup(AB200,BoxVal(ROW(AB200),4,COLUMN(AO198)),INDIRECT(DO$3))</f>
        <v>00</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t="s">
        <v>1047</v>
      </c>
    </row>
    <row r="201" spans="19:45" ht="30" customHeight="1" x14ac:dyDescent="0.25">
      <c r="S201" s="7" t="s">
        <v>13</v>
      </c>
      <c r="T201" s="15">
        <v>2110</v>
      </c>
      <c r="U201" s="36" t="str">
        <f t="shared" ca="1" si="21"/>
        <v>0x07=-37.60,-37.00;</v>
      </c>
      <c r="V201" s="37">
        <v>0.2</v>
      </c>
      <c r="W201" s="37">
        <v>-0.15380799999999994</v>
      </c>
      <c r="X201" s="68"/>
      <c r="Y201" s="69">
        <v>0.51499999999999702</v>
      </c>
      <c r="Z201" s="55">
        <f t="shared" ca="1" si="22"/>
        <v>0.55000000000000004</v>
      </c>
      <c r="AA201" s="39" t="s">
        <v>966</v>
      </c>
      <c r="AB201" s="40">
        <v>0</v>
      </c>
      <c r="AC201" s="40" t="s">
        <v>995</v>
      </c>
      <c r="AD201" s="40">
        <v>1</v>
      </c>
      <c r="AE201" s="41">
        <v>2.5600000000000001E-2</v>
      </c>
      <c r="AF201" s="42">
        <v>-37.6</v>
      </c>
      <c r="AG201" s="47">
        <f>AF200</f>
        <v>-37</v>
      </c>
      <c r="AH201" s="43">
        <f t="shared" ref="AH201:AH210" ca="1" si="24">$AF201+$Z201</f>
        <v>-37.050000000000004</v>
      </c>
      <c r="AI201" s="43">
        <f t="shared" ref="AI201:AI210" ca="1" si="25">$AG201+$Z201</f>
        <v>-36.450000000000003</v>
      </c>
      <c r="AJ201" s="44" cm="1">
        <f t="array" aca="1" ref="AJ201" ca="1" xml:space="preserve">
N("initial sens-loopgain")+
$AF201-BoxVal(ROW($AA201),26,COLUMN(INDIRECT("T"&amp;(INT(ROW($AA218)/65))*65+2)))</f>
        <v>-37.6</v>
      </c>
      <c r="AK201" s="44">
        <f ca="1">AJ201+(AG201-AF201)</f>
        <v>-37</v>
      </c>
      <c r="AL201" s="44" cm="1">
        <f t="array" aca="1" ref="AL201" ca="1" xml:space="preserve">
N("initial sens-loopgain-gain-gain ref-vcm")+
$AH201-
BoxVal(ROW($AA201),26,COLUMN(INDIRECT("T"&amp;(INT(ROW($AA218)/65))*65+2)))-
$AB201-
$W201-
IFERROR(VLOOKUP($AC201,$CT$1:$DC$31,7,FALSE),0)</f>
        <v>-36.896192000000006</v>
      </c>
      <c r="AM201" s="44">
        <f ca="1">AL201+(AG201-AF201)</f>
        <v>-36.296192000000005</v>
      </c>
      <c r="AN201" s="36" t="str">
        <f t="shared" ca="1" si="23"/>
        <v>00</v>
      </c>
      <c r="AO201" s="36" t="str" cm="1">
        <f t="array" aca="1" ref="AO201" ca="1">ManualLookup(AB201,BoxVal(ROW(AB201),4,COLUMN(AO199)),INDIRECT(DO$3))</f>
        <v>00</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07</v>
      </c>
      <c r="AS201" s="36" t="s">
        <v>1047</v>
      </c>
    </row>
    <row r="202" spans="19:45" ht="30" customHeight="1" x14ac:dyDescent="0.25">
      <c r="S202" s="26"/>
      <c r="T202" s="17"/>
      <c r="U202" s="36" t="str">
        <f t="shared" ca="1" si="21"/>
        <v>0x06=-38.10,-37.60;</v>
      </c>
      <c r="V202" s="37">
        <v>0.2</v>
      </c>
      <c r="W202" s="37">
        <v>-0.10958399999999968</v>
      </c>
      <c r="X202" s="68"/>
      <c r="Y202" s="69">
        <v>1.0814285714285721</v>
      </c>
      <c r="Z202" s="55">
        <f t="shared" ca="1" si="22"/>
        <v>1.1000000000000001</v>
      </c>
      <c r="AA202" s="39" t="s">
        <v>966</v>
      </c>
      <c r="AB202" s="40">
        <v>0</v>
      </c>
      <c r="AC202" s="40" t="s">
        <v>995</v>
      </c>
      <c r="AD202" s="40">
        <v>1</v>
      </c>
      <c r="AE202" s="41">
        <v>5.1299999999999998E-2</v>
      </c>
      <c r="AF202" s="42">
        <v>-38.1</v>
      </c>
      <c r="AG202" s="47">
        <f t="shared" ref="AG202:AG203" si="26">AF201</f>
        <v>-37.6</v>
      </c>
      <c r="AH202" s="43">
        <f t="shared" ca="1" si="24"/>
        <v>-37</v>
      </c>
      <c r="AI202" s="43">
        <f t="shared" ca="1" si="25"/>
        <v>-36.5</v>
      </c>
      <c r="AJ202" s="44" cm="1">
        <f t="array" aca="1" ref="AJ202" ca="1" xml:space="preserve">
N("initial sens-loopgain")+
$AF202-BoxVal(ROW($AA202),26,COLUMN(INDIRECT("T"&amp;(INT(ROW($AA219)/65))*65+2)))</f>
        <v>-38.1</v>
      </c>
      <c r="AK202" s="44">
        <f ca="1">AJ202+(AG202-AF202)</f>
        <v>-37.6</v>
      </c>
      <c r="AL202" s="44" cm="1">
        <f t="array" aca="1" ref="AL202" ca="1" xml:space="preserve">
N("initial sens-loopgain-gain-gain ref-vcm")+
$AH202-
BoxVal(ROW($AA202),26,COLUMN(INDIRECT("T"&amp;(INT(ROW($AA219)/65))*65+2)))-
$AB202-
$W202-
IFERROR(VLOOKUP($AC202,$CT$1:$DC$31,7,FALSE),0)</f>
        <v>-36.890416000000002</v>
      </c>
      <c r="AM202" s="44">
        <f ca="1">AL202+(AG202-AF202)</f>
        <v>-36.390416000000002</v>
      </c>
      <c r="AN202" s="36" t="str">
        <f t="shared" ca="1" si="23"/>
        <v>00</v>
      </c>
      <c r="AO202" s="36" t="str" cm="1">
        <f t="array" aca="1" ref="AO202" ca="1">ManualLookup(AB202,BoxVal(ROW(AB202),4,COLUMN(AO200)),INDIRECT(DO$3))</f>
        <v>00</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06</v>
      </c>
      <c r="AS202" s="36" t="s">
        <v>1047</v>
      </c>
    </row>
    <row r="203" spans="19:45" ht="30" customHeight="1" x14ac:dyDescent="0.25">
      <c r="S203" s="7" t="s">
        <v>19</v>
      </c>
      <c r="T203" s="15" t="s">
        <v>966</v>
      </c>
      <c r="U203" s="36" t="str">
        <f t="shared" ca="1" si="21"/>
        <v>0x05=-38.50,-38.10;</v>
      </c>
      <c r="V203" s="37"/>
      <c r="W203" s="37">
        <v>-1.1423999999999657E-2</v>
      </c>
      <c r="X203" s="68"/>
      <c r="Y203" s="69">
        <v>1.5279487179487183</v>
      </c>
      <c r="Z203" s="55">
        <f t="shared" ca="1" si="22"/>
        <v>1.5</v>
      </c>
      <c r="AA203" s="39" t="s">
        <v>966</v>
      </c>
      <c r="AB203" s="40">
        <v>0</v>
      </c>
      <c r="AC203" s="40" t="s">
        <v>995</v>
      </c>
      <c r="AD203" s="40">
        <v>1</v>
      </c>
      <c r="AE203" s="41">
        <v>7.6799999999999993E-2</v>
      </c>
      <c r="AF203" s="42">
        <v>-38.5</v>
      </c>
      <c r="AG203" s="47">
        <f t="shared" si="26"/>
        <v>-38.1</v>
      </c>
      <c r="AH203" s="43">
        <f t="shared" ca="1" si="24"/>
        <v>-37</v>
      </c>
      <c r="AI203" s="43">
        <f t="shared" ca="1" si="25"/>
        <v>-36.6</v>
      </c>
      <c r="AJ203" s="44" cm="1">
        <f t="array" aca="1" ref="AJ203" ca="1" xml:space="preserve">
N("initial sens-loopgain")+
$AF203-BoxVal(ROW($AA203),26,COLUMN(INDIRECT("T"&amp;(INT(ROW($AA220)/65))*65+2)))</f>
        <v>-38.5</v>
      </c>
      <c r="AK203" s="44">
        <f ca="1">AJ203+(AG203-AF203)</f>
        <v>-38.1</v>
      </c>
      <c r="AL203" s="44" cm="1">
        <f t="array" aca="1" ref="AL203" ca="1" xml:space="preserve">
N("initial sens-loopgain-gain-gain ref-vcm")+
$AH203-
BoxVal(ROW($AA203),26,COLUMN(INDIRECT("T"&amp;(INT(ROW($AA220)/65))*65+2)))-
$AB203-
$W203-
IFERROR(VLOOKUP($AC203,$CT$1:$DC$31,7,FALSE),0)</f>
        <v>-36.988576000000002</v>
      </c>
      <c r="AM203" s="44">
        <f ca="1">AL203+(AG203-AF203)</f>
        <v>-36.588576000000003</v>
      </c>
      <c r="AN203" s="36" t="str">
        <f t="shared" ca="1" si="23"/>
        <v>00</v>
      </c>
      <c r="AO203" s="36" t="str" cm="1">
        <f t="array" aca="1" ref="AO203" ca="1">ManualLookup(AB203,BoxVal(ROW(AB203),4,COLUMN(AO201)),INDIRECT(DO$3))</f>
        <v>00</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05</v>
      </c>
      <c r="AS203" s="36" t="s">
        <v>1047</v>
      </c>
    </row>
    <row r="204" spans="19:45" ht="30" customHeight="1" x14ac:dyDescent="0.25">
      <c r="S204" s="7" t="s">
        <v>15</v>
      </c>
      <c r="T204" s="15" t="s">
        <v>436</v>
      </c>
      <c r="U204" s="36" t="str">
        <f t="shared" ca="1" si="21"/>
        <v>0x0B=-39.20,-38.50;</v>
      </c>
      <c r="V204" s="37">
        <v>0.3</v>
      </c>
      <c r="W204" s="37">
        <v>-0.32457599999999998</v>
      </c>
      <c r="X204" s="68"/>
      <c r="Y204" s="69">
        <v>2.4619523809523809</v>
      </c>
      <c r="Z204" s="55">
        <f t="shared" ca="1" si="22"/>
        <v>2.4</v>
      </c>
      <c r="AA204" s="39" t="s">
        <v>966</v>
      </c>
      <c r="AB204" s="40">
        <v>0</v>
      </c>
      <c r="AC204" s="40" t="s">
        <v>995</v>
      </c>
      <c r="AD204" s="40">
        <v>1</v>
      </c>
      <c r="AE204" s="41">
        <v>0.12320000000000002</v>
      </c>
      <c r="AF204" s="42">
        <v>-39.200000000000003</v>
      </c>
      <c r="AG204" s="47">
        <f t="shared" ref="AG204:AG210" si="27">AF203</f>
        <v>-38.5</v>
      </c>
      <c r="AH204" s="43">
        <f t="shared" ca="1" si="24"/>
        <v>-36.800000000000004</v>
      </c>
      <c r="AI204" s="43">
        <f t="shared" ca="1" si="25"/>
        <v>-36.1</v>
      </c>
      <c r="AJ204" s="44" cm="1">
        <f t="array" aca="1" ref="AJ204" ca="1" xml:space="preserve">
N("initial sens-loopgain")+
$AF204-BoxVal(ROW($AA204),26,COLUMN(INDIRECT("T"&amp;(INT(ROW($AA221)/65))*65+2)))</f>
        <v>-39.200000000000003</v>
      </c>
      <c r="AK204" s="44">
        <f t="shared" ref="AK204:AK210" ca="1" si="28">AJ204+(AG204-AF204)</f>
        <v>-38.5</v>
      </c>
      <c r="AL204" s="44" cm="1">
        <f t="array" aca="1" ref="AL204" ca="1" xml:space="preserve">
N("initial sens-loopgain-gain-gain ref-vcm")+
$AH204-
BoxVal(ROW($AA204),26,COLUMN(INDIRECT("T"&amp;(INT(ROW($AA221)/65))*65+2)))-
$AB204-
$W204-
IFERROR(VLOOKUP($AC204,$CT$1:$DC$31,7,FALSE),0)</f>
        <v>-36.475424000000004</v>
      </c>
      <c r="AM204" s="44">
        <f t="shared" ref="AM204:AM210" ca="1" si="29">AL204+(AG204-AF204)</f>
        <v>-35.775424000000001</v>
      </c>
      <c r="AN204" s="36" t="str">
        <f t="shared" ca="1" si="23"/>
        <v>00</v>
      </c>
      <c r="AO204" s="36" t="str" cm="1">
        <f t="array" aca="1" ref="AO204" ca="1">ManualLookup(AB204,BoxVal(ROW(AB204),4,COLUMN(AO202)),INDIRECT(DO$3))</f>
        <v>00</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0B</v>
      </c>
      <c r="AS204" s="36" t="s">
        <v>1047</v>
      </c>
    </row>
    <row r="205" spans="19:45" ht="30" customHeight="1" x14ac:dyDescent="0.25">
      <c r="S205" s="7" t="s">
        <v>705</v>
      </c>
      <c r="T205" s="15" t="s">
        <v>990</v>
      </c>
      <c r="U205" s="36" t="str">
        <f t="shared" ca="1" si="21"/>
        <v>0x0A=-39.50,-39.20;</v>
      </c>
      <c r="V205" s="37">
        <v>0.2</v>
      </c>
      <c r="W205" s="37">
        <v>-0.27641599999999977</v>
      </c>
      <c r="X205" s="68"/>
      <c r="Y205" s="69">
        <v>2.8061904761904763</v>
      </c>
      <c r="Z205" s="55">
        <f t="shared" ca="1" si="22"/>
        <v>2.85</v>
      </c>
      <c r="AA205" s="39" t="s">
        <v>966</v>
      </c>
      <c r="AB205" s="40">
        <v>0</v>
      </c>
      <c r="AC205" s="40" t="s">
        <v>995</v>
      </c>
      <c r="AD205" s="40">
        <v>1</v>
      </c>
      <c r="AE205" s="41">
        <v>0.1487</v>
      </c>
      <c r="AF205" s="42">
        <v>-39.5</v>
      </c>
      <c r="AG205" s="47">
        <f t="shared" si="27"/>
        <v>-39.200000000000003</v>
      </c>
      <c r="AH205" s="43">
        <f t="shared" ca="1" si="24"/>
        <v>-36.65</v>
      </c>
      <c r="AI205" s="43">
        <f t="shared" ca="1" si="25"/>
        <v>-36.35</v>
      </c>
      <c r="AJ205" s="44" cm="1">
        <f t="array" aca="1" ref="AJ205" ca="1" xml:space="preserve">
N("initial sens-loopgain")+
$AF205-BoxVal(ROW($AA205),26,COLUMN(INDIRECT("T"&amp;(INT(ROW($AA222)/65))*65+2)))</f>
        <v>-39.5</v>
      </c>
      <c r="AK205" s="44">
        <f t="shared" ca="1" si="28"/>
        <v>-39.200000000000003</v>
      </c>
      <c r="AL205" s="44" cm="1">
        <f t="array" aca="1" ref="AL205" ca="1" xml:space="preserve">
N("initial sens-loopgain-gain-gain ref-vcm")+
$AH205-
BoxVal(ROW($AA205),26,COLUMN(INDIRECT("T"&amp;(INT(ROW($AA222)/65))*65+2)))-
$AB205-
$W205-
IFERROR(VLOOKUP($AC205,$CT$1:$DC$31,7,FALSE),0)</f>
        <v>-36.373584000000001</v>
      </c>
      <c r="AM205" s="44">
        <f t="shared" ca="1" si="29"/>
        <v>-36.073584000000004</v>
      </c>
      <c r="AN205" s="36" t="str">
        <f t="shared" ca="1" si="23"/>
        <v>00</v>
      </c>
      <c r="AO205" s="36" t="str" cm="1">
        <f t="array" aca="1" ref="AO205" ca="1">ManualLookup(AB205,BoxVal(ROW(AB205),4,COLUMN(AO203)),INDIRECT(DO$3))</f>
        <v>00</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0A</v>
      </c>
      <c r="AS205" s="36" t="s">
        <v>1047</v>
      </c>
    </row>
    <row r="206" spans="19:45" ht="30" customHeight="1" x14ac:dyDescent="0.25">
      <c r="S206" s="7" t="s">
        <v>605</v>
      </c>
      <c r="T206" s="15" t="s">
        <v>991</v>
      </c>
      <c r="U206" s="36" t="str">
        <f t="shared" ca="1" si="21"/>
        <v>0x09=-40.10,-39.50;</v>
      </c>
      <c r="V206" s="37"/>
      <c r="W206" s="37">
        <v>-0.18219199999999969</v>
      </c>
      <c r="X206" s="68"/>
      <c r="Y206" s="69">
        <v>3.2460000000000022</v>
      </c>
      <c r="Z206" s="55">
        <f t="shared" ca="1" si="22"/>
        <v>3.25</v>
      </c>
      <c r="AA206" s="39" t="s">
        <v>966</v>
      </c>
      <c r="AB206" s="40">
        <v>0</v>
      </c>
      <c r="AC206" s="40" t="s">
        <v>995</v>
      </c>
      <c r="AD206" s="40">
        <v>1</v>
      </c>
      <c r="AE206" s="41">
        <v>0.1744</v>
      </c>
      <c r="AF206" s="42">
        <v>-40.1</v>
      </c>
      <c r="AG206" s="47">
        <f t="shared" si="27"/>
        <v>-39.5</v>
      </c>
      <c r="AH206" s="43">
        <f t="shared" ca="1" si="24"/>
        <v>-36.85</v>
      </c>
      <c r="AI206" s="43">
        <f t="shared" ca="1" si="25"/>
        <v>-36.25</v>
      </c>
      <c r="AJ206" s="44" cm="1">
        <f t="array" aca="1" ref="AJ206" ca="1" xml:space="preserve">
N("initial sens-loopgain")+
$AF206-BoxVal(ROW($AA206),26,COLUMN(INDIRECT("T"&amp;(INT(ROW($AA223)/65))*65+2)))</f>
        <v>-40.1</v>
      </c>
      <c r="AK206" s="44">
        <f t="shared" ca="1" si="28"/>
        <v>-39.5</v>
      </c>
      <c r="AL206" s="44" cm="1">
        <f t="array" aca="1" ref="AL206" ca="1" xml:space="preserve">
N("initial sens-loopgain-gain-gain ref-vcm")+
$AH206-
BoxVal(ROW($AA206),26,COLUMN(INDIRECT("T"&amp;(INT(ROW($AA223)/65))*65+2)))-
$AB206-
$W206-
IFERROR(VLOOKUP($AC206,$CT$1:$DC$31,7,FALSE),0)</f>
        <v>-36.667808000000001</v>
      </c>
      <c r="AM206" s="44">
        <f t="shared" ca="1" si="29"/>
        <v>-36.067807999999999</v>
      </c>
      <c r="AN206" s="36" t="str">
        <f t="shared" ca="1" si="23"/>
        <v>00</v>
      </c>
      <c r="AO206" s="36" t="str" cm="1">
        <f t="array" aca="1" ref="AO206" ca="1">ManualLookup(AB206,BoxVal(ROW(AB206),4,COLUMN(AO204)),INDIRECT(DO$3))</f>
        <v>00</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09</v>
      </c>
      <c r="AS206" s="36" t="s">
        <v>1047</v>
      </c>
    </row>
    <row r="207" spans="19:45" ht="30" customHeight="1" x14ac:dyDescent="0.25">
      <c r="S207" s="7" t="s">
        <v>721</v>
      </c>
      <c r="T207" s="15" t="s">
        <v>26</v>
      </c>
      <c r="U207" s="36" t="str">
        <f t="shared" ca="1" si="21"/>
        <v>0x08=-40.30,-40.10;</v>
      </c>
      <c r="V207" s="37">
        <v>-0.6</v>
      </c>
      <c r="W207" s="37">
        <v>-3.6000000000000032E-2</v>
      </c>
      <c r="X207" s="68"/>
      <c r="Y207" s="68"/>
      <c r="Z207" s="55">
        <f t="shared" ca="1" si="22"/>
        <v>3.3</v>
      </c>
      <c r="AA207" s="39" t="s">
        <v>966</v>
      </c>
      <c r="AB207" s="40">
        <v>0</v>
      </c>
      <c r="AC207" s="40" t="s">
        <v>995</v>
      </c>
      <c r="AD207" s="40">
        <v>1</v>
      </c>
      <c r="AE207" s="41">
        <v>0.2</v>
      </c>
      <c r="AF207" s="42">
        <v>-40.299999999999997</v>
      </c>
      <c r="AG207" s="47">
        <f t="shared" si="27"/>
        <v>-40.1</v>
      </c>
      <c r="AH207" s="43">
        <f t="shared" ca="1" si="24"/>
        <v>-37</v>
      </c>
      <c r="AI207" s="43">
        <f t="shared" ca="1" si="25"/>
        <v>-36.800000000000004</v>
      </c>
      <c r="AJ207" s="44" cm="1">
        <f t="array" aca="1" ref="AJ207" ca="1" xml:space="preserve">
N("initial sens-loopgain")+
$AF207-BoxVal(ROW($AA207),26,COLUMN(INDIRECT("T"&amp;(INT(ROW($AA224)/65))*65+2)))</f>
        <v>-40.299999999999997</v>
      </c>
      <c r="AK207" s="44">
        <f t="shared" ca="1" si="28"/>
        <v>-40.1</v>
      </c>
      <c r="AL207" s="44" cm="1">
        <f t="array" aca="1" ref="AL207" ca="1" xml:space="preserve">
N("initial sens-loopgain-gain-gain ref-vcm")+
$AH207-
BoxVal(ROW($AA207),26,COLUMN(INDIRECT("T"&amp;(INT(ROW($AA224)/65))*65+2)))-
$AB207-
$W207-
IFERROR(VLOOKUP($AC207,$CT$1:$DC$31,7,FALSE),0)</f>
        <v>-36.963999999999999</v>
      </c>
      <c r="AM207" s="44">
        <f t="shared" ca="1" si="29"/>
        <v>-36.764000000000003</v>
      </c>
      <c r="AN207" s="36" t="str">
        <f t="shared" ca="1" si="23"/>
        <v>00</v>
      </c>
      <c r="AO207" s="36" t="str" cm="1">
        <f t="array" aca="1" ref="AO207" ca="1">ManualLookup(AB207,BoxVal(ROW(AB207),4,COLUMN(AO205)),INDIRECT(DO$3))</f>
        <v>00</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08</v>
      </c>
      <c r="AS207" s="36" t="s">
        <v>1047</v>
      </c>
    </row>
    <row r="208" spans="19:45" ht="30" customHeight="1" x14ac:dyDescent="0.25">
      <c r="S208" s="7" t="s">
        <v>20</v>
      </c>
      <c r="T208" s="15">
        <v>-38</v>
      </c>
      <c r="U208" s="36" t="str">
        <f t="shared" ca="1" si="21"/>
        <v>0x0F=-40.80,-40.30;</v>
      </c>
      <c r="V208" s="37">
        <v>-0.6</v>
      </c>
      <c r="W208" s="37">
        <v>-3.9807999999999844E-2</v>
      </c>
      <c r="X208" s="38"/>
      <c r="Y208" s="38"/>
      <c r="Z208" s="55">
        <f t="shared" ca="1" si="22"/>
        <v>3.8000000000000003</v>
      </c>
      <c r="AA208" s="39" t="s">
        <v>966</v>
      </c>
      <c r="AB208" s="40">
        <v>0</v>
      </c>
      <c r="AC208" s="40" t="s">
        <v>995</v>
      </c>
      <c r="AD208" s="40">
        <v>1</v>
      </c>
      <c r="AE208" s="41">
        <v>0.22560000000000002</v>
      </c>
      <c r="AF208" s="42">
        <v>-40.799999999999997</v>
      </c>
      <c r="AG208" s="47">
        <f t="shared" si="27"/>
        <v>-40.299999999999997</v>
      </c>
      <c r="AH208" s="43">
        <f t="shared" ca="1" si="24"/>
        <v>-37</v>
      </c>
      <c r="AI208" s="43">
        <f t="shared" ca="1" si="25"/>
        <v>-36.5</v>
      </c>
      <c r="AJ208" s="44" cm="1">
        <f t="array" aca="1" ref="AJ208" ca="1" xml:space="preserve">
N("initial sens-loopgain")+
$AF208-BoxVal(ROW($AA208),26,COLUMN(INDIRECT("T"&amp;(INT(ROW($AA225)/65))*65+2)))</f>
        <v>-40.799999999999997</v>
      </c>
      <c r="AK208" s="44">
        <f t="shared" ca="1" si="28"/>
        <v>-40.299999999999997</v>
      </c>
      <c r="AL208" s="44" cm="1">
        <f t="array" aca="1" ref="AL208" ca="1" xml:space="preserve">
N("initial sens-loopgain-gain-gain ref-vcm")+
$AH208-
BoxVal(ROW($AA208),26,COLUMN(INDIRECT("T"&amp;(INT(ROW($AA225)/65))*65+2)))-
$AB208-
$W208-
IFERROR(VLOOKUP($AC208,$CT$1:$DC$31,7,FALSE),0)</f>
        <v>-36.960191999999999</v>
      </c>
      <c r="AM208" s="44">
        <f t="shared" ca="1" si="29"/>
        <v>-36.460191999999999</v>
      </c>
      <c r="AN208" s="36" t="str">
        <f t="shared" ca="1" si="23"/>
        <v>00</v>
      </c>
      <c r="AO208" s="36" t="str" cm="1">
        <f t="array" aca="1" ref="AO208" ca="1">ManualLookup(AB208,BoxVal(ROW(AB208),4,COLUMN(AO206)),INDIRECT(DO$3))</f>
        <v>00</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0F</v>
      </c>
      <c r="AS208" s="36" t="s">
        <v>1047</v>
      </c>
    </row>
    <row r="209" spans="19:45" ht="30" customHeight="1" x14ac:dyDescent="0.25">
      <c r="S209" s="7" t="s">
        <v>691</v>
      </c>
      <c r="T209" s="15" t="s">
        <v>992</v>
      </c>
      <c r="U209" s="36" t="str">
        <f t="shared" ca="1" si="21"/>
        <v>0x0E=-41.50,-40.80;</v>
      </c>
      <c r="V209" s="37">
        <v>-0.6</v>
      </c>
      <c r="W209" s="37">
        <v>5.4415999999999798E-2</v>
      </c>
      <c r="X209" s="38"/>
      <c r="Y209" s="38"/>
      <c r="Z209" s="55">
        <f t="shared" ca="1" si="22"/>
        <v>4.4000000000000004</v>
      </c>
      <c r="AA209" s="39" t="s">
        <v>966</v>
      </c>
      <c r="AB209" s="40">
        <v>0</v>
      </c>
      <c r="AC209" s="40" t="s">
        <v>995</v>
      </c>
      <c r="AD209" s="40">
        <v>1</v>
      </c>
      <c r="AE209" s="41">
        <v>0.25130000000000002</v>
      </c>
      <c r="AF209" s="42">
        <v>-41.5</v>
      </c>
      <c r="AG209" s="47">
        <f t="shared" si="27"/>
        <v>-40.799999999999997</v>
      </c>
      <c r="AH209" s="43">
        <f t="shared" ca="1" si="24"/>
        <v>-37.1</v>
      </c>
      <c r="AI209" s="43">
        <f t="shared" ca="1" si="25"/>
        <v>-36.4</v>
      </c>
      <c r="AJ209" s="44" cm="1">
        <f t="array" aca="1" ref="AJ209" ca="1" xml:space="preserve">
N("initial sens-loopgain")+
$AF209-BoxVal(ROW($AA209),26,COLUMN(INDIRECT("T"&amp;(INT(ROW($AA226)/65))*65+2)))</f>
        <v>-41.5</v>
      </c>
      <c r="AK209" s="44">
        <f t="shared" ca="1" si="28"/>
        <v>-40.799999999999997</v>
      </c>
      <c r="AL209" s="44" cm="1">
        <f t="array" aca="1" ref="AL209" ca="1" xml:space="preserve">
N("initial sens-loopgain-gain-gain ref-vcm")+
$AH209-
BoxVal(ROW($AA209),26,COLUMN(INDIRECT("T"&amp;(INT(ROW($AA226)/65))*65+2)))-
$AB209-
$W209-
IFERROR(VLOOKUP($AC209,$CT$1:$DC$31,7,FALSE),0)</f>
        <v>-37.154415999999998</v>
      </c>
      <c r="AM209" s="44">
        <f t="shared" ca="1" si="29"/>
        <v>-36.454415999999995</v>
      </c>
      <c r="AN209" s="36" t="str">
        <f t="shared" ca="1" si="23"/>
        <v>00</v>
      </c>
      <c r="AO209" s="36" t="str" cm="1">
        <f t="array" aca="1" ref="AO209" ca="1">ManualLookup(AB209,BoxVal(ROW(AB209),4,COLUMN(AO207)),INDIRECT(DO$3))</f>
        <v>00</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0E</v>
      </c>
      <c r="AS209" s="36" t="s">
        <v>1047</v>
      </c>
    </row>
    <row r="210" spans="19:45" ht="30" customHeight="1" x14ac:dyDescent="0.25">
      <c r="S210" s="7" t="s">
        <v>544</v>
      </c>
      <c r="T210" s="15" t="s">
        <v>993</v>
      </c>
      <c r="U210" s="36" t="str">
        <f t="shared" ca="1" si="21"/>
        <v>0x0D=-42.00,-41.50;</v>
      </c>
      <c r="V210" s="37">
        <v>-0.6</v>
      </c>
      <c r="W210" s="37">
        <v>0.15257600000000071</v>
      </c>
      <c r="X210" s="38"/>
      <c r="Y210" s="38"/>
      <c r="Z210" s="55">
        <f t="shared" ca="1" si="22"/>
        <v>5</v>
      </c>
      <c r="AA210" s="39" t="s">
        <v>966</v>
      </c>
      <c r="AB210" s="40">
        <v>0</v>
      </c>
      <c r="AC210" s="40" t="s">
        <v>995</v>
      </c>
      <c r="AD210" s="40">
        <v>1</v>
      </c>
      <c r="AE210" s="41">
        <v>0.27679999999999999</v>
      </c>
      <c r="AF210" s="42">
        <v>-42</v>
      </c>
      <c r="AG210" s="47">
        <f t="shared" si="27"/>
        <v>-41.5</v>
      </c>
      <c r="AH210" s="43">
        <f t="shared" ca="1" si="24"/>
        <v>-37</v>
      </c>
      <c r="AI210" s="43">
        <f t="shared" ca="1" si="25"/>
        <v>-36.5</v>
      </c>
      <c r="AJ210" s="44" cm="1">
        <f t="array" aca="1" ref="AJ210" ca="1" xml:space="preserve">
N("initial sens-loopgain")+
$AF210-BoxVal(ROW($AA210),26,COLUMN(INDIRECT("T"&amp;(INT(ROW($AA227)/65))*65+2)))</f>
        <v>-42</v>
      </c>
      <c r="AK210" s="44">
        <f t="shared" ca="1" si="28"/>
        <v>-41.5</v>
      </c>
      <c r="AL210" s="44" cm="1">
        <f t="array" aca="1" ref="AL210" ca="1" xml:space="preserve">
N("initial sens-loopgain-gain-gain ref-vcm")+
$AH210-
BoxVal(ROW($AA210),26,COLUMN(INDIRECT("T"&amp;(INT(ROW($AA227)/65))*65+2)))-
$AB210-
$W210-
IFERROR(VLOOKUP($AC210,$CT$1:$DC$31,7,FALSE),0)</f>
        <v>-37.152576000000003</v>
      </c>
      <c r="AM210" s="44">
        <f t="shared" ca="1" si="29"/>
        <v>-36.652576000000003</v>
      </c>
      <c r="AN210" s="36" t="str">
        <f t="shared" ca="1" si="23"/>
        <v>00</v>
      </c>
      <c r="AO210" s="36" t="str" cm="1">
        <f t="array" aca="1" ref="AO210" ca="1">ManualLookup(AB210,BoxVal(ROW(AB210),4,COLUMN(AO208)),INDIRECT(DO$3))</f>
        <v>00</v>
      </c>
      <c r="AP210" s="36" t="str" cm="1">
        <f t="array" aca="1" ref="AP210" ca="1">ManualLookup(AC210,BoxVal(ROW(AC210),4,COLUMN(AP208)),INDIRECT(DP$3))</f>
        <v>00</v>
      </c>
      <c r="AQ210" s="36" t="str" cm="1">
        <f t="array" aca="1" ref="AQ210" ca="1">ManualLookup(AD210,BoxVal(ROW(AD210),4,COLUMN(AQ208)),INDIRECT(DQ$3))</f>
        <v>00</v>
      </c>
      <c r="AR210" s="36" t="str" cm="1">
        <f t="array" aca="1" ref="AR210" ca="1">ManualLookup(AE210,BoxVal(ROW(AE210),4,COLUMN(AR208)),INDIRECT(DR$3))</f>
        <v>0D</v>
      </c>
      <c r="AS210" s="36" t="s">
        <v>1047</v>
      </c>
    </row>
    <row r="211" spans="19:45" ht="30" customHeight="1" x14ac:dyDescent="0.25">
      <c r="S211" s="7" t="s">
        <v>12</v>
      </c>
      <c r="T211" s="15" t="s">
        <v>548</v>
      </c>
      <c r="U211" s="36"/>
      <c r="V211" s="37"/>
      <c r="W211" s="37"/>
      <c r="X211" s="38"/>
      <c r="Y211" s="38"/>
      <c r="Z211" s="48"/>
      <c r="AA211" s="39"/>
      <c r="AB211" s="40"/>
      <c r="AC211" s="40"/>
      <c r="AD211" s="40"/>
      <c r="AE211" s="41"/>
      <c r="AF211" s="42"/>
      <c r="AG211" s="49"/>
      <c r="AH211" s="43"/>
      <c r="AI211" s="43"/>
      <c r="AJ211" s="44"/>
      <c r="AK211" s="44"/>
      <c r="AL211" s="44"/>
      <c r="AM211" s="44"/>
      <c r="AN211" s="36"/>
      <c r="AO211" s="36"/>
      <c r="AP211" s="36"/>
      <c r="AQ211" s="36"/>
      <c r="AR211" s="36"/>
      <c r="AS211" s="36"/>
    </row>
    <row r="212" spans="19:45" ht="30" customHeight="1" x14ac:dyDescent="0.25">
      <c r="S212" s="26" t="s">
        <v>773</v>
      </c>
      <c r="T212" s="15" t="s">
        <v>562</v>
      </c>
      <c r="U212" s="36"/>
      <c r="V212" s="37"/>
      <c r="W212" s="37"/>
      <c r="X212" s="38"/>
      <c r="Y212" s="38"/>
      <c r="Z212" s="48"/>
      <c r="AA212" s="39"/>
      <c r="AB212" s="40"/>
      <c r="AC212" s="40"/>
      <c r="AD212" s="40"/>
      <c r="AE212" s="41"/>
      <c r="AF212" s="42"/>
      <c r="AG212" s="49"/>
      <c r="AH212" s="43"/>
      <c r="AI212" s="43"/>
      <c r="AJ212" s="44"/>
      <c r="AK212" s="44"/>
      <c r="AL212" s="44"/>
      <c r="AM212" s="44"/>
      <c r="AN212" s="36"/>
      <c r="AO212" s="36"/>
      <c r="AP212" s="36"/>
      <c r="AQ212" s="36"/>
      <c r="AR212" s="36"/>
      <c r="AS212" s="36"/>
    </row>
    <row r="213" spans="19:45" ht="30" customHeight="1" x14ac:dyDescent="0.25">
      <c r="S213" s="7" t="s">
        <v>573</v>
      </c>
      <c r="T213" s="15">
        <v>2.0499999999999998</v>
      </c>
      <c r="U213" s="36"/>
      <c r="V213" s="37"/>
      <c r="W213" s="37"/>
      <c r="X213" s="38"/>
      <c r="Y213" s="38"/>
      <c r="Z213" s="48"/>
      <c r="AA213" s="39"/>
      <c r="AB213" s="40"/>
      <c r="AC213" s="40"/>
      <c r="AD213" s="40"/>
      <c r="AE213" s="41"/>
      <c r="AF213" s="42"/>
      <c r="AG213" s="49"/>
      <c r="AH213" s="43"/>
      <c r="AI213" s="43"/>
      <c r="AJ213" s="44"/>
      <c r="AK213" s="44"/>
      <c r="AL213" s="44"/>
      <c r="AM213" s="44"/>
      <c r="AN213" s="36"/>
      <c r="AO213" s="36"/>
      <c r="AP213" s="36"/>
      <c r="AQ213" s="36"/>
      <c r="AR213" s="36"/>
      <c r="AS213" s="36"/>
    </row>
    <row r="214" spans="19:45" ht="30" customHeight="1" x14ac:dyDescent="0.25">
      <c r="S214" s="7" t="s">
        <v>590</v>
      </c>
      <c r="T214" s="15" t="e">
        <f>VLOOKUP(T199,MPN!$A$1:$E$1000,4,FALSE)</f>
        <v>#N/A</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 t="s">
        <v>693</v>
      </c>
      <c r="T215" s="15">
        <v>1.8</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10V_NormalMode</v>
      </c>
      <c r="U216" s="36"/>
      <c r="V216" s="37"/>
      <c r="W216" s="37"/>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e">
        <f>VLOOKUP($T199,MPN!$A$1:$E$500,2,FALSE)</f>
        <v>#N/A</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tr">
        <f>VLOOKUP($T200,ASIC!$A$1:$B$200,2,FALSE)</f>
        <v>010ZB</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e">
        <f>VLOOKUP($T201,Sensor!$A$1:$B$100,2,FALSE)</f>
        <v>#N/A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e">
        <f>VLOOKUP($T199,MPN!$A$1:$E$500,5,FALSE)</f>
        <v>#N/A</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2</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44722</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11</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e">
        <f>T214&amp;"+/-"&amp;T215&amp;" "&amp;T224</f>
        <v>#N/A</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20~50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9V</v>
      </c>
      <c r="T230" s="3">
        <v>-1.62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9.6V</v>
      </c>
      <c r="T231" s="3">
        <v>0</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10.2V</v>
      </c>
      <c r="T232" s="3">
        <v>1.1000000000000001</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10.8V</v>
      </c>
      <c r="T233" s="3" t="s">
        <v>562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11.4V</v>
      </c>
      <c r="T234" s="3" t="s">
        <v>562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12V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12.6V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13.2V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Space</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Config2</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20" ht="30" customHeight="1" x14ac:dyDescent="0.25">
      <c r="S241" s="4" t="str">
        <f>$BB$13</f>
        <v>-</v>
      </c>
      <c r="T241" s="3"/>
    </row>
    <row r="242" spans="19:20" ht="30" customHeight="1" x14ac:dyDescent="0.25">
      <c r="S242" s="4" t="str">
        <f>$BB$14</f>
        <v>-</v>
      </c>
      <c r="T242" s="3"/>
    </row>
    <row r="243" spans="19:20" ht="30" customHeight="1" x14ac:dyDescent="0.25">
      <c r="S243" s="4" t="str">
        <f>$BB$15</f>
        <v>-</v>
      </c>
      <c r="T243" s="3"/>
    </row>
    <row r="244" spans="19:20" ht="30" customHeight="1" x14ac:dyDescent="0.25">
      <c r="S244" s="4" t="str">
        <f>$BB$16</f>
        <v>-</v>
      </c>
      <c r="T244" s="3"/>
    </row>
    <row r="245" spans="19:20" ht="30" customHeight="1" x14ac:dyDescent="0.25">
      <c r="S245" s="4" t="str">
        <f>$BB$17</f>
        <v>-</v>
      </c>
      <c r="T245" s="3"/>
    </row>
    <row r="246" spans="19:20" ht="30" customHeight="1" x14ac:dyDescent="0.25">
      <c r="S246" s="4" t="str">
        <f>$BB$18</f>
        <v>-</v>
      </c>
      <c r="T246" s="3"/>
    </row>
    <row r="247" spans="19:20" ht="30" customHeight="1" x14ac:dyDescent="0.25">
      <c r="S247" s="4" t="str">
        <f>$BB$19</f>
        <v>-</v>
      </c>
      <c r="T247" s="3"/>
    </row>
    <row r="248" spans="19:20" ht="30" customHeight="1" x14ac:dyDescent="0.25">
      <c r="S248" s="4" t="str">
        <f>$BB$20</f>
        <v>-</v>
      </c>
      <c r="T248" s="3"/>
    </row>
    <row r="249" spans="19:20" ht="30" customHeight="1" x14ac:dyDescent="0.25">
      <c r="S249" s="4" t="str">
        <f>$BB$21</f>
        <v>-</v>
      </c>
      <c r="T249" s="3"/>
    </row>
    <row r="250" spans="19:20" ht="30" customHeight="1" x14ac:dyDescent="0.25">
      <c r="S250" s="4" t="str">
        <f>$BB$22</f>
        <v>-</v>
      </c>
      <c r="T250" s="3"/>
    </row>
    <row r="251" spans="19:20" ht="30" customHeight="1" x14ac:dyDescent="0.25">
      <c r="S251" s="4" t="str">
        <f>$BB$23</f>
        <v>-</v>
      </c>
      <c r="T251" s="3"/>
    </row>
    <row r="252" spans="19:20" ht="30" customHeight="1" x14ac:dyDescent="0.25">
      <c r="S252" s="4" t="str">
        <f>$BB$24</f>
        <v>-</v>
      </c>
      <c r="T252" s="3"/>
    </row>
    <row r="253" spans="19:20" ht="30" customHeight="1" x14ac:dyDescent="0.25">
      <c r="S253" s="4" t="str">
        <f>$BB$25</f>
        <v>-</v>
      </c>
      <c r="T253" s="3"/>
    </row>
    <row r="254" spans="19:20" ht="30" customHeight="1" x14ac:dyDescent="0.25">
      <c r="S254" s="4" t="str">
        <f>$BB$26</f>
        <v>-</v>
      </c>
      <c r="T254" s="3"/>
    </row>
    <row r="255" spans="19:20" ht="30" customHeight="1" x14ac:dyDescent="0.25">
      <c r="S255" s="4" t="str">
        <f>$BB$27</f>
        <v>-</v>
      </c>
      <c r="T255" s="3"/>
    </row>
    <row r="256" spans="19:20" ht="30" customHeight="1" x14ac:dyDescent="0.25">
      <c r="S256" s="4" t="str">
        <f>$BB$28</f>
        <v>-</v>
      </c>
      <c r="T256" s="3"/>
    </row>
    <row r="257" spans="19:45" ht="30" customHeight="1" x14ac:dyDescent="0.25">
      <c r="S257" s="4" t="str">
        <f>$BB$29</f>
        <v>-</v>
      </c>
      <c r="T257" s="3"/>
    </row>
    <row r="258" spans="19:45" ht="30" customHeight="1" x14ac:dyDescent="0.25">
      <c r="S258" s="4" t="str">
        <f>$BB$30</f>
        <v>-</v>
      </c>
      <c r="T258" s="3"/>
    </row>
    <row r="259" spans="19:45" ht="30" customHeight="1" x14ac:dyDescent="0.25">
      <c r="S259" s="4" t="str">
        <f>$BB$31</f>
        <v>-</v>
      </c>
      <c r="T259" s="3"/>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sheetData>
  <phoneticPr fontId="1" type="noConversion"/>
  <dataValidations count="16">
    <dataValidation type="list" allowBlank="1" showInputMessage="1" showErrorMessage="1" sqref="T74 T139 T204 T9" xr:uid="{95159A38-2D5B-40FE-B8EA-CD4E8A970DFD}">
      <formula1>"Auto,FIX"</formula1>
    </dataValidation>
    <dataValidation type="list" allowBlank="1" showInputMessage="1" showErrorMessage="1" sqref="T10 T75 T140 T205" xr:uid="{C2500573-B3FB-4B19-9D92-72D349ACD666}">
      <formula1>"NormalMode,TestMode,VBMode,VBTMode,ClockMode"</formula1>
    </dataValidation>
    <dataValidation type="list" allowBlank="1" showInputMessage="1" showErrorMessage="1" sqref="T15 T80 T145 T210" xr:uid="{E64752AF-9090-472B-8499-8E4B0B150078}">
      <formula1>$DT$1:$DT$31</formula1>
    </dataValidation>
    <dataValidation type="list" allowBlank="1" showInputMessage="1" showErrorMessage="1" sqref="U1 U66 U131 U196" xr:uid="{D8ABF086-A2FF-403C-9087-816F8F4796D2}">
      <formula1>$DX$2:$DX$21</formula1>
    </dataValidation>
    <dataValidation type="list" allowBlank="1" showInputMessage="1" showErrorMessage="1" sqref="DB1:DC1" xr:uid="{AC4341EE-A11B-4B03-83BC-179CC08323CD}">
      <formula1>$DH$2:$DH$31</formula1>
    </dataValidation>
    <dataValidation type="list" allowBlank="1" showInputMessage="1" showErrorMessage="1" sqref="CQ1:CR1" xr:uid="{8B1503F3-5F91-4C84-99B3-A3E91D3A3756}">
      <formula1>$DI$2:$DI$31</formula1>
    </dataValidation>
    <dataValidation type="list" allowBlank="1" showInputMessage="1" showErrorMessage="1" sqref="CF1:CH1 BU1 CP1 DA1" xr:uid="{91B93211-B576-4B19-878E-5AA10E5897E4}">
      <formula1>$DJ$2:$DJ$31</formula1>
    </dataValidation>
    <dataValidation type="list" allowBlank="1" showInputMessage="1" showErrorMessage="1" sqref="BV1:BW1" xr:uid="{46ED622A-B5BE-4DB4-8CFF-8472C600791D}">
      <formula1>$DG$2:$DG$31</formula1>
    </dataValidation>
    <dataValidation type="list" allowBlank="1" showInputMessage="1" showErrorMessage="1" sqref="BI1:BK1" xr:uid="{7022F3F2-541C-4766-91E2-2DADEFCE244F}">
      <formula1>$DF$2:$DF$31</formula1>
    </dataValidation>
    <dataValidation type="list" allowBlank="1" showInputMessage="1" showErrorMessage="1" sqref="T8 T73 T138 T203" xr:uid="{577DBF0E-EE09-4FB2-91DD-BCBA05951D98}">
      <formula1>$AU$2:$AU$31</formula1>
    </dataValidation>
    <dataValidation type="list" allowBlank="1" showInputMessage="1" showErrorMessage="1" sqref="AE135:AE194 AE70:AE129 AE200:AE259 AE5:AE64" xr:uid="{0B833D9B-E69D-451C-8F89-65D98D73BFEB}">
      <formula1>$BY$2:$BY$31</formula1>
    </dataValidation>
    <dataValidation type="list" allowBlank="1" showInputMessage="1" showErrorMessage="1" sqref="AD135:AD194 AD70:AD129 AD200:AD259 AD5:AD64" xr:uid="{A0DF18FB-8BAE-410B-A809-50CA1420B2D2}">
      <formula1>$CJ$2:$CJ$31</formula1>
    </dataValidation>
    <dataValidation type="list" allowBlank="1" showInputMessage="1" showErrorMessage="1" sqref="AC70:AC129 AC135:AC194 AC200:AC259 AC5:AC64" xr:uid="{37FC27EE-62D9-4573-B788-7979436EEA73}">
      <formula1>$CT$2:$CT$31</formula1>
    </dataValidation>
    <dataValidation type="list" allowBlank="1" showInputMessage="1" showErrorMessage="1" sqref="AB70:AB129 AB135:AB194 AB200:AB259 AB5:AB64" xr:uid="{F61E1EF7-AC93-4608-9027-FEF4D6F46001}">
      <formula1>$BM$2:$BM$31</formula1>
    </dataValidation>
    <dataValidation type="list" allowBlank="1" showInputMessage="1" showErrorMessage="1" sqref="AA135:AA194 AA70:AA129 AA200:AA259 AA5:AA64" xr:uid="{5FD675EF-55E4-4780-9C93-5BF07CCFED68}">
      <formula1>$BB$2:$BB$31</formula1>
    </dataValidation>
    <dataValidation type="list" allowBlank="1" showInputMessage="1" showErrorMessage="1" sqref="T12 T77 T142 T207" xr:uid="{E7537734-06CE-4808-8D33-6E044E16525A}">
      <formula1>$DE$2:$DE$31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50F5392F-F36D-4AAA-A920-BF44E388D440}">
          <x14:formula1>
            <xm:f>'Check'!$A$2:$A$15</xm:f>
          </x14:formula1>
          <xm:sqref>T3 T68 T133 T198</xm:sqref>
        </x14:dataValidation>
        <x14:dataValidation type="list" allowBlank="1" showInputMessage="1" showErrorMessage="1" xr:uid="{4E48F4FF-B6C7-4068-958D-BADE5C279A46}">
          <x14:formula1>
            <xm:f>Sensor!$A$1:$A$200</xm:f>
          </x14:formula1>
          <xm:sqref>T6 T71 T136 T201</xm:sqref>
        </x14:dataValidation>
        <x14:dataValidation type="list" allowBlank="1" showInputMessage="1" showErrorMessage="1" xr:uid="{1BF0368B-C204-4B1B-9A74-2DD9C2D17105}">
          <x14:formula1>
            <xm:f>'Check'!$D$2:$D$15</xm:f>
          </x14:formula1>
          <xm:sqref>T2 T67 T132 T197</xm:sqref>
        </x14:dataValidation>
        <x14:dataValidation type="list" allowBlank="1" showInputMessage="1" showErrorMessage="1" xr:uid="{0101B22E-49DE-4793-B280-FF372A9B5889}">
          <x14:formula1>
            <xm:f>MPN!$A$1:$A$500</xm:f>
          </x14:formula1>
          <xm:sqref>T4 T199 T134 T69</xm:sqref>
        </x14:dataValidation>
        <x14:dataValidation type="list" allowBlank="1" showInputMessage="1" showErrorMessage="1" xr:uid="{3043280E-5FBF-442A-99F0-6B2FED694D4E}">
          <x14:formula1>
            <xm:f>ASIC!$A$2:$A$200</xm:f>
          </x14:formula1>
          <xm:sqref>T5 T70 T135 T200</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C9ADBD-9F64-4989-ABC7-FCA34C101897}">
  <sheetPr codeName="工作表9"/>
  <dimension ref="A1:EE65"/>
  <sheetViews>
    <sheetView topLeftCell="CJ1" zoomScale="70" zoomScaleNormal="70" workbookViewId="0">
      <selection activeCell="O2" sqref="O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976</v>
      </c>
      <c r="V1" s="12"/>
      <c r="W1" s="65"/>
      <c r="X1" s="12"/>
      <c r="Y1" s="7" t="str">
        <f>VLOOKUP(U1,$DX$1:$DZ$21,3,FALSE)</f>
        <v>inc_iqo</v>
      </c>
      <c r="AD1" s="8"/>
      <c r="AT1" s="34"/>
      <c r="AU1" s="5" t="s">
        <v>588</v>
      </c>
      <c r="AV1" s="5" t="s">
        <v>433</v>
      </c>
      <c r="AW1" s="5" t="s">
        <v>255</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255</v>
      </c>
      <c r="BO1" s="11" t="s">
        <v>255</v>
      </c>
      <c r="BP1" s="11" t="s">
        <v>255</v>
      </c>
      <c r="BQ1" s="11" t="s">
        <v>255</v>
      </c>
      <c r="BR1" s="11" t="s">
        <v>255</v>
      </c>
      <c r="BS1" s="11" t="s">
        <v>255</v>
      </c>
      <c r="BT1" s="11" t="s">
        <v>255</v>
      </c>
      <c r="BU1" s="12" t="s">
        <v>610</v>
      </c>
      <c r="BV1" s="10" t="s">
        <v>255</v>
      </c>
      <c r="BW1" s="10" t="s">
        <v>255</v>
      </c>
      <c r="BX1" s="9"/>
      <c r="BY1" s="11" t="s">
        <v>608</v>
      </c>
      <c r="BZ1" s="11" t="s">
        <v>565</v>
      </c>
      <c r="CA1" s="11" t="s">
        <v>812</v>
      </c>
      <c r="CB1" s="5" t="s">
        <v>564</v>
      </c>
      <c r="CC1" s="5" t="s">
        <v>974</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11.4V</v>
      </c>
      <c r="D2" s="59" t="str" cm="1">
        <f t="array" aca="1" ref="D2" ca="1">BoxVal($A2,2,COLUMN(INDIRECT("T"&amp;($A2-1)*65+2)),1)</f>
        <v>HELE</v>
      </c>
      <c r="E2" s="59" t="str" cm="1">
        <f t="array" aca="1" ref="E2" ca="1">BoxVal($A2,3,COLUMN(INDIRECT("T"&amp;($A2-1)*65+2)),1)</f>
        <v>MP</v>
      </c>
      <c r="F2" s="59" t="str" cm="1">
        <f t="array" aca="1" ref="F2" ca="1">BoxVal($A2,16,COLUMN(INDIRECT("T"&amp;($A2-1)*65+2)),1)</f>
        <v>non</v>
      </c>
      <c r="G2" s="59" t="str" cm="1">
        <f t="array" aca="1" ref="G2" ca="1">BoxVal($A2,4,COLUMN(INDIRECT("T"&amp;($A2-1)*65+2)),1)</f>
        <v>ZTS6556S-E37</v>
      </c>
      <c r="H2" s="59" t="str" cm="1">
        <f t="array" aca="1" ref="H2" ca="1">BoxVal($A2,5,COLUMN(INDIRECT("T"&amp;($A2-1)*65+2)),1)</f>
        <v>4843ZC</v>
      </c>
      <c r="I2" s="59" cm="1">
        <f t="array" aca="1" ref="I2" ca="1">BoxVal($A2,6,COLUMN(INDIRECT("T"&amp;($A2-1)*65+2)),1)</f>
        <v>2110</v>
      </c>
      <c r="J2" s="59" t="str" cm="1">
        <f t="array" aca="1" ref="J2" ca="1">BoxVal($A2,21,COLUMN(INDIRECT("T"&amp;($A2-1)*65+2)),1)</f>
        <v>15V_NormalMode</v>
      </c>
      <c r="K2" s="59" t="e" cm="1">
        <f t="array" aca="1" ref="K2" ca="1">BoxVal($A2,25,COLUMN(INDIRECT("T"&amp;($A2-1)*65+2)),1)</f>
        <v>#VALUE!</v>
      </c>
      <c r="L2" s="60" t="str" cm="1">
        <f t="array" aca="1" ref="L2" ca="1">BoxVal($A2,32,COLUMN(INDIRECT("T"&amp;($A2-1)*65+2)),1)</f>
        <v>3.3V : 20~50 (uA)
Vdc&amp;Remark: -</v>
      </c>
      <c r="M2" s="59" t="e" cm="1">
        <f t="array" aca="1" ref="M2" ca="1">BoxVal($A2,31,COLUMN(INDIRECT("T"&amp;($A2-1)*65+2)),1)</f>
        <v>#VALUE!</v>
      </c>
      <c r="N2" s="59" t="str" cm="1">
        <f t="array" aca="1" ref="N2" ca="1">BoxVal($A2,12,COLUMN(INDIRECT("T"&amp;($A2-1)*65+2)),1)</f>
        <v>Normal</v>
      </c>
      <c r="O2" s="64" t="str" cm="1">
        <f t="array" ref="O2">BoxVal($A2,2,COLUMN(V3),1)</f>
        <v>Bit2</v>
      </c>
      <c r="P2" s="64" t="e" cm="1">
        <f t="array" aca="1" ref="P2" ca="1">BoxVal($A2,2,COLUMN(INDIRECT("AB"&amp;($A2-1)*65+2)),1)</f>
        <v>#VALUE!</v>
      </c>
      <c r="Q2" s="64" t="str" cm="1">
        <f t="array" aca="1" ref="Q2" ca="1">BoxVal($A2,2,COLUMN(INDIRECT("AJ"&amp;($A2-1)*65+2)),1)</f>
        <v>生產時重新配置</v>
      </c>
      <c r="R2" s="34"/>
      <c r="S2" s="7" t="s">
        <v>24</v>
      </c>
      <c r="T2" s="15" t="s">
        <v>433</v>
      </c>
      <c r="U2" s="5" t="s">
        <v>23</v>
      </c>
      <c r="V2" s="7" t="str">
        <f>VLOOKUP(U1,$DX$1:$DZ$21,2,FALSE)</f>
        <v>Bit2</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1002</v>
      </c>
      <c r="AK2" s="16"/>
      <c r="AL2" s="16"/>
      <c r="AM2" s="16"/>
      <c r="AN2" s="16"/>
      <c r="AO2" s="16"/>
      <c r="AP2" s="16"/>
      <c r="AQ2" s="16"/>
      <c r="AR2" s="16"/>
      <c r="AS2" s="16"/>
      <c r="AT2" s="34"/>
      <c r="AU2" s="14" t="s">
        <v>1004</v>
      </c>
      <c r="AV2" s="5" t="s">
        <v>818</v>
      </c>
      <c r="AW2" s="5" t="s">
        <v>255</v>
      </c>
      <c r="AX2" s="5" t="s">
        <v>255</v>
      </c>
      <c r="AY2" s="5" t="s">
        <v>255</v>
      </c>
      <c r="AZ2" s="5" t="s">
        <v>255</v>
      </c>
      <c r="BB2" s="14" t="s">
        <v>1004</v>
      </c>
      <c r="BC2" s="5">
        <v>1</v>
      </c>
      <c r="BD2" s="5">
        <v>1</v>
      </c>
      <c r="BE2" s="5">
        <v>1</v>
      </c>
      <c r="BF2" s="14"/>
      <c r="BG2" s="14"/>
      <c r="BH2" s="14"/>
      <c r="BI2" s="14" t="s">
        <v>805</v>
      </c>
      <c r="BJ2" s="14" t="s">
        <v>562</v>
      </c>
      <c r="BK2" s="14" t="s">
        <v>562</v>
      </c>
      <c r="BM2" s="5">
        <v>0</v>
      </c>
      <c r="BU2" s="14">
        <v>0</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977</v>
      </c>
      <c r="DY2" s="22" t="s">
        <v>980</v>
      </c>
      <c r="DZ2" s="22" t="s">
        <v>981</v>
      </c>
      <c r="EB2" s="22" t="s">
        <v>987</v>
      </c>
      <c r="EC2" s="22" t="s">
        <v>1003</v>
      </c>
      <c r="ED2" s="22" t="s">
        <v>983</v>
      </c>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1005</v>
      </c>
      <c r="AV3" s="5" t="s">
        <v>584</v>
      </c>
      <c r="AW3" s="5" t="s">
        <v>255</v>
      </c>
      <c r="AX3" s="5" t="s">
        <v>255</v>
      </c>
      <c r="AY3" s="5" t="s">
        <v>255</v>
      </c>
      <c r="AZ3" s="5" t="s">
        <v>255</v>
      </c>
      <c r="BB3" s="14" t="s">
        <v>1005</v>
      </c>
      <c r="BC3" s="5">
        <v>1</v>
      </c>
      <c r="BD3" s="5">
        <v>1</v>
      </c>
      <c r="BE3" s="5">
        <v>0</v>
      </c>
      <c r="BF3" s="14"/>
      <c r="BG3" s="14"/>
      <c r="BH3" s="14"/>
      <c r="BI3" s="14" t="s">
        <v>806</v>
      </c>
      <c r="BJ3" s="14" t="s">
        <v>562</v>
      </c>
      <c r="BK3" s="14" t="s">
        <v>562</v>
      </c>
      <c r="BM3" s="5" t="s">
        <v>562</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979</v>
      </c>
      <c r="DY3" s="22" t="s">
        <v>562</v>
      </c>
      <c r="DZ3" s="22" t="s">
        <v>562</v>
      </c>
      <c r="EB3" s="22" t="s">
        <v>986</v>
      </c>
      <c r="EC3" s="22" t="s">
        <v>985</v>
      </c>
      <c r="ED3" s="22" t="s">
        <v>984</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1043</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726</v>
      </c>
      <c r="AT4" s="34"/>
      <c r="AU4" s="14" t="s">
        <v>965</v>
      </c>
      <c r="AV4" s="5" t="s">
        <v>586</v>
      </c>
      <c r="AW4" s="5" t="s">
        <v>255</v>
      </c>
      <c r="AX4" s="5" t="s">
        <v>255</v>
      </c>
      <c r="AY4" s="5" t="s">
        <v>255</v>
      </c>
      <c r="AZ4" s="5" t="s">
        <v>255</v>
      </c>
      <c r="BB4" s="14" t="s">
        <v>965</v>
      </c>
      <c r="BC4" s="5">
        <v>1</v>
      </c>
      <c r="BD4" s="5">
        <v>0</v>
      </c>
      <c r="BE4" s="5">
        <v>1</v>
      </c>
      <c r="BF4" s="14"/>
      <c r="BG4" s="14"/>
      <c r="BH4" s="14"/>
      <c r="BI4" s="14" t="s">
        <v>807</v>
      </c>
      <c r="BJ4" s="14" t="s">
        <v>562</v>
      </c>
      <c r="BK4" s="14" t="s">
        <v>562</v>
      </c>
      <c r="BM4" s="5" t="s">
        <v>562</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980</v>
      </c>
      <c r="EC4" s="22" t="s">
        <v>989</v>
      </c>
      <c r="ED4" s="22" t="s">
        <v>988</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515</v>
      </c>
      <c r="U5" s="36" t="str">
        <f ca="1">ConfigCode($AA5,$AN5,$AO5,$AP5,$AQ5,$AR5,$AF5,$AG5,2)</f>
        <v>0x00=-37.30,-36.50;</v>
      </c>
      <c r="V5" s="37"/>
      <c r="W5" s="37"/>
      <c r="X5" s="68"/>
      <c r="Y5" s="68"/>
      <c r="Z5" s="55" t="e">
        <f ca="1" xml:space="preserve">
N("vbias,vlookup vbias range")+
VLOOKUP($AA5,INDIRECT(BoxVal(ROW($AA5),34,COLUMN(T1))),2,FALSE)+
N("gain")+
$AB5+
N("vcm")+
VLOOKUP($AC5,$CT$1:$DC$31,7,FALSE)+
N("(vbias*vcp*vbg-vbias)*sensor ratio")+
VbiasCal($AA5,$AD5,$AE5,BoxVal(ROW($AC5),18,COLUMN($T$22)))+
N("vbias ref+gain ref")+
$V5+$W5</f>
        <v>#VALUE!</v>
      </c>
      <c r="AA5" s="39" t="s">
        <v>969</v>
      </c>
      <c r="AB5" s="40">
        <v>0</v>
      </c>
      <c r="AC5" s="40" t="s">
        <v>995</v>
      </c>
      <c r="AD5" s="40">
        <v>1</v>
      </c>
      <c r="AE5" s="41">
        <v>0</v>
      </c>
      <c r="AF5" s="42">
        <v>-37.299999999999997</v>
      </c>
      <c r="AG5" s="42">
        <v>-36.5</v>
      </c>
      <c r="AH5" s="43" t="e">
        <f ca="1">$AF5+$Z5</f>
        <v>#VALUE!</v>
      </c>
      <c r="AI5" s="43" t="e">
        <f ca="1">$AG5+$Z5</f>
        <v>#VALUE!</v>
      </c>
      <c r="AJ5" s="44" cm="1">
        <f t="array" aca="1" ref="AJ5" ca="1" xml:space="preserve">
N("initial sens-loopgain")+
$AF5-BoxVal(ROW($AA5),26,COLUMN(INDIRECT("T"&amp;(INT(ROW($AA22)/65))*65+2)))</f>
        <v>-37.299999999999997</v>
      </c>
      <c r="AK5" s="44">
        <f ca="1">AJ5+(AG5-AF5)</f>
        <v>-36.5</v>
      </c>
      <c r="AL5" s="44" t="e" cm="1">
        <f t="array" aca="1" ref="AL5" ca="1" xml:space="preserve">
N("initial sens-loopgain-gain-gain ref-vcm")+
$AH5-
BoxVal(ROW($AA5),26,COLUMN(INDIRECT("T"&amp;(INT(ROW($AA22)/65))*65+2)))-
$AB5-
$W5-
IFERROR(VLOOKUP($AC5,$CT$1:$DC$31,7,FALSE),0)</f>
        <v>#VALUE!</v>
      </c>
      <c r="AM5" s="44" t="e">
        <f ca="1">AL5+(AG5-AF5)</f>
        <v>#VALUE!</v>
      </c>
      <c r="AN5" s="36" t="str">
        <f ca="1">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966</v>
      </c>
      <c r="AV5" s="5" t="s">
        <v>587</v>
      </c>
      <c r="AW5" s="5" t="s">
        <v>255</v>
      </c>
      <c r="AX5" s="5" t="s">
        <v>255</v>
      </c>
      <c r="AY5" s="5" t="s">
        <v>255</v>
      </c>
      <c r="AZ5" s="5" t="s">
        <v>255</v>
      </c>
      <c r="BB5" s="14" t="s">
        <v>966</v>
      </c>
      <c r="BC5" s="5">
        <v>1</v>
      </c>
      <c r="BD5" s="5">
        <v>0</v>
      </c>
      <c r="BE5" s="5">
        <v>0</v>
      </c>
      <c r="BF5" s="14"/>
      <c r="BG5" s="14"/>
      <c r="BH5" s="14"/>
      <c r="BI5" s="14" t="s">
        <v>808</v>
      </c>
      <c r="BJ5" s="14" t="s">
        <v>562</v>
      </c>
      <c r="BK5" s="14" t="s">
        <v>562</v>
      </c>
      <c r="BM5" s="5" t="s">
        <v>562</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v>2110</v>
      </c>
      <c r="U6" s="36"/>
      <c r="V6" s="37"/>
      <c r="W6" s="37"/>
      <c r="X6" s="68"/>
      <c r="Y6" s="68"/>
      <c r="Z6" s="55"/>
      <c r="AA6" s="39"/>
      <c r="AB6" s="40"/>
      <c r="AC6" s="40"/>
      <c r="AD6" s="40"/>
      <c r="AE6" s="41"/>
      <c r="AF6" s="42"/>
      <c r="AG6" s="47"/>
      <c r="AH6" s="43"/>
      <c r="AI6" s="43"/>
      <c r="AJ6" s="44"/>
      <c r="AK6" s="44"/>
      <c r="AL6" s="44"/>
      <c r="AM6" s="44"/>
      <c r="AN6" s="36"/>
      <c r="AO6" s="36"/>
      <c r="AP6" s="36"/>
      <c r="AQ6" s="36"/>
      <c r="AR6" s="36"/>
      <c r="AS6" s="36"/>
      <c r="AT6" s="34"/>
      <c r="AU6" s="14" t="s">
        <v>967</v>
      </c>
      <c r="AV6" s="5" t="s">
        <v>580</v>
      </c>
      <c r="AW6" s="5" t="s">
        <v>255</v>
      </c>
      <c r="AX6" s="5" t="s">
        <v>255</v>
      </c>
      <c r="AY6" s="5" t="s">
        <v>255</v>
      </c>
      <c r="AZ6" s="5" t="s">
        <v>255</v>
      </c>
      <c r="BB6" s="14" t="s">
        <v>967</v>
      </c>
      <c r="BC6" s="5">
        <v>0</v>
      </c>
      <c r="BD6" s="5">
        <v>1</v>
      </c>
      <c r="BE6" s="5">
        <v>1</v>
      </c>
      <c r="BF6" s="14"/>
      <c r="BG6" s="14"/>
      <c r="BH6" s="14"/>
      <c r="BI6" s="14" t="s">
        <v>809</v>
      </c>
      <c r="BJ6" s="14" t="s">
        <v>562</v>
      </c>
      <c r="BK6" s="14" t="s">
        <v>562</v>
      </c>
      <c r="BM6" s="5" t="s">
        <v>562</v>
      </c>
      <c r="BU6" s="14" t="s">
        <v>562</v>
      </c>
      <c r="BV6" s="14" t="s">
        <v>562</v>
      </c>
      <c r="BW6" s="14" t="s">
        <v>562</v>
      </c>
      <c r="BY6" s="21">
        <v>0.1026</v>
      </c>
      <c r="BZ6" s="5">
        <v>0</v>
      </c>
      <c r="CA6" s="5">
        <v>1</v>
      </c>
      <c r="CB6" s="5">
        <v>0</v>
      </c>
      <c r="CC6" s="5">
        <v>0</v>
      </c>
      <c r="CF6" s="14"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c r="V7" s="37"/>
      <c r="W7" s="37"/>
      <c r="X7" s="68"/>
      <c r="Y7" s="68"/>
      <c r="Z7" s="55"/>
      <c r="AA7" s="39"/>
      <c r="AB7" s="40"/>
      <c r="AC7" s="40"/>
      <c r="AD7" s="40"/>
      <c r="AE7" s="41"/>
      <c r="AF7" s="42"/>
      <c r="AG7" s="47"/>
      <c r="AH7" s="43"/>
      <c r="AI7" s="43"/>
      <c r="AJ7" s="44"/>
      <c r="AK7" s="44"/>
      <c r="AL7" s="44"/>
      <c r="AM7" s="44"/>
      <c r="AN7" s="36"/>
      <c r="AO7" s="36"/>
      <c r="AP7" s="36"/>
      <c r="AQ7" s="36"/>
      <c r="AR7" s="36"/>
      <c r="AS7" s="36"/>
      <c r="AT7" s="34"/>
      <c r="AU7" s="14" t="s">
        <v>968</v>
      </c>
      <c r="AV7" s="5" t="s">
        <v>581</v>
      </c>
      <c r="AW7" s="5" t="s">
        <v>255</v>
      </c>
      <c r="AX7" s="5" t="s">
        <v>255</v>
      </c>
      <c r="AY7" s="5" t="s">
        <v>255</v>
      </c>
      <c r="AZ7" s="5" t="s">
        <v>255</v>
      </c>
      <c r="BB7" s="14" t="s">
        <v>968</v>
      </c>
      <c r="BC7" s="5">
        <v>0</v>
      </c>
      <c r="BD7" s="5">
        <v>0</v>
      </c>
      <c r="BE7" s="5">
        <v>0</v>
      </c>
      <c r="BF7" s="14"/>
      <c r="BG7" s="14"/>
      <c r="BH7" s="14"/>
      <c r="BI7" s="14" t="s">
        <v>783</v>
      </c>
      <c r="BJ7" s="14" t="s">
        <v>562</v>
      </c>
      <c r="BK7" s="14" t="s">
        <v>562</v>
      </c>
      <c r="BM7" s="5" t="s">
        <v>562</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969</v>
      </c>
      <c r="U8" s="36"/>
      <c r="V8" s="37"/>
      <c r="W8" s="37"/>
      <c r="X8" s="68"/>
      <c r="Y8" s="68"/>
      <c r="Z8" s="55"/>
      <c r="AA8" s="39"/>
      <c r="AB8" s="40"/>
      <c r="AC8" s="40"/>
      <c r="AD8" s="40"/>
      <c r="AE8" s="41"/>
      <c r="AF8" s="42"/>
      <c r="AG8" s="47"/>
      <c r="AH8" s="43"/>
      <c r="AI8" s="43"/>
      <c r="AJ8" s="44"/>
      <c r="AK8" s="44"/>
      <c r="AL8" s="44"/>
      <c r="AM8" s="44"/>
      <c r="AN8" s="36"/>
      <c r="AO8" s="36"/>
      <c r="AP8" s="36"/>
      <c r="AQ8" s="36"/>
      <c r="AR8" s="36"/>
      <c r="AS8" s="36"/>
      <c r="AT8" s="34"/>
      <c r="AU8" s="14" t="s">
        <v>969</v>
      </c>
      <c r="AV8" s="5" t="s">
        <v>582</v>
      </c>
      <c r="AW8" s="5" t="s">
        <v>255</v>
      </c>
      <c r="AX8" s="5" t="s">
        <v>255</v>
      </c>
      <c r="AY8" s="5" t="s">
        <v>255</v>
      </c>
      <c r="AZ8" s="5" t="s">
        <v>255</v>
      </c>
      <c r="BB8" s="14" t="s">
        <v>969</v>
      </c>
      <c r="BC8" s="5">
        <v>0</v>
      </c>
      <c r="BD8" s="5">
        <v>1</v>
      </c>
      <c r="BE8" s="5">
        <v>0</v>
      </c>
      <c r="BF8" s="14"/>
      <c r="BG8" s="14"/>
      <c r="BH8" s="14"/>
      <c r="BI8" s="14" t="s">
        <v>810</v>
      </c>
      <c r="BJ8" s="14" t="s">
        <v>562</v>
      </c>
      <c r="BK8" s="14" t="s">
        <v>562</v>
      </c>
      <c r="BM8" s="5" t="s">
        <v>562</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c r="V9" s="37"/>
      <c r="W9" s="37"/>
      <c r="X9" s="68"/>
      <c r="Y9" s="68"/>
      <c r="Z9" s="55"/>
      <c r="AA9" s="39"/>
      <c r="AB9" s="40"/>
      <c r="AC9" s="40"/>
      <c r="AD9" s="40"/>
      <c r="AE9" s="41"/>
      <c r="AF9" s="42"/>
      <c r="AG9" s="47"/>
      <c r="AH9" s="43"/>
      <c r="AI9" s="43"/>
      <c r="AJ9" s="44"/>
      <c r="AK9" s="44"/>
      <c r="AL9" s="44"/>
      <c r="AM9" s="44"/>
      <c r="AN9" s="36"/>
      <c r="AO9" s="36"/>
      <c r="AP9" s="36"/>
      <c r="AQ9" s="36"/>
      <c r="AR9" s="36"/>
      <c r="AS9" s="36"/>
      <c r="AT9" s="34"/>
      <c r="AU9" s="14" t="s">
        <v>587</v>
      </c>
      <c r="AV9" s="14" t="s">
        <v>583</v>
      </c>
      <c r="AW9" s="5" t="s">
        <v>255</v>
      </c>
      <c r="AX9" s="5" t="s">
        <v>255</v>
      </c>
      <c r="AY9" s="5" t="s">
        <v>255</v>
      </c>
      <c r="AZ9" s="5" t="s">
        <v>255</v>
      </c>
      <c r="BB9" s="14" t="s">
        <v>587</v>
      </c>
      <c r="BC9" s="5">
        <v>0</v>
      </c>
      <c r="BD9" s="5">
        <v>0</v>
      </c>
      <c r="BE9" s="5">
        <v>1</v>
      </c>
      <c r="BF9" s="14"/>
      <c r="BG9" s="14"/>
      <c r="BH9" s="14"/>
      <c r="BI9" s="14" t="s">
        <v>811</v>
      </c>
      <c r="BJ9" s="14" t="s">
        <v>562</v>
      </c>
      <c r="BK9" s="14" t="s">
        <v>562</v>
      </c>
      <c r="BM9" s="5" t="s">
        <v>562</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c r="V10" s="37"/>
      <c r="W10" s="37"/>
      <c r="X10" s="68"/>
      <c r="Y10" s="68"/>
      <c r="Z10" s="55"/>
      <c r="AA10" s="39"/>
      <c r="AB10" s="40"/>
      <c r="AC10" s="40"/>
      <c r="AD10" s="40"/>
      <c r="AE10" s="41"/>
      <c r="AF10" s="42"/>
      <c r="AG10" s="47"/>
      <c r="AH10" s="43"/>
      <c r="AI10" s="43"/>
      <c r="AJ10" s="44"/>
      <c r="AK10" s="44"/>
      <c r="AL10" s="44"/>
      <c r="AM10" s="44"/>
      <c r="AN10" s="36"/>
      <c r="AO10" s="36"/>
      <c r="AP10" s="36"/>
      <c r="AQ10" s="36"/>
      <c r="AR10" s="36"/>
      <c r="AS10" s="36"/>
      <c r="AT10" s="34"/>
      <c r="AU10" s="5" t="s">
        <v>436</v>
      </c>
      <c r="AV10" s="14" t="s">
        <v>562</v>
      </c>
      <c r="AW10" s="5" t="s">
        <v>255</v>
      </c>
      <c r="AX10" s="5" t="s">
        <v>255</v>
      </c>
      <c r="AY10" s="5" t="s">
        <v>255</v>
      </c>
      <c r="AZ10" s="5" t="s">
        <v>255</v>
      </c>
      <c r="BB10" s="14" t="s">
        <v>436</v>
      </c>
      <c r="BC10" s="5">
        <v>0</v>
      </c>
      <c r="BD10" s="5">
        <v>0</v>
      </c>
      <c r="BE10" s="5">
        <v>0</v>
      </c>
      <c r="BF10" s="14"/>
      <c r="BG10" s="14"/>
      <c r="BH10" s="14"/>
      <c r="BI10" s="14">
        <v>0</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c r="V11" s="37"/>
      <c r="W11" s="37"/>
      <c r="X11" s="68"/>
      <c r="Y11" s="68"/>
      <c r="Z11" s="55"/>
      <c r="AA11" s="39"/>
      <c r="AB11" s="40"/>
      <c r="AC11" s="40"/>
      <c r="AD11" s="40"/>
      <c r="AE11" s="41"/>
      <c r="AF11" s="42"/>
      <c r="AG11" s="47"/>
      <c r="AH11" s="43"/>
      <c r="AI11" s="43"/>
      <c r="AJ11" s="44"/>
      <c r="AK11" s="44"/>
      <c r="AL11" s="44"/>
      <c r="AM11" s="44"/>
      <c r="AN11" s="36"/>
      <c r="AO11" s="36"/>
      <c r="AP11" s="36"/>
      <c r="AQ11" s="36"/>
      <c r="AR11" s="36"/>
      <c r="AS11" s="36"/>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68"/>
      <c r="Y12" s="68"/>
      <c r="Z12" s="55"/>
      <c r="AA12" s="39"/>
      <c r="AB12" s="40"/>
      <c r="AC12" s="40"/>
      <c r="AD12" s="40"/>
      <c r="AE12" s="41"/>
      <c r="AF12" s="42"/>
      <c r="AG12" s="47"/>
      <c r="AH12" s="43"/>
      <c r="AI12" s="43"/>
      <c r="AJ12" s="44"/>
      <c r="AK12" s="44"/>
      <c r="AL12" s="44"/>
      <c r="AM12" s="44"/>
      <c r="AN12" s="36"/>
      <c r="AO12" s="36"/>
      <c r="AP12" s="36"/>
      <c r="AQ12" s="36"/>
      <c r="AR12" s="36"/>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992</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VLOOKUP(T4,MPN!$A$1:$E$1000,4,FALSE)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15V_NormalMode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VLOOKUP($T4,MPN!$A$1:$E$500,2,FALSE)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010ZC</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e">
        <f>VLOOKUP($T6,Sensor!$A$1:$B$100,2,FALSE)</f>
        <v>#N/A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VLOOKUP($T4,MPN!$A$1:$E$500,5,FALSE)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45118</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20~50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7.8V</v>
      </c>
      <c r="T35" s="3">
        <v>-1.62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8.4V</v>
      </c>
      <c r="T36" s="3">
        <v>0</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9V</v>
      </c>
      <c r="T37" s="3">
        <v>1.1000000000000001</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9.6V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10.2V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10.8V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11.4V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sheetData>
  <sheetProtection sheet="1" objects="1" scenarios="1"/>
  <phoneticPr fontId="1" type="noConversion"/>
  <dataValidations count="16">
    <dataValidation type="list" allowBlank="1" showInputMessage="1" showErrorMessage="1" sqref="T12" xr:uid="{0FDDB7C9-6E3D-48DD-9D8D-8D46F27EA36F}">
      <formula1>$DE$2:$DE$31</formula1>
    </dataValidation>
    <dataValidation type="list" allowBlank="1" showInputMessage="1" showErrorMessage="1" sqref="AA5:AA64" xr:uid="{4D4C5847-9379-43CC-95B7-C09AD65DCB80}">
      <formula1>$BB$2:$BB$31</formula1>
    </dataValidation>
    <dataValidation type="list" allowBlank="1" showInputMessage="1" showErrorMessage="1" sqref="AB5:AB64" xr:uid="{A73D3409-6CA4-4266-9013-FB3E2497BDE6}">
      <formula1>$BM$2:$BM$31</formula1>
    </dataValidation>
    <dataValidation type="list" allowBlank="1" showInputMessage="1" showErrorMessage="1" sqref="AC5:AC64" xr:uid="{6C173B1A-D626-4A1D-AE03-5483083CB60D}">
      <formula1>$CT$2:$CT$31</formula1>
    </dataValidation>
    <dataValidation type="list" allowBlank="1" showInputMessage="1" showErrorMessage="1" sqref="AD5:AD64" xr:uid="{B648A57E-78C9-4E37-A378-D2A4647A9CF9}">
      <formula1>$CJ$2:$CJ$31</formula1>
    </dataValidation>
    <dataValidation type="list" allowBlank="1" showInputMessage="1" showErrorMessage="1" sqref="AE5:AE64" xr:uid="{467258E0-9D43-4947-A46F-CA7DF4333058}">
      <formula1>$BY$2:$BY$31</formula1>
    </dataValidation>
    <dataValidation type="list" allowBlank="1" showInputMessage="1" showErrorMessage="1" sqref="T8" xr:uid="{C4AB3ABA-394B-4094-969B-012669740774}">
      <formula1>$AU$2:$AU$31</formula1>
    </dataValidation>
    <dataValidation type="list" allowBlank="1" showInputMessage="1" showErrorMessage="1" sqref="BI1:BK1" xr:uid="{B1BEE7D7-078C-430F-94DB-62515367BDCE}">
      <formula1>$DF$2:$DF$31</formula1>
    </dataValidation>
    <dataValidation type="list" allowBlank="1" showInputMessage="1" showErrorMessage="1" sqref="BV1:BW1" xr:uid="{658DA657-E1B1-4989-91DA-6CDA90B12C45}">
      <formula1>$DG$2:$DG$31</formula1>
    </dataValidation>
    <dataValidation type="list" allowBlank="1" showInputMessage="1" showErrorMessage="1" sqref="CF1:CH1 BU1 CP1 DA1" xr:uid="{FFF4EC57-C42F-487C-B492-44067DFCB0B1}">
      <formula1>$DJ$2:$DJ$31</formula1>
    </dataValidation>
    <dataValidation type="list" allowBlank="1" showInputMessage="1" showErrorMessage="1" sqref="CQ1:CR1" xr:uid="{4DC3780D-1971-4DB0-B545-F9EB92AC6A81}">
      <formula1>$DI$2:$DI$31</formula1>
    </dataValidation>
    <dataValidation type="list" allowBlank="1" showInputMessage="1" showErrorMessage="1" sqref="DB1:DC1" xr:uid="{7BE559F7-586E-4A6A-996E-9F3123ACAE22}">
      <formula1>$DH$2:$DH$31</formula1>
    </dataValidation>
    <dataValidation type="list" allowBlank="1" showInputMessage="1" showErrorMessage="1" sqref="U1" xr:uid="{70FE20CF-C78D-4DFC-9679-9576184C4D90}">
      <formula1>$DX$2:$DX$21</formula1>
    </dataValidation>
    <dataValidation type="list" allowBlank="1" showInputMessage="1" showErrorMessage="1" sqref="T15" xr:uid="{405856EF-96EE-45A4-BBCF-C61B9150839A}">
      <formula1>$DT$1:$DT$31</formula1>
    </dataValidation>
    <dataValidation type="list" allowBlank="1" showInputMessage="1" showErrorMessage="1" sqref="T10" xr:uid="{8463B3D1-4B71-4FBA-8342-45FA24290A6D}">
      <formula1>"NormalMode,TestMode,VBMode,VBTMode,ClockMode"</formula1>
    </dataValidation>
    <dataValidation type="list" allowBlank="1" showInputMessage="1" showErrorMessage="1" sqref="T9" xr:uid="{D33972F5-2DDB-4714-8EF6-591B261F4DF6}">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9018F321-E400-4715-A8AF-1963D00114F1}">
          <x14:formula1>
            <xm:f>'Check'!$D$2:$D$15</xm:f>
          </x14:formula1>
          <xm:sqref>T2</xm:sqref>
        </x14:dataValidation>
        <x14:dataValidation type="list" allowBlank="1" showInputMessage="1" showErrorMessage="1" xr:uid="{37187806-267F-4209-8486-A989B7B50F73}">
          <x14:formula1>
            <xm:f>Sensor!$A$1:$A$200</xm:f>
          </x14:formula1>
          <xm:sqref>T6</xm:sqref>
        </x14:dataValidation>
        <x14:dataValidation type="list" allowBlank="1" showInputMessage="1" showErrorMessage="1" xr:uid="{86708CD0-86DE-4CF3-9AEB-15F60B557A61}">
          <x14:formula1>
            <xm:f>'Check'!$A$2:$A$15</xm:f>
          </x14:formula1>
          <xm:sqref>T3</xm:sqref>
        </x14:dataValidation>
        <x14:dataValidation type="list" allowBlank="1" showInputMessage="1" showErrorMessage="1" xr:uid="{B97DBEED-6D6A-40ED-B1A5-3984D5E3B1F9}">
          <x14:formula1>
            <xm:f>MPN!$A$1:$A$500</xm:f>
          </x14:formula1>
          <xm:sqref>T4</xm:sqref>
        </x14:dataValidation>
        <x14:dataValidation type="list" allowBlank="1" showInputMessage="1" showErrorMessage="1" xr:uid="{3390595D-A56E-4FF3-9EB9-ED854ED4824A}">
          <x14:formula1>
            <xm:f>ASIC!$A$2:$A$200</xm:f>
          </x14:formula1>
          <xm:sqref>T5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330AC-F65E-4641-A288-CE67DD8D4E3E}">
  <sheetPr codeName="工作表10"/>
  <dimension ref="A1:EE130"/>
  <sheetViews>
    <sheetView topLeftCell="CR1" zoomScale="70" zoomScaleNormal="70" workbookViewId="0">
      <selection activeCell="DC7" sqref="DC7"/>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978</v>
      </c>
      <c r="V1" s="12"/>
      <c r="W1" s="65"/>
      <c r="X1" s="12"/>
      <c r="Y1" s="7" t="str">
        <f>VLOOKUP(U1,$DX$1:$DZ$21,3,FALSE)</f>
        <v>-</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255</v>
      </c>
      <c r="BO1" s="11" t="s">
        <v>255</v>
      </c>
      <c r="BP1" s="11" t="s">
        <v>255</v>
      </c>
      <c r="BQ1" s="11" t="s">
        <v>255</v>
      </c>
      <c r="BR1" s="11" t="s">
        <v>255</v>
      </c>
      <c r="BS1" s="11" t="s">
        <v>255</v>
      </c>
      <c r="BT1" s="11" t="s">
        <v>255</v>
      </c>
      <c r="BU1" s="12" t="s">
        <v>610</v>
      </c>
      <c r="BV1" s="10" t="s">
        <v>255</v>
      </c>
      <c r="BW1" s="10" t="s">
        <v>255</v>
      </c>
      <c r="BX1" s="9"/>
      <c r="BY1" s="11" t="s">
        <v>608</v>
      </c>
      <c r="BZ1" s="11" t="s">
        <v>565</v>
      </c>
      <c r="CA1" s="11" t="s">
        <v>812</v>
      </c>
      <c r="CB1" s="5" t="s">
        <v>564</v>
      </c>
      <c r="CC1" s="5" t="s">
        <v>974</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9.6V</v>
      </c>
      <c r="D2" s="59" t="str" cm="1">
        <f t="array" aca="1" ref="D2" ca="1">BoxVal($A2,2,COLUMN(INDIRECT("T"&amp;($A2-1)*65+2)),1)</f>
        <v>HELE</v>
      </c>
      <c r="E2" s="59" t="str" cm="1">
        <f t="array" aca="1" ref="E2" ca="1">BoxVal($A2,3,COLUMN(INDIRECT("T"&amp;($A2-1)*65+2)),1)</f>
        <v>TR</v>
      </c>
      <c r="F2" s="59" t="str" cm="1">
        <f t="array" aca="1" ref="F2" ca="1">BoxVal($A2,16,COLUMN(INDIRECT("T"&amp;($A2-1)*65+2)),1)</f>
        <v>non</v>
      </c>
      <c r="G2" s="59" t="str" cm="1">
        <f t="array" aca="1" ref="G2" ca="1">BoxVal($A2,4,COLUMN(INDIRECT("T"&amp;($A2-1)*65+2)),1)</f>
        <v>ZTS6554-E38</v>
      </c>
      <c r="H2" s="59" t="str" cm="1">
        <f t="array" aca="1" ref="H2" ca="1">BoxVal($A2,5,COLUMN(INDIRECT("T"&amp;($A2-1)*65+2)),1)</f>
        <v>4843ZD</v>
      </c>
      <c r="I2" s="59" cm="1">
        <f t="array" aca="1" ref="I2" ca="1">BoxVal($A2,6,COLUMN(INDIRECT("T"&amp;($A2-1)*65+2)),1)</f>
        <v>2110</v>
      </c>
      <c r="J2" s="59" t="str" cm="1">
        <f t="array" aca="1" ref="J2" ca="1">BoxVal($A2,21,COLUMN(INDIRECT("T"&amp;($A2-1)*65+2)),1)</f>
        <v>10V_NormalMode</v>
      </c>
      <c r="K2" s="59" t="e" cm="1">
        <f t="array" aca="1" ref="K2" ca="1">BoxVal($A2,25,COLUMN(INDIRECT("T"&amp;($A2-1)*65+2)),1)</f>
        <v>#VALUE!</v>
      </c>
      <c r="L2" s="60" t="str" cm="1">
        <f t="array" aca="1" ref="L2" ca="1">BoxVal($A2,32,COLUMN(INDIRECT("T"&amp;($A2-1)*65+2)),1)</f>
        <v>3.3V : 20~50 (uA)
Vdc&amp;Remark: -</v>
      </c>
      <c r="M2" s="59" t="e" cm="1">
        <f t="array" aca="1" ref="M2" ca="1">BoxVal($A2,31,COLUMN(INDIRECT("T"&amp;($A2-1)*65+2)),1)</f>
        <v>#VALUE!</v>
      </c>
      <c r="N2" s="59" t="str" cm="1">
        <f t="array" aca="1" ref="N2" ca="1">BoxVal($A2,12,COLUMN(INDIRECT("T"&amp;($A2-1)*65+2)),1)</f>
        <v>Normal</v>
      </c>
      <c r="O2" s="64" t="str" cm="1">
        <f t="array" ref="O2">BoxVal($A2,2,COLUMN(V3),1)</f>
        <v>-</v>
      </c>
      <c r="P2" s="64" t="e" cm="1">
        <f t="array" aca="1" ref="P2" ca="1">BoxVal($A2,2,COLUMN(INDIRECT("AB"&amp;($A2-1)*65+2)),1)</f>
        <v>#VALUE!</v>
      </c>
      <c r="Q2" s="64" t="str" cm="1">
        <f t="array" aca="1" ref="Q2" ca="1">BoxVal($A2,2,COLUMN(INDIRECT("AJ"&amp;($A2-1)*65+2)),1)</f>
        <v>生產時重新配置</v>
      </c>
      <c r="R2" s="34"/>
      <c r="S2" s="7" t="s">
        <v>24</v>
      </c>
      <c r="T2" s="15" t="s">
        <v>433</v>
      </c>
      <c r="U2" s="5" t="s">
        <v>23</v>
      </c>
      <c r="V2" s="7" t="str">
        <f>VLOOKUP(U1,$DX$1:$DZ$21,2,FALSE)</f>
        <v>-</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1002</v>
      </c>
      <c r="AK2" s="16"/>
      <c r="AL2" s="16"/>
      <c r="AM2" s="16"/>
      <c r="AN2" s="16"/>
      <c r="AO2" s="16"/>
      <c r="AP2" s="16"/>
      <c r="AQ2" s="16"/>
      <c r="AR2" s="16"/>
      <c r="AS2" s="16"/>
      <c r="AT2" s="34"/>
      <c r="AU2" s="14" t="s">
        <v>966</v>
      </c>
      <c r="AV2" s="5" t="s">
        <v>584</v>
      </c>
      <c r="AW2" s="5" t="s">
        <v>584</v>
      </c>
      <c r="AX2" s="5" t="s">
        <v>255</v>
      </c>
      <c r="AY2" s="5" t="s">
        <v>255</v>
      </c>
      <c r="AZ2" s="5" t="s">
        <v>255</v>
      </c>
      <c r="BB2" s="14" t="s">
        <v>966</v>
      </c>
      <c r="BC2" s="5">
        <v>1</v>
      </c>
      <c r="BD2" s="5">
        <v>1</v>
      </c>
      <c r="BE2" s="5">
        <v>1</v>
      </c>
      <c r="BF2" s="14"/>
      <c r="BG2" s="14"/>
      <c r="BH2" s="14"/>
      <c r="BI2" s="14" t="s">
        <v>805</v>
      </c>
      <c r="BJ2" s="14" t="s">
        <v>562</v>
      </c>
      <c r="BK2" s="14" t="s">
        <v>562</v>
      </c>
      <c r="BM2" s="5">
        <v>0</v>
      </c>
      <c r="BU2" s="14">
        <v>0</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977</v>
      </c>
      <c r="DY2" s="22" t="s">
        <v>980</v>
      </c>
      <c r="DZ2" s="22" t="s">
        <v>981</v>
      </c>
      <c r="EB2" s="22" t="s">
        <v>987</v>
      </c>
      <c r="EC2" s="22" t="s">
        <v>1003</v>
      </c>
      <c r="ED2" s="22" t="s">
        <v>983</v>
      </c>
    </row>
    <row r="3" spans="1:134" ht="30" customHeight="1" x14ac:dyDescent="0.25">
      <c r="A3" s="58">
        <v>2</v>
      </c>
      <c r="B3" s="63" t="str">
        <f t="shared" si="0"/>
        <v>=Block2==</v>
      </c>
      <c r="C3" s="59" t="str" cm="1">
        <f t="array" aca="1" ref="C3" ca="1">BoxVal($A3,8,COLUMN(INDIRECT("T"&amp;($A3-1)*65+2)),1)</f>
        <v>9.6V</v>
      </c>
      <c r="D3" s="59" t="str" cm="1">
        <f t="array" aca="1" ref="D3" ca="1">BoxVal($A3,2,COLUMN(INDIRECT("T"&amp;($A3-1)*65+2)),1)</f>
        <v>CPC</v>
      </c>
      <c r="E3" s="59" t="str" cm="1">
        <f t="array" aca="1" ref="E3" ca="1">BoxVal($A3,3,COLUMN(INDIRECT("T"&amp;($A3-1)*65+2)),1)</f>
        <v>PR</v>
      </c>
      <c r="F3" s="59" t="str" cm="1">
        <f t="array" aca="1" ref="F3" ca="1">BoxVal($A3,16,COLUMN(INDIRECT("T"&amp;($A3-1)*65+2)),1)</f>
        <v>non</v>
      </c>
      <c r="G3" s="59" t="str" cm="1">
        <f t="array" aca="1" ref="G3" ca="1">BoxVal($A3,4,COLUMN(INDIRECT("T"&amp;($A3-1)*65+2)),1)</f>
        <v>ZTS6554-E38</v>
      </c>
      <c r="H3" s="59" t="str" cm="1">
        <f t="array" aca="1" ref="H3" ca="1">BoxVal($A3,5,COLUMN(INDIRECT("T"&amp;($A3-1)*65+2)),1)</f>
        <v>4843ZD</v>
      </c>
      <c r="I3" s="59" cm="1">
        <f t="array" aca="1" ref="I3" ca="1">BoxVal($A3,6,COLUMN(INDIRECT("T"&amp;($A3-1)*65+2)),1)</f>
        <v>2110</v>
      </c>
      <c r="J3" s="59" t="str" cm="1">
        <f t="array" aca="1" ref="J3" ca="1">BoxVal($A3,21,COLUMN(INDIRECT("T"&amp;($A3-1)*65+2)),1)</f>
        <v>10V_NormalMode</v>
      </c>
      <c r="K3" s="59" t="e" cm="1">
        <f t="array" aca="1" ref="K3" ca="1">BoxVal($A3,25,COLUMN(INDIRECT("T"&amp;($A3-1)*65+2)),1)</f>
        <v>#VALUE!</v>
      </c>
      <c r="L3" s="60" t="str" cm="1">
        <f t="array" aca="1" ref="L3" ca="1">BoxVal($A3,32,COLUMN(INDIRECT("T"&amp;($A3-1)*65+2)),1)</f>
        <v>3.3V : 20~50 (uA)
Vdc&amp;Remark: -</v>
      </c>
      <c r="M3" s="59" t="e" cm="1">
        <f t="array" aca="1" ref="M3" ca="1">BoxVal($A3,31,COLUMN(INDIRECT("T"&amp;($A3-1)*65+2)),1)</f>
        <v>#VALUE!</v>
      </c>
      <c r="N3" s="59" t="str" cm="1">
        <f t="array" aca="1" ref="N3" ca="1">BoxVal($A3,12,COLUMN(INDIRECT("T"&amp;($A3-1)*65+2)),1)</f>
        <v>Normal</v>
      </c>
      <c r="O3" s="64" t="str" cm="1">
        <f t="array" ref="O3">BoxVal($A3,2,COLUMN(V4),1)</f>
        <v>-</v>
      </c>
      <c r="P3" s="64" t="e" cm="1">
        <f t="array" aca="1" ref="P3" ca="1">BoxVal($A3,2,COLUMN(INDIRECT("AB"&amp;($A3-1)*65+2)),1)</f>
        <v>#VALUE!</v>
      </c>
      <c r="Q3" s="64" t="str" cm="1">
        <f t="array" aca="1" ref="Q3" ca="1">BoxVal($A3,2,COLUMN(INDIRECT("AJ"&amp;($A3-1)*65+2)),1)</f>
        <v>生產時重新配置</v>
      </c>
      <c r="R3" s="34"/>
      <c r="S3" s="7" t="s">
        <v>5</v>
      </c>
      <c r="T3" s="15" t="s">
        <v>449</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967</v>
      </c>
      <c r="AV3" s="5" t="s">
        <v>586</v>
      </c>
      <c r="AW3" s="5" t="s">
        <v>586</v>
      </c>
      <c r="AX3" s="5" t="s">
        <v>255</v>
      </c>
      <c r="AY3" s="5" t="s">
        <v>255</v>
      </c>
      <c r="AZ3" s="5" t="s">
        <v>255</v>
      </c>
      <c r="BB3" s="14" t="s">
        <v>967</v>
      </c>
      <c r="BC3" s="5">
        <v>1</v>
      </c>
      <c r="BD3" s="5">
        <v>1</v>
      </c>
      <c r="BE3" s="5">
        <v>0</v>
      </c>
      <c r="BF3" s="14"/>
      <c r="BG3" s="14"/>
      <c r="BH3" s="14"/>
      <c r="BI3" s="14" t="s">
        <v>806</v>
      </c>
      <c r="BJ3" s="14" t="s">
        <v>562</v>
      </c>
      <c r="BK3" s="14" t="s">
        <v>562</v>
      </c>
      <c r="BM3" s="5" t="s">
        <v>562</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979</v>
      </c>
      <c r="DY3" s="22" t="s">
        <v>562</v>
      </c>
      <c r="DZ3" s="22" t="s">
        <v>562</v>
      </c>
      <c r="EB3" s="22" t="s">
        <v>986</v>
      </c>
      <c r="EC3" s="22" t="s">
        <v>985</v>
      </c>
      <c r="ED3" s="22" t="s">
        <v>984</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1044</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726</v>
      </c>
      <c r="AT4" s="34"/>
      <c r="AU4" s="14" t="s">
        <v>968</v>
      </c>
      <c r="AV4" s="5" t="s">
        <v>587</v>
      </c>
      <c r="AW4" s="5" t="s">
        <v>587</v>
      </c>
      <c r="AX4" s="5" t="s">
        <v>255</v>
      </c>
      <c r="AY4" s="5" t="s">
        <v>255</v>
      </c>
      <c r="AZ4" s="5" t="s">
        <v>255</v>
      </c>
      <c r="BB4" s="14" t="s">
        <v>968</v>
      </c>
      <c r="BC4" s="5">
        <v>1</v>
      </c>
      <c r="BD4" s="5">
        <v>0</v>
      </c>
      <c r="BE4" s="5">
        <v>1</v>
      </c>
      <c r="BF4" s="14"/>
      <c r="BG4" s="14"/>
      <c r="BH4" s="14"/>
      <c r="BI4" s="14" t="s">
        <v>807</v>
      </c>
      <c r="BJ4" s="14" t="s">
        <v>562</v>
      </c>
      <c r="BK4" s="14" t="s">
        <v>562</v>
      </c>
      <c r="BM4" s="5" t="s">
        <v>562</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980</v>
      </c>
      <c r="EC4" s="22" t="s">
        <v>989</v>
      </c>
      <c r="ED4" s="22" t="s">
        <v>988</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72</v>
      </c>
      <c r="U5" s="36" t="str">
        <f t="shared" ref="U5:U14" ca="1" si="1">ConfigCode($AA5,$AN5,$AO5,$AP5,$AQ5,$AR5,$AF5,$AG5,2)</f>
        <v>0x03=-36.40,-35.80;</v>
      </c>
      <c r="V5" s="37">
        <v>-0.15</v>
      </c>
      <c r="W5" s="37"/>
      <c r="X5" s="68"/>
      <c r="Y5" s="68">
        <v>-1.43</v>
      </c>
      <c r="Z5" s="55">
        <f t="shared" ref="Z5:Z14" ca="1" si="2" xml:space="preserve">
N("vbias,vlookup vbias range")+
VLOOKUP($AA5,INDIRECT(BoxVal(ROW($AA5),34,COLUMN(T1))),2,FALSE)+
N("gain")+
$AB5+
N("vcm")+
VLOOKUP($AC5,$CT$1:$DC$31,7,FALSE)+
N("(vbias*vcp*vbg-vbias)*sensor ratio")+
VbiasCal($AA5,$AD5,$AE5,BoxVal(ROW($AC5),18,COLUMN($T$22)))+
N("vbias ref+gain ref")+
$V5+$W5</f>
        <v>-1.7351519999999996</v>
      </c>
      <c r="AA5" s="39" t="s">
        <v>966</v>
      </c>
      <c r="AB5" s="40">
        <v>0</v>
      </c>
      <c r="AC5" s="40" t="s">
        <v>995</v>
      </c>
      <c r="AD5" s="40">
        <v>1</v>
      </c>
      <c r="AE5" s="41">
        <v>-7.6799999999999993E-2</v>
      </c>
      <c r="AF5" s="42">
        <v>-36.4</v>
      </c>
      <c r="AG5" s="42">
        <v>-35.799999999999997</v>
      </c>
      <c r="AH5" s="43">
        <f ca="1">$AF5+$Z5</f>
        <v>-38.135151999999998</v>
      </c>
      <c r="AI5" s="43">
        <f ca="1">$AG5+$Z5</f>
        <v>-37.535151999999997</v>
      </c>
      <c r="AJ5" s="44" cm="1">
        <f t="array" aca="1" ref="AJ5" ca="1" xml:space="preserve">
N("initial sens-loopgain")+
$AF5-BoxVal(ROW($AA5),26,COLUMN(INDIRECT("T"&amp;(INT(ROW($AA22)/65))*65+2)))</f>
        <v>-36.4</v>
      </c>
      <c r="AK5" s="44">
        <f ca="1">AJ5+(AG5-AF5)</f>
        <v>-35.799999999999997</v>
      </c>
      <c r="AL5" s="44" cm="1">
        <f t="array" aca="1" ref="AL5" ca="1" xml:space="preserve">
N("initial sens-loopgain-gain-gain ref-vcm")+
$AH5-
BoxVal(ROW($AA5),26,COLUMN(INDIRECT("T"&amp;(INT(ROW($AA22)/65))*65+2)))-
$AB5-
$W5-
IFERROR(VLOOKUP($AC5,$CT$1:$DC$31,7,FALSE),0)</f>
        <v>-38.135151999999998</v>
      </c>
      <c r="AM5" s="44">
        <f ca="1">AL5+(AG5-AF5)</f>
        <v>-37.535151999999997</v>
      </c>
      <c r="AN5" s="36" t="str">
        <f t="shared" ref="AN5:AN14" ca="1" si="3">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03</v>
      </c>
      <c r="AS5" s="33" t="s">
        <v>1047</v>
      </c>
      <c r="AT5" s="34"/>
      <c r="AU5" s="14" t="s">
        <v>969</v>
      </c>
      <c r="AV5" s="5" t="s">
        <v>580</v>
      </c>
      <c r="AW5" s="5" t="s">
        <v>580</v>
      </c>
      <c r="AX5" s="5" t="s">
        <v>255</v>
      </c>
      <c r="AY5" s="5" t="s">
        <v>255</v>
      </c>
      <c r="AZ5" s="5" t="s">
        <v>255</v>
      </c>
      <c r="BB5" s="14" t="s">
        <v>969</v>
      </c>
      <c r="BC5" s="5">
        <v>1</v>
      </c>
      <c r="BD5" s="5">
        <v>0</v>
      </c>
      <c r="BE5" s="5">
        <v>0</v>
      </c>
      <c r="BF5" s="14"/>
      <c r="BG5" s="14"/>
      <c r="BH5" s="14"/>
      <c r="BI5" s="14" t="s">
        <v>808</v>
      </c>
      <c r="BJ5" s="14" t="s">
        <v>562</v>
      </c>
      <c r="BK5" s="14" t="s">
        <v>562</v>
      </c>
      <c r="BM5" s="5" t="s">
        <v>562</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v>2110</v>
      </c>
      <c r="U6" s="36" t="str">
        <f t="shared" ca="1" si="1"/>
        <v>0x02=-37.00,-36.40;</v>
      </c>
      <c r="V6" s="37">
        <v>-0.15</v>
      </c>
      <c r="W6" s="37"/>
      <c r="X6" s="68"/>
      <c r="Y6" s="68">
        <v>-0.84</v>
      </c>
      <c r="Z6" s="55">
        <f t="shared" ca="1" si="2"/>
        <v>-1.2088319999999997</v>
      </c>
      <c r="AA6" s="39" t="s">
        <v>966</v>
      </c>
      <c r="AB6" s="40">
        <v>0</v>
      </c>
      <c r="AC6" s="40" t="s">
        <v>995</v>
      </c>
      <c r="AD6" s="40">
        <v>1</v>
      </c>
      <c r="AE6" s="41">
        <v>-5.1299999999999998E-2</v>
      </c>
      <c r="AF6" s="42">
        <v>-37</v>
      </c>
      <c r="AG6" s="47">
        <f>AF5</f>
        <v>-36.4</v>
      </c>
      <c r="AH6" s="43">
        <f t="shared" ref="AH6:AH14" ca="1" si="4">$AF6+$Z6</f>
        <v>-38.208832000000001</v>
      </c>
      <c r="AI6" s="43">
        <f t="shared" ref="AI6:AI14" ca="1" si="5">$AG6+$Z6</f>
        <v>-37.608832</v>
      </c>
      <c r="AJ6" s="44" cm="1">
        <f t="array" aca="1" ref="AJ6" ca="1" xml:space="preserve">
N("initial sens-loopgain")+
$AF6-BoxVal(ROW($AA6),26,COLUMN(INDIRECT("T"&amp;(INT(ROW($AA23)/65))*65+2)))</f>
        <v>-37</v>
      </c>
      <c r="AK6" s="44">
        <f t="shared" ref="AK6:AK14" ca="1" si="6">AJ6+(AG6-AF6)</f>
        <v>-36.4</v>
      </c>
      <c r="AL6" s="44" cm="1">
        <f t="array" aca="1" ref="AL6" ca="1" xml:space="preserve">
N("initial sens-loopgain-gain-gain ref-vcm")+
$AH6-
BoxVal(ROW($AA6),26,COLUMN(INDIRECT("T"&amp;(INT(ROW($AA23)/65))*65+2)))-
$AB6-
$W6-
IFERROR(VLOOKUP($AC6,$CT$1:$DC$31,7,FALSE),0)</f>
        <v>-38.208832000000001</v>
      </c>
      <c r="AM6" s="44">
        <f t="shared" ref="AM6:AM14" ca="1" si="7">AL6+(AG6-AF6)</f>
        <v>-37.608832</v>
      </c>
      <c r="AN6" s="36" t="str">
        <f t="shared" ca="1" si="3"/>
        <v>00</v>
      </c>
      <c r="AO6" s="36" t="str" cm="1">
        <f t="array" aca="1" ref="AO6" ca="1">ManualLookup(AB6,BoxVal(ROW(AB6),4,COLUMN(AO4)),INDIRECT(DO$3))</f>
        <v>00</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02</v>
      </c>
      <c r="AS6" s="33" t="s">
        <v>1047</v>
      </c>
      <c r="AT6" s="34"/>
      <c r="AU6" s="14" t="s">
        <v>587</v>
      </c>
      <c r="AV6" s="5" t="s">
        <v>581</v>
      </c>
      <c r="AW6" s="5" t="s">
        <v>581</v>
      </c>
      <c r="AX6" s="5" t="s">
        <v>255</v>
      </c>
      <c r="AY6" s="5" t="s">
        <v>255</v>
      </c>
      <c r="AZ6" s="5" t="s">
        <v>255</v>
      </c>
      <c r="BB6" s="14" t="s">
        <v>587</v>
      </c>
      <c r="BC6" s="5">
        <v>0</v>
      </c>
      <c r="BD6" s="5">
        <v>1</v>
      </c>
      <c r="BE6" s="5">
        <v>1</v>
      </c>
      <c r="BF6" s="14"/>
      <c r="BG6" s="14"/>
      <c r="BH6" s="14"/>
      <c r="BI6" s="14" t="s">
        <v>809</v>
      </c>
      <c r="BJ6" s="14" t="s">
        <v>562</v>
      </c>
      <c r="BK6" s="14" t="s">
        <v>562</v>
      </c>
      <c r="BM6" s="5" t="s">
        <v>562</v>
      </c>
      <c r="BU6" s="14" t="s">
        <v>562</v>
      </c>
      <c r="BV6" s="14" t="s">
        <v>562</v>
      </c>
      <c r="BW6" s="14" t="s">
        <v>562</v>
      </c>
      <c r="BY6" s="21">
        <v>0.1026</v>
      </c>
      <c r="BZ6" s="5">
        <v>0</v>
      </c>
      <c r="CA6" s="5">
        <v>1</v>
      </c>
      <c r="CB6" s="5">
        <v>0</v>
      </c>
      <c r="CC6" s="5">
        <v>0</v>
      </c>
      <c r="CF6" s="14"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0x01=-37.60,-37.00;</v>
      </c>
      <c r="V7" s="37">
        <v>-0.15</v>
      </c>
      <c r="W7" s="37"/>
      <c r="X7" s="68"/>
      <c r="Y7" s="68">
        <v>-0.45</v>
      </c>
      <c r="Z7" s="55">
        <f t="shared" ca="1" si="2"/>
        <v>-0.67838399999999999</v>
      </c>
      <c r="AA7" s="39" t="s">
        <v>966</v>
      </c>
      <c r="AB7" s="40">
        <v>0</v>
      </c>
      <c r="AC7" s="40" t="s">
        <v>995</v>
      </c>
      <c r="AD7" s="40">
        <v>1</v>
      </c>
      <c r="AE7" s="41">
        <v>-2.5600000000000001E-2</v>
      </c>
      <c r="AF7" s="42">
        <v>-37.6</v>
      </c>
      <c r="AG7" s="47">
        <f t="shared" ref="AG7:AG14" si="8">AF6</f>
        <v>-37</v>
      </c>
      <c r="AH7" s="43">
        <f t="shared" ca="1" si="4"/>
        <v>-38.278384000000003</v>
      </c>
      <c r="AI7" s="43">
        <f t="shared" ca="1" si="5"/>
        <v>-37.678384000000001</v>
      </c>
      <c r="AJ7" s="44" cm="1">
        <f t="array" aca="1" ref="AJ7" ca="1" xml:space="preserve">
N("initial sens-loopgain")+
$AF7-BoxVal(ROW($AA7),26,COLUMN(INDIRECT("T"&amp;(INT(ROW($AA24)/65))*65+2)))</f>
        <v>-37.6</v>
      </c>
      <c r="AK7" s="44">
        <f t="shared" ca="1" si="6"/>
        <v>-37</v>
      </c>
      <c r="AL7" s="44" cm="1">
        <f t="array" aca="1" ref="AL7" ca="1" xml:space="preserve">
N("initial sens-loopgain-gain-gain ref-vcm")+
$AH7-
BoxVal(ROW($AA7),26,COLUMN(INDIRECT("T"&amp;(INT(ROW($AA24)/65))*65+2)))-
$AB7-
$W7-
IFERROR(VLOOKUP($AC7,$CT$1:$DC$31,7,FALSE),0)</f>
        <v>-38.278384000000003</v>
      </c>
      <c r="AM7" s="44">
        <f t="shared" ca="1" si="7"/>
        <v>-37.678384000000001</v>
      </c>
      <c r="AN7" s="36" t="str">
        <f t="shared" ca="1" si="3"/>
        <v>00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01</v>
      </c>
      <c r="AS7" s="33" t="s">
        <v>1047</v>
      </c>
      <c r="AT7" s="34"/>
      <c r="AU7" s="14" t="s">
        <v>970</v>
      </c>
      <c r="AV7" s="5" t="s">
        <v>582</v>
      </c>
      <c r="AW7" s="5" t="s">
        <v>585</v>
      </c>
      <c r="AX7" s="5" t="s">
        <v>255</v>
      </c>
      <c r="AY7" s="5" t="s">
        <v>255</v>
      </c>
      <c r="AZ7" s="5" t="s">
        <v>255</v>
      </c>
      <c r="BB7" s="14" t="s">
        <v>970</v>
      </c>
      <c r="BC7" s="5">
        <v>0</v>
      </c>
      <c r="BD7" s="5">
        <v>0</v>
      </c>
      <c r="BE7" s="5">
        <v>0</v>
      </c>
      <c r="BF7" s="14"/>
      <c r="BG7" s="14"/>
      <c r="BH7" s="14"/>
      <c r="BI7" s="14" t="s">
        <v>783</v>
      </c>
      <c r="BJ7" s="14" t="s">
        <v>562</v>
      </c>
      <c r="BK7" s="14" t="s">
        <v>562</v>
      </c>
      <c r="BM7" s="5" t="s">
        <v>562</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966</v>
      </c>
      <c r="U8" s="36" t="str">
        <f t="shared" ca="1" si="1"/>
        <v>0x00=-38.20,-37.60;</v>
      </c>
      <c r="V8" s="37"/>
      <c r="W8" s="37"/>
      <c r="X8" s="68"/>
      <c r="Y8" s="68"/>
      <c r="Z8" s="55">
        <f t="shared" ca="1" si="2"/>
        <v>0</v>
      </c>
      <c r="AA8" s="39" t="s">
        <v>966</v>
      </c>
      <c r="AB8" s="40">
        <v>0</v>
      </c>
      <c r="AC8" s="40" t="s">
        <v>995</v>
      </c>
      <c r="AD8" s="40">
        <v>1</v>
      </c>
      <c r="AE8" s="41">
        <v>0</v>
      </c>
      <c r="AF8" s="42">
        <v>-38.200000000000003</v>
      </c>
      <c r="AG8" s="47">
        <f t="shared" si="8"/>
        <v>-37.6</v>
      </c>
      <c r="AH8" s="43">
        <f t="shared" ca="1" si="4"/>
        <v>-38.200000000000003</v>
      </c>
      <c r="AI8" s="43">
        <f t="shared" ca="1" si="5"/>
        <v>-37.6</v>
      </c>
      <c r="AJ8" s="44" cm="1">
        <f t="array" aca="1" ref="AJ8" ca="1" xml:space="preserve">
N("initial sens-loopgain")+
$AF8-BoxVal(ROW($AA8),26,COLUMN(INDIRECT("T"&amp;(INT(ROW($AA25)/65))*65+2)))</f>
        <v>-38.200000000000003</v>
      </c>
      <c r="AK8" s="44">
        <f t="shared" ca="1" si="6"/>
        <v>-37.6</v>
      </c>
      <c r="AL8" s="44" cm="1">
        <f t="array" aca="1" ref="AL8" ca="1" xml:space="preserve">
N("initial sens-loopgain-gain-gain ref-vcm")+
$AH8-
BoxVal(ROW($AA8),26,COLUMN(INDIRECT("T"&amp;(INT(ROW($AA25)/65))*65+2)))-
$AB8-
$W8-
IFERROR(VLOOKUP($AC8,$CT$1:$DC$31,7,FALSE),0)</f>
        <v>-38.200000000000003</v>
      </c>
      <c r="AM8" s="44">
        <f t="shared" ca="1" si="7"/>
        <v>-37.6</v>
      </c>
      <c r="AN8" s="36" t="str">
        <f t="shared" ca="1" si="3"/>
        <v>00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3" t="s">
        <v>1047</v>
      </c>
      <c r="AT8" s="34"/>
      <c r="AU8" s="14" t="s">
        <v>971</v>
      </c>
      <c r="AV8" s="5" t="s">
        <v>583</v>
      </c>
      <c r="AW8" s="5" t="s">
        <v>582</v>
      </c>
      <c r="AX8" s="5" t="s">
        <v>255</v>
      </c>
      <c r="AY8" s="5" t="s">
        <v>255</v>
      </c>
      <c r="AZ8" s="5" t="s">
        <v>255</v>
      </c>
      <c r="BB8" s="14" t="s">
        <v>971</v>
      </c>
      <c r="BC8" s="5">
        <v>0</v>
      </c>
      <c r="BD8" s="5">
        <v>1</v>
      </c>
      <c r="BE8" s="5">
        <v>0</v>
      </c>
      <c r="BF8" s="14"/>
      <c r="BG8" s="14"/>
      <c r="BH8" s="14"/>
      <c r="BI8" s="14" t="s">
        <v>810</v>
      </c>
      <c r="BJ8" s="14" t="s">
        <v>562</v>
      </c>
      <c r="BK8" s="14" t="s">
        <v>562</v>
      </c>
      <c r="BM8" s="5" t="s">
        <v>562</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t="str">
        <f t="shared" ca="1" si="1"/>
        <v>0x07=-38.60,-38.20;</v>
      </c>
      <c r="V9" s="37">
        <v>-0.15</v>
      </c>
      <c r="W9" s="37"/>
      <c r="X9" s="68"/>
      <c r="Y9" s="68">
        <v>0.37</v>
      </c>
      <c r="Z9" s="55">
        <f t="shared" ca="1" si="2"/>
        <v>0.37838399999999994</v>
      </c>
      <c r="AA9" s="39" t="s">
        <v>966</v>
      </c>
      <c r="AB9" s="40">
        <v>0</v>
      </c>
      <c r="AC9" s="40" t="s">
        <v>995</v>
      </c>
      <c r="AD9" s="40">
        <v>1</v>
      </c>
      <c r="AE9" s="41">
        <v>2.5600000000000001E-2</v>
      </c>
      <c r="AF9" s="42">
        <v>-38.6</v>
      </c>
      <c r="AG9" s="47">
        <f t="shared" si="8"/>
        <v>-38.200000000000003</v>
      </c>
      <c r="AH9" s="43">
        <f t="shared" ca="1" si="4"/>
        <v>-38.221616000000004</v>
      </c>
      <c r="AI9" s="43">
        <f t="shared" ca="1" si="5"/>
        <v>-37.821616000000006</v>
      </c>
      <c r="AJ9" s="44" cm="1">
        <f t="array" aca="1" ref="AJ9" ca="1" xml:space="preserve">
N("initial sens-loopgain")+
$AF9-BoxVal(ROW($AA9),26,COLUMN(INDIRECT("T"&amp;(INT(ROW($AA26)/65))*65+2)))</f>
        <v>-38.6</v>
      </c>
      <c r="AK9" s="44">
        <f t="shared" ca="1" si="6"/>
        <v>-38.200000000000003</v>
      </c>
      <c r="AL9" s="44" cm="1">
        <f t="array" aca="1" ref="AL9" ca="1" xml:space="preserve">
N("initial sens-loopgain-gain-gain ref-vcm")+
$AH9-
BoxVal(ROW($AA9),26,COLUMN(INDIRECT("T"&amp;(INT(ROW($AA26)/65))*65+2)))-
$AB9-
$W9-
IFERROR(VLOOKUP($AC9,$CT$1:$DC$31,7,FALSE),0)</f>
        <v>-38.221616000000004</v>
      </c>
      <c r="AM9" s="44">
        <f t="shared" ca="1" si="7"/>
        <v>-37.821616000000006</v>
      </c>
      <c r="AN9" s="36" t="str">
        <f t="shared" ca="1" si="3"/>
        <v>00</v>
      </c>
      <c r="AO9" s="36" t="str" cm="1">
        <f t="array" aca="1" ref="AO9" ca="1">ManualLookup(AB9,BoxVal(ROW(AB9),4,COLUMN(AO7)),INDIRECT(DO$3))</f>
        <v>00</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07</v>
      </c>
      <c r="AS9" s="33" t="s">
        <v>1047</v>
      </c>
      <c r="AT9" s="34"/>
      <c r="AU9" s="14" t="s">
        <v>1008</v>
      </c>
      <c r="AV9" s="14" t="s">
        <v>1007</v>
      </c>
      <c r="AW9" s="5" t="s">
        <v>583</v>
      </c>
      <c r="AX9" s="5" t="s">
        <v>255</v>
      </c>
      <c r="AY9" s="5" t="s">
        <v>255</v>
      </c>
      <c r="AZ9" s="5" t="s">
        <v>255</v>
      </c>
      <c r="BB9" s="14" t="s">
        <v>1008</v>
      </c>
      <c r="BC9" s="5">
        <v>0</v>
      </c>
      <c r="BD9" s="5">
        <v>0</v>
      </c>
      <c r="BE9" s="5">
        <v>1</v>
      </c>
      <c r="BF9" s="14"/>
      <c r="BG9" s="14"/>
      <c r="BH9" s="14"/>
      <c r="BI9" s="14" t="s">
        <v>811</v>
      </c>
      <c r="BJ9" s="14" t="s">
        <v>562</v>
      </c>
      <c r="BK9" s="14" t="s">
        <v>562</v>
      </c>
      <c r="BM9" s="5" t="s">
        <v>562</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t="str">
        <f t="shared" ca="1" si="1"/>
        <v>0x06=-39.00,-38.60;</v>
      </c>
      <c r="V10" s="37">
        <v>-0.3</v>
      </c>
      <c r="W10" s="37"/>
      <c r="X10" s="68"/>
      <c r="Y10" s="68">
        <v>0.8</v>
      </c>
      <c r="Z10" s="55">
        <f t="shared" ca="1" si="2"/>
        <v>0.75883199999999973</v>
      </c>
      <c r="AA10" s="39" t="s">
        <v>966</v>
      </c>
      <c r="AB10" s="40">
        <v>0</v>
      </c>
      <c r="AC10" s="40" t="s">
        <v>995</v>
      </c>
      <c r="AD10" s="40">
        <v>1</v>
      </c>
      <c r="AE10" s="41">
        <v>5.1299999999999998E-2</v>
      </c>
      <c r="AF10" s="42">
        <v>-39</v>
      </c>
      <c r="AG10" s="47">
        <f t="shared" si="8"/>
        <v>-38.6</v>
      </c>
      <c r="AH10" s="43">
        <f t="shared" ca="1" si="4"/>
        <v>-38.241168000000002</v>
      </c>
      <c r="AI10" s="43">
        <f t="shared" ca="1" si="5"/>
        <v>-37.841168000000003</v>
      </c>
      <c r="AJ10" s="44" cm="1">
        <f t="array" aca="1" ref="AJ10" ca="1" xml:space="preserve">
N("initial sens-loopgain")+
$AF10-BoxVal(ROW($AA10),26,COLUMN(INDIRECT("T"&amp;(INT(ROW($AA27)/65))*65+2)))</f>
        <v>-39</v>
      </c>
      <c r="AK10" s="44">
        <f t="shared" ca="1" si="6"/>
        <v>-38.6</v>
      </c>
      <c r="AL10" s="44" cm="1">
        <f t="array" aca="1" ref="AL10" ca="1" xml:space="preserve">
N("initial sens-loopgain-gain-gain ref-vcm")+
$AH10-
BoxVal(ROW($AA10),26,COLUMN(INDIRECT("T"&amp;(INT(ROW($AA27)/65))*65+2)))-
$AB10-
$W10-
IFERROR(VLOOKUP($AC10,$CT$1:$DC$31,7,FALSE),0)</f>
        <v>-38.241168000000002</v>
      </c>
      <c r="AM10" s="44">
        <f t="shared" ca="1" si="7"/>
        <v>-37.841168000000003</v>
      </c>
      <c r="AN10" s="36" t="str">
        <f t="shared" ca="1" si="3"/>
        <v>00</v>
      </c>
      <c r="AO10" s="36" t="str" cm="1">
        <f t="array" aca="1" ref="AO10" ca="1">ManualLookup(AB10,BoxVal(ROW(AB10),4,COLUMN(AO8)),INDIRECT(DO$3))</f>
        <v>00</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06</v>
      </c>
      <c r="AS10" s="33" t="s">
        <v>1047</v>
      </c>
      <c r="AT10" s="34"/>
      <c r="AU10" s="5" t="s">
        <v>436</v>
      </c>
      <c r="AV10" s="14" t="s">
        <v>562</v>
      </c>
      <c r="AW10" s="5" t="s">
        <v>255</v>
      </c>
      <c r="AX10" s="5" t="s">
        <v>255</v>
      </c>
      <c r="AY10" s="5" t="s">
        <v>255</v>
      </c>
      <c r="AZ10" s="5" t="s">
        <v>255</v>
      </c>
      <c r="BB10" s="14" t="s">
        <v>436</v>
      </c>
      <c r="BC10" s="5">
        <v>0</v>
      </c>
      <c r="BD10" s="5">
        <v>0</v>
      </c>
      <c r="BE10" s="5">
        <v>0</v>
      </c>
      <c r="BF10" s="14"/>
      <c r="BG10" s="14"/>
      <c r="BH10" s="14"/>
      <c r="BI10" s="14">
        <v>0</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0x05=-39.40,-39.00;</v>
      </c>
      <c r="V11" s="37">
        <v>-0.5</v>
      </c>
      <c r="W11" s="37"/>
      <c r="X11" s="68"/>
      <c r="Y11" s="68">
        <v>1.1299999999999999</v>
      </c>
      <c r="Z11" s="55">
        <f t="shared" ca="1" si="2"/>
        <v>1.0851519999999997</v>
      </c>
      <c r="AA11" s="39" t="s">
        <v>966</v>
      </c>
      <c r="AB11" s="40">
        <v>0</v>
      </c>
      <c r="AC11" s="40" t="s">
        <v>995</v>
      </c>
      <c r="AD11" s="40">
        <v>1</v>
      </c>
      <c r="AE11" s="41">
        <v>7.6799999999999993E-2</v>
      </c>
      <c r="AF11" s="42">
        <v>-39.4</v>
      </c>
      <c r="AG11" s="47">
        <f t="shared" si="8"/>
        <v>-39</v>
      </c>
      <c r="AH11" s="43">
        <f t="shared" ca="1" si="4"/>
        <v>-38.314847999999998</v>
      </c>
      <c r="AI11" s="43">
        <f t="shared" ca="1" si="5"/>
        <v>-37.914847999999999</v>
      </c>
      <c r="AJ11" s="44" cm="1">
        <f t="array" aca="1" ref="AJ11" ca="1" xml:space="preserve">
N("initial sens-loopgain")+
$AF11-BoxVal(ROW($AA11),26,COLUMN(INDIRECT("T"&amp;(INT(ROW($AA28)/65))*65+2)))</f>
        <v>-39.4</v>
      </c>
      <c r="AK11" s="44">
        <f t="shared" ca="1" si="6"/>
        <v>-39</v>
      </c>
      <c r="AL11" s="44" cm="1">
        <f t="array" aca="1" ref="AL11" ca="1" xml:space="preserve">
N("initial sens-loopgain-gain-gain ref-vcm")+
$AH11-
BoxVal(ROW($AA11),26,COLUMN(INDIRECT("T"&amp;(INT(ROW($AA28)/65))*65+2)))-
$AB11-
$W11-
IFERROR(VLOOKUP($AC11,$CT$1:$DC$31,7,FALSE),0)</f>
        <v>-38.314847999999998</v>
      </c>
      <c r="AM11" s="44">
        <f t="shared" ca="1" si="7"/>
        <v>-37.914847999999999</v>
      </c>
      <c r="AN11" s="36" t="str">
        <f t="shared" ca="1" si="3"/>
        <v>00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05</v>
      </c>
      <c r="AS11" s="33" t="s">
        <v>1047</v>
      </c>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f t="shared" ca="1" si="1"/>
        <v>0x0B=-39.90,-39.40;</v>
      </c>
      <c r="V12" s="37">
        <v>-0.9</v>
      </c>
      <c r="W12" s="37"/>
      <c r="X12" s="68"/>
      <c r="Y12" s="68">
        <v>1.65</v>
      </c>
      <c r="Z12" s="55">
        <f t="shared" ca="1" si="2"/>
        <v>1.6428480000000003</v>
      </c>
      <c r="AA12" s="39" t="s">
        <v>966</v>
      </c>
      <c r="AB12" s="40">
        <v>0</v>
      </c>
      <c r="AC12" s="40" t="s">
        <v>995</v>
      </c>
      <c r="AD12" s="40">
        <v>1</v>
      </c>
      <c r="AE12" s="41">
        <v>0.12320000000000002</v>
      </c>
      <c r="AF12" s="42">
        <v>-39.9</v>
      </c>
      <c r="AG12" s="47">
        <f t="shared" si="8"/>
        <v>-39.4</v>
      </c>
      <c r="AH12" s="43">
        <f t="shared" ca="1" si="4"/>
        <v>-38.257151999999998</v>
      </c>
      <c r="AI12" s="43">
        <f t="shared" ca="1" si="5"/>
        <v>-37.757151999999998</v>
      </c>
      <c r="AJ12" s="44" cm="1">
        <f t="array" aca="1" ref="AJ12" ca="1" xml:space="preserve">
N("initial sens-loopgain")+
$AF12-BoxVal(ROW($AA12),26,COLUMN(INDIRECT("T"&amp;(INT(ROW($AA29)/65))*65+2)))</f>
        <v>-39.9</v>
      </c>
      <c r="AK12" s="44">
        <f t="shared" ca="1" si="6"/>
        <v>-39.4</v>
      </c>
      <c r="AL12" s="44" cm="1">
        <f t="array" aca="1" ref="AL12" ca="1" xml:space="preserve">
N("initial sens-loopgain-gain-gain ref-vcm")+
$AH12-
BoxVal(ROW($AA12),26,COLUMN(INDIRECT("T"&amp;(INT(ROW($AA29)/65))*65+2)))-
$AB12-
$W12-
IFERROR(VLOOKUP($AC12,$CT$1:$DC$31,7,FALSE),0)</f>
        <v>-38.257151999999998</v>
      </c>
      <c r="AM12" s="44">
        <f t="shared" ca="1" si="7"/>
        <v>-37.757151999999998</v>
      </c>
      <c r="AN12" s="36" t="str">
        <f t="shared" ca="1" si="3"/>
        <v>00</v>
      </c>
      <c r="AO12" s="36" t="str" cm="1">
        <f t="array" aca="1" ref="AO12" ca="1">ManualLookup(AB12,BoxVal(ROW(AB12),4,COLUMN(AO10)),INDIRECT(DO$3))</f>
        <v>00</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0B</v>
      </c>
      <c r="AS12" s="33" t="s">
        <v>1047</v>
      </c>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f t="shared" ca="1" si="1"/>
        <v>0x0A=-40.50,-39.90;</v>
      </c>
      <c r="V13" s="37">
        <v>-0.9</v>
      </c>
      <c r="W13" s="37"/>
      <c r="X13" s="38"/>
      <c r="Y13" s="68">
        <v>2.0299999999999998</v>
      </c>
      <c r="Z13" s="55">
        <f t="shared" ca="1" si="2"/>
        <v>2.169168</v>
      </c>
      <c r="AA13" s="39" t="s">
        <v>966</v>
      </c>
      <c r="AB13" s="40">
        <v>0</v>
      </c>
      <c r="AC13" s="40" t="s">
        <v>995</v>
      </c>
      <c r="AD13" s="40">
        <v>1</v>
      </c>
      <c r="AE13" s="41">
        <v>0.1487</v>
      </c>
      <c r="AF13" s="42">
        <v>-40.5</v>
      </c>
      <c r="AG13" s="47">
        <f t="shared" si="8"/>
        <v>-39.9</v>
      </c>
      <c r="AH13" s="43">
        <f t="shared" ca="1" si="4"/>
        <v>-38.330832000000001</v>
      </c>
      <c r="AI13" s="43">
        <f t="shared" ca="1" si="5"/>
        <v>-37.730831999999999</v>
      </c>
      <c r="AJ13" s="44" cm="1">
        <f t="array" aca="1" ref="AJ13" ca="1" xml:space="preserve">
N("initial sens-loopgain")+
$AF13-BoxVal(ROW($AA13),26,COLUMN(INDIRECT("T"&amp;(INT(ROW($AA30)/65))*65+2)))</f>
        <v>-40.5</v>
      </c>
      <c r="AK13" s="44">
        <f t="shared" ca="1" si="6"/>
        <v>-39.9</v>
      </c>
      <c r="AL13" s="44" cm="1">
        <f t="array" aca="1" ref="AL13" ca="1" xml:space="preserve">
N("initial sens-loopgain-gain-gain ref-vcm")+
$AH13-
BoxVal(ROW($AA13),26,COLUMN(INDIRECT("T"&amp;(INT(ROW($AA30)/65))*65+2)))-
$AB13-
$W13-
IFERROR(VLOOKUP($AC13,$CT$1:$DC$31,7,FALSE),0)</f>
        <v>-38.330832000000001</v>
      </c>
      <c r="AM13" s="44">
        <f t="shared" ca="1" si="7"/>
        <v>-37.730831999999999</v>
      </c>
      <c r="AN13" s="36" t="str">
        <f t="shared" ca="1" si="3"/>
        <v>00</v>
      </c>
      <c r="AO13" s="36" t="str" cm="1">
        <f t="array" aca="1" ref="AO13" ca="1">ManualLookup(AB13,BoxVal(ROW(AB13),4,COLUMN(AO11)),INDIRECT(DO$3))</f>
        <v>00</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0A</v>
      </c>
      <c r="AS13" s="33" t="s">
        <v>1047</v>
      </c>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992</v>
      </c>
      <c r="U14" s="36" t="str">
        <f t="shared" ca="1" si="1"/>
        <v>0x09=-41.00,-40.50;</v>
      </c>
      <c r="V14" s="37">
        <v>-1</v>
      </c>
      <c r="W14" s="37"/>
      <c r="X14" s="38"/>
      <c r="Y14" s="68">
        <v>2.0299999999999998</v>
      </c>
      <c r="Z14" s="55">
        <f t="shared" ca="1" si="2"/>
        <v>2.5996159999999997</v>
      </c>
      <c r="AA14" s="39" t="s">
        <v>966</v>
      </c>
      <c r="AB14" s="40">
        <v>0</v>
      </c>
      <c r="AC14" s="40" t="s">
        <v>995</v>
      </c>
      <c r="AD14" s="40">
        <v>1</v>
      </c>
      <c r="AE14" s="41">
        <v>0.1744</v>
      </c>
      <c r="AF14" s="42">
        <v>-41</v>
      </c>
      <c r="AG14" s="47">
        <f t="shared" si="8"/>
        <v>-40.5</v>
      </c>
      <c r="AH14" s="43">
        <f t="shared" ca="1" si="4"/>
        <v>-38.400384000000003</v>
      </c>
      <c r="AI14" s="43">
        <f t="shared" ca="1" si="5"/>
        <v>-37.900384000000003</v>
      </c>
      <c r="AJ14" s="44" cm="1">
        <f t="array" aca="1" ref="AJ14" ca="1" xml:space="preserve">
N("initial sens-loopgain")+
$AF14-BoxVal(ROW($AA14),26,COLUMN(INDIRECT("T"&amp;(INT(ROW($AA31)/65))*65+2)))</f>
        <v>-41</v>
      </c>
      <c r="AK14" s="44">
        <f t="shared" ca="1" si="6"/>
        <v>-40.5</v>
      </c>
      <c r="AL14" s="44" cm="1">
        <f t="array" aca="1" ref="AL14" ca="1" xml:space="preserve">
N("initial sens-loopgain-gain-gain ref-vcm")+
$AH14-
BoxVal(ROW($AA14),26,COLUMN(INDIRECT("T"&amp;(INT(ROW($AA31)/65))*65+2)))-
$AB14-
$W14-
IFERROR(VLOOKUP($AC14,$CT$1:$DC$31,7,FALSE),0)</f>
        <v>-38.400384000000003</v>
      </c>
      <c r="AM14" s="44">
        <f t="shared" ca="1" si="7"/>
        <v>-37.900384000000003</v>
      </c>
      <c r="AN14" s="36" t="str">
        <f t="shared" ca="1" si="3"/>
        <v>00</v>
      </c>
      <c r="AO14" s="36" t="str" cm="1">
        <f t="array" aca="1" ref="AO14" ca="1">ManualLookup(AB14,BoxVal(ROW(AB14),4,COLUMN(AO12)),INDIRECT(DO$3))</f>
        <v>00</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09</v>
      </c>
      <c r="AS14" s="33" t="s">
        <v>1047</v>
      </c>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VLOOKUP(T4,MPN!$A$1:$E$1000,4,FALSE)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10V_NormalMode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VLOOKUP($T4,MPN!$A$1:$E$500,2,FALSE)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010ZD</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e">
        <f>VLOOKUP($T6,Sensor!$A$1:$B$100,2,FALSE)</f>
        <v>#N/A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VLOOKUP($T4,MPN!$A$1:$E$500,5,FALSE)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1</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44728</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10</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20~50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9.6V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10.2V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10.8V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11.4V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12V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12.6V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13.2V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13.8V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978</v>
      </c>
      <c r="V66" s="12"/>
      <c r="W66" s="65"/>
      <c r="X66" s="12"/>
      <c r="Y66" s="7" t="str">
        <f>VLOOKUP(U66,$DX$1:$DZ$21,3,FALSE)</f>
        <v>-</v>
      </c>
      <c r="AD66" s="8"/>
    </row>
    <row r="67" spans="19:45" ht="30" customHeight="1" x14ac:dyDescent="0.25">
      <c r="S67" s="7" t="s">
        <v>24</v>
      </c>
      <c r="T67" s="15" t="s">
        <v>450</v>
      </c>
      <c r="U67" s="5" t="s">
        <v>23</v>
      </c>
      <c r="V67" s="7" t="str">
        <f>VLOOKUP(U66,$DX$1:$DZ$21,2,FALSE)</f>
        <v>-</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1002</v>
      </c>
      <c r="AK67" s="16"/>
      <c r="AL67" s="16"/>
      <c r="AM67" s="16"/>
      <c r="AN67" s="16"/>
      <c r="AO67" s="16"/>
      <c r="AP67" s="16"/>
      <c r="AQ67" s="16"/>
      <c r="AR67" s="16"/>
      <c r="AS67" s="16"/>
    </row>
    <row r="68" spans="19:45" ht="30" customHeight="1" x14ac:dyDescent="0.25">
      <c r="S68" s="7" t="s">
        <v>5</v>
      </c>
      <c r="T68" s="15" t="s">
        <v>453</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1044</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non</v>
      </c>
      <c r="AP69" s="56" t="str">
        <f>VLOOKUP($T77,$DE$1:$DJ$31,4,FALSE)</f>
        <v>non</v>
      </c>
      <c r="AQ69" s="56" t="str">
        <f>VLOOKUP($T77,$DE$1:$DJ$31,5,FALSE)</f>
        <v>non</v>
      </c>
      <c r="AR69" s="56" t="str">
        <f>VLOOKUP($T77,$DE$1:$DJ$31,6,FALSE)</f>
        <v>Full</v>
      </c>
      <c r="AS69" s="35" t="s">
        <v>726</v>
      </c>
    </row>
    <row r="70" spans="19:45" ht="30" customHeight="1" x14ac:dyDescent="0.25">
      <c r="S70" s="7" t="s">
        <v>18</v>
      </c>
      <c r="T70" s="15" t="s">
        <v>72</v>
      </c>
      <c r="U70" s="36" t="str">
        <f t="shared" ref="U70:U79" ca="1" si="9">ConfigCode($AA70,$AN70,$AO70,$AP70,$AQ70,$AR70,$AF70,$AG70,2)</f>
        <v>0x03=-36.40,-35.80;</v>
      </c>
      <c r="V70" s="37">
        <v>-0.15</v>
      </c>
      <c r="W70" s="37"/>
      <c r="X70" s="68"/>
      <c r="Y70" s="68"/>
      <c r="Z70" s="55">
        <f t="shared" ref="Z70:Z79" ca="1" si="10" xml:space="preserve">
N("vbias,vlookup vbias range")+
VLOOKUP($AA70,INDIRECT(BoxVal(ROW($AA70),34,COLUMN(T66))),2,FALSE)+
N("gain")+
$AB70+
N("vcm")+
VLOOKUP($AC70,$CT$1:$DC$31,7,FALSE)+
N("(vbias*vcp*vbg-vbias)*sensor ratio")+
VbiasCal($AA70,$AD70,$AE70,BoxVal(ROW($AC70),18,COLUMN($T$22)))+
N("vbias ref+gain ref")+
$V70+$W70</f>
        <v>-1.7351519999999996</v>
      </c>
      <c r="AA70" s="39" t="s">
        <v>966</v>
      </c>
      <c r="AB70" s="40">
        <v>0</v>
      </c>
      <c r="AC70" s="40" t="s">
        <v>995</v>
      </c>
      <c r="AD70" s="40">
        <v>1</v>
      </c>
      <c r="AE70" s="41">
        <v>-7.6799999999999993E-2</v>
      </c>
      <c r="AF70" s="42">
        <v>-36.4</v>
      </c>
      <c r="AG70" s="42">
        <v>-35.799999999999997</v>
      </c>
      <c r="AH70" s="43">
        <f ca="1">$AF70+$Z70</f>
        <v>-38.135151999999998</v>
      </c>
      <c r="AI70" s="43">
        <f ca="1">$AG70+$Z70</f>
        <v>-37.535151999999997</v>
      </c>
      <c r="AJ70" s="44" cm="1">
        <f t="array" aca="1" ref="AJ70" ca="1" xml:space="preserve">
N("initial sens-loopgain")+
$AF70-BoxVal(ROW($AA70),26,COLUMN(INDIRECT("T"&amp;(INT(ROW($AA87)/65))*65+2)))</f>
        <v>-36.4</v>
      </c>
      <c r="AK70" s="44">
        <f ca="1">AJ70+(AG70-AF70)</f>
        <v>-35.799999999999997</v>
      </c>
      <c r="AL70" s="44" cm="1">
        <f t="array" aca="1" ref="AL70" ca="1" xml:space="preserve">
N("initial sens-loopgain-gain-gain ref-vcm")+
$AH70-
BoxVal(ROW($AA70),26,COLUMN(INDIRECT("T"&amp;(INT(ROW($AA87)/65))*65+2)))-
$AB70-
$W70-
IFERROR(VLOOKUP($AC70,$CT$1:$DC$31,7,FALSE),0)</f>
        <v>-38.135151999999998</v>
      </c>
      <c r="AM70" s="44">
        <f ca="1">AL70+(AG70-AF70)</f>
        <v>-37.535151999999997</v>
      </c>
      <c r="AN70" s="36" t="str">
        <f t="shared" ref="AN70:AN79" ca="1" si="11">IF(BoxVal(ROW(AA70),9,COLUMN(T68))="FIX","00",ManualLookup(AA70,BoxVal(ROW(AA70),4,COLUMN(AN68)),INDIRECT(DN$3)))</f>
        <v>00</v>
      </c>
      <c r="AO70" s="36" t="str" cm="1">
        <f t="array" aca="1" ref="AO70" ca="1">ManualLookup(AB70,BoxVal(ROW(AB70),4,COLUMN(AO68)),INDIRECT(DO$3))</f>
        <v>00</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03</v>
      </c>
      <c r="AS70" s="33" t="s">
        <v>1047</v>
      </c>
    </row>
    <row r="71" spans="19:45" ht="30" customHeight="1" x14ac:dyDescent="0.25">
      <c r="S71" s="7" t="s">
        <v>13</v>
      </c>
      <c r="T71" s="15">
        <v>2110</v>
      </c>
      <c r="U71" s="36" t="str">
        <f t="shared" ca="1" si="9"/>
        <v>0x02=-37.00,-36.40;</v>
      </c>
      <c r="V71" s="37">
        <v>-0.15</v>
      </c>
      <c r="W71" s="37"/>
      <c r="X71" s="68"/>
      <c r="Y71" s="68"/>
      <c r="Z71" s="55">
        <f t="shared" ca="1" si="10"/>
        <v>-1.2088319999999997</v>
      </c>
      <c r="AA71" s="39" t="s">
        <v>966</v>
      </c>
      <c r="AB71" s="40">
        <v>0</v>
      </c>
      <c r="AC71" s="40" t="s">
        <v>995</v>
      </c>
      <c r="AD71" s="40">
        <v>1</v>
      </c>
      <c r="AE71" s="41">
        <v>-5.1299999999999998E-2</v>
      </c>
      <c r="AF71" s="42">
        <v>-37</v>
      </c>
      <c r="AG71" s="47">
        <f>AF70</f>
        <v>-36.4</v>
      </c>
      <c r="AH71" s="43">
        <f t="shared" ref="AH71:AH79" ca="1" si="12">$AF71+$Z71</f>
        <v>-38.208832000000001</v>
      </c>
      <c r="AI71" s="43">
        <f t="shared" ref="AI71:AI79" ca="1" si="13">$AG71+$Z71</f>
        <v>-37.608832</v>
      </c>
      <c r="AJ71" s="44" cm="1">
        <f t="array" aca="1" ref="AJ71" ca="1" xml:space="preserve">
N("initial sens-loopgain")+
$AF71-BoxVal(ROW($AA71),26,COLUMN(INDIRECT("T"&amp;(INT(ROW($AA88)/65))*65+2)))</f>
        <v>-37</v>
      </c>
      <c r="AK71" s="44">
        <f t="shared" ref="AK71:AK79" ca="1" si="14">AJ71+(AG71-AF71)</f>
        <v>-36.4</v>
      </c>
      <c r="AL71" s="44" cm="1">
        <f t="array" aca="1" ref="AL71" ca="1" xml:space="preserve">
N("initial sens-loopgain-gain-gain ref-vcm")+
$AH71-
BoxVal(ROW($AA71),26,COLUMN(INDIRECT("T"&amp;(INT(ROW($AA88)/65))*65+2)))-
$AB71-
$W71-
IFERROR(VLOOKUP($AC71,$CT$1:$DC$31,7,FALSE),0)</f>
        <v>-38.208832000000001</v>
      </c>
      <c r="AM71" s="44">
        <f t="shared" ref="AM71:AM79" ca="1" si="15">AL71+(AG71-AF71)</f>
        <v>-37.608832</v>
      </c>
      <c r="AN71" s="36" t="str">
        <f t="shared" ca="1" si="11"/>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02</v>
      </c>
      <c r="AS71" s="33" t="s">
        <v>1047</v>
      </c>
    </row>
    <row r="72" spans="19:45" ht="30" customHeight="1" x14ac:dyDescent="0.25">
      <c r="S72" s="26"/>
      <c r="T72" s="17"/>
      <c r="U72" s="36" t="str">
        <f t="shared" ca="1" si="9"/>
        <v>0x01=-37.60,-37.00;</v>
      </c>
      <c r="V72" s="37">
        <v>-0.15</v>
      </c>
      <c r="W72" s="37"/>
      <c r="X72" s="68"/>
      <c r="Y72" s="68"/>
      <c r="Z72" s="55">
        <f t="shared" ca="1" si="10"/>
        <v>-0.67838399999999999</v>
      </c>
      <c r="AA72" s="39" t="s">
        <v>966</v>
      </c>
      <c r="AB72" s="40">
        <v>0</v>
      </c>
      <c r="AC72" s="40" t="s">
        <v>995</v>
      </c>
      <c r="AD72" s="40">
        <v>1</v>
      </c>
      <c r="AE72" s="41">
        <v>-2.5600000000000001E-2</v>
      </c>
      <c r="AF72" s="42">
        <v>-37.6</v>
      </c>
      <c r="AG72" s="47">
        <f t="shared" ref="AG72:AG79" si="16">AF71</f>
        <v>-37</v>
      </c>
      <c r="AH72" s="43">
        <f t="shared" ca="1" si="12"/>
        <v>-38.278384000000003</v>
      </c>
      <c r="AI72" s="43">
        <f t="shared" ca="1" si="13"/>
        <v>-37.678384000000001</v>
      </c>
      <c r="AJ72" s="44" cm="1">
        <f t="array" aca="1" ref="AJ72" ca="1" xml:space="preserve">
N("initial sens-loopgain")+
$AF72-BoxVal(ROW($AA72),26,COLUMN(INDIRECT("T"&amp;(INT(ROW($AA89)/65))*65+2)))</f>
        <v>-37.6</v>
      </c>
      <c r="AK72" s="44">
        <f t="shared" ca="1" si="14"/>
        <v>-37</v>
      </c>
      <c r="AL72" s="44" cm="1">
        <f t="array" aca="1" ref="AL72" ca="1" xml:space="preserve">
N("initial sens-loopgain-gain-gain ref-vcm")+
$AH72-
BoxVal(ROW($AA72),26,COLUMN(INDIRECT("T"&amp;(INT(ROW($AA89)/65))*65+2)))-
$AB72-
$W72-
IFERROR(VLOOKUP($AC72,$CT$1:$DC$31,7,FALSE),0)</f>
        <v>-38.278384000000003</v>
      </c>
      <c r="AM72" s="44">
        <f t="shared" ca="1" si="15"/>
        <v>-37.678384000000001</v>
      </c>
      <c r="AN72" s="36" t="str">
        <f t="shared" ca="1" si="11"/>
        <v>00</v>
      </c>
      <c r="AO72" s="36" t="str" cm="1">
        <f t="array" aca="1" ref="AO72" ca="1">ManualLookup(AB72,BoxVal(ROW(AB72),4,COLUMN(AO70)),INDIRECT(DO$3))</f>
        <v>00</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01</v>
      </c>
      <c r="AS72" s="33" t="s">
        <v>1047</v>
      </c>
    </row>
    <row r="73" spans="19:45" ht="30" customHeight="1" x14ac:dyDescent="0.25">
      <c r="S73" s="7" t="s">
        <v>19</v>
      </c>
      <c r="T73" s="15" t="s">
        <v>966</v>
      </c>
      <c r="U73" s="36" t="str">
        <f t="shared" ca="1" si="9"/>
        <v>0x00=-38.20,-37.60;</v>
      </c>
      <c r="V73" s="37"/>
      <c r="W73" s="37"/>
      <c r="X73" s="68"/>
      <c r="Y73" s="68"/>
      <c r="Z73" s="55">
        <f t="shared" ca="1" si="10"/>
        <v>0</v>
      </c>
      <c r="AA73" s="39" t="s">
        <v>966</v>
      </c>
      <c r="AB73" s="40">
        <v>0</v>
      </c>
      <c r="AC73" s="40" t="s">
        <v>995</v>
      </c>
      <c r="AD73" s="40">
        <v>1</v>
      </c>
      <c r="AE73" s="41">
        <v>0</v>
      </c>
      <c r="AF73" s="42">
        <v>-38.200000000000003</v>
      </c>
      <c r="AG73" s="47">
        <f t="shared" si="16"/>
        <v>-37.6</v>
      </c>
      <c r="AH73" s="43">
        <f t="shared" ca="1" si="12"/>
        <v>-38.200000000000003</v>
      </c>
      <c r="AI73" s="43">
        <f t="shared" ca="1" si="13"/>
        <v>-37.6</v>
      </c>
      <c r="AJ73" s="44" cm="1">
        <f t="array" aca="1" ref="AJ73" ca="1" xml:space="preserve">
N("initial sens-loopgain")+
$AF73-BoxVal(ROW($AA73),26,COLUMN(INDIRECT("T"&amp;(INT(ROW($AA90)/65))*65+2)))</f>
        <v>-38.200000000000003</v>
      </c>
      <c r="AK73" s="44">
        <f t="shared" ca="1" si="14"/>
        <v>-37.6</v>
      </c>
      <c r="AL73" s="44" cm="1">
        <f t="array" aca="1" ref="AL73" ca="1" xml:space="preserve">
N("initial sens-loopgain-gain-gain ref-vcm")+
$AH73-
BoxVal(ROW($AA73),26,COLUMN(INDIRECT("T"&amp;(INT(ROW($AA90)/65))*65+2)))-
$AB73-
$W73-
IFERROR(VLOOKUP($AC73,$CT$1:$DC$31,7,FALSE),0)</f>
        <v>-38.200000000000003</v>
      </c>
      <c r="AM73" s="44">
        <f t="shared" ca="1" si="15"/>
        <v>-37.6</v>
      </c>
      <c r="AN73" s="36" t="str">
        <f t="shared" ca="1" si="11"/>
        <v>00</v>
      </c>
      <c r="AO73" s="36" t="str" cm="1">
        <f t="array" aca="1" ref="AO73" ca="1">ManualLookup(AB73,BoxVal(ROW(AB73),4,COLUMN(AO71)),INDIRECT(DO$3))</f>
        <v>00</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3" t="s">
        <v>1047</v>
      </c>
    </row>
    <row r="74" spans="19:45" ht="30" customHeight="1" x14ac:dyDescent="0.25">
      <c r="S74" s="7" t="s">
        <v>15</v>
      </c>
      <c r="T74" s="15" t="s">
        <v>436</v>
      </c>
      <c r="U74" s="36" t="str">
        <f t="shared" ca="1" si="9"/>
        <v>0x07=-38.60,-38.20;</v>
      </c>
      <c r="V74" s="37">
        <v>-0.1</v>
      </c>
      <c r="W74" s="37"/>
      <c r="X74" s="68"/>
      <c r="Y74" s="68">
        <v>0.4</v>
      </c>
      <c r="Z74" s="55">
        <f t="shared" ca="1" si="10"/>
        <v>0.42838399999999999</v>
      </c>
      <c r="AA74" s="39" t="s">
        <v>966</v>
      </c>
      <c r="AB74" s="40">
        <v>0</v>
      </c>
      <c r="AC74" s="40" t="s">
        <v>995</v>
      </c>
      <c r="AD74" s="40">
        <v>1</v>
      </c>
      <c r="AE74" s="41">
        <v>2.5600000000000001E-2</v>
      </c>
      <c r="AF74" s="42">
        <v>-38.6</v>
      </c>
      <c r="AG74" s="47">
        <f t="shared" si="16"/>
        <v>-38.200000000000003</v>
      </c>
      <c r="AH74" s="43">
        <f t="shared" ca="1" si="12"/>
        <v>-38.171616</v>
      </c>
      <c r="AI74" s="43">
        <f t="shared" ca="1" si="13"/>
        <v>-37.771616000000002</v>
      </c>
      <c r="AJ74" s="44" cm="1">
        <f t="array" aca="1" ref="AJ74" ca="1" xml:space="preserve">
N("initial sens-loopgain")+
$AF74-BoxVal(ROW($AA74),26,COLUMN(INDIRECT("T"&amp;(INT(ROW($AA91)/65))*65+2)))</f>
        <v>-38.6</v>
      </c>
      <c r="AK74" s="44">
        <f t="shared" ca="1" si="14"/>
        <v>-38.200000000000003</v>
      </c>
      <c r="AL74" s="44" cm="1">
        <f t="array" aca="1" ref="AL74" ca="1" xml:space="preserve">
N("initial sens-loopgain-gain-gain ref-vcm")+
$AH74-
BoxVal(ROW($AA74),26,COLUMN(INDIRECT("T"&amp;(INT(ROW($AA91)/65))*65+2)))-
$AB74-
$W74-
IFERROR(VLOOKUP($AC74,$CT$1:$DC$31,7,FALSE),0)</f>
        <v>-38.171616</v>
      </c>
      <c r="AM74" s="44">
        <f t="shared" ca="1" si="15"/>
        <v>-37.771616000000002</v>
      </c>
      <c r="AN74" s="36" t="str">
        <f t="shared" ca="1" si="11"/>
        <v>00</v>
      </c>
      <c r="AO74" s="36" t="str" cm="1">
        <f t="array" aca="1" ref="AO74" ca="1">ManualLookup(AB74,BoxVal(ROW(AB74),4,COLUMN(AO72)),INDIRECT(DO$3))</f>
        <v>00</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07</v>
      </c>
      <c r="AS74" s="33" t="s">
        <v>1047</v>
      </c>
    </row>
    <row r="75" spans="19:45" ht="30" customHeight="1" x14ac:dyDescent="0.25">
      <c r="S75" s="7" t="s">
        <v>705</v>
      </c>
      <c r="T75" s="15" t="s">
        <v>990</v>
      </c>
      <c r="U75" s="36" t="str">
        <f t="shared" ca="1" si="9"/>
        <v>0x06=-39.00,-38.60;</v>
      </c>
      <c r="V75" s="37">
        <v>-0.25</v>
      </c>
      <c r="W75" s="37"/>
      <c r="X75" s="68"/>
      <c r="Y75" s="68">
        <v>0.81</v>
      </c>
      <c r="Z75" s="55">
        <f t="shared" ca="1" si="10"/>
        <v>0.80883199999999977</v>
      </c>
      <c r="AA75" s="39" t="s">
        <v>966</v>
      </c>
      <c r="AB75" s="40">
        <v>0</v>
      </c>
      <c r="AC75" s="40" t="s">
        <v>995</v>
      </c>
      <c r="AD75" s="40">
        <v>1</v>
      </c>
      <c r="AE75" s="41">
        <v>5.1299999999999998E-2</v>
      </c>
      <c r="AF75" s="42">
        <v>-39</v>
      </c>
      <c r="AG75" s="47">
        <f t="shared" si="16"/>
        <v>-38.6</v>
      </c>
      <c r="AH75" s="43">
        <f t="shared" ca="1" si="12"/>
        <v>-38.191167999999998</v>
      </c>
      <c r="AI75" s="43">
        <f t="shared" ca="1" si="13"/>
        <v>-37.791167999999999</v>
      </c>
      <c r="AJ75" s="44" cm="1">
        <f t="array" aca="1" ref="AJ75" ca="1" xml:space="preserve">
N("initial sens-loopgain")+
$AF75-BoxVal(ROW($AA75),26,COLUMN(INDIRECT("T"&amp;(INT(ROW($AA92)/65))*65+2)))</f>
        <v>-39</v>
      </c>
      <c r="AK75" s="44">
        <f t="shared" ca="1" si="14"/>
        <v>-38.6</v>
      </c>
      <c r="AL75" s="44" cm="1">
        <f t="array" aca="1" ref="AL75" ca="1" xml:space="preserve">
N("initial sens-loopgain-gain-gain ref-vcm")+
$AH75-
BoxVal(ROW($AA75),26,COLUMN(INDIRECT("T"&amp;(INT(ROW($AA92)/65))*65+2)))-
$AB75-
$W75-
IFERROR(VLOOKUP($AC75,$CT$1:$DC$31,7,FALSE),0)</f>
        <v>-38.191167999999998</v>
      </c>
      <c r="AM75" s="44">
        <f t="shared" ca="1" si="15"/>
        <v>-37.791167999999999</v>
      </c>
      <c r="AN75" s="36" t="str">
        <f t="shared" ca="1" si="11"/>
        <v>00</v>
      </c>
      <c r="AO75" s="36" t="str" cm="1">
        <f t="array" aca="1" ref="AO75" ca="1">ManualLookup(AB75,BoxVal(ROW(AB75),4,COLUMN(AO73)),INDIRECT(DO$3))</f>
        <v>00</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06</v>
      </c>
      <c r="AS75" s="33" t="s">
        <v>1047</v>
      </c>
    </row>
    <row r="76" spans="19:45" ht="30" customHeight="1" x14ac:dyDescent="0.25">
      <c r="S76" s="7" t="s">
        <v>605</v>
      </c>
      <c r="T76" s="15" t="s">
        <v>991</v>
      </c>
      <c r="U76" s="36" t="str">
        <f t="shared" ca="1" si="9"/>
        <v>0x05=-39.40,-39.00;</v>
      </c>
      <c r="V76" s="37">
        <v>-0.35</v>
      </c>
      <c r="W76" s="37"/>
      <c r="X76" s="68"/>
      <c r="Y76" s="68">
        <v>1.2</v>
      </c>
      <c r="Z76" s="55">
        <f t="shared" ca="1" si="10"/>
        <v>1.2351519999999998</v>
      </c>
      <c r="AA76" s="39" t="s">
        <v>966</v>
      </c>
      <c r="AB76" s="40">
        <v>0</v>
      </c>
      <c r="AC76" s="40" t="s">
        <v>995</v>
      </c>
      <c r="AD76" s="40">
        <v>1</v>
      </c>
      <c r="AE76" s="41">
        <v>7.6799999999999993E-2</v>
      </c>
      <c r="AF76" s="42">
        <v>-39.4</v>
      </c>
      <c r="AG76" s="47">
        <f t="shared" si="16"/>
        <v>-39</v>
      </c>
      <c r="AH76" s="43">
        <f t="shared" ca="1" si="12"/>
        <v>-38.164847999999999</v>
      </c>
      <c r="AI76" s="43">
        <f t="shared" ca="1" si="13"/>
        <v>-37.764848000000001</v>
      </c>
      <c r="AJ76" s="44" cm="1">
        <f t="array" aca="1" ref="AJ76" ca="1" xml:space="preserve">
N("initial sens-loopgain")+
$AF76-BoxVal(ROW($AA76),26,COLUMN(INDIRECT("T"&amp;(INT(ROW($AA93)/65))*65+2)))</f>
        <v>-39.4</v>
      </c>
      <c r="AK76" s="44">
        <f t="shared" ca="1" si="14"/>
        <v>-39</v>
      </c>
      <c r="AL76" s="44" cm="1">
        <f t="array" aca="1" ref="AL76" ca="1" xml:space="preserve">
N("initial sens-loopgain-gain-gain ref-vcm")+
$AH76-
BoxVal(ROW($AA76),26,COLUMN(INDIRECT("T"&amp;(INT(ROW($AA93)/65))*65+2)))-
$AB76-
$W76-
IFERROR(VLOOKUP($AC76,$CT$1:$DC$31,7,FALSE),0)</f>
        <v>-38.164847999999999</v>
      </c>
      <c r="AM76" s="44">
        <f t="shared" ca="1" si="15"/>
        <v>-37.764848000000001</v>
      </c>
      <c r="AN76" s="36" t="str">
        <f t="shared" ca="1" si="11"/>
        <v>00</v>
      </c>
      <c r="AO76" s="36" t="str" cm="1">
        <f t="array" aca="1" ref="AO76" ca="1">ManualLookup(AB76,BoxVal(ROW(AB76),4,COLUMN(AO74)),INDIRECT(DO$3))</f>
        <v>00</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05</v>
      </c>
      <c r="AS76" s="33" t="s">
        <v>1047</v>
      </c>
    </row>
    <row r="77" spans="19:45" ht="30" customHeight="1" x14ac:dyDescent="0.25">
      <c r="S77" s="7" t="s">
        <v>721</v>
      </c>
      <c r="T77" s="15" t="s">
        <v>26</v>
      </c>
      <c r="U77" s="36" t="str">
        <f t="shared" ca="1" si="9"/>
        <v>0x0B=-39.90,-39.40;</v>
      </c>
      <c r="V77" s="37">
        <v>-0.7</v>
      </c>
      <c r="W77" s="37"/>
      <c r="X77" s="68"/>
      <c r="Y77" s="68">
        <v>1.85</v>
      </c>
      <c r="Z77" s="55">
        <f t="shared" ca="1" si="10"/>
        <v>1.8428480000000003</v>
      </c>
      <c r="AA77" s="39" t="s">
        <v>966</v>
      </c>
      <c r="AB77" s="40">
        <v>0</v>
      </c>
      <c r="AC77" s="40" t="s">
        <v>995</v>
      </c>
      <c r="AD77" s="40">
        <v>1</v>
      </c>
      <c r="AE77" s="41">
        <v>0.12320000000000002</v>
      </c>
      <c r="AF77" s="42">
        <v>-39.9</v>
      </c>
      <c r="AG77" s="47">
        <f t="shared" si="16"/>
        <v>-39.4</v>
      </c>
      <c r="AH77" s="43">
        <f t="shared" ca="1" si="12"/>
        <v>-38.057151999999995</v>
      </c>
      <c r="AI77" s="43">
        <f t="shared" ca="1" si="13"/>
        <v>-37.557151999999995</v>
      </c>
      <c r="AJ77" s="44" cm="1">
        <f t="array" aca="1" ref="AJ77" ca="1" xml:space="preserve">
N("initial sens-loopgain")+
$AF77-BoxVal(ROW($AA77),26,COLUMN(INDIRECT("T"&amp;(INT(ROW($AA94)/65))*65+2)))</f>
        <v>-39.9</v>
      </c>
      <c r="AK77" s="44">
        <f t="shared" ca="1" si="14"/>
        <v>-39.4</v>
      </c>
      <c r="AL77" s="44" cm="1">
        <f t="array" aca="1" ref="AL77" ca="1" xml:space="preserve">
N("initial sens-loopgain-gain-gain ref-vcm")+
$AH77-
BoxVal(ROW($AA77),26,COLUMN(INDIRECT("T"&amp;(INT(ROW($AA94)/65))*65+2)))-
$AB77-
$W77-
IFERROR(VLOOKUP($AC77,$CT$1:$DC$31,7,FALSE),0)</f>
        <v>-38.057151999999995</v>
      </c>
      <c r="AM77" s="44">
        <f t="shared" ca="1" si="15"/>
        <v>-37.557151999999995</v>
      </c>
      <c r="AN77" s="36" t="str">
        <f t="shared" ca="1" si="11"/>
        <v>00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0B</v>
      </c>
      <c r="AS77" s="33" t="s">
        <v>1047</v>
      </c>
    </row>
    <row r="78" spans="19:45" ht="30" customHeight="1" x14ac:dyDescent="0.25">
      <c r="S78" s="7" t="s">
        <v>20</v>
      </c>
      <c r="T78" s="15">
        <v>-38</v>
      </c>
      <c r="U78" s="36" t="str">
        <f t="shared" ca="1" si="9"/>
        <v>0x0A=-40.50,-39.90;</v>
      </c>
      <c r="V78" s="37">
        <v>-0.8</v>
      </c>
      <c r="W78" s="37"/>
      <c r="X78" s="38"/>
      <c r="Y78" s="68">
        <v>2.23</v>
      </c>
      <c r="Z78" s="55">
        <f t="shared" ca="1" si="10"/>
        <v>2.2691679999999996</v>
      </c>
      <c r="AA78" s="39" t="s">
        <v>966</v>
      </c>
      <c r="AB78" s="40">
        <v>0</v>
      </c>
      <c r="AC78" s="40" t="s">
        <v>995</v>
      </c>
      <c r="AD78" s="40">
        <v>1</v>
      </c>
      <c r="AE78" s="41">
        <v>0.1487</v>
      </c>
      <c r="AF78" s="42">
        <v>-40.5</v>
      </c>
      <c r="AG78" s="47">
        <f t="shared" si="16"/>
        <v>-39.9</v>
      </c>
      <c r="AH78" s="43">
        <f t="shared" ca="1" si="12"/>
        <v>-38.230831999999999</v>
      </c>
      <c r="AI78" s="43">
        <f t="shared" ca="1" si="13"/>
        <v>-37.630831999999998</v>
      </c>
      <c r="AJ78" s="44" cm="1">
        <f t="array" aca="1" ref="AJ78" ca="1" xml:space="preserve">
N("initial sens-loopgain")+
$AF78-BoxVal(ROW($AA78),26,COLUMN(INDIRECT("T"&amp;(INT(ROW($AA95)/65))*65+2)))</f>
        <v>-40.5</v>
      </c>
      <c r="AK78" s="44">
        <f t="shared" ca="1" si="14"/>
        <v>-39.9</v>
      </c>
      <c r="AL78" s="44" cm="1">
        <f t="array" aca="1" ref="AL78" ca="1" xml:space="preserve">
N("initial sens-loopgain-gain-gain ref-vcm")+
$AH78-
BoxVal(ROW($AA78),26,COLUMN(INDIRECT("T"&amp;(INT(ROW($AA95)/65))*65+2)))-
$AB78-
$W78-
IFERROR(VLOOKUP($AC78,$CT$1:$DC$31,7,FALSE),0)</f>
        <v>-38.230831999999999</v>
      </c>
      <c r="AM78" s="44">
        <f t="shared" ca="1" si="15"/>
        <v>-37.630831999999998</v>
      </c>
      <c r="AN78" s="36" t="str">
        <f t="shared" ca="1" si="11"/>
        <v>00</v>
      </c>
      <c r="AO78" s="36" t="str" cm="1">
        <f t="array" aca="1" ref="AO78" ca="1">ManualLookup(AB78,BoxVal(ROW(AB78),4,COLUMN(AO76)),INDIRECT(DO$3))</f>
        <v>00</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0A</v>
      </c>
      <c r="AS78" s="33" t="s">
        <v>1047</v>
      </c>
    </row>
    <row r="79" spans="19:45" ht="30" customHeight="1" x14ac:dyDescent="0.25">
      <c r="S79" s="7" t="s">
        <v>691</v>
      </c>
      <c r="T79" s="15" t="s">
        <v>992</v>
      </c>
      <c r="U79" s="36" t="str">
        <f t="shared" ca="1" si="9"/>
        <v>0x09=-41.00,-40.50;</v>
      </c>
      <c r="V79" s="37">
        <v>-0.9</v>
      </c>
      <c r="W79" s="37"/>
      <c r="X79" s="38"/>
      <c r="Y79" s="68"/>
      <c r="Z79" s="55">
        <f t="shared" ca="1" si="10"/>
        <v>2.6996159999999998</v>
      </c>
      <c r="AA79" s="39" t="s">
        <v>966</v>
      </c>
      <c r="AB79" s="40">
        <v>0</v>
      </c>
      <c r="AC79" s="40" t="s">
        <v>995</v>
      </c>
      <c r="AD79" s="40">
        <v>1</v>
      </c>
      <c r="AE79" s="41">
        <v>0.1744</v>
      </c>
      <c r="AF79" s="42">
        <v>-41</v>
      </c>
      <c r="AG79" s="47">
        <f t="shared" si="16"/>
        <v>-40.5</v>
      </c>
      <c r="AH79" s="43">
        <f t="shared" ca="1" si="12"/>
        <v>-38.300384000000001</v>
      </c>
      <c r="AI79" s="43">
        <f t="shared" ca="1" si="13"/>
        <v>-37.800384000000001</v>
      </c>
      <c r="AJ79" s="44" cm="1">
        <f t="array" aca="1" ref="AJ79" ca="1" xml:space="preserve">
N("initial sens-loopgain")+
$AF79-BoxVal(ROW($AA79),26,COLUMN(INDIRECT("T"&amp;(INT(ROW($AA96)/65))*65+2)))</f>
        <v>-41</v>
      </c>
      <c r="AK79" s="44">
        <f t="shared" ca="1" si="14"/>
        <v>-40.5</v>
      </c>
      <c r="AL79" s="44" cm="1">
        <f t="array" aca="1" ref="AL79" ca="1" xml:space="preserve">
N("initial sens-loopgain-gain-gain ref-vcm")+
$AH79-
BoxVal(ROW($AA79),26,COLUMN(INDIRECT("T"&amp;(INT(ROW($AA96)/65))*65+2)))-
$AB79-
$W79-
IFERROR(VLOOKUP($AC79,$CT$1:$DC$31,7,FALSE),0)</f>
        <v>-38.300384000000001</v>
      </c>
      <c r="AM79" s="44">
        <f t="shared" ca="1" si="15"/>
        <v>-37.800384000000001</v>
      </c>
      <c r="AN79" s="36" t="str">
        <f t="shared" ca="1" si="11"/>
        <v>00</v>
      </c>
      <c r="AO79" s="36" t="str" cm="1">
        <f t="array" aca="1" ref="AO79" ca="1">ManualLookup(AB79,BoxVal(ROW(AB79),4,COLUMN(AO77)),INDIRECT(DO$3))</f>
        <v>00</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09</v>
      </c>
      <c r="AS79" s="33" t="s">
        <v>1047</v>
      </c>
    </row>
    <row r="80" spans="19:45" ht="30" customHeight="1" x14ac:dyDescent="0.25">
      <c r="S80" s="7" t="s">
        <v>544</v>
      </c>
      <c r="T80" s="15" t="s">
        <v>993</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2.15</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t="e">
        <f>VLOOKUP(T69,MPN!$A$1:$E$1000,4,FALSE)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1</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VLOOKUP($T69,MPN!$A$1:$E$500,2,FALSE)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010ZD</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e">
        <f>VLOOKUP($T71,Sensor!$A$1:$B$100,2,FALSE)</f>
        <v>#N/A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VLOOKUP($T69,MPN!$A$1:$E$500,5,FALSE)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1</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45349</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10</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20~50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9.6V</v>
      </c>
      <c r="T100" s="3">
        <v>0</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10.2V</v>
      </c>
      <c r="T101" s="3" t="s">
        <v>562</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10.8V</v>
      </c>
      <c r="T102" s="3" t="s">
        <v>562</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11.4V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12V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12.6V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13.2V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13.8V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sheetData>
  <sheetProtection sheet="1" objects="1" scenarios="1"/>
  <phoneticPr fontId="1" type="noConversion"/>
  <dataValidations count="16">
    <dataValidation type="list" allowBlank="1" showInputMessage="1" showErrorMessage="1" sqref="T9 T74" xr:uid="{0F808879-5FB4-40B8-8B5C-940E2B9D4294}">
      <formula1>"Auto,FIX"</formula1>
    </dataValidation>
    <dataValidation type="list" allowBlank="1" showInputMessage="1" showErrorMessage="1" sqref="T10 T75" xr:uid="{707BCF89-FC29-41AB-9BC5-40CEE59E8BAB}">
      <formula1>"NormalMode,TestMode,VBMode,VBTMode,ClockMode"</formula1>
    </dataValidation>
    <dataValidation type="list" allowBlank="1" showInputMessage="1" showErrorMessage="1" sqref="T15 T80" xr:uid="{7E6975F0-5406-4046-BAC4-8788DE836EC0}">
      <formula1>$DT$1:$DT$31</formula1>
    </dataValidation>
    <dataValidation type="list" allowBlank="1" showInputMessage="1" showErrorMessage="1" sqref="U1 U66" xr:uid="{31037490-F34C-4FAE-A3C9-C68949BFDE0E}">
      <formula1>$DX$2:$DX$21</formula1>
    </dataValidation>
    <dataValidation type="list" allowBlank="1" showInputMessage="1" showErrorMessage="1" sqref="DB1:DC1" xr:uid="{86E87DC4-7735-43CF-AC0A-A4575F085381}">
      <formula1>$DH$2:$DH$31</formula1>
    </dataValidation>
    <dataValidation type="list" allowBlank="1" showInputMessage="1" showErrorMessage="1" sqref="CQ1:CR1" xr:uid="{20E4F075-4484-4BB9-A90A-EFBCDEE777F4}">
      <formula1>$DI$2:$DI$31</formula1>
    </dataValidation>
    <dataValidation type="list" allowBlank="1" showInputMessage="1" showErrorMessage="1" sqref="CF1:CH1 BU1 CP1 DA1" xr:uid="{EC0C1F8A-E3B2-4465-ACA7-EBEDBFDF9DC7}">
      <formula1>$DJ$2:$DJ$31</formula1>
    </dataValidation>
    <dataValidation type="list" allowBlank="1" showInputMessage="1" showErrorMessage="1" sqref="BV1:BW1" xr:uid="{5CCF3FBA-512F-4A78-A3F8-501BA9E4515A}">
      <formula1>$DG$2:$DG$31</formula1>
    </dataValidation>
    <dataValidation type="list" allowBlank="1" showInputMessage="1" showErrorMessage="1" sqref="BI1:BK1" xr:uid="{72067439-238B-4907-9945-596296EFBA8D}">
      <formula1>$DF$2:$DF$31</formula1>
    </dataValidation>
    <dataValidation type="list" allowBlank="1" showInputMessage="1" showErrorMessage="1" sqref="T8 T73" xr:uid="{E59ED8CB-2B09-4C65-BF11-D6148D139159}">
      <formula1>$AU$2:$AU$31</formula1>
    </dataValidation>
    <dataValidation type="list" allowBlank="1" showInputMessage="1" showErrorMessage="1" sqref="AE70:AE129 AE5:AE64" xr:uid="{5079CBE0-A62E-40BF-B836-62B84115785D}">
      <formula1>$BY$2:$BY$31</formula1>
    </dataValidation>
    <dataValidation type="list" allowBlank="1" showInputMessage="1" showErrorMessage="1" sqref="AD70:AD129 AD5:AD64" xr:uid="{D79B88B7-6536-48BD-B007-0BADC4DC23C9}">
      <formula1>$CJ$2:$CJ$31</formula1>
    </dataValidation>
    <dataValidation type="list" allowBlank="1" showInputMessage="1" showErrorMessage="1" sqref="AC70:AC129 AC5:AC64" xr:uid="{BBF59762-1F39-4852-A4EC-9EA0DAE15B9C}">
      <formula1>$CT$2:$CT$31</formula1>
    </dataValidation>
    <dataValidation type="list" allowBlank="1" showInputMessage="1" showErrorMessage="1" sqref="AB70:AB129 AB5:AB64" xr:uid="{D64C7040-1986-4F8B-93D3-8B44923A86F9}">
      <formula1>$BM$2:$BM$31</formula1>
    </dataValidation>
    <dataValidation type="list" allowBlank="1" showInputMessage="1" showErrorMessage="1" sqref="AA70:AA129 AA5:AA64" xr:uid="{9556380B-3EBF-439C-B690-496A4AA887B6}">
      <formula1>$BB$2:$BB$31</formula1>
    </dataValidation>
    <dataValidation type="list" allowBlank="1" showInputMessage="1" showErrorMessage="1" sqref="T12 T77" xr:uid="{37DEEE27-6ED3-4FAD-BFE1-AD09D5A5FBA1}">
      <formula1>$DE$2:$DE$31</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ED7A38E2-38FC-4C1C-9801-64ED4E00ADCB}">
          <x14:formula1>
            <xm:f>'Check'!$A$2:$A$15</xm:f>
          </x14:formula1>
          <xm:sqref>T3 T68</xm:sqref>
        </x14:dataValidation>
        <x14:dataValidation type="list" allowBlank="1" showInputMessage="1" showErrorMessage="1" xr:uid="{9B88EE0C-7416-461C-BA96-99856289976E}">
          <x14:formula1>
            <xm:f>Sensor!$A$1:$A$200</xm:f>
          </x14:formula1>
          <xm:sqref>T6 T71</xm:sqref>
        </x14:dataValidation>
        <x14:dataValidation type="list" allowBlank="1" showInputMessage="1" showErrorMessage="1" xr:uid="{3C1A3156-F60E-4470-A3EA-D9DCEB670D28}">
          <x14:formula1>
            <xm:f>'Check'!$D$2:$D$15</xm:f>
          </x14:formula1>
          <xm:sqref>T2 T67</xm:sqref>
        </x14:dataValidation>
        <x14:dataValidation type="list" allowBlank="1" showInputMessage="1" showErrorMessage="1" xr:uid="{FDD13C26-2489-42A4-8629-F045D975204B}">
          <x14:formula1>
            <xm:f>MPN!$A$1:$A$500</xm:f>
          </x14:formula1>
          <xm:sqref>T4 T69</xm:sqref>
        </x14:dataValidation>
        <x14:dataValidation type="list" allowBlank="1" showInputMessage="1" showErrorMessage="1" xr:uid="{CFC4F492-5639-4A69-9C7C-AD9E2AFAEE55}">
          <x14:formula1>
            <xm:f>ASIC!$A$2:$A$200</xm:f>
          </x14:formula1>
          <xm:sqref>T5 T70</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72EE1-FF75-472D-BB16-ED2C22F6BE32}">
  <sheetPr codeName="工作表11"/>
  <dimension ref="A1:EE325"/>
  <sheetViews>
    <sheetView topLeftCell="BW1" zoomScale="70" zoomScaleNormal="70" workbookViewId="0">
      <selection activeCell="DB6" sqref="DB6"/>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6.12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1027</v>
      </c>
      <c r="V1" s="12"/>
      <c r="W1" s="65"/>
      <c r="X1" s="12"/>
      <c r="Y1" s="7" t="str">
        <f>VLOOKUP(U1,$DX$1:$DZ$21,3,FALSE)</f>
        <v>sel_diocpfil</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255</v>
      </c>
      <c r="BO1" s="11" t="s">
        <v>255</v>
      </c>
      <c r="BP1" s="11" t="s">
        <v>255</v>
      </c>
      <c r="BQ1" s="11" t="s">
        <v>255</v>
      </c>
      <c r="BR1" s="11" t="s">
        <v>255</v>
      </c>
      <c r="BS1" s="11" t="s">
        <v>255</v>
      </c>
      <c r="BT1" s="11" t="s">
        <v>255</v>
      </c>
      <c r="BU1" s="12" t="s">
        <v>610</v>
      </c>
      <c r="BV1" s="10" t="s">
        <v>255</v>
      </c>
      <c r="BW1" s="10" t="s">
        <v>255</v>
      </c>
      <c r="BX1" s="9"/>
      <c r="BY1" s="11" t="s">
        <v>608</v>
      </c>
      <c r="BZ1" s="11" t="s">
        <v>565</v>
      </c>
      <c r="CA1" s="11" t="s">
        <v>812</v>
      </c>
      <c r="CB1" s="5" t="s">
        <v>564</v>
      </c>
      <c r="CC1" s="5" t="s">
        <v>974</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9V</v>
      </c>
      <c r="D2" s="59" t="str" cm="1">
        <f t="array" aca="1" ref="D2" ca="1">BoxVal($A2,2,COLUMN(INDIRECT("T"&amp;($A2-1)*65+2)),1)</f>
        <v>HELE</v>
      </c>
      <c r="E2" s="59" t="str" cm="1">
        <f t="array" aca="1" ref="E2" ca="1">BoxVal($A2,3,COLUMN(INDIRECT("T"&amp;($A2-1)*65+2)),1)</f>
        <v>TR</v>
      </c>
      <c r="F2" s="59" t="str" cm="1">
        <f t="array" aca="1" ref="F2" ca="1">BoxVal($A2,16,COLUMN(INDIRECT("T"&amp;($A2-1)*65+2)),1)</f>
        <v>non</v>
      </c>
      <c r="G2" s="59" t="str" cm="1">
        <f t="array" aca="1" ref="G2" ca="1">BoxVal($A2,4,COLUMN(INDIRECT("T"&amp;($A2-1)*65+2)),1)</f>
        <v>ZTS6554-E38</v>
      </c>
      <c r="H2" s="59" t="str" cm="1">
        <f t="array" aca="1" ref="H2" ca="1">BoxVal($A2,5,COLUMN(INDIRECT("T"&amp;($A2-1)*65+2)),1)</f>
        <v>4843ZE</v>
      </c>
      <c r="I2" s="59" cm="1">
        <f t="array" aca="1" ref="I2" ca="1">BoxVal($A2,6,COLUMN(INDIRECT("T"&amp;($A2-1)*65+2)),1)</f>
        <v>2110</v>
      </c>
      <c r="J2" s="59" t="str" cm="1">
        <f t="array" aca="1" ref="J2" ca="1">BoxVal($A2,21,COLUMN(INDIRECT("T"&amp;($A2-1)*65+2)),1)</f>
        <v>11V_NormalMode</v>
      </c>
      <c r="K2" s="59" t="e" cm="1">
        <f t="array" aca="1" ref="K2" ca="1">BoxVal($A2,25,COLUMN(INDIRECT("T"&amp;($A2-1)*65+2)),1)</f>
        <v>#VALUE!</v>
      </c>
      <c r="L2" s="60" t="str" cm="1">
        <f t="array" aca="1" ref="L2" ca="1">BoxVal($A2,32,COLUMN(INDIRECT("T"&amp;($A2-1)*65+2)),1)</f>
        <v>3.3V : 20~50 (uA)
Vdc&amp;Remark: -</v>
      </c>
      <c r="M2" s="59" t="e" cm="1">
        <f t="array" aca="1" ref="M2" ca="1">BoxVal($A2,31,COLUMN(INDIRECT("T"&amp;($A2-1)*65+2)),1)</f>
        <v>#VALUE!</v>
      </c>
      <c r="N2" s="59" t="str" cm="1">
        <f t="array" aca="1" ref="N2" ca="1">BoxVal($A2,12,COLUMN(INDIRECT("T"&amp;($A2-1)*65+2)),1)</f>
        <v>Normal</v>
      </c>
      <c r="O2" s="64" t="str" cm="1">
        <f t="array" ref="O2">BoxVal($A2,2,COLUMN(V3),1)</f>
        <v>Bit4</v>
      </c>
      <c r="P2" s="64" t="e" cm="1">
        <f t="array" aca="1" ref="P2" ca="1">BoxVal($A2,2,COLUMN(INDIRECT("AB"&amp;($A2-1)*65+2)),1)</f>
        <v>#VALUE!</v>
      </c>
      <c r="Q2" s="64" t="str" cm="1">
        <f t="array" aca="1" ref="Q2" ca="1">BoxVal($A2,2,COLUMN(INDIRECT("AJ"&amp;($A2-1)*65+2)),1)</f>
        <v>生產時重新配置</v>
      </c>
      <c r="R2" s="34"/>
      <c r="S2" s="7" t="s">
        <v>24</v>
      </c>
      <c r="T2" s="15" t="s">
        <v>433</v>
      </c>
      <c r="U2" s="5" t="s">
        <v>23</v>
      </c>
      <c r="V2" s="7" t="str">
        <f>VLOOKUP(U1,$DX$1:$DZ$21,2,FALSE)</f>
        <v>Bit4</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1002</v>
      </c>
      <c r="AK2" s="16"/>
      <c r="AL2" s="16"/>
      <c r="AM2" s="16"/>
      <c r="AN2" s="16"/>
      <c r="AO2" s="16"/>
      <c r="AP2" s="16"/>
      <c r="AQ2" s="16"/>
      <c r="AR2" s="16"/>
      <c r="AS2" s="16"/>
      <c r="AT2" s="34"/>
      <c r="AU2" s="14" t="s">
        <v>1004</v>
      </c>
      <c r="AV2" s="5" t="s">
        <v>583</v>
      </c>
      <c r="AW2" s="5" t="s">
        <v>584</v>
      </c>
      <c r="AX2" s="5" t="s">
        <v>255</v>
      </c>
      <c r="AY2" s="5" t="s">
        <v>255</v>
      </c>
      <c r="AZ2" s="5" t="s">
        <v>255</v>
      </c>
      <c r="BB2" s="14" t="s">
        <v>1004</v>
      </c>
      <c r="BC2" s="5">
        <v>1</v>
      </c>
      <c r="BD2" s="5">
        <v>1</v>
      </c>
      <c r="BE2" s="5">
        <v>1</v>
      </c>
      <c r="BF2" s="14"/>
      <c r="BG2" s="14"/>
      <c r="BH2" s="14"/>
      <c r="BI2" s="14" t="s">
        <v>805</v>
      </c>
      <c r="BJ2" s="14" t="s">
        <v>562</v>
      </c>
      <c r="BK2" s="14" t="s">
        <v>562</v>
      </c>
      <c r="BM2" s="5">
        <v>0</v>
      </c>
      <c r="BU2" s="14">
        <v>0</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977</v>
      </c>
      <c r="DY2" s="22" t="s">
        <v>1029</v>
      </c>
      <c r="DZ2" s="22" t="s">
        <v>1031</v>
      </c>
      <c r="EB2" s="22" t="s">
        <v>987</v>
      </c>
      <c r="EC2" s="22" t="s">
        <v>1003</v>
      </c>
      <c r="ED2" s="22" t="s">
        <v>1033</v>
      </c>
    </row>
    <row r="3" spans="1:134" ht="30" customHeight="1" x14ac:dyDescent="0.25">
      <c r="A3" s="58">
        <v>2</v>
      </c>
      <c r="B3" s="63" t="str">
        <f t="shared" si="0"/>
        <v>=Block2==</v>
      </c>
      <c r="C3" s="59" t="str" cm="1">
        <f t="array" aca="1" ref="C3" ca="1">BoxVal($A3,8,COLUMN(INDIRECT("T"&amp;($A3-1)*65+2)),1)</f>
        <v>9.6V</v>
      </c>
      <c r="D3" s="59" t="str" cm="1">
        <f t="array" aca="1" ref="D3" ca="1">BoxVal($A3,2,COLUMN(INDIRECT("T"&amp;($A3-1)*65+2)),1)</f>
        <v>HELE</v>
      </c>
      <c r="E3" s="59" t="str" cm="1">
        <f t="array" aca="1" ref="E3" ca="1">BoxVal($A3,3,COLUMN(INDIRECT("T"&amp;($A3-1)*65+2)),1)</f>
        <v>TR</v>
      </c>
      <c r="F3" s="59" t="str" cm="1">
        <f t="array" aca="1" ref="F3" ca="1">BoxVal($A3,16,COLUMN(INDIRECT("T"&amp;($A3-1)*65+2)),1)</f>
        <v>non</v>
      </c>
      <c r="G3" s="59" t="str" cm="1">
        <f t="array" aca="1" ref="G3" ca="1">BoxVal($A3,4,COLUMN(INDIRECT("T"&amp;($A3-1)*65+2)),1)</f>
        <v>ZTS6516E-E38</v>
      </c>
      <c r="H3" s="59" t="str" cm="1">
        <f t="array" aca="1" ref="H3" ca="1">BoxVal($A3,5,COLUMN(INDIRECT("T"&amp;($A3-1)*65+2)),1)</f>
        <v>4843ZE</v>
      </c>
      <c r="I3" s="59" t="str" cm="1">
        <f t="array" aca="1" ref="I3" ca="1">BoxVal($A3,6,COLUMN(INDIRECT("T"&amp;($A3-1)*65+2)),1)</f>
        <v>2101L</v>
      </c>
      <c r="J3" s="59" t="str" cm="1">
        <f t="array" aca="1" ref="J3" ca="1">BoxVal($A3,21,COLUMN(INDIRECT("T"&amp;($A3-1)*65+2)),1)</f>
        <v>12V_NormalMode</v>
      </c>
      <c r="K3" s="59" t="e" cm="1">
        <f t="array" aca="1" ref="K3" ca="1">BoxVal($A3,25,COLUMN(INDIRECT("T"&amp;($A3-1)*65+2)),1)</f>
        <v>#VALUE!</v>
      </c>
      <c r="L3" s="60" t="str" cm="1">
        <f t="array" aca="1" ref="L3" ca="1">BoxVal($A3,32,COLUMN(INDIRECT("T"&amp;($A3-1)*65+2)),1)</f>
        <v>3.3V : 20~50 (uA)
Vdc&amp;Remark: -</v>
      </c>
      <c r="M3" s="59" t="e" cm="1">
        <f t="array" aca="1" ref="M3" ca="1">BoxVal($A3,31,COLUMN(INDIRECT("T"&amp;($A3-1)*65+2)),1)</f>
        <v>#VALUE!</v>
      </c>
      <c r="N3" s="59" t="str" cm="1">
        <f t="array" aca="1" ref="N3" ca="1">BoxVal($A3,12,COLUMN(INDIRECT("T"&amp;($A3-1)*65+2)),1)</f>
        <v>Normal</v>
      </c>
      <c r="O3" s="64" t="str" cm="1">
        <f t="array" ref="O3">BoxVal($A3,2,COLUMN(V4),1)</f>
        <v>Bit4,2</v>
      </c>
      <c r="P3" s="64" t="e" cm="1">
        <f t="array" aca="1" ref="P3" ca="1">BoxVal($A3,2,COLUMN(INDIRECT("AB"&amp;($A3-1)*65+2)),1)</f>
        <v>#VALUE!</v>
      </c>
      <c r="Q3" s="64" t="str" cm="1">
        <f t="array" aca="1" ref="Q3" ca="1">BoxVal($A3,2,COLUMN(INDIRECT("AJ"&amp;($A3-1)*65+2)),1)</f>
        <v>實際生產改為-38+/-1，因為客戶有黏膜問題</v>
      </c>
      <c r="R3" s="34"/>
      <c r="S3" s="7" t="s">
        <v>5</v>
      </c>
      <c r="T3" s="15" t="s">
        <v>449</v>
      </c>
      <c r="U3" s="32" t="str">
        <f>HYPERLINK("#A"&amp;(S1+1),"&lt;==Block" &amp; $S1 &amp;"==&gt;")</f>
        <v>&lt;==Block1==&gt;</v>
      </c>
      <c r="V3" s="51"/>
      <c r="W3" s="19"/>
      <c r="X3" s="19"/>
      <c r="Y3" s="23"/>
      <c r="Z3" s="8" t="str" cm="1">
        <f t="array" ref="Z3">BoxVal(ROW(AA5),9,COLUMN(T3))</f>
        <v>FIX</v>
      </c>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1005</v>
      </c>
      <c r="AV3" s="5" t="s">
        <v>584</v>
      </c>
      <c r="AW3" s="5" t="s">
        <v>586</v>
      </c>
      <c r="AX3" s="5" t="s">
        <v>255</v>
      </c>
      <c r="AY3" s="5" t="s">
        <v>255</v>
      </c>
      <c r="AZ3" s="5" t="s">
        <v>255</v>
      </c>
      <c r="BB3" s="14" t="s">
        <v>1005</v>
      </c>
      <c r="BC3" s="5">
        <v>1</v>
      </c>
      <c r="BD3" s="5">
        <v>1</v>
      </c>
      <c r="BE3" s="5">
        <v>0</v>
      </c>
      <c r="BF3" s="14"/>
      <c r="BG3" s="14"/>
      <c r="BH3" s="14"/>
      <c r="BI3" s="14" t="s">
        <v>806</v>
      </c>
      <c r="BJ3" s="14" t="s">
        <v>562</v>
      </c>
      <c r="BK3" s="14" t="s">
        <v>562</v>
      </c>
      <c r="BM3" s="5" t="s">
        <v>562</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1028</v>
      </c>
      <c r="DY3" s="22" t="s">
        <v>1030</v>
      </c>
      <c r="DZ3" s="22" t="s">
        <v>1032</v>
      </c>
      <c r="EB3" s="22" t="s">
        <v>882</v>
      </c>
      <c r="EC3" s="22" t="s">
        <v>985</v>
      </c>
      <c r="ED3" s="22" t="s">
        <v>984</v>
      </c>
    </row>
    <row r="4" spans="1:134" ht="30" customHeight="1" x14ac:dyDescent="0.25">
      <c r="A4" s="58">
        <v>3</v>
      </c>
      <c r="B4" s="63" t="str">
        <f t="shared" si="0"/>
        <v>=Block3==</v>
      </c>
      <c r="C4" s="59" t="str" cm="1">
        <f t="array" aca="1" ref="C4" ca="1">BoxVal($A4,8,COLUMN(INDIRECT("T"&amp;($A4-1)*65+2)),1)</f>
        <v>10.2V</v>
      </c>
      <c r="D4" s="59" t="str" cm="1">
        <f t="array" aca="1" ref="D4" ca="1">BoxVal($A4,2,COLUMN(INDIRECT("T"&amp;($A4-1)*65+2)),1)</f>
        <v>HELE</v>
      </c>
      <c r="E4" s="59" t="str" cm="1">
        <f t="array" aca="1" ref="E4" ca="1">BoxVal($A4,3,COLUMN(INDIRECT("T"&amp;($A4-1)*65+2)),1)</f>
        <v>TR</v>
      </c>
      <c r="F4" s="59" t="str" cm="1">
        <f t="array" aca="1" ref="F4" ca="1">BoxVal($A4,16,COLUMN(INDIRECT("T"&amp;($A4-1)*65+2)),1)</f>
        <v>non</v>
      </c>
      <c r="G4" s="59" t="str" cm="1">
        <f t="array" aca="1" ref="G4" ca="1">BoxVal($A4,4,COLUMN(INDIRECT("T"&amp;($A4-1)*65+2)),1)</f>
        <v>ZTS6556SE-E375</v>
      </c>
      <c r="H4" s="59" t="str" cm="1">
        <f t="array" aca="1" ref="H4" ca="1">BoxVal($A4,5,COLUMN(INDIRECT("T"&amp;($A4-1)*65+2)),1)</f>
        <v>4843ZE</v>
      </c>
      <c r="I4" s="59" cm="1">
        <f t="array" aca="1" ref="I4" ca="1">BoxVal($A4,6,COLUMN(INDIRECT("T"&amp;($A4-1)*65+2)),1)</f>
        <v>2110</v>
      </c>
      <c r="J4" s="59" t="str" cm="1">
        <f t="array" aca="1" ref="J4" ca="1">BoxVal($A4,21,COLUMN(INDIRECT("T"&amp;($A4-1)*65+2)),1)</f>
        <v>13V_NormalMode</v>
      </c>
      <c r="K4" s="59" t="e" cm="1">
        <f t="array" aca="1" ref="K4" ca="1">BoxVal($A4,25,COLUMN(INDIRECT("T"&amp;($A4-1)*65+2)),1)</f>
        <v>#VALUE!</v>
      </c>
      <c r="L4" s="60" t="str" cm="1">
        <f t="array" aca="1" ref="L4" ca="1">BoxVal($A4,32,COLUMN(INDIRECT("T"&amp;($A4-1)*65+2)),1)</f>
        <v>3.3V : 20~50 (uA)
Vdc&amp;Remark: -</v>
      </c>
      <c r="M4" s="59" t="e" cm="1">
        <f t="array" aca="1" ref="M4" ca="1">BoxVal($A4,31,COLUMN(INDIRECT("T"&amp;($A4-1)*65+2)),1)</f>
        <v>#VALUE!</v>
      </c>
      <c r="N4" s="59" t="str" cm="1">
        <f t="array" aca="1" ref="N4" ca="1">BoxVal($A4,12,COLUMN(INDIRECT("T"&amp;($A4-1)*65+2)),1)</f>
        <v>Normal</v>
      </c>
      <c r="O4" s="64" t="str" cm="1">
        <f t="array" ref="O4">BoxVal($A4,2,COLUMN(V5),1)</f>
        <v>Bit4,2</v>
      </c>
      <c r="P4" s="64" t="e" cm="1">
        <f t="array" aca="1" ref="P4" ca="1">BoxVal($A4,2,COLUMN(INDIRECT("AB"&amp;($A4-1)*65+2)),1)</f>
        <v>#VALUE!</v>
      </c>
      <c r="Q4" s="64" t="str" cm="1">
        <f t="array" aca="1" ref="Q4" ca="1">BoxVal($A4,2,COLUMN(INDIRECT("AJ"&amp;($A4-1)*65+2)),1)</f>
        <v/>
      </c>
      <c r="R4" s="34"/>
      <c r="S4" s="7" t="s">
        <v>10</v>
      </c>
      <c r="T4" s="15" t="s">
        <v>1044</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1010</v>
      </c>
      <c r="AT4" s="34"/>
      <c r="AU4" s="14" t="s">
        <v>965</v>
      </c>
      <c r="AV4" s="5" t="s">
        <v>586</v>
      </c>
      <c r="AW4" s="5" t="s">
        <v>587</v>
      </c>
      <c r="AX4" s="5" t="s">
        <v>255</v>
      </c>
      <c r="AY4" s="5" t="s">
        <v>255</v>
      </c>
      <c r="AZ4" s="5" t="s">
        <v>255</v>
      </c>
      <c r="BB4" s="14" t="s">
        <v>965</v>
      </c>
      <c r="BC4" s="5">
        <v>1</v>
      </c>
      <c r="BD4" s="5">
        <v>0</v>
      </c>
      <c r="BE4" s="5">
        <v>1</v>
      </c>
      <c r="BF4" s="14"/>
      <c r="BG4" s="14"/>
      <c r="BH4" s="14"/>
      <c r="BI4" s="14" t="s">
        <v>807</v>
      </c>
      <c r="BJ4" s="14" t="s">
        <v>562</v>
      </c>
      <c r="BK4" s="14" t="s">
        <v>562</v>
      </c>
      <c r="BM4" s="5" t="s">
        <v>562</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1030</v>
      </c>
      <c r="EC4" s="22" t="s">
        <v>1034</v>
      </c>
      <c r="ED4" s="22" t="s">
        <v>1032</v>
      </c>
    </row>
    <row r="5" spans="1:134" ht="30" customHeight="1" x14ac:dyDescent="0.25">
      <c r="A5" s="58">
        <v>4</v>
      </c>
      <c r="B5" s="63" t="str">
        <f t="shared" si="0"/>
        <v>=Block4==</v>
      </c>
      <c r="C5" s="59" t="str" cm="1">
        <f t="array" aca="1" ref="C5" ca="1">BoxVal($A5,8,COLUMN(INDIRECT("T"&amp;($A5-1)*65+2)),1)</f>
        <v>10.2V</v>
      </c>
      <c r="D5" s="59" t="str" cm="1">
        <f t="array" aca="1" ref="D5" ca="1">BoxVal($A5,2,COLUMN(INDIRECT("T"&amp;($A5-1)*65+2)),1)</f>
        <v>CPC</v>
      </c>
      <c r="E5" s="59" t="str" cm="1">
        <f t="array" aca="1" ref="E5" ca="1">BoxVal($A5,3,COLUMN(INDIRECT("T"&amp;($A5-1)*65+2)),1)</f>
        <v>PR</v>
      </c>
      <c r="F5" s="59" t="str" cm="1">
        <f t="array" aca="1" ref="F5" ca="1">BoxVal($A5,16,COLUMN(INDIRECT("T"&amp;($A5-1)*65+2)),1)</f>
        <v>non</v>
      </c>
      <c r="G5" s="59" t="str" cm="1">
        <f t="array" aca="1" ref="G5" ca="1">BoxVal($A5,4,COLUMN(INDIRECT("T"&amp;($A5-1)*65+2)),1)</f>
        <v>ZTS6556SE-E375</v>
      </c>
      <c r="H5" s="59" t="str" cm="1">
        <f t="array" aca="1" ref="H5" ca="1">BoxVal($A5,5,COLUMN(INDIRECT("T"&amp;($A5-1)*65+2)),1)</f>
        <v>4843ZE</v>
      </c>
      <c r="I5" s="59" cm="1">
        <f t="array" aca="1" ref="I5" ca="1">BoxVal($A5,6,COLUMN(INDIRECT("T"&amp;($A5-1)*65+2)),1)</f>
        <v>2110</v>
      </c>
      <c r="J5" s="59" t="str" cm="1">
        <f t="array" aca="1" ref="J5" ca="1">BoxVal($A5,21,COLUMN(INDIRECT("T"&amp;($A5-1)*65+2)),1)</f>
        <v>14V_NormalMode</v>
      </c>
      <c r="K5" s="59" t="e" cm="1">
        <f t="array" aca="1" ref="K5" ca="1">BoxVal($A5,25,COLUMN(INDIRECT("T"&amp;($A5-1)*65+2)),1)</f>
        <v>#VALUE!</v>
      </c>
      <c r="L5" s="60" t="str" cm="1">
        <f t="array" aca="1" ref="L5" ca="1">BoxVal($A5,32,COLUMN(INDIRECT("T"&amp;($A5-1)*65+2)),1)</f>
        <v>3.3V : 20~50 (uA)
Vdc&amp;Remark: -</v>
      </c>
      <c r="M5" s="59" t="e" cm="1">
        <f t="array" aca="1" ref="M5" ca="1">BoxVal($A5,31,COLUMN(INDIRECT("T"&amp;($A5-1)*65+2)),1)</f>
        <v>#VALUE!</v>
      </c>
      <c r="N5" s="59" t="str" cm="1">
        <f t="array" aca="1" ref="N5" ca="1">BoxVal($A5,12,COLUMN(INDIRECT("T"&amp;($A5-1)*65+2)),1)</f>
        <v>Normal</v>
      </c>
      <c r="O5" s="64" t="str" cm="1">
        <f t="array" ref="O5">BoxVal($A5,2,COLUMN(V6),1)</f>
        <v>Bit4,2</v>
      </c>
      <c r="P5" s="64" t="e" cm="1">
        <f t="array" aca="1" ref="P5" ca="1">BoxVal($A5,2,COLUMN(INDIRECT("AB"&amp;($A5-1)*65+2)),1)</f>
        <v>#VALUE!</v>
      </c>
      <c r="Q5" s="64" t="str" cm="1">
        <f t="array" aca="1" ref="Q5" ca="1">BoxVal($A5,2,COLUMN(INDIRECT("AJ"&amp;($A5-1)*65+2)),1)</f>
        <v/>
      </c>
      <c r="R5" s="34"/>
      <c r="S5" s="7" t="s">
        <v>18</v>
      </c>
      <c r="T5" s="15" t="s">
        <v>517</v>
      </c>
      <c r="U5" s="36" t="str" cm="1">
        <f t="array" aca="1" ref="U5" ca="1">ConfigCode($AA5,$AN5,$AO5,$AP5,$AQ5,$AR5,$AF5,$AG5,2)</f>
        <v>0x03=-36.40,-36.10;</v>
      </c>
      <c r="V5" s="37">
        <v>-0.15</v>
      </c>
      <c r="W5" s="37"/>
      <c r="X5" s="68"/>
      <c r="Y5" s="68">
        <v>-1.43</v>
      </c>
      <c r="Z5" s="55">
        <f t="shared" ref="Z5:Z13" ca="1" si="1" xml:space="preserve">
N("vbias,vlookup vbias range")+
VLOOKUP($AA5,INDIRECT(BoxVal(ROW($AA5),34,COLUMN(T1))),2,FALSE)+
N("gain")+
$AB5+
N("vcm")+
VLOOKUP($AC5,$CT$1:$DC$31,7,FALSE)+
N("(vbias*vcp*vbg-vbias)*sensor ratio")+
VbiasCal($AA5,$AD5,$AE5,BoxVal(ROW($AC5),18,COLUMN($T$22)))+
N("vbias ref+gain ref")+
$V5+$W5</f>
        <v>-1.8342239999999996</v>
      </c>
      <c r="AA5" s="39" t="s">
        <v>967</v>
      </c>
      <c r="AB5" s="40">
        <v>0</v>
      </c>
      <c r="AC5" s="40" t="s">
        <v>995</v>
      </c>
      <c r="AD5" s="40">
        <v>1</v>
      </c>
      <c r="AE5" s="41">
        <v>-7.6799999999999993E-2</v>
      </c>
      <c r="AF5" s="42">
        <v>-36.4</v>
      </c>
      <c r="AG5" s="42">
        <v>-36.1</v>
      </c>
      <c r="AH5" s="43">
        <f ca="1">$AF5+$Z5</f>
        <v>-38.234223999999998</v>
      </c>
      <c r="AI5" s="43">
        <f ca="1">$AG5+$Z5</f>
        <v>-37.934224</v>
      </c>
      <c r="AJ5" s="44" cm="1">
        <f t="array" aca="1" ref="AJ5" ca="1" xml:space="preserve">
N("initial sens-loopgain")+
$AF5-BoxVal(ROW($AA5),26,COLUMN(INDIRECT("T"&amp;(INT(ROW($AA22)/65))*65+2)))</f>
        <v>-36.4</v>
      </c>
      <c r="AK5" s="44">
        <f ca="1">AJ5+(AG5-AF5)</f>
        <v>-36.1</v>
      </c>
      <c r="AL5" s="44" cm="1">
        <f t="array" aca="1" ref="AL5" ca="1" xml:space="preserve">
N("initial sens-loopgain-gain-gain ref-vcm")+
$AH5-
BoxVal(ROW($AA5),26,COLUMN(INDIRECT("T"&amp;(INT(ROW($AA22)/65))*65+2)))-
$AB5-
$W5-
IFERROR(VLOOKUP($AC5,$CT$1:$DC$31,7,FALSE),0)</f>
        <v>-38.234223999999998</v>
      </c>
      <c r="AM5" s="44">
        <f ca="1">AL5+(AG5-AF5)</f>
        <v>-37.934224</v>
      </c>
      <c r="AN5" s="36" t="str">
        <f t="shared" ref="AN5:AN13" ca="1" si="2">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03</v>
      </c>
      <c r="AS5" s="33" t="s">
        <v>1047</v>
      </c>
      <c r="AT5" s="34"/>
      <c r="AU5" s="14" t="s">
        <v>966</v>
      </c>
      <c r="AV5" s="5" t="s">
        <v>587</v>
      </c>
      <c r="AW5" s="5" t="s">
        <v>580</v>
      </c>
      <c r="AX5" s="5" t="s">
        <v>255</v>
      </c>
      <c r="AY5" s="5" t="s">
        <v>255</v>
      </c>
      <c r="AZ5" s="5" t="s">
        <v>255</v>
      </c>
      <c r="BB5" s="14" t="s">
        <v>966</v>
      </c>
      <c r="BC5" s="5">
        <v>1</v>
      </c>
      <c r="BD5" s="5">
        <v>0</v>
      </c>
      <c r="BE5" s="5">
        <v>0</v>
      </c>
      <c r="BF5" s="14"/>
      <c r="BG5" s="14"/>
      <c r="BH5" s="14"/>
      <c r="BI5" s="14" t="s">
        <v>808</v>
      </c>
      <c r="BJ5" s="14" t="s">
        <v>562</v>
      </c>
      <c r="BK5" s="14" t="s">
        <v>562</v>
      </c>
      <c r="BM5" s="5" t="s">
        <v>562</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t="s">
        <v>1035</v>
      </c>
      <c r="EC5" s="22" t="s">
        <v>1037</v>
      </c>
      <c r="ED5" s="22" t="s">
        <v>1036</v>
      </c>
    </row>
    <row r="6" spans="1:134" ht="30" customHeight="1" x14ac:dyDescent="0.25">
      <c r="A6" s="58">
        <v>5</v>
      </c>
      <c r="B6" s="63" t="str">
        <f t="shared" si="0"/>
        <v>=Block5==</v>
      </c>
      <c r="C6" s="59" t="str" cm="1">
        <f t="array" aca="1" ref="C6" ca="1">BoxVal($A6,8,COLUMN(INDIRECT("T"&amp;($A6-1)*65+2)),1)</f>
        <v>8.4V</v>
      </c>
      <c r="D6" s="59" t="str" cm="1">
        <f t="array" aca="1" ref="D6" ca="1">BoxVal($A6,2,COLUMN(INDIRECT("T"&amp;($A6-1)*65+2)),1)</f>
        <v>HELE</v>
      </c>
      <c r="E6" s="59" t="str" cm="1">
        <f t="array" aca="1" ref="E6" ca="1">BoxVal($A6,3,COLUMN(INDIRECT("T"&amp;($A6-1)*65+2)),1)</f>
        <v>PR</v>
      </c>
      <c r="F6" s="59" t="str" cm="1">
        <f t="array" aca="1" ref="F6" ca="1">BoxVal($A6,16,COLUMN(INDIRECT("T"&amp;($A6-1)*65+2)),1)</f>
        <v>non</v>
      </c>
      <c r="G6" s="59" t="str" cm="1">
        <f t="array" aca="1" ref="G6" ca="1">BoxVal($A6,4,COLUMN(INDIRECT("T"&amp;($A6-1)*65+2)),1)</f>
        <v>ZTS6516E-E38</v>
      </c>
      <c r="H6" s="59" t="str" cm="1">
        <f t="array" aca="1" ref="H6" ca="1">BoxVal($A6,5,COLUMN(INDIRECT("T"&amp;($A6-1)*65+2)),1)</f>
        <v>4843ZE</v>
      </c>
      <c r="I6" s="59" t="str" cm="1">
        <f t="array" aca="1" ref="I6" ca="1">BoxVal($A6,6,COLUMN(INDIRECT("T"&amp;($A6-1)*65+2)),1)</f>
        <v>2101L</v>
      </c>
      <c r="J6" s="59" t="str" cm="1">
        <f t="array" aca="1" ref="J6" ca="1">BoxVal($A6,21,COLUMN(INDIRECT("T"&amp;($A6-1)*65+2)),1)</f>
        <v>10V_NormalMode</v>
      </c>
      <c r="K6" s="59" t="e" cm="1">
        <f t="array" aca="1" ref="K6" ca="1">BoxVal($A6,25,COLUMN(INDIRECT("T"&amp;($A6-1)*65+2)),1)</f>
        <v>#VALUE!</v>
      </c>
      <c r="L6" s="60" t="str" cm="1">
        <f t="array" aca="1" ref="L6" ca="1">BoxVal($A6,32,COLUMN(INDIRECT("T"&amp;($A6-1)*65+2)),1)</f>
        <v>3.3V : 20~50 (uA)
Vdc&amp;Remark: -</v>
      </c>
      <c r="M6" s="59" t="e" cm="1">
        <f t="array" aca="1" ref="M6" ca="1">BoxVal($A6,31,COLUMN(INDIRECT("T"&amp;($A6-1)*65+2)),1)</f>
        <v>#VALUE!</v>
      </c>
      <c r="N6" s="59" t="str" cm="1">
        <f t="array" aca="1" ref="N6" ca="1">BoxVal($A6,12,COLUMN(INDIRECT("T"&amp;($A6-1)*65+2)),1)</f>
        <v>Normal</v>
      </c>
      <c r="O6" s="64" t="str" cm="1">
        <f t="array" ref="O6">BoxVal($A6,2,COLUMN(V7),1)</f>
        <v>Bit4,2</v>
      </c>
      <c r="P6" s="64" t="e" cm="1">
        <f t="array" aca="1" ref="P6" ca="1">BoxVal($A6,2,COLUMN(INDIRECT("AB"&amp;($A6-1)*65+2)),1)</f>
        <v>#VALUE!</v>
      </c>
      <c r="Q6" s="64" t="str" cm="1">
        <f t="array" aca="1" ref="Q6" ca="1">BoxVal($A6,2,COLUMN(INDIRECT("AJ"&amp;($A6-1)*65+2)),1)</f>
        <v>實際生產改為-38+/-1，因為客戶有黏膜問題，初感高配置</v>
      </c>
      <c r="R6" s="34"/>
      <c r="S6" s="7" t="s">
        <v>13</v>
      </c>
      <c r="T6" s="15">
        <v>2110</v>
      </c>
      <c r="U6" s="36" t="str" cm="1">
        <f t="array" aca="1" ref="U6" ca="1">ConfigCode($AA6,$AN6,$AO6,$AP6,$AQ6,$AR6,$AF6,$AG6,2)</f>
        <v>0x02=-37.00,-36.40;</v>
      </c>
      <c r="V6" s="37">
        <v>-0.15</v>
      </c>
      <c r="W6" s="37"/>
      <c r="X6" s="68"/>
      <c r="Y6" s="68">
        <v>-0.84</v>
      </c>
      <c r="Z6" s="55">
        <f t="shared" ca="1" si="1"/>
        <v>-1.2750089999999998</v>
      </c>
      <c r="AA6" s="39" t="s">
        <v>967</v>
      </c>
      <c r="AB6" s="40">
        <v>0</v>
      </c>
      <c r="AC6" s="40" t="s">
        <v>995</v>
      </c>
      <c r="AD6" s="40">
        <v>1</v>
      </c>
      <c r="AE6" s="41">
        <v>-5.1299999999999998E-2</v>
      </c>
      <c r="AF6" s="42">
        <v>-37</v>
      </c>
      <c r="AG6" s="47">
        <f>AF5</f>
        <v>-36.4</v>
      </c>
      <c r="AH6" s="43">
        <f t="shared" ref="AH6:AH13" ca="1" si="3">$AF6+$Z6</f>
        <v>-38.275008999999997</v>
      </c>
      <c r="AI6" s="43">
        <f t="shared" ref="AI6:AI13" ca="1" si="4">$AG6+$Z6</f>
        <v>-37.675008999999996</v>
      </c>
      <c r="AJ6" s="44" cm="1">
        <f t="array" aca="1" ref="AJ6" ca="1" xml:space="preserve">
N("initial sens-loopgain")+
$AF6-BoxVal(ROW($AA6),26,COLUMN(INDIRECT("T"&amp;(INT(ROW($AA23)/65))*65+2)))</f>
        <v>-37</v>
      </c>
      <c r="AK6" s="44">
        <f t="shared" ref="AK6:AK13" ca="1" si="5">AJ6+(AG6-AF6)</f>
        <v>-36.4</v>
      </c>
      <c r="AL6" s="44" cm="1">
        <f t="array" aca="1" ref="AL6" ca="1" xml:space="preserve">
N("initial sens-loopgain-gain-gain ref-vcm")+
$AH6-
BoxVal(ROW($AA6),26,COLUMN(INDIRECT("T"&amp;(INT(ROW($AA23)/65))*65+2)))-
$AB6-
$W6-
IFERROR(VLOOKUP($AC6,$CT$1:$DC$31,7,FALSE),0)</f>
        <v>-38.275008999999997</v>
      </c>
      <c r="AM6" s="44">
        <f t="shared" ref="AM6:AM13" ca="1" si="6">AL6+(AG6-AF6)</f>
        <v>-37.675008999999996</v>
      </c>
      <c r="AN6" s="36" t="str">
        <f t="shared" ca="1" si="2"/>
        <v>00</v>
      </c>
      <c r="AO6" s="36" t="str" cm="1">
        <f t="array" aca="1" ref="AO6" ca="1">ManualLookup(AB6,BoxVal(ROW(AB6),4,COLUMN(AO4)),INDIRECT(DO$3))</f>
        <v>00</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02</v>
      </c>
      <c r="AS6" s="33" t="s">
        <v>1047</v>
      </c>
      <c r="AT6" s="34"/>
      <c r="AU6" s="14" t="s">
        <v>967</v>
      </c>
      <c r="AV6" s="5" t="s">
        <v>580</v>
      </c>
      <c r="AW6" s="5" t="s">
        <v>581</v>
      </c>
      <c r="AX6" s="5" t="s">
        <v>255</v>
      </c>
      <c r="AY6" s="5" t="s">
        <v>255</v>
      </c>
      <c r="AZ6" s="5" t="s">
        <v>255</v>
      </c>
      <c r="BB6" s="14" t="s">
        <v>967</v>
      </c>
      <c r="BC6" s="5">
        <v>0</v>
      </c>
      <c r="BD6" s="5">
        <v>1</v>
      </c>
      <c r="BE6" s="5">
        <v>1</v>
      </c>
      <c r="BF6" s="14"/>
      <c r="BG6" s="14"/>
      <c r="BH6" s="14"/>
      <c r="BI6" s="14" t="s">
        <v>809</v>
      </c>
      <c r="BJ6" s="14" t="s">
        <v>562</v>
      </c>
      <c r="BK6" s="14" t="s">
        <v>562</v>
      </c>
      <c r="BM6" s="5" t="s">
        <v>562</v>
      </c>
      <c r="BU6" s="14" t="s">
        <v>562</v>
      </c>
      <c r="BV6" s="14" t="s">
        <v>562</v>
      </c>
      <c r="BW6" s="14" t="s">
        <v>562</v>
      </c>
      <c r="BY6" s="21">
        <v>0.1026</v>
      </c>
      <c r="BZ6" s="5">
        <v>0</v>
      </c>
      <c r="CA6" s="5">
        <v>1</v>
      </c>
      <c r="CB6" s="5">
        <v>0</v>
      </c>
      <c r="CC6" s="5">
        <v>0</v>
      </c>
      <c r="CF6" s="14"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t="s">
        <v>980</v>
      </c>
      <c r="EC6" s="22" t="s">
        <v>989</v>
      </c>
      <c r="ED6" s="22" t="s">
        <v>988</v>
      </c>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cm="1">
        <f t="array" aca="1" ref="U7" ca="1">ConfigCode($AA7,$AN7,$AO7,$AP7,$AQ7,$AR7,$AF7,$AG7,2)</f>
        <v>0x01=-37.60,-37.00;</v>
      </c>
      <c r="V7" s="37">
        <v>-0.15</v>
      </c>
      <c r="W7" s="37"/>
      <c r="X7" s="68"/>
      <c r="Y7" s="68">
        <v>-0.45</v>
      </c>
      <c r="Z7" s="55">
        <f t="shared" ca="1" si="1"/>
        <v>-0.71140800000000004</v>
      </c>
      <c r="AA7" s="39" t="s">
        <v>967</v>
      </c>
      <c r="AB7" s="40">
        <v>0</v>
      </c>
      <c r="AC7" s="40" t="s">
        <v>995</v>
      </c>
      <c r="AD7" s="40">
        <v>1</v>
      </c>
      <c r="AE7" s="41">
        <v>-2.5600000000000001E-2</v>
      </c>
      <c r="AF7" s="42">
        <v>-37.6</v>
      </c>
      <c r="AG7" s="47">
        <f t="shared" ref="AG7:AG13" si="7">AF6</f>
        <v>-37</v>
      </c>
      <c r="AH7" s="43">
        <f t="shared" ca="1" si="3"/>
        <v>-38.311408</v>
      </c>
      <c r="AI7" s="43">
        <f t="shared" ca="1" si="4"/>
        <v>-37.711407999999999</v>
      </c>
      <c r="AJ7" s="44" cm="1">
        <f t="array" aca="1" ref="AJ7" ca="1" xml:space="preserve">
N("initial sens-loopgain")+
$AF7-BoxVal(ROW($AA7),26,COLUMN(INDIRECT("T"&amp;(INT(ROW($AA24)/65))*65+2)))</f>
        <v>-37.6</v>
      </c>
      <c r="AK7" s="44">
        <f t="shared" ca="1" si="5"/>
        <v>-37</v>
      </c>
      <c r="AL7" s="44" cm="1">
        <f t="array" aca="1" ref="AL7" ca="1" xml:space="preserve">
N("initial sens-loopgain-gain-gain ref-vcm")+
$AH7-
BoxVal(ROW($AA7),26,COLUMN(INDIRECT("T"&amp;(INT(ROW($AA24)/65))*65+2)))-
$AB7-
$W7-
IFERROR(VLOOKUP($AC7,$CT$1:$DC$31,7,FALSE),0)</f>
        <v>-38.311408</v>
      </c>
      <c r="AM7" s="44">
        <f t="shared" ca="1" si="6"/>
        <v>-37.711407999999999</v>
      </c>
      <c r="AN7" s="36" t="str">
        <f t="shared" ca="1" si="2"/>
        <v>00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01</v>
      </c>
      <c r="AS7" s="33" t="s">
        <v>1047</v>
      </c>
      <c r="AT7" s="34"/>
      <c r="AU7" s="14" t="s">
        <v>968</v>
      </c>
      <c r="AV7" s="5" t="s">
        <v>581</v>
      </c>
      <c r="AW7" s="5" t="s">
        <v>585</v>
      </c>
      <c r="AX7" s="5" t="s">
        <v>255</v>
      </c>
      <c r="AY7" s="5" t="s">
        <v>255</v>
      </c>
      <c r="AZ7" s="5" t="s">
        <v>255</v>
      </c>
      <c r="BB7" s="14" t="s">
        <v>968</v>
      </c>
      <c r="BC7" s="5">
        <v>0</v>
      </c>
      <c r="BD7" s="5">
        <v>0</v>
      </c>
      <c r="BE7" s="5">
        <v>0</v>
      </c>
      <c r="BF7" s="14"/>
      <c r="BG7" s="14"/>
      <c r="BH7" s="14"/>
      <c r="BI7" s="14" t="s">
        <v>783</v>
      </c>
      <c r="BJ7" s="14" t="s">
        <v>562</v>
      </c>
      <c r="BK7" s="14" t="s">
        <v>562</v>
      </c>
      <c r="BM7" s="5" t="s">
        <v>562</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965</v>
      </c>
      <c r="U8" s="36" t="str" cm="1">
        <f t="array" aca="1" ref="U8" ca="1">ConfigCode($AA8,$AN8,$AO8,$AP8,$AQ8,$AR8,$AF8,$AG8,2)</f>
        <v>0x00=-38.30,-37.60;</v>
      </c>
      <c r="V8" s="37"/>
      <c r="W8" s="37"/>
      <c r="X8" s="68"/>
      <c r="Y8" s="68"/>
      <c r="Z8" s="55">
        <f t="shared" ca="1" si="1"/>
        <v>0</v>
      </c>
      <c r="AA8" s="39" t="s">
        <v>967</v>
      </c>
      <c r="AB8" s="40">
        <v>0</v>
      </c>
      <c r="AC8" s="40" t="s">
        <v>995</v>
      </c>
      <c r="AD8" s="40">
        <v>1</v>
      </c>
      <c r="AE8" s="41">
        <v>0</v>
      </c>
      <c r="AF8" s="42">
        <v>-38.299999999999997</v>
      </c>
      <c r="AG8" s="47">
        <f t="shared" si="7"/>
        <v>-37.6</v>
      </c>
      <c r="AH8" s="43">
        <f t="shared" ca="1" si="3"/>
        <v>-38.299999999999997</v>
      </c>
      <c r="AI8" s="43">
        <f t="shared" ca="1" si="4"/>
        <v>-37.6</v>
      </c>
      <c r="AJ8" s="44" cm="1">
        <f t="array" aca="1" ref="AJ8" ca="1" xml:space="preserve">
N("initial sens-loopgain")+
$AF8-BoxVal(ROW($AA8),26,COLUMN(INDIRECT("T"&amp;(INT(ROW($AA25)/65))*65+2)))</f>
        <v>-38.299999999999997</v>
      </c>
      <c r="AK8" s="44">
        <f t="shared" ca="1" si="5"/>
        <v>-37.6</v>
      </c>
      <c r="AL8" s="44" cm="1">
        <f t="array" aca="1" ref="AL8" ca="1" xml:space="preserve">
N("initial sens-loopgain-gain-gain ref-vcm")+
$AH8-
BoxVal(ROW($AA8),26,COLUMN(INDIRECT("T"&amp;(INT(ROW($AA25)/65))*65+2)))-
$AB8-
$W8-
IFERROR(VLOOKUP($AC8,$CT$1:$DC$31,7,FALSE),0)</f>
        <v>-38.299999999999997</v>
      </c>
      <c r="AM8" s="44">
        <f t="shared" ca="1" si="6"/>
        <v>-37.6</v>
      </c>
      <c r="AN8" s="36" t="str">
        <f t="shared" ca="1" si="2"/>
        <v>00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3" t="s">
        <v>1047</v>
      </c>
      <c r="AT8" s="34"/>
      <c r="AU8" s="14" t="s">
        <v>969</v>
      </c>
      <c r="AV8" s="5" t="s">
        <v>582</v>
      </c>
      <c r="AW8" s="5" t="s">
        <v>582</v>
      </c>
      <c r="AX8" s="5" t="s">
        <v>255</v>
      </c>
      <c r="AY8" s="5" t="s">
        <v>255</v>
      </c>
      <c r="AZ8" s="5" t="s">
        <v>255</v>
      </c>
      <c r="BB8" s="14" t="s">
        <v>969</v>
      </c>
      <c r="BC8" s="5">
        <v>0</v>
      </c>
      <c r="BD8" s="5">
        <v>1</v>
      </c>
      <c r="BE8" s="5">
        <v>0</v>
      </c>
      <c r="BF8" s="14"/>
      <c r="BG8" s="14"/>
      <c r="BH8" s="14"/>
      <c r="BI8" s="14" t="s">
        <v>810</v>
      </c>
      <c r="BJ8" s="14" t="s">
        <v>562</v>
      </c>
      <c r="BK8" s="14" t="s">
        <v>562</v>
      </c>
      <c r="BM8" s="5" t="s">
        <v>562</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t="str" cm="1">
        <f t="array" aca="1" ref="U9" ca="1">ConfigCode($AA9,$AN9,$AO9,$AP9,$AQ9,$AR9,$AF9,$AG9,2)</f>
        <v>0x07=-38.80,-38.30;</v>
      </c>
      <c r="V9" s="37">
        <v>-0.3</v>
      </c>
      <c r="W9" s="37"/>
      <c r="X9" s="68"/>
      <c r="Y9" s="68">
        <v>0.37</v>
      </c>
      <c r="Z9" s="55">
        <f t="shared" ca="1" si="1"/>
        <v>0.26140800000000003</v>
      </c>
      <c r="AA9" s="39" t="s">
        <v>967</v>
      </c>
      <c r="AB9" s="40">
        <v>0</v>
      </c>
      <c r="AC9" s="40" t="s">
        <v>995</v>
      </c>
      <c r="AD9" s="40">
        <v>1</v>
      </c>
      <c r="AE9" s="41">
        <v>2.5600000000000001E-2</v>
      </c>
      <c r="AF9" s="42">
        <v>-38.799999999999997</v>
      </c>
      <c r="AG9" s="47">
        <f t="shared" si="7"/>
        <v>-38.299999999999997</v>
      </c>
      <c r="AH9" s="43">
        <f t="shared" ca="1" si="3"/>
        <v>-38.538591999999994</v>
      </c>
      <c r="AI9" s="43">
        <f t="shared" ca="1" si="4"/>
        <v>-38.038591999999994</v>
      </c>
      <c r="AJ9" s="44" cm="1">
        <f t="array" aca="1" ref="AJ9" ca="1" xml:space="preserve">
N("initial sens-loopgain")+
$AF9-BoxVal(ROW($AA9),26,COLUMN(INDIRECT("T"&amp;(INT(ROW($AA26)/65))*65+2)))</f>
        <v>-38.799999999999997</v>
      </c>
      <c r="AK9" s="44">
        <f t="shared" ca="1" si="5"/>
        <v>-38.299999999999997</v>
      </c>
      <c r="AL9" s="44" cm="1">
        <f t="array" aca="1" ref="AL9" ca="1" xml:space="preserve">
N("initial sens-loopgain-gain-gain ref-vcm")+
$AH9-
BoxVal(ROW($AA9),26,COLUMN(INDIRECT("T"&amp;(INT(ROW($AA26)/65))*65+2)))-
$AB9-
$W9-
IFERROR(VLOOKUP($AC9,$CT$1:$DC$31,7,FALSE),0)</f>
        <v>-38.538591999999994</v>
      </c>
      <c r="AM9" s="44">
        <f t="shared" ca="1" si="6"/>
        <v>-38.038591999999994</v>
      </c>
      <c r="AN9" s="36" t="str">
        <f t="shared" ca="1" si="2"/>
        <v>00</v>
      </c>
      <c r="AO9" s="36" t="str" cm="1">
        <f t="array" aca="1" ref="AO9" ca="1">ManualLookup(AB9,BoxVal(ROW(AB9),4,COLUMN(AO7)),INDIRECT(DO$3))</f>
        <v>00</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07</v>
      </c>
      <c r="AS9" s="33"/>
      <c r="AT9" s="34"/>
      <c r="AU9" s="14" t="s">
        <v>587</v>
      </c>
      <c r="AV9" s="14" t="s">
        <v>562</v>
      </c>
      <c r="AW9" s="5" t="s">
        <v>583</v>
      </c>
      <c r="AX9" s="5" t="s">
        <v>255</v>
      </c>
      <c r="AY9" s="5" t="s">
        <v>255</v>
      </c>
      <c r="AZ9" s="5" t="s">
        <v>255</v>
      </c>
      <c r="BB9" s="14" t="s">
        <v>587</v>
      </c>
      <c r="BC9" s="5">
        <v>0</v>
      </c>
      <c r="BD9" s="5">
        <v>0</v>
      </c>
      <c r="BE9" s="5">
        <v>1</v>
      </c>
      <c r="BF9" s="14"/>
      <c r="BG9" s="14"/>
      <c r="BH9" s="14"/>
      <c r="BI9" s="14" t="s">
        <v>811</v>
      </c>
      <c r="BJ9" s="14" t="s">
        <v>562</v>
      </c>
      <c r="BK9" s="14" t="s">
        <v>562</v>
      </c>
      <c r="BM9" s="5" t="s">
        <v>562</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t="str" cm="1">
        <f t="array" aca="1" ref="U10" ca="1">ConfigCode($AA10,$AN10,$AO10,$AP10,$AQ10,$AR10,$AF10,$AG10,2)</f>
        <v>0x06=-39.80,-38.80;</v>
      </c>
      <c r="V10" s="37">
        <v>0.11</v>
      </c>
      <c r="W10" s="37"/>
      <c r="X10" s="68"/>
      <c r="Y10" s="68">
        <v>0.8</v>
      </c>
      <c r="Z10" s="55">
        <f t="shared" ca="1" si="1"/>
        <v>1.235009</v>
      </c>
      <c r="AA10" s="39" t="s">
        <v>967</v>
      </c>
      <c r="AB10" s="40">
        <v>0</v>
      </c>
      <c r="AC10" s="40" t="s">
        <v>995</v>
      </c>
      <c r="AD10" s="40">
        <v>1</v>
      </c>
      <c r="AE10" s="41">
        <v>5.1299999999999998E-2</v>
      </c>
      <c r="AF10" s="42">
        <v>-39.799999999999997</v>
      </c>
      <c r="AG10" s="47">
        <f t="shared" si="7"/>
        <v>-38.799999999999997</v>
      </c>
      <c r="AH10" s="43">
        <f t="shared" ca="1" si="3"/>
        <v>-38.564990999999999</v>
      </c>
      <c r="AI10" s="43">
        <f t="shared" ca="1" si="4"/>
        <v>-37.564990999999999</v>
      </c>
      <c r="AJ10" s="44" cm="1">
        <f t="array" aca="1" ref="AJ10" ca="1" xml:space="preserve">
N("initial sens-loopgain")+
$AF10-BoxVal(ROW($AA10),26,COLUMN(INDIRECT("T"&amp;(INT(ROW($AA27)/65))*65+2)))</f>
        <v>-39.799999999999997</v>
      </c>
      <c r="AK10" s="44">
        <f t="shared" ca="1" si="5"/>
        <v>-38.799999999999997</v>
      </c>
      <c r="AL10" s="44" cm="1">
        <f t="array" aca="1" ref="AL10" ca="1" xml:space="preserve">
N("initial sens-loopgain-gain-gain ref-vcm")+
$AH10-
BoxVal(ROW($AA10),26,COLUMN(INDIRECT("T"&amp;(INT(ROW($AA27)/65))*65+2)))-
$AB10-
$W10-
IFERROR(VLOOKUP($AC10,$CT$1:$DC$31,7,FALSE),0)</f>
        <v>-38.564990999999999</v>
      </c>
      <c r="AM10" s="44">
        <f t="shared" ca="1" si="6"/>
        <v>-37.564990999999999</v>
      </c>
      <c r="AN10" s="36" t="str">
        <f t="shared" ca="1" si="2"/>
        <v>00</v>
      </c>
      <c r="AO10" s="36" t="str" cm="1">
        <f t="array" aca="1" ref="AO10" ca="1">ManualLookup(AB10,BoxVal(ROW(AB10),4,COLUMN(AO8)),INDIRECT(DO$3))</f>
        <v>00</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06</v>
      </c>
      <c r="AS10" s="33"/>
      <c r="AT10" s="34"/>
      <c r="AU10" s="5" t="s">
        <v>436</v>
      </c>
      <c r="AV10" s="14" t="s">
        <v>562</v>
      </c>
      <c r="AW10" s="5" t="s">
        <v>255</v>
      </c>
      <c r="AX10" s="5" t="s">
        <v>255</v>
      </c>
      <c r="AY10" s="5" t="s">
        <v>255</v>
      </c>
      <c r="AZ10" s="5" t="s">
        <v>255</v>
      </c>
      <c r="BB10" s="14" t="s">
        <v>436</v>
      </c>
      <c r="BC10" s="5">
        <v>0</v>
      </c>
      <c r="BD10" s="5">
        <v>0</v>
      </c>
      <c r="BE10" s="5">
        <v>0</v>
      </c>
      <c r="BF10" s="14"/>
      <c r="BG10" s="14"/>
      <c r="BH10" s="14"/>
      <c r="BI10" s="14">
        <v>0</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cm="1">
        <f t="array" aca="1" ref="U11" ca="1">ConfigCode($AA11,$AN11,$AO11,$AP11,$AQ11,$AR11,$AF11,$AG11,2)</f>
        <v>0x05=-40.80,-39.80;</v>
      </c>
      <c r="V11" s="37">
        <v>0.5</v>
      </c>
      <c r="W11" s="37"/>
      <c r="X11" s="68"/>
      <c r="Y11" s="68">
        <v>1.1299999999999999</v>
      </c>
      <c r="Z11" s="55">
        <f t="shared" ca="1" si="1"/>
        <v>2.1842239999999995</v>
      </c>
      <c r="AA11" s="39" t="s">
        <v>967</v>
      </c>
      <c r="AB11" s="40">
        <v>0</v>
      </c>
      <c r="AC11" s="40" t="s">
        <v>995</v>
      </c>
      <c r="AD11" s="40">
        <v>1</v>
      </c>
      <c r="AE11" s="41">
        <v>7.6799999999999993E-2</v>
      </c>
      <c r="AF11" s="42">
        <v>-40.799999999999997</v>
      </c>
      <c r="AG11" s="47">
        <f t="shared" si="7"/>
        <v>-39.799999999999997</v>
      </c>
      <c r="AH11" s="43">
        <f t="shared" ca="1" si="3"/>
        <v>-38.615775999999997</v>
      </c>
      <c r="AI11" s="43">
        <f t="shared" ca="1" si="4"/>
        <v>-37.615775999999997</v>
      </c>
      <c r="AJ11" s="44" cm="1">
        <f t="array" aca="1" ref="AJ11" ca="1" xml:space="preserve">
N("initial sens-loopgain")+
$AF11-BoxVal(ROW($AA11),26,COLUMN(INDIRECT("T"&amp;(INT(ROW($AA28)/65))*65+2)))</f>
        <v>-40.799999999999997</v>
      </c>
      <c r="AK11" s="44">
        <f t="shared" ca="1" si="5"/>
        <v>-39.799999999999997</v>
      </c>
      <c r="AL11" s="44" cm="1">
        <f t="array" aca="1" ref="AL11" ca="1" xml:space="preserve">
N("initial sens-loopgain-gain-gain ref-vcm")+
$AH11-
BoxVal(ROW($AA11),26,COLUMN(INDIRECT("T"&amp;(INT(ROW($AA28)/65))*65+2)))-
$AB11-
$W11-
IFERROR(VLOOKUP($AC11,$CT$1:$DC$31,7,FALSE),0)</f>
        <v>-38.615775999999997</v>
      </c>
      <c r="AM11" s="44">
        <f t="shared" ca="1" si="6"/>
        <v>-37.615775999999997</v>
      </c>
      <c r="AN11" s="36" t="str">
        <f t="shared" ca="1" si="2"/>
        <v>00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05</v>
      </c>
      <c r="AS11" s="33"/>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cm="1">
        <f t="array" aca="1" ref="U12" ca="1">ConfigCode($AA12,$AN12,$AO12,$AP12,$AQ12,$AR12,$AF12,$AG12,2)</f>
        <v>0x04=-41.20,-40.80;</v>
      </c>
      <c r="V12" s="37">
        <v>0.3</v>
      </c>
      <c r="W12" s="37"/>
      <c r="X12" s="68"/>
      <c r="Y12" s="68">
        <v>1.65</v>
      </c>
      <c r="Z12" s="55">
        <f t="shared" ca="1" si="1"/>
        <v>2.5500179999999997</v>
      </c>
      <c r="AA12" s="39" t="s">
        <v>967</v>
      </c>
      <c r="AB12" s="40">
        <v>0</v>
      </c>
      <c r="AC12" s="40" t="s">
        <v>995</v>
      </c>
      <c r="AD12" s="40">
        <v>1</v>
      </c>
      <c r="AE12" s="41">
        <v>0.1026</v>
      </c>
      <c r="AF12" s="42">
        <v>-41.2</v>
      </c>
      <c r="AG12" s="47">
        <f t="shared" si="7"/>
        <v>-40.799999999999997</v>
      </c>
      <c r="AH12" s="43">
        <f t="shared" ca="1" si="3"/>
        <v>-38.649982000000001</v>
      </c>
      <c r="AI12" s="43">
        <f t="shared" ca="1" si="4"/>
        <v>-38.249981999999996</v>
      </c>
      <c r="AJ12" s="44" cm="1">
        <f t="array" aca="1" ref="AJ12" ca="1" xml:space="preserve">
N("initial sens-loopgain")+
$AF12-BoxVal(ROW($AA12),26,COLUMN(INDIRECT("T"&amp;(INT(ROW($AA29)/65))*65+2)))</f>
        <v>-41.2</v>
      </c>
      <c r="AK12" s="44">
        <f t="shared" ca="1" si="5"/>
        <v>-40.799999999999997</v>
      </c>
      <c r="AL12" s="44" cm="1">
        <f t="array" aca="1" ref="AL12" ca="1" xml:space="preserve">
N("initial sens-loopgain-gain-gain ref-vcm")+
$AH12-
BoxVal(ROW($AA12),26,COLUMN(INDIRECT("T"&amp;(INT(ROW($AA29)/65))*65+2)))-
$AB12-
$W12-
IFERROR(VLOOKUP($AC12,$CT$1:$DC$31,7,FALSE),0)</f>
        <v>-38.649982000000001</v>
      </c>
      <c r="AM12" s="44">
        <f t="shared" ca="1" si="6"/>
        <v>-38.249981999999996</v>
      </c>
      <c r="AN12" s="36" t="str">
        <f t="shared" ca="1" si="2"/>
        <v>00</v>
      </c>
      <c r="AO12" s="36" t="str" cm="1">
        <f t="array" aca="1" ref="AO12" ca="1">ManualLookup(AB12,BoxVal(ROW(AB12),4,COLUMN(AO10)),INDIRECT(DO$3))</f>
        <v>00</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04</v>
      </c>
      <c r="AS12" s="33" t="s">
        <v>1047</v>
      </c>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cm="1">
        <f t="array" aca="1" ref="U13" ca="1">ConfigCode($AA13,$AN13,$AO13,$AP13,$AQ13,$AR13,$AF13,$AG13,2)</f>
        <v>0x0B=-41.90,-41.20;</v>
      </c>
      <c r="V13" s="37">
        <v>0.5</v>
      </c>
      <c r="W13" s="37"/>
      <c r="X13" s="38"/>
      <c r="Y13" s="68"/>
      <c r="Z13" s="55">
        <f t="shared" ca="1" si="1"/>
        <v>3.2017760000000002</v>
      </c>
      <c r="AA13" s="39" t="s">
        <v>967</v>
      </c>
      <c r="AB13" s="40">
        <v>0</v>
      </c>
      <c r="AC13" s="40" t="s">
        <v>995</v>
      </c>
      <c r="AD13" s="40">
        <v>1</v>
      </c>
      <c r="AE13" s="41">
        <v>0.12320000000000002</v>
      </c>
      <c r="AF13" s="42">
        <v>-41.9</v>
      </c>
      <c r="AG13" s="47">
        <f t="shared" si="7"/>
        <v>-41.2</v>
      </c>
      <c r="AH13" s="43">
        <f t="shared" ca="1" si="3"/>
        <v>-38.698223999999996</v>
      </c>
      <c r="AI13" s="43">
        <f t="shared" ca="1" si="4"/>
        <v>-37.998224</v>
      </c>
      <c r="AJ13" s="44" cm="1">
        <f t="array" aca="1" ref="AJ13" ca="1" xml:space="preserve">
N("initial sens-loopgain")+
$AF13-BoxVal(ROW($AA13),26,COLUMN(INDIRECT("T"&amp;(INT(ROW($AA30)/65))*65+2)))</f>
        <v>-41.9</v>
      </c>
      <c r="AK13" s="44">
        <f t="shared" ca="1" si="5"/>
        <v>-41.2</v>
      </c>
      <c r="AL13" s="44" cm="1">
        <f t="array" aca="1" ref="AL13" ca="1" xml:space="preserve">
N("initial sens-loopgain-gain-gain ref-vcm")+
$AH13-
BoxVal(ROW($AA13),26,COLUMN(INDIRECT("T"&amp;(INT(ROW($AA30)/65))*65+2)))-
$AB13-
$W13-
IFERROR(VLOOKUP($AC13,$CT$1:$DC$31,7,FALSE),0)</f>
        <v>-38.698223999999996</v>
      </c>
      <c r="AM13" s="44">
        <f t="shared" ca="1" si="6"/>
        <v>-37.998224</v>
      </c>
      <c r="AN13" s="36" t="str">
        <f t="shared" ca="1" si="2"/>
        <v>00</v>
      </c>
      <c r="AO13" s="36" t="str" cm="1">
        <f t="array" aca="1" ref="AO13" ca="1">ManualLookup(AB13,BoxVal(ROW(AB13),4,COLUMN(AO11)),INDIRECT(DO$3))</f>
        <v>00</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0B</v>
      </c>
      <c r="AS13" s="33" t="s">
        <v>1047</v>
      </c>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992</v>
      </c>
      <c r="U14" s="36"/>
      <c r="V14" s="37"/>
      <c r="W14" s="37"/>
      <c r="X14" s="38"/>
      <c r="Y14" s="68"/>
      <c r="Z14" s="55"/>
      <c r="AA14" s="39"/>
      <c r="AB14" s="40"/>
      <c r="AC14" s="40"/>
      <c r="AD14" s="40"/>
      <c r="AE14" s="41"/>
      <c r="AF14" s="42"/>
      <c r="AG14" s="47"/>
      <c r="AH14" s="43"/>
      <c r="AI14" s="43"/>
      <c r="AJ14" s="44"/>
      <c r="AK14" s="44"/>
      <c r="AL14" s="44"/>
      <c r="AM14" s="44"/>
      <c r="AN14" s="36"/>
      <c r="AO14" s="36"/>
      <c r="AP14" s="36"/>
      <c r="AQ14" s="36"/>
      <c r="AR14" s="36"/>
      <c r="AS14" s="33"/>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VLOOKUP(T4,MPN!$A$1:$E$1000,4,FALSE)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11V_NormalMode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VLOOKUP($T4,MPN!$A$1:$E$500,2,FALSE)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M402ZE</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e">
        <f>VLOOKUP($T6,Sensor!$A$1:$B$100,2,FALSE)</f>
        <v>#N/A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VLOOKUP($T4,MPN!$A$1:$E$500,5,FALSE)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2</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44956</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9</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20~50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7.8V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9.6V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10.2V</v>
      </c>
      <c r="T39" s="3">
        <v>0</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10.8V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11.4V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976</v>
      </c>
      <c r="V66" s="12"/>
      <c r="W66" s="65"/>
      <c r="X66" s="12"/>
      <c r="Y66" s="7" t="str">
        <f>VLOOKUP(U66,$DX$1:$DZ$21,3,FALSE)</f>
        <v>inc_iqo,sel_diocpfil</v>
      </c>
      <c r="AD66" s="8"/>
    </row>
    <row r="67" spans="19:45" ht="30" customHeight="1" x14ac:dyDescent="0.25">
      <c r="S67" s="7" t="s">
        <v>24</v>
      </c>
      <c r="T67" s="15" t="s">
        <v>433</v>
      </c>
      <c r="U67" s="5" t="s">
        <v>23</v>
      </c>
      <c r="V67" s="7" t="str">
        <f>VLOOKUP(U66,$DX$1:$DZ$21,2,FALSE)</f>
        <v>Bit4,2</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1038</v>
      </c>
      <c r="AK67" s="16"/>
      <c r="AL67" s="16"/>
      <c r="AM67" s="16"/>
      <c r="AN67" s="16"/>
      <c r="AO67" s="16"/>
      <c r="AP67" s="16"/>
      <c r="AQ67" s="16"/>
      <c r="AR67" s="16"/>
      <c r="AS67" s="16"/>
    </row>
    <row r="68" spans="19:45" ht="30" customHeight="1" x14ac:dyDescent="0.25">
      <c r="S68" s="7" t="s">
        <v>5</v>
      </c>
      <c r="T68" s="15" t="s">
        <v>449</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1045</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non</v>
      </c>
      <c r="AP69" s="56" t="str">
        <f>VLOOKUP($T77,$DE$1:$DJ$31,4,FALSE)</f>
        <v>non</v>
      </c>
      <c r="AQ69" s="56" t="str">
        <f>VLOOKUP($T77,$DE$1:$DJ$31,5,FALSE)</f>
        <v>non</v>
      </c>
      <c r="AR69" s="56" t="str">
        <f>VLOOKUP($T77,$DE$1:$DJ$31,6,FALSE)</f>
        <v>Full</v>
      </c>
      <c r="AS69" s="35" t="s">
        <v>726</v>
      </c>
    </row>
    <row r="70" spans="19:45" ht="30" customHeight="1" x14ac:dyDescent="0.25">
      <c r="S70" s="7" t="s">
        <v>18</v>
      </c>
      <c r="T70" s="15" t="s">
        <v>517</v>
      </c>
      <c r="U70" s="36" t="str">
        <f t="shared" ref="U70:U78" ca="1" si="8">ConfigCode($AA70,$AN70,$AO70,$AP70,$AQ70,$AR70,$AF70,$AG70,2)</f>
        <v>0x03=-37.00,-35.90;</v>
      </c>
      <c r="V70" s="37"/>
      <c r="W70" s="37"/>
      <c r="X70" s="38">
        <v>-1.4298712998712999</v>
      </c>
      <c r="Y70" s="38">
        <v>-1.405000000000034</v>
      </c>
      <c r="Z70" s="55">
        <f t="shared" ref="Z70:Z78" ca="1" si="9" xml:space="preserve">
N("vbias,vlookup vbias range")+
VLOOKUP($AA70,INDIRECT(BoxVal(ROW($AA70),34,COLUMN(T66))),2,FALSE)+
N("gain")+
$AB70+
N("vcm")+
VLOOKUP($AC70,$CT$1:$DC$31,7,FALSE)+
N("(vbias*vcp*vbg-vbias)*sensor ratio")+
VbiasCal($AA70,$AD70,$AE70,BoxVal(ROW($AC70),18,COLUMN($T$22)))+
N("vbias ref+gain ref")+
$V70+$W70</f>
        <v>-1.4860799999999998</v>
      </c>
      <c r="AA70" s="39" t="s">
        <v>965</v>
      </c>
      <c r="AB70" s="40">
        <v>0</v>
      </c>
      <c r="AC70" s="40" t="s">
        <v>995</v>
      </c>
      <c r="AD70" s="40">
        <v>1</v>
      </c>
      <c r="AE70" s="41">
        <v>-7.6799999999999993E-2</v>
      </c>
      <c r="AF70" s="42">
        <v>-37</v>
      </c>
      <c r="AG70" s="42">
        <v>-35.9</v>
      </c>
      <c r="AH70" s="43">
        <f ca="1">$AF70+$Z70</f>
        <v>-38.486080000000001</v>
      </c>
      <c r="AI70" s="43">
        <f ca="1">$AG70+$Z70</f>
        <v>-37.38608</v>
      </c>
      <c r="AJ70" s="44" cm="1">
        <f t="array" aca="1" ref="AJ70" ca="1" xml:space="preserve">
N("initial sens-loopgain")+
$AF70-BoxVal(ROW($AA70),26,COLUMN(INDIRECT("T"&amp;(INT(ROW($AA87)/65))*65+2)))</f>
        <v>-37</v>
      </c>
      <c r="AK70" s="44">
        <f ca="1">AJ70+(AG70-AF70)</f>
        <v>-35.9</v>
      </c>
      <c r="AL70" s="44" cm="1">
        <f t="array" aca="1" ref="AL70" ca="1" xml:space="preserve">
N("initial sens-loopgain-gain-gain ref-vcm")+
$AH70-
BoxVal(ROW($AA70),26,COLUMN(INDIRECT("T"&amp;(INT(ROW($AA87)/65))*65+2)))-
$AB70-
$W70-
IFERROR(VLOOKUP($AC70,$CT$1:$DC$31,7,FALSE),0)</f>
        <v>-38.486080000000001</v>
      </c>
      <c r="AM70" s="44">
        <f ca="1">AL70+(AG70-AF70)</f>
        <v>-37.38608</v>
      </c>
      <c r="AN70" s="36" t="str">
        <f t="shared" ref="AN70:AN78" ca="1" si="10">IF(BoxVal(ROW(AA70),9,COLUMN(T68))="FIX","00",ManualLookup(AA70,BoxVal(ROW(AA70),4,COLUMN(AN68)),INDIRECT(DN$3)))</f>
        <v>00</v>
      </c>
      <c r="AO70" s="36" t="str" cm="1">
        <f t="array" aca="1" ref="AO70" ca="1">ManualLookup(AB70,BoxVal(ROW(AB70),4,COLUMN(AO68)),INDIRECT(DO$3))</f>
        <v>00</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03</v>
      </c>
      <c r="AS70" s="33" t="s">
        <v>1047</v>
      </c>
    </row>
    <row r="71" spans="19:45" ht="30" customHeight="1" x14ac:dyDescent="0.25">
      <c r="S71" s="7" t="s">
        <v>13</v>
      </c>
      <c r="T71" s="15" t="s">
        <v>399</v>
      </c>
      <c r="U71" s="36" t="str">
        <f t="shared" ca="1" si="8"/>
        <v>0x02=-37.40,-37.00;</v>
      </c>
      <c r="V71" s="37"/>
      <c r="W71" s="37"/>
      <c r="X71" s="38">
        <v>-0.89001562499999753</v>
      </c>
      <c r="Y71" s="38">
        <v>-0.89500000000004254</v>
      </c>
      <c r="Z71" s="55">
        <f t="shared" ca="1" si="9"/>
        <v>-0.99265499999999995</v>
      </c>
      <c r="AA71" s="39" t="s">
        <v>965</v>
      </c>
      <c r="AB71" s="40">
        <v>0</v>
      </c>
      <c r="AC71" s="40" t="s">
        <v>995</v>
      </c>
      <c r="AD71" s="40">
        <v>1</v>
      </c>
      <c r="AE71" s="41">
        <v>-5.1299999999999998E-2</v>
      </c>
      <c r="AF71" s="42">
        <v>-37.4</v>
      </c>
      <c r="AG71" s="47">
        <f>AF70</f>
        <v>-37</v>
      </c>
      <c r="AH71" s="43">
        <f t="shared" ref="AH71:AH78" ca="1" si="11">$AF71+$Z71</f>
        <v>-38.392654999999998</v>
      </c>
      <c r="AI71" s="43">
        <f t="shared" ref="AI71:AI78" ca="1" si="12">$AG71+$Z71</f>
        <v>-37.992654999999999</v>
      </c>
      <c r="AJ71" s="44" cm="1">
        <f t="array" aca="1" ref="AJ71" ca="1" xml:space="preserve">
N("initial sens-loopgain")+
$AF71-BoxVal(ROW($AA71),26,COLUMN(INDIRECT("T"&amp;(INT(ROW($AA88)/65))*65+2)))</f>
        <v>-37.4</v>
      </c>
      <c r="AK71" s="44">
        <f t="shared" ref="AK71:AK78" ca="1" si="13">AJ71+(AG71-AF71)</f>
        <v>-37</v>
      </c>
      <c r="AL71" s="44" cm="1">
        <f t="array" aca="1" ref="AL71" ca="1" xml:space="preserve">
N("initial sens-loopgain-gain-gain ref-vcm")+
$AH71-
BoxVal(ROW($AA71),26,COLUMN(INDIRECT("T"&amp;(INT(ROW($AA88)/65))*65+2)))-
$AB71-
$W71-
IFERROR(VLOOKUP($AC71,$CT$1:$DC$31,7,FALSE),0)</f>
        <v>-38.392654999999998</v>
      </c>
      <c r="AM71" s="44">
        <f t="shared" ref="AM71:AM78" ca="1" si="14">AL71+(AG71-AF71)</f>
        <v>-37.992654999999999</v>
      </c>
      <c r="AN71" s="36" t="str">
        <f t="shared" ca="1" si="10"/>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02</v>
      </c>
      <c r="AS71" s="33" t="s">
        <v>1047</v>
      </c>
    </row>
    <row r="72" spans="19:45" ht="30" customHeight="1" x14ac:dyDescent="0.25">
      <c r="S72" s="26"/>
      <c r="T72" s="17"/>
      <c r="U72" s="36" t="str">
        <f t="shared" ca="1" si="8"/>
        <v>0x01=-37.80,-37.40;</v>
      </c>
      <c r="V72" s="37"/>
      <c r="W72" s="37"/>
      <c r="X72" s="38">
        <v>-0.4442307692307696</v>
      </c>
      <c r="Y72" s="38">
        <v>-0.44500000000004214</v>
      </c>
      <c r="Z72" s="55">
        <f t="shared" ca="1" si="9"/>
        <v>-0.49536000000000002</v>
      </c>
      <c r="AA72" s="39" t="s">
        <v>965</v>
      </c>
      <c r="AB72" s="40">
        <v>0</v>
      </c>
      <c r="AC72" s="40" t="s">
        <v>995</v>
      </c>
      <c r="AD72" s="40">
        <v>1</v>
      </c>
      <c r="AE72" s="41">
        <v>-2.5600000000000001E-2</v>
      </c>
      <c r="AF72" s="42">
        <v>-37.799999999999997</v>
      </c>
      <c r="AG72" s="47">
        <f t="shared" ref="AG72:AG78" si="15">AF71</f>
        <v>-37.4</v>
      </c>
      <c r="AH72" s="43">
        <f t="shared" ca="1" si="11"/>
        <v>-38.295359999999995</v>
      </c>
      <c r="AI72" s="43">
        <f t="shared" ca="1" si="12"/>
        <v>-37.895359999999997</v>
      </c>
      <c r="AJ72" s="44" cm="1">
        <f t="array" aca="1" ref="AJ72" ca="1" xml:space="preserve">
N("initial sens-loopgain")+
$AF72-BoxVal(ROW($AA72),26,COLUMN(INDIRECT("T"&amp;(INT(ROW($AA89)/65))*65+2)))</f>
        <v>-37.799999999999997</v>
      </c>
      <c r="AK72" s="44">
        <f t="shared" ca="1" si="13"/>
        <v>-37.4</v>
      </c>
      <c r="AL72" s="44" cm="1">
        <f t="array" aca="1" ref="AL72" ca="1" xml:space="preserve">
N("initial sens-loopgain-gain-gain ref-vcm")+
$AH72-
BoxVal(ROW($AA72),26,COLUMN(INDIRECT("T"&amp;(INT(ROW($AA89)/65))*65+2)))-
$AB72-
$W72-
IFERROR(VLOOKUP($AC72,$CT$1:$DC$31,7,FALSE),0)</f>
        <v>-38.295359999999995</v>
      </c>
      <c r="AM72" s="44">
        <f t="shared" ca="1" si="14"/>
        <v>-37.895359999999997</v>
      </c>
      <c r="AN72" s="36" t="str">
        <f t="shared" ca="1" si="10"/>
        <v>00</v>
      </c>
      <c r="AO72" s="36" t="str" cm="1">
        <f t="array" aca="1" ref="AO72" ca="1">ManualLookup(AB72,BoxVal(ROW(AB72),4,COLUMN(AO70)),INDIRECT(DO$3))</f>
        <v>00</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01</v>
      </c>
      <c r="AS72" s="33" t="s">
        <v>1047</v>
      </c>
    </row>
    <row r="73" spans="19:45" ht="30" customHeight="1" x14ac:dyDescent="0.25">
      <c r="S73" s="7" t="s">
        <v>19</v>
      </c>
      <c r="T73" s="15" t="s">
        <v>966</v>
      </c>
      <c r="U73" s="36" t="str">
        <f t="shared" ca="1" si="8"/>
        <v>0x00=-38.30,-37.80;</v>
      </c>
      <c r="V73" s="37"/>
      <c r="W73" s="37"/>
      <c r="X73" s="38">
        <v>0</v>
      </c>
      <c r="Y73" s="38">
        <v>4.9999999999581881E-3</v>
      </c>
      <c r="Z73" s="55">
        <f t="shared" ca="1" si="9"/>
        <v>0</v>
      </c>
      <c r="AA73" s="39" t="s">
        <v>965</v>
      </c>
      <c r="AB73" s="40">
        <v>0</v>
      </c>
      <c r="AC73" s="40" t="s">
        <v>995</v>
      </c>
      <c r="AD73" s="40">
        <v>1</v>
      </c>
      <c r="AE73" s="41">
        <v>0</v>
      </c>
      <c r="AF73" s="42">
        <v>-38.299999999999997</v>
      </c>
      <c r="AG73" s="47">
        <f t="shared" si="15"/>
        <v>-37.799999999999997</v>
      </c>
      <c r="AH73" s="43">
        <f t="shared" ca="1" si="11"/>
        <v>-38.299999999999997</v>
      </c>
      <c r="AI73" s="43">
        <f t="shared" ca="1" si="12"/>
        <v>-37.799999999999997</v>
      </c>
      <c r="AJ73" s="44" cm="1">
        <f t="array" aca="1" ref="AJ73" ca="1" xml:space="preserve">
N("initial sens-loopgain")+
$AF73-BoxVal(ROW($AA73),26,COLUMN(INDIRECT("T"&amp;(INT(ROW($AA90)/65))*65+2)))</f>
        <v>-38.299999999999997</v>
      </c>
      <c r="AK73" s="44">
        <f t="shared" ca="1" si="13"/>
        <v>-37.799999999999997</v>
      </c>
      <c r="AL73" s="44" cm="1">
        <f t="array" aca="1" ref="AL73" ca="1" xml:space="preserve">
N("initial sens-loopgain-gain-gain ref-vcm")+
$AH73-
BoxVal(ROW($AA73),26,COLUMN(INDIRECT("T"&amp;(INT(ROW($AA90)/65))*65+2)))-
$AB73-
$W73-
IFERROR(VLOOKUP($AC73,$CT$1:$DC$31,7,FALSE),0)</f>
        <v>-38.299999999999997</v>
      </c>
      <c r="AM73" s="44">
        <f t="shared" ca="1" si="14"/>
        <v>-37.799999999999997</v>
      </c>
      <c r="AN73" s="36" t="str">
        <f t="shared" ca="1" si="10"/>
        <v>00</v>
      </c>
      <c r="AO73" s="36" t="str" cm="1">
        <f t="array" aca="1" ref="AO73" ca="1">ManualLookup(AB73,BoxVal(ROW(AB73),4,COLUMN(AO71)),INDIRECT(DO$3))</f>
        <v>00</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3" t="s">
        <v>1047</v>
      </c>
    </row>
    <row r="74" spans="19:45" ht="30" customHeight="1" x14ac:dyDescent="0.25">
      <c r="S74" s="7" t="s">
        <v>15</v>
      </c>
      <c r="T74" s="15" t="s">
        <v>436</v>
      </c>
      <c r="U74" s="36" t="str">
        <f t="shared" ca="1" si="8"/>
        <v>0x07=-38.70,-38.30;</v>
      </c>
      <c r="V74" s="37">
        <v>-0.1</v>
      </c>
      <c r="W74" s="37"/>
      <c r="X74" s="38"/>
      <c r="Y74" s="38"/>
      <c r="Z74" s="55">
        <f t="shared" ca="1" si="9"/>
        <v>0.39536000000000004</v>
      </c>
      <c r="AA74" s="39" t="s">
        <v>965</v>
      </c>
      <c r="AB74" s="40">
        <v>0</v>
      </c>
      <c r="AC74" s="40" t="s">
        <v>995</v>
      </c>
      <c r="AD74" s="40">
        <v>1</v>
      </c>
      <c r="AE74" s="41">
        <v>2.5600000000000001E-2</v>
      </c>
      <c r="AF74" s="42">
        <v>-38.700000000000003</v>
      </c>
      <c r="AG74" s="47">
        <f t="shared" si="15"/>
        <v>-38.299999999999997</v>
      </c>
      <c r="AH74" s="43">
        <f t="shared" ca="1" si="11"/>
        <v>-38.304640000000006</v>
      </c>
      <c r="AI74" s="43">
        <f t="shared" ca="1" si="12"/>
        <v>-37.904640000000001</v>
      </c>
      <c r="AJ74" s="44" cm="1">
        <f t="array" aca="1" ref="AJ74" ca="1" xml:space="preserve">
N("initial sens-loopgain")+
$AF74-BoxVal(ROW($AA74),26,COLUMN(INDIRECT("T"&amp;(INT(ROW($AA91)/65))*65+2)))</f>
        <v>-38.700000000000003</v>
      </c>
      <c r="AK74" s="44">
        <f t="shared" ca="1" si="13"/>
        <v>-38.299999999999997</v>
      </c>
      <c r="AL74" s="44" cm="1">
        <f t="array" aca="1" ref="AL74" ca="1" xml:space="preserve">
N("initial sens-loopgain-gain-gain ref-vcm")+
$AH74-
BoxVal(ROW($AA74),26,COLUMN(INDIRECT("T"&amp;(INT(ROW($AA91)/65))*65+2)))-
$AB74-
$W74-
IFERROR(VLOOKUP($AC74,$CT$1:$DC$31,7,FALSE),0)</f>
        <v>-38.304640000000006</v>
      </c>
      <c r="AM74" s="44">
        <f t="shared" ca="1" si="14"/>
        <v>-37.904640000000001</v>
      </c>
      <c r="AN74" s="36" t="str">
        <f t="shared" ca="1" si="10"/>
        <v>00</v>
      </c>
      <c r="AO74" s="36" t="str" cm="1">
        <f t="array" aca="1" ref="AO74" ca="1">ManualLookup(AB74,BoxVal(ROW(AB74),4,COLUMN(AO72)),INDIRECT(DO$3))</f>
        <v>00</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07</v>
      </c>
      <c r="AS74" s="33" t="s">
        <v>1047</v>
      </c>
    </row>
    <row r="75" spans="19:45" ht="30" customHeight="1" x14ac:dyDescent="0.25">
      <c r="S75" s="7" t="s">
        <v>705</v>
      </c>
      <c r="T75" s="15" t="s">
        <v>990</v>
      </c>
      <c r="U75" s="36" t="str">
        <f t="shared" ca="1" si="8"/>
        <v>0x06=-39.10,-38.70;</v>
      </c>
      <c r="V75" s="37">
        <v>-0.2</v>
      </c>
      <c r="W75" s="37"/>
      <c r="X75" s="38"/>
      <c r="Y75" s="38"/>
      <c r="Z75" s="55">
        <f t="shared" ca="1" si="9"/>
        <v>0.79265499999999989</v>
      </c>
      <c r="AA75" s="39" t="s">
        <v>965</v>
      </c>
      <c r="AB75" s="40">
        <v>0</v>
      </c>
      <c r="AC75" s="40" t="s">
        <v>995</v>
      </c>
      <c r="AD75" s="40">
        <v>1</v>
      </c>
      <c r="AE75" s="41">
        <v>5.1299999999999998E-2</v>
      </c>
      <c r="AF75" s="42">
        <v>-39.1</v>
      </c>
      <c r="AG75" s="47">
        <f t="shared" si="15"/>
        <v>-38.700000000000003</v>
      </c>
      <c r="AH75" s="43">
        <f t="shared" ca="1" si="11"/>
        <v>-38.307344999999998</v>
      </c>
      <c r="AI75" s="43">
        <f t="shared" ca="1" si="12"/>
        <v>-37.907345000000007</v>
      </c>
      <c r="AJ75" s="44" cm="1">
        <f t="array" aca="1" ref="AJ75" ca="1" xml:space="preserve">
N("initial sens-loopgain")+
$AF75-BoxVal(ROW($AA75),26,COLUMN(INDIRECT("T"&amp;(INT(ROW($AA92)/65))*65+2)))</f>
        <v>-39.1</v>
      </c>
      <c r="AK75" s="44">
        <f t="shared" ca="1" si="13"/>
        <v>-38.700000000000003</v>
      </c>
      <c r="AL75" s="44" cm="1">
        <f t="array" aca="1" ref="AL75" ca="1" xml:space="preserve">
N("initial sens-loopgain-gain-gain ref-vcm")+
$AH75-
BoxVal(ROW($AA75),26,COLUMN(INDIRECT("T"&amp;(INT(ROW($AA92)/65))*65+2)))-
$AB75-
$W75-
IFERROR(VLOOKUP($AC75,$CT$1:$DC$31,7,FALSE),0)</f>
        <v>-38.307344999999998</v>
      </c>
      <c r="AM75" s="44">
        <f t="shared" ca="1" si="14"/>
        <v>-37.907344999999999</v>
      </c>
      <c r="AN75" s="36" t="str">
        <f t="shared" ca="1" si="10"/>
        <v>00</v>
      </c>
      <c r="AO75" s="36" t="str" cm="1">
        <f t="array" aca="1" ref="AO75" ca="1">ManualLookup(AB75,BoxVal(ROW(AB75),4,COLUMN(AO73)),INDIRECT(DO$3))</f>
        <v>00</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06</v>
      </c>
      <c r="AS75" s="33" t="s">
        <v>1047</v>
      </c>
    </row>
    <row r="76" spans="19:45" ht="30" customHeight="1" x14ac:dyDescent="0.25">
      <c r="S76" s="7" t="s">
        <v>605</v>
      </c>
      <c r="T76" s="15" t="s">
        <v>991</v>
      </c>
      <c r="U76" s="36" t="str">
        <f t="shared" ca="1" si="8"/>
        <v>0x05=-39.60,-39.10;</v>
      </c>
      <c r="V76" s="37">
        <v>-0.2</v>
      </c>
      <c r="W76" s="37"/>
      <c r="X76" s="38"/>
      <c r="Y76" s="38"/>
      <c r="Z76" s="55">
        <f t="shared" ca="1" si="9"/>
        <v>1.2860799999999999</v>
      </c>
      <c r="AA76" s="39" t="s">
        <v>965</v>
      </c>
      <c r="AB76" s="40">
        <v>0</v>
      </c>
      <c r="AC76" s="40" t="s">
        <v>995</v>
      </c>
      <c r="AD76" s="40">
        <v>1</v>
      </c>
      <c r="AE76" s="41">
        <v>7.6799999999999993E-2</v>
      </c>
      <c r="AF76" s="42">
        <v>-39.6</v>
      </c>
      <c r="AG76" s="47">
        <f t="shared" si="15"/>
        <v>-39.1</v>
      </c>
      <c r="AH76" s="43">
        <f t="shared" ca="1" si="11"/>
        <v>-38.313920000000003</v>
      </c>
      <c r="AI76" s="43">
        <f t="shared" ca="1" si="12"/>
        <v>-37.813920000000003</v>
      </c>
      <c r="AJ76" s="44" cm="1">
        <f t="array" aca="1" ref="AJ76" ca="1" xml:space="preserve">
N("initial sens-loopgain")+
$AF76-BoxVal(ROW($AA76),26,COLUMN(INDIRECT("T"&amp;(INT(ROW($AA93)/65))*65+2)))</f>
        <v>-39.6</v>
      </c>
      <c r="AK76" s="44">
        <f t="shared" ca="1" si="13"/>
        <v>-39.1</v>
      </c>
      <c r="AL76" s="44" cm="1">
        <f t="array" aca="1" ref="AL76" ca="1" xml:space="preserve">
N("initial sens-loopgain-gain-gain ref-vcm")+
$AH76-
BoxVal(ROW($AA76),26,COLUMN(INDIRECT("T"&amp;(INT(ROW($AA93)/65))*65+2)))-
$AB76-
$W76-
IFERROR(VLOOKUP($AC76,$CT$1:$DC$31,7,FALSE),0)</f>
        <v>-38.313920000000003</v>
      </c>
      <c r="AM76" s="44">
        <f t="shared" ca="1" si="14"/>
        <v>-37.813920000000003</v>
      </c>
      <c r="AN76" s="36" t="str">
        <f t="shared" ca="1" si="10"/>
        <v>00</v>
      </c>
      <c r="AO76" s="36" t="str" cm="1">
        <f t="array" aca="1" ref="AO76" ca="1">ManualLookup(AB76,BoxVal(ROW(AB76),4,COLUMN(AO74)),INDIRECT(DO$3))</f>
        <v>00</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05</v>
      </c>
      <c r="AS76" s="33" t="s">
        <v>1047</v>
      </c>
    </row>
    <row r="77" spans="19:45" ht="30" customHeight="1" x14ac:dyDescent="0.25">
      <c r="S77" s="7" t="s">
        <v>721</v>
      </c>
      <c r="T77" s="15" t="s">
        <v>26</v>
      </c>
      <c r="U77" s="36" t="str">
        <f t="shared" ca="1" si="8"/>
        <v>0x04=-40.10,-39.60;</v>
      </c>
      <c r="V77" s="37">
        <v>-0.2</v>
      </c>
      <c r="W77" s="37"/>
      <c r="X77" s="38"/>
      <c r="Y77" s="38"/>
      <c r="Z77" s="55">
        <f t="shared" ca="1" si="9"/>
        <v>1.78531</v>
      </c>
      <c r="AA77" s="39" t="s">
        <v>965</v>
      </c>
      <c r="AB77" s="40">
        <v>0</v>
      </c>
      <c r="AC77" s="40" t="s">
        <v>995</v>
      </c>
      <c r="AD77" s="40">
        <v>1</v>
      </c>
      <c r="AE77" s="41">
        <v>0.1026</v>
      </c>
      <c r="AF77" s="42">
        <v>-40.1</v>
      </c>
      <c r="AG77" s="47">
        <f t="shared" si="15"/>
        <v>-39.6</v>
      </c>
      <c r="AH77" s="43">
        <f t="shared" ca="1" si="11"/>
        <v>-38.314689999999999</v>
      </c>
      <c r="AI77" s="43">
        <f t="shared" ca="1" si="12"/>
        <v>-37.814689999999999</v>
      </c>
      <c r="AJ77" s="44" cm="1">
        <f t="array" aca="1" ref="AJ77" ca="1" xml:space="preserve">
N("initial sens-loopgain")+
$AF77-BoxVal(ROW($AA77),26,COLUMN(INDIRECT("T"&amp;(INT(ROW($AA94)/65))*65+2)))</f>
        <v>-40.1</v>
      </c>
      <c r="AK77" s="44">
        <f t="shared" ca="1" si="13"/>
        <v>-39.6</v>
      </c>
      <c r="AL77" s="44" cm="1">
        <f t="array" aca="1" ref="AL77" ca="1" xml:space="preserve">
N("initial sens-loopgain-gain-gain ref-vcm")+
$AH77-
BoxVal(ROW($AA77),26,COLUMN(INDIRECT("T"&amp;(INT(ROW($AA94)/65))*65+2)))-
$AB77-
$W77-
IFERROR(VLOOKUP($AC77,$CT$1:$DC$31,7,FALSE),0)</f>
        <v>-38.314689999999999</v>
      </c>
      <c r="AM77" s="44">
        <f t="shared" ca="1" si="14"/>
        <v>-37.814689999999999</v>
      </c>
      <c r="AN77" s="36" t="str">
        <f t="shared" ca="1" si="10"/>
        <v>00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04</v>
      </c>
      <c r="AS77" s="33" t="s">
        <v>1047</v>
      </c>
    </row>
    <row r="78" spans="19:45" ht="30" customHeight="1" x14ac:dyDescent="0.25">
      <c r="S78" s="7" t="s">
        <v>20</v>
      </c>
      <c r="T78" s="15">
        <v>-38</v>
      </c>
      <c r="U78" s="36" t="str">
        <f t="shared" ca="1" si="8"/>
        <v>0x0B=-40.60,-40.10;</v>
      </c>
      <c r="V78" s="37">
        <v>-0.2</v>
      </c>
      <c r="W78" s="37"/>
      <c r="X78" s="38"/>
      <c r="Y78" s="38"/>
      <c r="Z78" s="55">
        <f t="shared" ca="1" si="9"/>
        <v>2.1839200000000001</v>
      </c>
      <c r="AA78" s="39" t="s">
        <v>965</v>
      </c>
      <c r="AB78" s="40">
        <v>0</v>
      </c>
      <c r="AC78" s="40" t="s">
        <v>995</v>
      </c>
      <c r="AD78" s="40">
        <v>1</v>
      </c>
      <c r="AE78" s="41">
        <v>0.12320000000000002</v>
      </c>
      <c r="AF78" s="42">
        <v>-40.6</v>
      </c>
      <c r="AG78" s="47">
        <f t="shared" si="15"/>
        <v>-40.1</v>
      </c>
      <c r="AH78" s="43">
        <f t="shared" ca="1" si="11"/>
        <v>-38.416080000000001</v>
      </c>
      <c r="AI78" s="43">
        <f t="shared" ca="1" si="12"/>
        <v>-37.916080000000001</v>
      </c>
      <c r="AJ78" s="44" cm="1">
        <f t="array" aca="1" ref="AJ78" ca="1" xml:space="preserve">
N("initial sens-loopgain")+
$AF78-BoxVal(ROW($AA78),26,COLUMN(INDIRECT("T"&amp;(INT(ROW($AA95)/65))*65+2)))</f>
        <v>-40.6</v>
      </c>
      <c r="AK78" s="44">
        <f t="shared" ca="1" si="13"/>
        <v>-40.1</v>
      </c>
      <c r="AL78" s="44" cm="1">
        <f t="array" aca="1" ref="AL78" ca="1" xml:space="preserve">
N("initial sens-loopgain-gain-gain ref-vcm")+
$AH78-
BoxVal(ROW($AA78),26,COLUMN(INDIRECT("T"&amp;(INT(ROW($AA95)/65))*65+2)))-
$AB78-
$W78-
IFERROR(VLOOKUP($AC78,$CT$1:$DC$31,7,FALSE),0)</f>
        <v>-38.416080000000001</v>
      </c>
      <c r="AM78" s="44">
        <f t="shared" ca="1" si="14"/>
        <v>-37.916080000000001</v>
      </c>
      <c r="AN78" s="36" t="str">
        <f t="shared" ca="1" si="10"/>
        <v>00</v>
      </c>
      <c r="AO78" s="36" t="str" cm="1">
        <f t="array" aca="1" ref="AO78" ca="1">ManualLookup(AB78,BoxVal(ROW(AB78),4,COLUMN(AO76)),INDIRECT(DO$3))</f>
        <v>00</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0B</v>
      </c>
      <c r="AS78" s="33" t="s">
        <v>1047</v>
      </c>
    </row>
    <row r="79" spans="19:45" ht="30" customHeight="1" x14ac:dyDescent="0.25">
      <c r="S79" s="7" t="s">
        <v>691</v>
      </c>
      <c r="T79" s="15" t="s">
        <v>992</v>
      </c>
      <c r="U79" s="36"/>
      <c r="V79" s="37"/>
      <c r="W79" s="37"/>
      <c r="X79" s="38"/>
      <c r="Y79" s="68"/>
      <c r="Z79" s="55"/>
      <c r="AA79" s="39"/>
      <c r="AB79" s="40"/>
      <c r="AC79" s="40"/>
      <c r="AD79" s="40"/>
      <c r="AE79" s="41"/>
      <c r="AF79" s="42"/>
      <c r="AG79" s="47"/>
      <c r="AH79" s="43"/>
      <c r="AI79" s="43"/>
      <c r="AJ79" s="44"/>
      <c r="AK79" s="44"/>
      <c r="AL79" s="44"/>
      <c r="AM79" s="44"/>
      <c r="AN79" s="36"/>
      <c r="AO79" s="36"/>
      <c r="AP79" s="36"/>
      <c r="AQ79" s="36"/>
      <c r="AR79" s="36"/>
      <c r="AS79" s="33"/>
    </row>
    <row r="80" spans="19:45" ht="30" customHeight="1" x14ac:dyDescent="0.25">
      <c r="S80" s="7" t="s">
        <v>544</v>
      </c>
      <c r="T80" s="15" t="s">
        <v>993</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2.15</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t="e">
        <f>VLOOKUP(T69,MPN!$A$1:$E$1000,4,FALSE)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1</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12V_NormalMode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VLOOKUP($T69,MPN!$A$1:$E$500,2,FALSE)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M402ZE</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N014A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VLOOKUP($T69,MPN!$A$1:$E$500,5,FALSE)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2</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45672</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9</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20~50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7.8V</v>
      </c>
      <c r="T100" s="3" t="s">
        <v>562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8.4V</v>
      </c>
      <c r="T101" s="3" t="s">
        <v>562</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9V</v>
      </c>
      <c r="T102" s="3">
        <v>0</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9.6V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10.2V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10.8V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11.4V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12V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976</v>
      </c>
      <c r="V131" s="12"/>
      <c r="W131" s="65"/>
      <c r="X131" s="12"/>
      <c r="Y131" s="7" t="str">
        <f>VLOOKUP(U131,$DX$1:$DZ$21,3,FALSE)</f>
        <v>inc_iqo,sel_diocpfil</v>
      </c>
      <c r="AD131" s="8"/>
    </row>
    <row r="132" spans="19:45" ht="30" customHeight="1" x14ac:dyDescent="0.25">
      <c r="S132" s="7" t="s">
        <v>24</v>
      </c>
      <c r="T132" s="15" t="s">
        <v>433</v>
      </c>
      <c r="U132" s="5" t="s">
        <v>23</v>
      </c>
      <c r="V132" s="7" t="str">
        <f>VLOOKUP(U131,$DX$1:$DZ$21,2,FALSE)</f>
        <v>Bit4,2</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c r="AK132" s="16"/>
      <c r="AL132" s="16"/>
      <c r="AM132" s="16"/>
      <c r="AN132" s="16"/>
      <c r="AO132" s="16"/>
      <c r="AP132" s="16"/>
      <c r="AQ132" s="16"/>
      <c r="AR132" s="16"/>
      <c r="AS132" s="16"/>
    </row>
    <row r="133" spans="19:45" ht="30" customHeight="1" x14ac:dyDescent="0.25">
      <c r="S133" s="7" t="s">
        <v>5</v>
      </c>
      <c r="T133" s="15" t="s">
        <v>449</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1046</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non</v>
      </c>
      <c r="AP134" s="56" t="str">
        <f>VLOOKUP($T142,$DE$1:$DJ$31,4,FALSE)</f>
        <v>non</v>
      </c>
      <c r="AQ134" s="56" t="str">
        <f>VLOOKUP($T142,$DE$1:$DJ$31,5,FALSE)</f>
        <v>non</v>
      </c>
      <c r="AR134" s="56" t="str">
        <f>VLOOKUP($T142,$DE$1:$DJ$31,6,FALSE)</f>
        <v>Full</v>
      </c>
      <c r="AS134" s="35" t="s">
        <v>726</v>
      </c>
    </row>
    <row r="135" spans="19:45" ht="30" customHeight="1" x14ac:dyDescent="0.25">
      <c r="S135" s="7" t="s">
        <v>18</v>
      </c>
      <c r="T135" s="15" t="s">
        <v>517</v>
      </c>
      <c r="U135" s="36" t="str">
        <f t="shared" ref="U135:U143" ca="1" si="16">ConfigCode($AA135,$AN135,$AO135,$AP135,$AQ135,$AR135,$AF135,$AG135,2)</f>
        <v>0x03=-36.00,-35.40;</v>
      </c>
      <c r="V135" s="37"/>
      <c r="W135" s="37"/>
      <c r="X135" s="38"/>
      <c r="Y135" s="38"/>
      <c r="Z135" s="55">
        <f t="shared" ref="Z135:Z143" ca="1" si="17" xml:space="preserve">
N("vbias,vlookup vbias range")+
VLOOKUP($AA135,INDIRECT(BoxVal(ROW($AA135),34,COLUMN(T131))),2,FALSE)+
N("gain")+
$AB135+
N("vcm")+
VLOOKUP($AC135,$CT$1:$DC$31,7,FALSE)+
N("(vbias*vcp*vbg-vbias)*sensor ratio")+
VbiasCal($AA135,$AD135,$AE135,BoxVal(ROW($AC135),18,COLUMN($T$22)))+
N("vbias ref+gain ref")+
$V135+$W135</f>
        <v>-1.6842239999999997</v>
      </c>
      <c r="AA135" s="39" t="s">
        <v>967</v>
      </c>
      <c r="AB135" s="40">
        <v>0</v>
      </c>
      <c r="AC135" s="40" t="s">
        <v>995</v>
      </c>
      <c r="AD135" s="40">
        <v>1</v>
      </c>
      <c r="AE135" s="41">
        <v>-7.6799999999999993E-2</v>
      </c>
      <c r="AF135" s="42">
        <v>-36</v>
      </c>
      <c r="AG135" s="42">
        <v>-35.4</v>
      </c>
      <c r="AH135" s="43">
        <f ca="1">$AF135+$Z135</f>
        <v>-37.684224</v>
      </c>
      <c r="AI135" s="43">
        <f ca="1">$AG135+$Z135</f>
        <v>-37.084223999999999</v>
      </c>
      <c r="AJ135" s="44" cm="1">
        <f t="array" aca="1" ref="AJ135" ca="1" xml:space="preserve">
N("initial sens-loopgain")+
$AF135-BoxVal(ROW($AA135),26,COLUMN(INDIRECT("T"&amp;(INT(ROW($AA152)/65))*65+2)))</f>
        <v>-36</v>
      </c>
      <c r="AK135" s="44">
        <f ca="1">AJ135+(AG135-AF135)</f>
        <v>-35.4</v>
      </c>
      <c r="AL135" s="44" cm="1">
        <f t="array" aca="1" ref="AL135" ca="1" xml:space="preserve">
N("initial sens-loopgain-gain-gain ref-vcm")+
$AH135-
BoxVal(ROW($AA135),26,COLUMN(INDIRECT("T"&amp;(INT(ROW($AA152)/65))*65+2)))-
$AB135-
$W135-
IFERROR(VLOOKUP($AC135,$CT$1:$DC$31,7,FALSE),0)</f>
        <v>-37.684224</v>
      </c>
      <c r="AM135" s="44">
        <f ca="1">AL135+(AG135-AF135)</f>
        <v>-37.084223999999999</v>
      </c>
      <c r="AN135" s="36" t="str">
        <f t="shared" ref="AN135:AN143" ca="1" si="18">IF(BoxVal(ROW(AA135),9,COLUMN(T133))="FIX","00",ManualLookup(AA135,BoxVal(ROW(AA135),4,COLUMN(AN133)),INDIRECT(DN$3)))</f>
        <v>00</v>
      </c>
      <c r="AO135" s="36" t="str" cm="1">
        <f t="array" aca="1" ref="AO135" ca="1">ManualLookup(AB135,BoxVal(ROW(AB135),4,COLUMN(AO133)),INDIRECT(DO$3))</f>
        <v>00</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03</v>
      </c>
      <c r="AS135" s="33"/>
    </row>
    <row r="136" spans="19:45" ht="30" customHeight="1" x14ac:dyDescent="0.25">
      <c r="S136" s="7" t="s">
        <v>13</v>
      </c>
      <c r="T136" s="15">
        <v>2110</v>
      </c>
      <c r="U136" s="36" t="str">
        <f t="shared" ca="1" si="16"/>
        <v>0x02=-36.60,-36.00;</v>
      </c>
      <c r="V136" s="37"/>
      <c r="W136" s="37"/>
      <c r="X136" s="38"/>
      <c r="Y136" s="38"/>
      <c r="Z136" s="55">
        <f t="shared" ca="1" si="17"/>
        <v>-1.1250089999999999</v>
      </c>
      <c r="AA136" s="39" t="s">
        <v>967</v>
      </c>
      <c r="AB136" s="40">
        <v>0</v>
      </c>
      <c r="AC136" s="40" t="s">
        <v>995</v>
      </c>
      <c r="AD136" s="40">
        <v>1</v>
      </c>
      <c r="AE136" s="41">
        <v>-5.1299999999999998E-2</v>
      </c>
      <c r="AF136" s="42">
        <v>-36.6</v>
      </c>
      <c r="AG136" s="47">
        <f>AF135</f>
        <v>-36</v>
      </c>
      <c r="AH136" s="43">
        <f t="shared" ref="AH136:AH143" ca="1" si="19">$AF136+$Z136</f>
        <v>-37.725009</v>
      </c>
      <c r="AI136" s="43">
        <f t="shared" ref="AI136:AI143" ca="1" si="20">$AG136+$Z136</f>
        <v>-37.125008999999999</v>
      </c>
      <c r="AJ136" s="44" cm="1">
        <f t="array" aca="1" ref="AJ136" ca="1" xml:space="preserve">
N("initial sens-loopgain")+
$AF136-BoxVal(ROW($AA136),26,COLUMN(INDIRECT("T"&amp;(INT(ROW($AA153)/65))*65+2)))</f>
        <v>-36.6</v>
      </c>
      <c r="AK136" s="44">
        <f t="shared" ref="AK136:AK143" ca="1" si="21">AJ136+(AG136-AF136)</f>
        <v>-36</v>
      </c>
      <c r="AL136" s="44" cm="1">
        <f t="array" aca="1" ref="AL136" ca="1" xml:space="preserve">
N("initial sens-loopgain-gain-gain ref-vcm")+
$AH136-
BoxVal(ROW($AA136),26,COLUMN(INDIRECT("T"&amp;(INT(ROW($AA153)/65))*65+2)))-
$AB136-
$W136-
IFERROR(VLOOKUP($AC136,$CT$1:$DC$31,7,FALSE),0)</f>
        <v>-37.725009</v>
      </c>
      <c r="AM136" s="44">
        <f t="shared" ref="AM136:AM143" ca="1" si="22">AL136+(AG136-AF136)</f>
        <v>-37.125008999999999</v>
      </c>
      <c r="AN136" s="36" t="str">
        <f t="shared" ca="1" si="18"/>
        <v>00</v>
      </c>
      <c r="AO136" s="36" t="str" cm="1">
        <f t="array" aca="1" ref="AO136" ca="1">ManualLookup(AB136,BoxVal(ROW(AB136),4,COLUMN(AO134)),INDIRECT(DO$3))</f>
        <v>00</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02</v>
      </c>
      <c r="AS136" s="33"/>
    </row>
    <row r="137" spans="19:45" ht="30" customHeight="1" x14ac:dyDescent="0.25">
      <c r="S137" s="26"/>
      <c r="T137" s="17"/>
      <c r="U137" s="36" t="str">
        <f t="shared" ca="1" si="16"/>
        <v>0x01=-37.20,-36.60;</v>
      </c>
      <c r="V137" s="37"/>
      <c r="W137" s="37"/>
      <c r="X137" s="38"/>
      <c r="Y137" s="38"/>
      <c r="Z137" s="55">
        <f t="shared" ca="1" si="17"/>
        <v>-0.56140800000000002</v>
      </c>
      <c r="AA137" s="39" t="s">
        <v>967</v>
      </c>
      <c r="AB137" s="40">
        <v>0</v>
      </c>
      <c r="AC137" s="40" t="s">
        <v>995</v>
      </c>
      <c r="AD137" s="40">
        <v>1</v>
      </c>
      <c r="AE137" s="41">
        <v>-2.5600000000000001E-2</v>
      </c>
      <c r="AF137" s="42">
        <v>-37.200000000000003</v>
      </c>
      <c r="AG137" s="47">
        <f t="shared" ref="AG137:AG143" si="23">AF136</f>
        <v>-36.6</v>
      </c>
      <c r="AH137" s="43">
        <f t="shared" ca="1" si="19"/>
        <v>-37.761408000000003</v>
      </c>
      <c r="AI137" s="43">
        <f t="shared" ca="1" si="20"/>
        <v>-37.161408000000002</v>
      </c>
      <c r="AJ137" s="44" cm="1">
        <f t="array" aca="1" ref="AJ137" ca="1" xml:space="preserve">
N("initial sens-loopgain")+
$AF137-BoxVal(ROW($AA137),26,COLUMN(INDIRECT("T"&amp;(INT(ROW($AA154)/65))*65+2)))</f>
        <v>-37.200000000000003</v>
      </c>
      <c r="AK137" s="44">
        <f t="shared" ca="1" si="21"/>
        <v>-36.6</v>
      </c>
      <c r="AL137" s="44" cm="1">
        <f t="array" aca="1" ref="AL137" ca="1" xml:space="preserve">
N("initial sens-loopgain-gain-gain ref-vcm")+
$AH137-
BoxVal(ROW($AA137),26,COLUMN(INDIRECT("T"&amp;(INT(ROW($AA154)/65))*65+2)))-
$AB137-
$W137-
IFERROR(VLOOKUP($AC137,$CT$1:$DC$31,7,FALSE),0)</f>
        <v>-37.761408000000003</v>
      </c>
      <c r="AM137" s="44">
        <f t="shared" ca="1" si="22"/>
        <v>-37.161408000000002</v>
      </c>
      <c r="AN137" s="36" t="str">
        <f t="shared" ca="1" si="18"/>
        <v>00</v>
      </c>
      <c r="AO137" s="36" t="str" cm="1">
        <f t="array" aca="1" ref="AO137" ca="1">ManualLookup(AB137,BoxVal(ROW(AB137),4,COLUMN(AO135)),INDIRECT(DO$3))</f>
        <v>00</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01</v>
      </c>
      <c r="AS137" s="33"/>
    </row>
    <row r="138" spans="19:45" ht="30" customHeight="1" x14ac:dyDescent="0.25">
      <c r="S138" s="7" t="s">
        <v>19</v>
      </c>
      <c r="T138" s="15" t="s">
        <v>967</v>
      </c>
      <c r="U138" s="36" t="str">
        <f t="shared" ca="1" si="16"/>
        <v>0x00=-37.70,-37.20;</v>
      </c>
      <c r="V138" s="37"/>
      <c r="W138" s="37"/>
      <c r="X138" s="38"/>
      <c r="Y138" s="38"/>
      <c r="Z138" s="55">
        <f t="shared" ca="1" si="17"/>
        <v>0</v>
      </c>
      <c r="AA138" s="39" t="s">
        <v>967</v>
      </c>
      <c r="AB138" s="40">
        <v>0</v>
      </c>
      <c r="AC138" s="40" t="s">
        <v>995</v>
      </c>
      <c r="AD138" s="40">
        <v>1</v>
      </c>
      <c r="AE138" s="41">
        <v>0</v>
      </c>
      <c r="AF138" s="42">
        <v>-37.700000000000003</v>
      </c>
      <c r="AG138" s="47">
        <f t="shared" si="23"/>
        <v>-37.200000000000003</v>
      </c>
      <c r="AH138" s="43">
        <f t="shared" ca="1" si="19"/>
        <v>-37.700000000000003</v>
      </c>
      <c r="AI138" s="43">
        <f t="shared" ca="1" si="20"/>
        <v>-37.200000000000003</v>
      </c>
      <c r="AJ138" s="44" cm="1">
        <f t="array" aca="1" ref="AJ138" ca="1" xml:space="preserve">
N("initial sens-loopgain")+
$AF138-BoxVal(ROW($AA138),26,COLUMN(INDIRECT("T"&amp;(INT(ROW($AA155)/65))*65+2)))</f>
        <v>-37.700000000000003</v>
      </c>
      <c r="AK138" s="44">
        <f t="shared" ca="1" si="21"/>
        <v>-37.200000000000003</v>
      </c>
      <c r="AL138" s="44" cm="1">
        <f t="array" aca="1" ref="AL138" ca="1" xml:space="preserve">
N("initial sens-loopgain-gain-gain ref-vcm")+
$AH138-
BoxVal(ROW($AA138),26,COLUMN(INDIRECT("T"&amp;(INT(ROW($AA155)/65))*65+2)))-
$AB138-
$W138-
IFERROR(VLOOKUP($AC138,$CT$1:$DC$31,7,FALSE),0)</f>
        <v>-37.700000000000003</v>
      </c>
      <c r="AM138" s="44">
        <f t="shared" ca="1" si="22"/>
        <v>-37.200000000000003</v>
      </c>
      <c r="AN138" s="36" t="str">
        <f t="shared" ca="1" si="18"/>
        <v>00</v>
      </c>
      <c r="AO138" s="36" t="str" cm="1">
        <f t="array" aca="1" ref="AO138" ca="1">ManualLookup(AB138,BoxVal(ROW(AB138),4,COLUMN(AO136)),INDIRECT(DO$3))</f>
        <v>00</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3"/>
    </row>
    <row r="139" spans="19:45" ht="30" customHeight="1" x14ac:dyDescent="0.25">
      <c r="S139" s="7" t="s">
        <v>15</v>
      </c>
      <c r="T139" s="15" t="s">
        <v>436</v>
      </c>
      <c r="U139" s="36" t="str">
        <f t="shared" ca="1" si="16"/>
        <v>0x07=-38.20,-37.70;</v>
      </c>
      <c r="V139" s="37">
        <v>-0.05</v>
      </c>
      <c r="W139" s="37"/>
      <c r="X139" s="38"/>
      <c r="Y139" s="38"/>
      <c r="Z139" s="55">
        <f t="shared" ca="1" si="17"/>
        <v>0.51140799999999997</v>
      </c>
      <c r="AA139" s="39" t="s">
        <v>967</v>
      </c>
      <c r="AB139" s="40">
        <v>0</v>
      </c>
      <c r="AC139" s="40" t="s">
        <v>995</v>
      </c>
      <c r="AD139" s="40">
        <v>1</v>
      </c>
      <c r="AE139" s="41">
        <v>2.5600000000000001E-2</v>
      </c>
      <c r="AF139" s="42">
        <v>-38.200000000000003</v>
      </c>
      <c r="AG139" s="47">
        <f t="shared" si="23"/>
        <v>-37.700000000000003</v>
      </c>
      <c r="AH139" s="43">
        <f t="shared" ca="1" si="19"/>
        <v>-37.688592</v>
      </c>
      <c r="AI139" s="43">
        <f t="shared" ca="1" si="20"/>
        <v>-37.188592</v>
      </c>
      <c r="AJ139" s="44" cm="1">
        <f t="array" aca="1" ref="AJ139" ca="1" xml:space="preserve">
N("initial sens-loopgain")+
$AF139-BoxVal(ROW($AA139),26,COLUMN(INDIRECT("T"&amp;(INT(ROW($AA156)/65))*65+2)))</f>
        <v>-38.200000000000003</v>
      </c>
      <c r="AK139" s="44">
        <f t="shared" ca="1" si="21"/>
        <v>-37.700000000000003</v>
      </c>
      <c r="AL139" s="44" cm="1">
        <f t="array" aca="1" ref="AL139" ca="1" xml:space="preserve">
N("initial sens-loopgain-gain-gain ref-vcm")+
$AH139-
BoxVal(ROW($AA139),26,COLUMN(INDIRECT("T"&amp;(INT(ROW($AA156)/65))*65+2)))-
$AB139-
$W139-
IFERROR(VLOOKUP($AC139,$CT$1:$DC$31,7,FALSE),0)</f>
        <v>-37.688592</v>
      </c>
      <c r="AM139" s="44">
        <f t="shared" ca="1" si="22"/>
        <v>-37.188592</v>
      </c>
      <c r="AN139" s="36" t="str">
        <f t="shared" ca="1" si="18"/>
        <v>00</v>
      </c>
      <c r="AO139" s="36" t="str" cm="1">
        <f t="array" aca="1" ref="AO139" ca="1">ManualLookup(AB139,BoxVal(ROW(AB139),4,COLUMN(AO137)),INDIRECT(DO$3))</f>
        <v>00</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07</v>
      </c>
      <c r="AS139" s="33"/>
    </row>
    <row r="140" spans="19:45" ht="30" customHeight="1" x14ac:dyDescent="0.25">
      <c r="S140" s="7" t="s">
        <v>705</v>
      </c>
      <c r="T140" s="15" t="s">
        <v>990</v>
      </c>
      <c r="U140" s="36" t="str">
        <f t="shared" ca="1" si="16"/>
        <v>0x06=-38.80,-38.20;</v>
      </c>
      <c r="V140" s="37">
        <v>-0.1</v>
      </c>
      <c r="W140" s="37"/>
      <c r="X140" s="38"/>
      <c r="Y140" s="38"/>
      <c r="Z140" s="55">
        <f t="shared" ca="1" si="17"/>
        <v>1.0250089999999998</v>
      </c>
      <c r="AA140" s="39" t="s">
        <v>967</v>
      </c>
      <c r="AB140" s="40">
        <v>0</v>
      </c>
      <c r="AC140" s="40" t="s">
        <v>995</v>
      </c>
      <c r="AD140" s="40">
        <v>1</v>
      </c>
      <c r="AE140" s="41">
        <v>5.1299999999999998E-2</v>
      </c>
      <c r="AF140" s="42">
        <v>-38.799999999999997</v>
      </c>
      <c r="AG140" s="47">
        <f t="shared" si="23"/>
        <v>-38.200000000000003</v>
      </c>
      <c r="AH140" s="43">
        <f t="shared" ca="1" si="19"/>
        <v>-37.774991</v>
      </c>
      <c r="AI140" s="43">
        <f t="shared" ca="1" si="20"/>
        <v>-37.174991000000006</v>
      </c>
      <c r="AJ140" s="44" cm="1">
        <f t="array" aca="1" ref="AJ140" ca="1" xml:space="preserve">
N("initial sens-loopgain")+
$AF140-BoxVal(ROW($AA140),26,COLUMN(INDIRECT("T"&amp;(INT(ROW($AA157)/65))*65+2)))</f>
        <v>-38.799999999999997</v>
      </c>
      <c r="AK140" s="44">
        <f t="shared" ca="1" si="21"/>
        <v>-38.200000000000003</v>
      </c>
      <c r="AL140" s="44" cm="1">
        <f t="array" aca="1" ref="AL140" ca="1" xml:space="preserve">
N("initial sens-loopgain-gain-gain ref-vcm")+
$AH140-
BoxVal(ROW($AA140),26,COLUMN(INDIRECT("T"&amp;(INT(ROW($AA157)/65))*65+2)))-
$AB140-
$W140-
IFERROR(VLOOKUP($AC140,$CT$1:$DC$31,7,FALSE),0)</f>
        <v>-37.774991</v>
      </c>
      <c r="AM140" s="44">
        <f t="shared" ca="1" si="22"/>
        <v>-37.174991000000006</v>
      </c>
      <c r="AN140" s="36" t="str">
        <f t="shared" ca="1" si="18"/>
        <v>00</v>
      </c>
      <c r="AO140" s="36" t="str" cm="1">
        <f t="array" aca="1" ref="AO140" ca="1">ManualLookup(AB140,BoxVal(ROW(AB140),4,COLUMN(AO138)),INDIRECT(DO$3))</f>
        <v>00</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06</v>
      </c>
      <c r="AS140" s="33"/>
    </row>
    <row r="141" spans="19:45" ht="30" customHeight="1" x14ac:dyDescent="0.25">
      <c r="S141" s="7" t="s">
        <v>605</v>
      </c>
      <c r="T141" s="15" t="s">
        <v>991</v>
      </c>
      <c r="U141" s="36" t="str">
        <f t="shared" ca="1" si="16"/>
        <v>0x05=-39.20,-38.80;</v>
      </c>
      <c r="V141" s="37">
        <v>-0.25</v>
      </c>
      <c r="W141" s="37"/>
      <c r="X141" s="38"/>
      <c r="Y141" s="38"/>
      <c r="Z141" s="55">
        <f t="shared" ca="1" si="17"/>
        <v>1.4342239999999997</v>
      </c>
      <c r="AA141" s="39" t="s">
        <v>967</v>
      </c>
      <c r="AB141" s="40">
        <v>0</v>
      </c>
      <c r="AC141" s="40" t="s">
        <v>995</v>
      </c>
      <c r="AD141" s="40">
        <v>1</v>
      </c>
      <c r="AE141" s="41">
        <v>7.6799999999999993E-2</v>
      </c>
      <c r="AF141" s="42">
        <v>-39.200000000000003</v>
      </c>
      <c r="AG141" s="47">
        <f t="shared" si="23"/>
        <v>-38.799999999999997</v>
      </c>
      <c r="AH141" s="43">
        <f t="shared" ca="1" si="19"/>
        <v>-37.765776000000002</v>
      </c>
      <c r="AI141" s="43">
        <f t="shared" ca="1" si="20"/>
        <v>-37.365775999999997</v>
      </c>
      <c r="AJ141" s="44" cm="1">
        <f t="array" aca="1" ref="AJ141" ca="1" xml:space="preserve">
N("initial sens-loopgain")+
$AF141-BoxVal(ROW($AA141),26,COLUMN(INDIRECT("T"&amp;(INT(ROW($AA158)/65))*65+2)))</f>
        <v>-39.200000000000003</v>
      </c>
      <c r="AK141" s="44">
        <f t="shared" ca="1" si="21"/>
        <v>-38.799999999999997</v>
      </c>
      <c r="AL141" s="44" cm="1">
        <f t="array" aca="1" ref="AL141" ca="1" xml:space="preserve">
N("initial sens-loopgain-gain-gain ref-vcm")+
$AH141-
BoxVal(ROW($AA141),26,COLUMN(INDIRECT("T"&amp;(INT(ROW($AA158)/65))*65+2)))-
$AB141-
$W141-
IFERROR(VLOOKUP($AC141,$CT$1:$DC$31,7,FALSE),0)</f>
        <v>-37.765776000000002</v>
      </c>
      <c r="AM141" s="44">
        <f t="shared" ca="1" si="22"/>
        <v>-37.365775999999997</v>
      </c>
      <c r="AN141" s="36" t="str">
        <f t="shared" ca="1" si="18"/>
        <v>00</v>
      </c>
      <c r="AO141" s="36" t="str" cm="1">
        <f t="array" aca="1" ref="AO141" ca="1">ManualLookup(AB141,BoxVal(ROW(AB141),4,COLUMN(AO139)),INDIRECT(DO$3))</f>
        <v>00</v>
      </c>
      <c r="AP141" s="36" t="str" cm="1">
        <f t="array" aca="1" ref="AP141" ca="1">ManualLookup(AC141,BoxVal(ROW(AC141),4,COLUMN(AP139)),INDIRECT(DP$3))</f>
        <v>00</v>
      </c>
      <c r="AQ141" s="36" t="str" cm="1">
        <f t="array" aca="1" ref="AQ141" ca="1">ManualLookup(AD141,BoxVal(ROW(AD141),4,COLUMN(AQ139)),INDIRECT(DQ$3))</f>
        <v>00</v>
      </c>
      <c r="AR141" s="36" t="str" cm="1">
        <f t="array" aca="1" ref="AR141" ca="1">ManualLookup(AE141,BoxVal(ROW(AE141),4,COLUMN(AR139)),INDIRECT(DR$3))</f>
        <v>05</v>
      </c>
      <c r="AS141" s="33"/>
    </row>
    <row r="142" spans="19:45" ht="30" customHeight="1" x14ac:dyDescent="0.25">
      <c r="S142" s="7" t="s">
        <v>721</v>
      </c>
      <c r="T142" s="15" t="s">
        <v>26</v>
      </c>
      <c r="U142" s="36" t="str">
        <f t="shared" ca="1" si="16"/>
        <v>0x04=-39.60,-39.20;</v>
      </c>
      <c r="V142" s="37">
        <v>-0.35</v>
      </c>
      <c r="W142" s="37"/>
      <c r="X142" s="38"/>
      <c r="Y142" s="38"/>
      <c r="Z142" s="55">
        <f t="shared" ca="1" si="17"/>
        <v>1.9000179999999998</v>
      </c>
      <c r="AA142" s="39" t="s">
        <v>967</v>
      </c>
      <c r="AB142" s="40">
        <v>0</v>
      </c>
      <c r="AC142" s="40" t="s">
        <v>995</v>
      </c>
      <c r="AD142" s="40">
        <v>1</v>
      </c>
      <c r="AE142" s="41">
        <v>0.1026</v>
      </c>
      <c r="AF142" s="42">
        <v>-39.6</v>
      </c>
      <c r="AG142" s="47">
        <f t="shared" si="23"/>
        <v>-39.200000000000003</v>
      </c>
      <c r="AH142" s="43">
        <f t="shared" ca="1" si="19"/>
        <v>-37.699981999999999</v>
      </c>
      <c r="AI142" s="43">
        <f t="shared" ca="1" si="20"/>
        <v>-37.299982</v>
      </c>
      <c r="AJ142" s="44" cm="1">
        <f t="array" aca="1" ref="AJ142" ca="1" xml:space="preserve">
N("initial sens-loopgain")+
$AF142-BoxVal(ROW($AA142),26,COLUMN(INDIRECT("T"&amp;(INT(ROW($AA159)/65))*65+2)))</f>
        <v>-39.6</v>
      </c>
      <c r="AK142" s="44">
        <f t="shared" ca="1" si="21"/>
        <v>-39.200000000000003</v>
      </c>
      <c r="AL142" s="44" cm="1">
        <f t="array" aca="1" ref="AL142" ca="1" xml:space="preserve">
N("initial sens-loopgain-gain-gain ref-vcm")+
$AH142-
BoxVal(ROW($AA142),26,COLUMN(INDIRECT("T"&amp;(INT(ROW($AA159)/65))*65+2)))-
$AB142-
$W142-
IFERROR(VLOOKUP($AC142,$CT$1:$DC$31,7,FALSE),0)</f>
        <v>-37.699981999999999</v>
      </c>
      <c r="AM142" s="44">
        <f t="shared" ca="1" si="22"/>
        <v>-37.299982</v>
      </c>
      <c r="AN142" s="36" t="str">
        <f t="shared" ca="1" si="18"/>
        <v>00</v>
      </c>
      <c r="AO142" s="36" t="str" cm="1">
        <f t="array" aca="1" ref="AO142" ca="1">ManualLookup(AB142,BoxVal(ROW(AB142),4,COLUMN(AO140)),INDIRECT(DO$3))</f>
        <v>00</v>
      </c>
      <c r="AP142" s="36" t="str" cm="1">
        <f t="array" aca="1" ref="AP142" ca="1">ManualLookup(AC142,BoxVal(ROW(AC142),4,COLUMN(AP140)),INDIRECT(DP$3))</f>
        <v>00</v>
      </c>
      <c r="AQ142" s="36" t="str" cm="1">
        <f t="array" aca="1" ref="AQ142" ca="1">ManualLookup(AD142,BoxVal(ROW(AD142),4,COLUMN(AQ140)),INDIRECT(DQ$3))</f>
        <v>00</v>
      </c>
      <c r="AR142" s="36" t="str" cm="1">
        <f t="array" aca="1" ref="AR142" ca="1">ManualLookup(AE142,BoxVal(ROW(AE142),4,COLUMN(AR140)),INDIRECT(DR$3))</f>
        <v>04</v>
      </c>
      <c r="AS142" s="33"/>
    </row>
    <row r="143" spans="19:45" ht="30" customHeight="1" x14ac:dyDescent="0.25">
      <c r="S143" s="7" t="s">
        <v>20</v>
      </c>
      <c r="T143" s="15">
        <v>-38</v>
      </c>
      <c r="U143" s="36" t="str">
        <f t="shared" ca="1" si="16"/>
        <v>0x0B=-40.00,-39.60;</v>
      </c>
      <c r="V143" s="37">
        <v>-0.4</v>
      </c>
      <c r="W143" s="37"/>
      <c r="X143" s="38"/>
      <c r="Y143" s="38"/>
      <c r="Z143" s="55">
        <f t="shared" ca="1" si="17"/>
        <v>2.3017760000000003</v>
      </c>
      <c r="AA143" s="39" t="s">
        <v>967</v>
      </c>
      <c r="AB143" s="40">
        <v>0</v>
      </c>
      <c r="AC143" s="40" t="s">
        <v>995</v>
      </c>
      <c r="AD143" s="40">
        <v>1</v>
      </c>
      <c r="AE143" s="41">
        <v>0.12320000000000002</v>
      </c>
      <c r="AF143" s="42">
        <v>-40</v>
      </c>
      <c r="AG143" s="47">
        <f t="shared" si="23"/>
        <v>-39.6</v>
      </c>
      <c r="AH143" s="43">
        <f t="shared" ca="1" si="19"/>
        <v>-37.698223999999996</v>
      </c>
      <c r="AI143" s="43">
        <f t="shared" ca="1" si="20"/>
        <v>-37.298224000000005</v>
      </c>
      <c r="AJ143" s="44" cm="1">
        <f t="array" aca="1" ref="AJ143" ca="1" xml:space="preserve">
N("initial sens-loopgain")+
$AF143-BoxVal(ROW($AA143),26,COLUMN(INDIRECT("T"&amp;(INT(ROW($AA160)/65))*65+2)))</f>
        <v>-40</v>
      </c>
      <c r="AK143" s="44">
        <f t="shared" ca="1" si="21"/>
        <v>-39.6</v>
      </c>
      <c r="AL143" s="44" cm="1">
        <f t="array" aca="1" ref="AL143" ca="1" xml:space="preserve">
N("initial sens-loopgain-gain-gain ref-vcm")+
$AH143-
BoxVal(ROW($AA143),26,COLUMN(INDIRECT("T"&amp;(INT(ROW($AA160)/65))*65+2)))-
$AB143-
$W143-
IFERROR(VLOOKUP($AC143,$CT$1:$DC$31,7,FALSE),0)</f>
        <v>-37.698223999999996</v>
      </c>
      <c r="AM143" s="44">
        <f t="shared" ca="1" si="22"/>
        <v>-37.298223999999998</v>
      </c>
      <c r="AN143" s="36" t="str">
        <f t="shared" ca="1" si="18"/>
        <v>00</v>
      </c>
      <c r="AO143" s="36" t="str" cm="1">
        <f t="array" aca="1" ref="AO143" ca="1">ManualLookup(AB143,BoxVal(ROW(AB143),4,COLUMN(AO141)),INDIRECT(DO$3))</f>
        <v>00</v>
      </c>
      <c r="AP143" s="36" t="str" cm="1">
        <f t="array" aca="1" ref="AP143" ca="1">ManualLookup(AC143,BoxVal(ROW(AC143),4,COLUMN(AP141)),INDIRECT(DP$3))</f>
        <v>00</v>
      </c>
      <c r="AQ143" s="36" t="str" cm="1">
        <f t="array" aca="1" ref="AQ143" ca="1">ManualLookup(AD143,BoxVal(ROW(AD143),4,COLUMN(AQ141)),INDIRECT(DQ$3))</f>
        <v>00</v>
      </c>
      <c r="AR143" s="36" t="str" cm="1">
        <f t="array" aca="1" ref="AR143" ca="1">ManualLookup(AE143,BoxVal(ROW(AE143),4,COLUMN(AR141)),INDIRECT(DR$3))</f>
        <v>0B</v>
      </c>
      <c r="AS143" s="33"/>
    </row>
    <row r="144" spans="19:45" ht="30" customHeight="1" x14ac:dyDescent="0.25">
      <c r="S144" s="7" t="s">
        <v>691</v>
      </c>
      <c r="T144" s="15" t="s">
        <v>992</v>
      </c>
      <c r="U144" s="36"/>
      <c r="V144" s="37"/>
      <c r="W144" s="37"/>
      <c r="X144" s="38"/>
      <c r="Y144" s="68"/>
      <c r="Z144" s="55"/>
      <c r="AA144" s="39"/>
      <c r="AB144" s="40"/>
      <c r="AC144" s="40"/>
      <c r="AD144" s="40"/>
      <c r="AE144" s="41"/>
      <c r="AF144" s="42"/>
      <c r="AG144" s="47"/>
      <c r="AH144" s="43"/>
      <c r="AI144" s="43"/>
      <c r="AJ144" s="44"/>
      <c r="AK144" s="44"/>
      <c r="AL144" s="44"/>
      <c r="AM144" s="44"/>
      <c r="AN144" s="36"/>
      <c r="AO144" s="36"/>
      <c r="AP144" s="36"/>
      <c r="AQ144" s="36"/>
      <c r="AR144" s="36"/>
      <c r="AS144" s="33"/>
    </row>
    <row r="145" spans="19:45" ht="30" customHeight="1" x14ac:dyDescent="0.25">
      <c r="S145" s="7" t="s">
        <v>544</v>
      </c>
      <c r="T145" s="15" t="s">
        <v>993</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 t="s">
        <v>573</v>
      </c>
      <c r="T148" s="15">
        <v>2.15</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 t="s">
        <v>590</v>
      </c>
      <c r="T149" s="15" t="e">
        <f>VLOOKUP(T134,MPN!$A$1:$E$1000,4,FALSE)</f>
        <v>#N/A</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13V_NormalMode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e">
        <f>VLOOKUP($T134,MPN!$A$1:$E$500,2,FALSE)</f>
        <v>#N/A</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M402ZE</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e">
        <f>VLOOKUP($T136,Sensor!$A$1:$B$100,2,FALSE)</f>
        <v>#N/A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e">
        <f>VLOOKUP($T134,MPN!$A$1:$E$500,5,FALSE)</f>
        <v>#N/A</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2</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45105</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9</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e">
        <f>T149&amp;"+/-"&amp;T150&amp;" "&amp;T159</f>
        <v>#N/A</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20~50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7.8V</v>
      </c>
      <c r="T165" s="3" t="s">
        <v>562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8.4V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9V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9.6V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10.2V</v>
      </c>
      <c r="T169" s="3">
        <v>0</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10.8V</v>
      </c>
      <c r="T170" s="3" t="s">
        <v>562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11.4V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12V</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976</v>
      </c>
      <c r="V196" s="12"/>
      <c r="W196" s="65"/>
      <c r="X196" s="12"/>
      <c r="Y196" s="7" t="str">
        <f>VLOOKUP(U196,$DX$1:$DZ$21,3,FALSE)</f>
        <v>inc_iqo,sel_diocpfil</v>
      </c>
      <c r="AD196" s="8"/>
    </row>
    <row r="197" spans="19:45" ht="30" customHeight="1" x14ac:dyDescent="0.25">
      <c r="S197" s="7" t="s">
        <v>24</v>
      </c>
      <c r="T197" s="15" t="s">
        <v>450</v>
      </c>
      <c r="U197" s="5" t="s">
        <v>23</v>
      </c>
      <c r="V197" s="7" t="str">
        <f>VLOOKUP(U196,$DX$1:$DZ$21,2,FALSE)</f>
        <v>Bit4,2</v>
      </c>
      <c r="W197" s="19"/>
      <c r="X197" s="19"/>
      <c r="Y197" s="19"/>
      <c r="Z197" s="19"/>
      <c r="AA197" s="5" t="s">
        <v>592</v>
      </c>
      <c r="AB197" s="26" t="e">
        <f>T216&amp;"_"&amp;ABS(T214)&amp;"dB_"&amp;T218&amp;"_"&amp;T219&amp;"_"&amp;GetAbsMaxMinText(AF200:AG259)&amp;"_"&amp;T199&amp;"_"&amp;T198&amp;S196&amp;"."&amp;T222</f>
        <v>#N/A</v>
      </c>
      <c r="AC197" s="18"/>
      <c r="AD197" s="18"/>
      <c r="AE197" s="18"/>
      <c r="AF197" s="18"/>
      <c r="AG197" s="18"/>
      <c r="AH197" s="19"/>
      <c r="AI197" s="19" t="s">
        <v>2</v>
      </c>
      <c r="AJ197" s="16"/>
      <c r="AK197" s="16"/>
      <c r="AL197" s="16"/>
      <c r="AM197" s="16"/>
      <c r="AN197" s="16"/>
      <c r="AO197" s="16"/>
      <c r="AP197" s="16"/>
      <c r="AQ197" s="16"/>
      <c r="AR197" s="16"/>
      <c r="AS197" s="16"/>
    </row>
    <row r="198" spans="19:45" ht="30" customHeight="1" x14ac:dyDescent="0.25">
      <c r="S198" s="7" t="s">
        <v>5</v>
      </c>
      <c r="T198" s="15" t="s">
        <v>453</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1046</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non</v>
      </c>
      <c r="AP199" s="56" t="str">
        <f>VLOOKUP($T207,$DE$1:$DJ$31,4,FALSE)</f>
        <v>non</v>
      </c>
      <c r="AQ199" s="56" t="str">
        <f>VLOOKUP($T207,$DE$1:$DJ$31,5,FALSE)</f>
        <v>non</v>
      </c>
      <c r="AR199" s="56" t="str">
        <f>VLOOKUP($T207,$DE$1:$DJ$31,6,FALSE)</f>
        <v>Full</v>
      </c>
      <c r="AS199" s="35" t="s">
        <v>726</v>
      </c>
    </row>
    <row r="200" spans="19:45" ht="30" customHeight="1" x14ac:dyDescent="0.25">
      <c r="S200" s="7" t="s">
        <v>18</v>
      </c>
      <c r="T200" s="15" t="s">
        <v>517</v>
      </c>
      <c r="U200" s="36" t="str">
        <f t="shared" ref="U200:U209" ca="1" si="24">ConfigCode($AA200,$AN200,$AO200,$AP200,$AQ200,$AR200,$AF200,$AG200,2)</f>
        <v>0x03=-36.60,-35.70;</v>
      </c>
      <c r="V200" s="37"/>
      <c r="W200" s="37"/>
      <c r="X200" s="38"/>
      <c r="Y200" s="38"/>
      <c r="Z200" s="55">
        <f t="shared" ref="Z200:Z209" ca="1" si="25" xml:space="preserve">
N("vbias,vlookup vbias range")+
VLOOKUP($AA200,INDIRECT(BoxVal(ROW($AA200),34,COLUMN(T196))),2,FALSE)+
N("gain")+
$AB200+
N("vcm")+
VLOOKUP($AC200,$CT$1:$DC$31,7,FALSE)+
N("(vbias*vcp*vbg-vbias)*sensor ratio")+
VbiasCal($AA200,$AD200,$AE200,BoxVal(ROW($AC200),18,COLUMN($T$22)))+
N("vbias ref+gain ref")+
$V200+$W200</f>
        <v>-1.6842239999999997</v>
      </c>
      <c r="AA200" s="39" t="s">
        <v>967</v>
      </c>
      <c r="AB200" s="40">
        <v>0</v>
      </c>
      <c r="AC200" s="40" t="s">
        <v>995</v>
      </c>
      <c r="AD200" s="40">
        <v>1</v>
      </c>
      <c r="AE200" s="41">
        <v>-7.6799999999999993E-2</v>
      </c>
      <c r="AF200" s="42">
        <v>-36.6</v>
      </c>
      <c r="AG200" s="42">
        <v>-35.700000000000003</v>
      </c>
      <c r="AH200" s="43">
        <f ca="1">$AF200+$Z200</f>
        <v>-38.284224000000002</v>
      </c>
      <c r="AI200" s="43">
        <f ca="1">$AG200+$Z200</f>
        <v>-37.384224000000003</v>
      </c>
      <c r="AJ200" s="44" cm="1">
        <f t="array" aca="1" ref="AJ200" ca="1" xml:space="preserve">
N("initial sens-loopgain")+
$AF200-BoxVal(ROW($AA200),26,COLUMN(INDIRECT("T"&amp;(INT(ROW($AA217)/65))*65+2)))</f>
        <v>-36.6</v>
      </c>
      <c r="AK200" s="44">
        <f ca="1">AJ200+(AG200-AF200)</f>
        <v>-35.700000000000003</v>
      </c>
      <c r="AL200" s="44" cm="1">
        <f t="array" aca="1" ref="AL200" ca="1" xml:space="preserve">
N("initial sens-loopgain-gain-gain ref-vcm")+
$AH200-
BoxVal(ROW($AA200),26,COLUMN(INDIRECT("T"&amp;(INT(ROW($AA217)/65))*65+2)))-
$AB200-
$W200-
IFERROR(VLOOKUP($AC200,$CT$1:$DC$31,7,FALSE),0)</f>
        <v>-38.284224000000002</v>
      </c>
      <c r="AM200" s="44">
        <f ca="1">AL200+(AG200-AF200)</f>
        <v>-37.384224000000003</v>
      </c>
      <c r="AN200" s="36" t="str">
        <f t="shared" ref="AN200:AN209" ca="1" si="26">IF(BoxVal(ROW(AA200),9,COLUMN(T198))="FIX","00",ManualLookup(AA200,BoxVal(ROW(AA200),4,COLUMN(AN198)),INDIRECT(DN$3)))</f>
        <v>00</v>
      </c>
      <c r="AO200" s="36" t="str" cm="1">
        <f t="array" aca="1" ref="AO200" ca="1">ManualLookup(AB200,BoxVal(ROW(AB200),4,COLUMN(AO198)),INDIRECT(DO$3))</f>
        <v>00</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03</v>
      </c>
      <c r="AS200" s="33"/>
    </row>
    <row r="201" spans="19:45" ht="30" customHeight="1" x14ac:dyDescent="0.25">
      <c r="S201" s="7" t="s">
        <v>13</v>
      </c>
      <c r="T201" s="15">
        <v>2110</v>
      </c>
      <c r="U201" s="36" t="str">
        <f t="shared" ca="1" si="24"/>
        <v>0x02=-37.20,-36.60;</v>
      </c>
      <c r="V201" s="37"/>
      <c r="W201" s="37"/>
      <c r="X201" s="38"/>
      <c r="Y201" s="38"/>
      <c r="Z201" s="55">
        <f t="shared" ca="1" si="25"/>
        <v>-1.1250089999999999</v>
      </c>
      <c r="AA201" s="39" t="s">
        <v>967</v>
      </c>
      <c r="AB201" s="40">
        <v>0</v>
      </c>
      <c r="AC201" s="40" t="s">
        <v>995</v>
      </c>
      <c r="AD201" s="40">
        <v>1</v>
      </c>
      <c r="AE201" s="41">
        <v>-5.1299999999999998E-2</v>
      </c>
      <c r="AF201" s="42">
        <v>-37.200000000000003</v>
      </c>
      <c r="AG201" s="47">
        <f>AF200</f>
        <v>-36.6</v>
      </c>
      <c r="AH201" s="43">
        <f t="shared" ref="AH201:AH209" ca="1" si="27">$AF201+$Z201</f>
        <v>-38.325009000000001</v>
      </c>
      <c r="AI201" s="43">
        <f t="shared" ref="AI201:AI209" ca="1" si="28">$AG201+$Z201</f>
        <v>-37.725009</v>
      </c>
      <c r="AJ201" s="44" cm="1">
        <f t="array" aca="1" ref="AJ201" ca="1" xml:space="preserve">
N("initial sens-loopgain")+
$AF201-BoxVal(ROW($AA201),26,COLUMN(INDIRECT("T"&amp;(INT(ROW($AA218)/65))*65+2)))</f>
        <v>-37.200000000000003</v>
      </c>
      <c r="AK201" s="44">
        <f t="shared" ref="AK201:AK208" ca="1" si="29">AJ201+(AG201-AF201)</f>
        <v>-36.6</v>
      </c>
      <c r="AL201" s="44" cm="1">
        <f t="array" aca="1" ref="AL201" ca="1" xml:space="preserve">
N("initial sens-loopgain-gain-gain ref-vcm")+
$AH201-
BoxVal(ROW($AA201),26,COLUMN(INDIRECT("T"&amp;(INT(ROW($AA218)/65))*65+2)))-
$AB201-
$W201-
IFERROR(VLOOKUP($AC201,$CT$1:$DC$31,7,FALSE),0)</f>
        <v>-38.325009000000001</v>
      </c>
      <c r="AM201" s="44">
        <f t="shared" ref="AM201:AM208" ca="1" si="30">AL201+(AG201-AF201)</f>
        <v>-37.725009</v>
      </c>
      <c r="AN201" s="36" t="str">
        <f t="shared" ca="1" si="26"/>
        <v>00</v>
      </c>
      <c r="AO201" s="36" t="str" cm="1">
        <f t="array" aca="1" ref="AO201" ca="1">ManualLookup(AB201,BoxVal(ROW(AB201),4,COLUMN(AO199)),INDIRECT(DO$3))</f>
        <v>00</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02</v>
      </c>
      <c r="AS201" s="33"/>
    </row>
    <row r="202" spans="19:45" ht="30" customHeight="1" x14ac:dyDescent="0.25">
      <c r="S202" s="26"/>
      <c r="T202" s="17"/>
      <c r="U202" s="36" t="str">
        <f t="shared" ca="1" si="24"/>
        <v>0x01=-37.80,-37.20;</v>
      </c>
      <c r="V202" s="37"/>
      <c r="W202" s="37"/>
      <c r="X202" s="38"/>
      <c r="Y202" s="38"/>
      <c r="Z202" s="55">
        <f t="shared" ca="1" si="25"/>
        <v>-0.56140800000000002</v>
      </c>
      <c r="AA202" s="39" t="s">
        <v>967</v>
      </c>
      <c r="AB202" s="40">
        <v>0</v>
      </c>
      <c r="AC202" s="40" t="s">
        <v>995</v>
      </c>
      <c r="AD202" s="40">
        <v>1</v>
      </c>
      <c r="AE202" s="41">
        <v>-2.5600000000000001E-2</v>
      </c>
      <c r="AF202" s="42">
        <v>-37.799999999999997</v>
      </c>
      <c r="AG202" s="47">
        <f t="shared" ref="AG202:AG208" si="31">AF201</f>
        <v>-37.200000000000003</v>
      </c>
      <c r="AH202" s="43">
        <f t="shared" ca="1" si="27"/>
        <v>-38.361407999999997</v>
      </c>
      <c r="AI202" s="43">
        <f t="shared" ca="1" si="28"/>
        <v>-37.761408000000003</v>
      </c>
      <c r="AJ202" s="44" cm="1">
        <f t="array" aca="1" ref="AJ202" ca="1" xml:space="preserve">
N("initial sens-loopgain")+
$AF202-BoxVal(ROW($AA202),26,COLUMN(INDIRECT("T"&amp;(INT(ROW($AA219)/65))*65+2)))</f>
        <v>-37.799999999999997</v>
      </c>
      <c r="AK202" s="44">
        <f t="shared" ca="1" si="29"/>
        <v>-37.200000000000003</v>
      </c>
      <c r="AL202" s="44" cm="1">
        <f t="array" aca="1" ref="AL202" ca="1" xml:space="preserve">
N("initial sens-loopgain-gain-gain ref-vcm")+
$AH202-
BoxVal(ROW($AA202),26,COLUMN(INDIRECT("T"&amp;(INT(ROW($AA219)/65))*65+2)))-
$AB202-
$W202-
IFERROR(VLOOKUP($AC202,$CT$1:$DC$31,7,FALSE),0)</f>
        <v>-38.361407999999997</v>
      </c>
      <c r="AM202" s="44">
        <f t="shared" ca="1" si="30"/>
        <v>-37.761408000000003</v>
      </c>
      <c r="AN202" s="36" t="str">
        <f t="shared" ca="1" si="26"/>
        <v>00</v>
      </c>
      <c r="AO202" s="36" t="str" cm="1">
        <f t="array" aca="1" ref="AO202" ca="1">ManualLookup(AB202,BoxVal(ROW(AB202),4,COLUMN(AO200)),INDIRECT(DO$3))</f>
        <v>00</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01</v>
      </c>
      <c r="AS202" s="33"/>
    </row>
    <row r="203" spans="19:45" ht="30" customHeight="1" x14ac:dyDescent="0.25">
      <c r="S203" s="7" t="s">
        <v>19</v>
      </c>
      <c r="T203" s="15" t="s">
        <v>967</v>
      </c>
      <c r="U203" s="36" t="str">
        <f t="shared" ca="1" si="24"/>
        <v>0x00=-38.20,-37.80;</v>
      </c>
      <c r="V203" s="37"/>
      <c r="W203" s="37"/>
      <c r="X203" s="38"/>
      <c r="Y203" s="38"/>
      <c r="Z203" s="55">
        <f t="shared" ca="1" si="25"/>
        <v>0</v>
      </c>
      <c r="AA203" s="39" t="s">
        <v>967</v>
      </c>
      <c r="AB203" s="40">
        <v>0</v>
      </c>
      <c r="AC203" s="40" t="s">
        <v>995</v>
      </c>
      <c r="AD203" s="40">
        <v>1</v>
      </c>
      <c r="AE203" s="41">
        <v>0</v>
      </c>
      <c r="AF203" s="42">
        <v>-38.200000000000003</v>
      </c>
      <c r="AG203" s="47">
        <f t="shared" si="31"/>
        <v>-37.799999999999997</v>
      </c>
      <c r="AH203" s="43">
        <f t="shared" ca="1" si="27"/>
        <v>-38.200000000000003</v>
      </c>
      <c r="AI203" s="43">
        <f t="shared" ca="1" si="28"/>
        <v>-37.799999999999997</v>
      </c>
      <c r="AJ203" s="44" cm="1">
        <f t="array" aca="1" ref="AJ203" ca="1" xml:space="preserve">
N("initial sens-loopgain")+
$AF203-BoxVal(ROW($AA203),26,COLUMN(INDIRECT("T"&amp;(INT(ROW($AA220)/65))*65+2)))</f>
        <v>-38.200000000000003</v>
      </c>
      <c r="AK203" s="44">
        <f t="shared" ca="1" si="29"/>
        <v>-37.799999999999997</v>
      </c>
      <c r="AL203" s="44" cm="1">
        <f t="array" aca="1" ref="AL203" ca="1" xml:space="preserve">
N("initial sens-loopgain-gain-gain ref-vcm")+
$AH203-
BoxVal(ROW($AA203),26,COLUMN(INDIRECT("T"&amp;(INT(ROW($AA220)/65))*65+2)))-
$AB203-
$W203-
IFERROR(VLOOKUP($AC203,$CT$1:$DC$31,7,FALSE),0)</f>
        <v>-38.200000000000003</v>
      </c>
      <c r="AM203" s="44">
        <f t="shared" ca="1" si="30"/>
        <v>-37.799999999999997</v>
      </c>
      <c r="AN203" s="36" t="str">
        <f t="shared" ca="1" si="26"/>
        <v>00</v>
      </c>
      <c r="AO203" s="36" t="str" cm="1">
        <f t="array" aca="1" ref="AO203" ca="1">ManualLookup(AB203,BoxVal(ROW(AB203),4,COLUMN(AO201)),INDIRECT(DO$3))</f>
        <v>00</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3"/>
    </row>
    <row r="204" spans="19:45" ht="30" customHeight="1" x14ac:dyDescent="0.25">
      <c r="S204" s="7" t="s">
        <v>15</v>
      </c>
      <c r="T204" s="15" t="s">
        <v>436</v>
      </c>
      <c r="U204" s="36" t="str">
        <f t="shared" ca="1" si="24"/>
        <v>0x07=-38.80,-38.20;</v>
      </c>
      <c r="V204" s="37">
        <v>-0.05</v>
      </c>
      <c r="W204" s="37"/>
      <c r="X204" s="38"/>
      <c r="Y204" s="38"/>
      <c r="Z204" s="55">
        <f t="shared" ca="1" si="25"/>
        <v>0.51140799999999997</v>
      </c>
      <c r="AA204" s="39" t="s">
        <v>967</v>
      </c>
      <c r="AB204" s="40">
        <v>0</v>
      </c>
      <c r="AC204" s="40" t="s">
        <v>995</v>
      </c>
      <c r="AD204" s="40">
        <v>1</v>
      </c>
      <c r="AE204" s="41">
        <v>2.5600000000000001E-2</v>
      </c>
      <c r="AF204" s="42">
        <v>-38.799999999999997</v>
      </c>
      <c r="AG204" s="47">
        <f t="shared" si="31"/>
        <v>-38.200000000000003</v>
      </c>
      <c r="AH204" s="43">
        <f t="shared" ca="1" si="27"/>
        <v>-38.288591999999994</v>
      </c>
      <c r="AI204" s="43">
        <f t="shared" ca="1" si="28"/>
        <v>-37.688592</v>
      </c>
      <c r="AJ204" s="44" cm="1">
        <f t="array" aca="1" ref="AJ204" ca="1" xml:space="preserve">
N("initial sens-loopgain")+
$AF204-BoxVal(ROW($AA204),26,COLUMN(INDIRECT("T"&amp;(INT(ROW($AA221)/65))*65+2)))</f>
        <v>-38.799999999999997</v>
      </c>
      <c r="AK204" s="44">
        <f t="shared" ca="1" si="29"/>
        <v>-38.200000000000003</v>
      </c>
      <c r="AL204" s="44" cm="1">
        <f t="array" aca="1" ref="AL204" ca="1" xml:space="preserve">
N("initial sens-loopgain-gain-gain ref-vcm")+
$AH204-
BoxVal(ROW($AA204),26,COLUMN(INDIRECT("T"&amp;(INT(ROW($AA221)/65))*65+2)))-
$AB204-
$W204-
IFERROR(VLOOKUP($AC204,$CT$1:$DC$31,7,FALSE),0)</f>
        <v>-38.288591999999994</v>
      </c>
      <c r="AM204" s="44">
        <f t="shared" ca="1" si="30"/>
        <v>-37.688592</v>
      </c>
      <c r="AN204" s="36" t="str">
        <f t="shared" ca="1" si="26"/>
        <v>00</v>
      </c>
      <c r="AO204" s="36" t="str" cm="1">
        <f t="array" aca="1" ref="AO204" ca="1">ManualLookup(AB204,BoxVal(ROW(AB204),4,COLUMN(AO202)),INDIRECT(DO$3))</f>
        <v>00</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07</v>
      </c>
      <c r="AS204" s="33"/>
    </row>
    <row r="205" spans="19:45" ht="30" customHeight="1" x14ac:dyDescent="0.25">
      <c r="S205" s="7" t="s">
        <v>705</v>
      </c>
      <c r="T205" s="15" t="s">
        <v>990</v>
      </c>
      <c r="U205" s="36" t="str">
        <f t="shared" ca="1" si="24"/>
        <v>0x06=-39.40,-38.80;</v>
      </c>
      <c r="V205" s="37">
        <v>-0.1</v>
      </c>
      <c r="W205" s="37"/>
      <c r="X205" s="38"/>
      <c r="Y205" s="38"/>
      <c r="Z205" s="55">
        <f t="shared" ca="1" si="25"/>
        <v>1.0250089999999998</v>
      </c>
      <c r="AA205" s="39" t="s">
        <v>967</v>
      </c>
      <c r="AB205" s="40">
        <v>0</v>
      </c>
      <c r="AC205" s="40" t="s">
        <v>995</v>
      </c>
      <c r="AD205" s="40">
        <v>1</v>
      </c>
      <c r="AE205" s="41">
        <v>5.1299999999999998E-2</v>
      </c>
      <c r="AF205" s="42">
        <v>-39.4</v>
      </c>
      <c r="AG205" s="47">
        <f t="shared" si="31"/>
        <v>-38.799999999999997</v>
      </c>
      <c r="AH205" s="43">
        <f t="shared" ca="1" si="27"/>
        <v>-38.374991000000001</v>
      </c>
      <c r="AI205" s="43">
        <f t="shared" ca="1" si="28"/>
        <v>-37.774991</v>
      </c>
      <c r="AJ205" s="44" cm="1">
        <f t="array" aca="1" ref="AJ205" ca="1" xml:space="preserve">
N("initial sens-loopgain")+
$AF205-BoxVal(ROW($AA205),26,COLUMN(INDIRECT("T"&amp;(INT(ROW($AA222)/65))*65+2)))</f>
        <v>-39.4</v>
      </c>
      <c r="AK205" s="44">
        <f t="shared" ca="1" si="29"/>
        <v>-38.799999999999997</v>
      </c>
      <c r="AL205" s="44" cm="1">
        <f t="array" aca="1" ref="AL205" ca="1" xml:space="preserve">
N("initial sens-loopgain-gain-gain ref-vcm")+
$AH205-
BoxVal(ROW($AA205),26,COLUMN(INDIRECT("T"&amp;(INT(ROW($AA222)/65))*65+2)))-
$AB205-
$W205-
IFERROR(VLOOKUP($AC205,$CT$1:$DC$31,7,FALSE),0)</f>
        <v>-38.374991000000001</v>
      </c>
      <c r="AM205" s="44">
        <f t="shared" ca="1" si="30"/>
        <v>-37.774991</v>
      </c>
      <c r="AN205" s="36" t="str">
        <f t="shared" ca="1" si="26"/>
        <v>00</v>
      </c>
      <c r="AO205" s="36" t="str" cm="1">
        <f t="array" aca="1" ref="AO205" ca="1">ManualLookup(AB205,BoxVal(ROW(AB205),4,COLUMN(AO203)),INDIRECT(DO$3))</f>
        <v>00</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06</v>
      </c>
      <c r="AS205" s="33"/>
    </row>
    <row r="206" spans="19:45" ht="30" customHeight="1" x14ac:dyDescent="0.25">
      <c r="S206" s="7" t="s">
        <v>605</v>
      </c>
      <c r="T206" s="15" t="s">
        <v>991</v>
      </c>
      <c r="U206" s="36" t="str">
        <f t="shared" ca="1" si="24"/>
        <v>0x05=-39.80,-39.40;</v>
      </c>
      <c r="V206" s="37">
        <v>-0.25</v>
      </c>
      <c r="W206" s="37"/>
      <c r="X206" s="38"/>
      <c r="Y206" s="38"/>
      <c r="Z206" s="55">
        <f t="shared" ca="1" si="25"/>
        <v>1.4342239999999997</v>
      </c>
      <c r="AA206" s="39" t="s">
        <v>967</v>
      </c>
      <c r="AB206" s="40">
        <v>0</v>
      </c>
      <c r="AC206" s="40" t="s">
        <v>995</v>
      </c>
      <c r="AD206" s="40">
        <v>1</v>
      </c>
      <c r="AE206" s="41">
        <v>7.6799999999999993E-2</v>
      </c>
      <c r="AF206" s="42">
        <v>-39.799999999999997</v>
      </c>
      <c r="AG206" s="47">
        <f t="shared" si="31"/>
        <v>-39.4</v>
      </c>
      <c r="AH206" s="43">
        <f t="shared" ca="1" si="27"/>
        <v>-38.365775999999997</v>
      </c>
      <c r="AI206" s="43">
        <f t="shared" ca="1" si="28"/>
        <v>-37.965775999999998</v>
      </c>
      <c r="AJ206" s="44" cm="1">
        <f t="array" aca="1" ref="AJ206" ca="1" xml:space="preserve">
N("initial sens-loopgain")+
$AF206-BoxVal(ROW($AA206),26,COLUMN(INDIRECT("T"&amp;(INT(ROW($AA223)/65))*65+2)))</f>
        <v>-39.799999999999997</v>
      </c>
      <c r="AK206" s="44">
        <f t="shared" ca="1" si="29"/>
        <v>-39.4</v>
      </c>
      <c r="AL206" s="44" cm="1">
        <f t="array" aca="1" ref="AL206" ca="1" xml:space="preserve">
N("initial sens-loopgain-gain-gain ref-vcm")+
$AH206-
BoxVal(ROW($AA206),26,COLUMN(INDIRECT("T"&amp;(INT(ROW($AA223)/65))*65+2)))-
$AB206-
$W206-
IFERROR(VLOOKUP($AC206,$CT$1:$DC$31,7,FALSE),0)</f>
        <v>-38.365775999999997</v>
      </c>
      <c r="AM206" s="44">
        <f t="shared" ca="1" si="30"/>
        <v>-37.965775999999998</v>
      </c>
      <c r="AN206" s="36" t="str">
        <f t="shared" ca="1" si="26"/>
        <v>00</v>
      </c>
      <c r="AO206" s="36" t="str" cm="1">
        <f t="array" aca="1" ref="AO206" ca="1">ManualLookup(AB206,BoxVal(ROW(AB206),4,COLUMN(AO204)),INDIRECT(DO$3))</f>
        <v>00</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05</v>
      </c>
      <c r="AS206" s="33"/>
    </row>
    <row r="207" spans="19:45" ht="30" customHeight="1" x14ac:dyDescent="0.25">
      <c r="S207" s="7" t="s">
        <v>721</v>
      </c>
      <c r="T207" s="15" t="s">
        <v>26</v>
      </c>
      <c r="U207" s="36" t="str">
        <f t="shared" ca="1" si="24"/>
        <v>0x04=-40.20,-39.80;</v>
      </c>
      <c r="V207" s="37">
        <v>-0.35</v>
      </c>
      <c r="W207" s="37"/>
      <c r="X207" s="38"/>
      <c r="Y207" s="38"/>
      <c r="Z207" s="55">
        <f t="shared" ca="1" si="25"/>
        <v>1.9000179999999998</v>
      </c>
      <c r="AA207" s="39" t="s">
        <v>967</v>
      </c>
      <c r="AB207" s="40">
        <v>0</v>
      </c>
      <c r="AC207" s="40" t="s">
        <v>995</v>
      </c>
      <c r="AD207" s="40">
        <v>1</v>
      </c>
      <c r="AE207" s="41">
        <v>0.1026</v>
      </c>
      <c r="AF207" s="42">
        <v>-40.200000000000003</v>
      </c>
      <c r="AG207" s="47">
        <f t="shared" si="31"/>
        <v>-39.799999999999997</v>
      </c>
      <c r="AH207" s="43">
        <f t="shared" ca="1" si="27"/>
        <v>-38.299982</v>
      </c>
      <c r="AI207" s="43">
        <f t="shared" ca="1" si="28"/>
        <v>-37.899981999999994</v>
      </c>
      <c r="AJ207" s="44" cm="1">
        <f t="array" aca="1" ref="AJ207" ca="1" xml:space="preserve">
N("initial sens-loopgain")+
$AF207-BoxVal(ROW($AA207),26,COLUMN(INDIRECT("T"&amp;(INT(ROW($AA224)/65))*65+2)))</f>
        <v>-40.200000000000003</v>
      </c>
      <c r="AK207" s="44">
        <f t="shared" ca="1" si="29"/>
        <v>-39.799999999999997</v>
      </c>
      <c r="AL207" s="44" cm="1">
        <f t="array" aca="1" ref="AL207" ca="1" xml:space="preserve">
N("initial sens-loopgain-gain-gain ref-vcm")+
$AH207-
BoxVal(ROW($AA207),26,COLUMN(INDIRECT("T"&amp;(INT(ROW($AA224)/65))*65+2)))-
$AB207-
$W207-
IFERROR(VLOOKUP($AC207,$CT$1:$DC$31,7,FALSE),0)</f>
        <v>-38.299982</v>
      </c>
      <c r="AM207" s="44">
        <f t="shared" ca="1" si="30"/>
        <v>-37.899981999999994</v>
      </c>
      <c r="AN207" s="36" t="str">
        <f t="shared" ca="1" si="26"/>
        <v>00</v>
      </c>
      <c r="AO207" s="36" t="str" cm="1">
        <f t="array" aca="1" ref="AO207" ca="1">ManualLookup(AB207,BoxVal(ROW(AB207),4,COLUMN(AO205)),INDIRECT(DO$3))</f>
        <v>00</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04</v>
      </c>
      <c r="AS207" s="33"/>
    </row>
    <row r="208" spans="19:45" ht="30" customHeight="1" x14ac:dyDescent="0.25">
      <c r="S208" s="7" t="s">
        <v>20</v>
      </c>
      <c r="T208" s="15">
        <v>-38</v>
      </c>
      <c r="U208" s="36" t="str">
        <f t="shared" ca="1" si="24"/>
        <v>0x0B=-40.40,-40.20;</v>
      </c>
      <c r="V208" s="37">
        <v>-0.6</v>
      </c>
      <c r="W208" s="37"/>
      <c r="X208" s="38"/>
      <c r="Y208" s="38"/>
      <c r="Z208" s="55">
        <f t="shared" ca="1" si="25"/>
        <v>2.1017760000000001</v>
      </c>
      <c r="AA208" s="39" t="s">
        <v>967</v>
      </c>
      <c r="AB208" s="40">
        <v>0</v>
      </c>
      <c r="AC208" s="40" t="s">
        <v>995</v>
      </c>
      <c r="AD208" s="40">
        <v>1</v>
      </c>
      <c r="AE208" s="41">
        <v>0.12320000000000002</v>
      </c>
      <c r="AF208" s="42">
        <v>-40.4</v>
      </c>
      <c r="AG208" s="47">
        <f t="shared" si="31"/>
        <v>-40.200000000000003</v>
      </c>
      <c r="AH208" s="43">
        <f t="shared" ca="1" si="27"/>
        <v>-38.298223999999998</v>
      </c>
      <c r="AI208" s="43">
        <f t="shared" ca="1" si="28"/>
        <v>-38.098224000000002</v>
      </c>
      <c r="AJ208" s="44" cm="1">
        <f t="array" aca="1" ref="AJ208" ca="1" xml:space="preserve">
N("initial sens-loopgain")+
$AF208-BoxVal(ROW($AA208),26,COLUMN(INDIRECT("T"&amp;(INT(ROW($AA225)/65))*65+2)))</f>
        <v>-40.4</v>
      </c>
      <c r="AK208" s="44">
        <f t="shared" ca="1" si="29"/>
        <v>-40.200000000000003</v>
      </c>
      <c r="AL208" s="44" cm="1">
        <f t="array" aca="1" ref="AL208" ca="1" xml:space="preserve">
N("initial sens-loopgain-gain-gain ref-vcm")+
$AH208-
BoxVal(ROW($AA208),26,COLUMN(INDIRECT("T"&amp;(INT(ROW($AA225)/65))*65+2)))-
$AB208-
$W208-
IFERROR(VLOOKUP($AC208,$CT$1:$DC$31,7,FALSE),0)</f>
        <v>-38.298223999999998</v>
      </c>
      <c r="AM208" s="44">
        <f t="shared" ca="1" si="30"/>
        <v>-38.098224000000002</v>
      </c>
      <c r="AN208" s="36" t="str">
        <f t="shared" ca="1" si="26"/>
        <v>00</v>
      </c>
      <c r="AO208" s="36" t="str" cm="1">
        <f t="array" aca="1" ref="AO208" ca="1">ManualLookup(AB208,BoxVal(ROW(AB208),4,COLUMN(AO206)),INDIRECT(DO$3))</f>
        <v>00</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0B</v>
      </c>
      <c r="AS208" s="33"/>
    </row>
    <row r="209" spans="19:45" ht="30" customHeight="1" x14ac:dyDescent="0.25">
      <c r="S209" s="7" t="s">
        <v>691</v>
      </c>
      <c r="T209" s="15" t="s">
        <v>992</v>
      </c>
      <c r="U209" s="36" t="str">
        <f t="shared" ca="1" si="24"/>
        <v>0x0A=-41.00,-40.40;</v>
      </c>
      <c r="V209" s="37">
        <v>-0.8</v>
      </c>
      <c r="W209" s="37"/>
      <c r="X209" s="38"/>
      <c r="Y209" s="68"/>
      <c r="Z209" s="55">
        <f t="shared" ca="1" si="25"/>
        <v>2.4609909999999999</v>
      </c>
      <c r="AA209" s="39" t="s">
        <v>967</v>
      </c>
      <c r="AB209" s="40">
        <v>0</v>
      </c>
      <c r="AC209" s="40" t="s">
        <v>995</v>
      </c>
      <c r="AD209" s="40">
        <v>1</v>
      </c>
      <c r="AE209" s="41">
        <v>0.1487</v>
      </c>
      <c r="AF209" s="42">
        <v>-41</v>
      </c>
      <c r="AG209" s="47">
        <f t="shared" ref="AG209" si="32">AF208</f>
        <v>-40.4</v>
      </c>
      <c r="AH209" s="43">
        <f t="shared" ca="1" si="27"/>
        <v>-38.539009</v>
      </c>
      <c r="AI209" s="43">
        <f t="shared" ca="1" si="28"/>
        <v>-37.939008999999999</v>
      </c>
      <c r="AJ209" s="44" cm="1">
        <f t="array" aca="1" ref="AJ209" ca="1" xml:space="preserve">
N("initial sens-loopgain")+
$AF209-BoxVal(ROW($AA209),26,COLUMN(INDIRECT("T"&amp;(INT(ROW($AA226)/65))*65+2)))</f>
        <v>-41</v>
      </c>
      <c r="AK209" s="44">
        <f t="shared" ref="AK209" ca="1" si="33">AJ209+(AG209-AF209)</f>
        <v>-40.4</v>
      </c>
      <c r="AL209" s="44" cm="1">
        <f t="array" aca="1" ref="AL209" ca="1" xml:space="preserve">
N("initial sens-loopgain-gain-gain ref-vcm")+
$AH209-
BoxVal(ROW($AA209),26,COLUMN(INDIRECT("T"&amp;(INT(ROW($AA226)/65))*65+2)))-
$AB209-
$W209-
IFERROR(VLOOKUP($AC209,$CT$1:$DC$31,7,FALSE),0)</f>
        <v>-38.539009</v>
      </c>
      <c r="AM209" s="44">
        <f t="shared" ref="AM209" ca="1" si="34">AL209+(AG209-AF209)</f>
        <v>-37.939008999999999</v>
      </c>
      <c r="AN209" s="36" t="str">
        <f t="shared" ca="1" si="26"/>
        <v>00</v>
      </c>
      <c r="AO209" s="36" t="str" cm="1">
        <f t="array" aca="1" ref="AO209" ca="1">ManualLookup(AB209,BoxVal(ROW(AB209),4,COLUMN(AO207)),INDIRECT(DO$3))</f>
        <v>00</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0A</v>
      </c>
      <c r="AS209" s="33"/>
    </row>
    <row r="210" spans="19:45" ht="30" customHeight="1" x14ac:dyDescent="0.25">
      <c r="S210" s="7" t="s">
        <v>544</v>
      </c>
      <c r="T210" s="15" t="s">
        <v>993</v>
      </c>
      <c r="U210" s="36"/>
      <c r="V210" s="37"/>
      <c r="W210" s="37"/>
      <c r="X210" s="38"/>
      <c r="Y210" s="38"/>
      <c r="Z210" s="48"/>
      <c r="AA210" s="39"/>
      <c r="AB210" s="40"/>
      <c r="AC210" s="40"/>
      <c r="AD210" s="40"/>
      <c r="AE210" s="41"/>
      <c r="AF210" s="42"/>
      <c r="AG210" s="49"/>
      <c r="AH210" s="43"/>
      <c r="AI210" s="43"/>
      <c r="AJ210" s="44"/>
      <c r="AK210" s="44"/>
      <c r="AL210" s="44"/>
      <c r="AM210" s="44"/>
      <c r="AN210" s="36"/>
      <c r="AO210" s="36"/>
      <c r="AP210" s="36"/>
      <c r="AQ210" s="36"/>
      <c r="AR210" s="36"/>
      <c r="AS210" s="36"/>
    </row>
    <row r="211" spans="19:45" ht="30" customHeight="1" x14ac:dyDescent="0.25">
      <c r="S211" s="7" t="s">
        <v>12</v>
      </c>
      <c r="T211" s="15" t="s">
        <v>548</v>
      </c>
      <c r="U211" s="36"/>
      <c r="V211" s="37"/>
      <c r="W211" s="37"/>
      <c r="X211" s="38"/>
      <c r="Y211" s="38"/>
      <c r="Z211" s="48"/>
      <c r="AA211" s="39"/>
      <c r="AB211" s="40"/>
      <c r="AC211" s="40"/>
      <c r="AD211" s="40"/>
      <c r="AE211" s="41"/>
      <c r="AF211" s="42"/>
      <c r="AG211" s="49"/>
      <c r="AH211" s="43"/>
      <c r="AI211" s="43"/>
      <c r="AJ211" s="44"/>
      <c r="AK211" s="44"/>
      <c r="AL211" s="44"/>
      <c r="AM211" s="44"/>
      <c r="AN211" s="36"/>
      <c r="AO211" s="36"/>
      <c r="AP211" s="36"/>
      <c r="AQ211" s="36"/>
      <c r="AR211" s="36"/>
      <c r="AS211" s="36"/>
    </row>
    <row r="212" spans="19:45" ht="30" customHeight="1" x14ac:dyDescent="0.25">
      <c r="S212" s="26" t="s">
        <v>773</v>
      </c>
      <c r="T212" s="15" t="s">
        <v>562</v>
      </c>
      <c r="U212" s="36"/>
      <c r="V212" s="37"/>
      <c r="W212" s="37"/>
      <c r="X212" s="38"/>
      <c r="Y212" s="38"/>
      <c r="Z212" s="48"/>
      <c r="AA212" s="39"/>
      <c r="AB212" s="40"/>
      <c r="AC212" s="40"/>
      <c r="AD212" s="40"/>
      <c r="AE212" s="41"/>
      <c r="AF212" s="42"/>
      <c r="AG212" s="49"/>
      <c r="AH212" s="43"/>
      <c r="AI212" s="43"/>
      <c r="AJ212" s="44"/>
      <c r="AK212" s="44"/>
      <c r="AL212" s="44"/>
      <c r="AM212" s="44"/>
      <c r="AN212" s="36"/>
      <c r="AO212" s="36"/>
      <c r="AP212" s="36"/>
      <c r="AQ212" s="36"/>
      <c r="AR212" s="36"/>
      <c r="AS212" s="36"/>
    </row>
    <row r="213" spans="19:45" ht="30" customHeight="1" x14ac:dyDescent="0.25">
      <c r="S213" s="7" t="s">
        <v>573</v>
      </c>
      <c r="T213" s="15">
        <v>2.15</v>
      </c>
      <c r="U213" s="36"/>
      <c r="V213" s="37"/>
      <c r="W213" s="37"/>
      <c r="X213" s="38"/>
      <c r="Y213" s="38"/>
      <c r="Z213" s="48"/>
      <c r="AA213" s="39"/>
      <c r="AB213" s="40"/>
      <c r="AC213" s="40"/>
      <c r="AD213" s="40"/>
      <c r="AE213" s="41"/>
      <c r="AF213" s="42"/>
      <c r="AG213" s="49"/>
      <c r="AH213" s="43"/>
      <c r="AI213" s="43"/>
      <c r="AJ213" s="44"/>
      <c r="AK213" s="44"/>
      <c r="AL213" s="44"/>
      <c r="AM213" s="44"/>
      <c r="AN213" s="36"/>
      <c r="AO213" s="36"/>
      <c r="AP213" s="36"/>
      <c r="AQ213" s="36"/>
      <c r="AR213" s="36"/>
      <c r="AS213" s="36"/>
    </row>
    <row r="214" spans="19:45" ht="30" customHeight="1" x14ac:dyDescent="0.25">
      <c r="S214" s="7" t="s">
        <v>590</v>
      </c>
      <c r="T214" s="15" t="e">
        <f>VLOOKUP(T199,MPN!$A$1:$E$1000,4,FALSE)</f>
        <v>#N/A</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 t="s">
        <v>693</v>
      </c>
      <c r="T215" s="15">
        <v>1</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14V_NormalMode</v>
      </c>
      <c r="U216" s="36"/>
      <c r="V216" s="37"/>
      <c r="W216" s="37"/>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e">
        <f>VLOOKUP($T199,MPN!$A$1:$E$500,2,FALSE)</f>
        <v>#N/A</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tr">
        <f>VLOOKUP($T200,ASIC!$A$1:$B$200,2,FALSE)</f>
        <v>M402ZE</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e">
        <f>VLOOKUP($T201,Sensor!$A$1:$B$100,2,FALSE)</f>
        <v>#N/A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e">
        <f>VLOOKUP($T199,MPN!$A$1:$E$500,5,FALSE)</f>
        <v>#N/A</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3</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45174</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10</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e">
        <f>T214&amp;"+/-"&amp;T215&amp;" "&amp;T224</f>
        <v>#N/A</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20~50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7.8V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8.4V</v>
      </c>
      <c r="T231" s="3" t="s">
        <v>562</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9V</v>
      </c>
      <c r="T232" s="3" t="s">
        <v>562</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9.6V</v>
      </c>
      <c r="T233" s="3" t="s">
        <v>562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10.2V</v>
      </c>
      <c r="T234" s="3">
        <v>0</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10.8V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11.4V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12V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Space</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Config2</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976</v>
      </c>
      <c r="V261" s="12"/>
      <c r="W261" s="65"/>
      <c r="X261" s="12"/>
      <c r="Y261" s="7" t="str">
        <f>VLOOKUP(U261,$DX$1:$DZ$21,3,FALSE)</f>
        <v>inc_iqo,sel_diocpfil</v>
      </c>
      <c r="AD261" s="8"/>
    </row>
    <row r="262" spans="19:45" ht="30" customHeight="1" x14ac:dyDescent="0.25">
      <c r="S262" s="7" t="s">
        <v>24</v>
      </c>
      <c r="T262" s="15" t="s">
        <v>433</v>
      </c>
      <c r="U262" s="5" t="s">
        <v>23</v>
      </c>
      <c r="V262" s="7" t="str">
        <f>VLOOKUP(U261,$DX$1:$DZ$21,2,FALSE)</f>
        <v>Bit4,2</v>
      </c>
      <c r="W262" s="19"/>
      <c r="X262" s="19"/>
      <c r="Y262" s="19"/>
      <c r="Z262" s="19"/>
      <c r="AA262" s="5" t="s">
        <v>592</v>
      </c>
      <c r="AB262" s="26" t="e">
        <f>T281&amp;"_"&amp;ABS(T279)&amp;"dB_"&amp;T283&amp;"_"&amp;T284&amp;"_"&amp;GetAbsMaxMinText(AF265:AG324)&amp;"_"&amp;T264&amp;"_"&amp;T263&amp;S261&amp;"."&amp;T287</f>
        <v>#N/A</v>
      </c>
      <c r="AC262" s="18"/>
      <c r="AD262" s="18"/>
      <c r="AE262" s="18"/>
      <c r="AF262" s="18"/>
      <c r="AG262" s="18"/>
      <c r="AH262" s="19"/>
      <c r="AI262" s="19" t="s">
        <v>2</v>
      </c>
      <c r="AJ262" s="16" t="s">
        <v>1048</v>
      </c>
      <c r="AK262" s="16"/>
      <c r="AL262" s="16"/>
      <c r="AM262" s="16"/>
      <c r="AN262" s="16"/>
      <c r="AO262" s="16"/>
      <c r="AP262" s="16"/>
      <c r="AQ262" s="16"/>
      <c r="AR262" s="16"/>
      <c r="AS262" s="16"/>
    </row>
    <row r="263" spans="19:45" ht="30" customHeight="1" x14ac:dyDescent="0.25">
      <c r="S263" s="7" t="s">
        <v>5</v>
      </c>
      <c r="T263" s="15" t="s">
        <v>453</v>
      </c>
      <c r="U263" s="32" t="str">
        <f>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1045</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non</v>
      </c>
      <c r="AP264" s="56" t="str">
        <f>VLOOKUP($T272,$DE$1:$DJ$31,4,FALSE)</f>
        <v>non</v>
      </c>
      <c r="AQ264" s="56" t="str">
        <f>VLOOKUP($T272,$DE$1:$DJ$31,5,FALSE)</f>
        <v>non</v>
      </c>
      <c r="AR264" s="56" t="str">
        <f>VLOOKUP($T272,$DE$1:$DJ$31,6,FALSE)</f>
        <v>Full</v>
      </c>
      <c r="AS264" s="35" t="s">
        <v>726</v>
      </c>
    </row>
    <row r="265" spans="19:45" ht="30" customHeight="1" x14ac:dyDescent="0.25">
      <c r="S265" s="7" t="s">
        <v>18</v>
      </c>
      <c r="T265" s="15" t="s">
        <v>517</v>
      </c>
      <c r="U265" s="36" t="str">
        <f t="shared" ref="U265:U273" ca="1" si="35">ConfigCode($AA265,$AN265,$AO265,$AP265,$AQ265,$AR265,$AF265,$AG265,2)</f>
        <v>0x03=-36.60,-35.70;</v>
      </c>
      <c r="V265" s="37"/>
      <c r="W265" s="37"/>
      <c r="X265" s="38"/>
      <c r="Y265" s="38"/>
      <c r="Z265" s="55">
        <f t="shared" ref="Z265:Z273" ca="1" si="36" xml:space="preserve">
N("vbias,vlookup vbias range")+
VLOOKUP($AA265,INDIRECT(BoxVal(ROW($AA265),34,COLUMN(T261))),2,FALSE)+
N("gain")+
$AB265+
N("vcm")+
VLOOKUP($AC265,$CT$1:$DC$31,7,FALSE)+
N("(vbias*vcp*vbg-vbias)*sensor ratio")+
VbiasCal($AA265,$AD265,$AE265,BoxVal(ROW($AC265),18,COLUMN($T$22)))+
N("vbias ref+gain ref")+
$V265+$W265</f>
        <v>-1.3870079999999998</v>
      </c>
      <c r="AA265" s="39" t="s">
        <v>1005</v>
      </c>
      <c r="AB265" s="40">
        <v>0</v>
      </c>
      <c r="AC265" s="40" t="s">
        <v>995</v>
      </c>
      <c r="AD265" s="40">
        <v>1</v>
      </c>
      <c r="AE265" s="41">
        <v>-7.6799999999999993E-2</v>
      </c>
      <c r="AF265" s="42">
        <v>-36.6</v>
      </c>
      <c r="AG265" s="42">
        <v>-35.700000000000003</v>
      </c>
      <c r="AH265" s="43">
        <f ca="1">$AF265+$Z265</f>
        <v>-37.987008000000003</v>
      </c>
      <c r="AI265" s="43">
        <f ca="1">$AG265+$Z265</f>
        <v>-37.087008000000004</v>
      </c>
      <c r="AJ265" s="44" cm="1">
        <f t="array" aca="1" ref="AJ265" ca="1" xml:space="preserve">
N("initial sens-loopgain")+
$AF265-BoxVal(ROW($AA265),26,COLUMN(INDIRECT("T"&amp;(INT(ROW($AA282)/65))*65+2)))</f>
        <v>-36.6</v>
      </c>
      <c r="AK265" s="44">
        <f ca="1">AJ265+(AG265-AF265)</f>
        <v>-35.700000000000003</v>
      </c>
      <c r="AL265" s="44" cm="1">
        <f t="array" aca="1" ref="AL265" ca="1" xml:space="preserve">
N("initial sens-loopgain-gain-gain ref-vcm")+
$AH265-
BoxVal(ROW($AA265),26,COLUMN(INDIRECT("T"&amp;(INT(ROW($AA282)/65))*65+2)))-
$AB265-
$W265-
IFERROR(VLOOKUP($AC265,$CT$1:$DC$31,7,FALSE),0)</f>
        <v>-37.987008000000003</v>
      </c>
      <c r="AM265" s="44">
        <f ca="1">AL265+(AG265-AF265)</f>
        <v>-37.087008000000004</v>
      </c>
      <c r="AN265" s="36" t="str">
        <f t="shared" ref="AN265:AN273" ca="1" si="37">IF(BoxVal(ROW(AA265),9,COLUMN(T263))="FIX","00",ManualLookup(AA265,BoxVal(ROW(AA265),4,COLUMN(AN263)),INDIRECT(DN$3)))</f>
        <v>00</v>
      </c>
      <c r="AO265" s="36" t="str" cm="1">
        <f t="array" aca="1" ref="AO265" ca="1">ManualLookup(AB265,BoxVal(ROW(AB265),4,COLUMN(AO263)),INDIRECT(DO$3))</f>
        <v>00</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03</v>
      </c>
      <c r="AS265" s="33"/>
    </row>
    <row r="266" spans="19:45" ht="30" customHeight="1" x14ac:dyDescent="0.25">
      <c r="S266" s="7" t="s">
        <v>13</v>
      </c>
      <c r="T266" s="15" t="s">
        <v>399</v>
      </c>
      <c r="U266" s="36" t="str">
        <f t="shared" ca="1" si="35"/>
        <v>0x02=-37.20,-36.60;</v>
      </c>
      <c r="V266" s="37"/>
      <c r="W266" s="37"/>
      <c r="X266" s="38"/>
      <c r="Y266" s="38"/>
      <c r="Z266" s="55">
        <f t="shared" ca="1" si="36"/>
        <v>-0.92647800000000002</v>
      </c>
      <c r="AA266" s="39" t="s">
        <v>1005</v>
      </c>
      <c r="AB266" s="40">
        <v>0</v>
      </c>
      <c r="AC266" s="40" t="s">
        <v>995</v>
      </c>
      <c r="AD266" s="40">
        <v>1</v>
      </c>
      <c r="AE266" s="41">
        <v>-5.1299999999999998E-2</v>
      </c>
      <c r="AF266" s="42">
        <v>-37.200000000000003</v>
      </c>
      <c r="AG266" s="47">
        <f>AF265</f>
        <v>-36.6</v>
      </c>
      <c r="AH266" s="43">
        <f t="shared" ref="AH266:AH273" ca="1" si="38">$AF266+$Z266</f>
        <v>-38.126478000000006</v>
      </c>
      <c r="AI266" s="43">
        <f t="shared" ref="AI266:AI273" ca="1" si="39">$AG266+$Z266</f>
        <v>-37.526478000000004</v>
      </c>
      <c r="AJ266" s="44" cm="1">
        <f t="array" aca="1" ref="AJ266" ca="1" xml:space="preserve">
N("initial sens-loopgain")+
$AF266-BoxVal(ROW($AA266),26,COLUMN(INDIRECT("T"&amp;(INT(ROW($AA283)/65))*65+2)))</f>
        <v>-37.200000000000003</v>
      </c>
      <c r="AK266" s="44">
        <f t="shared" ref="AK266:AK273" ca="1" si="40">AJ266+(AG266-AF266)</f>
        <v>-36.6</v>
      </c>
      <c r="AL266" s="44" cm="1">
        <f t="array" aca="1" ref="AL266" ca="1" xml:space="preserve">
N("initial sens-loopgain-gain-gain ref-vcm")+
$AH266-
BoxVal(ROW($AA266),26,COLUMN(INDIRECT("T"&amp;(INT(ROW($AA283)/65))*65+2)))-
$AB266-
$W266-
IFERROR(VLOOKUP($AC266,$CT$1:$DC$31,7,FALSE),0)</f>
        <v>-38.126478000000006</v>
      </c>
      <c r="AM266" s="44">
        <f t="shared" ref="AM266:AM273" ca="1" si="41">AL266+(AG266-AF266)</f>
        <v>-37.526478000000004</v>
      </c>
      <c r="AN266" s="36" t="str">
        <f t="shared" ca="1" si="37"/>
        <v>00</v>
      </c>
      <c r="AO266" s="36" t="str" cm="1">
        <f t="array" aca="1" ref="AO266" ca="1">ManualLookup(AB266,BoxVal(ROW(AB266),4,COLUMN(AO264)),INDIRECT(DO$3))</f>
        <v>00</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02</v>
      </c>
      <c r="AS266" s="33"/>
    </row>
    <row r="267" spans="19:45" ht="30" customHeight="1" x14ac:dyDescent="0.25">
      <c r="S267" s="26"/>
      <c r="T267" s="17"/>
      <c r="U267" s="36" t="str">
        <f t="shared" ca="1" si="35"/>
        <v>0x01=-37.80,-37.20;</v>
      </c>
      <c r="V267" s="37"/>
      <c r="W267" s="37"/>
      <c r="X267" s="38"/>
      <c r="Y267" s="38"/>
      <c r="Z267" s="55">
        <f t="shared" ca="1" si="36"/>
        <v>-0.46233600000000002</v>
      </c>
      <c r="AA267" s="39" t="s">
        <v>1005</v>
      </c>
      <c r="AB267" s="40">
        <v>0</v>
      </c>
      <c r="AC267" s="40" t="s">
        <v>995</v>
      </c>
      <c r="AD267" s="40">
        <v>1</v>
      </c>
      <c r="AE267" s="41">
        <v>-2.5600000000000001E-2</v>
      </c>
      <c r="AF267" s="42">
        <v>-37.799999999999997</v>
      </c>
      <c r="AG267" s="47">
        <f t="shared" ref="AG267:AG273" si="42">AF266</f>
        <v>-37.200000000000003</v>
      </c>
      <c r="AH267" s="43">
        <f t="shared" ca="1" si="38"/>
        <v>-38.262335999999998</v>
      </c>
      <c r="AI267" s="43">
        <f t="shared" ca="1" si="39"/>
        <v>-37.662336000000003</v>
      </c>
      <c r="AJ267" s="44" cm="1">
        <f t="array" aca="1" ref="AJ267" ca="1" xml:space="preserve">
N("initial sens-loopgain")+
$AF267-BoxVal(ROW($AA267),26,COLUMN(INDIRECT("T"&amp;(INT(ROW($AA284)/65))*65+2)))</f>
        <v>-37.799999999999997</v>
      </c>
      <c r="AK267" s="44">
        <f t="shared" ca="1" si="40"/>
        <v>-37.200000000000003</v>
      </c>
      <c r="AL267" s="44" cm="1">
        <f t="array" aca="1" ref="AL267" ca="1" xml:space="preserve">
N("initial sens-loopgain-gain-gain ref-vcm")+
$AH267-
BoxVal(ROW($AA267),26,COLUMN(INDIRECT("T"&amp;(INT(ROW($AA284)/65))*65+2)))-
$AB267-
$W267-
IFERROR(VLOOKUP($AC267,$CT$1:$DC$31,7,FALSE),0)</f>
        <v>-38.262335999999998</v>
      </c>
      <c r="AM267" s="44">
        <f t="shared" ca="1" si="41"/>
        <v>-37.662336000000003</v>
      </c>
      <c r="AN267" s="36" t="str">
        <f t="shared" ca="1" si="37"/>
        <v>00</v>
      </c>
      <c r="AO267" s="36" t="str" cm="1">
        <f t="array" aca="1" ref="AO267" ca="1">ManualLookup(AB267,BoxVal(ROW(AB267),4,COLUMN(AO265)),INDIRECT(DO$3))</f>
        <v>00</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01</v>
      </c>
      <c r="AS267" s="33"/>
    </row>
    <row r="268" spans="19:45" ht="30" customHeight="1" x14ac:dyDescent="0.25">
      <c r="S268" s="7" t="s">
        <v>19</v>
      </c>
      <c r="T268" s="15" t="s">
        <v>1005</v>
      </c>
      <c r="U268" s="36" t="str">
        <f t="shared" ca="1" si="35"/>
        <v>0x00=-38.20,-37.80;</v>
      </c>
      <c r="V268" s="37"/>
      <c r="W268" s="37"/>
      <c r="X268" s="38"/>
      <c r="Y268" s="38"/>
      <c r="Z268" s="55">
        <f t="shared" ca="1" si="36"/>
        <v>0</v>
      </c>
      <c r="AA268" s="39" t="s">
        <v>1005</v>
      </c>
      <c r="AB268" s="40">
        <v>0</v>
      </c>
      <c r="AC268" s="40" t="s">
        <v>995</v>
      </c>
      <c r="AD268" s="40">
        <v>1</v>
      </c>
      <c r="AE268" s="41">
        <v>0</v>
      </c>
      <c r="AF268" s="42">
        <v>-38.200000000000003</v>
      </c>
      <c r="AG268" s="47">
        <f t="shared" si="42"/>
        <v>-37.799999999999997</v>
      </c>
      <c r="AH268" s="43">
        <f t="shared" ca="1" si="38"/>
        <v>-38.200000000000003</v>
      </c>
      <c r="AI268" s="43">
        <f t="shared" ca="1" si="39"/>
        <v>-37.799999999999997</v>
      </c>
      <c r="AJ268" s="44" cm="1">
        <f t="array" aca="1" ref="AJ268" ca="1" xml:space="preserve">
N("initial sens-loopgain")+
$AF268-BoxVal(ROW($AA268),26,COLUMN(INDIRECT("T"&amp;(INT(ROW($AA285)/65))*65+2)))</f>
        <v>-38.200000000000003</v>
      </c>
      <c r="AK268" s="44">
        <f t="shared" ca="1" si="40"/>
        <v>-37.799999999999997</v>
      </c>
      <c r="AL268" s="44" cm="1">
        <f t="array" aca="1" ref="AL268" ca="1" xml:space="preserve">
N("initial sens-loopgain-gain-gain ref-vcm")+
$AH268-
BoxVal(ROW($AA268),26,COLUMN(INDIRECT("T"&amp;(INT(ROW($AA285)/65))*65+2)))-
$AB268-
$W268-
IFERROR(VLOOKUP($AC268,$CT$1:$DC$31,7,FALSE),0)</f>
        <v>-38.200000000000003</v>
      </c>
      <c r="AM268" s="44">
        <f t="shared" ca="1" si="41"/>
        <v>-37.799999999999997</v>
      </c>
      <c r="AN268" s="36" t="str">
        <f t="shared" ca="1" si="37"/>
        <v>00</v>
      </c>
      <c r="AO268" s="36" t="str" cm="1">
        <f t="array" aca="1" ref="AO268" ca="1">ManualLookup(AB268,BoxVal(ROW(AB268),4,COLUMN(AO266)),INDIRECT(DO$3))</f>
        <v>00</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00</v>
      </c>
      <c r="AS268" s="33"/>
    </row>
    <row r="269" spans="19:45" ht="30" customHeight="1" x14ac:dyDescent="0.25">
      <c r="S269" s="7" t="s">
        <v>15</v>
      </c>
      <c r="T269" s="15" t="s">
        <v>436</v>
      </c>
      <c r="U269" s="36" t="str">
        <f t="shared" ca="1" si="35"/>
        <v>0x07=-38.80,-38.20;</v>
      </c>
      <c r="V269" s="37"/>
      <c r="W269" s="37"/>
      <c r="X269" s="38"/>
      <c r="Y269" s="38"/>
      <c r="Z269" s="55">
        <f t="shared" ca="1" si="36"/>
        <v>0.46233600000000002</v>
      </c>
      <c r="AA269" s="39" t="s">
        <v>1005</v>
      </c>
      <c r="AB269" s="40">
        <v>0</v>
      </c>
      <c r="AC269" s="40" t="s">
        <v>995</v>
      </c>
      <c r="AD269" s="40">
        <v>1</v>
      </c>
      <c r="AE269" s="41">
        <v>2.5600000000000001E-2</v>
      </c>
      <c r="AF269" s="42">
        <v>-38.799999999999997</v>
      </c>
      <c r="AG269" s="47">
        <f t="shared" si="42"/>
        <v>-38.200000000000003</v>
      </c>
      <c r="AH269" s="43">
        <f t="shared" ca="1" si="38"/>
        <v>-38.337663999999997</v>
      </c>
      <c r="AI269" s="43">
        <f t="shared" ca="1" si="39"/>
        <v>-37.737664000000002</v>
      </c>
      <c r="AJ269" s="44" cm="1">
        <f t="array" aca="1" ref="AJ269" ca="1" xml:space="preserve">
N("initial sens-loopgain")+
$AF269-BoxVal(ROW($AA269),26,COLUMN(INDIRECT("T"&amp;(INT(ROW($AA286)/65))*65+2)))</f>
        <v>-38.799999999999997</v>
      </c>
      <c r="AK269" s="44">
        <f t="shared" ca="1" si="40"/>
        <v>-38.200000000000003</v>
      </c>
      <c r="AL269" s="44" cm="1">
        <f t="array" aca="1" ref="AL269" ca="1" xml:space="preserve">
N("initial sens-loopgain-gain-gain ref-vcm")+
$AH269-
BoxVal(ROW($AA269),26,COLUMN(INDIRECT("T"&amp;(INT(ROW($AA286)/65))*65+2)))-
$AB269-
$W269-
IFERROR(VLOOKUP($AC269,$CT$1:$DC$31,7,FALSE),0)</f>
        <v>-38.337663999999997</v>
      </c>
      <c r="AM269" s="44">
        <f t="shared" ca="1" si="41"/>
        <v>-37.737664000000002</v>
      </c>
      <c r="AN269" s="36" t="str">
        <f t="shared" ca="1" si="37"/>
        <v>00</v>
      </c>
      <c r="AO269" s="36" t="str" cm="1">
        <f t="array" aca="1" ref="AO269" ca="1">ManualLookup(AB269,BoxVal(ROW(AB269),4,COLUMN(AO267)),INDIRECT(DO$3))</f>
        <v>00</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07</v>
      </c>
      <c r="AS269" s="33"/>
    </row>
    <row r="270" spans="19:45" ht="30" customHeight="1" x14ac:dyDescent="0.25">
      <c r="S270" s="7" t="s">
        <v>705</v>
      </c>
      <c r="T270" s="15" t="s">
        <v>990</v>
      </c>
      <c r="U270" s="36" t="str">
        <f t="shared" ca="1" si="35"/>
        <v>0x06=-39.40,-38.80;</v>
      </c>
      <c r="V270" s="37"/>
      <c r="W270" s="37"/>
      <c r="X270" s="38"/>
      <c r="Y270" s="38"/>
      <c r="Z270" s="55">
        <f t="shared" ca="1" si="36"/>
        <v>0.92647800000000002</v>
      </c>
      <c r="AA270" s="39" t="s">
        <v>1005</v>
      </c>
      <c r="AB270" s="40">
        <v>0</v>
      </c>
      <c r="AC270" s="40" t="s">
        <v>995</v>
      </c>
      <c r="AD270" s="40">
        <v>1</v>
      </c>
      <c r="AE270" s="41">
        <v>5.1299999999999998E-2</v>
      </c>
      <c r="AF270" s="42">
        <v>-39.4</v>
      </c>
      <c r="AG270" s="47">
        <f t="shared" si="42"/>
        <v>-38.799999999999997</v>
      </c>
      <c r="AH270" s="43">
        <f t="shared" ca="1" si="38"/>
        <v>-38.473521999999996</v>
      </c>
      <c r="AI270" s="43">
        <f t="shared" ca="1" si="39"/>
        <v>-37.873521999999994</v>
      </c>
      <c r="AJ270" s="44" cm="1">
        <f t="array" aca="1" ref="AJ270" ca="1" xml:space="preserve">
N("initial sens-loopgain")+
$AF270-BoxVal(ROW($AA270),26,COLUMN(INDIRECT("T"&amp;(INT(ROW($AA287)/65))*65+2)))</f>
        <v>-39.4</v>
      </c>
      <c r="AK270" s="44">
        <f t="shared" ca="1" si="40"/>
        <v>-38.799999999999997</v>
      </c>
      <c r="AL270" s="44" cm="1">
        <f t="array" aca="1" ref="AL270" ca="1" xml:space="preserve">
N("initial sens-loopgain-gain-gain ref-vcm")+
$AH270-
BoxVal(ROW($AA270),26,COLUMN(INDIRECT("T"&amp;(INT(ROW($AA287)/65))*65+2)))-
$AB270-
$W270-
IFERROR(VLOOKUP($AC270,$CT$1:$DC$31,7,FALSE),0)</f>
        <v>-38.473521999999996</v>
      </c>
      <c r="AM270" s="44">
        <f t="shared" ca="1" si="41"/>
        <v>-37.873521999999994</v>
      </c>
      <c r="AN270" s="36" t="str">
        <f t="shared" ca="1" si="37"/>
        <v>00</v>
      </c>
      <c r="AO270" s="36" t="str" cm="1">
        <f t="array" aca="1" ref="AO270" ca="1">ManualLookup(AB270,BoxVal(ROW(AB270),4,COLUMN(AO268)),INDIRECT(DO$3))</f>
        <v>00</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06</v>
      </c>
      <c r="AS270" s="33"/>
    </row>
    <row r="271" spans="19:45" ht="30" customHeight="1" x14ac:dyDescent="0.25">
      <c r="S271" s="7" t="s">
        <v>605</v>
      </c>
      <c r="T271" s="15" t="s">
        <v>991</v>
      </c>
      <c r="U271" s="36" t="str">
        <f t="shared" ca="1" si="35"/>
        <v>0x05=-39.80,-39.40;</v>
      </c>
      <c r="V271" s="37"/>
      <c r="W271" s="37"/>
      <c r="X271" s="38"/>
      <c r="Y271" s="38"/>
      <c r="Z271" s="55">
        <f t="shared" ca="1" si="36"/>
        <v>1.3870079999999998</v>
      </c>
      <c r="AA271" s="39" t="s">
        <v>1005</v>
      </c>
      <c r="AB271" s="40">
        <v>0</v>
      </c>
      <c r="AC271" s="40" t="s">
        <v>995</v>
      </c>
      <c r="AD271" s="40">
        <v>1</v>
      </c>
      <c r="AE271" s="41">
        <v>7.6799999999999993E-2</v>
      </c>
      <c r="AF271" s="42">
        <v>-39.799999999999997</v>
      </c>
      <c r="AG271" s="47">
        <f t="shared" si="42"/>
        <v>-39.4</v>
      </c>
      <c r="AH271" s="43">
        <f t="shared" ca="1" si="38"/>
        <v>-38.412991999999996</v>
      </c>
      <c r="AI271" s="43">
        <f t="shared" ca="1" si="39"/>
        <v>-38.012991999999997</v>
      </c>
      <c r="AJ271" s="44" cm="1">
        <f t="array" aca="1" ref="AJ271" ca="1" xml:space="preserve">
N("initial sens-loopgain")+
$AF271-BoxVal(ROW($AA271),26,COLUMN(INDIRECT("T"&amp;(INT(ROW($AA288)/65))*65+2)))</f>
        <v>-39.799999999999997</v>
      </c>
      <c r="AK271" s="44">
        <f t="shared" ca="1" si="40"/>
        <v>-39.4</v>
      </c>
      <c r="AL271" s="44" cm="1">
        <f t="array" aca="1" ref="AL271" ca="1" xml:space="preserve">
N("initial sens-loopgain-gain-gain ref-vcm")+
$AH271-
BoxVal(ROW($AA271),26,COLUMN(INDIRECT("T"&amp;(INT(ROW($AA288)/65))*65+2)))-
$AB271-
$W271-
IFERROR(VLOOKUP($AC271,$CT$1:$DC$31,7,FALSE),0)</f>
        <v>-38.412991999999996</v>
      </c>
      <c r="AM271" s="44">
        <f t="shared" ca="1" si="41"/>
        <v>-38.012991999999997</v>
      </c>
      <c r="AN271" s="36" t="str">
        <f t="shared" ca="1" si="37"/>
        <v>00</v>
      </c>
      <c r="AO271" s="36" t="str" cm="1">
        <f t="array" aca="1" ref="AO271" ca="1">ManualLookup(AB271,BoxVal(ROW(AB271),4,COLUMN(AO269)),INDIRECT(DO$3))</f>
        <v>00</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05</v>
      </c>
      <c r="AS271" s="33"/>
    </row>
    <row r="272" spans="19:45" ht="30" customHeight="1" x14ac:dyDescent="0.25">
      <c r="S272" s="7" t="s">
        <v>721</v>
      </c>
      <c r="T272" s="15" t="s">
        <v>26</v>
      </c>
      <c r="U272" s="36" t="str">
        <f t="shared" ca="1" si="35"/>
        <v>0x04=-40.20,-39.80;</v>
      </c>
      <c r="V272" s="37"/>
      <c r="W272" s="37"/>
      <c r="X272" s="38"/>
      <c r="Y272" s="38"/>
      <c r="Z272" s="55">
        <f t="shared" ca="1" si="36"/>
        <v>1.852956</v>
      </c>
      <c r="AA272" s="39" t="s">
        <v>1005</v>
      </c>
      <c r="AB272" s="40">
        <v>0</v>
      </c>
      <c r="AC272" s="40" t="s">
        <v>995</v>
      </c>
      <c r="AD272" s="40">
        <v>1</v>
      </c>
      <c r="AE272" s="41">
        <v>0.1026</v>
      </c>
      <c r="AF272" s="42">
        <v>-40.200000000000003</v>
      </c>
      <c r="AG272" s="47">
        <f t="shared" si="42"/>
        <v>-39.799999999999997</v>
      </c>
      <c r="AH272" s="43">
        <f t="shared" ca="1" si="38"/>
        <v>-38.347044000000004</v>
      </c>
      <c r="AI272" s="43">
        <f t="shared" ca="1" si="39"/>
        <v>-37.947043999999998</v>
      </c>
      <c r="AJ272" s="44" cm="1">
        <f t="array" aca="1" ref="AJ272" ca="1" xml:space="preserve">
N("initial sens-loopgain")+
$AF272-BoxVal(ROW($AA272),26,COLUMN(INDIRECT("T"&amp;(INT(ROW($AA289)/65))*65+2)))</f>
        <v>-40.200000000000003</v>
      </c>
      <c r="AK272" s="44">
        <f t="shared" ca="1" si="40"/>
        <v>-39.799999999999997</v>
      </c>
      <c r="AL272" s="44" cm="1">
        <f t="array" aca="1" ref="AL272" ca="1" xml:space="preserve">
N("initial sens-loopgain-gain-gain ref-vcm")+
$AH272-
BoxVal(ROW($AA272),26,COLUMN(INDIRECT("T"&amp;(INT(ROW($AA289)/65))*65+2)))-
$AB272-
$W272-
IFERROR(VLOOKUP($AC272,$CT$1:$DC$31,7,FALSE),0)</f>
        <v>-38.347044000000004</v>
      </c>
      <c r="AM272" s="44">
        <f t="shared" ca="1" si="41"/>
        <v>-37.947043999999998</v>
      </c>
      <c r="AN272" s="36" t="str">
        <f t="shared" ca="1" si="37"/>
        <v>00</v>
      </c>
      <c r="AO272" s="36" t="str" cm="1">
        <f t="array" aca="1" ref="AO272" ca="1">ManualLookup(AB272,BoxVal(ROW(AB272),4,COLUMN(AO270)),INDIRECT(DO$3))</f>
        <v>00</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04</v>
      </c>
      <c r="AS272" s="33"/>
    </row>
    <row r="273" spans="19:45" ht="30" customHeight="1" x14ac:dyDescent="0.25">
      <c r="S273" s="7" t="s">
        <v>20</v>
      </c>
      <c r="T273" s="15">
        <v>-38</v>
      </c>
      <c r="U273" s="36" t="str">
        <f t="shared" ca="1" si="35"/>
        <v>0x0B=-40.40,-40.20;</v>
      </c>
      <c r="V273" s="37"/>
      <c r="W273" s="37"/>
      <c r="X273" s="38"/>
      <c r="Y273" s="38"/>
      <c r="Z273" s="55">
        <f t="shared" ca="1" si="36"/>
        <v>2.2249920000000003</v>
      </c>
      <c r="AA273" s="39" t="s">
        <v>1005</v>
      </c>
      <c r="AB273" s="40">
        <v>0</v>
      </c>
      <c r="AC273" s="40" t="s">
        <v>995</v>
      </c>
      <c r="AD273" s="40">
        <v>1</v>
      </c>
      <c r="AE273" s="41">
        <v>0.12320000000000002</v>
      </c>
      <c r="AF273" s="42">
        <v>-40.4</v>
      </c>
      <c r="AG273" s="47">
        <f t="shared" si="42"/>
        <v>-40.200000000000003</v>
      </c>
      <c r="AH273" s="43">
        <f t="shared" ca="1" si="38"/>
        <v>-38.175007999999998</v>
      </c>
      <c r="AI273" s="43">
        <f t="shared" ca="1" si="39"/>
        <v>-37.975008000000003</v>
      </c>
      <c r="AJ273" s="44" cm="1">
        <f t="array" aca="1" ref="AJ273" ca="1" xml:space="preserve">
N("initial sens-loopgain")+
$AF273-BoxVal(ROW($AA273),26,COLUMN(INDIRECT("T"&amp;(INT(ROW($AA290)/65))*65+2)))</f>
        <v>-40.4</v>
      </c>
      <c r="AK273" s="44">
        <f t="shared" ca="1" si="40"/>
        <v>-40.200000000000003</v>
      </c>
      <c r="AL273" s="44" cm="1">
        <f t="array" aca="1" ref="AL273" ca="1" xml:space="preserve">
N("initial sens-loopgain-gain-gain ref-vcm")+
$AH273-
BoxVal(ROW($AA273),26,COLUMN(INDIRECT("T"&amp;(INT(ROW($AA290)/65))*65+2)))-
$AB273-
$W273-
IFERROR(VLOOKUP($AC273,$CT$1:$DC$31,7,FALSE),0)</f>
        <v>-38.175007999999998</v>
      </c>
      <c r="AM273" s="44">
        <f t="shared" ca="1" si="41"/>
        <v>-37.975008000000003</v>
      </c>
      <c r="AN273" s="36" t="str">
        <f t="shared" ca="1" si="37"/>
        <v>00</v>
      </c>
      <c r="AO273" s="36" t="str" cm="1">
        <f t="array" aca="1" ref="AO273" ca="1">ManualLookup(AB273,BoxVal(ROW(AB273),4,COLUMN(AO271)),INDIRECT(DO$3))</f>
        <v>00</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0B</v>
      </c>
      <c r="AS273" s="33"/>
    </row>
    <row r="274" spans="19:45" ht="30" customHeight="1" x14ac:dyDescent="0.25">
      <c r="S274" s="7" t="s">
        <v>691</v>
      </c>
      <c r="T274" s="15" t="s">
        <v>992</v>
      </c>
      <c r="U274" s="36"/>
      <c r="V274" s="37"/>
      <c r="W274" s="37"/>
      <c r="X274" s="38"/>
      <c r="Y274" s="68"/>
      <c r="Z274" s="55"/>
      <c r="AA274" s="39"/>
      <c r="AB274" s="40"/>
      <c r="AC274" s="40"/>
      <c r="AD274" s="40"/>
      <c r="AE274" s="41"/>
      <c r="AF274" s="42"/>
      <c r="AG274" s="47"/>
      <c r="AH274" s="43"/>
      <c r="AI274" s="43"/>
      <c r="AJ274" s="44"/>
      <c r="AK274" s="44"/>
      <c r="AL274" s="44"/>
      <c r="AM274" s="44"/>
      <c r="AN274" s="36"/>
      <c r="AO274" s="36"/>
      <c r="AP274" s="36"/>
      <c r="AQ274" s="36"/>
      <c r="AR274" s="36"/>
      <c r="AS274" s="33"/>
    </row>
    <row r="275" spans="19:45" ht="30" customHeight="1" x14ac:dyDescent="0.25">
      <c r="S275" s="7" t="s">
        <v>544</v>
      </c>
      <c r="T275" s="15" t="s">
        <v>993</v>
      </c>
      <c r="U275" s="36"/>
      <c r="V275" s="37"/>
      <c r="W275" s="37"/>
      <c r="X275" s="38"/>
      <c r="Y275" s="38"/>
      <c r="Z275" s="48"/>
      <c r="AA275" s="39"/>
      <c r="AB275" s="40"/>
      <c r="AC275" s="40"/>
      <c r="AD275" s="40"/>
      <c r="AE275" s="41"/>
      <c r="AF275" s="42"/>
      <c r="AG275" s="49"/>
      <c r="AH275" s="43"/>
      <c r="AI275" s="43"/>
      <c r="AJ275" s="44"/>
      <c r="AK275" s="44"/>
      <c r="AL275" s="44"/>
      <c r="AM275" s="44"/>
      <c r="AN275" s="36"/>
      <c r="AO275" s="36"/>
      <c r="AP275" s="36"/>
      <c r="AQ275" s="36"/>
      <c r="AR275" s="36"/>
      <c r="AS275" s="36"/>
    </row>
    <row r="276" spans="19:45" ht="30" customHeight="1" x14ac:dyDescent="0.25">
      <c r="S276" s="7" t="s">
        <v>12</v>
      </c>
      <c r="T276" s="15" t="s">
        <v>548</v>
      </c>
      <c r="U276" s="36"/>
      <c r="V276" s="37"/>
      <c r="W276" s="37"/>
      <c r="X276" s="38"/>
      <c r="Y276" s="38"/>
      <c r="Z276" s="48"/>
      <c r="AA276" s="39"/>
      <c r="AB276" s="40"/>
      <c r="AC276" s="40"/>
      <c r="AD276" s="40"/>
      <c r="AE276" s="41"/>
      <c r="AF276" s="42"/>
      <c r="AG276" s="49"/>
      <c r="AH276" s="43"/>
      <c r="AI276" s="43"/>
      <c r="AJ276" s="44"/>
      <c r="AK276" s="44"/>
      <c r="AL276" s="44"/>
      <c r="AM276" s="44"/>
      <c r="AN276" s="36"/>
      <c r="AO276" s="36"/>
      <c r="AP276" s="36"/>
      <c r="AQ276" s="36"/>
      <c r="AR276" s="36"/>
      <c r="AS276" s="36"/>
    </row>
    <row r="277" spans="19:45" ht="30" customHeight="1" x14ac:dyDescent="0.25">
      <c r="S277" s="26" t="s">
        <v>773</v>
      </c>
      <c r="T277" s="15" t="s">
        <v>562</v>
      </c>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9:45" ht="30" customHeight="1" x14ac:dyDescent="0.25">
      <c r="S278" s="7" t="s">
        <v>573</v>
      </c>
      <c r="T278" s="15">
        <v>2.15</v>
      </c>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9:45" ht="30" customHeight="1" x14ac:dyDescent="0.25">
      <c r="S279" s="7" t="s">
        <v>590</v>
      </c>
      <c r="T279" s="15" t="e">
        <f>VLOOKUP(T264,MPN!$A$1:$E$1000,4,FALSE)</f>
        <v>#N/A</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S280" s="7" t="s">
        <v>693</v>
      </c>
      <c r="T280" s="15">
        <v>1</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S281" s="7" t="s">
        <v>604</v>
      </c>
      <c r="T281" s="7" t="str">
        <f>VLOOKUP($T268,$AU$1:$AZ$31,MATCH($T262,$AU$1:$AZ$1,0),FALSE)&amp;"_"&amp;T270</f>
        <v>10V_NormalMode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S282" s="7" t="s">
        <v>424</v>
      </c>
      <c r="T282" s="7" t="e">
        <f>VLOOKUP($T264,MPN!$A$1:$E$500,2,FALSE)</f>
        <v>#N/A</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tr">
        <f>VLOOKUP($T265,ASIC!$A$1:$B$200,2,FALSE)</f>
        <v>M402ZE</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tr">
        <f>VLOOKUP($T266,Sensor!$A$1:$B$100,2,FALSE)</f>
        <v>N014A</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e">
        <f>VLOOKUP($T264,MPN!$A$1:$E$500,5,FALSE)</f>
        <v>#N/A</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VLOOKUP(T275,$DT$1:$DV$31,3,FALSE)</f>
        <v>0</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0</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45307</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9</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e">
        <f>T279&amp;"+/-"&amp;T280&amp;" "&amp;T289</f>
        <v>#N/A</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T271&amp;" : "&amp;T274&amp;" "&amp;"(uA)"&amp;CHAR(10)&amp;"Vdc&amp;Remark: "&amp;T277</f>
        <v>3.3V : 20~50 (uA)
Vdc&amp;Remark: -</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$BB$2</f>
        <v>7.8V</v>
      </c>
      <c r="T295" s="3" t="s">
        <v>562</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$BB$3</f>
        <v>8.4V</v>
      </c>
      <c r="T296" s="3">
        <v>0</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$BB$4</f>
        <v>9V</v>
      </c>
      <c r="T297" s="3" t="s">
        <v>562</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$BB$5</f>
        <v>9.6V</v>
      </c>
      <c r="T298" s="3" t="s">
        <v>562</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$BB$6</f>
        <v>10.2V</v>
      </c>
      <c r="T299" s="3" t="s">
        <v>562</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$BB$7</f>
        <v>10.8V</v>
      </c>
      <c r="T300" s="3" t="s">
        <v>562</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$BB$8</f>
        <v>11.4V</v>
      </c>
      <c r="T301" s="3" t="s">
        <v>562</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12V</v>
      </c>
      <c r="T302" s="3" t="s">
        <v>562</v>
      </c>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FIX</v>
      </c>
      <c r="T303" s="3">
        <v>0</v>
      </c>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Space</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Config2</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sheetData>
  <sheetProtection sheet="1" objects="1" scenarios="1"/>
  <dataConsolidate/>
  <phoneticPr fontId="1" type="noConversion"/>
  <dataValidations count="16">
    <dataValidation type="list" allowBlank="1" showInputMessage="1" showErrorMessage="1" sqref="T12 T77 T142 T207 T272" xr:uid="{174375B7-3AB5-4323-A840-F2E0CEB45498}">
      <formula1>$DE$2:$DE$31</formula1>
    </dataValidation>
    <dataValidation type="list" allowBlank="1" showInputMessage="1" showErrorMessage="1" sqref="AA5:AA64 AA70:AA129 AA135:AA194 AA200:AA259 AA265:AA324" xr:uid="{E1C4839F-9BC7-408F-905C-6B3420327A5E}">
      <formula1>$BB$2:$BB$31</formula1>
    </dataValidation>
    <dataValidation type="list" allowBlank="1" showInputMessage="1" showErrorMessage="1" sqref="AB70:AB129 AB5:AB64 AB135:AB194 AB200:AB259 AB265:AB324" xr:uid="{9923EAA7-5A7C-4BDE-8334-F682205DFC01}">
      <formula1>$BM$2:$BM$31</formula1>
    </dataValidation>
    <dataValidation type="list" allowBlank="1" showInputMessage="1" showErrorMessage="1" sqref="AC70:AC129 AC5:AC64 AC135:AC194 AC200:AC259 AC265:AC324" xr:uid="{8FD872D8-FFA0-49F1-8628-EDAA33CB659B}">
      <formula1>$CT$2:$CT$31</formula1>
    </dataValidation>
    <dataValidation type="list" allowBlank="1" showInputMessage="1" showErrorMessage="1" sqref="AD70:AD129 AD5:AD64 AD135:AD194 AD200:AD259 AD265:AD324" xr:uid="{A1822043-6EE9-4BD7-AD9C-5CDB59FF7037}">
      <formula1>$CJ$2:$CJ$31</formula1>
    </dataValidation>
    <dataValidation type="list" allowBlank="1" showInputMessage="1" showErrorMessage="1" sqref="AE70:AE129 AE5:AE64 AE135:AE194 AE200:AE259 AE265:AE324" xr:uid="{8F0107D8-328B-4AD8-90B6-86AC51293D15}">
      <formula1>$BY$2:$BY$31</formula1>
    </dataValidation>
    <dataValidation type="list" allowBlank="1" showInputMessage="1" showErrorMessage="1" sqref="T8 T73 T138 T203 T268" xr:uid="{19194A10-0DC4-44C4-9811-99358BC17573}">
      <formula1>$AU$2:$AU$31</formula1>
    </dataValidation>
    <dataValidation type="list" allowBlank="1" showInputMessage="1" showErrorMessage="1" sqref="BI1:BK1" xr:uid="{8B511157-E9B5-472C-BED3-23D51654508B}">
      <formula1>$DF$2:$DF$31</formula1>
    </dataValidation>
    <dataValidation type="list" allowBlank="1" showInputMessage="1" showErrorMessage="1" sqref="BV1:BW1" xr:uid="{76483604-2CF0-42F7-A7FD-8D400F6155EC}">
      <formula1>$DG$2:$DG$31</formula1>
    </dataValidation>
    <dataValidation type="list" allowBlank="1" showInputMessage="1" showErrorMessage="1" sqref="CF1:CH1 BU1 CP1 DA1" xr:uid="{0B447C5C-C7DA-4CD9-BAD7-4A623E6D9CD2}">
      <formula1>$DJ$2:$DJ$31</formula1>
    </dataValidation>
    <dataValidation type="list" allowBlank="1" showInputMessage="1" showErrorMessage="1" sqref="CQ1:CR1" xr:uid="{ED8D445E-DC37-4567-9A5B-71742D3EF20E}">
      <formula1>$DI$2:$DI$31</formula1>
    </dataValidation>
    <dataValidation type="list" allowBlank="1" showInputMessage="1" showErrorMessage="1" sqref="DB1:DC1" xr:uid="{E2CF86F9-A9B1-43AC-836B-852444F31529}">
      <formula1>$DH$2:$DH$31</formula1>
    </dataValidation>
    <dataValidation type="list" allowBlank="1" showInputMessage="1" showErrorMessage="1" sqref="U1 U66 U131 U196 U261" xr:uid="{980527F8-26BF-4A8D-A623-C3472C45E54D}">
      <formula1>$DX$2:$DX$21</formula1>
    </dataValidation>
    <dataValidation type="list" allowBlank="1" showInputMessage="1" showErrorMessage="1" sqref="T15 T80 T145 T210 T275" xr:uid="{E9A33327-BD44-4CCF-840D-23E3F1FFFC73}">
      <formula1>$DT$1:$DT$31</formula1>
    </dataValidation>
    <dataValidation type="list" allowBlank="1" showInputMessage="1" showErrorMessage="1" sqref="T10 T75 T140 T205 T270" xr:uid="{6C4E3344-36CB-4981-929A-76BFE0881861}">
      <formula1>"NormalMode,TestMode,VBMode,VBTMode,ClockMode"</formula1>
    </dataValidation>
    <dataValidation type="list" allowBlank="1" showInputMessage="1" showErrorMessage="1" sqref="T9 T74 T139 T204 T269" xr:uid="{F5EFF73D-D363-4C21-970B-D9CFA357EA88}">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CF5C083C-6A53-4236-9CA4-98400D893A1A}">
          <x14:formula1>
            <xm:f>'Check'!$D$2:$D$15</xm:f>
          </x14:formula1>
          <xm:sqref>T2 T67 T132 T197 T262</xm:sqref>
        </x14:dataValidation>
        <x14:dataValidation type="list" allowBlank="1" showInputMessage="1" showErrorMessage="1" xr:uid="{6A3CD439-E37B-4153-AB76-3BE78FF56D12}">
          <x14:formula1>
            <xm:f>Sensor!$A$1:$A$200</xm:f>
          </x14:formula1>
          <xm:sqref>T6 T71 T136 T201 T266</xm:sqref>
        </x14:dataValidation>
        <x14:dataValidation type="list" allowBlank="1" showInputMessage="1" showErrorMessage="1" xr:uid="{AFE2F860-1D08-4D6E-BDB7-0859C0869370}">
          <x14:formula1>
            <xm:f>'Check'!$A$2:$A$15</xm:f>
          </x14:formula1>
          <xm:sqref>T3 T68 T133 T198 T263</xm:sqref>
        </x14:dataValidation>
        <x14:dataValidation type="list" allowBlank="1" showInputMessage="1" showErrorMessage="1" xr:uid="{21078E4D-C18F-49F0-9B40-3A674DE5C959}">
          <x14:formula1>
            <xm:f>MPN!$A$1:$A$500</xm:f>
          </x14:formula1>
          <xm:sqref>T4 T69 T134 T199 T264</xm:sqref>
        </x14:dataValidation>
        <x14:dataValidation type="list" allowBlank="1" showInputMessage="1" showErrorMessage="1" xr:uid="{9F082ECF-458F-4963-805D-33C90B6B2AC3}">
          <x14:formula1>
            <xm:f>ASIC!$A$2:$A$200</xm:f>
          </x14:formula1>
          <xm:sqref>T5 T70 T135 T200 T265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D520A-520D-4A1F-8FCC-BDF04BB362C8}">
  <sheetPr codeName="工作表12"/>
  <dimension ref="A1:EE335"/>
  <sheetViews>
    <sheetView topLeftCell="BX1" zoomScale="55" zoomScaleNormal="55" workbookViewId="0">
      <selection activeCell="AD22" sqref="AD2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6.12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60.75" style="7" customWidth="1"/>
    <col min="131" max="131" width="0.875" style="20" customWidth="1"/>
    <col min="132" max="132" width="12.5" style="5" customWidth="1"/>
    <col min="133" max="133" width="77" style="7" customWidth="1"/>
    <col min="134" max="134" width="28.37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1057</v>
      </c>
      <c r="V1" s="12"/>
      <c r="W1" s="65"/>
      <c r="X1" s="12"/>
      <c r="Y1" s="7" t="str">
        <f>VLOOKUP(U1,$DX$1:$DZ$21,3,FALSE)</f>
        <v>1x_bufamp , 1.33xampiq , 500mvoutdc</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1065</v>
      </c>
      <c r="BO1" s="11" t="s">
        <v>565</v>
      </c>
      <c r="BP1" s="11" t="s">
        <v>552</v>
      </c>
      <c r="BQ1" s="11" t="s">
        <v>255</v>
      </c>
      <c r="BR1" s="11" t="s">
        <v>255</v>
      </c>
      <c r="BS1" s="11" t="s">
        <v>255</v>
      </c>
      <c r="BT1" s="11" t="s">
        <v>255</v>
      </c>
      <c r="BU1" s="12" t="s">
        <v>610</v>
      </c>
      <c r="BV1" s="12" t="s">
        <v>255</v>
      </c>
      <c r="BW1" s="12" t="s">
        <v>255</v>
      </c>
      <c r="BX1" s="9"/>
      <c r="BY1" s="11" t="s">
        <v>608</v>
      </c>
      <c r="BZ1" s="11" t="s">
        <v>565</v>
      </c>
      <c r="CA1" s="11" t="s">
        <v>812</v>
      </c>
      <c r="CB1" s="5" t="s">
        <v>564</v>
      </c>
      <c r="CC1" s="5" t="s">
        <v>974</v>
      </c>
      <c r="CD1" s="5" t="s">
        <v>255</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10.2V</v>
      </c>
      <c r="D2" s="59" t="str" cm="1">
        <f t="array" aca="1" ref="D2" ca="1">BoxVal($A2,2,COLUMN(INDIRECT("T"&amp;($A2-1)*65+2)),1)</f>
        <v>CPC</v>
      </c>
      <c r="E2" s="59" t="str" cm="1">
        <f t="array" aca="1" ref="E2" ca="1">BoxVal($A2,3,COLUMN(INDIRECT("T"&amp;($A2-1)*65+2)),1)</f>
        <v>TR</v>
      </c>
      <c r="F2" s="59" t="str" cm="1">
        <f t="array" aca="1" ref="F2" ca="1">BoxVal($A2,16,COLUMN(INDIRECT("T"&amp;($A2-1)*65+2)),1)</f>
        <v>non</v>
      </c>
      <c r="G2" s="59" t="str" cm="1">
        <f t="array" aca="1" ref="G2" ca="1">BoxVal($A2,4,COLUMN(INDIRECT("T"&amp;($A2-1)*65+2)),1)</f>
        <v>ZTS6554SL-3.3nF</v>
      </c>
      <c r="H2" s="59" t="str" cm="1">
        <f t="array" aca="1" ref="H2" ca="1">BoxVal($A2,5,COLUMN(INDIRECT("T"&amp;($A2-1)*65+2)),1)</f>
        <v>4843ZF</v>
      </c>
      <c r="I2" s="59" t="str" cm="1">
        <f t="array" aca="1" ref="I2" ca="1">BoxVal($A2,6,COLUMN(INDIRECT("T"&amp;($A2-1)*65+2)),1)</f>
        <v>2145M</v>
      </c>
      <c r="J2" s="59" t="str" cm="1">
        <f t="array" aca="1" ref="J2" ca="1">BoxVal($A2,21,COLUMN(INDIRECT("T"&amp;($A2-1)*65+2)),1)</f>
        <v>13V_TestMode</v>
      </c>
      <c r="K2" s="59" t="e" cm="1">
        <f t="array" aca="1" ref="K2" ca="1">BoxVal($A2,25,COLUMN(INDIRECT("T"&amp;($A2-1)*65+2)),1)</f>
        <v>#VALUE!</v>
      </c>
      <c r="L2" s="60" t="str" cm="1">
        <f t="array" aca="1" ref="L2" ca="1">BoxVal($A2,32,COLUMN(INDIRECT("T"&amp;($A2-1)*65+2)),1)</f>
        <v>0.9V : 15~25 (uA)
Vdc&amp;Remark: 0.4V~0.5V</v>
      </c>
      <c r="M2" s="59" t="e" cm="1">
        <f t="array" aca="1" ref="M2" ca="1">BoxVal($A2,31,COLUMN(INDIRECT("T"&amp;($A2-1)*65+2)),1)</f>
        <v>#VALUE!</v>
      </c>
      <c r="N2" s="59" t="str" cm="1">
        <f t="array" aca="1" ref="N2" ca="1">BoxVal($A2,12,COLUMN(INDIRECT("T"&amp;($A2-1)*65+2)),1)</f>
        <v>Normal</v>
      </c>
      <c r="O2" s="64" t="str" cm="1">
        <f t="array" ref="O2">BoxVal($A2,2,COLUMN(V3),1)</f>
        <v>Bit13, 3, 2</v>
      </c>
      <c r="P2" s="64" t="e" cm="1">
        <f t="array" aca="1" ref="P2" ca="1">BoxVal($A2,2,COLUMN(INDIRECT("AB"&amp;($A2-1)*65+2)),1)</f>
        <v>#VALUE!</v>
      </c>
      <c r="Q2" s="64" t="str" cm="1">
        <f t="array" aca="1" ref="Q2" ca="1">BoxVal($A2,2,COLUMN(INDIRECT("AJ"&amp;($A2-1)*65+2)),1)</f>
        <v>18uA , 0.47Vmicinvos 配置 ,GN送樣，不可使用&gt;+5.13% vbg</v>
      </c>
      <c r="R2" s="34"/>
      <c r="S2" s="7" t="s">
        <v>24</v>
      </c>
      <c r="T2" s="15" t="s">
        <v>450</v>
      </c>
      <c r="U2" s="5" t="s">
        <v>23</v>
      </c>
      <c r="V2" s="7" t="str">
        <f>VLOOKUP(U1,$DX$1:$DZ$21,2,FALSE)</f>
        <v>Bit13, 3, 2</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1073</v>
      </c>
      <c r="AK2" s="16"/>
      <c r="AL2" s="16"/>
      <c r="AM2" s="16"/>
      <c r="AN2" s="16"/>
      <c r="AO2" s="16"/>
      <c r="AP2" s="16"/>
      <c r="AQ2" s="16"/>
      <c r="AR2" s="16"/>
      <c r="AS2" s="16"/>
      <c r="AT2" s="34"/>
      <c r="AU2" s="14" t="s">
        <v>1004</v>
      </c>
      <c r="AV2" s="5" t="s">
        <v>584</v>
      </c>
      <c r="AW2" s="5" t="s">
        <v>585</v>
      </c>
      <c r="AX2" s="5" t="s">
        <v>255</v>
      </c>
      <c r="AY2" s="5" t="s">
        <v>255</v>
      </c>
      <c r="AZ2" s="5" t="s">
        <v>255</v>
      </c>
      <c r="BB2" s="14" t="s">
        <v>1004</v>
      </c>
      <c r="BC2" s="5">
        <v>0</v>
      </c>
      <c r="BD2" s="5">
        <v>0</v>
      </c>
      <c r="BE2" s="5">
        <v>0</v>
      </c>
      <c r="BF2" s="14"/>
      <c r="BG2" s="14"/>
      <c r="BH2" s="14"/>
      <c r="BI2" s="14" t="s">
        <v>783</v>
      </c>
      <c r="BJ2" s="14" t="s">
        <v>562</v>
      </c>
      <c r="BK2" s="14" t="s">
        <v>562</v>
      </c>
      <c r="BM2" s="5">
        <v>0</v>
      </c>
      <c r="BN2" s="5">
        <v>0</v>
      </c>
      <c r="BO2" s="5">
        <v>0</v>
      </c>
      <c r="BP2" s="5">
        <v>0</v>
      </c>
      <c r="BU2" s="14" t="s">
        <v>783</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1058</v>
      </c>
      <c r="DY2" s="22" t="s">
        <v>1056</v>
      </c>
      <c r="DZ2" s="22" t="s">
        <v>1055</v>
      </c>
      <c r="EB2" s="22" t="s">
        <v>987</v>
      </c>
      <c r="EC2" s="22" t="s">
        <v>1003</v>
      </c>
      <c r="ED2" s="22" t="s">
        <v>1033</v>
      </c>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449</v>
      </c>
      <c r="U3" s="32" t="str">
        <f>HYPERLINK("#A"&amp;(S1+1),"&lt;==Block" &amp; $S1 &amp;"==&gt;")</f>
        <v>&lt;==Block1==&gt;</v>
      </c>
      <c r="V3" s="51"/>
      <c r="W3" s="19"/>
      <c r="X3" s="19"/>
      <c r="Y3" s="23"/>
      <c r="Z3" s="8" t="str" cm="1">
        <f t="array" ref="Z3">BoxVal(ROW(AA5),9,COLUMN(T3))</f>
        <v>Auto</v>
      </c>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1005</v>
      </c>
      <c r="AV3" s="5" t="s">
        <v>586</v>
      </c>
      <c r="AW3" s="5" t="s">
        <v>587</v>
      </c>
      <c r="AX3" s="5" t="s">
        <v>255</v>
      </c>
      <c r="AY3" s="5" t="s">
        <v>255</v>
      </c>
      <c r="AZ3" s="5" t="s">
        <v>255</v>
      </c>
      <c r="BB3" s="14" t="s">
        <v>1005</v>
      </c>
      <c r="BC3" s="5">
        <v>1</v>
      </c>
      <c r="BD3" s="5">
        <v>1</v>
      </c>
      <c r="BE3" s="5">
        <v>0</v>
      </c>
      <c r="BF3" s="14"/>
      <c r="BG3" s="14"/>
      <c r="BH3" s="14"/>
      <c r="BI3" s="14" t="s">
        <v>805</v>
      </c>
      <c r="BJ3" s="14" t="s">
        <v>562</v>
      </c>
      <c r="BK3" s="14" t="s">
        <v>562</v>
      </c>
      <c r="BM3" s="5" t="s">
        <v>255</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c r="DY3" s="22"/>
      <c r="DZ3" s="22"/>
      <c r="EB3" s="22" t="s">
        <v>882</v>
      </c>
      <c r="EC3" s="22" t="s">
        <v>1049</v>
      </c>
      <c r="ED3" s="22" t="s">
        <v>984</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1059</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1010</v>
      </c>
      <c r="AT4" s="34"/>
      <c r="AU4" s="14" t="s">
        <v>965</v>
      </c>
      <c r="AV4" s="5" t="s">
        <v>587</v>
      </c>
      <c r="AW4" s="5" t="s">
        <v>586</v>
      </c>
      <c r="AX4" s="5" t="s">
        <v>255</v>
      </c>
      <c r="AY4" s="5" t="s">
        <v>255</v>
      </c>
      <c r="AZ4" s="5" t="s">
        <v>255</v>
      </c>
      <c r="BB4" s="14" t="s">
        <v>965</v>
      </c>
      <c r="BC4" s="5">
        <v>1</v>
      </c>
      <c r="BD4" s="5">
        <v>0</v>
      </c>
      <c r="BE4" s="5">
        <v>1</v>
      </c>
      <c r="BF4" s="14"/>
      <c r="BG4" s="14"/>
      <c r="BH4" s="14"/>
      <c r="BI4" s="14" t="s">
        <v>806</v>
      </c>
      <c r="BJ4" s="14" t="s">
        <v>562</v>
      </c>
      <c r="BK4" s="14" t="s">
        <v>562</v>
      </c>
      <c r="BM4" s="5" t="s">
        <v>255</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1030</v>
      </c>
      <c r="EC4" s="22" t="s">
        <v>1051</v>
      </c>
      <c r="ED4" s="22" t="s">
        <v>1050</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1060</v>
      </c>
      <c r="U5" s="36" t="str" cm="1">
        <f t="array" aca="1" ref="U5" ca="1">ConfigCode($AA5,$AN5,$AO5,$AP5,$AQ5,$AR5,$AF5,$AG5,2)</f>
        <v>0x43=-35.80,-35.30;</v>
      </c>
      <c r="V5" s="37"/>
      <c r="W5" s="37"/>
      <c r="X5" s="38"/>
      <c r="Y5" s="38"/>
      <c r="Z5" s="55">
        <f t="shared" ref="Z5:Z14" ca="1" si="1" xml:space="preserve">
N("vbias,vlookup vbias range")+
VLOOKUP($AA5,INDIRECT(BoxVal(ROW($AA5),34,COLUMN(T1))),2,FALSE)+
N("gain")+
$AB5+
N("vcm")+
VLOOKUP($AC5,$CT$1:$DC$31,7,FALSE)+
N("(vbias*vcp*vbg-vbias)*sensor ratio")+
VbiasCal($AA5,$AD5,$AE5,BoxVal(ROW($AC5),18,COLUMN($T$22)))+
N("vbias ref+gain ref")+
$V5+$W5</f>
        <v>-1.6842239999999997</v>
      </c>
      <c r="AA5" s="39" t="s">
        <v>967</v>
      </c>
      <c r="AB5" s="40">
        <v>0</v>
      </c>
      <c r="AC5" s="40" t="s">
        <v>995</v>
      </c>
      <c r="AD5" s="40">
        <v>1</v>
      </c>
      <c r="AE5" s="41">
        <v>-7.6799999999999993E-2</v>
      </c>
      <c r="AF5" s="42">
        <v>-35.799999999999997</v>
      </c>
      <c r="AG5" s="42">
        <v>-35.299999999999997</v>
      </c>
      <c r="AH5" s="43">
        <f ca="1">$AF5+$Z5</f>
        <v>-37.484223999999998</v>
      </c>
      <c r="AI5" s="43">
        <f ca="1">$AG5+$Z5</f>
        <v>-36.984223999999998</v>
      </c>
      <c r="AJ5" s="44" cm="1">
        <f t="array" aca="1" ref="AJ5" ca="1" xml:space="preserve">
N("initial sens-loopgain")+
$AF5-BoxVal(ROW($AA5),26,COLUMN(INDIRECT("T"&amp;(INT(ROW($AA22)/65))*65+2)))</f>
        <v>-35.799999999999997</v>
      </c>
      <c r="AK5" s="44">
        <f ca="1">AJ5+(AG5-AF5)</f>
        <v>-35.299999999999997</v>
      </c>
      <c r="AL5" s="44" cm="1">
        <f t="array" aca="1" ref="AL5" ca="1" xml:space="preserve">
N("initial sens-loopgain-gain-gain ref-vcm")+
$AH5-
BoxVal(ROW($AA5),26,COLUMN(INDIRECT("T"&amp;(INT(ROW($AA22)/65))*65+2)))-
$AB5-
$W5-
IFERROR(VLOOKUP($AC5,$CT$1:$DC$31,7,FALSE),0)</f>
        <v>-37.484223999999998</v>
      </c>
      <c r="AM5" s="44">
        <f ca="1">AL5+(AG5-AF5)</f>
        <v>-36.984223999999998</v>
      </c>
      <c r="AN5" s="36" t="str">
        <f t="shared" ref="AN5:AN13" ca="1" si="2">IF(BoxVal(ROW(AA5),9,COLUMN(T3))="FIX","00",ManualLookup(AA5,BoxVal(ROW(AA5),4,COLUMN(AN3)),INDIRECT(DN$3)))</f>
        <v>40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03</v>
      </c>
      <c r="AS5" s="33"/>
      <c r="AT5" s="34"/>
      <c r="AU5" s="14" t="s">
        <v>966</v>
      </c>
      <c r="AV5" s="5" t="s">
        <v>580</v>
      </c>
      <c r="AW5" s="5" t="s">
        <v>587</v>
      </c>
      <c r="AX5" s="5" t="s">
        <v>255</v>
      </c>
      <c r="AY5" s="5" t="s">
        <v>255</v>
      </c>
      <c r="AZ5" s="5" t="s">
        <v>255</v>
      </c>
      <c r="BB5" s="14" t="s">
        <v>966</v>
      </c>
      <c r="BC5" s="5">
        <v>1</v>
      </c>
      <c r="BD5" s="5">
        <v>0</v>
      </c>
      <c r="BE5" s="5">
        <v>0</v>
      </c>
      <c r="BF5" s="14"/>
      <c r="BG5" s="14"/>
      <c r="BH5" s="14"/>
      <c r="BI5" s="14" t="s">
        <v>807</v>
      </c>
      <c r="BJ5" s="14" t="s">
        <v>562</v>
      </c>
      <c r="BK5" s="14" t="s">
        <v>562</v>
      </c>
      <c r="BM5" s="5" t="s">
        <v>255</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t="s">
        <v>1035</v>
      </c>
      <c r="EC5" s="22" t="s">
        <v>1052</v>
      </c>
      <c r="ED5" s="22" t="s">
        <v>1036</v>
      </c>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406</v>
      </c>
      <c r="U6" s="36" t="str" cm="1">
        <f t="array" aca="1" ref="U6" ca="1">ConfigCode($AA6,$AN6,$AO6,$AP6,$AQ6,$AR6,$AF6,$AG6,2)</f>
        <v>0x42=-36.30,-35.80;</v>
      </c>
      <c r="V6" s="37"/>
      <c r="W6" s="37"/>
      <c r="X6" s="38"/>
      <c r="Y6" s="38"/>
      <c r="Z6" s="55">
        <f t="shared" ca="1" si="1"/>
        <v>-1.1250089999999999</v>
      </c>
      <c r="AA6" s="39" t="s">
        <v>967</v>
      </c>
      <c r="AB6" s="40">
        <v>0</v>
      </c>
      <c r="AC6" s="40" t="s">
        <v>995</v>
      </c>
      <c r="AD6" s="40">
        <v>1</v>
      </c>
      <c r="AE6" s="41">
        <v>-5.1299999999999998E-2</v>
      </c>
      <c r="AF6" s="42">
        <v>-36.299999999999997</v>
      </c>
      <c r="AG6" s="47">
        <f>AF5</f>
        <v>-35.799999999999997</v>
      </c>
      <c r="AH6" s="43">
        <f t="shared" ref="AH6:AH14" ca="1" si="3">$AF6+$Z6</f>
        <v>-37.425008999999996</v>
      </c>
      <c r="AI6" s="43">
        <f t="shared" ref="AI6:AI14" ca="1" si="4">$AG6+$Z6</f>
        <v>-36.925008999999996</v>
      </c>
      <c r="AJ6" s="44" cm="1">
        <f t="array" aca="1" ref="AJ6" ca="1" xml:space="preserve">
N("initial sens-loopgain")+
$AF6-BoxVal(ROW($AA6),26,COLUMN(INDIRECT("T"&amp;(INT(ROW($AA23)/65))*65+2)))</f>
        <v>-36.299999999999997</v>
      </c>
      <c r="AK6" s="44">
        <f t="shared" ref="AK6:AK13" ca="1" si="5">AJ6+(AG6-AF6)</f>
        <v>-35.799999999999997</v>
      </c>
      <c r="AL6" s="44" cm="1">
        <f t="array" aca="1" ref="AL6" ca="1" xml:space="preserve">
N("initial sens-loopgain-gain-gain ref-vcm")+
$AH6-
BoxVal(ROW($AA6),26,COLUMN(INDIRECT("T"&amp;(INT(ROW($AA23)/65))*65+2)))-
$AB6-
$W6-
IFERROR(VLOOKUP($AC6,$CT$1:$DC$31,7,FALSE),0)</f>
        <v>-37.425008999999996</v>
      </c>
      <c r="AM6" s="44">
        <f t="shared" ref="AM6:AM13" ca="1" si="6">AL6+(AG6-AF6)</f>
        <v>-36.925008999999996</v>
      </c>
      <c r="AN6" s="36" t="str">
        <f t="shared" ca="1" si="2"/>
        <v>40</v>
      </c>
      <c r="AO6" s="36" t="str" cm="1">
        <f t="array" aca="1" ref="AO6" ca="1">ManualLookup(AB6,BoxVal(ROW(AB6),4,COLUMN(AO4)),INDIRECT(DO$3))</f>
        <v>00</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02</v>
      </c>
      <c r="AS6" s="33"/>
      <c r="AT6" s="34"/>
      <c r="AU6" s="14" t="s">
        <v>967</v>
      </c>
      <c r="AV6" s="5" t="s">
        <v>581</v>
      </c>
      <c r="AW6" s="5" t="s">
        <v>580</v>
      </c>
      <c r="AX6" s="5" t="s">
        <v>255</v>
      </c>
      <c r="AY6" s="5" t="s">
        <v>255</v>
      </c>
      <c r="AZ6" s="5" t="s">
        <v>255</v>
      </c>
      <c r="BB6" s="14" t="s">
        <v>967</v>
      </c>
      <c r="BC6" s="5">
        <v>0</v>
      </c>
      <c r="BD6" s="5">
        <v>1</v>
      </c>
      <c r="BE6" s="5">
        <v>1</v>
      </c>
      <c r="BF6" s="14"/>
      <c r="BG6" s="14"/>
      <c r="BH6" s="14"/>
      <c r="BI6" s="14" t="s">
        <v>808</v>
      </c>
      <c r="BJ6" s="14" t="s">
        <v>562</v>
      </c>
      <c r="BK6" s="14" t="s">
        <v>562</v>
      </c>
      <c r="BM6" s="5" t="s">
        <v>255</v>
      </c>
      <c r="BU6" s="14" t="s">
        <v>562</v>
      </c>
      <c r="BV6" s="14" t="s">
        <v>562</v>
      </c>
      <c r="BW6" s="14" t="s">
        <v>562</v>
      </c>
      <c r="BY6" s="21">
        <v>0.1026</v>
      </c>
      <c r="BZ6" s="5">
        <v>0</v>
      </c>
      <c r="CA6" s="5">
        <v>1</v>
      </c>
      <c r="CB6" s="5">
        <v>0</v>
      </c>
      <c r="CC6" s="5">
        <v>0</v>
      </c>
      <c r="CF6" s="5"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t="s">
        <v>980</v>
      </c>
      <c r="EC6" s="22" t="s">
        <v>1054</v>
      </c>
      <c r="ED6" s="22" t="s">
        <v>1053</v>
      </c>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cm="1">
        <f t="array" aca="1" ref="U7" ca="1">ConfigCode($AA7,$AN7,$AO7,$AP7,$AQ7,$AR7,$AF7,$AG7,2)</f>
        <v>0x41=-36.90,-36.30;</v>
      </c>
      <c r="V7" s="37"/>
      <c r="W7" s="37"/>
      <c r="X7" s="38">
        <v>-0.52272727272727204</v>
      </c>
      <c r="Y7" s="38">
        <v>-0.51999999999999869</v>
      </c>
      <c r="Z7" s="55">
        <f t="shared" ca="1" si="1"/>
        <v>-0.56140800000000002</v>
      </c>
      <c r="AA7" s="39" t="s">
        <v>967</v>
      </c>
      <c r="AB7" s="40">
        <v>0</v>
      </c>
      <c r="AC7" s="40" t="s">
        <v>995</v>
      </c>
      <c r="AD7" s="40">
        <v>1</v>
      </c>
      <c r="AE7" s="41">
        <v>-2.5600000000000001E-2</v>
      </c>
      <c r="AF7" s="42">
        <v>-36.9</v>
      </c>
      <c r="AG7" s="47">
        <f t="shared" ref="AG7:AG13" si="7">AF6</f>
        <v>-36.299999999999997</v>
      </c>
      <c r="AH7" s="43">
        <f t="shared" ca="1" si="3"/>
        <v>-37.461407999999999</v>
      </c>
      <c r="AI7" s="43">
        <f t="shared" ca="1" si="4"/>
        <v>-36.861407999999997</v>
      </c>
      <c r="AJ7" s="44" cm="1">
        <f t="array" aca="1" ref="AJ7" ca="1" xml:space="preserve">
N("initial sens-loopgain")+
$AF7-BoxVal(ROW($AA7),26,COLUMN(INDIRECT("T"&amp;(INT(ROW($AA24)/65))*65+2)))</f>
        <v>-36.9</v>
      </c>
      <c r="AK7" s="44">
        <f t="shared" ca="1" si="5"/>
        <v>-36.299999999999997</v>
      </c>
      <c r="AL7" s="44" cm="1">
        <f t="array" aca="1" ref="AL7" ca="1" xml:space="preserve">
N("initial sens-loopgain-gain-gain ref-vcm")+
$AH7-
BoxVal(ROW($AA7),26,COLUMN(INDIRECT("T"&amp;(INT(ROW($AA24)/65))*65+2)))-
$AB7-
$W7-
IFERROR(VLOOKUP($AC7,$CT$1:$DC$31,7,FALSE),0)</f>
        <v>-37.461407999999999</v>
      </c>
      <c r="AM7" s="44">
        <f t="shared" ca="1" si="6"/>
        <v>-36.861407999999997</v>
      </c>
      <c r="AN7" s="36" t="str">
        <f t="shared" ca="1" si="2"/>
        <v>40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01</v>
      </c>
      <c r="AS7" s="33"/>
      <c r="AT7" s="34"/>
      <c r="AU7" s="14" t="s">
        <v>968</v>
      </c>
      <c r="AV7" s="5" t="s">
        <v>582</v>
      </c>
      <c r="AW7" s="5" t="s">
        <v>581</v>
      </c>
      <c r="AX7" s="5" t="s">
        <v>255</v>
      </c>
      <c r="AY7" s="5" t="s">
        <v>255</v>
      </c>
      <c r="AZ7" s="5" t="s">
        <v>255</v>
      </c>
      <c r="BB7" s="14" t="s">
        <v>968</v>
      </c>
      <c r="BC7" s="5">
        <v>1</v>
      </c>
      <c r="BD7" s="5">
        <v>1</v>
      </c>
      <c r="BE7" s="5">
        <v>1</v>
      </c>
      <c r="BF7" s="14"/>
      <c r="BG7" s="14"/>
      <c r="BH7" s="14"/>
      <c r="BI7" s="14" t="s">
        <v>809</v>
      </c>
      <c r="BJ7" s="14" t="s">
        <v>562</v>
      </c>
      <c r="BK7" s="14" t="s">
        <v>562</v>
      </c>
      <c r="BM7" s="5" t="s">
        <v>255</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967</v>
      </c>
      <c r="U8" s="36" t="str" cm="1">
        <f t="array" aca="1" ref="U8" ca="1">ConfigCode($AA8,$AN8,$AO8,$AP8,$AQ8,$AR8,$AF8,$AG8,2)</f>
        <v>0x40=-37.40,-36.90;</v>
      </c>
      <c r="V8" s="37"/>
      <c r="W8" s="37"/>
      <c r="X8" s="38">
        <v>6.9367088607594718E-2</v>
      </c>
      <c r="Y8" s="38">
        <v>8.0000000000001792E-2</v>
      </c>
      <c r="Z8" s="55">
        <f t="shared" ca="1" si="1"/>
        <v>0</v>
      </c>
      <c r="AA8" s="39" t="s">
        <v>967</v>
      </c>
      <c r="AB8" s="40">
        <v>0</v>
      </c>
      <c r="AC8" s="40" t="s">
        <v>995</v>
      </c>
      <c r="AD8" s="40">
        <v>1</v>
      </c>
      <c r="AE8" s="41">
        <v>0</v>
      </c>
      <c r="AF8" s="42">
        <v>-37.4</v>
      </c>
      <c r="AG8" s="47">
        <f t="shared" si="7"/>
        <v>-36.9</v>
      </c>
      <c r="AH8" s="43">
        <f t="shared" ca="1" si="3"/>
        <v>-37.4</v>
      </c>
      <c r="AI8" s="43">
        <f t="shared" ca="1" si="4"/>
        <v>-36.9</v>
      </c>
      <c r="AJ8" s="44" cm="1">
        <f t="array" aca="1" ref="AJ8" ca="1" xml:space="preserve">
N("initial sens-loopgain")+
$AF8-BoxVal(ROW($AA8),26,COLUMN(INDIRECT("T"&amp;(INT(ROW($AA25)/65))*65+2)))</f>
        <v>-37.4</v>
      </c>
      <c r="AK8" s="44">
        <f t="shared" ca="1" si="5"/>
        <v>-36.9</v>
      </c>
      <c r="AL8" s="44" cm="1">
        <f t="array" aca="1" ref="AL8" ca="1" xml:space="preserve">
N("initial sens-loopgain-gain-gain ref-vcm")+
$AH8-
BoxVal(ROW($AA8),26,COLUMN(INDIRECT("T"&amp;(INT(ROW($AA25)/65))*65+2)))-
$AB8-
$W8-
IFERROR(VLOOKUP($AC8,$CT$1:$DC$31,7,FALSE),0)</f>
        <v>-37.4</v>
      </c>
      <c r="AM8" s="44">
        <f t="shared" ca="1" si="6"/>
        <v>-36.9</v>
      </c>
      <c r="AN8" s="36" t="str">
        <f t="shared" ca="1" si="2"/>
        <v>40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3"/>
      <c r="AT8" s="34"/>
      <c r="AU8" s="14" t="s">
        <v>969</v>
      </c>
      <c r="AV8" s="5" t="s">
        <v>583</v>
      </c>
      <c r="AW8" s="5" t="s">
        <v>582</v>
      </c>
      <c r="AX8" s="5" t="s">
        <v>255</v>
      </c>
      <c r="AY8" s="5" t="s">
        <v>255</v>
      </c>
      <c r="AZ8" s="5" t="s">
        <v>255</v>
      </c>
      <c r="BB8" s="14" t="s">
        <v>969</v>
      </c>
      <c r="BC8" s="5">
        <v>0</v>
      </c>
      <c r="BD8" s="5">
        <v>1</v>
      </c>
      <c r="BE8" s="5">
        <v>0</v>
      </c>
      <c r="BF8" s="14"/>
      <c r="BG8" s="14"/>
      <c r="BH8" s="14"/>
      <c r="BI8" s="14" t="s">
        <v>810</v>
      </c>
      <c r="BJ8" s="14" t="s">
        <v>562</v>
      </c>
      <c r="BK8" s="14" t="s">
        <v>562</v>
      </c>
      <c r="BM8" s="5" t="s">
        <v>255</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cm="1">
        <f t="array" aca="1" ref="U9" ca="1">ConfigCode($AA9,$AN9,$AO9,$AP9,$AQ9,$AR9,$AF9,$AG9,2)</f>
        <v>0x52=-37.60,-37.40;</v>
      </c>
      <c r="V9" s="37">
        <v>0.3</v>
      </c>
      <c r="W9" s="37"/>
      <c r="X9" s="38">
        <v>0.21230769230769289</v>
      </c>
      <c r="Y9" s="38">
        <v>0.23200000000000193</v>
      </c>
      <c r="Z9" s="55">
        <f t="shared" ca="1" si="1"/>
        <v>0.208814</v>
      </c>
      <c r="AA9" s="39" t="s">
        <v>968</v>
      </c>
      <c r="AB9" s="40">
        <v>0</v>
      </c>
      <c r="AC9" s="40" t="s">
        <v>995</v>
      </c>
      <c r="AD9" s="40">
        <v>1</v>
      </c>
      <c r="AE9" s="41">
        <v>-5.1299999999999998E-2</v>
      </c>
      <c r="AF9" s="42">
        <v>-37.6</v>
      </c>
      <c r="AG9" s="47">
        <f t="shared" si="7"/>
        <v>-37.4</v>
      </c>
      <c r="AH9" s="43">
        <f t="shared" ca="1" si="3"/>
        <v>-37.391186000000005</v>
      </c>
      <c r="AI9" s="43">
        <f t="shared" ca="1" si="4"/>
        <v>-37.191186000000002</v>
      </c>
      <c r="AJ9" s="44" cm="1">
        <f t="array" aca="1" ref="AJ9" ca="1" xml:space="preserve">
N("initial sens-loopgain")+
$AF9-BoxVal(ROW($AA9),26,COLUMN(INDIRECT("T"&amp;(INT(ROW($AA26)/65))*65+2)))</f>
        <v>-37.6</v>
      </c>
      <c r="AK9" s="44">
        <f t="shared" ca="1" si="5"/>
        <v>-37.4</v>
      </c>
      <c r="AL9" s="44" cm="1">
        <f t="array" aca="1" ref="AL9" ca="1" xml:space="preserve">
N("initial sens-loopgain-gain-gain ref-vcm")+
$AH9-
BoxVal(ROW($AA9),26,COLUMN(INDIRECT("T"&amp;(INT(ROW($AA26)/65))*65+2)))-
$AB9-
$W9-
IFERROR(VLOOKUP($AC9,$CT$1:$DC$31,7,FALSE),0)</f>
        <v>-37.391186000000005</v>
      </c>
      <c r="AM9" s="44">
        <f t="shared" ca="1" si="6"/>
        <v>-37.191186000000002</v>
      </c>
      <c r="AN9" s="36" t="str">
        <f t="shared" ca="1" si="2"/>
        <v>50</v>
      </c>
      <c r="AO9" s="36" t="str" cm="1">
        <f t="array" aca="1" ref="AO9" ca="1">ManualLookup(AB9,BoxVal(ROW(AB9),4,COLUMN(AO7)),INDIRECT(DO$3))</f>
        <v>00</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02</v>
      </c>
      <c r="AS9" s="33"/>
      <c r="AT9" s="34"/>
      <c r="AU9" s="14" t="s">
        <v>587</v>
      </c>
      <c r="AV9" s="14" t="s">
        <v>562</v>
      </c>
      <c r="AW9" s="5" t="s">
        <v>583</v>
      </c>
      <c r="AX9" s="5" t="s">
        <v>255</v>
      </c>
      <c r="AY9" s="5" t="s">
        <v>255</v>
      </c>
      <c r="AZ9" s="5" t="s">
        <v>255</v>
      </c>
      <c r="BB9" s="14" t="s">
        <v>587</v>
      </c>
      <c r="BC9" s="5">
        <v>0</v>
      </c>
      <c r="BD9" s="5">
        <v>0</v>
      </c>
      <c r="BE9" s="5">
        <v>1</v>
      </c>
      <c r="BF9" s="14"/>
      <c r="BG9" s="14"/>
      <c r="BH9" s="14"/>
      <c r="BI9" s="14" t="s">
        <v>811</v>
      </c>
      <c r="BJ9" s="14" t="s">
        <v>562</v>
      </c>
      <c r="BK9" s="14" t="s">
        <v>562</v>
      </c>
      <c r="BM9" s="5" t="s">
        <v>255</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cm="1">
        <f t="array" aca="1" ref="U10" ca="1">ConfigCode($AA10,$AN10,$AO10,$AP10,$AQ10,$AR10,$AF10,$AG10,2)</f>
        <v>0x47=-38.00,-37.60;</v>
      </c>
      <c r="V10" s="37"/>
      <c r="W10" s="37"/>
      <c r="X10" s="38">
        <v>0.58500000000000085</v>
      </c>
      <c r="Y10" s="38">
        <v>0.57200000000000217</v>
      </c>
      <c r="Z10" s="55">
        <f t="shared" ca="1" si="1"/>
        <v>0.56140800000000002</v>
      </c>
      <c r="AA10" s="39" t="s">
        <v>967</v>
      </c>
      <c r="AB10" s="40">
        <v>0</v>
      </c>
      <c r="AC10" s="40" t="s">
        <v>995</v>
      </c>
      <c r="AD10" s="40">
        <v>1</v>
      </c>
      <c r="AE10" s="41">
        <v>2.5600000000000001E-2</v>
      </c>
      <c r="AF10" s="42">
        <v>-38</v>
      </c>
      <c r="AG10" s="47">
        <f t="shared" si="7"/>
        <v>-37.6</v>
      </c>
      <c r="AH10" s="43">
        <f t="shared" ca="1" si="3"/>
        <v>-37.438592</v>
      </c>
      <c r="AI10" s="43">
        <f t="shared" ca="1" si="4"/>
        <v>-37.038592000000001</v>
      </c>
      <c r="AJ10" s="44" cm="1">
        <f t="array" aca="1" ref="AJ10" ca="1" xml:space="preserve">
N("initial sens-loopgain")+
$AF10-BoxVal(ROW($AA10),26,COLUMN(INDIRECT("T"&amp;(INT(ROW($AA27)/65))*65+2)))</f>
        <v>-38</v>
      </c>
      <c r="AK10" s="44">
        <f t="shared" ca="1" si="5"/>
        <v>-37.6</v>
      </c>
      <c r="AL10" s="44" cm="1">
        <f t="array" aca="1" ref="AL10" ca="1" xml:space="preserve">
N("initial sens-loopgain-gain-gain ref-vcm")+
$AH10-
BoxVal(ROW($AA10),26,COLUMN(INDIRECT("T"&amp;(INT(ROW($AA27)/65))*65+2)))-
$AB10-
$W10-
IFERROR(VLOOKUP($AC10,$CT$1:$DC$31,7,FALSE),0)</f>
        <v>-37.438592</v>
      </c>
      <c r="AM10" s="44">
        <f t="shared" ca="1" si="6"/>
        <v>-37.038592000000001</v>
      </c>
      <c r="AN10" s="36" t="str">
        <f t="shared" ca="1" si="2"/>
        <v>40</v>
      </c>
      <c r="AO10" s="36" t="str" cm="1">
        <f t="array" aca="1" ref="AO10" ca="1">ManualLookup(AB10,BoxVal(ROW(AB10),4,COLUMN(AO8)),INDIRECT(DO$3))</f>
        <v>00</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07</v>
      </c>
      <c r="AS10" s="33"/>
      <c r="AT10" s="34"/>
      <c r="AU10" s="5" t="s">
        <v>436</v>
      </c>
      <c r="AV10" s="14" t="s">
        <v>562</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1062</v>
      </c>
      <c r="U11" s="36" t="str" cm="1">
        <f t="array" aca="1" ref="U11" ca="1">ConfigCode($AA11,$AN11,$AO11,$AP11,$AQ11,$AR11,$AF11,$AG11,2)</f>
        <v>0x51=-38.10,-38.00;</v>
      </c>
      <c r="V11" s="37">
        <v>0.2</v>
      </c>
      <c r="W11" s="37"/>
      <c r="X11" s="38">
        <v>0.74349999999999983</v>
      </c>
      <c r="Y11" s="38">
        <v>0.78000000000000236</v>
      </c>
      <c r="Z11" s="55">
        <f t="shared" ca="1" si="1"/>
        <v>0.70556799999999997</v>
      </c>
      <c r="AA11" s="39" t="s">
        <v>968</v>
      </c>
      <c r="AB11" s="40">
        <v>0</v>
      </c>
      <c r="AC11" s="40" t="s">
        <v>995</v>
      </c>
      <c r="AD11" s="40">
        <v>1</v>
      </c>
      <c r="AE11" s="41">
        <v>-2.5600000000000001E-2</v>
      </c>
      <c r="AF11" s="42">
        <v>-38.1</v>
      </c>
      <c r="AG11" s="47">
        <f t="shared" si="7"/>
        <v>-38</v>
      </c>
      <c r="AH11" s="43">
        <f t="shared" ca="1" si="3"/>
        <v>-37.394432000000002</v>
      </c>
      <c r="AI11" s="43">
        <f t="shared" ca="1" si="4"/>
        <v>-37.294432</v>
      </c>
      <c r="AJ11" s="44" cm="1">
        <f t="array" aca="1" ref="AJ11" ca="1" xml:space="preserve">
N("initial sens-loopgain")+
$AF11-BoxVal(ROW($AA11),26,COLUMN(INDIRECT("T"&amp;(INT(ROW($AA28)/65))*65+2)))</f>
        <v>-38.1</v>
      </c>
      <c r="AK11" s="44">
        <f t="shared" ca="1" si="5"/>
        <v>-38</v>
      </c>
      <c r="AL11" s="44" cm="1">
        <f t="array" aca="1" ref="AL11" ca="1" xml:space="preserve">
N("initial sens-loopgain-gain-gain ref-vcm")+
$AH11-
BoxVal(ROW($AA11),26,COLUMN(INDIRECT("T"&amp;(INT(ROW($AA28)/65))*65+2)))-
$AB11-
$W11-
IFERROR(VLOOKUP($AC11,$CT$1:$DC$31,7,FALSE),0)</f>
        <v>-37.394432000000002</v>
      </c>
      <c r="AM11" s="44">
        <f t="shared" ca="1" si="6"/>
        <v>-37.294432</v>
      </c>
      <c r="AN11" s="36" t="str">
        <f t="shared" ca="1" si="2"/>
        <v>50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01</v>
      </c>
      <c r="AS11" s="33"/>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cm="1">
        <f t="array" aca="1" ref="U12" ca="1">ConfigCode($AA12,$AN12,$AO12,$AP12,$AQ12,$AR12,$AF12,$AG12,2)</f>
        <v>0x50=-38.50,-38.10;</v>
      </c>
      <c r="V12" s="37">
        <v>0.15</v>
      </c>
      <c r="W12" s="37"/>
      <c r="X12" s="38">
        <v>1.2318181818181821</v>
      </c>
      <c r="Y12" s="38">
        <v>1.2120000000000026</v>
      </c>
      <c r="Z12" s="55">
        <f t="shared" ca="1" si="1"/>
        <v>1.25</v>
      </c>
      <c r="AA12" s="39" t="s">
        <v>968</v>
      </c>
      <c r="AB12" s="40">
        <v>0</v>
      </c>
      <c r="AC12" s="40" t="s">
        <v>995</v>
      </c>
      <c r="AD12" s="40">
        <v>1</v>
      </c>
      <c r="AE12" s="41">
        <v>0</v>
      </c>
      <c r="AF12" s="42">
        <v>-38.5</v>
      </c>
      <c r="AG12" s="47">
        <f t="shared" si="7"/>
        <v>-38.1</v>
      </c>
      <c r="AH12" s="43">
        <f t="shared" ca="1" si="3"/>
        <v>-37.25</v>
      </c>
      <c r="AI12" s="43">
        <f t="shared" ca="1" si="4"/>
        <v>-36.85</v>
      </c>
      <c r="AJ12" s="44" cm="1">
        <f t="array" aca="1" ref="AJ12" ca="1" xml:space="preserve">
N("initial sens-loopgain")+
$AF12-BoxVal(ROW($AA12),26,COLUMN(INDIRECT("T"&amp;(INT(ROW($AA29)/65))*65+2)))</f>
        <v>-38.5</v>
      </c>
      <c r="AK12" s="44">
        <f t="shared" ca="1" si="5"/>
        <v>-38.1</v>
      </c>
      <c r="AL12" s="44" cm="1">
        <f t="array" aca="1" ref="AL12" ca="1" xml:space="preserve">
N("initial sens-loopgain-gain-gain ref-vcm")+
$AH12-
BoxVal(ROW($AA12),26,COLUMN(INDIRECT("T"&amp;(INT(ROW($AA29)/65))*65+2)))-
$AB12-
$W12-
IFERROR(VLOOKUP($AC12,$CT$1:$DC$31,7,FALSE),0)</f>
        <v>-37.25</v>
      </c>
      <c r="AM12" s="44">
        <f t="shared" ca="1" si="6"/>
        <v>-36.85</v>
      </c>
      <c r="AN12" s="36" t="str">
        <f t="shared" ca="1" si="2"/>
        <v>50</v>
      </c>
      <c r="AO12" s="36" t="str" cm="1">
        <f t="array" aca="1" ref="AO12" ca="1">ManualLookup(AB12,BoxVal(ROW(AB12),4,COLUMN(AO10)),INDIRECT(DO$3))</f>
        <v>00</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3"/>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cm="1">
        <f t="array" aca="1" ref="U13" ca="1">ConfigCode($AA13,$AN13,$AO13,$AP13,$AQ13,$AR13,$AF13,$AG13,2)</f>
        <v>0x62=-38.70,-38.50;</v>
      </c>
      <c r="V13" s="37"/>
      <c r="W13" s="37"/>
      <c r="X13" s="38"/>
      <c r="Y13" s="38"/>
      <c r="Z13" s="55">
        <f t="shared" ca="1" si="1"/>
        <v>1.1926370000000002</v>
      </c>
      <c r="AA13" s="39" t="s">
        <v>969</v>
      </c>
      <c r="AB13" s="40">
        <v>0</v>
      </c>
      <c r="AC13" s="40" t="s">
        <v>995</v>
      </c>
      <c r="AD13" s="40">
        <v>1</v>
      </c>
      <c r="AE13" s="41">
        <v>-5.1299999999999998E-2</v>
      </c>
      <c r="AF13" s="42">
        <v>-38.700000000000003</v>
      </c>
      <c r="AG13" s="47">
        <f t="shared" si="7"/>
        <v>-38.5</v>
      </c>
      <c r="AH13" s="43">
        <f t="shared" ca="1" si="3"/>
        <v>-37.507363000000005</v>
      </c>
      <c r="AI13" s="43">
        <f t="shared" ca="1" si="4"/>
        <v>-37.307363000000002</v>
      </c>
      <c r="AJ13" s="44" cm="1">
        <f t="array" aca="1" ref="AJ13" ca="1" xml:space="preserve">
N("initial sens-loopgain")+
$AF13-BoxVal(ROW($AA13),26,COLUMN(INDIRECT("T"&amp;(INT(ROW($AA30)/65))*65+2)))</f>
        <v>-38.700000000000003</v>
      </c>
      <c r="AK13" s="44">
        <f t="shared" ca="1" si="5"/>
        <v>-38.5</v>
      </c>
      <c r="AL13" s="44" cm="1">
        <f t="array" aca="1" ref="AL13" ca="1" xml:space="preserve">
N("initial sens-loopgain-gain-gain ref-vcm")+
$AH13-
BoxVal(ROW($AA13),26,COLUMN(INDIRECT("T"&amp;(INT(ROW($AA30)/65))*65+2)))-
$AB13-
$W13-
IFERROR(VLOOKUP($AC13,$CT$1:$DC$31,7,FALSE),0)</f>
        <v>-37.507363000000005</v>
      </c>
      <c r="AM13" s="44">
        <f t="shared" ca="1" si="6"/>
        <v>-37.307363000000002</v>
      </c>
      <c r="AN13" s="36" t="str">
        <f t="shared" ca="1" si="2"/>
        <v>60</v>
      </c>
      <c r="AO13" s="36" t="str" cm="1">
        <f t="array" aca="1" ref="AO13" ca="1">ManualLookup(AB13,BoxVal(ROW(AB13),4,COLUMN(AO11)),INDIRECT(DO$3))</f>
        <v>00</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02</v>
      </c>
      <c r="AS13" s="33"/>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1063</v>
      </c>
      <c r="U14" s="36" t="str" cm="1">
        <f t="array" aca="1" ref="U14" ca="1">ConfigCode($AA14,$AN14,$AO14,$AP14,$AQ14,$AR14,$AF14,$AG14,2)</f>
        <v>0x61=-39.20,-38.70;</v>
      </c>
      <c r="V14" s="37"/>
      <c r="W14" s="37"/>
      <c r="X14" s="38"/>
      <c r="Y14" s="68"/>
      <c r="Z14" s="55">
        <f t="shared" ca="1" si="1"/>
        <v>1.8225440000000002</v>
      </c>
      <c r="AA14" s="39" t="s">
        <v>969</v>
      </c>
      <c r="AB14" s="40">
        <v>0</v>
      </c>
      <c r="AC14" s="40" t="s">
        <v>995</v>
      </c>
      <c r="AD14" s="40">
        <v>1</v>
      </c>
      <c r="AE14" s="41">
        <v>-2.5600000000000001E-2</v>
      </c>
      <c r="AF14" s="42">
        <v>-39.200000000000003</v>
      </c>
      <c r="AG14" s="47">
        <f t="shared" ref="AG14" si="8">AF13</f>
        <v>-38.700000000000003</v>
      </c>
      <c r="AH14" s="43">
        <f t="shared" ca="1" si="3"/>
        <v>-37.377456000000002</v>
      </c>
      <c r="AI14" s="43">
        <f t="shared" ca="1" si="4"/>
        <v>-36.877456000000002</v>
      </c>
      <c r="AJ14" s="44" cm="1">
        <f t="array" aca="1" ref="AJ14" ca="1" xml:space="preserve">
N("initial sens-loopgain")+
$AF14-BoxVal(ROW($AA14),26,COLUMN(INDIRECT("T"&amp;(INT(ROW($AA31)/65))*65+2)))</f>
        <v>-39.200000000000003</v>
      </c>
      <c r="AK14" s="44">
        <f t="shared" ref="AK14" ca="1" si="9">AJ14+(AG14-AF14)</f>
        <v>-38.700000000000003</v>
      </c>
      <c r="AL14" s="44" cm="1">
        <f t="array" aca="1" ref="AL14" ca="1" xml:space="preserve">
N("initial sens-loopgain-gain-gain ref-vcm")+
$AH14-
BoxVal(ROW($AA14),26,COLUMN(INDIRECT("T"&amp;(INT(ROW($AA31)/65))*65+2)))-
$AB14-
$W14-
IFERROR(VLOOKUP($AC14,$CT$1:$DC$31,7,FALSE),0)</f>
        <v>-37.377456000000002</v>
      </c>
      <c r="AM14" s="44">
        <f t="shared" ref="AM14" ca="1" si="10">AL14+(AG14-AF14)</f>
        <v>-36.877456000000002</v>
      </c>
      <c r="AN14" s="36" t="str">
        <f t="shared" ref="AN14" ca="1" si="11">IF(BoxVal(ROW(AA14),9,COLUMN(T12))="FIX","00",ManualLookup(AA14,BoxVal(ROW(AA14),4,COLUMN(AN12)),INDIRECT(DN$3)))</f>
        <v>60</v>
      </c>
      <c r="AO14" s="36" t="str" cm="1">
        <f t="array" aca="1" ref="AO14" ca="1">ManualLookup(AB14,BoxVal(ROW(AB14),4,COLUMN(AO12)),INDIRECT(DO$3))</f>
        <v>00</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01</v>
      </c>
      <c r="AS14" s="33"/>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1064</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VLOOKUP(T4,MPN!$A$1:$E$1000,4,FALSE)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13V_TestMode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VLOOKUP($T4,MPN!$A$1:$E$500,2,FALSE)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e">
        <f>VLOOKUP($T5,ASIC!$A$1:$B$200,2,FALSE)</f>
        <v>#N/A</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N026A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VLOOKUP($T4,MPN!$A$1:$E$500,5,FALSE)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2</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45876</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10</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0.9V : 15~25 (uA)
Vdc&amp;Remark: 0.4V~0.5V</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7.8V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9V</v>
      </c>
      <c r="T37" s="3">
        <v>-1.9</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9.6V</v>
      </c>
      <c r="T38" s="3">
        <v>-1</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10.2V</v>
      </c>
      <c r="T39" s="3">
        <v>0</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10.8V</v>
      </c>
      <c r="T40" s="3">
        <v>1.1000000000000001</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11.4V</v>
      </c>
      <c r="T41" s="3">
        <v>2.4500000000000002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5"/>
    </row>
    <row r="67" spans="19:45" ht="30" customHeight="1" x14ac:dyDescent="0.25">
      <c r="S67" s="5"/>
    </row>
    <row r="68" spans="19:45" ht="30" customHeight="1" x14ac:dyDescent="0.25">
      <c r="S68" s="5"/>
    </row>
    <row r="69" spans="19:45" ht="30" customHeight="1" x14ac:dyDescent="0.25">
      <c r="S69" s="5"/>
    </row>
    <row r="70" spans="19:45" ht="30" customHeight="1" x14ac:dyDescent="0.25">
      <c r="S70" s="5"/>
    </row>
    <row r="71" spans="19:45" ht="30" customHeight="1" x14ac:dyDescent="0.25">
      <c r="S71" s="5"/>
    </row>
    <row r="72" spans="19:45" ht="30" customHeight="1" x14ac:dyDescent="0.25">
      <c r="S72" s="5"/>
    </row>
    <row r="73" spans="19:45" ht="30" customHeight="1" x14ac:dyDescent="0.25">
      <c r="S73" s="5"/>
    </row>
    <row r="74" spans="19:45" ht="30" customHeight="1" x14ac:dyDescent="0.25">
      <c r="S74" s="5"/>
    </row>
    <row r="75" spans="19:45" ht="30" customHeight="1" x14ac:dyDescent="0.25">
      <c r="S75" s="5"/>
    </row>
    <row r="76" spans="19:45" ht="30" customHeight="1" x14ac:dyDescent="0.25">
      <c r="S76" s="5"/>
    </row>
    <row r="77" spans="19:45" ht="30" customHeight="1" x14ac:dyDescent="0.25">
      <c r="S77" s="5"/>
    </row>
    <row r="78" spans="19:45" ht="30" customHeight="1" x14ac:dyDescent="0.25">
      <c r="S78" s="5"/>
    </row>
    <row r="79" spans="19:45" ht="30" customHeight="1" x14ac:dyDescent="0.25">
      <c r="S79" s="5"/>
    </row>
    <row r="80" spans="19:45" ht="30" customHeight="1" x14ac:dyDescent="0.25">
      <c r="S80" s="5"/>
    </row>
    <row r="81" spans="19:19" ht="30" customHeight="1" x14ac:dyDescent="0.25">
      <c r="S81" s="5"/>
    </row>
    <row r="82" spans="19:19" ht="30" customHeight="1" x14ac:dyDescent="0.25">
      <c r="S82" s="5"/>
    </row>
    <row r="83" spans="19:19" ht="30" customHeight="1" x14ac:dyDescent="0.25">
      <c r="S83" s="5"/>
    </row>
    <row r="84" spans="19:19" ht="30" customHeight="1" x14ac:dyDescent="0.25">
      <c r="S84" s="5"/>
    </row>
    <row r="85" spans="19:19" ht="30" customHeight="1" x14ac:dyDescent="0.25">
      <c r="S85" s="5"/>
    </row>
    <row r="86" spans="19:19" ht="30" customHeight="1" x14ac:dyDescent="0.25">
      <c r="S86" s="5"/>
    </row>
    <row r="87" spans="19:19" ht="30" customHeight="1" x14ac:dyDescent="0.25">
      <c r="S87" s="5"/>
    </row>
    <row r="88" spans="19:19" ht="30" customHeight="1" x14ac:dyDescent="0.25">
      <c r="S88" s="5"/>
    </row>
    <row r="89" spans="19:19" ht="30" customHeight="1" x14ac:dyDescent="0.25">
      <c r="S89" s="5"/>
    </row>
    <row r="90" spans="19:19" ht="30" customHeight="1" x14ac:dyDescent="0.25">
      <c r="S90" s="5"/>
    </row>
    <row r="91" spans="19:19" ht="30" customHeight="1" x14ac:dyDescent="0.25">
      <c r="S91" s="5"/>
    </row>
    <row r="92" spans="19:19" ht="30" customHeight="1" x14ac:dyDescent="0.25">
      <c r="S92" s="5"/>
    </row>
    <row r="93" spans="19:19" ht="30" customHeight="1" x14ac:dyDescent="0.25">
      <c r="S93" s="5"/>
    </row>
    <row r="94" spans="19:19" ht="30" customHeight="1" x14ac:dyDescent="0.25">
      <c r="S94" s="5"/>
    </row>
    <row r="95" spans="19:19" ht="30" customHeight="1" x14ac:dyDescent="0.25">
      <c r="S95" s="5"/>
    </row>
    <row r="96" spans="19:19" ht="30" customHeight="1" x14ac:dyDescent="0.25">
      <c r="S96" s="5"/>
    </row>
    <row r="97" spans="19:19" ht="30" customHeight="1" x14ac:dyDescent="0.25">
      <c r="S97" s="5"/>
    </row>
    <row r="98" spans="19:19" ht="30" customHeight="1" x14ac:dyDescent="0.25">
      <c r="S98" s="5"/>
    </row>
    <row r="99" spans="19:19" ht="30" customHeight="1" x14ac:dyDescent="0.25">
      <c r="S99" s="5"/>
    </row>
    <row r="100" spans="19:19" ht="30" customHeight="1" x14ac:dyDescent="0.25">
      <c r="S100" s="5"/>
    </row>
    <row r="101" spans="19:19" ht="30" customHeight="1" x14ac:dyDescent="0.25">
      <c r="S101" s="5"/>
    </row>
    <row r="102" spans="19:19" ht="30" customHeight="1" x14ac:dyDescent="0.25">
      <c r="S102" s="5"/>
    </row>
    <row r="103" spans="19:19" ht="30" customHeight="1" x14ac:dyDescent="0.25">
      <c r="S103" s="5"/>
    </row>
    <row r="104" spans="19:19" ht="30" customHeight="1" x14ac:dyDescent="0.25">
      <c r="S104" s="5"/>
    </row>
    <row r="105" spans="19:19" ht="30" customHeight="1" x14ac:dyDescent="0.25">
      <c r="S105" s="5"/>
    </row>
    <row r="106" spans="19:19" ht="30" customHeight="1" x14ac:dyDescent="0.25">
      <c r="S106" s="5"/>
    </row>
    <row r="107" spans="19:19" ht="30" customHeight="1" x14ac:dyDescent="0.25">
      <c r="S107" s="5"/>
    </row>
    <row r="108" spans="19:19" ht="30" customHeight="1" x14ac:dyDescent="0.25">
      <c r="S108" s="5"/>
    </row>
    <row r="109" spans="19:19" ht="30" customHeight="1" x14ac:dyDescent="0.25">
      <c r="S109" s="5"/>
    </row>
    <row r="110" spans="19:19" ht="30" customHeight="1" x14ac:dyDescent="0.25">
      <c r="S110" s="5"/>
    </row>
    <row r="111" spans="19:19" ht="30" customHeight="1" x14ac:dyDescent="0.25">
      <c r="S111" s="5"/>
    </row>
    <row r="112" spans="19:19" ht="30" customHeight="1" x14ac:dyDescent="0.25">
      <c r="S112" s="5"/>
    </row>
    <row r="113" spans="19:19" ht="30" customHeight="1" x14ac:dyDescent="0.25">
      <c r="S113" s="5"/>
    </row>
    <row r="114" spans="19:19" ht="30" customHeight="1" x14ac:dyDescent="0.25">
      <c r="S114" s="5"/>
    </row>
    <row r="115" spans="19:19" ht="30" customHeight="1" x14ac:dyDescent="0.25">
      <c r="S115" s="5"/>
    </row>
    <row r="116" spans="19:19" ht="30" customHeight="1" x14ac:dyDescent="0.25">
      <c r="S116" s="5"/>
    </row>
    <row r="117" spans="19:19" ht="30" customHeight="1" x14ac:dyDescent="0.25">
      <c r="S117" s="5"/>
    </row>
    <row r="118" spans="19:19" ht="30" customHeight="1" x14ac:dyDescent="0.25">
      <c r="S118" s="5"/>
    </row>
    <row r="119" spans="19:19" ht="30" customHeight="1" x14ac:dyDescent="0.25">
      <c r="S119" s="5"/>
    </row>
    <row r="120" spans="19:19" ht="30" customHeight="1" x14ac:dyDescent="0.25">
      <c r="S120" s="5"/>
    </row>
    <row r="121" spans="19:19" ht="30" customHeight="1" x14ac:dyDescent="0.25">
      <c r="S121" s="5"/>
    </row>
    <row r="122" spans="19:19" ht="30" customHeight="1" x14ac:dyDescent="0.25">
      <c r="S122" s="5"/>
    </row>
    <row r="123" spans="19:19" ht="30" customHeight="1" x14ac:dyDescent="0.25">
      <c r="S123" s="5"/>
    </row>
    <row r="124" spans="19:19" ht="30" customHeight="1" x14ac:dyDescent="0.25">
      <c r="S124" s="5"/>
    </row>
    <row r="125" spans="19:19" ht="30" customHeight="1" x14ac:dyDescent="0.25">
      <c r="S125" s="5"/>
    </row>
    <row r="126" spans="19:19" ht="30" customHeight="1" x14ac:dyDescent="0.25">
      <c r="S126" s="5"/>
    </row>
    <row r="127" spans="19:19" ht="30" customHeight="1" x14ac:dyDescent="0.25">
      <c r="S127" s="5"/>
    </row>
    <row r="128" spans="19:19" ht="30" customHeight="1" x14ac:dyDescent="0.25">
      <c r="S128" s="5"/>
    </row>
    <row r="129" spans="19:19" ht="30" customHeight="1" x14ac:dyDescent="0.25">
      <c r="S129" s="5"/>
    </row>
    <row r="130" spans="19:19" ht="30" customHeight="1" x14ac:dyDescent="0.25">
      <c r="S130" s="5"/>
    </row>
    <row r="131" spans="19:19" ht="30" customHeight="1" x14ac:dyDescent="0.25">
      <c r="S131" s="5"/>
    </row>
    <row r="132" spans="19:19" ht="30" customHeight="1" x14ac:dyDescent="0.25">
      <c r="S132" s="5"/>
    </row>
    <row r="133" spans="19:19" ht="30" customHeight="1" x14ac:dyDescent="0.25">
      <c r="S133" s="5"/>
    </row>
    <row r="134" spans="19:19" ht="30" customHeight="1" x14ac:dyDescent="0.25">
      <c r="S134" s="5"/>
    </row>
    <row r="135" spans="19:19" ht="30" customHeight="1" x14ac:dyDescent="0.25">
      <c r="S135" s="5"/>
    </row>
    <row r="136" spans="19:19" ht="30" customHeight="1" x14ac:dyDescent="0.25">
      <c r="S136" s="5"/>
    </row>
    <row r="137" spans="19:19" ht="30" customHeight="1" x14ac:dyDescent="0.25">
      <c r="S137" s="5"/>
    </row>
    <row r="138" spans="19:19" ht="30" customHeight="1" x14ac:dyDescent="0.25">
      <c r="S138" s="5"/>
    </row>
    <row r="139" spans="19:19" ht="30" customHeight="1" x14ac:dyDescent="0.25">
      <c r="S139" s="5"/>
    </row>
    <row r="140" spans="19:19" ht="30" customHeight="1" x14ac:dyDescent="0.25">
      <c r="S140" s="5"/>
    </row>
    <row r="141" spans="19:19" ht="30" customHeight="1" x14ac:dyDescent="0.25">
      <c r="S141" s="5"/>
    </row>
    <row r="142" spans="19:19" ht="30" customHeight="1" x14ac:dyDescent="0.25">
      <c r="S142" s="5"/>
    </row>
    <row r="143" spans="19:19" ht="30" customHeight="1" x14ac:dyDescent="0.25">
      <c r="S143" s="5"/>
    </row>
    <row r="144" spans="19:19" ht="30" customHeight="1" x14ac:dyDescent="0.25">
      <c r="S144" s="5"/>
    </row>
    <row r="145" spans="19:19" ht="30" customHeight="1" x14ac:dyDescent="0.25">
      <c r="S145" s="5"/>
    </row>
    <row r="146" spans="19:19" ht="30" customHeight="1" x14ac:dyDescent="0.25">
      <c r="S146" s="5"/>
    </row>
    <row r="147" spans="19:19" ht="30" customHeight="1" x14ac:dyDescent="0.25">
      <c r="S147" s="5"/>
    </row>
    <row r="148" spans="19:19" ht="30" customHeight="1" x14ac:dyDescent="0.25">
      <c r="S148" s="5"/>
    </row>
    <row r="149" spans="19:19" ht="30" customHeight="1" x14ac:dyDescent="0.25">
      <c r="S149" s="5"/>
    </row>
    <row r="150" spans="19:19" ht="30" customHeight="1" x14ac:dyDescent="0.25">
      <c r="S150" s="5"/>
    </row>
    <row r="151" spans="19:19" ht="30" customHeight="1" x14ac:dyDescent="0.25">
      <c r="S151" s="5"/>
    </row>
    <row r="152" spans="19:19" ht="30" customHeight="1" x14ac:dyDescent="0.25">
      <c r="S152" s="5"/>
    </row>
    <row r="153" spans="19:19" ht="30" customHeight="1" x14ac:dyDescent="0.25">
      <c r="S153" s="5"/>
    </row>
    <row r="154" spans="19:19" ht="30" customHeight="1" x14ac:dyDescent="0.25">
      <c r="S154" s="5"/>
    </row>
    <row r="155" spans="19:19" ht="30" customHeight="1" x14ac:dyDescent="0.25">
      <c r="S155" s="5"/>
    </row>
    <row r="156" spans="19:19" ht="30" customHeight="1" x14ac:dyDescent="0.25">
      <c r="S156" s="5"/>
    </row>
    <row r="157" spans="19:19" ht="30" customHeight="1" x14ac:dyDescent="0.25">
      <c r="S157" s="5"/>
    </row>
    <row r="158" spans="19:19" ht="30" customHeight="1" x14ac:dyDescent="0.25">
      <c r="S158" s="5"/>
    </row>
    <row r="159" spans="19:19" ht="30" customHeight="1" x14ac:dyDescent="0.25">
      <c r="S159" s="5"/>
    </row>
    <row r="160" spans="19:19" ht="30" customHeight="1" x14ac:dyDescent="0.25">
      <c r="S160" s="5"/>
    </row>
    <row r="161" spans="19:19" ht="30" customHeight="1" x14ac:dyDescent="0.25">
      <c r="S161" s="5"/>
    </row>
    <row r="162" spans="19:19" ht="30" customHeight="1" x14ac:dyDescent="0.25">
      <c r="S162" s="5"/>
    </row>
    <row r="163" spans="19:19" ht="30" customHeight="1" x14ac:dyDescent="0.25">
      <c r="S163" s="5"/>
    </row>
    <row r="164" spans="19:19" ht="30" customHeight="1" x14ac:dyDescent="0.25">
      <c r="S164" s="5"/>
    </row>
    <row r="165" spans="19:19" ht="30" customHeight="1" x14ac:dyDescent="0.25">
      <c r="S165" s="5"/>
    </row>
    <row r="166" spans="19:19" ht="30" customHeight="1" x14ac:dyDescent="0.25">
      <c r="S166" s="5"/>
    </row>
    <row r="167" spans="19:19" ht="30" customHeight="1" x14ac:dyDescent="0.25">
      <c r="S167" s="5"/>
    </row>
    <row r="168" spans="19:19" ht="30" customHeight="1" x14ac:dyDescent="0.25">
      <c r="S168" s="5"/>
    </row>
    <row r="169" spans="19:19" ht="30" customHeight="1" x14ac:dyDescent="0.25">
      <c r="S169" s="5"/>
    </row>
    <row r="170" spans="19:19" ht="30" customHeight="1" x14ac:dyDescent="0.25">
      <c r="S170" s="5"/>
    </row>
    <row r="171" spans="19:19" ht="30" customHeight="1" x14ac:dyDescent="0.25">
      <c r="S171" s="5"/>
    </row>
    <row r="172" spans="19:19" ht="30" customHeight="1" x14ac:dyDescent="0.25">
      <c r="S172" s="5"/>
    </row>
    <row r="173" spans="19:19" ht="30" customHeight="1" x14ac:dyDescent="0.25">
      <c r="S173" s="5"/>
    </row>
    <row r="174" spans="19:19" ht="30" customHeight="1" x14ac:dyDescent="0.25">
      <c r="S174" s="5"/>
    </row>
    <row r="175" spans="19:19" ht="30" customHeight="1" x14ac:dyDescent="0.25">
      <c r="S175" s="5"/>
    </row>
    <row r="176" spans="19:19" ht="30" customHeight="1" x14ac:dyDescent="0.25">
      <c r="S176" s="5"/>
    </row>
    <row r="177" spans="19:19" ht="30" customHeight="1" x14ac:dyDescent="0.25">
      <c r="S177" s="5"/>
    </row>
    <row r="178" spans="19:19" ht="30" customHeight="1" x14ac:dyDescent="0.25">
      <c r="S178" s="5"/>
    </row>
    <row r="179" spans="19:19" ht="30" customHeight="1" x14ac:dyDescent="0.25">
      <c r="S179" s="5"/>
    </row>
    <row r="180" spans="19:19" ht="30" customHeight="1" x14ac:dyDescent="0.25">
      <c r="S180" s="5"/>
    </row>
    <row r="181" spans="19:19" ht="30" customHeight="1" x14ac:dyDescent="0.25">
      <c r="S181" s="5"/>
    </row>
    <row r="182" spans="19:19" ht="30" customHeight="1" x14ac:dyDescent="0.25">
      <c r="S182" s="5"/>
    </row>
    <row r="183" spans="19:19" ht="30" customHeight="1" x14ac:dyDescent="0.25">
      <c r="S183" s="5"/>
    </row>
    <row r="184" spans="19:19" ht="30" customHeight="1" x14ac:dyDescent="0.25">
      <c r="S184" s="5"/>
    </row>
    <row r="185" spans="19:19" ht="30" customHeight="1" x14ac:dyDescent="0.25">
      <c r="S185" s="5"/>
    </row>
    <row r="186" spans="19:19" ht="30" customHeight="1" x14ac:dyDescent="0.25">
      <c r="S186" s="5"/>
    </row>
    <row r="187" spans="19:19" ht="30" customHeight="1" x14ac:dyDescent="0.25">
      <c r="S187" s="5"/>
    </row>
    <row r="188" spans="19:19" ht="30" customHeight="1" x14ac:dyDescent="0.25">
      <c r="S188" s="5"/>
    </row>
    <row r="189" spans="19:19" ht="30" customHeight="1" x14ac:dyDescent="0.25">
      <c r="S189" s="5"/>
    </row>
    <row r="190" spans="19:19" ht="30" customHeight="1" x14ac:dyDescent="0.25">
      <c r="S190" s="5"/>
    </row>
    <row r="191" spans="19:19" ht="30" customHeight="1" x14ac:dyDescent="0.25">
      <c r="S191" s="5"/>
    </row>
    <row r="192" spans="19:19" ht="30" customHeight="1" x14ac:dyDescent="0.25">
      <c r="S192" s="5"/>
    </row>
    <row r="193" spans="19:19" ht="30" customHeight="1" x14ac:dyDescent="0.25">
      <c r="S193" s="5"/>
    </row>
    <row r="194" spans="19:19" ht="30" customHeight="1" x14ac:dyDescent="0.25">
      <c r="S194" s="5"/>
    </row>
    <row r="195" spans="19:19" ht="30" customHeight="1" x14ac:dyDescent="0.25">
      <c r="S195" s="5"/>
    </row>
    <row r="196" spans="19:19" ht="30" customHeight="1" x14ac:dyDescent="0.25">
      <c r="S196" s="5"/>
    </row>
    <row r="197" spans="19:19" ht="30" customHeight="1" x14ac:dyDescent="0.25">
      <c r="S197" s="5"/>
    </row>
    <row r="198" spans="19:19" ht="30" customHeight="1" x14ac:dyDescent="0.25">
      <c r="S198" s="5"/>
    </row>
    <row r="199" spans="19:19" ht="30" customHeight="1" x14ac:dyDescent="0.25">
      <c r="S199" s="5"/>
    </row>
    <row r="200" spans="19:19" ht="30" customHeight="1" x14ac:dyDescent="0.25">
      <c r="S200" s="5"/>
    </row>
    <row r="201" spans="19:19" ht="30" customHeight="1" x14ac:dyDescent="0.25">
      <c r="S201" s="5"/>
    </row>
    <row r="202" spans="19:19" ht="30" customHeight="1" x14ac:dyDescent="0.25">
      <c r="S202" s="5"/>
    </row>
    <row r="203" spans="19:19" ht="30" customHeight="1" x14ac:dyDescent="0.25">
      <c r="S203" s="5"/>
    </row>
    <row r="204" spans="19:19" ht="30" customHeight="1" x14ac:dyDescent="0.25">
      <c r="S204" s="5"/>
    </row>
    <row r="205" spans="19:19" ht="30" customHeight="1" x14ac:dyDescent="0.25">
      <c r="S205" s="5"/>
    </row>
    <row r="206" spans="19:19" ht="30" customHeight="1" x14ac:dyDescent="0.25">
      <c r="S206" s="5"/>
    </row>
    <row r="207" spans="19:19" ht="30" customHeight="1" x14ac:dyDescent="0.25">
      <c r="S207" s="5"/>
    </row>
    <row r="208" spans="19:19" ht="30" customHeight="1" x14ac:dyDescent="0.25">
      <c r="S208" s="5"/>
    </row>
    <row r="209" spans="19:19" ht="30" customHeight="1" x14ac:dyDescent="0.25">
      <c r="S209" s="5"/>
    </row>
    <row r="210" spans="19:19" ht="30" customHeight="1" x14ac:dyDescent="0.25">
      <c r="S210" s="5"/>
    </row>
    <row r="211" spans="19:19" ht="30" customHeight="1" x14ac:dyDescent="0.25">
      <c r="S211" s="5"/>
    </row>
    <row r="212" spans="19:19" ht="30" customHeight="1" x14ac:dyDescent="0.25">
      <c r="S212" s="5"/>
    </row>
    <row r="213" spans="19:19" ht="30" customHeight="1" x14ac:dyDescent="0.25">
      <c r="S213" s="5"/>
    </row>
    <row r="214" spans="19:19" ht="30" customHeight="1" x14ac:dyDescent="0.25">
      <c r="S214" s="5"/>
    </row>
    <row r="215" spans="19:19" ht="30" customHeight="1" x14ac:dyDescent="0.25">
      <c r="S215" s="5"/>
    </row>
    <row r="216" spans="19:19" ht="30" customHeight="1" x14ac:dyDescent="0.25">
      <c r="S216" s="5"/>
    </row>
    <row r="217" spans="19:19" ht="30" customHeight="1" x14ac:dyDescent="0.25">
      <c r="S217" s="5"/>
    </row>
    <row r="218" spans="19:19" ht="30" customHeight="1" x14ac:dyDescent="0.25">
      <c r="S218" s="5"/>
    </row>
    <row r="219" spans="19:19" ht="30" customHeight="1" x14ac:dyDescent="0.25">
      <c r="S219" s="5"/>
    </row>
    <row r="220" spans="19:19" ht="30" customHeight="1" x14ac:dyDescent="0.25">
      <c r="S220" s="5"/>
    </row>
    <row r="221" spans="19:19" ht="30" customHeight="1" x14ac:dyDescent="0.25">
      <c r="S221" s="5"/>
    </row>
    <row r="222" spans="19:19" ht="30" customHeight="1" x14ac:dyDescent="0.25">
      <c r="S222" s="5"/>
    </row>
    <row r="223" spans="19:19" ht="30" customHeight="1" x14ac:dyDescent="0.25">
      <c r="S223" s="5"/>
    </row>
    <row r="224" spans="19:19" ht="30" customHeight="1" x14ac:dyDescent="0.25">
      <c r="S224" s="5"/>
    </row>
    <row r="225" spans="19:19" ht="30" customHeight="1" x14ac:dyDescent="0.25">
      <c r="S225" s="5"/>
    </row>
    <row r="226" spans="19:19" ht="30" customHeight="1" x14ac:dyDescent="0.25">
      <c r="S226" s="5"/>
    </row>
    <row r="227" spans="19:19" ht="30" customHeight="1" x14ac:dyDescent="0.25">
      <c r="S227" s="5"/>
    </row>
    <row r="228" spans="19:19" ht="30" customHeight="1" x14ac:dyDescent="0.25">
      <c r="S228" s="5"/>
    </row>
    <row r="229" spans="19:19" ht="30" customHeight="1" x14ac:dyDescent="0.25">
      <c r="S229" s="5"/>
    </row>
    <row r="230" spans="19:19" ht="30" customHeight="1" x14ac:dyDescent="0.25">
      <c r="S230" s="5"/>
    </row>
    <row r="231" spans="19:19" ht="30" customHeight="1" x14ac:dyDescent="0.25">
      <c r="S231" s="5"/>
    </row>
    <row r="232" spans="19:19" ht="30" customHeight="1" x14ac:dyDescent="0.25">
      <c r="S232" s="5"/>
    </row>
    <row r="233" spans="19:19" ht="30" customHeight="1" x14ac:dyDescent="0.25">
      <c r="S233" s="5"/>
    </row>
    <row r="234" spans="19:19" ht="30" customHeight="1" x14ac:dyDescent="0.25">
      <c r="S234" s="5"/>
    </row>
    <row r="235" spans="19:19" ht="30" customHeight="1" x14ac:dyDescent="0.25">
      <c r="S235" s="5"/>
    </row>
    <row r="236" spans="19:19" ht="30" customHeight="1" x14ac:dyDescent="0.25">
      <c r="S236" s="5"/>
    </row>
    <row r="237" spans="19:19" ht="30" customHeight="1" x14ac:dyDescent="0.25">
      <c r="S237" s="5"/>
    </row>
    <row r="238" spans="19:19" ht="30" customHeight="1" x14ac:dyDescent="0.25">
      <c r="S238" s="5"/>
    </row>
    <row r="239" spans="19:19" ht="30" customHeight="1" x14ac:dyDescent="0.25">
      <c r="S239" s="5"/>
    </row>
    <row r="240" spans="19:19" ht="30" customHeight="1" x14ac:dyDescent="0.25">
      <c r="S240" s="5"/>
    </row>
    <row r="241" spans="19:19" ht="30" customHeight="1" x14ac:dyDescent="0.25">
      <c r="S241" s="5"/>
    </row>
    <row r="242" spans="19:19" ht="30" customHeight="1" x14ac:dyDescent="0.25">
      <c r="S242" s="5"/>
    </row>
    <row r="243" spans="19:19" ht="30" customHeight="1" x14ac:dyDescent="0.25">
      <c r="S243" s="5"/>
    </row>
    <row r="244" spans="19:19" ht="30" customHeight="1" x14ac:dyDescent="0.25">
      <c r="S244" s="5"/>
    </row>
    <row r="245" spans="19:19" ht="30" customHeight="1" x14ac:dyDescent="0.25">
      <c r="S245" s="5"/>
    </row>
    <row r="246" spans="19:19" ht="30" customHeight="1" x14ac:dyDescent="0.25">
      <c r="S246" s="5"/>
    </row>
    <row r="247" spans="19:19" ht="30" customHeight="1" x14ac:dyDescent="0.25">
      <c r="S247" s="5"/>
    </row>
    <row r="248" spans="19:19" ht="30" customHeight="1" x14ac:dyDescent="0.25">
      <c r="S248" s="5"/>
    </row>
    <row r="249" spans="19:19" ht="30" customHeight="1" x14ac:dyDescent="0.25">
      <c r="S249" s="5"/>
    </row>
    <row r="250" spans="19:19" ht="30" customHeight="1" x14ac:dyDescent="0.25">
      <c r="S250" s="5"/>
    </row>
    <row r="251" spans="19:19" ht="30" customHeight="1" x14ac:dyDescent="0.25">
      <c r="S251" s="5"/>
    </row>
    <row r="252" spans="19:19" ht="30" customHeight="1" x14ac:dyDescent="0.25">
      <c r="S252" s="5"/>
    </row>
    <row r="253" spans="19:19" ht="30" customHeight="1" x14ac:dyDescent="0.25">
      <c r="S253" s="5"/>
    </row>
    <row r="254" spans="19:19" ht="30" customHeight="1" x14ac:dyDescent="0.25">
      <c r="S254" s="5"/>
    </row>
    <row r="255" spans="19:19" ht="30" customHeight="1" x14ac:dyDescent="0.25">
      <c r="S255" s="5"/>
    </row>
    <row r="256" spans="19:19" ht="30" customHeight="1" x14ac:dyDescent="0.25">
      <c r="S256" s="5"/>
    </row>
    <row r="257" spans="19:19" ht="30" customHeight="1" x14ac:dyDescent="0.25">
      <c r="S257" s="5"/>
    </row>
    <row r="258" spans="19:19" ht="30" customHeight="1" x14ac:dyDescent="0.25">
      <c r="S258" s="5"/>
    </row>
    <row r="259" spans="19:19" ht="30" customHeight="1" x14ac:dyDescent="0.25">
      <c r="S259" s="5"/>
    </row>
    <row r="260" spans="19:19" ht="30" customHeight="1" x14ac:dyDescent="0.25">
      <c r="S260" s="5"/>
    </row>
    <row r="261" spans="19:19" ht="30" customHeight="1" x14ac:dyDescent="0.25">
      <c r="S261" s="5"/>
    </row>
    <row r="262" spans="19:19" ht="30" customHeight="1" x14ac:dyDescent="0.25">
      <c r="S262" s="5"/>
    </row>
    <row r="263" spans="19:19" ht="30" customHeight="1" x14ac:dyDescent="0.25">
      <c r="S263" s="5"/>
    </row>
    <row r="264" spans="19:19" ht="30" customHeight="1" x14ac:dyDescent="0.25">
      <c r="S264" s="5"/>
    </row>
    <row r="265" spans="19:19" ht="30" customHeight="1" x14ac:dyDescent="0.25">
      <c r="S265" s="5"/>
    </row>
    <row r="266" spans="19:19" ht="30" customHeight="1" x14ac:dyDescent="0.25">
      <c r="S266" s="5"/>
    </row>
    <row r="267" spans="19:19" ht="30" customHeight="1" x14ac:dyDescent="0.25">
      <c r="S267" s="5"/>
    </row>
    <row r="268" spans="19:19" ht="30" customHeight="1" x14ac:dyDescent="0.25">
      <c r="S268" s="5"/>
    </row>
    <row r="269" spans="19:19" ht="30" customHeight="1" x14ac:dyDescent="0.25">
      <c r="S269" s="5"/>
    </row>
    <row r="270" spans="19:19" ht="30" customHeight="1" x14ac:dyDescent="0.25">
      <c r="S270" s="5"/>
    </row>
    <row r="271" spans="19:19" ht="30" customHeight="1" x14ac:dyDescent="0.25">
      <c r="S271" s="5"/>
    </row>
    <row r="272" spans="19:19" ht="30" customHeight="1" x14ac:dyDescent="0.25">
      <c r="S272" s="5"/>
    </row>
    <row r="273" spans="19:19" ht="30" customHeight="1" x14ac:dyDescent="0.25">
      <c r="S273" s="5"/>
    </row>
    <row r="274" spans="19:19" ht="30" customHeight="1" x14ac:dyDescent="0.25">
      <c r="S274" s="5"/>
    </row>
    <row r="275" spans="19:19" ht="30" customHeight="1" x14ac:dyDescent="0.25">
      <c r="S275" s="5"/>
    </row>
    <row r="276" spans="19:19" ht="30" customHeight="1" x14ac:dyDescent="0.25">
      <c r="S276" s="5"/>
    </row>
    <row r="277" spans="19:19" ht="30" customHeight="1" x14ac:dyDescent="0.25">
      <c r="S277" s="5"/>
    </row>
    <row r="278" spans="19:19" ht="30" customHeight="1" x14ac:dyDescent="0.25">
      <c r="S278" s="5"/>
    </row>
    <row r="279" spans="19:19" ht="30" customHeight="1" x14ac:dyDescent="0.25">
      <c r="S279" s="5"/>
    </row>
    <row r="280" spans="19:19" ht="30" customHeight="1" x14ac:dyDescent="0.25">
      <c r="S280" s="5"/>
    </row>
    <row r="281" spans="19:19" ht="30" customHeight="1" x14ac:dyDescent="0.25">
      <c r="S281" s="5"/>
    </row>
    <row r="282" spans="19:19" ht="30" customHeight="1" x14ac:dyDescent="0.25">
      <c r="S282" s="5"/>
    </row>
    <row r="283" spans="19:19" ht="30" customHeight="1" x14ac:dyDescent="0.25">
      <c r="S283" s="5"/>
    </row>
    <row r="284" spans="19:19" ht="30" customHeight="1" x14ac:dyDescent="0.25">
      <c r="S284" s="5"/>
    </row>
    <row r="285" spans="19:19" ht="30" customHeight="1" x14ac:dyDescent="0.25">
      <c r="S285" s="5"/>
    </row>
    <row r="286" spans="19:19" ht="30" customHeight="1" x14ac:dyDescent="0.25">
      <c r="S286" s="5"/>
    </row>
    <row r="287" spans="19:19" ht="30" customHeight="1" x14ac:dyDescent="0.25">
      <c r="S287" s="5"/>
    </row>
    <row r="288" spans="19:19" ht="30" customHeight="1" x14ac:dyDescent="0.25">
      <c r="S288" s="5"/>
    </row>
    <row r="289" spans="19:19" ht="30" customHeight="1" x14ac:dyDescent="0.25">
      <c r="S289" s="5"/>
    </row>
    <row r="290" spans="19:19" ht="30" customHeight="1" x14ac:dyDescent="0.25">
      <c r="S290" s="5"/>
    </row>
    <row r="291" spans="19:19" ht="30" customHeight="1" x14ac:dyDescent="0.25">
      <c r="S291" s="5"/>
    </row>
    <row r="292" spans="19:19" ht="30" customHeight="1" x14ac:dyDescent="0.25">
      <c r="S292" s="5"/>
    </row>
    <row r="293" spans="19:19" ht="30" customHeight="1" x14ac:dyDescent="0.25">
      <c r="S293" s="5"/>
    </row>
    <row r="294" spans="19:19" ht="30" customHeight="1" x14ac:dyDescent="0.25">
      <c r="S294" s="5"/>
    </row>
    <row r="295" spans="19:19" ht="30" customHeight="1" x14ac:dyDescent="0.25">
      <c r="S295" s="5"/>
    </row>
    <row r="296" spans="19:19" ht="30" customHeight="1" x14ac:dyDescent="0.25">
      <c r="S296" s="5"/>
    </row>
    <row r="297" spans="19:19" ht="30" customHeight="1" x14ac:dyDescent="0.25">
      <c r="S297" s="5"/>
    </row>
    <row r="298" spans="19:19" ht="30" customHeight="1" x14ac:dyDescent="0.25">
      <c r="S298" s="5"/>
    </row>
    <row r="299" spans="19:19" ht="30" customHeight="1" x14ac:dyDescent="0.25">
      <c r="S299" s="5"/>
    </row>
    <row r="300" spans="19:19" ht="30" customHeight="1" x14ac:dyDescent="0.25">
      <c r="S300" s="5"/>
    </row>
    <row r="301" spans="19:19" ht="30" customHeight="1" x14ac:dyDescent="0.25">
      <c r="S301" s="5"/>
    </row>
    <row r="302" spans="19:19" ht="30" customHeight="1" x14ac:dyDescent="0.25">
      <c r="S302" s="5"/>
    </row>
    <row r="303" spans="19:19" ht="30" customHeight="1" x14ac:dyDescent="0.25">
      <c r="S303" s="5"/>
    </row>
    <row r="304" spans="19:19" ht="30" customHeight="1" x14ac:dyDescent="0.25">
      <c r="S304" s="5"/>
    </row>
    <row r="305" spans="19:19" ht="30" customHeight="1" x14ac:dyDescent="0.25">
      <c r="S305" s="5"/>
    </row>
    <row r="306" spans="19:19" ht="30" customHeight="1" x14ac:dyDescent="0.25">
      <c r="S306" s="5"/>
    </row>
    <row r="307" spans="19:19" ht="30" customHeight="1" x14ac:dyDescent="0.25">
      <c r="S307" s="5"/>
    </row>
    <row r="308" spans="19:19" ht="30" customHeight="1" x14ac:dyDescent="0.25">
      <c r="S308" s="5"/>
    </row>
    <row r="309" spans="19:19" ht="30" customHeight="1" x14ac:dyDescent="0.25">
      <c r="S309" s="5"/>
    </row>
    <row r="310" spans="19:19" ht="30" customHeight="1" x14ac:dyDescent="0.25">
      <c r="S310" s="5"/>
    </row>
    <row r="311" spans="19:19" ht="30" customHeight="1" x14ac:dyDescent="0.25">
      <c r="S311" s="5"/>
    </row>
    <row r="312" spans="19:19" ht="30" customHeight="1" x14ac:dyDescent="0.25">
      <c r="S312" s="5"/>
    </row>
    <row r="313" spans="19:19" ht="30" customHeight="1" x14ac:dyDescent="0.25">
      <c r="S313" s="5"/>
    </row>
    <row r="314" spans="19:19" ht="30" customHeight="1" x14ac:dyDescent="0.25">
      <c r="S314" s="5"/>
    </row>
    <row r="315" spans="19:19" ht="30" customHeight="1" x14ac:dyDescent="0.25">
      <c r="S315" s="5"/>
    </row>
    <row r="316" spans="19:19" ht="30" customHeight="1" x14ac:dyDescent="0.25">
      <c r="S316" s="5"/>
    </row>
    <row r="317" spans="19:19" ht="30" customHeight="1" x14ac:dyDescent="0.25">
      <c r="S317" s="5"/>
    </row>
    <row r="318" spans="19:19" ht="30" customHeight="1" x14ac:dyDescent="0.25">
      <c r="S318" s="5"/>
    </row>
    <row r="319" spans="19:19" ht="30" customHeight="1" x14ac:dyDescent="0.25">
      <c r="S319" s="5"/>
    </row>
    <row r="320" spans="19:19" ht="30" customHeight="1" x14ac:dyDescent="0.25">
      <c r="S320" s="5"/>
    </row>
    <row r="321" spans="19:19" ht="30" customHeight="1" x14ac:dyDescent="0.25">
      <c r="S321" s="5"/>
    </row>
    <row r="322" spans="19:19" ht="30" customHeight="1" x14ac:dyDescent="0.25">
      <c r="S322" s="5"/>
    </row>
    <row r="323" spans="19:19" ht="30" customHeight="1" x14ac:dyDescent="0.25">
      <c r="S323" s="5"/>
    </row>
    <row r="324" spans="19:19" ht="30" customHeight="1" x14ac:dyDescent="0.25">
      <c r="S324" s="5"/>
    </row>
    <row r="325" spans="19:19" ht="30" customHeight="1" x14ac:dyDescent="0.25">
      <c r="S325" s="5"/>
    </row>
    <row r="326" spans="19:19" ht="30" customHeight="1" x14ac:dyDescent="0.25">
      <c r="S326" s="5"/>
    </row>
    <row r="327" spans="19:19" ht="30" customHeight="1" x14ac:dyDescent="0.25">
      <c r="S327" s="5"/>
    </row>
    <row r="328" spans="19:19" ht="30" customHeight="1" x14ac:dyDescent="0.25">
      <c r="S328" s="5"/>
    </row>
    <row r="329" spans="19:19" ht="30" customHeight="1" x14ac:dyDescent="0.25">
      <c r="S329" s="5"/>
    </row>
    <row r="330" spans="19:19" ht="30" customHeight="1" x14ac:dyDescent="0.25">
      <c r="S330" s="5"/>
    </row>
    <row r="331" spans="19:19" ht="30" customHeight="1" x14ac:dyDescent="0.25">
      <c r="S331" s="5"/>
    </row>
    <row r="332" spans="19:19" ht="30" customHeight="1" x14ac:dyDescent="0.25">
      <c r="S332" s="5"/>
    </row>
    <row r="333" spans="19:19" ht="30" customHeight="1" x14ac:dyDescent="0.25">
      <c r="S333" s="5"/>
    </row>
    <row r="334" spans="19:19" ht="30" customHeight="1" x14ac:dyDescent="0.25">
      <c r="S334" s="5"/>
    </row>
    <row r="335" spans="19:19" ht="30" customHeight="1" x14ac:dyDescent="0.25">
      <c r="S335" s="5"/>
    </row>
  </sheetData>
  <sheetProtection sheet="1" objects="1" scenarios="1"/>
  <dataConsolidate/>
  <phoneticPr fontId="1" type="noConversion"/>
  <dataValidations count="16">
    <dataValidation type="list" allowBlank="1" showInputMessage="1" showErrorMessage="1" sqref="T9" xr:uid="{F1544A24-D408-49F4-B39A-BAD344E27F18}">
      <formula1>"Auto,FIX"</formula1>
    </dataValidation>
    <dataValidation type="list" allowBlank="1" showInputMessage="1" showErrorMessage="1" sqref="T10" xr:uid="{95666BCB-6086-4379-8F93-CE952F436EDB}">
      <formula1>"NormalMode,TestMode,VBMode,VBTMode,ClockMode"</formula1>
    </dataValidation>
    <dataValidation type="list" allowBlank="1" showInputMessage="1" showErrorMessage="1" sqref="T15" xr:uid="{A73EA33C-0F73-4BEF-91E3-AA146A54E647}">
      <formula1>$DT$1:$DT$31</formula1>
    </dataValidation>
    <dataValidation type="list" allowBlank="1" showInputMessage="1" showErrorMessage="1" sqref="U1" xr:uid="{18A4A14D-7874-41CB-BDFD-9A8809428F14}">
      <formula1>$DX$2:$DX$21</formula1>
    </dataValidation>
    <dataValidation type="list" allowBlank="1" showInputMessage="1" showErrorMessage="1" sqref="DA1:DC1" xr:uid="{5621ACE9-66C3-4592-9707-122579A96F60}">
      <formula1>$DH$2:$DH$31</formula1>
    </dataValidation>
    <dataValidation type="list" allowBlank="1" showInputMessage="1" showErrorMessage="1" sqref="CP1:CR1" xr:uid="{986E1761-CA7D-4E90-9CF4-866CC8BA7140}">
      <formula1>$DI$2:$DI$31</formula1>
    </dataValidation>
    <dataValidation type="list" allowBlank="1" showInputMessage="1" showErrorMessage="1" sqref="CF1:CH1" xr:uid="{9916C20E-6425-44BA-AE53-E1318B5A3A13}">
      <formula1>$DJ$2:$DJ$31</formula1>
    </dataValidation>
    <dataValidation type="list" allowBlank="1" showInputMessage="1" showErrorMessage="1" sqref="BU1:BW1" xr:uid="{5FB6938D-862E-4C32-AFAD-E1C31A1C68C7}">
      <formula1>$DG$2:$DG$31</formula1>
    </dataValidation>
    <dataValidation type="list" allowBlank="1" showInputMessage="1" showErrorMessage="1" sqref="BI1:BK1" xr:uid="{3A3A4873-0C53-492A-A78C-7CE79B45595E}">
      <formula1>$DF$2:$DF$31</formula1>
    </dataValidation>
    <dataValidation type="list" allowBlank="1" showInputMessage="1" showErrorMessage="1" sqref="T8" xr:uid="{963D739D-C266-4FFB-98CF-D87EAED3B6F9}">
      <formula1>$AU$2:$AU$31</formula1>
    </dataValidation>
    <dataValidation type="list" allowBlank="1" showInputMessage="1" showErrorMessage="1" sqref="AE5:AE64" xr:uid="{556B6135-5837-4184-AD81-37864E335EDA}">
      <formula1>$BY$2:$BY$31</formula1>
    </dataValidation>
    <dataValidation type="list" allowBlank="1" showInputMessage="1" showErrorMessage="1" sqref="AD5:AD64" xr:uid="{6D41F591-2356-4365-94A9-A76880B0EDBD}">
      <formula1>$CJ$2:$CJ$31</formula1>
    </dataValidation>
    <dataValidation type="list" allowBlank="1" showInputMessage="1" showErrorMessage="1" sqref="AC5:AC64" xr:uid="{7F141328-1BD6-45C8-B37F-73533278134C}">
      <formula1>$CT$2:$CT$31</formula1>
    </dataValidation>
    <dataValidation type="list" allowBlank="1" showInputMessage="1" showErrorMessage="1" sqref="AB5:AB64" xr:uid="{F108BB3D-F3B2-44B4-BB38-C21CDF96C11F}">
      <formula1>$BM$2:$BM$31</formula1>
    </dataValidation>
    <dataValidation type="list" allowBlank="1" showInputMessage="1" showErrorMessage="1" sqref="AA5:AA64" xr:uid="{2672EC28-A769-4C20-A4CD-B3A88994C556}">
      <formula1>$BB$2:$BB$31</formula1>
    </dataValidation>
    <dataValidation type="list" allowBlank="1" showInputMessage="1" showErrorMessage="1" sqref="T12" xr:uid="{F6BB2299-C571-45E0-B7DF-C2EC09F05F3A}">
      <formula1>$DE$2:$DE$31</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D0B8C64B-286D-4C10-BBEC-4D3E0FECCD3A}">
          <x14:formula1>
            <xm:f>'Check'!$A$2:$A$15</xm:f>
          </x14:formula1>
          <xm:sqref>T3</xm:sqref>
        </x14:dataValidation>
        <x14:dataValidation type="list" allowBlank="1" showInputMessage="1" showErrorMessage="1" xr:uid="{4174564A-F005-48AF-B24B-B4D1F7E7AB9E}">
          <x14:formula1>
            <xm:f>Sensor!$A$1:$A$200</xm:f>
          </x14:formula1>
          <xm:sqref>T6</xm:sqref>
        </x14:dataValidation>
        <x14:dataValidation type="list" allowBlank="1" showInputMessage="1" showErrorMessage="1" xr:uid="{585F023B-5957-4D63-AE93-0510624D56EB}">
          <x14:formula1>
            <xm:f>'Check'!$D$2:$D$15</xm:f>
          </x14:formula1>
          <xm:sqref>T2</xm:sqref>
        </x14:dataValidation>
        <x14:dataValidation type="list" allowBlank="1" showInputMessage="1" showErrorMessage="1" xr:uid="{2E2101BB-468A-430E-8811-BFC7A7B3E277}">
          <x14:formula1>
            <xm:f>MPN!$A$1:$A$500</xm:f>
          </x14:formula1>
          <xm:sqref>T4</xm:sqref>
        </x14:dataValidation>
        <x14:dataValidation type="list" allowBlank="1" showInputMessage="1" showErrorMessage="1" xr:uid="{38C02667-7579-4CF3-84A7-C17E1F5D5240}">
          <x14:formula1>
            <xm:f>ASIC!$A$2:$A$200</xm:f>
          </x14:formula1>
          <xm:sqref>T5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7169F8-06DE-469F-B34F-81A897E6A053}">
  <sheetPr codeName="工作表13"/>
  <dimension ref="A1:EE335"/>
  <sheetViews>
    <sheetView topLeftCell="BW1" zoomScale="55" zoomScaleNormal="55" workbookViewId="0">
      <selection activeCell="T19" sqref="T19"/>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6.12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60.75" style="7" customWidth="1"/>
    <col min="131" max="131" width="0.875" style="20" customWidth="1"/>
    <col min="132" max="132" width="12.5" style="5" customWidth="1"/>
    <col min="133" max="133" width="77" style="7" customWidth="1"/>
    <col min="134" max="134" width="28.37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1080</v>
      </c>
      <c r="V1" s="12"/>
      <c r="W1" s="65"/>
      <c r="X1" s="12"/>
      <c r="Y1" s="7" t="str">
        <f>VLOOKUP(U1,$DX$1:$DZ$21,3,FALSE)</f>
        <v>sel_2amp , 1.33xampiq</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1065</v>
      </c>
      <c r="BO1" s="11" t="s">
        <v>565</v>
      </c>
      <c r="BP1" s="11" t="s">
        <v>552</v>
      </c>
      <c r="BQ1" s="11" t="s">
        <v>255</v>
      </c>
      <c r="BR1" s="11" t="s">
        <v>255</v>
      </c>
      <c r="BS1" s="11" t="s">
        <v>255</v>
      </c>
      <c r="BT1" s="11" t="s">
        <v>255</v>
      </c>
      <c r="BU1" s="12" t="s">
        <v>576</v>
      </c>
      <c r="BV1" s="12" t="s">
        <v>255</v>
      </c>
      <c r="BW1" s="12" t="s">
        <v>255</v>
      </c>
      <c r="BX1" s="9"/>
      <c r="BY1" s="11" t="s">
        <v>608</v>
      </c>
      <c r="BZ1" s="11" t="s">
        <v>812</v>
      </c>
      <c r="CA1" s="11" t="s">
        <v>564</v>
      </c>
      <c r="CB1" s="5" t="s">
        <v>974</v>
      </c>
      <c r="CC1" s="5" t="s">
        <v>562</v>
      </c>
      <c r="CD1" s="5" t="s">
        <v>562</v>
      </c>
      <c r="CE1" s="5" t="s">
        <v>255</v>
      </c>
      <c r="CF1" s="12" t="s">
        <v>1067</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9.6V</v>
      </c>
      <c r="D2" s="59" t="str" cm="1">
        <f t="array" aca="1" ref="D2" ca="1">BoxVal($A2,2,COLUMN(INDIRECT("T"&amp;($A2-1)*65+2)),1)</f>
        <v>CPC</v>
      </c>
      <c r="E2" s="59" t="str" cm="1">
        <f t="array" aca="1" ref="E2" ca="1">BoxVal($A2,3,COLUMN(INDIRECT("T"&amp;($A2-1)*65+2)),1)</f>
        <v>PR</v>
      </c>
      <c r="F2" s="59" t="str" cm="1">
        <f t="array" aca="1" ref="F2" ca="1">BoxVal($A2,16,COLUMN(INDIRECT("T"&amp;($A2-1)*65+2)),1)</f>
        <v>non</v>
      </c>
      <c r="G2" s="59" t="str" cm="1">
        <f t="array" aca="1" ref="G2" ca="1">BoxVal($A2,4,COLUMN(INDIRECT("T"&amp;($A2-1)*65+2)),1)</f>
        <v>ZTS6554SH-3.3nF</v>
      </c>
      <c r="H2" s="59" t="str" cm="1">
        <f t="array" aca="1" ref="H2" ca="1">BoxVal($A2,5,COLUMN(INDIRECT("T"&amp;($A2-1)*65+2)),1)</f>
        <v>4843ZI</v>
      </c>
      <c r="I2" s="59" t="str" cm="1">
        <f t="array" aca="1" ref="I2" ca="1">BoxVal($A2,6,COLUMN(INDIRECT("T"&amp;($A2-1)*65+2)),1)</f>
        <v>2145M</v>
      </c>
      <c r="J2" s="59" t="str" cm="1">
        <f t="array" aca="1" ref="J2" ca="1">BoxVal($A2,21,COLUMN(INDIRECT("T"&amp;($A2-1)*65+2)),1)</f>
        <v>12V_TestMode</v>
      </c>
      <c r="K2" s="59" t="e" cm="1">
        <f t="array" aca="1" ref="K2" ca="1">BoxVal($A2,25,COLUMN(INDIRECT("T"&amp;($A2-1)*65+2)),1)</f>
        <v>#VALUE!</v>
      </c>
      <c r="L2" s="60" t="str" cm="1">
        <f t="array" aca="1" ref="L2" ca="1">BoxVal($A2,32,COLUMN(INDIRECT("T"&amp;($A2-1)*65+2)),1)</f>
        <v>0.9V : 25~31 (uA)
Vdc&amp;Remark: 0.5V~0.7V</v>
      </c>
      <c r="M2" s="59" t="e" cm="1">
        <f t="array" aca="1" ref="M2" ca="1">BoxVal($A2,31,COLUMN(INDIRECT("T"&amp;($A2-1)*65+2)),1)</f>
        <v>#VALUE!</v>
      </c>
      <c r="N2" s="59" t="str" cm="1">
        <f t="array" aca="1" ref="N2" ca="1">BoxVal($A2,12,COLUMN(INDIRECT("T"&amp;($A2-1)*65+2)),1)</f>
        <v>Normal</v>
      </c>
      <c r="O2" s="64" t="str" cm="1">
        <f t="array" ref="O2">BoxVal($A2,2,COLUMN(V3),1)</f>
        <v>Bit4,3</v>
      </c>
      <c r="P2" s="64" t="e" cm="1">
        <f t="array" aca="1" ref="P2" ca="1">BoxVal($A2,2,COLUMN(INDIRECT("AB"&amp;($A2-1)*65+2)),1)</f>
        <v>#VALUE!</v>
      </c>
      <c r="Q2" s="64" t="str" cm="1">
        <f t="array" aca="1" ref="Q2" ca="1">BoxVal($A2,2,COLUMN(INDIRECT("AJ"&amp;($A2-1)*65+2)),1)</f>
        <v>不可使用0dBgain，因在low_ampiq下，若要保持一致電流需要固定&gt;0dB</v>
      </c>
      <c r="R2" s="34"/>
      <c r="S2" s="7" t="s">
        <v>24</v>
      </c>
      <c r="T2" s="15" t="s">
        <v>450</v>
      </c>
      <c r="U2" s="5" t="s">
        <v>23</v>
      </c>
      <c r="V2" s="7" t="str">
        <f>VLOOKUP(U1,$DX$1:$DZ$21,2,FALSE)</f>
        <v>Bit4,3</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1072</v>
      </c>
      <c r="AK2" s="16"/>
      <c r="AL2" s="16"/>
      <c r="AM2" s="16"/>
      <c r="AN2" s="16"/>
      <c r="AO2" s="16"/>
      <c r="AP2" s="16"/>
      <c r="AQ2" s="16"/>
      <c r="AR2" s="16"/>
      <c r="AS2" s="16"/>
      <c r="AT2" s="34"/>
      <c r="AU2" s="14" t="s">
        <v>1004</v>
      </c>
      <c r="AV2" s="5" t="s">
        <v>584</v>
      </c>
      <c r="AW2" s="5" t="s">
        <v>585</v>
      </c>
      <c r="AX2" s="5" t="s">
        <v>255</v>
      </c>
      <c r="AY2" s="5" t="s">
        <v>255</v>
      </c>
      <c r="AZ2" s="5" t="s">
        <v>255</v>
      </c>
      <c r="BB2" s="14" t="s">
        <v>1004</v>
      </c>
      <c r="BC2" s="5">
        <v>0</v>
      </c>
      <c r="BD2" s="5">
        <v>0</v>
      </c>
      <c r="BE2" s="5">
        <v>0</v>
      </c>
      <c r="BF2" s="14"/>
      <c r="BG2" s="14"/>
      <c r="BH2" s="14"/>
      <c r="BI2" s="14" t="s">
        <v>783</v>
      </c>
      <c r="BJ2" s="14" t="s">
        <v>562</v>
      </c>
      <c r="BK2" s="14" t="s">
        <v>562</v>
      </c>
      <c r="BM2" s="5">
        <v>0</v>
      </c>
      <c r="BN2" s="5">
        <v>0</v>
      </c>
      <c r="BO2" s="5">
        <v>0</v>
      </c>
      <c r="BP2" s="5">
        <v>0</v>
      </c>
      <c r="BU2" s="14" t="s">
        <v>783</v>
      </c>
      <c r="BV2" s="14" t="s">
        <v>562</v>
      </c>
      <c r="BW2" s="14" t="s">
        <v>562</v>
      </c>
      <c r="BY2" s="21">
        <v>0</v>
      </c>
      <c r="BZ2" s="5">
        <v>0</v>
      </c>
      <c r="CA2" s="5">
        <v>0</v>
      </c>
      <c r="CB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1069</v>
      </c>
      <c r="DH2" s="5" t="s">
        <v>610</v>
      </c>
      <c r="DI2" s="5" t="s">
        <v>610</v>
      </c>
      <c r="DJ2" s="5" t="s">
        <v>1068</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1081</v>
      </c>
      <c r="DY2" s="22" t="s">
        <v>1079</v>
      </c>
      <c r="DZ2" s="22" t="s">
        <v>1078</v>
      </c>
      <c r="EB2" s="22" t="s">
        <v>882</v>
      </c>
      <c r="EC2" s="22" t="s">
        <v>1076</v>
      </c>
      <c r="ED2" s="22" t="s">
        <v>984</v>
      </c>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453</v>
      </c>
      <c r="U3" s="32" t="str">
        <f>HYPERLINK("#A"&amp;(S1+1),"&lt;==Block" &amp; $S1 &amp;"==&gt;")</f>
        <v>&lt;==Block1==&gt;</v>
      </c>
      <c r="V3" s="51"/>
      <c r="W3" s="19"/>
      <c r="X3" s="19"/>
      <c r="Y3" s="23"/>
      <c r="Z3" s="8" t="str" cm="1">
        <f t="array" ref="Z3">BoxVal(ROW(AA5),9,COLUMN(T3))</f>
        <v>Auto</v>
      </c>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1005</v>
      </c>
      <c r="AV3" s="5" t="s">
        <v>586</v>
      </c>
      <c r="AW3" s="5" t="s">
        <v>584</v>
      </c>
      <c r="AX3" s="5" t="s">
        <v>255</v>
      </c>
      <c r="AY3" s="5" t="s">
        <v>255</v>
      </c>
      <c r="AZ3" s="5" t="s">
        <v>255</v>
      </c>
      <c r="BB3" s="14" t="s">
        <v>1005</v>
      </c>
      <c r="BC3" s="5">
        <v>1</v>
      </c>
      <c r="BD3" s="5">
        <v>1</v>
      </c>
      <c r="BE3" s="5">
        <v>0</v>
      </c>
      <c r="BF3" s="14"/>
      <c r="BG3" s="14"/>
      <c r="BH3" s="14"/>
      <c r="BI3" s="14" t="s">
        <v>805</v>
      </c>
      <c r="BJ3" s="14" t="s">
        <v>562</v>
      </c>
      <c r="BK3" s="14" t="s">
        <v>562</v>
      </c>
      <c r="BM3" s="5">
        <v>1</v>
      </c>
      <c r="BN3" s="5">
        <v>0</v>
      </c>
      <c r="BO3" s="5">
        <v>0</v>
      </c>
      <c r="BP3" s="5">
        <v>1</v>
      </c>
      <c r="BU3" s="14" t="s">
        <v>784</v>
      </c>
      <c r="BV3" s="14" t="s">
        <v>562</v>
      </c>
      <c r="BW3" s="14" t="s">
        <v>562</v>
      </c>
      <c r="BY3" s="21">
        <v>-2.5600000000000001E-2</v>
      </c>
      <c r="BZ3" s="5">
        <v>0</v>
      </c>
      <c r="CA3" s="5">
        <v>0</v>
      </c>
      <c r="CB3" s="5">
        <v>1</v>
      </c>
      <c r="CF3" s="14" t="s">
        <v>813</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c r="DY3" s="22"/>
      <c r="DZ3" s="22"/>
      <c r="EB3" s="22" t="s">
        <v>1030</v>
      </c>
      <c r="EC3" s="22" t="s">
        <v>1077</v>
      </c>
      <c r="ED3" s="22" t="s">
        <v>1075</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1070</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Low Vbg</v>
      </c>
      <c r="AS4" s="35" t="s">
        <v>1010</v>
      </c>
      <c r="AT4" s="34"/>
      <c r="AU4" s="14" t="s">
        <v>965</v>
      </c>
      <c r="AV4" s="5" t="s">
        <v>587</v>
      </c>
      <c r="AW4" s="5" t="s">
        <v>586</v>
      </c>
      <c r="AX4" s="5" t="s">
        <v>255</v>
      </c>
      <c r="AY4" s="5" t="s">
        <v>255</v>
      </c>
      <c r="AZ4" s="5" t="s">
        <v>255</v>
      </c>
      <c r="BB4" s="14" t="s">
        <v>965</v>
      </c>
      <c r="BC4" s="5">
        <v>1</v>
      </c>
      <c r="BD4" s="5">
        <v>0</v>
      </c>
      <c r="BE4" s="5">
        <v>1</v>
      </c>
      <c r="BF4" s="14"/>
      <c r="BG4" s="14"/>
      <c r="BH4" s="14"/>
      <c r="BI4" s="14" t="s">
        <v>806</v>
      </c>
      <c r="BJ4" s="14" t="s">
        <v>562</v>
      </c>
      <c r="BK4" s="14" t="s">
        <v>562</v>
      </c>
      <c r="BM4" s="5">
        <v>1.5</v>
      </c>
      <c r="BN4" s="5">
        <v>1</v>
      </c>
      <c r="BO4" s="5">
        <v>0</v>
      </c>
      <c r="BP4" s="5">
        <v>1</v>
      </c>
      <c r="BU4" s="14" t="s">
        <v>785</v>
      </c>
      <c r="BV4" s="14" t="s">
        <v>562</v>
      </c>
      <c r="BW4" s="14" t="s">
        <v>562</v>
      </c>
      <c r="BY4" s="21">
        <v>-5.1299999999999998E-2</v>
      </c>
      <c r="BZ4" s="5">
        <v>0</v>
      </c>
      <c r="CA4" s="5">
        <v>1</v>
      </c>
      <c r="CB4" s="5">
        <v>0</v>
      </c>
      <c r="CF4" s="14" t="s">
        <v>817</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1035</v>
      </c>
      <c r="EC4" s="22" t="s">
        <v>1052</v>
      </c>
      <c r="ED4" s="22" t="s">
        <v>1036</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1061</v>
      </c>
      <c r="U5" s="36" t="str" cm="1">
        <f t="array" aca="1" ref="U5" ca="1">ConfigCode($AA5,$AN5,$AO5,$AP5,$AQ5,$AR5,$AF5,$AG5,2)</f>
        <v>0x3B=-37.55,-37.20;</v>
      </c>
      <c r="V5" s="37">
        <v>-0.25</v>
      </c>
      <c r="W5" s="37"/>
      <c r="X5" s="38"/>
      <c r="Y5" s="38"/>
      <c r="Z5" s="55">
        <f t="shared" ref="Z5:Z13" ca="1" si="1" xml:space="preserve">
N("vbias,vlookup vbias range")+
VLOOKUP($AA5,INDIRECT(BoxVal(ROW($AA5),34,COLUMN(T1))),2,FALSE)+
N("gain")+
$AB5+
N("vcm")+
VLOOKUP($AC5,$CT$1:$DC$31,7,FALSE)+
N("(vbias*vcp*vbg-vbias)*sensor ratio")+
VbiasCal($AA5,$AD5,$AE5,BoxVal(ROW($AC5),18,COLUMN($T$22)))+
N("vbias ref+gain ref")+
$V5+$W5</f>
        <v>1.221616</v>
      </c>
      <c r="AA5" s="39" t="s">
        <v>966</v>
      </c>
      <c r="AB5" s="40">
        <v>2</v>
      </c>
      <c r="AC5" s="40" t="s">
        <v>995</v>
      </c>
      <c r="AD5" s="40">
        <v>1</v>
      </c>
      <c r="AE5" s="41">
        <v>-2.5600000000000001E-2</v>
      </c>
      <c r="AF5" s="42">
        <v>-37.549999999999997</v>
      </c>
      <c r="AG5" s="42">
        <v>-37.200000000000003</v>
      </c>
      <c r="AH5" s="43">
        <f ca="1">$AF5+$Z5</f>
        <v>-36.328384</v>
      </c>
      <c r="AI5" s="43">
        <f ca="1">$AG5+$Z5</f>
        <v>-35.978384000000005</v>
      </c>
      <c r="AJ5" s="44" cm="1">
        <f t="array" aca="1" ref="AJ5" ca="1" xml:space="preserve">
N("initial sens-loopgain")+
$AF5-BoxVal(ROW($AA5),26,COLUMN(INDIRECT("T"&amp;(INT(ROW($AA22)/65))*65+2)))</f>
        <v>-37.549999999999997</v>
      </c>
      <c r="AK5" s="44">
        <f ca="1">AJ5+(AG5-AF5)</f>
        <v>-37.200000000000003</v>
      </c>
      <c r="AL5" s="44" cm="1">
        <f t="array" aca="1" ref="AL5" ca="1" xml:space="preserve">
N("initial sens-loopgain-gain-gain ref-vcm")+
$AH5-
BoxVal(ROW($AA5),26,COLUMN(INDIRECT("T"&amp;(INT(ROW($AA22)/65))*65+2)))-
$AB5-
$W5-
IFERROR(VLOOKUP($AC5,$CT$1:$DC$31,7,FALSE),0)</f>
        <v>-38.328384</v>
      </c>
      <c r="AM5" s="44">
        <f ca="1">AL5+(AG5-AF5)</f>
        <v>-37.978384000000005</v>
      </c>
      <c r="AN5" s="36" t="str">
        <f t="shared" ref="AN5:AN13" ca="1" si="2">IF(BoxVal(ROW(AA5),9,COLUMN(T3))="FIX","00",ManualLookup(AA5,BoxVal(ROW(AA5),4,COLUMN(AN3)),INDIRECT(DN$3)))</f>
        <v>30</v>
      </c>
      <c r="AO5" s="36" t="str" cm="1">
        <f t="array" aca="1" ref="AO5" ca="1">ManualLookup(AB5,BoxVal(ROW(AB5),4,COLUMN(AO3)),INDIRECT(DO$3))</f>
        <v>03</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08</v>
      </c>
      <c r="AS5" s="33"/>
      <c r="AT5" s="34"/>
      <c r="AU5" s="14" t="s">
        <v>966</v>
      </c>
      <c r="AV5" s="5" t="s">
        <v>580</v>
      </c>
      <c r="AW5" s="5" t="s">
        <v>587</v>
      </c>
      <c r="AX5" s="5" t="s">
        <v>255</v>
      </c>
      <c r="AY5" s="5" t="s">
        <v>255</v>
      </c>
      <c r="AZ5" s="5" t="s">
        <v>255</v>
      </c>
      <c r="BB5" s="14" t="s">
        <v>966</v>
      </c>
      <c r="BC5" s="5">
        <v>1</v>
      </c>
      <c r="BD5" s="5">
        <v>0</v>
      </c>
      <c r="BE5" s="5">
        <v>0</v>
      </c>
      <c r="BF5" s="14"/>
      <c r="BG5" s="14"/>
      <c r="BH5" s="14"/>
      <c r="BI5" s="14" t="s">
        <v>807</v>
      </c>
      <c r="BJ5" s="14" t="s">
        <v>562</v>
      </c>
      <c r="BK5" s="14" t="s">
        <v>562</v>
      </c>
      <c r="BM5" s="5">
        <v>2</v>
      </c>
      <c r="BN5" s="5">
        <v>0</v>
      </c>
      <c r="BO5" s="5">
        <v>1</v>
      </c>
      <c r="BP5" s="5">
        <v>0</v>
      </c>
      <c r="BU5" s="14" t="s">
        <v>786</v>
      </c>
      <c r="BV5" s="14" t="s">
        <v>562</v>
      </c>
      <c r="BW5" s="14" t="s">
        <v>562</v>
      </c>
      <c r="BY5" s="21">
        <v>-7.6799999999999993E-2</v>
      </c>
      <c r="BZ5" s="5">
        <v>0</v>
      </c>
      <c r="CA5" s="5">
        <v>1</v>
      </c>
      <c r="CB5" s="5">
        <v>1</v>
      </c>
      <c r="CF5" s="14" t="s">
        <v>1066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406</v>
      </c>
      <c r="U6" s="36" t="str" cm="1">
        <f t="array" aca="1" ref="U6" ca="1">ConfigCode($AA6,$AN6,$AO6,$AP6,$AQ6,$AR6,$AF6,$AG6,2)</f>
        <v>0x33=-38.00,-37.55;</v>
      </c>
      <c r="V6" s="37">
        <v>-0.25</v>
      </c>
      <c r="W6" s="37"/>
      <c r="X6" s="38"/>
      <c r="Y6" s="38"/>
      <c r="Z6" s="55">
        <f t="shared" ca="1" si="1"/>
        <v>1.75</v>
      </c>
      <c r="AA6" s="39" t="s">
        <v>966</v>
      </c>
      <c r="AB6" s="40">
        <v>2</v>
      </c>
      <c r="AC6" s="40" t="s">
        <v>995</v>
      </c>
      <c r="AD6" s="40">
        <v>1</v>
      </c>
      <c r="AE6" s="41">
        <v>0</v>
      </c>
      <c r="AF6" s="42">
        <v>-38</v>
      </c>
      <c r="AG6" s="47">
        <f>AF5</f>
        <v>-37.549999999999997</v>
      </c>
      <c r="AH6" s="43">
        <f t="shared" ref="AH6:AH13" ca="1" si="3">$AF6+$Z6</f>
        <v>-36.25</v>
      </c>
      <c r="AI6" s="43">
        <f t="shared" ref="AI6:AI13" ca="1" si="4">$AG6+$Z6</f>
        <v>-35.799999999999997</v>
      </c>
      <c r="AJ6" s="44" cm="1">
        <f t="array" aca="1" ref="AJ6" ca="1" xml:space="preserve">
N("initial sens-loopgain")+
$AF6-BoxVal(ROW($AA6),26,COLUMN(INDIRECT("T"&amp;(INT(ROW($AA23)/65))*65+2)))</f>
        <v>-38</v>
      </c>
      <c r="AK6" s="44">
        <f t="shared" ref="AK6:AK13" ca="1" si="5">AJ6+(AG6-AF6)</f>
        <v>-37.549999999999997</v>
      </c>
      <c r="AL6" s="44" cm="1">
        <f t="array" aca="1" ref="AL6" ca="1" xml:space="preserve">
N("initial sens-loopgain-gain-gain ref-vcm")+
$AH6-
BoxVal(ROW($AA6),26,COLUMN(INDIRECT("T"&amp;(INT(ROW($AA23)/65))*65+2)))-
$AB6-
$W6-
IFERROR(VLOOKUP($AC6,$CT$1:$DC$31,7,FALSE),0)</f>
        <v>-38.25</v>
      </c>
      <c r="AM6" s="44">
        <f t="shared" ref="AM6:AM13" ca="1" si="6">AL6+(AG6-AF6)</f>
        <v>-37.799999999999997</v>
      </c>
      <c r="AN6" s="36" t="str">
        <f t="shared" ca="1" si="2"/>
        <v>30</v>
      </c>
      <c r="AO6" s="36" t="str" cm="1">
        <f t="array" aca="1" ref="AO6" ca="1">ManualLookup(AB6,BoxVal(ROW(AB6),4,COLUMN(AO4)),INDIRECT(DO$3))</f>
        <v>03</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3"/>
      <c r="AT6" s="34"/>
      <c r="AU6" s="14" t="s">
        <v>967</v>
      </c>
      <c r="AV6" s="5" t="s">
        <v>581</v>
      </c>
      <c r="AW6" s="5" t="s">
        <v>580</v>
      </c>
      <c r="AX6" s="5" t="s">
        <v>255</v>
      </c>
      <c r="AY6" s="5" t="s">
        <v>255</v>
      </c>
      <c r="AZ6" s="5" t="s">
        <v>255</v>
      </c>
      <c r="BB6" s="14" t="s">
        <v>967</v>
      </c>
      <c r="BC6" s="5">
        <v>0</v>
      </c>
      <c r="BD6" s="5">
        <v>1</v>
      </c>
      <c r="BE6" s="5">
        <v>1</v>
      </c>
      <c r="BF6" s="14"/>
      <c r="BG6" s="14"/>
      <c r="BH6" s="14"/>
      <c r="BI6" s="14" t="s">
        <v>808</v>
      </c>
      <c r="BJ6" s="14" t="s">
        <v>562</v>
      </c>
      <c r="BK6" s="14" t="s">
        <v>562</v>
      </c>
      <c r="BM6" s="5">
        <v>2.5</v>
      </c>
      <c r="BN6" s="5">
        <v>1</v>
      </c>
      <c r="BO6" s="5">
        <v>1</v>
      </c>
      <c r="BP6" s="5">
        <v>0</v>
      </c>
      <c r="BU6" s="14" t="s">
        <v>787</v>
      </c>
      <c r="BV6" s="14" t="s">
        <v>562</v>
      </c>
      <c r="BW6" s="14" t="s">
        <v>562</v>
      </c>
      <c r="BY6" s="21">
        <v>0.1026</v>
      </c>
      <c r="BZ6" s="5">
        <v>1</v>
      </c>
      <c r="CA6" s="5">
        <v>0</v>
      </c>
      <c r="CB6" s="5">
        <v>0</v>
      </c>
      <c r="CF6" s="5" t="s">
        <v>562</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cm="1">
        <f t="array" aca="1" ref="U7" ca="1">ConfigCode($AA7,$AN7,$AO7,$AP7,$AQ7,$AR7,$AF7,$AG7,2)</f>
        <v>0x34=-38.50,-38.00;</v>
      </c>
      <c r="V7" s="37">
        <v>-0.25</v>
      </c>
      <c r="W7" s="37"/>
      <c r="X7" s="38">
        <v>-0.52272727272727204</v>
      </c>
      <c r="Y7" s="38">
        <v>-0.51999999999999869</v>
      </c>
      <c r="Z7" s="55">
        <f t="shared" ca="1" si="1"/>
        <v>2.25</v>
      </c>
      <c r="AA7" s="39" t="s">
        <v>966</v>
      </c>
      <c r="AB7" s="40">
        <v>2.5</v>
      </c>
      <c r="AC7" s="40" t="s">
        <v>995</v>
      </c>
      <c r="AD7" s="40">
        <v>1</v>
      </c>
      <c r="AE7" s="41">
        <v>0</v>
      </c>
      <c r="AF7" s="42">
        <v>-38.5</v>
      </c>
      <c r="AG7" s="47">
        <f t="shared" ref="AG7:AG13" si="7">AF6</f>
        <v>-38</v>
      </c>
      <c r="AH7" s="43">
        <f t="shared" ca="1" si="3"/>
        <v>-36.25</v>
      </c>
      <c r="AI7" s="43">
        <f t="shared" ca="1" si="4"/>
        <v>-35.75</v>
      </c>
      <c r="AJ7" s="44" cm="1">
        <f t="array" aca="1" ref="AJ7" ca="1" xml:space="preserve">
N("initial sens-loopgain")+
$AF7-BoxVal(ROW($AA7),26,COLUMN(INDIRECT("T"&amp;(INT(ROW($AA24)/65))*65+2)))</f>
        <v>-38.5</v>
      </c>
      <c r="AK7" s="44">
        <f t="shared" ca="1" si="5"/>
        <v>-38</v>
      </c>
      <c r="AL7" s="44" cm="1">
        <f t="array" aca="1" ref="AL7" ca="1" xml:space="preserve">
N("initial sens-loopgain-gain-gain ref-vcm")+
$AH7-
BoxVal(ROW($AA7),26,COLUMN(INDIRECT("T"&amp;(INT(ROW($AA24)/65))*65+2)))-
$AB7-
$W7-
IFERROR(VLOOKUP($AC7,$CT$1:$DC$31,7,FALSE),0)</f>
        <v>-38.75</v>
      </c>
      <c r="AM7" s="44">
        <f t="shared" ca="1" si="6"/>
        <v>-38.25</v>
      </c>
      <c r="AN7" s="36" t="str">
        <f t="shared" ca="1" si="2"/>
        <v>30</v>
      </c>
      <c r="AO7" s="36" t="str" cm="1">
        <f t="array" aca="1" ref="AO7" ca="1">ManualLookup(AB7,BoxVal(ROW(AB7),4,COLUMN(AO5)),INDIRECT(DO$3))</f>
        <v>04</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3"/>
      <c r="AT7" s="34"/>
      <c r="AU7" s="14" t="s">
        <v>968</v>
      </c>
      <c r="AV7" s="5" t="s">
        <v>582</v>
      </c>
      <c r="AW7" s="5" t="s">
        <v>581</v>
      </c>
      <c r="AX7" s="5" t="s">
        <v>255</v>
      </c>
      <c r="AY7" s="5" t="s">
        <v>255</v>
      </c>
      <c r="AZ7" s="5" t="s">
        <v>255</v>
      </c>
      <c r="BB7" s="14" t="s">
        <v>968</v>
      </c>
      <c r="BC7" s="5">
        <v>1</v>
      </c>
      <c r="BD7" s="5">
        <v>1</v>
      </c>
      <c r="BE7" s="5">
        <v>1</v>
      </c>
      <c r="BF7" s="14"/>
      <c r="BG7" s="14"/>
      <c r="BH7" s="14"/>
      <c r="BI7" s="14" t="s">
        <v>809</v>
      </c>
      <c r="BJ7" s="14" t="s">
        <v>562</v>
      </c>
      <c r="BK7" s="14" t="s">
        <v>562</v>
      </c>
      <c r="BM7" s="5">
        <v>3</v>
      </c>
      <c r="BN7" s="5">
        <v>0</v>
      </c>
      <c r="BO7" s="5">
        <v>1</v>
      </c>
      <c r="BP7" s="5">
        <v>1</v>
      </c>
      <c r="BU7" s="14" t="s">
        <v>788</v>
      </c>
      <c r="BV7" s="14" t="s">
        <v>562</v>
      </c>
      <c r="BW7" s="14" t="s">
        <v>562</v>
      </c>
      <c r="BY7" s="21">
        <v>7.6799999999999993E-2</v>
      </c>
      <c r="BZ7" s="5">
        <v>1</v>
      </c>
      <c r="CA7" s="5">
        <v>0</v>
      </c>
      <c r="CB7" s="5">
        <v>1</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966</v>
      </c>
      <c r="U8" s="36" t="str" cm="1">
        <f t="array" aca="1" ref="U8" ca="1">ConfigCode($AA8,$AN8,$AO8,$AP8,$AQ8,$AR8,$AF8,$AG8,2)</f>
        <v>0x4B=-38.60,-38.50;</v>
      </c>
      <c r="V8" s="37">
        <v>-0.15</v>
      </c>
      <c r="W8" s="37"/>
      <c r="X8" s="38">
        <v>6.9367088607594718E-2</v>
      </c>
      <c r="Y8" s="38">
        <v>8.0000000000001792E-2</v>
      </c>
      <c r="Z8" s="55">
        <f t="shared" ca="1" si="1"/>
        <v>2.3385919999999998</v>
      </c>
      <c r="AA8" s="39" t="s">
        <v>967</v>
      </c>
      <c r="AB8" s="40">
        <v>2</v>
      </c>
      <c r="AC8" s="40" t="s">
        <v>995</v>
      </c>
      <c r="AD8" s="40">
        <v>1</v>
      </c>
      <c r="AE8" s="41">
        <v>-2.5600000000000001E-2</v>
      </c>
      <c r="AF8" s="42">
        <v>-38.6</v>
      </c>
      <c r="AG8" s="47">
        <f t="shared" si="7"/>
        <v>-38.5</v>
      </c>
      <c r="AH8" s="43">
        <f t="shared" ca="1" si="3"/>
        <v>-36.261408000000003</v>
      </c>
      <c r="AI8" s="43">
        <f t="shared" ca="1" si="4"/>
        <v>-36.161408000000002</v>
      </c>
      <c r="AJ8" s="44" cm="1">
        <f t="array" aca="1" ref="AJ8" ca="1" xml:space="preserve">
N("initial sens-loopgain")+
$AF8-BoxVal(ROW($AA8),26,COLUMN(INDIRECT("T"&amp;(INT(ROW($AA25)/65))*65+2)))</f>
        <v>-38.6</v>
      </c>
      <c r="AK8" s="44">
        <f t="shared" ca="1" si="5"/>
        <v>-38.5</v>
      </c>
      <c r="AL8" s="44" cm="1">
        <f t="array" aca="1" ref="AL8" ca="1" xml:space="preserve">
N("initial sens-loopgain-gain-gain ref-vcm")+
$AH8-
BoxVal(ROW($AA8),26,COLUMN(INDIRECT("T"&amp;(INT(ROW($AA25)/65))*65+2)))-
$AB8-
$W8-
IFERROR(VLOOKUP($AC8,$CT$1:$DC$31,7,FALSE),0)</f>
        <v>-38.261408000000003</v>
      </c>
      <c r="AM8" s="44">
        <f t="shared" ca="1" si="6"/>
        <v>-38.161408000000002</v>
      </c>
      <c r="AN8" s="36" t="str">
        <f t="shared" ca="1" si="2"/>
        <v>40</v>
      </c>
      <c r="AO8" s="36" t="str" cm="1">
        <f t="array" aca="1" ref="AO8" ca="1">ManualLookup(AB8,BoxVal(ROW(AB8),4,COLUMN(AO6)),INDIRECT(DO$3))</f>
        <v>03</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08</v>
      </c>
      <c r="AS8" s="33"/>
      <c r="AT8" s="34"/>
      <c r="AU8" s="14" t="s">
        <v>969</v>
      </c>
      <c r="AV8" s="5" t="s">
        <v>583</v>
      </c>
      <c r="AW8" s="5" t="s">
        <v>582</v>
      </c>
      <c r="AX8" s="5" t="s">
        <v>255</v>
      </c>
      <c r="AY8" s="5" t="s">
        <v>255</v>
      </c>
      <c r="AZ8" s="5" t="s">
        <v>255</v>
      </c>
      <c r="BB8" s="14" t="s">
        <v>969</v>
      </c>
      <c r="BC8" s="5">
        <v>0</v>
      </c>
      <c r="BD8" s="5">
        <v>1</v>
      </c>
      <c r="BE8" s="5">
        <v>0</v>
      </c>
      <c r="BF8" s="14"/>
      <c r="BG8" s="14"/>
      <c r="BH8" s="14"/>
      <c r="BI8" s="14" t="s">
        <v>810</v>
      </c>
      <c r="BJ8" s="14" t="s">
        <v>562</v>
      </c>
      <c r="BK8" s="14" t="s">
        <v>562</v>
      </c>
      <c r="BM8" s="5">
        <v>4</v>
      </c>
      <c r="BN8" s="5">
        <v>1</v>
      </c>
      <c r="BO8" s="5">
        <v>0</v>
      </c>
      <c r="BP8" s="5">
        <v>0</v>
      </c>
      <c r="BU8" s="14" t="s">
        <v>789</v>
      </c>
      <c r="BV8" s="14" t="s">
        <v>562</v>
      </c>
      <c r="BW8" s="14" t="s">
        <v>562</v>
      </c>
      <c r="BY8" s="21">
        <v>5.1299999999999998E-2</v>
      </c>
      <c r="BZ8" s="5">
        <v>1</v>
      </c>
      <c r="CA8" s="5">
        <v>1</v>
      </c>
      <c r="CB8" s="5">
        <v>0</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cm="1">
        <f t="array" aca="1" ref="U9" ca="1">ConfigCode($AA9,$AN9,$AO9,$AP9,$AQ9,$AR9,$AF9,$AG9,2)</f>
        <v>0x4C=-38.90,-38.60;</v>
      </c>
      <c r="V9" s="37">
        <v>-0.15</v>
      </c>
      <c r="W9" s="37"/>
      <c r="X9" s="38">
        <v>0.21230769230769289</v>
      </c>
      <c r="Y9" s="38">
        <v>0.23200000000000193</v>
      </c>
      <c r="Z9" s="55">
        <f t="shared" ca="1" si="1"/>
        <v>2.8385919999999998</v>
      </c>
      <c r="AA9" s="39" t="s">
        <v>967</v>
      </c>
      <c r="AB9" s="40">
        <v>2.5</v>
      </c>
      <c r="AC9" s="40" t="s">
        <v>995</v>
      </c>
      <c r="AD9" s="40">
        <v>1</v>
      </c>
      <c r="AE9" s="41">
        <v>-2.5600000000000001E-2</v>
      </c>
      <c r="AF9" s="42">
        <v>-38.9</v>
      </c>
      <c r="AG9" s="47">
        <f t="shared" si="7"/>
        <v>-38.6</v>
      </c>
      <c r="AH9" s="43">
        <f t="shared" ca="1" si="3"/>
        <v>-36.061408</v>
      </c>
      <c r="AI9" s="43">
        <f t="shared" ca="1" si="4"/>
        <v>-35.761408000000003</v>
      </c>
      <c r="AJ9" s="44" cm="1">
        <f t="array" aca="1" ref="AJ9" ca="1" xml:space="preserve">
N("initial sens-loopgain")+
$AF9-BoxVal(ROW($AA9),26,COLUMN(INDIRECT("T"&amp;(INT(ROW($AA26)/65))*65+2)))</f>
        <v>-38.9</v>
      </c>
      <c r="AK9" s="44">
        <f t="shared" ca="1" si="5"/>
        <v>-38.6</v>
      </c>
      <c r="AL9" s="44" cm="1">
        <f t="array" aca="1" ref="AL9" ca="1" xml:space="preserve">
N("initial sens-loopgain-gain-gain ref-vcm")+
$AH9-
BoxVal(ROW($AA9),26,COLUMN(INDIRECT("T"&amp;(INT(ROW($AA26)/65))*65+2)))-
$AB9-
$W9-
IFERROR(VLOOKUP($AC9,$CT$1:$DC$31,7,FALSE),0)</f>
        <v>-38.561408</v>
      </c>
      <c r="AM9" s="44">
        <f t="shared" ca="1" si="6"/>
        <v>-38.261408000000003</v>
      </c>
      <c r="AN9" s="36" t="str">
        <f t="shared" ca="1" si="2"/>
        <v>40</v>
      </c>
      <c r="AO9" s="36" t="str" cm="1">
        <f t="array" aca="1" ref="AO9" ca="1">ManualLookup(AB9,BoxVal(ROW(AB9),4,COLUMN(AO7)),INDIRECT(DO$3))</f>
        <v>04</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08</v>
      </c>
      <c r="AS9" s="33"/>
      <c r="AT9" s="34"/>
      <c r="AU9" s="14" t="s">
        <v>587</v>
      </c>
      <c r="AV9" s="14" t="s">
        <v>562</v>
      </c>
      <c r="AW9" s="5" t="s">
        <v>583</v>
      </c>
      <c r="AX9" s="5" t="s">
        <v>255</v>
      </c>
      <c r="AY9" s="5" t="s">
        <v>255</v>
      </c>
      <c r="AZ9" s="5" t="s">
        <v>255</v>
      </c>
      <c r="BB9" s="14" t="s">
        <v>587</v>
      </c>
      <c r="BC9" s="5">
        <v>0</v>
      </c>
      <c r="BD9" s="5">
        <v>0</v>
      </c>
      <c r="BE9" s="5">
        <v>1</v>
      </c>
      <c r="BF9" s="14"/>
      <c r="BG9" s="14"/>
      <c r="BH9" s="14"/>
      <c r="BI9" s="14" t="s">
        <v>811</v>
      </c>
      <c r="BJ9" s="14" t="s">
        <v>562</v>
      </c>
      <c r="BK9" s="14" t="s">
        <v>562</v>
      </c>
      <c r="BM9" s="5">
        <v>5</v>
      </c>
      <c r="BN9" s="5">
        <v>1</v>
      </c>
      <c r="BO9" s="5">
        <v>1</v>
      </c>
      <c r="BP9" s="5">
        <v>1</v>
      </c>
      <c r="BU9" s="14" t="s">
        <v>790</v>
      </c>
      <c r="BV9" s="14" t="s">
        <v>562</v>
      </c>
      <c r="BW9" s="14" t="s">
        <v>562</v>
      </c>
      <c r="BY9" s="21">
        <v>2.5600000000000001E-2</v>
      </c>
      <c r="BZ9" s="5">
        <v>1</v>
      </c>
      <c r="CA9" s="5">
        <v>1</v>
      </c>
      <c r="CB9" s="5">
        <v>1</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cm="1">
        <f t="array" aca="1" ref="U10" ca="1">ConfigCode($AA10,$AN10,$AO10,$AP10,$AQ10,$AR10,$AF10,$AG10,2)</f>
        <v>0x43=-39.05,-38.90;</v>
      </c>
      <c r="V10" s="37">
        <v>-0.25</v>
      </c>
      <c r="W10" s="37"/>
      <c r="X10" s="38">
        <v>0.58500000000000085</v>
      </c>
      <c r="Y10" s="38">
        <v>0.57200000000000217</v>
      </c>
      <c r="Z10" s="55">
        <f t="shared" ca="1" si="1"/>
        <v>2.8</v>
      </c>
      <c r="AA10" s="39" t="s">
        <v>967</v>
      </c>
      <c r="AB10" s="40">
        <v>2</v>
      </c>
      <c r="AC10" s="40" t="s">
        <v>995</v>
      </c>
      <c r="AD10" s="40">
        <v>1</v>
      </c>
      <c r="AE10" s="41">
        <v>0</v>
      </c>
      <c r="AF10" s="42">
        <v>-39.049999999999997</v>
      </c>
      <c r="AG10" s="47">
        <f t="shared" si="7"/>
        <v>-38.9</v>
      </c>
      <c r="AH10" s="43">
        <f t="shared" ca="1" si="3"/>
        <v>-36.25</v>
      </c>
      <c r="AI10" s="43">
        <f t="shared" ca="1" si="4"/>
        <v>-36.1</v>
      </c>
      <c r="AJ10" s="44" cm="1">
        <f t="array" aca="1" ref="AJ10" ca="1" xml:space="preserve">
N("initial sens-loopgain")+
$AF10-BoxVal(ROW($AA10),26,COLUMN(INDIRECT("T"&amp;(INT(ROW($AA27)/65))*65+2)))</f>
        <v>-39.049999999999997</v>
      </c>
      <c r="AK10" s="44">
        <f t="shared" ca="1" si="5"/>
        <v>-38.9</v>
      </c>
      <c r="AL10" s="44" cm="1">
        <f t="array" aca="1" ref="AL10" ca="1" xml:space="preserve">
N("initial sens-loopgain-gain-gain ref-vcm")+
$AH10-
BoxVal(ROW($AA10),26,COLUMN(INDIRECT("T"&amp;(INT(ROW($AA27)/65))*65+2)))-
$AB10-
$W10-
IFERROR(VLOOKUP($AC10,$CT$1:$DC$31,7,FALSE),0)</f>
        <v>-38.25</v>
      </c>
      <c r="AM10" s="44">
        <f t="shared" ca="1" si="6"/>
        <v>-38.1</v>
      </c>
      <c r="AN10" s="36" t="str">
        <f t="shared" ca="1" si="2"/>
        <v>40</v>
      </c>
      <c r="AO10" s="36" t="str" cm="1">
        <f t="array" aca="1" ref="AO10" ca="1">ManualLookup(AB10,BoxVal(ROW(AB10),4,COLUMN(AO8)),INDIRECT(DO$3))</f>
        <v>03</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3"/>
      <c r="AT10" s="34"/>
      <c r="AU10" s="5" t="s">
        <v>436</v>
      </c>
      <c r="AV10" s="14" t="s">
        <v>562</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t="s">
        <v>562</v>
      </c>
      <c r="BU10" s="14" t="s">
        <v>562</v>
      </c>
      <c r="BV10" s="14" t="s">
        <v>562</v>
      </c>
      <c r="BW10" s="14" t="s">
        <v>562</v>
      </c>
      <c r="BY10" s="21"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1062</v>
      </c>
      <c r="U11" s="36" t="str" cm="1">
        <f t="array" aca="1" ref="U11" ca="1">ConfigCode($AA11,$AN11,$AO11,$AP11,$AQ11,$AR11,$AF11,$AG11,2)</f>
        <v>0x44=-39.55,-39.05;</v>
      </c>
      <c r="V11" s="37">
        <v>-0.25</v>
      </c>
      <c r="W11" s="37"/>
      <c r="X11" s="38">
        <v>0.74349999999999983</v>
      </c>
      <c r="Y11" s="38">
        <v>0.78000000000000236</v>
      </c>
      <c r="Z11" s="55">
        <f t="shared" ca="1" si="1"/>
        <v>3.3</v>
      </c>
      <c r="AA11" s="39" t="s">
        <v>967</v>
      </c>
      <c r="AB11" s="40">
        <v>2.5</v>
      </c>
      <c r="AC11" s="40" t="s">
        <v>995</v>
      </c>
      <c r="AD11" s="40">
        <v>1</v>
      </c>
      <c r="AE11" s="41">
        <v>0</v>
      </c>
      <c r="AF11" s="42">
        <v>-39.549999999999997</v>
      </c>
      <c r="AG11" s="47">
        <f t="shared" si="7"/>
        <v>-39.049999999999997</v>
      </c>
      <c r="AH11" s="43">
        <f t="shared" ca="1" si="3"/>
        <v>-36.25</v>
      </c>
      <c r="AI11" s="43">
        <f t="shared" ca="1" si="4"/>
        <v>-35.75</v>
      </c>
      <c r="AJ11" s="44" cm="1">
        <f t="array" aca="1" ref="AJ11" ca="1" xml:space="preserve">
N("initial sens-loopgain")+
$AF11-BoxVal(ROW($AA11),26,COLUMN(INDIRECT("T"&amp;(INT(ROW($AA28)/65))*65+2)))</f>
        <v>-39.549999999999997</v>
      </c>
      <c r="AK11" s="44">
        <f t="shared" ca="1" si="5"/>
        <v>-39.049999999999997</v>
      </c>
      <c r="AL11" s="44" cm="1">
        <f t="array" aca="1" ref="AL11" ca="1" xml:space="preserve">
N("initial sens-loopgain-gain-gain ref-vcm")+
$AH11-
BoxVal(ROW($AA11),26,COLUMN(INDIRECT("T"&amp;(INT(ROW($AA28)/65))*65+2)))-
$AB11-
$W11-
IFERROR(VLOOKUP($AC11,$CT$1:$DC$31,7,FALSE),0)</f>
        <v>-38.75</v>
      </c>
      <c r="AM11" s="44">
        <f t="shared" ca="1" si="6"/>
        <v>-38.25</v>
      </c>
      <c r="AN11" s="36" t="str">
        <f t="shared" ca="1" si="2"/>
        <v>40</v>
      </c>
      <c r="AO11" s="36" t="str" cm="1">
        <f t="array" aca="1" ref="AO11" ca="1">ManualLookup(AB11,BoxVal(ROW(AB11),4,COLUMN(AO9)),INDIRECT(DO$3))</f>
        <v>04</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3"/>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cm="1">
        <f t="array" aca="1" ref="U12" ca="1">ConfigCode($AA12,$AN12,$AO12,$AP12,$AQ12,$AR12,$AF12,$AG12,2)</f>
        <v>0x5C=-40.00,-39.55;</v>
      </c>
      <c r="V12" s="37">
        <v>-0.15</v>
      </c>
      <c r="W12" s="37"/>
      <c r="X12" s="38">
        <v>1.2318181818181821</v>
      </c>
      <c r="Y12" s="38">
        <v>1.2120000000000026</v>
      </c>
      <c r="Z12" s="55">
        <f t="shared" ca="1" si="1"/>
        <v>3.7555679999999998</v>
      </c>
      <c r="AA12" s="39" t="s">
        <v>968</v>
      </c>
      <c r="AB12" s="40">
        <v>2.5</v>
      </c>
      <c r="AC12" s="40" t="s">
        <v>995</v>
      </c>
      <c r="AD12" s="40">
        <v>1</v>
      </c>
      <c r="AE12" s="41">
        <v>-2.5600000000000001E-2</v>
      </c>
      <c r="AF12" s="42">
        <v>-40</v>
      </c>
      <c r="AG12" s="47">
        <f t="shared" si="7"/>
        <v>-39.549999999999997</v>
      </c>
      <c r="AH12" s="43">
        <f t="shared" ca="1" si="3"/>
        <v>-36.244432000000003</v>
      </c>
      <c r="AI12" s="43">
        <f t="shared" ca="1" si="4"/>
        <v>-35.794432</v>
      </c>
      <c r="AJ12" s="44" cm="1">
        <f t="array" aca="1" ref="AJ12" ca="1" xml:space="preserve">
N("initial sens-loopgain")+
$AF12-BoxVal(ROW($AA12),26,COLUMN(INDIRECT("T"&amp;(INT(ROW($AA29)/65))*65+2)))</f>
        <v>-40</v>
      </c>
      <c r="AK12" s="44">
        <f t="shared" ca="1" si="5"/>
        <v>-39.549999999999997</v>
      </c>
      <c r="AL12" s="44" cm="1">
        <f t="array" aca="1" ref="AL12" ca="1" xml:space="preserve">
N("initial sens-loopgain-gain-gain ref-vcm")+
$AH12-
BoxVal(ROW($AA12),26,COLUMN(INDIRECT("T"&amp;(INT(ROW($AA29)/65))*65+2)))-
$AB12-
$W12-
IFERROR(VLOOKUP($AC12,$CT$1:$DC$31,7,FALSE),0)</f>
        <v>-38.744432000000003</v>
      </c>
      <c r="AM12" s="44">
        <f t="shared" ca="1" si="6"/>
        <v>-38.294432</v>
      </c>
      <c r="AN12" s="36" t="str">
        <f t="shared" ca="1" si="2"/>
        <v>50</v>
      </c>
      <c r="AO12" s="36" t="str" cm="1">
        <f t="array" aca="1" ref="AO12" ca="1">ManualLookup(AB12,BoxVal(ROW(AB12),4,COLUMN(AO10)),INDIRECT(DO$3))</f>
        <v>04</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08</v>
      </c>
      <c r="AS12" s="33"/>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cm="1">
        <f t="array" aca="1" ref="U13" ca="1">ConfigCode($AA13,$AN13,$AO13,$AP13,$AQ13,$AR13,$AF13,$AG13,2)</f>
        <v>0x5D=-40.35,-40.00;</v>
      </c>
      <c r="V13" s="37">
        <v>-0.05</v>
      </c>
      <c r="W13" s="37"/>
      <c r="X13" s="38"/>
      <c r="Y13" s="38"/>
      <c r="Z13" s="55">
        <f t="shared" ca="1" si="1"/>
        <v>4.3555679999999999</v>
      </c>
      <c r="AA13" s="39" t="s">
        <v>968</v>
      </c>
      <c r="AB13" s="40">
        <v>3</v>
      </c>
      <c r="AC13" s="40" t="s">
        <v>995</v>
      </c>
      <c r="AD13" s="40">
        <v>1</v>
      </c>
      <c r="AE13" s="41">
        <v>-2.5600000000000001E-2</v>
      </c>
      <c r="AF13" s="42">
        <v>-40.35</v>
      </c>
      <c r="AG13" s="47">
        <f t="shared" si="7"/>
        <v>-40</v>
      </c>
      <c r="AH13" s="43">
        <f t="shared" ca="1" si="3"/>
        <v>-35.994432000000003</v>
      </c>
      <c r="AI13" s="43">
        <f t="shared" ca="1" si="4"/>
        <v>-35.644432000000002</v>
      </c>
      <c r="AJ13" s="44" cm="1">
        <f t="array" aca="1" ref="AJ13" ca="1" xml:space="preserve">
N("initial sens-loopgain")+
$AF13-BoxVal(ROW($AA13),26,COLUMN(INDIRECT("T"&amp;(INT(ROW($AA30)/65))*65+2)))</f>
        <v>-40.35</v>
      </c>
      <c r="AK13" s="44">
        <f t="shared" ca="1" si="5"/>
        <v>-40</v>
      </c>
      <c r="AL13" s="44" cm="1">
        <f t="array" aca="1" ref="AL13" ca="1" xml:space="preserve">
N("initial sens-loopgain-gain-gain ref-vcm")+
$AH13-
BoxVal(ROW($AA13),26,COLUMN(INDIRECT("T"&amp;(INT(ROW($AA30)/65))*65+2)))-
$AB13-
$W13-
IFERROR(VLOOKUP($AC13,$CT$1:$DC$31,7,FALSE),0)</f>
        <v>-38.994432000000003</v>
      </c>
      <c r="AM13" s="44">
        <f t="shared" ca="1" si="6"/>
        <v>-38.644432000000002</v>
      </c>
      <c r="AN13" s="36" t="str">
        <f t="shared" ca="1" si="2"/>
        <v>50</v>
      </c>
      <c r="AO13" s="36" t="str" cm="1">
        <f t="array" aca="1" ref="AO13" ca="1">ManualLookup(AB13,BoxVal(ROW(AB13),4,COLUMN(AO11)),INDIRECT(DO$3))</f>
        <v>05</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08</v>
      </c>
      <c r="AS13" s="33"/>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1074</v>
      </c>
      <c r="U14" s="36"/>
      <c r="V14" s="37"/>
      <c r="W14" s="37"/>
      <c r="X14" s="38"/>
      <c r="Y14" s="68"/>
      <c r="Z14" s="55"/>
      <c r="AA14" s="39"/>
      <c r="AB14" s="40"/>
      <c r="AC14" s="40"/>
      <c r="AD14" s="40"/>
      <c r="AE14" s="41"/>
      <c r="AF14" s="42"/>
      <c r="AG14" s="47"/>
      <c r="AH14" s="43"/>
      <c r="AI14" s="43"/>
      <c r="AJ14" s="44"/>
      <c r="AK14" s="44"/>
      <c r="AL14" s="44"/>
      <c r="AM14" s="44"/>
      <c r="AN14" s="36"/>
      <c r="AO14" s="36"/>
      <c r="AP14" s="36"/>
      <c r="AQ14" s="36"/>
      <c r="AR14" s="36"/>
      <c r="AS14" s="33"/>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1071</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VLOOKUP(T4,MPN!$A$1:$E$1000,4,FALSE)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0.5</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12V_TestMode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VLOOKUP($T4,MPN!$A$1:$E$500,2,FALSE)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e">
        <f>VLOOKUP($T5,ASIC!$A$1:$B$200,2,FALSE)</f>
        <v>#N/A</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N026A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VLOOKUP($T4,MPN!$A$1:$E$500,5,FALSE)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5</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45854</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9</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0.9V : 25~31 (uA)
Vdc&amp;Remark: 0.5V~0.7V</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7.8V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8.4V</v>
      </c>
      <c r="T36" s="3">
        <v>-1.9</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9V</v>
      </c>
      <c r="T37" s="3">
        <v>-1</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9.6V</v>
      </c>
      <c r="T38" s="3">
        <v>0</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10.2V</v>
      </c>
      <c r="T39" s="3">
        <v>1.05</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10.8V</v>
      </c>
      <c r="T40" s="3">
        <v>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11.4V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5"/>
    </row>
    <row r="67" spans="19:45" ht="30" customHeight="1" x14ac:dyDescent="0.25">
      <c r="S67" s="5"/>
    </row>
    <row r="68" spans="19:45" ht="30" customHeight="1" x14ac:dyDescent="0.25">
      <c r="S68" s="5"/>
    </row>
    <row r="69" spans="19:45" ht="30" customHeight="1" x14ac:dyDescent="0.25">
      <c r="S69" s="5"/>
    </row>
    <row r="70" spans="19:45" ht="30" customHeight="1" x14ac:dyDescent="0.25">
      <c r="S70" s="5"/>
    </row>
    <row r="71" spans="19:45" ht="30" customHeight="1" x14ac:dyDescent="0.25">
      <c r="S71" s="5"/>
    </row>
    <row r="72" spans="19:45" ht="30" customHeight="1" x14ac:dyDescent="0.25">
      <c r="S72" s="5"/>
    </row>
    <row r="73" spans="19:45" ht="30" customHeight="1" x14ac:dyDescent="0.25">
      <c r="S73" s="5"/>
    </row>
    <row r="74" spans="19:45" ht="30" customHeight="1" x14ac:dyDescent="0.25">
      <c r="S74" s="5"/>
    </row>
    <row r="75" spans="19:45" ht="30" customHeight="1" x14ac:dyDescent="0.25">
      <c r="S75" s="5"/>
    </row>
    <row r="76" spans="19:45" ht="30" customHeight="1" x14ac:dyDescent="0.25">
      <c r="S76" s="5"/>
    </row>
    <row r="77" spans="19:45" ht="30" customHeight="1" x14ac:dyDescent="0.25">
      <c r="S77" s="5"/>
    </row>
    <row r="78" spans="19:45" ht="30" customHeight="1" x14ac:dyDescent="0.25">
      <c r="S78" s="5"/>
    </row>
    <row r="79" spans="19:45" ht="30" customHeight="1" x14ac:dyDescent="0.25">
      <c r="S79" s="5"/>
    </row>
    <row r="80" spans="19:45" ht="30" customHeight="1" x14ac:dyDescent="0.25">
      <c r="S80" s="5"/>
    </row>
    <row r="81" spans="19:19" ht="30" customHeight="1" x14ac:dyDescent="0.25">
      <c r="S81" s="5"/>
    </row>
    <row r="82" spans="19:19" ht="30" customHeight="1" x14ac:dyDescent="0.25">
      <c r="S82" s="5"/>
    </row>
    <row r="83" spans="19:19" ht="30" customHeight="1" x14ac:dyDescent="0.25">
      <c r="S83" s="5"/>
    </row>
    <row r="84" spans="19:19" ht="30" customHeight="1" x14ac:dyDescent="0.25">
      <c r="S84" s="5"/>
    </row>
    <row r="85" spans="19:19" ht="30" customHeight="1" x14ac:dyDescent="0.25">
      <c r="S85" s="5"/>
    </row>
    <row r="86" spans="19:19" ht="30" customHeight="1" x14ac:dyDescent="0.25">
      <c r="S86" s="5"/>
    </row>
    <row r="87" spans="19:19" ht="30" customHeight="1" x14ac:dyDescent="0.25">
      <c r="S87" s="5"/>
    </row>
    <row r="88" spans="19:19" ht="30" customHeight="1" x14ac:dyDescent="0.25">
      <c r="S88" s="5"/>
    </row>
    <row r="89" spans="19:19" ht="30" customHeight="1" x14ac:dyDescent="0.25">
      <c r="S89" s="5"/>
    </row>
    <row r="90" spans="19:19" ht="30" customHeight="1" x14ac:dyDescent="0.25">
      <c r="S90" s="5"/>
    </row>
    <row r="91" spans="19:19" ht="30" customHeight="1" x14ac:dyDescent="0.25">
      <c r="S91" s="5"/>
    </row>
    <row r="92" spans="19:19" ht="30" customHeight="1" x14ac:dyDescent="0.25">
      <c r="S92" s="5"/>
    </row>
    <row r="93" spans="19:19" ht="30" customHeight="1" x14ac:dyDescent="0.25">
      <c r="S93" s="5"/>
    </row>
    <row r="94" spans="19:19" ht="30" customHeight="1" x14ac:dyDescent="0.25">
      <c r="S94" s="5"/>
    </row>
    <row r="95" spans="19:19" ht="30" customHeight="1" x14ac:dyDescent="0.25">
      <c r="S95" s="5"/>
    </row>
    <row r="96" spans="19:19" ht="30" customHeight="1" x14ac:dyDescent="0.25">
      <c r="S96" s="5"/>
    </row>
    <row r="97" spans="19:19" ht="30" customHeight="1" x14ac:dyDescent="0.25">
      <c r="S97" s="5"/>
    </row>
    <row r="98" spans="19:19" ht="30" customHeight="1" x14ac:dyDescent="0.25">
      <c r="S98" s="5"/>
    </row>
    <row r="99" spans="19:19" ht="30" customHeight="1" x14ac:dyDescent="0.25">
      <c r="S99" s="5"/>
    </row>
    <row r="100" spans="19:19" ht="30" customHeight="1" x14ac:dyDescent="0.25">
      <c r="S100" s="5"/>
    </row>
    <row r="101" spans="19:19" ht="30" customHeight="1" x14ac:dyDescent="0.25">
      <c r="S101" s="5"/>
    </row>
    <row r="102" spans="19:19" ht="30" customHeight="1" x14ac:dyDescent="0.25">
      <c r="S102" s="5"/>
    </row>
    <row r="103" spans="19:19" ht="30" customHeight="1" x14ac:dyDescent="0.25">
      <c r="S103" s="5"/>
    </row>
    <row r="104" spans="19:19" ht="30" customHeight="1" x14ac:dyDescent="0.25">
      <c r="S104" s="5"/>
    </row>
    <row r="105" spans="19:19" ht="30" customHeight="1" x14ac:dyDescent="0.25">
      <c r="S105" s="5"/>
    </row>
    <row r="106" spans="19:19" ht="30" customHeight="1" x14ac:dyDescent="0.25">
      <c r="S106" s="5"/>
    </row>
    <row r="107" spans="19:19" ht="30" customHeight="1" x14ac:dyDescent="0.25">
      <c r="S107" s="5"/>
    </row>
    <row r="108" spans="19:19" ht="30" customHeight="1" x14ac:dyDescent="0.25">
      <c r="S108" s="5"/>
    </row>
    <row r="109" spans="19:19" ht="30" customHeight="1" x14ac:dyDescent="0.25">
      <c r="S109" s="5"/>
    </row>
    <row r="110" spans="19:19" ht="30" customHeight="1" x14ac:dyDescent="0.25">
      <c r="S110" s="5"/>
    </row>
    <row r="111" spans="19:19" ht="30" customHeight="1" x14ac:dyDescent="0.25">
      <c r="S111" s="5"/>
    </row>
    <row r="112" spans="19:19" ht="30" customHeight="1" x14ac:dyDescent="0.25">
      <c r="S112" s="5"/>
    </row>
    <row r="113" spans="19:19" ht="30" customHeight="1" x14ac:dyDescent="0.25">
      <c r="S113" s="5"/>
    </row>
    <row r="114" spans="19:19" ht="30" customHeight="1" x14ac:dyDescent="0.25">
      <c r="S114" s="5"/>
    </row>
    <row r="115" spans="19:19" ht="30" customHeight="1" x14ac:dyDescent="0.25">
      <c r="S115" s="5"/>
    </row>
    <row r="116" spans="19:19" ht="30" customHeight="1" x14ac:dyDescent="0.25">
      <c r="S116" s="5"/>
    </row>
    <row r="117" spans="19:19" ht="30" customHeight="1" x14ac:dyDescent="0.25">
      <c r="S117" s="5"/>
    </row>
    <row r="118" spans="19:19" ht="30" customHeight="1" x14ac:dyDescent="0.25">
      <c r="S118" s="5"/>
    </row>
    <row r="119" spans="19:19" ht="30" customHeight="1" x14ac:dyDescent="0.25">
      <c r="S119" s="5"/>
    </row>
    <row r="120" spans="19:19" ht="30" customHeight="1" x14ac:dyDescent="0.25">
      <c r="S120" s="5"/>
    </row>
    <row r="121" spans="19:19" ht="30" customHeight="1" x14ac:dyDescent="0.25">
      <c r="S121" s="5"/>
    </row>
    <row r="122" spans="19:19" ht="30" customHeight="1" x14ac:dyDescent="0.25">
      <c r="S122" s="5"/>
    </row>
    <row r="123" spans="19:19" ht="30" customHeight="1" x14ac:dyDescent="0.25">
      <c r="S123" s="5"/>
    </row>
    <row r="124" spans="19:19" ht="30" customHeight="1" x14ac:dyDescent="0.25">
      <c r="S124" s="5"/>
    </row>
    <row r="125" spans="19:19" ht="30" customHeight="1" x14ac:dyDescent="0.25">
      <c r="S125" s="5"/>
    </row>
    <row r="126" spans="19:19" ht="30" customHeight="1" x14ac:dyDescent="0.25">
      <c r="S126" s="5"/>
    </row>
    <row r="127" spans="19:19" ht="30" customHeight="1" x14ac:dyDescent="0.25">
      <c r="S127" s="5"/>
    </row>
    <row r="128" spans="19:19" ht="30" customHeight="1" x14ac:dyDescent="0.25">
      <c r="S128" s="5"/>
    </row>
    <row r="129" spans="19:19" ht="30" customHeight="1" x14ac:dyDescent="0.25">
      <c r="S129" s="5"/>
    </row>
    <row r="130" spans="19:19" ht="30" customHeight="1" x14ac:dyDescent="0.25">
      <c r="S130" s="5"/>
    </row>
    <row r="131" spans="19:19" ht="30" customHeight="1" x14ac:dyDescent="0.25">
      <c r="S131" s="5"/>
    </row>
    <row r="132" spans="19:19" ht="30" customHeight="1" x14ac:dyDescent="0.25">
      <c r="S132" s="5"/>
    </row>
    <row r="133" spans="19:19" ht="30" customHeight="1" x14ac:dyDescent="0.25">
      <c r="S133" s="5"/>
    </row>
    <row r="134" spans="19:19" ht="30" customHeight="1" x14ac:dyDescent="0.25">
      <c r="S134" s="5"/>
    </row>
    <row r="135" spans="19:19" ht="30" customHeight="1" x14ac:dyDescent="0.25">
      <c r="S135" s="5"/>
    </row>
    <row r="136" spans="19:19" ht="30" customHeight="1" x14ac:dyDescent="0.25">
      <c r="S136" s="5"/>
    </row>
    <row r="137" spans="19:19" ht="30" customHeight="1" x14ac:dyDescent="0.25">
      <c r="S137" s="5"/>
    </row>
    <row r="138" spans="19:19" ht="30" customHeight="1" x14ac:dyDescent="0.25">
      <c r="S138" s="5"/>
    </row>
    <row r="139" spans="19:19" ht="30" customHeight="1" x14ac:dyDescent="0.25">
      <c r="S139" s="5"/>
    </row>
    <row r="140" spans="19:19" ht="30" customHeight="1" x14ac:dyDescent="0.25">
      <c r="S140" s="5"/>
    </row>
    <row r="141" spans="19:19" ht="30" customHeight="1" x14ac:dyDescent="0.25">
      <c r="S141" s="5"/>
    </row>
    <row r="142" spans="19:19" ht="30" customHeight="1" x14ac:dyDescent="0.25">
      <c r="S142" s="5"/>
    </row>
    <row r="143" spans="19:19" ht="30" customHeight="1" x14ac:dyDescent="0.25">
      <c r="S143" s="5"/>
    </row>
    <row r="144" spans="19:19" ht="30" customHeight="1" x14ac:dyDescent="0.25">
      <c r="S144" s="5"/>
    </row>
    <row r="145" spans="19:19" ht="30" customHeight="1" x14ac:dyDescent="0.25">
      <c r="S145" s="5"/>
    </row>
    <row r="146" spans="19:19" ht="30" customHeight="1" x14ac:dyDescent="0.25">
      <c r="S146" s="5"/>
    </row>
    <row r="147" spans="19:19" ht="30" customHeight="1" x14ac:dyDescent="0.25">
      <c r="S147" s="5"/>
    </row>
    <row r="148" spans="19:19" ht="30" customHeight="1" x14ac:dyDescent="0.25">
      <c r="S148" s="5"/>
    </row>
    <row r="149" spans="19:19" ht="30" customHeight="1" x14ac:dyDescent="0.25">
      <c r="S149" s="5"/>
    </row>
    <row r="150" spans="19:19" ht="30" customHeight="1" x14ac:dyDescent="0.25">
      <c r="S150" s="5"/>
    </row>
    <row r="151" spans="19:19" ht="30" customHeight="1" x14ac:dyDescent="0.25">
      <c r="S151" s="5"/>
    </row>
    <row r="152" spans="19:19" ht="30" customHeight="1" x14ac:dyDescent="0.25">
      <c r="S152" s="5"/>
    </row>
    <row r="153" spans="19:19" ht="30" customHeight="1" x14ac:dyDescent="0.25">
      <c r="S153" s="5"/>
    </row>
    <row r="154" spans="19:19" ht="30" customHeight="1" x14ac:dyDescent="0.25">
      <c r="S154" s="5"/>
    </row>
    <row r="155" spans="19:19" ht="30" customHeight="1" x14ac:dyDescent="0.25">
      <c r="S155" s="5"/>
    </row>
    <row r="156" spans="19:19" ht="30" customHeight="1" x14ac:dyDescent="0.25">
      <c r="S156" s="5"/>
    </row>
    <row r="157" spans="19:19" ht="30" customHeight="1" x14ac:dyDescent="0.25">
      <c r="S157" s="5"/>
    </row>
    <row r="158" spans="19:19" ht="30" customHeight="1" x14ac:dyDescent="0.25">
      <c r="S158" s="5"/>
    </row>
    <row r="159" spans="19:19" ht="30" customHeight="1" x14ac:dyDescent="0.25">
      <c r="S159" s="5"/>
    </row>
    <row r="160" spans="19:19" ht="30" customHeight="1" x14ac:dyDescent="0.25">
      <c r="S160" s="5"/>
    </row>
    <row r="161" spans="19:19" ht="30" customHeight="1" x14ac:dyDescent="0.25">
      <c r="S161" s="5"/>
    </row>
    <row r="162" spans="19:19" ht="30" customHeight="1" x14ac:dyDescent="0.25">
      <c r="S162" s="5"/>
    </row>
    <row r="163" spans="19:19" ht="30" customHeight="1" x14ac:dyDescent="0.25">
      <c r="S163" s="5"/>
    </row>
    <row r="164" spans="19:19" ht="30" customHeight="1" x14ac:dyDescent="0.25">
      <c r="S164" s="5"/>
    </row>
    <row r="165" spans="19:19" ht="30" customHeight="1" x14ac:dyDescent="0.25">
      <c r="S165" s="5"/>
    </row>
    <row r="166" spans="19:19" ht="30" customHeight="1" x14ac:dyDescent="0.25">
      <c r="S166" s="5"/>
    </row>
    <row r="167" spans="19:19" ht="30" customHeight="1" x14ac:dyDescent="0.25">
      <c r="S167" s="5"/>
    </row>
    <row r="168" spans="19:19" ht="30" customHeight="1" x14ac:dyDescent="0.25">
      <c r="S168" s="5"/>
    </row>
    <row r="169" spans="19:19" ht="30" customHeight="1" x14ac:dyDescent="0.25">
      <c r="S169" s="5"/>
    </row>
    <row r="170" spans="19:19" ht="30" customHeight="1" x14ac:dyDescent="0.25">
      <c r="S170" s="5"/>
    </row>
    <row r="171" spans="19:19" ht="30" customHeight="1" x14ac:dyDescent="0.25">
      <c r="S171" s="5"/>
    </row>
    <row r="172" spans="19:19" ht="30" customHeight="1" x14ac:dyDescent="0.25">
      <c r="S172" s="5"/>
    </row>
    <row r="173" spans="19:19" ht="30" customHeight="1" x14ac:dyDescent="0.25">
      <c r="S173" s="5"/>
    </row>
    <row r="174" spans="19:19" ht="30" customHeight="1" x14ac:dyDescent="0.25">
      <c r="S174" s="5"/>
    </row>
    <row r="175" spans="19:19" ht="30" customHeight="1" x14ac:dyDescent="0.25">
      <c r="S175" s="5"/>
    </row>
    <row r="176" spans="19:19" ht="30" customHeight="1" x14ac:dyDescent="0.25">
      <c r="S176" s="5"/>
    </row>
    <row r="177" spans="19:19" ht="30" customHeight="1" x14ac:dyDescent="0.25">
      <c r="S177" s="5"/>
    </row>
    <row r="178" spans="19:19" ht="30" customHeight="1" x14ac:dyDescent="0.25">
      <c r="S178" s="5"/>
    </row>
    <row r="179" spans="19:19" ht="30" customHeight="1" x14ac:dyDescent="0.25">
      <c r="S179" s="5"/>
    </row>
    <row r="180" spans="19:19" ht="30" customHeight="1" x14ac:dyDescent="0.25">
      <c r="S180" s="5"/>
    </row>
    <row r="181" spans="19:19" ht="30" customHeight="1" x14ac:dyDescent="0.25">
      <c r="S181" s="5"/>
    </row>
    <row r="182" spans="19:19" ht="30" customHeight="1" x14ac:dyDescent="0.25">
      <c r="S182" s="5"/>
    </row>
    <row r="183" spans="19:19" ht="30" customHeight="1" x14ac:dyDescent="0.25">
      <c r="S183" s="5"/>
    </row>
    <row r="184" spans="19:19" ht="30" customHeight="1" x14ac:dyDescent="0.25">
      <c r="S184" s="5"/>
    </row>
    <row r="185" spans="19:19" ht="30" customHeight="1" x14ac:dyDescent="0.25">
      <c r="S185" s="5"/>
    </row>
    <row r="186" spans="19:19" ht="30" customHeight="1" x14ac:dyDescent="0.25">
      <c r="S186" s="5"/>
    </row>
    <row r="187" spans="19:19" ht="30" customHeight="1" x14ac:dyDescent="0.25">
      <c r="S187" s="5"/>
    </row>
    <row r="188" spans="19:19" ht="30" customHeight="1" x14ac:dyDescent="0.25">
      <c r="S188" s="5"/>
    </row>
    <row r="189" spans="19:19" ht="30" customHeight="1" x14ac:dyDescent="0.25">
      <c r="S189" s="5"/>
    </row>
    <row r="190" spans="19:19" ht="30" customHeight="1" x14ac:dyDescent="0.25">
      <c r="S190" s="5"/>
    </row>
    <row r="191" spans="19:19" ht="30" customHeight="1" x14ac:dyDescent="0.25">
      <c r="S191" s="5"/>
    </row>
    <row r="192" spans="19:19" ht="30" customHeight="1" x14ac:dyDescent="0.25">
      <c r="S192" s="5"/>
    </row>
    <row r="193" spans="19:19" ht="30" customHeight="1" x14ac:dyDescent="0.25">
      <c r="S193" s="5"/>
    </row>
    <row r="194" spans="19:19" ht="30" customHeight="1" x14ac:dyDescent="0.25">
      <c r="S194" s="5"/>
    </row>
    <row r="195" spans="19:19" ht="30" customHeight="1" x14ac:dyDescent="0.25">
      <c r="S195" s="5"/>
    </row>
    <row r="196" spans="19:19" ht="30" customHeight="1" x14ac:dyDescent="0.25">
      <c r="S196" s="5"/>
    </row>
    <row r="197" spans="19:19" ht="30" customHeight="1" x14ac:dyDescent="0.25">
      <c r="S197" s="5"/>
    </row>
    <row r="198" spans="19:19" ht="30" customHeight="1" x14ac:dyDescent="0.25">
      <c r="S198" s="5"/>
    </row>
    <row r="199" spans="19:19" ht="30" customHeight="1" x14ac:dyDescent="0.25">
      <c r="S199" s="5"/>
    </row>
    <row r="200" spans="19:19" ht="30" customHeight="1" x14ac:dyDescent="0.25">
      <c r="S200" s="5"/>
    </row>
    <row r="201" spans="19:19" ht="30" customHeight="1" x14ac:dyDescent="0.25">
      <c r="S201" s="5"/>
    </row>
    <row r="202" spans="19:19" ht="30" customHeight="1" x14ac:dyDescent="0.25">
      <c r="S202" s="5"/>
    </row>
    <row r="203" spans="19:19" ht="30" customHeight="1" x14ac:dyDescent="0.25">
      <c r="S203" s="5"/>
    </row>
    <row r="204" spans="19:19" ht="30" customHeight="1" x14ac:dyDescent="0.25">
      <c r="S204" s="5"/>
    </row>
    <row r="205" spans="19:19" ht="30" customHeight="1" x14ac:dyDescent="0.25">
      <c r="S205" s="5"/>
    </row>
    <row r="206" spans="19:19" ht="30" customHeight="1" x14ac:dyDescent="0.25">
      <c r="S206" s="5"/>
    </row>
    <row r="207" spans="19:19" ht="30" customHeight="1" x14ac:dyDescent="0.25">
      <c r="S207" s="5"/>
    </row>
    <row r="208" spans="19:19" ht="30" customHeight="1" x14ac:dyDescent="0.25">
      <c r="S208" s="5"/>
    </row>
    <row r="209" spans="19:19" ht="30" customHeight="1" x14ac:dyDescent="0.25">
      <c r="S209" s="5"/>
    </row>
    <row r="210" spans="19:19" ht="30" customHeight="1" x14ac:dyDescent="0.25">
      <c r="S210" s="5"/>
    </row>
    <row r="211" spans="19:19" ht="30" customHeight="1" x14ac:dyDescent="0.25">
      <c r="S211" s="5"/>
    </row>
    <row r="212" spans="19:19" ht="30" customHeight="1" x14ac:dyDescent="0.25">
      <c r="S212" s="5"/>
    </row>
    <row r="213" spans="19:19" ht="30" customHeight="1" x14ac:dyDescent="0.25">
      <c r="S213" s="5"/>
    </row>
    <row r="214" spans="19:19" ht="30" customHeight="1" x14ac:dyDescent="0.25">
      <c r="S214" s="5"/>
    </row>
    <row r="215" spans="19:19" ht="30" customHeight="1" x14ac:dyDescent="0.25">
      <c r="S215" s="5"/>
    </row>
    <row r="216" spans="19:19" ht="30" customHeight="1" x14ac:dyDescent="0.25">
      <c r="S216" s="5"/>
    </row>
    <row r="217" spans="19:19" ht="30" customHeight="1" x14ac:dyDescent="0.25">
      <c r="S217" s="5"/>
    </row>
    <row r="218" spans="19:19" ht="30" customHeight="1" x14ac:dyDescent="0.25">
      <c r="S218" s="5"/>
    </row>
    <row r="219" spans="19:19" ht="30" customHeight="1" x14ac:dyDescent="0.25">
      <c r="S219" s="5"/>
    </row>
    <row r="220" spans="19:19" ht="30" customHeight="1" x14ac:dyDescent="0.25">
      <c r="S220" s="5"/>
    </row>
    <row r="221" spans="19:19" ht="30" customHeight="1" x14ac:dyDescent="0.25">
      <c r="S221" s="5"/>
    </row>
    <row r="222" spans="19:19" ht="30" customHeight="1" x14ac:dyDescent="0.25">
      <c r="S222" s="5"/>
    </row>
    <row r="223" spans="19:19" ht="30" customHeight="1" x14ac:dyDescent="0.25">
      <c r="S223" s="5"/>
    </row>
    <row r="224" spans="19:19" ht="30" customHeight="1" x14ac:dyDescent="0.25">
      <c r="S224" s="5"/>
    </row>
    <row r="225" spans="19:19" ht="30" customHeight="1" x14ac:dyDescent="0.25">
      <c r="S225" s="5"/>
    </row>
    <row r="226" spans="19:19" ht="30" customHeight="1" x14ac:dyDescent="0.25">
      <c r="S226" s="5"/>
    </row>
    <row r="227" spans="19:19" ht="30" customHeight="1" x14ac:dyDescent="0.25">
      <c r="S227" s="5"/>
    </row>
    <row r="228" spans="19:19" ht="30" customHeight="1" x14ac:dyDescent="0.25">
      <c r="S228" s="5"/>
    </row>
    <row r="229" spans="19:19" ht="30" customHeight="1" x14ac:dyDescent="0.25">
      <c r="S229" s="5"/>
    </row>
    <row r="230" spans="19:19" ht="30" customHeight="1" x14ac:dyDescent="0.25">
      <c r="S230" s="5"/>
    </row>
    <row r="231" spans="19:19" ht="30" customHeight="1" x14ac:dyDescent="0.25">
      <c r="S231" s="5"/>
    </row>
    <row r="232" spans="19:19" ht="30" customHeight="1" x14ac:dyDescent="0.25">
      <c r="S232" s="5"/>
    </row>
    <row r="233" spans="19:19" ht="30" customHeight="1" x14ac:dyDescent="0.25">
      <c r="S233" s="5"/>
    </row>
    <row r="234" spans="19:19" ht="30" customHeight="1" x14ac:dyDescent="0.25">
      <c r="S234" s="5"/>
    </row>
    <row r="235" spans="19:19" ht="30" customHeight="1" x14ac:dyDescent="0.25">
      <c r="S235" s="5"/>
    </row>
    <row r="236" spans="19:19" ht="30" customHeight="1" x14ac:dyDescent="0.25">
      <c r="S236" s="5"/>
    </row>
    <row r="237" spans="19:19" ht="30" customHeight="1" x14ac:dyDescent="0.25">
      <c r="S237" s="5"/>
    </row>
    <row r="238" spans="19:19" ht="30" customHeight="1" x14ac:dyDescent="0.25">
      <c r="S238" s="5"/>
    </row>
    <row r="239" spans="19:19" ht="30" customHeight="1" x14ac:dyDescent="0.25">
      <c r="S239" s="5"/>
    </row>
    <row r="240" spans="19:19" ht="30" customHeight="1" x14ac:dyDescent="0.25">
      <c r="S240" s="5"/>
    </row>
    <row r="241" spans="19:19" ht="30" customHeight="1" x14ac:dyDescent="0.25">
      <c r="S241" s="5"/>
    </row>
    <row r="242" spans="19:19" ht="30" customHeight="1" x14ac:dyDescent="0.25">
      <c r="S242" s="5"/>
    </row>
    <row r="243" spans="19:19" ht="30" customHeight="1" x14ac:dyDescent="0.25">
      <c r="S243" s="5"/>
    </row>
    <row r="244" spans="19:19" ht="30" customHeight="1" x14ac:dyDescent="0.25">
      <c r="S244" s="5"/>
    </row>
    <row r="245" spans="19:19" ht="30" customHeight="1" x14ac:dyDescent="0.25">
      <c r="S245" s="5"/>
    </row>
    <row r="246" spans="19:19" ht="30" customHeight="1" x14ac:dyDescent="0.25">
      <c r="S246" s="5"/>
    </row>
    <row r="247" spans="19:19" ht="30" customHeight="1" x14ac:dyDescent="0.25">
      <c r="S247" s="5"/>
    </row>
    <row r="248" spans="19:19" ht="30" customHeight="1" x14ac:dyDescent="0.25">
      <c r="S248" s="5"/>
    </row>
    <row r="249" spans="19:19" ht="30" customHeight="1" x14ac:dyDescent="0.25">
      <c r="S249" s="5"/>
    </row>
    <row r="250" spans="19:19" ht="30" customHeight="1" x14ac:dyDescent="0.25">
      <c r="S250" s="5"/>
    </row>
    <row r="251" spans="19:19" ht="30" customHeight="1" x14ac:dyDescent="0.25">
      <c r="S251" s="5"/>
    </row>
    <row r="252" spans="19:19" ht="30" customHeight="1" x14ac:dyDescent="0.25">
      <c r="S252" s="5"/>
    </row>
    <row r="253" spans="19:19" ht="30" customHeight="1" x14ac:dyDescent="0.25">
      <c r="S253" s="5"/>
    </row>
    <row r="254" spans="19:19" ht="30" customHeight="1" x14ac:dyDescent="0.25">
      <c r="S254" s="5"/>
    </row>
    <row r="255" spans="19:19" ht="30" customHeight="1" x14ac:dyDescent="0.25">
      <c r="S255" s="5"/>
    </row>
    <row r="256" spans="19:19" ht="30" customHeight="1" x14ac:dyDescent="0.25">
      <c r="S256" s="5"/>
    </row>
    <row r="257" spans="19:19" ht="30" customHeight="1" x14ac:dyDescent="0.25">
      <c r="S257" s="5"/>
    </row>
    <row r="258" spans="19:19" ht="30" customHeight="1" x14ac:dyDescent="0.25">
      <c r="S258" s="5"/>
    </row>
    <row r="259" spans="19:19" ht="30" customHeight="1" x14ac:dyDescent="0.25">
      <c r="S259" s="5"/>
    </row>
    <row r="260" spans="19:19" ht="30" customHeight="1" x14ac:dyDescent="0.25">
      <c r="S260" s="5"/>
    </row>
    <row r="261" spans="19:19" ht="30" customHeight="1" x14ac:dyDescent="0.25">
      <c r="S261" s="5"/>
    </row>
    <row r="262" spans="19:19" ht="30" customHeight="1" x14ac:dyDescent="0.25">
      <c r="S262" s="5"/>
    </row>
    <row r="263" spans="19:19" ht="30" customHeight="1" x14ac:dyDescent="0.25">
      <c r="S263" s="5"/>
    </row>
    <row r="264" spans="19:19" ht="30" customHeight="1" x14ac:dyDescent="0.25">
      <c r="S264" s="5"/>
    </row>
    <row r="265" spans="19:19" ht="30" customHeight="1" x14ac:dyDescent="0.25">
      <c r="S265" s="5"/>
    </row>
    <row r="266" spans="19:19" ht="30" customHeight="1" x14ac:dyDescent="0.25">
      <c r="S266" s="5"/>
    </row>
    <row r="267" spans="19:19" ht="30" customHeight="1" x14ac:dyDescent="0.25">
      <c r="S267" s="5"/>
    </row>
    <row r="268" spans="19:19" ht="30" customHeight="1" x14ac:dyDescent="0.25">
      <c r="S268" s="5"/>
    </row>
    <row r="269" spans="19:19" ht="30" customHeight="1" x14ac:dyDescent="0.25">
      <c r="S269" s="5"/>
    </row>
    <row r="270" spans="19:19" ht="30" customHeight="1" x14ac:dyDescent="0.25">
      <c r="S270" s="5"/>
    </row>
    <row r="271" spans="19:19" ht="30" customHeight="1" x14ac:dyDescent="0.25">
      <c r="S271" s="5"/>
    </row>
    <row r="272" spans="19:19" ht="30" customHeight="1" x14ac:dyDescent="0.25">
      <c r="S272" s="5"/>
    </row>
    <row r="273" spans="19:19" ht="30" customHeight="1" x14ac:dyDescent="0.25">
      <c r="S273" s="5"/>
    </row>
    <row r="274" spans="19:19" ht="30" customHeight="1" x14ac:dyDescent="0.25">
      <c r="S274" s="5"/>
    </row>
    <row r="275" spans="19:19" ht="30" customHeight="1" x14ac:dyDescent="0.25">
      <c r="S275" s="5"/>
    </row>
    <row r="276" spans="19:19" ht="30" customHeight="1" x14ac:dyDescent="0.25">
      <c r="S276" s="5"/>
    </row>
    <row r="277" spans="19:19" ht="30" customHeight="1" x14ac:dyDescent="0.25">
      <c r="S277" s="5"/>
    </row>
    <row r="278" spans="19:19" ht="30" customHeight="1" x14ac:dyDescent="0.25">
      <c r="S278" s="5"/>
    </row>
    <row r="279" spans="19:19" ht="30" customHeight="1" x14ac:dyDescent="0.25">
      <c r="S279" s="5"/>
    </row>
    <row r="280" spans="19:19" ht="30" customHeight="1" x14ac:dyDescent="0.25">
      <c r="S280" s="5"/>
    </row>
    <row r="281" spans="19:19" ht="30" customHeight="1" x14ac:dyDescent="0.25">
      <c r="S281" s="5"/>
    </row>
    <row r="282" spans="19:19" ht="30" customHeight="1" x14ac:dyDescent="0.25">
      <c r="S282" s="5"/>
    </row>
    <row r="283" spans="19:19" ht="30" customHeight="1" x14ac:dyDescent="0.25">
      <c r="S283" s="5"/>
    </row>
    <row r="284" spans="19:19" ht="30" customHeight="1" x14ac:dyDescent="0.25">
      <c r="S284" s="5"/>
    </row>
    <row r="285" spans="19:19" ht="30" customHeight="1" x14ac:dyDescent="0.25">
      <c r="S285" s="5"/>
    </row>
    <row r="286" spans="19:19" ht="30" customHeight="1" x14ac:dyDescent="0.25">
      <c r="S286" s="5"/>
    </row>
    <row r="287" spans="19:19" ht="30" customHeight="1" x14ac:dyDescent="0.25">
      <c r="S287" s="5"/>
    </row>
    <row r="288" spans="19:19" ht="30" customHeight="1" x14ac:dyDescent="0.25">
      <c r="S288" s="5"/>
    </row>
    <row r="289" spans="19:19" ht="30" customHeight="1" x14ac:dyDescent="0.25">
      <c r="S289" s="5"/>
    </row>
    <row r="290" spans="19:19" ht="30" customHeight="1" x14ac:dyDescent="0.25">
      <c r="S290" s="5"/>
    </row>
    <row r="291" spans="19:19" ht="30" customHeight="1" x14ac:dyDescent="0.25">
      <c r="S291" s="5"/>
    </row>
    <row r="292" spans="19:19" ht="30" customHeight="1" x14ac:dyDescent="0.25">
      <c r="S292" s="5"/>
    </row>
    <row r="293" spans="19:19" ht="30" customHeight="1" x14ac:dyDescent="0.25">
      <c r="S293" s="5"/>
    </row>
    <row r="294" spans="19:19" ht="30" customHeight="1" x14ac:dyDescent="0.25">
      <c r="S294" s="5"/>
    </row>
    <row r="295" spans="19:19" ht="30" customHeight="1" x14ac:dyDescent="0.25">
      <c r="S295" s="5"/>
    </row>
    <row r="296" spans="19:19" ht="30" customHeight="1" x14ac:dyDescent="0.25">
      <c r="S296" s="5"/>
    </row>
    <row r="297" spans="19:19" ht="30" customHeight="1" x14ac:dyDescent="0.25">
      <c r="S297" s="5"/>
    </row>
    <row r="298" spans="19:19" ht="30" customHeight="1" x14ac:dyDescent="0.25">
      <c r="S298" s="5"/>
    </row>
    <row r="299" spans="19:19" ht="30" customHeight="1" x14ac:dyDescent="0.25">
      <c r="S299" s="5"/>
    </row>
    <row r="300" spans="19:19" ht="30" customHeight="1" x14ac:dyDescent="0.25">
      <c r="S300" s="5"/>
    </row>
    <row r="301" spans="19:19" ht="30" customHeight="1" x14ac:dyDescent="0.25">
      <c r="S301" s="5"/>
    </row>
    <row r="302" spans="19:19" ht="30" customHeight="1" x14ac:dyDescent="0.25">
      <c r="S302" s="5"/>
    </row>
    <row r="303" spans="19:19" ht="30" customHeight="1" x14ac:dyDescent="0.25">
      <c r="S303" s="5"/>
    </row>
    <row r="304" spans="19:19" ht="30" customHeight="1" x14ac:dyDescent="0.25">
      <c r="S304" s="5"/>
    </row>
    <row r="305" spans="19:19" ht="30" customHeight="1" x14ac:dyDescent="0.25">
      <c r="S305" s="5"/>
    </row>
    <row r="306" spans="19:19" ht="30" customHeight="1" x14ac:dyDescent="0.25">
      <c r="S306" s="5"/>
    </row>
    <row r="307" spans="19:19" ht="30" customHeight="1" x14ac:dyDescent="0.25">
      <c r="S307" s="5"/>
    </row>
    <row r="308" spans="19:19" ht="30" customHeight="1" x14ac:dyDescent="0.25">
      <c r="S308" s="5"/>
    </row>
    <row r="309" spans="19:19" ht="30" customHeight="1" x14ac:dyDescent="0.25">
      <c r="S309" s="5"/>
    </row>
    <row r="310" spans="19:19" ht="30" customHeight="1" x14ac:dyDescent="0.25">
      <c r="S310" s="5"/>
    </row>
    <row r="311" spans="19:19" ht="30" customHeight="1" x14ac:dyDescent="0.25">
      <c r="S311" s="5"/>
    </row>
    <row r="312" spans="19:19" ht="30" customHeight="1" x14ac:dyDescent="0.25">
      <c r="S312" s="5"/>
    </row>
    <row r="313" spans="19:19" ht="30" customHeight="1" x14ac:dyDescent="0.25">
      <c r="S313" s="5"/>
    </row>
    <row r="314" spans="19:19" ht="30" customHeight="1" x14ac:dyDescent="0.25">
      <c r="S314" s="5"/>
    </row>
    <row r="315" spans="19:19" ht="30" customHeight="1" x14ac:dyDescent="0.25">
      <c r="S315" s="5"/>
    </row>
    <row r="316" spans="19:19" ht="30" customHeight="1" x14ac:dyDescent="0.25">
      <c r="S316" s="5"/>
    </row>
    <row r="317" spans="19:19" ht="30" customHeight="1" x14ac:dyDescent="0.25">
      <c r="S317" s="5"/>
    </row>
    <row r="318" spans="19:19" ht="30" customHeight="1" x14ac:dyDescent="0.25">
      <c r="S318" s="5"/>
    </row>
    <row r="319" spans="19:19" ht="30" customHeight="1" x14ac:dyDescent="0.25">
      <c r="S319" s="5"/>
    </row>
    <row r="320" spans="19:19" ht="30" customHeight="1" x14ac:dyDescent="0.25">
      <c r="S320" s="5"/>
    </row>
    <row r="321" spans="19:19" ht="30" customHeight="1" x14ac:dyDescent="0.25">
      <c r="S321" s="5"/>
    </row>
    <row r="322" spans="19:19" ht="30" customHeight="1" x14ac:dyDescent="0.25">
      <c r="S322" s="5"/>
    </row>
    <row r="323" spans="19:19" ht="30" customHeight="1" x14ac:dyDescent="0.25">
      <c r="S323" s="5"/>
    </row>
    <row r="324" spans="19:19" ht="30" customHeight="1" x14ac:dyDescent="0.25">
      <c r="S324" s="5"/>
    </row>
    <row r="325" spans="19:19" ht="30" customHeight="1" x14ac:dyDescent="0.25">
      <c r="S325" s="5"/>
    </row>
    <row r="326" spans="19:19" ht="30" customHeight="1" x14ac:dyDescent="0.25">
      <c r="S326" s="5"/>
    </row>
    <row r="327" spans="19:19" ht="30" customHeight="1" x14ac:dyDescent="0.25">
      <c r="S327" s="5"/>
    </row>
    <row r="328" spans="19:19" ht="30" customHeight="1" x14ac:dyDescent="0.25">
      <c r="S328" s="5"/>
    </row>
    <row r="329" spans="19:19" ht="30" customHeight="1" x14ac:dyDescent="0.25">
      <c r="S329" s="5"/>
    </row>
    <row r="330" spans="19:19" ht="30" customHeight="1" x14ac:dyDescent="0.25">
      <c r="S330" s="5"/>
    </row>
    <row r="331" spans="19:19" ht="30" customHeight="1" x14ac:dyDescent="0.25">
      <c r="S331" s="5"/>
    </row>
    <row r="332" spans="19:19" ht="30" customHeight="1" x14ac:dyDescent="0.25">
      <c r="S332" s="5"/>
    </row>
    <row r="333" spans="19:19" ht="30" customHeight="1" x14ac:dyDescent="0.25">
      <c r="S333" s="5"/>
    </row>
    <row r="334" spans="19:19" ht="30" customHeight="1" x14ac:dyDescent="0.25">
      <c r="S334" s="5"/>
    </row>
    <row r="335" spans="19:19" ht="30" customHeight="1" x14ac:dyDescent="0.25">
      <c r="S335" s="5"/>
    </row>
  </sheetData>
  <sheetProtection sheet="1" objects="1" scenarios="1"/>
  <dataConsolidate/>
  <phoneticPr fontId="1" type="noConversion"/>
  <dataValidations count="16">
    <dataValidation type="list" allowBlank="1" showInputMessage="1" showErrorMessage="1" sqref="T12" xr:uid="{6AC3A368-4FC1-4514-AA6B-7F8AC2A0B7BE}">
      <formula1>$DE$2:$DE$31</formula1>
    </dataValidation>
    <dataValidation type="list" allowBlank="1" showInputMessage="1" showErrorMessage="1" sqref="AA5:AA64" xr:uid="{21D468A4-AE46-4457-B07B-1160FBD5EB87}">
      <formula1>$BB$2:$BB$31</formula1>
    </dataValidation>
    <dataValidation type="list" allowBlank="1" showInputMessage="1" showErrorMessage="1" sqref="AB5:AB64" xr:uid="{33A764AB-41B0-4EBC-BFB8-07F64342683E}">
      <formula1>$BM$2:$BM$31</formula1>
    </dataValidation>
    <dataValidation type="list" allowBlank="1" showInputMessage="1" showErrorMessage="1" sqref="AC5:AC64" xr:uid="{F8DADBCF-15EE-4F63-9ED7-C0FF3A74657B}">
      <formula1>$CT$2:$CT$31</formula1>
    </dataValidation>
    <dataValidation type="list" allowBlank="1" showInputMessage="1" showErrorMessage="1" sqref="AD5:AD64" xr:uid="{DE1849C4-805C-4AFB-AD83-502CA74435D1}">
      <formula1>$CJ$2:$CJ$31</formula1>
    </dataValidation>
    <dataValidation type="list" allowBlank="1" showInputMessage="1" showErrorMessage="1" sqref="AE5:AE64" xr:uid="{08E493D3-A2DE-44E0-A7AC-D82FBDC0ED21}">
      <formula1>$BY$2:$BY$31</formula1>
    </dataValidation>
    <dataValidation type="list" allowBlank="1" showInputMessage="1" showErrorMessage="1" sqref="T8" xr:uid="{2301A9CE-B9B4-420F-827D-F9D74C96F3EC}">
      <formula1>$AU$2:$AU$31</formula1>
    </dataValidation>
    <dataValidation type="list" allowBlank="1" showInputMessage="1" showErrorMessage="1" sqref="BI1:BK1" xr:uid="{F7F57CC9-7964-4928-882B-39C56BD15F53}">
      <formula1>$DF$2:$DF$31</formula1>
    </dataValidation>
    <dataValidation type="list" allowBlank="1" showInputMessage="1" showErrorMessage="1" sqref="BU1:BW1" xr:uid="{9363E371-42DE-4E9E-8DDF-95D284995734}">
      <formula1>$DG$2:$DG$31</formula1>
    </dataValidation>
    <dataValidation type="list" allowBlank="1" showInputMessage="1" showErrorMessage="1" sqref="CF1:CH1" xr:uid="{5BBBEDD9-1380-44FA-A76C-75A5110A3167}">
      <formula1>$DJ$2:$DJ$31</formula1>
    </dataValidation>
    <dataValidation type="list" allowBlank="1" showInputMessage="1" showErrorMessage="1" sqref="CP1:CR1" xr:uid="{D4ACA00B-1883-4367-8A10-13F8B50BD8F6}">
      <formula1>$DI$2:$DI$31</formula1>
    </dataValidation>
    <dataValidation type="list" allowBlank="1" showInputMessage="1" showErrorMessage="1" sqref="DA1:DC1" xr:uid="{BF1D4A01-5EA5-4039-A00E-CA0DB2B72251}">
      <formula1>$DH$2:$DH$31</formula1>
    </dataValidation>
    <dataValidation type="list" allowBlank="1" showInputMessage="1" showErrorMessage="1" sqref="U1" xr:uid="{E2FD6C34-CE1A-42D1-8DAE-B3E6BC5336A2}">
      <formula1>$DX$2:$DX$21</formula1>
    </dataValidation>
    <dataValidation type="list" allowBlank="1" showInputMessage="1" showErrorMessage="1" sqref="T15" xr:uid="{DE5C9BBE-AFEE-4F0C-8F37-7D5B4B5898CB}">
      <formula1>$DT$1:$DT$31</formula1>
    </dataValidation>
    <dataValidation type="list" allowBlank="1" showInputMessage="1" showErrorMessage="1" sqref="T10" xr:uid="{FA310CC4-559D-4D2A-81FB-9B8173EEB034}">
      <formula1>"NormalMode,TestMode,VBMode,VBTMode,ClockMode"</formula1>
    </dataValidation>
    <dataValidation type="list" allowBlank="1" showInputMessage="1" showErrorMessage="1" sqref="T9" xr:uid="{9672E758-7F38-4F03-8C02-575BA8E252AE}">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D1F8DAFB-EBBA-4335-B9BC-CF3F50EA1601}">
          <x14:formula1>
            <xm:f>'Check'!$D$2:$D$15</xm:f>
          </x14:formula1>
          <xm:sqref>T2</xm:sqref>
        </x14:dataValidation>
        <x14:dataValidation type="list" allowBlank="1" showInputMessage="1" showErrorMessage="1" xr:uid="{4747AA80-78AF-4463-A71C-9D0A18126ADB}">
          <x14:formula1>
            <xm:f>Sensor!$A$1:$A$200</xm:f>
          </x14:formula1>
          <xm:sqref>T6</xm:sqref>
        </x14:dataValidation>
        <x14:dataValidation type="list" allowBlank="1" showInputMessage="1" showErrorMessage="1" xr:uid="{4190F204-0FCB-4313-8797-1774F99C6B20}">
          <x14:formula1>
            <xm:f>'Check'!$A$2:$A$15</xm:f>
          </x14:formula1>
          <xm:sqref>T3</xm:sqref>
        </x14:dataValidation>
        <x14:dataValidation type="list" allowBlank="1" showInputMessage="1" showErrorMessage="1" xr:uid="{56A21139-C7CA-47DF-BCD6-FB4B809623E4}">
          <x14:formula1>
            <xm:f>MPN!$A$1:$A$500</xm:f>
          </x14:formula1>
          <xm:sqref>T4</xm:sqref>
        </x14:dataValidation>
        <x14:dataValidation type="list" allowBlank="1" showInputMessage="1" showErrorMessage="1" xr:uid="{8FF85107-139E-4F6C-A8F3-6848A3ADF17A}">
          <x14:formula1>
            <xm:f>ASIC!$A$2:$A$200</xm:f>
          </x14:formula1>
          <xm:sqref>T5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B6161-7966-455E-BA68-BF4D8C9EDB9A}">
  <sheetPr codeName="工作表1"/>
  <dimension ref="A1:EE195"/>
  <sheetViews>
    <sheetView topLeftCell="DX1" zoomScale="70" zoomScaleNormal="70" workbookViewId="0">
      <selection activeCell="ED14" sqref="ED14"/>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83" width="3.5" style="5" customWidth="1"/>
    <col min="84" max="86" width="20.125" style="5" customWidth="1"/>
    <col min="87" max="87" width="0.875" style="20" customWidth="1"/>
    <col min="88" max="88" width="8.875" style="5"/>
    <col min="89" max="89" width="6.75" style="5" bestFit="1" customWidth="1"/>
    <col min="90"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53.375" style="7" customWidth="1"/>
    <col min="130" max="130" width="198.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1022</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750</v>
      </c>
      <c r="V1" s="12"/>
      <c r="W1" s="65"/>
      <c r="X1" s="12"/>
      <c r="Y1" s="7" t="str">
        <f>VLOOKUP(U1,$DX$1:$DZ$21,3,FALSE)</f>
        <v>sel_clamphdiode,+0.5xadcampiq,fixed_inttime,low offset,1x_ibias,en_adcclamp,inc_bw,extend_lowiq,en_0d75xadciq,en_diglpf,fast,-37both,0.67x_adciq</v>
      </c>
      <c r="AD1" s="8"/>
      <c r="AT1" s="34"/>
      <c r="AU1" s="5" t="s">
        <v>588</v>
      </c>
      <c r="AV1" s="5" t="s">
        <v>433</v>
      </c>
      <c r="AW1" s="5" t="s">
        <v>606</v>
      </c>
      <c r="AX1" s="5" t="s">
        <v>255</v>
      </c>
      <c r="AY1" s="5" t="s">
        <v>255</v>
      </c>
      <c r="AZ1" s="5" t="s">
        <v>255</v>
      </c>
      <c r="BA1" s="9"/>
      <c r="BB1" s="5" t="s">
        <v>7</v>
      </c>
      <c r="BC1" s="5" t="s">
        <v>550</v>
      </c>
      <c r="BD1" s="5" t="s">
        <v>551</v>
      </c>
      <c r="BE1" s="5" t="s">
        <v>552</v>
      </c>
      <c r="BF1" s="5" t="s">
        <v>255</v>
      </c>
      <c r="BG1" s="5" t="s">
        <v>255</v>
      </c>
      <c r="BH1" s="5" t="s">
        <v>255</v>
      </c>
      <c r="BI1" s="10" t="s">
        <v>576</v>
      </c>
      <c r="BJ1" s="10" t="s">
        <v>255</v>
      </c>
      <c r="BK1" s="10" t="s">
        <v>255</v>
      </c>
      <c r="BL1" s="9"/>
      <c r="BM1" s="11" t="s">
        <v>563</v>
      </c>
      <c r="BN1" s="11" t="s">
        <v>564</v>
      </c>
      <c r="BO1" s="11" t="s">
        <v>565</v>
      </c>
      <c r="BP1" s="11" t="s">
        <v>566</v>
      </c>
      <c r="BQ1" s="11" t="s">
        <v>567</v>
      </c>
      <c r="BR1" s="11" t="s">
        <v>255</v>
      </c>
      <c r="BS1" s="11" t="s">
        <v>255</v>
      </c>
      <c r="BT1" s="11" t="s">
        <v>255</v>
      </c>
      <c r="BU1" s="10" t="s">
        <v>905</v>
      </c>
      <c r="BV1" s="10" t="s">
        <v>907</v>
      </c>
      <c r="BW1" s="10" t="s">
        <v>255</v>
      </c>
      <c r="BX1" s="9"/>
      <c r="BY1" s="11" t="s">
        <v>608</v>
      </c>
      <c r="BZ1" s="11" t="s">
        <v>255</v>
      </c>
      <c r="CA1" s="11" t="s">
        <v>255</v>
      </c>
      <c r="CB1" s="5" t="s">
        <v>255</v>
      </c>
      <c r="CC1" s="5" t="s">
        <v>255</v>
      </c>
      <c r="CD1" s="5" t="s">
        <v>562</v>
      </c>
      <c r="CE1" s="5" t="s">
        <v>255</v>
      </c>
      <c r="CF1" s="12" t="s">
        <v>610</v>
      </c>
      <c r="CG1" s="12" t="s">
        <v>255</v>
      </c>
      <c r="CH1" s="12" t="s">
        <v>255</v>
      </c>
      <c r="CI1" s="9"/>
      <c r="CJ1" s="5" t="s">
        <v>607</v>
      </c>
      <c r="CK1" s="5" t="s">
        <v>571</v>
      </c>
      <c r="CL1" s="5" t="s">
        <v>255</v>
      </c>
      <c r="CM1" s="5" t="s">
        <v>255</v>
      </c>
      <c r="CN1" s="5" t="s">
        <v>255</v>
      </c>
      <c r="CO1" s="5" t="s">
        <v>255</v>
      </c>
      <c r="CP1" s="12" t="s">
        <v>766</v>
      </c>
      <c r="CQ1" s="12" t="s">
        <v>610</v>
      </c>
      <c r="CR1" s="12" t="s">
        <v>255</v>
      </c>
      <c r="CS1" s="9"/>
      <c r="CT1" s="5" t="s">
        <v>577</v>
      </c>
      <c r="CU1" s="5" t="s">
        <v>712</v>
      </c>
      <c r="CV1" s="5" t="s">
        <v>255</v>
      </c>
      <c r="CW1" s="5" t="s">
        <v>255</v>
      </c>
      <c r="CX1" s="5" t="s">
        <v>255</v>
      </c>
      <c r="CY1" s="5" t="s">
        <v>255</v>
      </c>
      <c r="CZ1" s="5" t="s">
        <v>609</v>
      </c>
      <c r="DA1" s="12" t="s">
        <v>764</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6.68V(6.88V)</v>
      </c>
      <c r="D2" s="59" t="str" cm="1">
        <f t="array" aca="1" ref="D2" ca="1">BoxVal($A2,2,COLUMN(INDIRECT("T"&amp;($A2-1)*65+2)),1)</f>
        <v>CPC</v>
      </c>
      <c r="E2" s="59" t="str" cm="1">
        <f t="array" aca="1" ref="E2" ca="1">BoxVal($A2,3,COLUMN(INDIRECT("T"&amp;($A2-1)*65+2)),1)</f>
        <v>PR</v>
      </c>
      <c r="F2" s="59" t="str" cm="1">
        <f t="array" aca="1" ref="F2" ca="1">BoxVal($A2,16,COLUMN(INDIRECT("T"&amp;($A2-1)*65+2)),1)</f>
        <v>non</v>
      </c>
      <c r="G2" s="59" t="str" cm="1">
        <f t="array" aca="1" ref="G2" ca="1">BoxVal($A2,4,COLUMN(INDIRECT("T"&amp;($A2-1)*65+2)),1)</f>
        <v>ZTSL6777S</v>
      </c>
      <c r="H2" s="59" t="str" cm="1">
        <f t="array" aca="1" ref="H2" ca="1">BoxVal($A2,5,COLUMN(INDIRECT("T"&amp;($A2-1)*65+2)),1)</f>
        <v>4942ZC</v>
      </c>
      <c r="I2" s="59" t="str" cm="1">
        <f t="array" aca="1" ref="I2" ca="1">BoxVal($A2,6,COLUMN(INDIRECT("T"&amp;($A2-1)*65+2)),1)</f>
        <v>2101L</v>
      </c>
      <c r="J2" s="59" t="str" cm="1">
        <f t="array" aca="1" ref="J2" ca="1">BoxVal($A2,21,COLUMN(INDIRECT("T"&amp;($A2-1)*65+2)),1)</f>
        <v>13V_TestMode</v>
      </c>
      <c r="K2" s="59" t="str" cm="1">
        <f t="array" aca="1" ref="K2" ca="1">BoxVal($A2,25,COLUMN(INDIRECT("T"&amp;($A2-1)*65+2)),1)</f>
        <v>Inphase</v>
      </c>
      <c r="L2" s="60" t="str" cm="1">
        <f t="array" aca="1" ref="L2" ca="1">BoxVal($A2,32,COLUMN(INDIRECT("T"&amp;($A2-1)*65+2)),1)</f>
        <v>1.8V-3.072MHz : 400~500 (uA)
Vdc&amp;Remark: -</v>
      </c>
      <c r="M2" s="59" t="str" cm="1">
        <f t="array" aca="1" ref="M2" ca="1">BoxVal($A2,31,COLUMN(INDIRECT("T"&amp;($A2-1)*65+2)),1)</f>
        <v>-35+/-0.6 dBFS</v>
      </c>
      <c r="N2" s="59" t="str" cm="1">
        <f t="array" aca="1" ref="N2" ca="1">BoxVal($A2,12,COLUMN(INDIRECT("T"&amp;($A2-1)*65+2)),1)</f>
        <v>Normal</v>
      </c>
      <c r="O2" s="64" t="str" cm="1">
        <f t="array" ref="O2">BoxVal($A2,2,COLUMN(V3),1)</f>
        <v>Bit35,34,26,20,19,17,11,9,41,33,31,24</v>
      </c>
      <c r="P2" s="64" t="str" cm="1">
        <f t="array" aca="1" ref="P2" ca="1">BoxVal($A2,2,COLUMN(INDIRECT("AB"&amp;($A2-1)*65+2)),1)</f>
        <v>13V_TestMode_35dB_033ZC_N014A_400_431_ZTSL6777S_PR1.4</v>
      </c>
      <c r="Q2" s="64" t="str" cm="1">
        <f t="array" aca="1" ref="Q2" ca="1">BoxVal($A2,2,COLUMN(INDIRECT("AJ"&amp;($A2-1)*65+2)),1)</f>
        <v>For Dell 豪恩配置</v>
      </c>
      <c r="R2" s="34"/>
      <c r="S2" s="7" t="s">
        <v>24</v>
      </c>
      <c r="T2" s="15" t="s">
        <v>450</v>
      </c>
      <c r="U2" s="5" t="s">
        <v>23</v>
      </c>
      <c r="V2" s="7" t="str">
        <f>VLOOKUP(U1,$DX$1:$DZ$21,2,FALSE)</f>
        <v>Bit35,34,26,20,19,17,11,9,41,33,31,24</v>
      </c>
      <c r="W2" s="19"/>
      <c r="X2" s="19"/>
      <c r="Y2" s="19"/>
      <c r="Z2" s="19"/>
      <c r="AA2" s="5" t="s">
        <v>592</v>
      </c>
      <c r="AB2" s="26" t="str">
        <f>T21&amp;"_"&amp;ABS(T19)&amp;"dB_"&amp;T23&amp;"_"&amp;T24&amp;"_"&amp;GetAbsMaxMinText(AF5:AG64)&amp;"_"&amp;T4&amp;"_"&amp;T3&amp;S1&amp;"."&amp;T27</f>
        <v>13V_TestMode_35dB_033ZC_N014A_400_431_ZTSL6777S_PR1.4</v>
      </c>
      <c r="AC2" s="18"/>
      <c r="AD2" s="18"/>
      <c r="AE2" s="18"/>
      <c r="AF2" s="18"/>
      <c r="AG2" s="18"/>
      <c r="AH2" s="19"/>
      <c r="AI2" s="19" t="s">
        <v>2</v>
      </c>
      <c r="AJ2" s="16" t="s">
        <v>727</v>
      </c>
      <c r="AK2" s="16"/>
      <c r="AL2" s="16"/>
      <c r="AM2" s="16"/>
      <c r="AN2" s="16"/>
      <c r="AO2" s="16"/>
      <c r="AP2" s="16"/>
      <c r="AQ2" s="16"/>
      <c r="AR2" s="16"/>
      <c r="AS2" s="16"/>
      <c r="AT2" s="34"/>
      <c r="AU2" s="14" t="s">
        <v>554</v>
      </c>
      <c r="AV2" s="5" t="s">
        <v>580</v>
      </c>
      <c r="AW2" s="5" t="s">
        <v>580</v>
      </c>
      <c r="AX2" s="5" t="s">
        <v>255</v>
      </c>
      <c r="AY2" s="5" t="s">
        <v>255</v>
      </c>
      <c r="AZ2" s="5" t="s">
        <v>255</v>
      </c>
      <c r="BB2" s="14" t="s">
        <v>554</v>
      </c>
      <c r="BC2" s="5">
        <v>1</v>
      </c>
      <c r="BD2" s="5">
        <v>0</v>
      </c>
      <c r="BE2" s="5">
        <v>1</v>
      </c>
      <c r="BF2" s="14"/>
      <c r="BG2" s="14"/>
      <c r="BH2" s="14"/>
      <c r="BI2" s="14">
        <v>10</v>
      </c>
      <c r="BJ2" s="14" t="s">
        <v>562</v>
      </c>
      <c r="BK2" s="14" t="s">
        <v>562</v>
      </c>
      <c r="BM2" s="5">
        <v>0</v>
      </c>
      <c r="BN2" s="5">
        <v>0</v>
      </c>
      <c r="BO2" s="5">
        <v>0</v>
      </c>
      <c r="BP2" s="5">
        <v>0</v>
      </c>
      <c r="BQ2" s="5">
        <v>0</v>
      </c>
      <c r="BU2" s="14">
        <v>0</v>
      </c>
      <c r="BV2" s="14" t="s">
        <v>783</v>
      </c>
      <c r="BW2" s="14" t="s">
        <v>562</v>
      </c>
      <c r="BY2" s="21">
        <v>0</v>
      </c>
      <c r="CF2" s="14">
        <v>0</v>
      </c>
      <c r="CG2" s="14" t="s">
        <v>562</v>
      </c>
      <c r="CH2" s="14" t="s">
        <v>562</v>
      </c>
      <c r="CJ2" s="5">
        <v>1</v>
      </c>
      <c r="CK2" s="5">
        <v>0</v>
      </c>
      <c r="CP2" s="14">
        <v>0</v>
      </c>
      <c r="CQ2" s="14">
        <v>0</v>
      </c>
      <c r="CR2" s="14" t="s">
        <v>562</v>
      </c>
      <c r="CT2" s="5" t="s">
        <v>578</v>
      </c>
      <c r="CU2" s="5">
        <v>0</v>
      </c>
      <c r="CZ2" s="5">
        <v>0</v>
      </c>
      <c r="DA2" s="14">
        <v>0</v>
      </c>
      <c r="DB2" s="14" t="s">
        <v>562</v>
      </c>
      <c r="DC2" s="14" t="s">
        <v>562</v>
      </c>
      <c r="DE2" s="5" t="s">
        <v>26</v>
      </c>
      <c r="DF2" s="5" t="s">
        <v>576</v>
      </c>
      <c r="DG2" s="5" t="s">
        <v>906</v>
      </c>
      <c r="DH2" s="5" t="s">
        <v>765</v>
      </c>
      <c r="DI2" s="5" t="s">
        <v>767</v>
      </c>
      <c r="DJ2" s="5"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0.7</v>
      </c>
      <c r="DU2" s="5" t="s">
        <v>26</v>
      </c>
      <c r="DV2" s="5">
        <v>0.7</v>
      </c>
      <c r="DX2" s="22" t="s">
        <v>728</v>
      </c>
      <c r="DY2" s="22"/>
      <c r="DZ2" s="22"/>
      <c r="EB2" s="22" t="s">
        <v>615</v>
      </c>
      <c r="EC2" s="22" t="s">
        <v>670</v>
      </c>
      <c r="ED2" s="22" t="s">
        <v>616</v>
      </c>
    </row>
    <row r="3" spans="1:134" ht="30" customHeight="1" x14ac:dyDescent="0.25">
      <c r="A3" s="58">
        <v>2</v>
      </c>
      <c r="B3" s="63" t="str">
        <f t="shared" si="0"/>
        <v>=Block2==</v>
      </c>
      <c r="C3" s="59" t="str" cm="1">
        <f t="array" aca="1" ref="C3" ca="1">BoxVal($A3,8,COLUMN(INDIRECT("T"&amp;($A3-1)*65+2)),1)</f>
        <v>7.52V(7.74V)</v>
      </c>
      <c r="D3" s="59" t="str" cm="1">
        <f t="array" aca="1" ref="D3" ca="1">BoxVal($A3,2,COLUMN(INDIRECT("T"&amp;($A3-1)*65+2)),1)</f>
        <v>CPC</v>
      </c>
      <c r="E3" s="59" t="str" cm="1">
        <f t="array" aca="1" ref="E3" ca="1">BoxVal($A3,3,COLUMN(INDIRECT("T"&amp;($A3-1)*65+2)),1)</f>
        <v>PR</v>
      </c>
      <c r="F3" s="59" t="str" cm="1">
        <f t="array" aca="1" ref="F3" ca="1">BoxVal($A3,16,COLUMN(INDIRECT("T"&amp;($A3-1)*65+2)),1)</f>
        <v>non</v>
      </c>
      <c r="G3" s="59" t="str" cm="1">
        <f t="array" aca="1" ref="G3" ca="1">BoxVal($A3,4,COLUMN(INDIRECT("T"&amp;($A3-1)*65+2)),1)</f>
        <v>ZTSL6777SE</v>
      </c>
      <c r="H3" s="59" t="str" cm="1">
        <f t="array" aca="1" ref="H3" ca="1">BoxVal($A3,5,COLUMN(INDIRECT("T"&amp;($A3-1)*65+2)),1)</f>
        <v>4942ZC</v>
      </c>
      <c r="I3" s="59" t="str" cm="1">
        <f t="array" aca="1" ref="I3" ca="1">BoxVal($A3,6,COLUMN(INDIRECT("T"&amp;($A3-1)*65+2)),1)</f>
        <v>2101L</v>
      </c>
      <c r="J3" s="59" t="str" cm="1">
        <f t="array" aca="1" ref="J3" ca="1">BoxVal($A3,21,COLUMN(INDIRECT("T"&amp;($A3-1)*65+2)),1)</f>
        <v>14V_Test Mode</v>
      </c>
      <c r="K3" s="59" t="e" cm="1">
        <f t="array" aca="1" ref="K3" ca="1">BoxVal($A3,25,COLUMN(INDIRECT("T"&amp;($A3-1)*65+2)),1)</f>
        <v>#VALUE!</v>
      </c>
      <c r="L3" s="60" t="str" cm="1">
        <f t="array" aca="1" ref="L3" ca="1">BoxVal($A3,32,COLUMN(INDIRECT("T"&amp;($A3-1)*65+2)),1)</f>
        <v>1.8V-3.072MHz : 800~1100 (uA)
Vdc&amp;Remark: 增益燒錄bit12</v>
      </c>
      <c r="M3" s="59" t="e" cm="1">
        <f t="array" aca="1" ref="M3" ca="1">BoxVal($A3,31,COLUMN(INDIRECT("T"&amp;($A3-1)*65+2)),1)</f>
        <v>#VALUE!</v>
      </c>
      <c r="N3" s="59" t="str" cm="1">
        <f t="array" aca="1" ref="N3" ca="1">BoxVal($A3,12,COLUMN(INDIRECT("T"&amp;($A3-1)*65+2)),1)</f>
        <v>Normal</v>
      </c>
      <c r="O3" s="64" t="e" cm="1">
        <f t="array" ref="O3">BoxVal($A3,2,COLUMN(V4),1)</f>
        <v>#VALUE!</v>
      </c>
      <c r="P3" s="64" t="e" cm="1">
        <f t="array" aca="1" ref="P3" ca="1">BoxVal($A3,2,COLUMN(INDIRECT("AB"&amp;($A3-1)*65+2)),1)</f>
        <v>#VALUE!</v>
      </c>
      <c r="Q3" s="64" t="str" cm="1">
        <f t="array" aca="1" ref="Q3" ca="1">BoxVal($A3,2,COLUMN(INDIRECT("AJ"&amp;($A3-1)*65+2)),1)</f>
        <v>-</v>
      </c>
      <c r="R3" s="34"/>
      <c r="S3" s="7" t="s">
        <v>5</v>
      </c>
      <c r="T3" s="15" t="s">
        <v>453</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555</v>
      </c>
      <c r="AV3" s="5" t="s">
        <v>581</v>
      </c>
      <c r="AW3" s="5" t="s">
        <v>581</v>
      </c>
      <c r="AX3" s="5" t="s">
        <v>255</v>
      </c>
      <c r="AY3" s="5" t="s">
        <v>255</v>
      </c>
      <c r="AZ3" s="5" t="s">
        <v>255</v>
      </c>
      <c r="BB3" s="14" t="s">
        <v>555</v>
      </c>
      <c r="BC3" s="5">
        <v>1</v>
      </c>
      <c r="BD3" s="5">
        <v>1</v>
      </c>
      <c r="BE3" s="5">
        <v>0</v>
      </c>
      <c r="BF3" s="14"/>
      <c r="BG3" s="14"/>
      <c r="BH3" s="14"/>
      <c r="BI3" s="14">
        <v>20</v>
      </c>
      <c r="BJ3" s="14" t="s">
        <v>562</v>
      </c>
      <c r="BK3" s="14" t="s">
        <v>562</v>
      </c>
      <c r="BM3" s="5">
        <v>1</v>
      </c>
      <c r="BN3" s="5">
        <v>0</v>
      </c>
      <c r="BO3" s="5">
        <v>1</v>
      </c>
      <c r="BP3" s="5">
        <v>0</v>
      </c>
      <c r="BQ3" s="5">
        <v>1</v>
      </c>
      <c r="BU3" s="14">
        <v>1</v>
      </c>
      <c r="BV3" s="14" t="s">
        <v>784</v>
      </c>
      <c r="BW3" s="14" t="s">
        <v>562</v>
      </c>
      <c r="BY3" s="21" t="s">
        <v>562</v>
      </c>
      <c r="CF3" s="14" t="s">
        <v>562</v>
      </c>
      <c r="CG3" s="14" t="s">
        <v>562</v>
      </c>
      <c r="CH3" s="14" t="s">
        <v>562</v>
      </c>
      <c r="CJ3" s="5">
        <v>1.0556000000000001</v>
      </c>
      <c r="CK3" s="5">
        <v>1</v>
      </c>
      <c r="CP3" s="14">
        <v>8</v>
      </c>
      <c r="CQ3" s="14" t="s">
        <v>562</v>
      </c>
      <c r="CR3" s="14" t="s">
        <v>562</v>
      </c>
      <c r="CT3" s="5" t="s">
        <v>579</v>
      </c>
      <c r="CU3" s="5">
        <v>1</v>
      </c>
      <c r="CZ3" s="5">
        <v>0.5</v>
      </c>
      <c r="DA3" s="14">
        <v>80</v>
      </c>
      <c r="DB3" s="14" t="s">
        <v>562</v>
      </c>
      <c r="DC3" s="14" t="s">
        <v>562</v>
      </c>
      <c r="DE3" s="5" t="s">
        <v>782</v>
      </c>
      <c r="DF3" s="5" t="s">
        <v>576</v>
      </c>
      <c r="DG3" s="5" t="s">
        <v>908</v>
      </c>
      <c r="DH3" s="5" t="s">
        <v>765</v>
      </c>
      <c r="DI3" s="5" t="s">
        <v>610</v>
      </c>
      <c r="DJ3" s="5" t="s">
        <v>610</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T3" s="5" t="str">
        <f>DU3&amp;" : "&amp;DV3</f>
        <v>26both mode : 6.7</v>
      </c>
      <c r="DU3" s="5" t="s">
        <v>778</v>
      </c>
      <c r="DV3" s="5">
        <v>6.7</v>
      </c>
      <c r="DX3" s="22" t="s">
        <v>732</v>
      </c>
      <c r="DY3" s="22" t="s">
        <v>739</v>
      </c>
      <c r="DZ3" s="22" t="s">
        <v>752</v>
      </c>
      <c r="EB3" s="22" t="s">
        <v>617</v>
      </c>
      <c r="EC3" s="22" t="s">
        <v>671</v>
      </c>
      <c r="ED3" s="22" t="s">
        <v>618</v>
      </c>
    </row>
    <row r="4" spans="1:134" ht="30" customHeight="1" x14ac:dyDescent="0.25">
      <c r="A4" s="58">
        <v>3</v>
      </c>
      <c r="B4" s="63" t="str">
        <f t="shared" si="0"/>
        <v>=Block3==</v>
      </c>
      <c r="C4" s="59" t="str" cm="1">
        <f t="array" aca="1" ref="C4" ca="1">BoxVal($A4,8,COLUMN(INDIRECT("T"&amp;($A4-1)*65+2)),1)</f>
        <v>12.65V(12.9V)</v>
      </c>
      <c r="D4" s="59" t="str" cm="1">
        <f t="array" aca="1" ref="D4" ca="1">BoxVal($A4,2,COLUMN(INDIRECT("T"&amp;($A4-1)*65+2)),1)</f>
        <v>CPC</v>
      </c>
      <c r="E4" s="59" t="str" cm="1">
        <f t="array" aca="1" ref="E4" ca="1">BoxVal($A4,3,COLUMN(INDIRECT("T"&amp;($A4-1)*65+2)),1)</f>
        <v>PR</v>
      </c>
      <c r="F4" s="59" t="str" cm="1">
        <f t="array" aca="1" ref="F4" ca="1">BoxVal($A4,16,COLUMN(INDIRECT("T"&amp;($A4-1)*65+2)),1)</f>
        <v>non</v>
      </c>
      <c r="G4" s="59" t="str" cm="1">
        <f t="array" aca="1" ref="G4" ca="1">BoxVal($A4,4,COLUMN(INDIRECT("T"&amp;($A4-1)*65+2)),1)</f>
        <v>ZTSL6471S</v>
      </c>
      <c r="H4" s="59" t="str" cm="1">
        <f t="array" aca="1" ref="H4" ca="1">BoxVal($A4,5,COLUMN(INDIRECT("T"&amp;($A4-1)*65+2)),1)</f>
        <v>4942ZC</v>
      </c>
      <c r="I4" s="59" t="str" cm="1">
        <f t="array" aca="1" ref="I4" ca="1">BoxVal($A4,6,COLUMN(INDIRECT("T"&amp;($A4-1)*65+2)),1)</f>
        <v>1103LAZZ</v>
      </c>
      <c r="J4" s="59" t="str" cm="1">
        <f t="array" aca="1" ref="J4" ca="1">BoxVal($A4,21,COLUMN(INDIRECT("T"&amp;($A4-1)*65+2)),1)</f>
        <v>10V_Normal mode</v>
      </c>
      <c r="K4" s="59" t="e" cm="1">
        <f t="array" aca="1" ref="K4" ca="1">BoxVal($A4,25,COLUMN(INDIRECT("T"&amp;($A4-1)*65+2)),1)</f>
        <v>#VALUE!</v>
      </c>
      <c r="L4" s="60" t="str" cm="1">
        <f t="array" aca="1" ref="L4" ca="1">BoxVal($A4,32,COLUMN(INDIRECT("T"&amp;($A4-1)*65+2)),1)</f>
        <v>1.8V-3.072MHz : 800~1100 (uA)
Vdc&amp;Remark: -</v>
      </c>
      <c r="M4" s="59" t="e" cm="1">
        <f t="array" aca="1" ref="M4" ca="1">BoxVal($A4,31,COLUMN(INDIRECT("T"&amp;($A4-1)*65+2)),1)</f>
        <v>#VALUE!</v>
      </c>
      <c r="N4" s="59" t="str" cm="1">
        <f t="array" aca="1" ref="N4" ca="1">BoxVal($A4,12,COLUMN(INDIRECT("T"&amp;($A4-1)*65+2)),1)</f>
        <v>Full Gain</v>
      </c>
      <c r="O4" s="64" t="str" cm="1">
        <f t="array" ref="O4">BoxVal($A4,2,COLUMN(V5),1)</f>
        <v>Bit40,35,34,26,20,19,17,11,9,39,38,33,31,22,30,23</v>
      </c>
      <c r="P4" s="64" t="e" cm="1">
        <f t="array" aca="1" ref="P4" ca="1">BoxVal($A4,2,COLUMN(INDIRECT("AB"&amp;($A4-1)*65+2)),1)</f>
        <v>#VALUE!</v>
      </c>
      <c r="Q4" s="64" t="str" cm="1">
        <f t="array" aca="1" ref="Q4" ca="1">BoxVal($A4,2,COLUMN(INDIRECT("AJ"&amp;($A4-1)*65+2)),1)</f>
        <v>MAX VBIAS 12.9V+1.056x</v>
      </c>
      <c r="R4" s="34"/>
      <c r="S4" s="7" t="s">
        <v>10</v>
      </c>
      <c r="T4" s="15" t="s">
        <v>340</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Full(1~7dB)</v>
      </c>
      <c r="AP4" s="56" t="str">
        <f>VLOOKUP($T12,$DE$1:$DJ$31,4,FALSE)</f>
        <v>Only(0.75vcm)</v>
      </c>
      <c r="AQ4" s="56" t="str">
        <f>VLOOKUP($T12,$DE$1:$DJ$31,5,FALSE)</f>
        <v>Only(1.0556x)</v>
      </c>
      <c r="AR4" s="56" t="str">
        <f>VLOOKUP($T12,$DE$1:$DJ$31,6,FALSE)</f>
        <v>non</v>
      </c>
      <c r="AS4" s="35" t="s">
        <v>1009</v>
      </c>
      <c r="AT4" s="34"/>
      <c r="AU4" s="14" t="s">
        <v>556</v>
      </c>
      <c r="AV4" s="5" t="s">
        <v>582</v>
      </c>
      <c r="AW4" s="5" t="s">
        <v>582</v>
      </c>
      <c r="AX4" s="5" t="s">
        <v>255</v>
      </c>
      <c r="AY4" s="5" t="s">
        <v>255</v>
      </c>
      <c r="AZ4" s="5" t="s">
        <v>255</v>
      </c>
      <c r="BB4" s="14" t="s">
        <v>556</v>
      </c>
      <c r="BC4" s="5">
        <v>0</v>
      </c>
      <c r="BD4" s="5">
        <v>1</v>
      </c>
      <c r="BE4" s="5">
        <v>0</v>
      </c>
      <c r="BF4" s="14"/>
      <c r="BG4" s="14"/>
      <c r="BH4" s="14"/>
      <c r="BI4" s="14">
        <v>30</v>
      </c>
      <c r="BJ4" s="14" t="s">
        <v>562</v>
      </c>
      <c r="BK4" s="14" t="s">
        <v>562</v>
      </c>
      <c r="BM4" s="5">
        <v>2</v>
      </c>
      <c r="BN4" s="5">
        <v>0</v>
      </c>
      <c r="BO4" s="5">
        <v>1</v>
      </c>
      <c r="BP4" s="5">
        <v>1</v>
      </c>
      <c r="BQ4" s="5">
        <v>0</v>
      </c>
      <c r="BU4" s="14">
        <v>2</v>
      </c>
      <c r="BV4" s="14" t="s">
        <v>785</v>
      </c>
      <c r="BW4" s="14" t="s">
        <v>562</v>
      </c>
      <c r="BY4" s="21" t="s">
        <v>562</v>
      </c>
      <c r="CF4" s="14" t="s">
        <v>562</v>
      </c>
      <c r="CG4" s="14" t="s">
        <v>562</v>
      </c>
      <c r="CH4" s="14" t="s">
        <v>562</v>
      </c>
      <c r="CJ4" s="14" t="s">
        <v>562</v>
      </c>
      <c r="CP4" s="14" t="s">
        <v>562</v>
      </c>
      <c r="CQ4" s="14" t="s">
        <v>562</v>
      </c>
      <c r="CR4" s="14" t="s">
        <v>562</v>
      </c>
      <c r="CT4" s="14" t="s">
        <v>562</v>
      </c>
      <c r="DB4" s="14" t="s">
        <v>562</v>
      </c>
      <c r="DC4" s="14" t="s">
        <v>562</v>
      </c>
      <c r="DE4" s="5" t="s">
        <v>255</v>
      </c>
      <c r="DF4" s="5" t="s">
        <v>255</v>
      </c>
      <c r="DG4" s="5" t="s">
        <v>255</v>
      </c>
      <c r="DH4" s="5" t="s">
        <v>255</v>
      </c>
      <c r="DI4" s="5" t="s">
        <v>255</v>
      </c>
      <c r="DJ4" s="5" t="s">
        <v>255</v>
      </c>
      <c r="DL4" s="5" t="s">
        <v>255</v>
      </c>
      <c r="DM4" s="5" t="s">
        <v>255</v>
      </c>
      <c r="DN4" s="5" t="s">
        <v>255</v>
      </c>
      <c r="DX4" s="22" t="s">
        <v>733</v>
      </c>
      <c r="DY4" s="22" t="s">
        <v>740</v>
      </c>
      <c r="DZ4" s="22" t="s">
        <v>753</v>
      </c>
      <c r="EB4" s="25" t="s">
        <v>619</v>
      </c>
      <c r="EC4" s="25" t="s">
        <v>642</v>
      </c>
      <c r="ED4" s="25" t="s">
        <v>646</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495</v>
      </c>
      <c r="U5" s="36" t="str">
        <f t="shared" ref="U5:U10" ca="1" si="1">ConfigCode($AA5,$AN5,$AO5,$AP5,$AQ5,$AR5,$AF5,$AG5,2)</f>
        <v>0x32=-40.65,-40.00;</v>
      </c>
      <c r="V5" s="37"/>
      <c r="W5" s="37"/>
      <c r="X5" s="38">
        <v>5.3870438799076279</v>
      </c>
      <c r="Y5" s="38">
        <v>5.3839999999998494</v>
      </c>
      <c r="Z5" s="55">
        <f t="shared" ref="Z5:Z10" ca="1" si="2" xml:space="preserve">
N("vbias,vlookup vbias range")+
VLOOKUP($AA5,INDIRECT(BoxVal(ROW($AA5),34,COLUMN(T1))),2,FALSE)+
N("gain")+
$AB5+
N("vcm")+
VLOOKUP($AC5,$CT$1:$DC$31,7,FALSE)+
N("(vbias*vcp*vbg-vbias)*sensor ratio")+
VbiasCal($AA5,$AD5,$AE5,BoxVal(ROW($AC5),18,COLUMN($T$22)))+
N("vbias ref+gain ref")+
$V5+$W5</f>
        <v>5.3</v>
      </c>
      <c r="AA5" s="39" t="s">
        <v>556</v>
      </c>
      <c r="AB5" s="40">
        <v>2</v>
      </c>
      <c r="AC5" s="40" t="s">
        <v>578</v>
      </c>
      <c r="AD5" s="40">
        <v>1</v>
      </c>
      <c r="AE5" s="41">
        <v>0</v>
      </c>
      <c r="AF5" s="42">
        <v>-40.65</v>
      </c>
      <c r="AG5" s="42">
        <v>-40</v>
      </c>
      <c r="AH5" s="43">
        <f ca="1">$AF5+$Z5</f>
        <v>-35.35</v>
      </c>
      <c r="AI5" s="43">
        <f ca="1">$AG5+$Z5</f>
        <v>-34.700000000000003</v>
      </c>
      <c r="AJ5" s="44" cm="1">
        <f t="array" aca="1" ref="AJ5" ca="1" xml:space="preserve">
N("initial sens-loopgain")+
$AF5-BoxVal(ROW($AA5),26,COLUMN(INDIRECT("T"&amp;(INT(ROW($AA22)/65))*65+2)))</f>
        <v>-41.35</v>
      </c>
      <c r="AK5" s="44">
        <f t="shared" ref="AK5:AK10" ca="1" si="3">AJ5+(AG5-AF5)</f>
        <v>-40.700000000000003</v>
      </c>
      <c r="AL5" s="44" cm="1">
        <f t="array" aca="1" ref="AL5" ca="1" xml:space="preserve">
N("initial sens-loopgain-gain-gain ref-vcm")+
$AH5-
BoxVal(ROW($AA5),26,COLUMN(INDIRECT("T"&amp;(INT(ROW($AA22)/65))*65+2)))-
$AB5-
$W5-
IFERROR(VLOOKUP($AC5,$CT$1:$DC$31,7,FALSE),0)</f>
        <v>-38.050000000000004</v>
      </c>
      <c r="AM5" s="44">
        <f t="shared" ref="AM5:AM10" ca="1" si="4">AL5+(AG5-AF5)</f>
        <v>-37.400000000000006</v>
      </c>
      <c r="AN5" s="36" t="str">
        <f t="shared" ref="AN5:AN10" ca="1" si="5">IF(BoxVal(ROW(AA5),9,COLUMN(T3))="FIX","00",ManualLookup(AA5,BoxVal(ROW(AA5),4,COLUMN(AN3)),INDIRECT(DN$3)))</f>
        <v>30</v>
      </c>
      <c r="AO5" s="36" t="str" cm="1">
        <f t="array" aca="1" ref="AO5" ca="1">ManualLookup(AB5,BoxVal(ROW(AB5),4,COLUMN(AO3)),INDIRECT(DO$3))</f>
        <v>02</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557</v>
      </c>
      <c r="AV5" s="5" t="s">
        <v>583</v>
      </c>
      <c r="AW5" s="5" t="s">
        <v>583</v>
      </c>
      <c r="AX5" s="5" t="s">
        <v>255</v>
      </c>
      <c r="AY5" s="5" t="s">
        <v>255</v>
      </c>
      <c r="AZ5" s="5" t="s">
        <v>255</v>
      </c>
      <c r="BB5" s="14" t="s">
        <v>557</v>
      </c>
      <c r="BC5" s="5">
        <v>1</v>
      </c>
      <c r="BD5" s="5">
        <v>0</v>
      </c>
      <c r="BE5" s="5">
        <v>0</v>
      </c>
      <c r="BF5" s="14"/>
      <c r="BG5" s="14"/>
      <c r="BH5" s="14"/>
      <c r="BI5" s="14">
        <v>40</v>
      </c>
      <c r="BJ5" s="14" t="s">
        <v>562</v>
      </c>
      <c r="BK5" s="14" t="s">
        <v>562</v>
      </c>
      <c r="BM5" s="5">
        <v>3</v>
      </c>
      <c r="BN5" s="5">
        <v>0</v>
      </c>
      <c r="BO5" s="5">
        <v>0</v>
      </c>
      <c r="BP5" s="5">
        <v>1</v>
      </c>
      <c r="BQ5" s="5">
        <v>1</v>
      </c>
      <c r="BU5" s="14">
        <v>3</v>
      </c>
      <c r="BV5" s="14" t="s">
        <v>786</v>
      </c>
      <c r="BW5" s="14" t="s">
        <v>562</v>
      </c>
      <c r="BY5" s="21" t="s">
        <v>562</v>
      </c>
      <c r="CF5" s="14" t="s">
        <v>562</v>
      </c>
      <c r="CG5" s="14" t="s">
        <v>562</v>
      </c>
      <c r="CH5" s="14" t="s">
        <v>562</v>
      </c>
      <c r="CJ5" s="14" t="s">
        <v>562</v>
      </c>
      <c r="CP5" s="14" t="s">
        <v>562</v>
      </c>
      <c r="CQ5" s="14" t="s">
        <v>562</v>
      </c>
      <c r="CR5" s="14" t="s">
        <v>562</v>
      </c>
      <c r="CT5" s="14" t="s">
        <v>562</v>
      </c>
      <c r="DB5" s="14" t="s">
        <v>562</v>
      </c>
      <c r="DC5" s="14" t="s">
        <v>562</v>
      </c>
      <c r="DE5" s="5" t="s">
        <v>255</v>
      </c>
      <c r="DF5" s="5" t="s">
        <v>255</v>
      </c>
      <c r="DG5" s="5" t="s">
        <v>255</v>
      </c>
      <c r="DH5" s="5" t="s">
        <v>255</v>
      </c>
      <c r="DI5" s="5" t="s">
        <v>255</v>
      </c>
      <c r="DJ5" s="5" t="s">
        <v>255</v>
      </c>
      <c r="DL5" s="5" t="s">
        <v>255</v>
      </c>
      <c r="DM5" s="5" t="s">
        <v>255</v>
      </c>
      <c r="DN5" s="5" t="s">
        <v>255</v>
      </c>
      <c r="DX5" s="22" t="s">
        <v>734</v>
      </c>
      <c r="DY5" s="22" t="s">
        <v>741</v>
      </c>
      <c r="DZ5" s="22" t="s">
        <v>754</v>
      </c>
      <c r="EB5" s="25"/>
      <c r="EC5" s="25" t="s">
        <v>643</v>
      </c>
      <c r="ED5" s="25" t="s">
        <v>645</v>
      </c>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399</v>
      </c>
      <c r="U6" s="36" t="str">
        <f t="shared" ca="1" si="1"/>
        <v>0xB2=-41.00,-40.65;</v>
      </c>
      <c r="V6" s="46"/>
      <c r="W6" s="37"/>
      <c r="X6" s="38">
        <v>5.9319340329835066</v>
      </c>
      <c r="Y6" s="38">
        <v>5.8119999999998022</v>
      </c>
      <c r="Z6" s="55">
        <f t="shared" ca="1" si="2"/>
        <v>5.8</v>
      </c>
      <c r="AA6" s="39" t="s">
        <v>556</v>
      </c>
      <c r="AB6" s="40">
        <v>2</v>
      </c>
      <c r="AC6" s="40" t="s">
        <v>579</v>
      </c>
      <c r="AD6" s="40">
        <v>1</v>
      </c>
      <c r="AE6" s="41">
        <v>0</v>
      </c>
      <c r="AF6" s="42">
        <v>-41</v>
      </c>
      <c r="AG6" s="47">
        <f>AF5</f>
        <v>-40.65</v>
      </c>
      <c r="AH6" s="43">
        <f t="shared" ref="AH6:AH10" ca="1" si="6">$AF6+$Z6</f>
        <v>-35.200000000000003</v>
      </c>
      <c r="AI6" s="43">
        <f t="shared" ref="AI6:AI10" ca="1" si="7">$AG6+$Z6</f>
        <v>-34.85</v>
      </c>
      <c r="AJ6" s="44" cm="1">
        <f t="array" aca="1" ref="AJ6" ca="1" xml:space="preserve">
N("initial sens-loopgain")+
$AF6-BoxVal(ROW($AA6),26,COLUMN(INDIRECT("T"&amp;(INT(ROW($AA23)/65))*65+2)))</f>
        <v>-41.7</v>
      </c>
      <c r="AK6" s="44">
        <f t="shared" ca="1" si="3"/>
        <v>-41.35</v>
      </c>
      <c r="AL6" s="44" cm="1">
        <f t="array" aca="1" ref="AL6" ca="1" xml:space="preserve">
N("initial sens-loopgain-gain-gain ref-vcm")+
$AH6-
BoxVal(ROW($AA6),26,COLUMN(INDIRECT("T"&amp;(INT(ROW($AA23)/65))*65+2)))-
$AB6-
$W6-
IFERROR(VLOOKUP($AC6,$CT$1:$DC$31,7,FALSE),0)</f>
        <v>-38.400000000000006</v>
      </c>
      <c r="AM6" s="44">
        <f t="shared" ca="1" si="4"/>
        <v>-38.050000000000004</v>
      </c>
      <c r="AN6" s="36" t="str">
        <f t="shared" ca="1" si="5"/>
        <v>30</v>
      </c>
      <c r="AO6" s="36" t="str" cm="1">
        <f t="array" aca="1" ref="AO6" ca="1">ManualLookup(AB6,BoxVal(ROW(AB6),4,COLUMN(AO4)),INDIRECT(DO$3))</f>
        <v>02</v>
      </c>
      <c r="AP6" s="36" t="str" cm="1">
        <f t="array" aca="1" ref="AP6" ca="1">ManualLookup(AC6,BoxVal(ROW(AC6),4,COLUMN(AP4)),INDIRECT(DP$3))</f>
        <v>80</v>
      </c>
      <c r="AQ6" s="36" t="str" cm="1">
        <f t="array" aca="1" ref="AQ6" ca="1">ManualLookup(AD6,BoxVal(ROW(AD6),4,COLUMN(AQ4)),INDIRECT(DQ$3))</f>
        <v>00</v>
      </c>
      <c r="AR6" s="36" t="str" cm="1">
        <f t="array" aca="1" ref="AR6" ca="1">ManualLookup(AE6,BoxVal(ROW(AE6),4,COLUMN(AR4)),INDIRECT(DR$3))</f>
        <v>00</v>
      </c>
      <c r="AS6" s="36" t="s">
        <v>1047</v>
      </c>
      <c r="AT6" s="34"/>
      <c r="AU6" s="14" t="s">
        <v>558</v>
      </c>
      <c r="AV6" s="5" t="s">
        <v>584</v>
      </c>
      <c r="AW6" s="5" t="s">
        <v>585</v>
      </c>
      <c r="AX6" s="5" t="s">
        <v>255</v>
      </c>
      <c r="AY6" s="5" t="s">
        <v>255</v>
      </c>
      <c r="AZ6" s="5" t="s">
        <v>255</v>
      </c>
      <c r="BB6" s="14" t="s">
        <v>558</v>
      </c>
      <c r="BC6" s="5">
        <v>0</v>
      </c>
      <c r="BD6" s="5">
        <v>0</v>
      </c>
      <c r="BE6" s="5">
        <v>0</v>
      </c>
      <c r="BF6" s="14"/>
      <c r="BG6" s="14"/>
      <c r="BH6" s="14"/>
      <c r="BI6" s="14">
        <v>0</v>
      </c>
      <c r="BJ6" s="14" t="s">
        <v>562</v>
      </c>
      <c r="BK6" s="14" t="s">
        <v>562</v>
      </c>
      <c r="BM6" s="5">
        <v>4</v>
      </c>
      <c r="BN6" s="5">
        <v>0</v>
      </c>
      <c r="BO6" s="5">
        <v>0</v>
      </c>
      <c r="BP6" s="5">
        <v>1</v>
      </c>
      <c r="BQ6" s="5">
        <v>0</v>
      </c>
      <c r="BU6" s="14">
        <v>4</v>
      </c>
      <c r="BV6" s="14" t="s">
        <v>787</v>
      </c>
      <c r="BW6" s="14" t="s">
        <v>562</v>
      </c>
      <c r="BY6" s="21" t="s">
        <v>562</v>
      </c>
      <c r="CF6" s="14" t="s">
        <v>562</v>
      </c>
      <c r="CG6" s="14" t="s">
        <v>562</v>
      </c>
      <c r="CH6" s="14" t="s">
        <v>562</v>
      </c>
      <c r="CJ6" s="14" t="s">
        <v>562</v>
      </c>
      <c r="CP6" s="14" t="s">
        <v>562</v>
      </c>
      <c r="CQ6" s="14" t="s">
        <v>562</v>
      </c>
      <c r="CR6" s="14" t="s">
        <v>562</v>
      </c>
      <c r="CT6" s="14" t="s">
        <v>562</v>
      </c>
      <c r="DB6" s="14" t="s">
        <v>562</v>
      </c>
      <c r="DC6" s="14" t="s">
        <v>562</v>
      </c>
      <c r="DE6" s="5" t="s">
        <v>255</v>
      </c>
      <c r="DF6" s="5" t="s">
        <v>255</v>
      </c>
      <c r="DG6" s="5" t="s">
        <v>255</v>
      </c>
      <c r="DH6" s="5" t="s">
        <v>255</v>
      </c>
      <c r="DI6" s="5" t="s">
        <v>255</v>
      </c>
      <c r="DJ6" s="5" t="s">
        <v>255</v>
      </c>
      <c r="DL6" s="5" t="s">
        <v>255</v>
      </c>
      <c r="DM6" s="5" t="s">
        <v>255</v>
      </c>
      <c r="DN6" s="5" t="s">
        <v>255</v>
      </c>
      <c r="DX6" s="22" t="s">
        <v>751</v>
      </c>
      <c r="DY6" s="22" t="s">
        <v>738</v>
      </c>
      <c r="DZ6" s="22" t="s">
        <v>755</v>
      </c>
      <c r="EB6" s="25"/>
      <c r="EC6" s="25" t="s">
        <v>641</v>
      </c>
      <c r="ED6" s="25"/>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0x33=-41.60,-41.00;</v>
      </c>
      <c r="V7" s="37"/>
      <c r="W7" s="37"/>
      <c r="X7" s="38">
        <v>6.343684210526316</v>
      </c>
      <c r="Y7" s="38">
        <v>6.2600000000000477</v>
      </c>
      <c r="Z7" s="55">
        <f t="shared" ca="1" si="2"/>
        <v>6.3</v>
      </c>
      <c r="AA7" s="39" t="s">
        <v>556</v>
      </c>
      <c r="AB7" s="40">
        <v>3</v>
      </c>
      <c r="AC7" s="40" t="s">
        <v>578</v>
      </c>
      <c r="AD7" s="40">
        <v>1</v>
      </c>
      <c r="AE7" s="41">
        <v>0</v>
      </c>
      <c r="AF7" s="42">
        <v>-41.6</v>
      </c>
      <c r="AG7" s="47">
        <f t="shared" ref="AG7:AG10" si="8">AF6</f>
        <v>-41</v>
      </c>
      <c r="AH7" s="43">
        <f t="shared" ca="1" si="6"/>
        <v>-35.300000000000004</v>
      </c>
      <c r="AI7" s="43">
        <f t="shared" ca="1" si="7"/>
        <v>-34.700000000000003</v>
      </c>
      <c r="AJ7" s="44" cm="1">
        <f t="array" aca="1" ref="AJ7" ca="1" xml:space="preserve">
N("initial sens-loopgain")+
$AF7-BoxVal(ROW($AA7),26,COLUMN(INDIRECT("T"&amp;(INT(ROW($AA24)/65))*65+2)))</f>
        <v>-42.300000000000004</v>
      </c>
      <c r="AK7" s="44">
        <f t="shared" ca="1" si="3"/>
        <v>-41.7</v>
      </c>
      <c r="AL7" s="44" cm="1">
        <f t="array" aca="1" ref="AL7" ca="1" xml:space="preserve">
N("initial sens-loopgain-gain-gain ref-vcm")+
$AH7-
BoxVal(ROW($AA7),26,COLUMN(INDIRECT("T"&amp;(INT(ROW($AA24)/65))*65+2)))-
$AB7-
$W7-
IFERROR(VLOOKUP($AC7,$CT$1:$DC$31,7,FALSE),0)</f>
        <v>-39.000000000000007</v>
      </c>
      <c r="AM7" s="44">
        <f t="shared" ca="1" si="4"/>
        <v>-38.400000000000006</v>
      </c>
      <c r="AN7" s="36" t="str">
        <f t="shared" ca="1" si="5"/>
        <v>30</v>
      </c>
      <c r="AO7" s="36" t="str" cm="1">
        <f t="array" aca="1" ref="AO7" ca="1">ManualLookup(AB7,BoxVal(ROW(AB7),4,COLUMN(AO5)),INDIRECT(DO$3))</f>
        <v>03</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t="s">
        <v>1047</v>
      </c>
      <c r="AT7" s="34"/>
      <c r="AU7" s="14" t="s">
        <v>559</v>
      </c>
      <c r="AV7" s="5" t="s">
        <v>586</v>
      </c>
      <c r="AW7" s="5" t="s">
        <v>586</v>
      </c>
      <c r="AX7" s="5" t="s">
        <v>255</v>
      </c>
      <c r="AY7" s="5" t="s">
        <v>255</v>
      </c>
      <c r="AZ7" s="5" t="s">
        <v>255</v>
      </c>
      <c r="BB7" s="14" t="s">
        <v>559</v>
      </c>
      <c r="BC7" s="5">
        <v>1</v>
      </c>
      <c r="BD7" s="5">
        <v>1</v>
      </c>
      <c r="BE7" s="5">
        <v>1</v>
      </c>
      <c r="BF7" s="14"/>
      <c r="BG7" s="14"/>
      <c r="BH7" s="14"/>
      <c r="BI7" s="14">
        <v>50</v>
      </c>
      <c r="BJ7" s="14" t="s">
        <v>562</v>
      </c>
      <c r="BK7" s="14" t="s">
        <v>562</v>
      </c>
      <c r="BM7" s="5">
        <v>5</v>
      </c>
      <c r="BN7" s="5">
        <v>0</v>
      </c>
      <c r="BO7" s="5">
        <v>0</v>
      </c>
      <c r="BP7" s="5">
        <v>0</v>
      </c>
      <c r="BQ7" s="5">
        <v>1</v>
      </c>
      <c r="BU7" s="14">
        <v>5</v>
      </c>
      <c r="BV7" s="14" t="s">
        <v>788</v>
      </c>
      <c r="BW7" s="14" t="s">
        <v>562</v>
      </c>
      <c r="BY7" s="21" t="s">
        <v>562</v>
      </c>
      <c r="CF7" s="5" t="s">
        <v>562</v>
      </c>
      <c r="CG7" s="5" t="s">
        <v>562</v>
      </c>
      <c r="CH7" s="5" t="s">
        <v>562</v>
      </c>
      <c r="CJ7" s="14" t="s">
        <v>562</v>
      </c>
      <c r="CP7" s="14" t="s">
        <v>562</v>
      </c>
      <c r="CQ7" s="14" t="s">
        <v>562</v>
      </c>
      <c r="CR7" s="14" t="s">
        <v>562</v>
      </c>
      <c r="CT7" s="14" t="s">
        <v>562</v>
      </c>
      <c r="DB7" s="14" t="s">
        <v>562</v>
      </c>
      <c r="DC7" s="14" t="s">
        <v>562</v>
      </c>
      <c r="DE7" s="5" t="s">
        <v>255</v>
      </c>
      <c r="DF7" s="5" t="s">
        <v>255</v>
      </c>
      <c r="DG7" s="5" t="s">
        <v>255</v>
      </c>
      <c r="DH7" s="5" t="s">
        <v>255</v>
      </c>
      <c r="DI7" s="5" t="s">
        <v>255</v>
      </c>
      <c r="DJ7" s="5" t="s">
        <v>255</v>
      </c>
      <c r="DL7" s="5" t="s">
        <v>255</v>
      </c>
      <c r="DM7" s="5" t="s">
        <v>255</v>
      </c>
      <c r="DN7" s="5" t="s">
        <v>255</v>
      </c>
      <c r="DX7" s="22"/>
      <c r="DY7" s="22" t="s">
        <v>1023</v>
      </c>
      <c r="DZ7" s="22"/>
      <c r="EB7" s="22"/>
      <c r="EC7" s="22" t="s">
        <v>644</v>
      </c>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554</v>
      </c>
      <c r="U8" s="36" t="str">
        <f t="shared" ca="1" si="1"/>
        <v>0xB3=-42.00,-41.60;</v>
      </c>
      <c r="V8" s="37"/>
      <c r="W8" s="37"/>
      <c r="X8" s="38">
        <v>6.8156020942408411</v>
      </c>
      <c r="Y8" s="38">
        <v>6.8120000000000687</v>
      </c>
      <c r="Z8" s="55">
        <f t="shared" ca="1" si="2"/>
        <v>6.8</v>
      </c>
      <c r="AA8" s="39" t="s">
        <v>556</v>
      </c>
      <c r="AB8" s="40">
        <v>3</v>
      </c>
      <c r="AC8" s="40" t="s">
        <v>579</v>
      </c>
      <c r="AD8" s="40">
        <v>1</v>
      </c>
      <c r="AE8" s="41">
        <v>0</v>
      </c>
      <c r="AF8" s="42">
        <v>-42</v>
      </c>
      <c r="AG8" s="47">
        <f t="shared" si="8"/>
        <v>-41.6</v>
      </c>
      <c r="AH8" s="43">
        <f t="shared" ca="1" si="6"/>
        <v>-35.200000000000003</v>
      </c>
      <c r="AI8" s="43">
        <f t="shared" ca="1" si="7"/>
        <v>-34.800000000000004</v>
      </c>
      <c r="AJ8" s="44" cm="1">
        <f t="array" aca="1" ref="AJ8" ca="1" xml:space="preserve">
N("initial sens-loopgain")+
$AF8-BoxVal(ROW($AA8),26,COLUMN(INDIRECT("T"&amp;(INT(ROW($AA25)/65))*65+2)))</f>
        <v>-42.7</v>
      </c>
      <c r="AK8" s="44">
        <f t="shared" ca="1" si="3"/>
        <v>-42.300000000000004</v>
      </c>
      <c r="AL8" s="44" cm="1">
        <f t="array" aca="1" ref="AL8" ca="1" xml:space="preserve">
N("initial sens-loopgain-gain-gain ref-vcm")+
$AH8-
BoxVal(ROW($AA8),26,COLUMN(INDIRECT("T"&amp;(INT(ROW($AA25)/65))*65+2)))-
$AB8-
$W8-
IFERROR(VLOOKUP($AC8,$CT$1:$DC$31,7,FALSE),0)</f>
        <v>-39.400000000000006</v>
      </c>
      <c r="AM8" s="44">
        <f t="shared" ca="1" si="4"/>
        <v>-39.000000000000007</v>
      </c>
      <c r="AN8" s="36" t="str">
        <f t="shared" ca="1" si="5"/>
        <v>30</v>
      </c>
      <c r="AO8" s="36" t="str" cm="1">
        <f t="array" aca="1" ref="AO8" ca="1">ManualLookup(AB8,BoxVal(ROW(AB8),4,COLUMN(AO6)),INDIRECT(DO$3))</f>
        <v>03</v>
      </c>
      <c r="AP8" s="36" t="str" cm="1">
        <f t="array" aca="1" ref="AP8" ca="1">ManualLookup(AC8,BoxVal(ROW(AC8),4,COLUMN(AP6)),INDIRECT(DP$3))</f>
        <v>80</v>
      </c>
      <c r="AQ8" s="36" t="str" cm="1">
        <f t="array" aca="1" ref="AQ8" ca="1">ManualLookup(AD8,BoxVal(ROW(AD8),4,COLUMN(AQ6)),INDIRECT(DQ$3))</f>
        <v>00</v>
      </c>
      <c r="AR8" s="36" t="str" cm="1">
        <f t="array" aca="1" ref="AR8" ca="1">ManualLookup(AE8,BoxVal(ROW(AE8),4,COLUMN(AR6)),INDIRECT(DR$3))</f>
        <v>00</v>
      </c>
      <c r="AS8" s="36" t="s">
        <v>1047</v>
      </c>
      <c r="AT8" s="34"/>
      <c r="AU8" s="14" t="s">
        <v>560</v>
      </c>
      <c r="AV8" s="5" t="s">
        <v>587</v>
      </c>
      <c r="AW8" s="5" t="s">
        <v>587</v>
      </c>
      <c r="AX8" s="5" t="s">
        <v>255</v>
      </c>
      <c r="AY8" s="5" t="s">
        <v>255</v>
      </c>
      <c r="AZ8" s="5" t="s">
        <v>255</v>
      </c>
      <c r="BB8" s="14" t="s">
        <v>560</v>
      </c>
      <c r="BC8" s="5">
        <v>0</v>
      </c>
      <c r="BD8" s="5">
        <v>1</v>
      </c>
      <c r="BE8" s="5">
        <v>1</v>
      </c>
      <c r="BF8" s="14"/>
      <c r="BG8" s="14"/>
      <c r="BH8" s="14"/>
      <c r="BI8" s="14">
        <v>60</v>
      </c>
      <c r="BJ8" s="14" t="s">
        <v>562</v>
      </c>
      <c r="BK8" s="14" t="s">
        <v>562</v>
      </c>
      <c r="BM8" s="5">
        <v>6</v>
      </c>
      <c r="BN8" s="5">
        <v>0</v>
      </c>
      <c r="BO8" s="5">
        <v>1</v>
      </c>
      <c r="BP8" s="5">
        <v>1</v>
      </c>
      <c r="BQ8" s="5">
        <v>1</v>
      </c>
      <c r="BU8" s="14">
        <v>6</v>
      </c>
      <c r="BV8" s="14" t="s">
        <v>789</v>
      </c>
      <c r="BW8" s="14" t="s">
        <v>562</v>
      </c>
      <c r="BY8" s="21" t="s">
        <v>562</v>
      </c>
      <c r="CF8" s="5" t="s">
        <v>562</v>
      </c>
      <c r="CG8" s="5" t="s">
        <v>562</v>
      </c>
      <c r="CH8" s="5" t="s">
        <v>562</v>
      </c>
      <c r="CJ8" s="14" t="s">
        <v>562</v>
      </c>
      <c r="CP8" s="14" t="s">
        <v>562</v>
      </c>
      <c r="CQ8" s="14" t="s">
        <v>562</v>
      </c>
      <c r="CR8" s="14" t="s">
        <v>562</v>
      </c>
      <c r="CT8" s="14" t="s">
        <v>562</v>
      </c>
      <c r="DB8" s="14" t="s">
        <v>562</v>
      </c>
      <c r="DC8" s="14" t="s">
        <v>562</v>
      </c>
      <c r="DE8" s="5" t="s">
        <v>255</v>
      </c>
      <c r="DF8" s="5" t="s">
        <v>255</v>
      </c>
      <c r="DG8" s="5" t="s">
        <v>255</v>
      </c>
      <c r="DH8" s="5" t="s">
        <v>255</v>
      </c>
      <c r="DI8" s="5" t="s">
        <v>255</v>
      </c>
      <c r="DJ8" s="5" t="s">
        <v>255</v>
      </c>
      <c r="DL8" s="5" t="s">
        <v>255</v>
      </c>
      <c r="DM8" s="5" t="s">
        <v>255</v>
      </c>
      <c r="DN8" s="5" t="s">
        <v>255</v>
      </c>
      <c r="DX8" s="22" t="s">
        <v>729</v>
      </c>
      <c r="DY8" s="22"/>
      <c r="DZ8" s="22"/>
      <c r="EB8" s="22" t="s">
        <v>620</v>
      </c>
      <c r="EC8" s="22" t="s">
        <v>621</v>
      </c>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f t="shared" ca="1" si="1"/>
        <v>0x3B=-42.50,-42.00;</v>
      </c>
      <c r="V9" s="37"/>
      <c r="W9" s="37"/>
      <c r="X9" s="38">
        <v>7.2954054054054058</v>
      </c>
      <c r="Y9" s="38">
        <v>7.3310000000000883</v>
      </c>
      <c r="Z9" s="55">
        <f t="shared" ca="1" si="2"/>
        <v>7.2296320000000014</v>
      </c>
      <c r="AA9" s="39" t="s">
        <v>556</v>
      </c>
      <c r="AB9" s="40">
        <v>3</v>
      </c>
      <c r="AC9" s="40" t="s">
        <v>578</v>
      </c>
      <c r="AD9" s="40">
        <v>1.0556000000000001</v>
      </c>
      <c r="AE9" s="41">
        <v>0</v>
      </c>
      <c r="AF9" s="42">
        <v>-42.5</v>
      </c>
      <c r="AG9" s="47">
        <f t="shared" si="8"/>
        <v>-42</v>
      </c>
      <c r="AH9" s="43">
        <f t="shared" ca="1" si="6"/>
        <v>-35.270367999999998</v>
      </c>
      <c r="AI9" s="43">
        <f t="shared" ca="1" si="7"/>
        <v>-34.770367999999998</v>
      </c>
      <c r="AJ9" s="44" cm="1">
        <f t="array" aca="1" ref="AJ9" ca="1" xml:space="preserve">
N("initial sens-loopgain")+
$AF9-BoxVal(ROW($AA9),26,COLUMN(INDIRECT("T"&amp;(INT(ROW($AA26)/65))*65+2)))</f>
        <v>-43.2</v>
      </c>
      <c r="AK9" s="44">
        <f t="shared" ca="1" si="3"/>
        <v>-42.7</v>
      </c>
      <c r="AL9" s="44" cm="1">
        <f t="array" aca="1" ref="AL9" ca="1" xml:space="preserve">
N("initial sens-loopgain-gain-gain ref-vcm")+
$AH9-
BoxVal(ROW($AA9),26,COLUMN(INDIRECT("T"&amp;(INT(ROW($AA26)/65))*65+2)))-
$AB9-
$W9-
IFERROR(VLOOKUP($AC9,$CT$1:$DC$31,7,FALSE),0)</f>
        <v>-38.970368000000001</v>
      </c>
      <c r="AM9" s="44">
        <f t="shared" ca="1" si="4"/>
        <v>-38.470368000000001</v>
      </c>
      <c r="AN9" s="36" t="str">
        <f t="shared" ca="1" si="5"/>
        <v>30</v>
      </c>
      <c r="AO9" s="36" t="str" cm="1">
        <f t="array" aca="1" ref="AO9" ca="1">ManualLookup(AB9,BoxVal(ROW(AB9),4,COLUMN(AO7)),INDIRECT(DO$3))</f>
        <v>03</v>
      </c>
      <c r="AP9" s="36" t="str" cm="1">
        <f t="array" aca="1" ref="AP9" ca="1">ManualLookup(AC9,BoxVal(ROW(AC9),4,COLUMN(AP7)),INDIRECT(DP$3))</f>
        <v>00</v>
      </c>
      <c r="AQ9" s="36" t="str" cm="1">
        <f t="array" aca="1" ref="AQ9" ca="1">ManualLookup(AD9,BoxVal(ROW(AD9),4,COLUMN(AQ7)),INDIRECT(DQ$3))</f>
        <v>08</v>
      </c>
      <c r="AR9" s="36" t="str" cm="1">
        <f t="array" aca="1" ref="AR9" ca="1">ManualLookup(AE9,BoxVal(ROW(AE9),4,COLUMN(AR7)),INDIRECT(DR$3))</f>
        <v>00</v>
      </c>
      <c r="AS9" s="36" t="s">
        <v>1047</v>
      </c>
      <c r="AT9" s="34"/>
      <c r="AU9" s="14" t="s">
        <v>706</v>
      </c>
      <c r="AV9" s="14" t="s">
        <v>562</v>
      </c>
      <c r="AW9" s="14" t="s">
        <v>799</v>
      </c>
      <c r="AX9" s="5" t="s">
        <v>255</v>
      </c>
      <c r="AY9" s="5" t="s">
        <v>255</v>
      </c>
      <c r="AZ9" s="5" t="s">
        <v>255</v>
      </c>
      <c r="BB9" s="14" t="s">
        <v>706</v>
      </c>
      <c r="BC9" s="5">
        <v>0</v>
      </c>
      <c r="BD9" s="5">
        <v>0</v>
      </c>
      <c r="BE9" s="5">
        <v>1</v>
      </c>
      <c r="BF9" s="14"/>
      <c r="BG9" s="14"/>
      <c r="BH9" s="14"/>
      <c r="BI9" s="14">
        <v>70</v>
      </c>
      <c r="BJ9" s="14" t="s">
        <v>562</v>
      </c>
      <c r="BK9" s="14" t="s">
        <v>562</v>
      </c>
      <c r="BM9" s="5">
        <v>7</v>
      </c>
      <c r="BN9" s="5">
        <v>0</v>
      </c>
      <c r="BO9" s="5">
        <v>1</v>
      </c>
      <c r="BP9" s="5">
        <v>0</v>
      </c>
      <c r="BQ9" s="5">
        <v>0</v>
      </c>
      <c r="BU9" s="14">
        <v>7</v>
      </c>
      <c r="BV9" s="14" t="s">
        <v>790</v>
      </c>
      <c r="BW9" s="14" t="s">
        <v>562</v>
      </c>
      <c r="BY9" s="21" t="s">
        <v>562</v>
      </c>
      <c r="CF9" s="5" t="s">
        <v>562</v>
      </c>
      <c r="CG9" s="5" t="s">
        <v>562</v>
      </c>
      <c r="CH9" s="5" t="s">
        <v>562</v>
      </c>
      <c r="CJ9" s="14" t="s">
        <v>562</v>
      </c>
      <c r="CP9" s="14" t="s">
        <v>562</v>
      </c>
      <c r="CQ9" s="14" t="s">
        <v>562</v>
      </c>
      <c r="CR9" s="14" t="s">
        <v>562</v>
      </c>
      <c r="CT9" s="14" t="s">
        <v>562</v>
      </c>
      <c r="DB9" s="14" t="s">
        <v>562</v>
      </c>
      <c r="DC9" s="14" t="s">
        <v>562</v>
      </c>
      <c r="DE9" s="5" t="s">
        <v>255</v>
      </c>
      <c r="DF9" s="5" t="s">
        <v>255</v>
      </c>
      <c r="DG9" s="5" t="s">
        <v>255</v>
      </c>
      <c r="DH9" s="5" t="s">
        <v>255</v>
      </c>
      <c r="DI9" s="5" t="s">
        <v>255</v>
      </c>
      <c r="DJ9" s="5" t="s">
        <v>255</v>
      </c>
      <c r="DL9" s="5" t="s">
        <v>255</v>
      </c>
      <c r="DM9" s="5" t="s">
        <v>255</v>
      </c>
      <c r="DN9" s="5" t="s">
        <v>255</v>
      </c>
      <c r="DX9" s="22" t="s">
        <v>732</v>
      </c>
      <c r="DY9" s="22" t="s">
        <v>742</v>
      </c>
      <c r="DZ9" s="22" t="s">
        <v>756</v>
      </c>
      <c r="EB9" s="25" t="s">
        <v>622</v>
      </c>
      <c r="EC9" s="25" t="s">
        <v>647</v>
      </c>
      <c r="ED9" s="25" t="s">
        <v>679</v>
      </c>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f t="shared" ca="1" si="1"/>
        <v>0xBB=-43.10,-42.50;</v>
      </c>
      <c r="V10" s="37"/>
      <c r="W10" s="37"/>
      <c r="X10" s="38">
        <v>7.8569565217391304</v>
      </c>
      <c r="Y10" s="38">
        <v>7.7300000000001035</v>
      </c>
      <c r="Z10" s="55">
        <f t="shared" ca="1" si="2"/>
        <v>7.7296320000000014</v>
      </c>
      <c r="AA10" s="39" t="s">
        <v>556</v>
      </c>
      <c r="AB10" s="40">
        <v>3</v>
      </c>
      <c r="AC10" s="40" t="s">
        <v>579</v>
      </c>
      <c r="AD10" s="40">
        <v>1.0556000000000001</v>
      </c>
      <c r="AE10" s="41">
        <v>0</v>
      </c>
      <c r="AF10" s="42">
        <v>-43.1</v>
      </c>
      <c r="AG10" s="47">
        <f t="shared" si="8"/>
        <v>-42.5</v>
      </c>
      <c r="AH10" s="43">
        <f t="shared" ca="1" si="6"/>
        <v>-35.370367999999999</v>
      </c>
      <c r="AI10" s="43">
        <f t="shared" ca="1" si="7"/>
        <v>-34.770367999999998</v>
      </c>
      <c r="AJ10" s="44" cm="1">
        <f t="array" aca="1" ref="AJ10" ca="1" xml:space="preserve">
N("initial sens-loopgain")+
$AF10-BoxVal(ROW($AA10),26,COLUMN(INDIRECT("T"&amp;(INT(ROW($AA27)/65))*65+2)))</f>
        <v>-43.800000000000004</v>
      </c>
      <c r="AK10" s="44">
        <f t="shared" ca="1" si="3"/>
        <v>-43.2</v>
      </c>
      <c r="AL10" s="44" cm="1">
        <f t="array" aca="1" ref="AL10" ca="1" xml:space="preserve">
N("initial sens-loopgain-gain-gain ref-vcm")+
$AH10-
BoxVal(ROW($AA10),26,COLUMN(INDIRECT("T"&amp;(INT(ROW($AA27)/65))*65+2)))-
$AB10-
$W10-
IFERROR(VLOOKUP($AC10,$CT$1:$DC$31,7,FALSE),0)</f>
        <v>-39.570368000000002</v>
      </c>
      <c r="AM10" s="44">
        <f t="shared" ca="1" si="4"/>
        <v>-38.970368000000001</v>
      </c>
      <c r="AN10" s="36" t="str">
        <f t="shared" ca="1" si="5"/>
        <v>30</v>
      </c>
      <c r="AO10" s="36" t="str" cm="1">
        <f t="array" aca="1" ref="AO10" ca="1">ManualLookup(AB10,BoxVal(ROW(AB10),4,COLUMN(AO8)),INDIRECT(DO$3))</f>
        <v>03</v>
      </c>
      <c r="AP10" s="36" t="str" cm="1">
        <f t="array" aca="1" ref="AP10" ca="1">ManualLookup(AC10,BoxVal(ROW(AC10),4,COLUMN(AP8)),INDIRECT(DP$3))</f>
        <v>80</v>
      </c>
      <c r="AQ10" s="36" t="str" cm="1">
        <f t="array" aca="1" ref="AQ10" ca="1">ManualLookup(AD10,BoxVal(ROW(AD10),4,COLUMN(AQ8)),INDIRECT(DQ$3))</f>
        <v>08</v>
      </c>
      <c r="AR10" s="36" t="str" cm="1">
        <f t="array" aca="1" ref="AR10" ca="1">ManualLookup(AE10,BoxVal(ROW(AE10),4,COLUMN(AR8)),INDIRECT(DR$3))</f>
        <v>00</v>
      </c>
      <c r="AS10" s="36" t="s">
        <v>1047</v>
      </c>
      <c r="AT10" s="34"/>
      <c r="AU10" s="5" t="s">
        <v>436</v>
      </c>
      <c r="AV10" s="14" t="s">
        <v>562</v>
      </c>
      <c r="AW10" s="14" t="s">
        <v>562</v>
      </c>
      <c r="AX10" s="5" t="s">
        <v>255</v>
      </c>
      <c r="AY10" s="5" t="s">
        <v>255</v>
      </c>
      <c r="AZ10" s="5" t="s">
        <v>255</v>
      </c>
      <c r="BB10" s="14" t="s">
        <v>436</v>
      </c>
      <c r="BC10" s="5">
        <v>0</v>
      </c>
      <c r="BD10" s="5">
        <v>0</v>
      </c>
      <c r="BE10" s="5">
        <v>0</v>
      </c>
      <c r="BF10" s="14"/>
      <c r="BG10" s="14"/>
      <c r="BH10" s="14"/>
      <c r="BI10" s="14">
        <v>0</v>
      </c>
      <c r="BJ10" s="14" t="s">
        <v>562</v>
      </c>
      <c r="BK10" s="14" t="s">
        <v>562</v>
      </c>
      <c r="BM10" s="5">
        <v>8</v>
      </c>
      <c r="BN10" s="5">
        <v>1</v>
      </c>
      <c r="BO10" s="5">
        <v>1</v>
      </c>
      <c r="BP10" s="5">
        <v>1</v>
      </c>
      <c r="BQ10" s="5">
        <v>0</v>
      </c>
      <c r="BU10" s="5" t="s">
        <v>562</v>
      </c>
      <c r="BV10" s="14" t="s">
        <v>791</v>
      </c>
      <c r="BW10" s="14" t="s">
        <v>562</v>
      </c>
      <c r="BY10" s="21" t="s">
        <v>562</v>
      </c>
      <c r="CF10" s="5" t="s">
        <v>562</v>
      </c>
      <c r="CG10" s="5" t="s">
        <v>562</v>
      </c>
      <c r="CH10" s="5" t="s">
        <v>562</v>
      </c>
      <c r="CJ10" s="14" t="s">
        <v>562</v>
      </c>
      <c r="CP10" s="14" t="s">
        <v>562</v>
      </c>
      <c r="CQ10" s="14" t="s">
        <v>562</v>
      </c>
      <c r="CR10" s="14" t="s">
        <v>562</v>
      </c>
      <c r="CT10" s="14" t="s">
        <v>562</v>
      </c>
      <c r="DB10" s="14" t="s">
        <v>562</v>
      </c>
      <c r="DC10" s="14" t="s">
        <v>562</v>
      </c>
      <c r="DE10" s="5" t="s">
        <v>255</v>
      </c>
      <c r="DF10" s="5" t="s">
        <v>255</v>
      </c>
      <c r="DG10" s="5" t="s">
        <v>255</v>
      </c>
      <c r="DH10" s="5" t="s">
        <v>255</v>
      </c>
      <c r="DI10" s="5" t="s">
        <v>255</v>
      </c>
      <c r="DJ10" s="5" t="s">
        <v>255</v>
      </c>
      <c r="DL10" s="5" t="s">
        <v>255</v>
      </c>
      <c r="DM10" s="5" t="s">
        <v>255</v>
      </c>
      <c r="DN10" s="5" t="s">
        <v>255</v>
      </c>
      <c r="DX10" s="22" t="s">
        <v>733</v>
      </c>
      <c r="DY10" s="22" t="s">
        <v>743</v>
      </c>
      <c r="DZ10" s="22" t="s">
        <v>757</v>
      </c>
      <c r="EB10" s="25"/>
      <c r="EC10" s="25" t="s">
        <v>648</v>
      </c>
      <c r="ED10" s="25" t="s">
        <v>651</v>
      </c>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589</v>
      </c>
      <c r="U11" s="36"/>
      <c r="V11" s="37"/>
      <c r="W11" s="37"/>
      <c r="X11" s="38"/>
      <c r="Y11" s="38"/>
      <c r="Z11" s="55"/>
      <c r="AA11" s="39"/>
      <c r="AB11" s="40"/>
      <c r="AC11" s="40"/>
      <c r="AD11" s="40"/>
      <c r="AE11" s="41"/>
      <c r="AF11" s="42"/>
      <c r="AG11" s="47"/>
      <c r="AH11" s="43"/>
      <c r="AI11" s="43"/>
      <c r="AJ11" s="44"/>
      <c r="AK11" s="45"/>
      <c r="AL11" s="44"/>
      <c r="AM11" s="44"/>
      <c r="AN11" s="36"/>
      <c r="AO11" s="36"/>
      <c r="AP11" s="36"/>
      <c r="AQ11" s="36"/>
      <c r="AR11" s="36"/>
      <c r="AS11" s="36"/>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v>9</v>
      </c>
      <c r="BN11" s="5">
        <v>1</v>
      </c>
      <c r="BO11" s="5">
        <v>0</v>
      </c>
      <c r="BP11" s="5">
        <v>1</v>
      </c>
      <c r="BQ11" s="5">
        <v>1</v>
      </c>
      <c r="BU11" s="5" t="s">
        <v>562</v>
      </c>
      <c r="BV11" s="14" t="s">
        <v>792</v>
      </c>
      <c r="BW11" s="14" t="s">
        <v>562</v>
      </c>
      <c r="BY11" s="21" t="s">
        <v>562</v>
      </c>
      <c r="CF11" s="5" t="s">
        <v>562</v>
      </c>
      <c r="CG11" s="5" t="s">
        <v>562</v>
      </c>
      <c r="CH11" s="5" t="s">
        <v>562</v>
      </c>
      <c r="CJ11" s="14" t="s">
        <v>562</v>
      </c>
      <c r="CP11" s="14" t="s">
        <v>562</v>
      </c>
      <c r="CQ11" s="14" t="s">
        <v>562</v>
      </c>
      <c r="CR11" s="14" t="s">
        <v>562</v>
      </c>
      <c r="CT11" s="14" t="s">
        <v>562</v>
      </c>
      <c r="DB11" s="14" t="s">
        <v>562</v>
      </c>
      <c r="DC11" s="14" t="s">
        <v>562</v>
      </c>
      <c r="DE11" s="5" t="s">
        <v>255</v>
      </c>
      <c r="DF11" s="5" t="s">
        <v>255</v>
      </c>
      <c r="DG11" s="5" t="s">
        <v>255</v>
      </c>
      <c r="DH11" s="5" t="s">
        <v>255</v>
      </c>
      <c r="DI11" s="5" t="s">
        <v>255</v>
      </c>
      <c r="DJ11" s="5" t="s">
        <v>255</v>
      </c>
      <c r="DL11" s="5" t="s">
        <v>255</v>
      </c>
      <c r="DM11" s="5" t="s">
        <v>255</v>
      </c>
      <c r="DN11" s="5" t="s">
        <v>255</v>
      </c>
      <c r="DX11" s="22" t="s">
        <v>735</v>
      </c>
      <c r="DY11" s="22" t="s">
        <v>745</v>
      </c>
      <c r="DZ11" s="22" t="s">
        <v>758</v>
      </c>
      <c r="EB11" s="25"/>
      <c r="EC11" s="25" t="s">
        <v>649</v>
      </c>
      <c r="ED11" s="25" t="s">
        <v>652</v>
      </c>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38"/>
      <c r="Y12" s="38"/>
      <c r="Z12" s="48"/>
      <c r="AA12" s="39"/>
      <c r="AB12" s="40"/>
      <c r="AC12" s="40"/>
      <c r="AD12" s="40"/>
      <c r="AE12" s="41"/>
      <c r="AF12" s="42"/>
      <c r="AG12" s="47"/>
      <c r="AH12" s="43"/>
      <c r="AI12" s="43"/>
      <c r="AJ12" s="44"/>
      <c r="AK12" s="45"/>
      <c r="AL12" s="44"/>
      <c r="AM12" s="44"/>
      <c r="AN12" s="36"/>
      <c r="AO12" s="36"/>
      <c r="AP12" s="36"/>
      <c r="AQ12" s="36"/>
      <c r="AR12" s="36"/>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v>10</v>
      </c>
      <c r="BN12" s="5">
        <v>1</v>
      </c>
      <c r="BO12" s="5">
        <v>0</v>
      </c>
      <c r="BP12" s="5">
        <v>1</v>
      </c>
      <c r="BQ12" s="5">
        <v>0</v>
      </c>
      <c r="BU12" s="5" t="s">
        <v>562</v>
      </c>
      <c r="BV12" s="14" t="s">
        <v>793</v>
      </c>
      <c r="BW12" s="14" t="s">
        <v>562</v>
      </c>
      <c r="BY12" s="21" t="s">
        <v>562</v>
      </c>
      <c r="CF12" s="5" t="s">
        <v>562</v>
      </c>
      <c r="CG12" s="5" t="s">
        <v>562</v>
      </c>
      <c r="CH12" s="5" t="s">
        <v>562</v>
      </c>
      <c r="CJ12" s="14" t="s">
        <v>562</v>
      </c>
      <c r="CP12" s="14" t="s">
        <v>562</v>
      </c>
      <c r="CQ12" s="14" t="s">
        <v>562</v>
      </c>
      <c r="CR12" s="14" t="s">
        <v>562</v>
      </c>
      <c r="CT12" s="14" t="s">
        <v>562</v>
      </c>
      <c r="DB12" s="14" t="s">
        <v>562</v>
      </c>
      <c r="DC12" s="14" t="s">
        <v>562</v>
      </c>
      <c r="DE12" s="5" t="s">
        <v>255</v>
      </c>
      <c r="DF12" s="5" t="s">
        <v>255</v>
      </c>
      <c r="DG12" s="5" t="s">
        <v>255</v>
      </c>
      <c r="DH12" s="5" t="s">
        <v>255</v>
      </c>
      <c r="DI12" s="5" t="s">
        <v>255</v>
      </c>
      <c r="DJ12" s="5" t="s">
        <v>255</v>
      </c>
      <c r="DL12" s="5" t="s">
        <v>255</v>
      </c>
      <c r="DM12" s="5" t="s">
        <v>255</v>
      </c>
      <c r="DN12" s="5" t="s">
        <v>255</v>
      </c>
      <c r="DX12" s="22" t="s">
        <v>734</v>
      </c>
      <c r="DY12" s="22" t="s">
        <v>744</v>
      </c>
      <c r="DZ12" s="22" t="s">
        <v>759</v>
      </c>
      <c r="EB12" s="25"/>
      <c r="EC12" s="25" t="s">
        <v>650</v>
      </c>
      <c r="ED12" s="25" t="s">
        <v>653</v>
      </c>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11</v>
      </c>
      <c r="BN13" s="5">
        <v>1</v>
      </c>
      <c r="BO13" s="5">
        <v>0</v>
      </c>
      <c r="BP13" s="5">
        <v>0</v>
      </c>
      <c r="BQ13" s="5">
        <v>1</v>
      </c>
      <c r="BU13" s="5" t="s">
        <v>562</v>
      </c>
      <c r="BV13" s="14" t="s">
        <v>794</v>
      </c>
      <c r="BW13" s="14" t="s">
        <v>562</v>
      </c>
      <c r="BY13" s="21" t="s">
        <v>562</v>
      </c>
      <c r="CF13" s="5" t="s">
        <v>562</v>
      </c>
      <c r="CG13" s="5" t="s">
        <v>562</v>
      </c>
      <c r="CH13" s="5" t="s">
        <v>562</v>
      </c>
      <c r="CJ13" s="14" t="s">
        <v>562</v>
      </c>
      <c r="CP13" s="14" t="s">
        <v>562</v>
      </c>
      <c r="CQ13" s="14" t="s">
        <v>562</v>
      </c>
      <c r="CR13" s="14" t="s">
        <v>562</v>
      </c>
      <c r="CT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2"/>
      <c r="EC13" s="22"/>
      <c r="ED13" s="22" t="s">
        <v>680</v>
      </c>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690</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12</v>
      </c>
      <c r="BN14" s="5">
        <v>1</v>
      </c>
      <c r="BO14" s="5">
        <v>1</v>
      </c>
      <c r="BP14" s="5">
        <v>1</v>
      </c>
      <c r="BQ14" s="5">
        <v>1</v>
      </c>
      <c r="BU14" s="5" t="s">
        <v>562</v>
      </c>
      <c r="BV14" s="14" t="s">
        <v>795</v>
      </c>
      <c r="BW14" s="14" t="s">
        <v>562</v>
      </c>
      <c r="BY14" s="21" t="s">
        <v>562</v>
      </c>
      <c r="CF14" s="5" t="s">
        <v>562</v>
      </c>
      <c r="CG14" s="5" t="s">
        <v>562</v>
      </c>
      <c r="CH14" s="5" t="s">
        <v>562</v>
      </c>
      <c r="CJ14" s="14" t="s">
        <v>562</v>
      </c>
      <c r="CP14" s="14" t="s">
        <v>562</v>
      </c>
      <c r="CQ14" s="14" t="s">
        <v>562</v>
      </c>
      <c r="CR14" s="14" t="s">
        <v>562</v>
      </c>
      <c r="CT14" s="14" t="s">
        <v>562</v>
      </c>
      <c r="DB14" s="14" t="s">
        <v>562</v>
      </c>
      <c r="DC14" s="14" t="s">
        <v>562</v>
      </c>
      <c r="DE14" s="5" t="s">
        <v>255</v>
      </c>
      <c r="DF14" s="5" t="s">
        <v>255</v>
      </c>
      <c r="DG14" s="5" t="s">
        <v>255</v>
      </c>
      <c r="DH14" s="5" t="s">
        <v>255</v>
      </c>
      <c r="DI14" s="5" t="s">
        <v>255</v>
      </c>
      <c r="DJ14" s="5" t="s">
        <v>255</v>
      </c>
      <c r="DL14" s="5" t="s">
        <v>255</v>
      </c>
      <c r="DM14" s="5" t="s">
        <v>255</v>
      </c>
      <c r="DN14" s="5" t="s">
        <v>255</v>
      </c>
      <c r="DX14" s="22" t="s">
        <v>730</v>
      </c>
      <c r="DY14" s="22"/>
      <c r="DZ14" s="22"/>
      <c r="EB14" s="22" t="s">
        <v>623</v>
      </c>
      <c r="EC14" s="22" t="s">
        <v>669</v>
      </c>
      <c r="ED14" s="22"/>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704</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13</v>
      </c>
      <c r="BN15" s="5">
        <v>1</v>
      </c>
      <c r="BO15" s="5">
        <v>1</v>
      </c>
      <c r="BP15" s="5">
        <v>0</v>
      </c>
      <c r="BQ15" s="5">
        <v>0</v>
      </c>
      <c r="BU15" s="5" t="s">
        <v>562</v>
      </c>
      <c r="BV15" s="14" t="s">
        <v>796</v>
      </c>
      <c r="BW15" s="14" t="s">
        <v>562</v>
      </c>
      <c r="BY15" s="21" t="s">
        <v>562</v>
      </c>
      <c r="CF15" s="5" t="s">
        <v>562</v>
      </c>
      <c r="CG15" s="5" t="s">
        <v>562</v>
      </c>
      <c r="CH15" s="5" t="s">
        <v>562</v>
      </c>
      <c r="CJ15" s="14" t="s">
        <v>562</v>
      </c>
      <c r="CP15" s="14" t="s">
        <v>562</v>
      </c>
      <c r="CQ15" s="14" t="s">
        <v>562</v>
      </c>
      <c r="CR15" s="14" t="s">
        <v>562</v>
      </c>
      <c r="CT15" s="14" t="s">
        <v>562</v>
      </c>
      <c r="DB15" s="14" t="s">
        <v>562</v>
      </c>
      <c r="DC15" s="14" t="s">
        <v>562</v>
      </c>
      <c r="DE15" s="5" t="s">
        <v>255</v>
      </c>
      <c r="DF15" s="5" t="s">
        <v>255</v>
      </c>
      <c r="DG15" s="5" t="s">
        <v>255</v>
      </c>
      <c r="DH15" s="5" t="s">
        <v>255</v>
      </c>
      <c r="DI15" s="5" t="s">
        <v>255</v>
      </c>
      <c r="DJ15" s="5" t="s">
        <v>255</v>
      </c>
      <c r="DL15" s="5" t="s">
        <v>255</v>
      </c>
      <c r="DM15" s="5" t="s">
        <v>255</v>
      </c>
      <c r="DX15" s="22" t="s">
        <v>732</v>
      </c>
      <c r="DY15" s="22" t="s">
        <v>746</v>
      </c>
      <c r="DZ15" s="22" t="s">
        <v>760</v>
      </c>
      <c r="EB15" s="22" t="s">
        <v>624</v>
      </c>
      <c r="EC15" s="22" t="s">
        <v>675</v>
      </c>
      <c r="ED15" s="22" t="s">
        <v>667</v>
      </c>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5" t="s">
        <v>562</v>
      </c>
      <c r="BW16" s="5" t="s">
        <v>562</v>
      </c>
      <c r="BY16" s="21" t="s">
        <v>562</v>
      </c>
      <c r="CF16" s="5" t="s">
        <v>562</v>
      </c>
      <c r="CG16" s="5" t="s">
        <v>562</v>
      </c>
      <c r="CH16" s="5" t="s">
        <v>562</v>
      </c>
      <c r="CJ16" s="14" t="s">
        <v>562</v>
      </c>
      <c r="CP16" s="14" t="s">
        <v>562</v>
      </c>
      <c r="CQ16" s="14" t="s">
        <v>562</v>
      </c>
      <c r="CR16" s="14" t="s">
        <v>562</v>
      </c>
      <c r="CT16" s="14" t="s">
        <v>562</v>
      </c>
      <c r="DB16" s="14" t="s">
        <v>562</v>
      </c>
      <c r="DC16" s="14" t="s">
        <v>562</v>
      </c>
      <c r="DE16" s="5" t="s">
        <v>255</v>
      </c>
      <c r="DF16" s="5" t="s">
        <v>255</v>
      </c>
      <c r="DG16" s="5" t="s">
        <v>255</v>
      </c>
      <c r="DH16" s="5" t="s">
        <v>255</v>
      </c>
      <c r="DI16" s="5" t="s">
        <v>255</v>
      </c>
      <c r="DJ16" s="5" t="s">
        <v>255</v>
      </c>
      <c r="DL16" s="5" t="s">
        <v>255</v>
      </c>
      <c r="DM16" s="5" t="s">
        <v>255</v>
      </c>
      <c r="DX16" s="22" t="s">
        <v>733</v>
      </c>
      <c r="DY16" s="22" t="s">
        <v>747</v>
      </c>
      <c r="DZ16" s="22" t="s">
        <v>761</v>
      </c>
      <c r="EB16" s="22" t="s">
        <v>674</v>
      </c>
      <c r="EC16" s="27" t="s">
        <v>702</v>
      </c>
      <c r="ED16" s="22" t="s">
        <v>654</v>
      </c>
    </row>
    <row r="17" spans="1:134"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5" t="s">
        <v>562</v>
      </c>
      <c r="BW17" s="5" t="s">
        <v>562</v>
      </c>
      <c r="BY17" s="21" t="s">
        <v>562</v>
      </c>
      <c r="CF17" s="5" t="s">
        <v>562</v>
      </c>
      <c r="CG17" s="5" t="s">
        <v>562</v>
      </c>
      <c r="CH17" s="5" t="s">
        <v>562</v>
      </c>
      <c r="CJ17" s="14" t="s">
        <v>562</v>
      </c>
      <c r="CP17" s="14" t="s">
        <v>562</v>
      </c>
      <c r="CQ17" s="14" t="s">
        <v>562</v>
      </c>
      <c r="CR17" s="14" t="s">
        <v>562</v>
      </c>
      <c r="CT17" s="14" t="s">
        <v>562</v>
      </c>
      <c r="DB17" s="14" t="s">
        <v>562</v>
      </c>
      <c r="DC17" s="14" t="s">
        <v>562</v>
      </c>
      <c r="DE17" s="5" t="s">
        <v>255</v>
      </c>
      <c r="DF17" s="5" t="s">
        <v>255</v>
      </c>
      <c r="DG17" s="5" t="s">
        <v>255</v>
      </c>
      <c r="DH17" s="5" t="s">
        <v>255</v>
      </c>
      <c r="DI17" s="5" t="s">
        <v>255</v>
      </c>
      <c r="DJ17" s="5" t="s">
        <v>255</v>
      </c>
      <c r="DL17" s="5" t="s">
        <v>255</v>
      </c>
      <c r="DM17" s="5" t="s">
        <v>255</v>
      </c>
      <c r="DX17" s="22" t="s">
        <v>734</v>
      </c>
      <c r="DY17" s="22" t="s">
        <v>748</v>
      </c>
      <c r="DZ17" s="22" t="s">
        <v>762</v>
      </c>
      <c r="EB17" s="22" t="s">
        <v>673</v>
      </c>
      <c r="EC17" s="22" t="s">
        <v>681</v>
      </c>
      <c r="ED17" s="22"/>
    </row>
    <row r="18" spans="1:134"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5" t="s">
        <v>562</v>
      </c>
      <c r="BW18" s="5" t="s">
        <v>562</v>
      </c>
      <c r="BY18" s="21" t="s">
        <v>562</v>
      </c>
      <c r="CF18" s="5" t="s">
        <v>562</v>
      </c>
      <c r="CG18" s="5" t="s">
        <v>562</v>
      </c>
      <c r="CH18" s="5" t="s">
        <v>562</v>
      </c>
      <c r="CJ18" s="14" t="s">
        <v>562</v>
      </c>
      <c r="CP18" s="14" t="s">
        <v>562</v>
      </c>
      <c r="CQ18" s="14" t="s">
        <v>562</v>
      </c>
      <c r="CR18" s="14" t="s">
        <v>562</v>
      </c>
      <c r="CT18" s="14" t="s">
        <v>562</v>
      </c>
      <c r="DB18" s="14" t="s">
        <v>562</v>
      </c>
      <c r="DC18" s="14" t="s">
        <v>562</v>
      </c>
      <c r="DE18" s="5" t="s">
        <v>255</v>
      </c>
      <c r="DF18" s="5" t="s">
        <v>255</v>
      </c>
      <c r="DG18" s="5" t="s">
        <v>255</v>
      </c>
      <c r="DH18" s="5" t="s">
        <v>255</v>
      </c>
      <c r="DI18" s="5" t="s">
        <v>255</v>
      </c>
      <c r="DJ18" s="5" t="s">
        <v>255</v>
      </c>
      <c r="DL18" s="5" t="s">
        <v>255</v>
      </c>
      <c r="DM18" s="5" t="s">
        <v>255</v>
      </c>
      <c r="DX18" s="22"/>
      <c r="DY18" s="22"/>
      <c r="DZ18" s="22"/>
      <c r="EB18" s="22" t="s">
        <v>672</v>
      </c>
      <c r="EC18" s="22" t="s">
        <v>677</v>
      </c>
      <c r="ED18" s="22"/>
    </row>
    <row r="19" spans="1:134"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VLOOKUP(T4,MPN!$A$1:$E$1000,4,FALSE)</f>
        <v>-35</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B19" s="14" t="s">
        <v>562</v>
      </c>
      <c r="DC19" s="14" t="s">
        <v>562</v>
      </c>
      <c r="DE19" s="5" t="s">
        <v>255</v>
      </c>
      <c r="DF19" s="5" t="s">
        <v>255</v>
      </c>
      <c r="DG19" s="5" t="s">
        <v>255</v>
      </c>
      <c r="DH19" s="5" t="s">
        <v>255</v>
      </c>
      <c r="DI19" s="5" t="s">
        <v>255</v>
      </c>
      <c r="DJ19" s="5" t="s">
        <v>255</v>
      </c>
      <c r="DL19" s="5" t="s">
        <v>255</v>
      </c>
      <c r="DM19" s="5" t="s">
        <v>255</v>
      </c>
      <c r="DX19" s="22" t="s">
        <v>731</v>
      </c>
      <c r="DY19" s="22"/>
      <c r="DZ19" s="22"/>
      <c r="EB19" s="25" t="s">
        <v>625</v>
      </c>
      <c r="EC19" s="25" t="s">
        <v>682</v>
      </c>
      <c r="ED19" s="25" t="s">
        <v>626</v>
      </c>
    </row>
    <row r="20" spans="1:134"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0.6</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B20" s="14" t="s">
        <v>562</v>
      </c>
      <c r="DC20" s="14" t="s">
        <v>562</v>
      </c>
      <c r="DE20" s="5" t="s">
        <v>255</v>
      </c>
      <c r="DF20" s="5" t="s">
        <v>255</v>
      </c>
      <c r="DG20" s="5" t="s">
        <v>255</v>
      </c>
      <c r="DH20" s="5" t="s">
        <v>255</v>
      </c>
      <c r="DI20" s="5" t="s">
        <v>255</v>
      </c>
      <c r="DJ20" s="5" t="s">
        <v>255</v>
      </c>
      <c r="DL20" s="5" t="s">
        <v>255</v>
      </c>
      <c r="DM20" s="5" t="s">
        <v>255</v>
      </c>
      <c r="DX20" s="22" t="s">
        <v>804</v>
      </c>
      <c r="DY20" s="22" t="s">
        <v>770</v>
      </c>
      <c r="DZ20" s="22" t="s">
        <v>771</v>
      </c>
      <c r="EB20" s="25"/>
      <c r="EC20" s="25" t="s">
        <v>683</v>
      </c>
      <c r="ED20" s="25"/>
    </row>
    <row r="21" spans="1:134"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13V_TestMode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B21" s="14" t="s">
        <v>562</v>
      </c>
      <c r="DC21" s="14" t="s">
        <v>562</v>
      </c>
      <c r="DE21" s="5" t="s">
        <v>255</v>
      </c>
      <c r="DF21" s="5" t="s">
        <v>255</v>
      </c>
      <c r="DG21" s="5" t="s">
        <v>255</v>
      </c>
      <c r="DH21" s="5" t="s">
        <v>255</v>
      </c>
      <c r="DI21" s="5" t="s">
        <v>255</v>
      </c>
      <c r="DJ21" s="5" t="s">
        <v>255</v>
      </c>
      <c r="DL21" s="5" t="s">
        <v>255</v>
      </c>
      <c r="DM21" s="5" t="s">
        <v>255</v>
      </c>
      <c r="DX21" s="22" t="s">
        <v>737</v>
      </c>
      <c r="DY21" s="22" t="s">
        <v>749</v>
      </c>
      <c r="DZ21" s="22" t="s">
        <v>763</v>
      </c>
      <c r="EB21" s="22"/>
      <c r="EC21" s="22" t="s">
        <v>684</v>
      </c>
      <c r="ED21" s="22"/>
    </row>
    <row r="22" spans="1:134"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VLOOKUP($T4,MPN!$A$1:$E$500,2,FALSE)</f>
        <v>DMIC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B22" s="14" t="s">
        <v>562</v>
      </c>
      <c r="DC22" s="14" t="s">
        <v>562</v>
      </c>
      <c r="DE22" s="5" t="s">
        <v>255</v>
      </c>
      <c r="DF22" s="5" t="s">
        <v>255</v>
      </c>
      <c r="DG22" s="5" t="s">
        <v>255</v>
      </c>
      <c r="DH22" s="5" t="s">
        <v>255</v>
      </c>
      <c r="DI22" s="5" t="s">
        <v>255</v>
      </c>
      <c r="DJ22" s="5" t="s">
        <v>255</v>
      </c>
      <c r="DL22" s="5" t="s">
        <v>255</v>
      </c>
      <c r="DM22" s="5" t="s">
        <v>255</v>
      </c>
      <c r="DX22" s="22"/>
      <c r="DY22" s="22"/>
      <c r="DZ22" s="22"/>
      <c r="EB22" s="22" t="s">
        <v>627</v>
      </c>
      <c r="EC22" s="22" t="s">
        <v>678</v>
      </c>
      <c r="ED22" s="22" t="s">
        <v>668</v>
      </c>
    </row>
    <row r="23" spans="1:134"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033ZC</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B23" s="14" t="s">
        <v>562</v>
      </c>
      <c r="DC23" s="14" t="s">
        <v>562</v>
      </c>
      <c r="DE23" s="5" t="s">
        <v>255</v>
      </c>
      <c r="DF23" s="5" t="s">
        <v>255</v>
      </c>
      <c r="DG23" s="5" t="s">
        <v>255</v>
      </c>
      <c r="DH23" s="5" t="s">
        <v>255</v>
      </c>
      <c r="DI23" s="5" t="s">
        <v>255</v>
      </c>
      <c r="DJ23" s="5" t="s">
        <v>255</v>
      </c>
      <c r="DL23" s="5" t="s">
        <v>255</v>
      </c>
      <c r="DM23" s="5" t="s">
        <v>255</v>
      </c>
      <c r="DX23" s="22"/>
      <c r="DY23" s="22"/>
      <c r="DZ23" s="22"/>
      <c r="EB23" s="22" t="s">
        <v>628</v>
      </c>
      <c r="EC23" s="22" t="s">
        <v>655</v>
      </c>
      <c r="ED23" s="22"/>
    </row>
    <row r="24" spans="1:134"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N014A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B24" s="14" t="s">
        <v>562</v>
      </c>
      <c r="DC24" s="14" t="s">
        <v>562</v>
      </c>
      <c r="DE24" s="5" t="s">
        <v>255</v>
      </c>
      <c r="DF24" s="5" t="s">
        <v>255</v>
      </c>
      <c r="DG24" s="5" t="s">
        <v>255</v>
      </c>
      <c r="DH24" s="5" t="s">
        <v>255</v>
      </c>
      <c r="DI24" s="5" t="s">
        <v>255</v>
      </c>
      <c r="DJ24" s="5" t="s">
        <v>255</v>
      </c>
      <c r="DL24" s="5" t="s">
        <v>255</v>
      </c>
      <c r="DM24" s="5" t="s">
        <v>255</v>
      </c>
      <c r="DX24" s="22"/>
      <c r="DY24" s="22"/>
      <c r="DZ24" s="22"/>
      <c r="EB24" s="25" t="s">
        <v>629</v>
      </c>
      <c r="EC24" s="25" t="s">
        <v>657</v>
      </c>
      <c r="ED24" s="25"/>
    </row>
    <row r="25" spans="1:134"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VLOOKUP($T4,MPN!$A$1:$E$500,5,FALSE)</f>
        <v>Inphase</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B25" s="14" t="s">
        <v>562</v>
      </c>
      <c r="DC25" s="14" t="s">
        <v>562</v>
      </c>
      <c r="DE25" s="5" t="s">
        <v>255</v>
      </c>
      <c r="DF25" s="5" t="s">
        <v>255</v>
      </c>
      <c r="DG25" s="5" t="s">
        <v>255</v>
      </c>
      <c r="DH25" s="5" t="s">
        <v>255</v>
      </c>
      <c r="DI25" s="5" t="s">
        <v>255</v>
      </c>
      <c r="DJ25" s="5" t="s">
        <v>255</v>
      </c>
      <c r="DL25" s="5" t="s">
        <v>255</v>
      </c>
      <c r="DM25" s="5" t="s">
        <v>255</v>
      </c>
      <c r="DX25" s="22"/>
      <c r="DY25" s="22"/>
      <c r="DZ25" s="22"/>
      <c r="EB25" s="25"/>
      <c r="EC25" s="25" t="s">
        <v>656</v>
      </c>
      <c r="ED25" s="25"/>
    </row>
    <row r="26" spans="1:134"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0.7</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B26" s="14" t="s">
        <v>562</v>
      </c>
      <c r="DC26" s="14" t="s">
        <v>562</v>
      </c>
      <c r="DE26" s="5" t="s">
        <v>255</v>
      </c>
      <c r="DF26" s="5" t="s">
        <v>255</v>
      </c>
      <c r="DG26" s="5" t="s">
        <v>255</v>
      </c>
      <c r="DH26" s="5" t="s">
        <v>255</v>
      </c>
      <c r="DI26" s="5" t="s">
        <v>255</v>
      </c>
      <c r="DJ26" s="5" t="s">
        <v>255</v>
      </c>
      <c r="DL26" s="5" t="s">
        <v>255</v>
      </c>
      <c r="DM26" s="5" t="s">
        <v>255</v>
      </c>
      <c r="DX26" s="22"/>
      <c r="DY26" s="22"/>
      <c r="DZ26" s="22"/>
      <c r="EB26" s="22"/>
      <c r="EC26" s="22" t="s">
        <v>658</v>
      </c>
      <c r="ED26" s="22"/>
    </row>
    <row r="27" spans="1:134"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4</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B27" s="14" t="s">
        <v>562</v>
      </c>
      <c r="DC27" s="14" t="s">
        <v>562</v>
      </c>
      <c r="DE27" s="5" t="s">
        <v>255</v>
      </c>
      <c r="DF27" s="5" t="s">
        <v>255</v>
      </c>
      <c r="DG27" s="5" t="s">
        <v>255</v>
      </c>
      <c r="DH27" s="5" t="s">
        <v>255</v>
      </c>
      <c r="DI27" s="5" t="s">
        <v>255</v>
      </c>
      <c r="DJ27" s="5" t="s">
        <v>255</v>
      </c>
      <c r="DL27" s="5" t="s">
        <v>255</v>
      </c>
      <c r="DM27" s="5" t="s">
        <v>255</v>
      </c>
      <c r="DX27" s="22"/>
      <c r="DY27" s="22"/>
      <c r="DZ27" s="22"/>
      <c r="EB27" s="22" t="s">
        <v>630</v>
      </c>
      <c r="EC27" s="27" t="s">
        <v>676</v>
      </c>
      <c r="ED27" s="22" t="s">
        <v>631</v>
      </c>
    </row>
    <row r="28" spans="1:134"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45903</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B28" s="14" t="s">
        <v>562</v>
      </c>
      <c r="DC28" s="14" t="s">
        <v>562</v>
      </c>
      <c r="DE28" s="5" t="s">
        <v>255</v>
      </c>
      <c r="DF28" s="5" t="s">
        <v>255</v>
      </c>
      <c r="DG28" s="5" t="s">
        <v>255</v>
      </c>
      <c r="DH28" s="5" t="s">
        <v>255</v>
      </c>
      <c r="DI28" s="5" t="s">
        <v>255</v>
      </c>
      <c r="DJ28" s="5" t="s">
        <v>255</v>
      </c>
      <c r="DL28" s="5" t="s">
        <v>255</v>
      </c>
      <c r="DM28" s="5" t="s">
        <v>255</v>
      </c>
      <c r="DX28" s="22"/>
      <c r="DY28" s="22"/>
      <c r="DZ28" s="22"/>
      <c r="EB28" s="22" t="s">
        <v>632</v>
      </c>
      <c r="EC28" s="22" t="s">
        <v>659</v>
      </c>
      <c r="ED28" s="22" t="s">
        <v>633</v>
      </c>
    </row>
    <row r="29" spans="1:134"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695</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B29" s="14" t="s">
        <v>562</v>
      </c>
      <c r="DC29" s="14" t="s">
        <v>562</v>
      </c>
      <c r="DE29" s="5" t="s">
        <v>255</v>
      </c>
      <c r="DF29" s="5" t="s">
        <v>255</v>
      </c>
      <c r="DG29" s="5" t="s">
        <v>255</v>
      </c>
      <c r="DH29" s="5" t="s">
        <v>255</v>
      </c>
      <c r="DI29" s="5" t="s">
        <v>255</v>
      </c>
      <c r="DJ29" s="5" t="s">
        <v>255</v>
      </c>
      <c r="DL29" s="5" t="s">
        <v>255</v>
      </c>
      <c r="DM29" s="5" t="s">
        <v>255</v>
      </c>
      <c r="DX29" s="22"/>
      <c r="DY29" s="22"/>
      <c r="DZ29" s="22"/>
      <c r="EB29" s="25" t="s">
        <v>634</v>
      </c>
      <c r="EC29" s="25" t="s">
        <v>685</v>
      </c>
      <c r="ED29" s="25"/>
    </row>
    <row r="30" spans="1:134"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6</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B30" s="14" t="s">
        <v>562</v>
      </c>
      <c r="DC30" s="14" t="s">
        <v>562</v>
      </c>
      <c r="DE30" s="5" t="s">
        <v>255</v>
      </c>
      <c r="DF30" s="5" t="s">
        <v>255</v>
      </c>
      <c r="DG30" s="5" t="s">
        <v>255</v>
      </c>
      <c r="DH30" s="5" t="s">
        <v>255</v>
      </c>
      <c r="DI30" s="5" t="s">
        <v>255</v>
      </c>
      <c r="DJ30" s="5" t="s">
        <v>255</v>
      </c>
      <c r="DL30" s="5" t="s">
        <v>255</v>
      </c>
      <c r="DM30" s="5" t="s">
        <v>255</v>
      </c>
      <c r="DX30" s="22"/>
      <c r="DY30" s="22"/>
      <c r="DZ30" s="22"/>
      <c r="EB30" s="22"/>
      <c r="EC30" s="22" t="s">
        <v>686</v>
      </c>
      <c r="ED30" s="22" t="s">
        <v>687</v>
      </c>
    </row>
    <row r="31" spans="1:134"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-35+/-0.6 dBFS</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B31" s="14" t="s">
        <v>562</v>
      </c>
      <c r="DC31" s="14" t="s">
        <v>562</v>
      </c>
      <c r="DE31" s="5" t="s">
        <v>255</v>
      </c>
      <c r="DF31" s="5" t="s">
        <v>553</v>
      </c>
      <c r="DG31" s="5" t="s">
        <v>568</v>
      </c>
      <c r="DH31" s="5" t="s">
        <v>575</v>
      </c>
      <c r="DI31" s="5" t="s">
        <v>572</v>
      </c>
      <c r="DJ31" s="5" t="s">
        <v>570</v>
      </c>
      <c r="DL31" s="5" t="s">
        <v>255</v>
      </c>
      <c r="DM31" s="5" t="s">
        <v>255</v>
      </c>
      <c r="DX31" s="22"/>
      <c r="DY31" s="22"/>
      <c r="DZ31" s="22"/>
      <c r="EB31" s="22" t="s">
        <v>635</v>
      </c>
      <c r="EC31" s="22" t="s">
        <v>660</v>
      </c>
      <c r="ED31" s="22" t="s">
        <v>663</v>
      </c>
    </row>
    <row r="32" spans="1:134"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1.8V-3.072MHz : 400~500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c r="DT32" s="29"/>
      <c r="DU32" s="29"/>
      <c r="DV32" s="29"/>
      <c r="DX32" s="29"/>
      <c r="DY32" s="29"/>
      <c r="DZ32" s="29"/>
      <c r="EB32" s="22" t="s">
        <v>636</v>
      </c>
      <c r="EC32" s="22" t="s">
        <v>661</v>
      </c>
      <c r="ED32" s="22" t="s">
        <v>638</v>
      </c>
    </row>
    <row r="33" spans="1:134"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c r="AT33" s="34"/>
      <c r="DX33" s="7"/>
      <c r="EB33" s="22" t="s">
        <v>637</v>
      </c>
      <c r="EC33" s="22" t="s">
        <v>688</v>
      </c>
      <c r="ED33" s="22"/>
    </row>
    <row r="34" spans="1:134"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c r="AT34" s="34"/>
      <c r="DX34" s="7"/>
      <c r="EB34" s="25" t="s">
        <v>639</v>
      </c>
      <c r="EC34" s="25" t="s">
        <v>662</v>
      </c>
      <c r="ED34" s="25" t="s">
        <v>689</v>
      </c>
    </row>
    <row r="35" spans="1:134"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6.68V(6.88V)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c r="AT35" s="34"/>
      <c r="DX35" s="7"/>
      <c r="EB35" s="25"/>
      <c r="EC35" s="25"/>
      <c r="ED35" s="25" t="s">
        <v>664</v>
      </c>
    </row>
    <row r="36" spans="1:134"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7.52V(7.74V)</v>
      </c>
      <c r="T36" s="3">
        <v>1.8</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c r="AT36" s="34"/>
      <c r="DX36" s="7"/>
      <c r="EB36" s="25"/>
      <c r="EC36" s="25"/>
      <c r="ED36" s="25" t="s">
        <v>665</v>
      </c>
    </row>
    <row r="37" spans="1:134"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8.36V(8.6V)</v>
      </c>
      <c r="T37" s="3">
        <v>3.3</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c r="AT37" s="34"/>
      <c r="DX37" s="7"/>
      <c r="EB37" s="22"/>
      <c r="EC37" s="22"/>
      <c r="ED37" s="22" t="s">
        <v>666</v>
      </c>
    </row>
    <row r="38" spans="1:134"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9.21V(9.46V)</v>
      </c>
      <c r="T38" s="3">
        <v>4.9000000000000004</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c r="AT38" s="34"/>
      <c r="DX38" s="7"/>
      <c r="EB38" s="22" t="s">
        <v>640</v>
      </c>
      <c r="EC38" s="22" t="s">
        <v>703</v>
      </c>
      <c r="ED38" s="22"/>
    </row>
    <row r="39" spans="1:134"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10.05V(10.3V)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c r="AT39" s="34"/>
      <c r="DX39" s="24"/>
      <c r="EB39" s="24"/>
    </row>
    <row r="40" spans="1:134"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10.91V(11.18V)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c r="AT40" s="34"/>
      <c r="DX40" s="24"/>
      <c r="EB40" s="24"/>
    </row>
    <row r="41" spans="1:134"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11.75V(12V)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c r="AT41" s="34"/>
      <c r="DX41" s="24"/>
      <c r="EB41" s="24"/>
    </row>
    <row r="42" spans="1:134"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12.65V(12.9V)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c r="AT42" s="34"/>
      <c r="DX42" s="24"/>
      <c r="EB42" s="24"/>
    </row>
    <row r="43" spans="1:134"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c r="AT43" s="34"/>
      <c r="DX43" s="24"/>
      <c r="EB43" s="24"/>
    </row>
    <row r="44" spans="1:134"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c r="AT44" s="34"/>
      <c r="DX44" s="24"/>
      <c r="EB44" s="24"/>
    </row>
    <row r="45" spans="1:134"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c r="AT45" s="34"/>
      <c r="DX45" s="24"/>
      <c r="EB45" s="24"/>
    </row>
    <row r="46" spans="1:134"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c r="AT46" s="34"/>
      <c r="DX46" s="24"/>
      <c r="EB46" s="24"/>
    </row>
    <row r="47" spans="1:134"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c r="AT47" s="34"/>
      <c r="DX47" s="24"/>
      <c r="EB47" s="24"/>
    </row>
    <row r="48" spans="1:134"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c r="AT48" s="34"/>
      <c r="DX48" s="24"/>
      <c r="EB48" s="24"/>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768</v>
      </c>
      <c r="V66" s="12"/>
      <c r="W66" s="65"/>
      <c r="X66" s="12"/>
      <c r="Y66" s="7" t="e">
        <f>VLOOKUP(U66,$DX$1:$DZ$21,3,FALSE)</f>
        <v>#N/A</v>
      </c>
      <c r="AD66" s="8"/>
    </row>
    <row r="67" spans="19:45" ht="30" customHeight="1" x14ac:dyDescent="0.25">
      <c r="S67" s="7" t="s">
        <v>24</v>
      </c>
      <c r="T67" s="15" t="s">
        <v>450</v>
      </c>
      <c r="U67" s="5" t="s">
        <v>23</v>
      </c>
      <c r="V67" s="7" t="e">
        <f>VLOOKUP(U66,$DX$1:$DZ$21,2,FALSE)</f>
        <v>#N/A</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562</v>
      </c>
      <c r="AK67" s="16"/>
      <c r="AL67" s="16"/>
      <c r="AM67" s="16"/>
      <c r="AN67" s="16"/>
      <c r="AO67" s="16"/>
      <c r="AP67" s="16"/>
      <c r="AQ67" s="16"/>
      <c r="AR67" s="16"/>
      <c r="AS67" s="16"/>
    </row>
    <row r="68" spans="19:45" ht="30" customHeight="1" x14ac:dyDescent="0.25">
      <c r="S68" s="7" t="s">
        <v>5</v>
      </c>
      <c r="T68" s="15" t="s">
        <v>453</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769</v>
      </c>
      <c r="U69" s="52" t="s">
        <v>713</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Full(1~7dB)</v>
      </c>
      <c r="AP69" s="56" t="str">
        <f>VLOOKUP($T77,$DE$1:$DJ$31,4,FALSE)</f>
        <v>Only(0.75vcm)</v>
      </c>
      <c r="AQ69" s="56" t="str">
        <f>VLOOKUP($T77,$DE$1:$DJ$31,5,FALSE)</f>
        <v>Only(1.0556x)</v>
      </c>
      <c r="AR69" s="56" t="str">
        <f>VLOOKUP($T77,$DE$1:$DJ$31,6,FALSE)</f>
        <v>non</v>
      </c>
      <c r="AS69" s="35" t="s">
        <v>772</v>
      </c>
    </row>
    <row r="70" spans="19:45" ht="30" customHeight="1" x14ac:dyDescent="0.25">
      <c r="S70" s="7" t="s">
        <v>18</v>
      </c>
      <c r="T70" s="15" t="s">
        <v>495</v>
      </c>
      <c r="U70" s="36" t="str">
        <f t="shared" ref="U70:U77" ca="1" si="9">ConfigCode($AA70,$AN70,$AO70,$AP70,$AQ70,$AR70,$AF70,$AG70,2)</f>
        <v>0xA2=-37.80,-37.30;</v>
      </c>
      <c r="V70" s="37"/>
      <c r="W70" s="37">
        <v>6</v>
      </c>
      <c r="X70" s="38">
        <v>8.5350000000000001</v>
      </c>
      <c r="Y70" s="38">
        <v>8.3900000000000396</v>
      </c>
      <c r="Z70" s="55">
        <f t="shared" ref="Z70:Z77" ca="1" si="10" xml:space="preserve">
N("vbias,vlookup vbias range")+
VLOOKUP($AA70,INDIRECT(BoxVal(ROW($AA70),34,COLUMN(T66))),2,FALSE)+
N("gain")+
$AB70+
N("vcm")+
VLOOKUP($AC70,$CT$1:$DC$31,7,FALSE)+
N("(vbias*vcp*vbg-vbias)*sensor ratio")+
VbiasCal($AA70,$AD70,$AE70,BoxVal(ROW($AC70),18,COLUMN($T$22)))+
N("vbias ref+gain ref")+
$V70+$W70</f>
        <v>8.5</v>
      </c>
      <c r="AA70" s="39" t="s">
        <v>555</v>
      </c>
      <c r="AB70" s="40">
        <v>2</v>
      </c>
      <c r="AC70" s="40" t="s">
        <v>579</v>
      </c>
      <c r="AD70" s="40">
        <v>1</v>
      </c>
      <c r="AE70" s="41">
        <v>0</v>
      </c>
      <c r="AF70" s="42">
        <v>-37.799999999999997</v>
      </c>
      <c r="AG70" s="42">
        <v>-37.299999999999997</v>
      </c>
      <c r="AH70" s="43">
        <f ca="1">$AF70+$Z70</f>
        <v>-29.299999999999997</v>
      </c>
      <c r="AI70" s="43">
        <f ca="1">$AG70+$Z70</f>
        <v>-28.799999999999997</v>
      </c>
      <c r="AJ70" s="44" cm="1">
        <f t="array" aca="1" ref="AJ70" ca="1" xml:space="preserve">
N("initial sens-loopgain")+
$AF70-BoxVal(ROW($AA70),26,COLUMN(INDIRECT("T"&amp;(INT(ROW($AA87)/65))*65+2)))</f>
        <v>-38.5</v>
      </c>
      <c r="AK70" s="44">
        <f t="shared" ref="AK70:AK77" ca="1" si="11">AJ70+(AG70-AF70)</f>
        <v>-38</v>
      </c>
      <c r="AL70" s="44" cm="1">
        <f t="array" aca="1" ref="AL70" ca="1" xml:space="preserve">
N("initial sens-loopgain-gain-gain ref-vcm")+
$AH70-
BoxVal(ROW($AA70),26,COLUMN(INDIRECT("T"&amp;(INT(ROW($AA87)/65))*65+2)))-
$AB70-
$W70-
IFERROR(VLOOKUP($AC70,$CT$1:$DC$31,7,FALSE),0)</f>
        <v>-38.5</v>
      </c>
      <c r="AM70" s="44">
        <f t="shared" ref="AM70:AM77" ca="1" si="12">AL70+(AG70-AF70)</f>
        <v>-38</v>
      </c>
      <c r="AN70" s="36" t="str">
        <f t="shared" ref="AN70:AN77" ca="1" si="13">IF(BoxVal(ROW(AA70),9,COLUMN(T68))="FIX","00",ManualLookup(AA70,BoxVal(ROW(AA70),4,COLUMN(AN68)),INDIRECT(DN$3)))</f>
        <v>20</v>
      </c>
      <c r="AO70" s="36" t="str" cm="1">
        <f t="array" aca="1" ref="AO70" ca="1">ManualLookup(AB70,BoxVal(ROW(AB70),4,COLUMN(AO68)),INDIRECT(DO$3))</f>
        <v>02</v>
      </c>
      <c r="AP70" s="36" t="str" cm="1">
        <f t="array" aca="1" ref="AP70" ca="1">ManualLookup(AC70,BoxVal(ROW(AC70),4,COLUMN(AP68)),INDIRECT(DP$3))</f>
        <v>80</v>
      </c>
      <c r="AQ70" s="36" t="str" cm="1">
        <f t="array" aca="1" ref="AQ70" ca="1">ManualLookup(AD70,BoxVal(ROW(AD70),4,COLUMN(AQ68)),INDIRECT(DQ$3))</f>
        <v>00</v>
      </c>
      <c r="AR70" s="36" t="str" cm="1">
        <f t="array" aca="1" ref="AR70" ca="1">ManualLookup(AE70,BoxVal(ROW(AE70),4,COLUMN(AR68)),INDIRECT(DR$3))</f>
        <v>00</v>
      </c>
      <c r="AS70" s="33" t="s">
        <v>1047</v>
      </c>
    </row>
    <row r="71" spans="19:45" ht="30" customHeight="1" x14ac:dyDescent="0.25">
      <c r="S71" s="7" t="s">
        <v>13</v>
      </c>
      <c r="T71" s="15" t="s">
        <v>399</v>
      </c>
      <c r="U71" s="36" t="str">
        <f t="shared" ca="1" si="9"/>
        <v>0x23=-38.30,-37.80;</v>
      </c>
      <c r="V71" s="46"/>
      <c r="W71" s="37">
        <v>6</v>
      </c>
      <c r="X71" s="38">
        <v>8.9856756756756742</v>
      </c>
      <c r="Y71" s="38">
        <v>8.9800000000001319</v>
      </c>
      <c r="Z71" s="55">
        <f t="shared" ca="1" si="10"/>
        <v>9</v>
      </c>
      <c r="AA71" s="39" t="s">
        <v>555</v>
      </c>
      <c r="AB71" s="40">
        <v>3</v>
      </c>
      <c r="AC71" s="40" t="s">
        <v>578</v>
      </c>
      <c r="AD71" s="40">
        <v>1</v>
      </c>
      <c r="AE71" s="41">
        <v>0</v>
      </c>
      <c r="AF71" s="42">
        <v>-38.299999999999997</v>
      </c>
      <c r="AG71" s="47">
        <f>AF70</f>
        <v>-37.799999999999997</v>
      </c>
      <c r="AH71" s="43">
        <f t="shared" ref="AH71:AH77" ca="1" si="14">$AF71+$Z71</f>
        <v>-29.299999999999997</v>
      </c>
      <c r="AI71" s="43">
        <f t="shared" ref="AI71:AI77" ca="1" si="15">$AG71+$Z71</f>
        <v>-28.799999999999997</v>
      </c>
      <c r="AJ71" s="44" cm="1">
        <f t="array" aca="1" ref="AJ71" ca="1" xml:space="preserve">
N("initial sens-loopgain")+
$AF71-BoxVal(ROW($AA71),26,COLUMN(INDIRECT("T"&amp;(INT(ROW($AA88)/65))*65+2)))</f>
        <v>-39</v>
      </c>
      <c r="AK71" s="44">
        <f t="shared" ca="1" si="11"/>
        <v>-38.5</v>
      </c>
      <c r="AL71" s="44" cm="1">
        <f t="array" aca="1" ref="AL71" ca="1" xml:space="preserve">
N("initial sens-loopgain-gain-gain ref-vcm")+
$AH71-
BoxVal(ROW($AA71),26,COLUMN(INDIRECT("T"&amp;(INT(ROW($AA88)/65))*65+2)))-
$AB71-
$W71-
IFERROR(VLOOKUP($AC71,$CT$1:$DC$31,7,FALSE),0)</f>
        <v>-39</v>
      </c>
      <c r="AM71" s="44">
        <f t="shared" ca="1" si="12"/>
        <v>-38.5</v>
      </c>
      <c r="AN71" s="36" t="str">
        <f t="shared" ca="1" si="13"/>
        <v>20</v>
      </c>
      <c r="AO71" s="36" t="str" cm="1">
        <f t="array" aca="1" ref="AO71" ca="1">ManualLookup(AB71,BoxVal(ROW(AB71),4,COLUMN(AO69)),INDIRECT(DO$3))</f>
        <v>03</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t="s">
        <v>1047</v>
      </c>
    </row>
    <row r="72" spans="19:45" ht="30" customHeight="1" x14ac:dyDescent="0.25">
      <c r="S72" s="26"/>
      <c r="T72" s="17"/>
      <c r="U72" s="36" t="str">
        <f t="shared" ca="1" si="9"/>
        <v>0xA3=-38.80,-38.30;</v>
      </c>
      <c r="V72" s="37"/>
      <c r="W72" s="37">
        <v>6</v>
      </c>
      <c r="X72" s="38">
        <v>9.5725000000000016</v>
      </c>
      <c r="Y72" s="38">
        <v>9.550000000000221</v>
      </c>
      <c r="Z72" s="55">
        <f t="shared" ca="1" si="10"/>
        <v>9.5</v>
      </c>
      <c r="AA72" s="39" t="s">
        <v>555</v>
      </c>
      <c r="AB72" s="40">
        <v>3</v>
      </c>
      <c r="AC72" s="40" t="s">
        <v>579</v>
      </c>
      <c r="AD72" s="40">
        <v>1</v>
      </c>
      <c r="AE72" s="41">
        <v>0</v>
      </c>
      <c r="AF72" s="42">
        <v>-38.799999999999997</v>
      </c>
      <c r="AG72" s="47">
        <f t="shared" ref="AG72:AG75" si="16">AF71</f>
        <v>-38.299999999999997</v>
      </c>
      <c r="AH72" s="43">
        <f t="shared" ca="1" si="14"/>
        <v>-29.299999999999997</v>
      </c>
      <c r="AI72" s="43">
        <f t="shared" ca="1" si="15"/>
        <v>-28.799999999999997</v>
      </c>
      <c r="AJ72" s="44" cm="1">
        <f t="array" aca="1" ref="AJ72" ca="1" xml:space="preserve">
N("initial sens-loopgain")+
$AF72-BoxVal(ROW($AA72),26,COLUMN(INDIRECT("T"&amp;(INT(ROW($AA89)/65))*65+2)))</f>
        <v>-39.5</v>
      </c>
      <c r="AK72" s="44">
        <f t="shared" ca="1" si="11"/>
        <v>-39</v>
      </c>
      <c r="AL72" s="44" cm="1">
        <f t="array" aca="1" ref="AL72" ca="1" xml:space="preserve">
N("initial sens-loopgain-gain-gain ref-vcm")+
$AH72-
BoxVal(ROW($AA72),26,COLUMN(INDIRECT("T"&amp;(INT(ROW($AA89)/65))*65+2)))-
$AB72-
$W72-
IFERROR(VLOOKUP($AC72,$CT$1:$DC$31,7,FALSE),0)</f>
        <v>-39.5</v>
      </c>
      <c r="AM72" s="44">
        <f t="shared" ca="1" si="12"/>
        <v>-39</v>
      </c>
      <c r="AN72" s="36" t="str">
        <f t="shared" ca="1" si="13"/>
        <v>20</v>
      </c>
      <c r="AO72" s="36" t="str" cm="1">
        <f t="array" aca="1" ref="AO72" ca="1">ManualLookup(AB72,BoxVal(ROW(AB72),4,COLUMN(AO70)),INDIRECT(DO$3))</f>
        <v>03</v>
      </c>
      <c r="AP72" s="36" t="str" cm="1">
        <f t="array" aca="1" ref="AP72" ca="1">ManualLookup(AC72,BoxVal(ROW(AC72),4,COLUMN(AP70)),INDIRECT(DP$3))</f>
        <v>80</v>
      </c>
      <c r="AQ72" s="36" t="str" cm="1">
        <f t="array" aca="1" ref="AQ72" ca="1">ManualLookup(AD72,BoxVal(ROW(AD72),4,COLUMN(AQ70)),INDIRECT(DQ$3))</f>
        <v>00</v>
      </c>
      <c r="AR72" s="36" t="str" cm="1">
        <f t="array" aca="1" ref="AR72" ca="1">ManualLookup(AE72,BoxVal(ROW(AE72),4,COLUMN(AR70)),INDIRECT(DR$3))</f>
        <v>00</v>
      </c>
      <c r="AS72" s="36" t="s">
        <v>1047</v>
      </c>
    </row>
    <row r="73" spans="19:45" ht="30" customHeight="1" x14ac:dyDescent="0.25">
      <c r="S73" s="7" t="s">
        <v>19</v>
      </c>
      <c r="T73" s="15" t="s">
        <v>555</v>
      </c>
      <c r="U73" s="36" t="str">
        <f t="shared" ca="1" si="9"/>
        <v>0x24=-39.30,-38.80;</v>
      </c>
      <c r="V73" s="37"/>
      <c r="W73" s="37">
        <v>6</v>
      </c>
      <c r="X73" s="38">
        <v>9.9982758620689669</v>
      </c>
      <c r="Y73" s="38">
        <v>9.9800000000002882</v>
      </c>
      <c r="Z73" s="55">
        <f t="shared" ca="1" si="10"/>
        <v>10</v>
      </c>
      <c r="AA73" s="39" t="s">
        <v>555</v>
      </c>
      <c r="AB73" s="40">
        <v>4</v>
      </c>
      <c r="AC73" s="40" t="s">
        <v>578</v>
      </c>
      <c r="AD73" s="40">
        <v>1</v>
      </c>
      <c r="AE73" s="41">
        <v>0</v>
      </c>
      <c r="AF73" s="42">
        <v>-39.299999999999997</v>
      </c>
      <c r="AG73" s="47">
        <f t="shared" si="16"/>
        <v>-38.799999999999997</v>
      </c>
      <c r="AH73" s="43">
        <f t="shared" ca="1" si="14"/>
        <v>-29.299999999999997</v>
      </c>
      <c r="AI73" s="43">
        <f t="shared" ca="1" si="15"/>
        <v>-28.799999999999997</v>
      </c>
      <c r="AJ73" s="44" cm="1">
        <f t="array" aca="1" ref="AJ73" ca="1" xml:space="preserve">
N("initial sens-loopgain")+
$AF73-BoxVal(ROW($AA73),26,COLUMN(INDIRECT("T"&amp;(INT(ROW($AA90)/65))*65+2)))</f>
        <v>-40</v>
      </c>
      <c r="AK73" s="44">
        <f t="shared" ca="1" si="11"/>
        <v>-39.5</v>
      </c>
      <c r="AL73" s="44" cm="1">
        <f t="array" aca="1" ref="AL73" ca="1" xml:space="preserve">
N("initial sens-loopgain-gain-gain ref-vcm")+
$AH73-
BoxVal(ROW($AA73),26,COLUMN(INDIRECT("T"&amp;(INT(ROW($AA90)/65))*65+2)))-
$AB73-
$W73-
IFERROR(VLOOKUP($AC73,$CT$1:$DC$31,7,FALSE),0)</f>
        <v>-40</v>
      </c>
      <c r="AM73" s="44">
        <f t="shared" ca="1" si="12"/>
        <v>-39.5</v>
      </c>
      <c r="AN73" s="36" t="str">
        <f t="shared" ca="1" si="13"/>
        <v>20</v>
      </c>
      <c r="AO73" s="36" t="str" cm="1">
        <f t="array" aca="1" ref="AO73" ca="1">ManualLookup(AB73,BoxVal(ROW(AB73),4,COLUMN(AO71)),INDIRECT(DO$3))</f>
        <v>04</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t="s">
        <v>1047</v>
      </c>
    </row>
    <row r="74" spans="19:45" ht="30" customHeight="1" x14ac:dyDescent="0.25">
      <c r="S74" s="7" t="s">
        <v>15</v>
      </c>
      <c r="T74" s="15" t="s">
        <v>801</v>
      </c>
      <c r="U74" s="36" t="str">
        <f t="shared" ca="1" si="9"/>
        <v>0x33=-39.90,-39.30;</v>
      </c>
      <c r="V74" s="37"/>
      <c r="W74" s="37">
        <v>6</v>
      </c>
      <c r="X74" s="38">
        <v>10.549166666666665</v>
      </c>
      <c r="Y74" s="38">
        <v>10.540000000000376</v>
      </c>
      <c r="Z74" s="55">
        <f t="shared" ca="1" si="10"/>
        <v>10.6</v>
      </c>
      <c r="AA74" s="39" t="s">
        <v>556</v>
      </c>
      <c r="AB74" s="40">
        <v>3</v>
      </c>
      <c r="AC74" s="40" t="s">
        <v>578</v>
      </c>
      <c r="AD74" s="40">
        <v>1</v>
      </c>
      <c r="AE74" s="41">
        <v>0</v>
      </c>
      <c r="AF74" s="42">
        <v>-39.9</v>
      </c>
      <c r="AG74" s="47">
        <f t="shared" si="16"/>
        <v>-39.299999999999997</v>
      </c>
      <c r="AH74" s="43">
        <f t="shared" ca="1" si="14"/>
        <v>-29.299999999999997</v>
      </c>
      <c r="AI74" s="43">
        <f t="shared" ca="1" si="15"/>
        <v>-28.699999999999996</v>
      </c>
      <c r="AJ74" s="44" cm="1">
        <f t="array" aca="1" ref="AJ74" ca="1" xml:space="preserve">
N("initial sens-loopgain")+
$AF74-BoxVal(ROW($AA74),26,COLUMN(INDIRECT("T"&amp;(INT(ROW($AA91)/65))*65+2)))</f>
        <v>-40.6</v>
      </c>
      <c r="AK74" s="44">
        <f t="shared" ca="1" si="11"/>
        <v>-40</v>
      </c>
      <c r="AL74" s="44" cm="1">
        <f t="array" aca="1" ref="AL74" ca="1" xml:space="preserve">
N("initial sens-loopgain-gain-gain ref-vcm")+
$AH74-
BoxVal(ROW($AA74),26,COLUMN(INDIRECT("T"&amp;(INT(ROW($AA91)/65))*65+2)))-
$AB74-
$W74-
IFERROR(VLOOKUP($AC74,$CT$1:$DC$31,7,FALSE),0)</f>
        <v>-39</v>
      </c>
      <c r="AM74" s="44">
        <f t="shared" ca="1" si="12"/>
        <v>-38.4</v>
      </c>
      <c r="AN74" s="36" t="str">
        <f t="shared" ca="1" si="13"/>
        <v>30</v>
      </c>
      <c r="AO74" s="36" t="str" cm="1">
        <f t="array" aca="1" ref="AO74" ca="1">ManualLookup(AB74,BoxVal(ROW(AB74),4,COLUMN(AO72)),INDIRECT(DO$3))</f>
        <v>03</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t="s">
        <v>1047</v>
      </c>
    </row>
    <row r="75" spans="19:45" ht="30" customHeight="1" x14ac:dyDescent="0.25">
      <c r="S75" s="7" t="s">
        <v>705</v>
      </c>
      <c r="T75" s="15" t="s">
        <v>438</v>
      </c>
      <c r="U75" s="36" t="str">
        <f t="shared" ca="1" si="9"/>
        <v>0xB3=-40.40,-39.90;</v>
      </c>
      <c r="V75" s="37"/>
      <c r="W75" s="37">
        <v>6</v>
      </c>
      <c r="X75" s="38">
        <v>11.05</v>
      </c>
      <c r="Y75" s="38">
        <v>11.040000000000454</v>
      </c>
      <c r="Z75" s="55">
        <f t="shared" ca="1" si="10"/>
        <v>11.1</v>
      </c>
      <c r="AA75" s="39" t="s">
        <v>556</v>
      </c>
      <c r="AB75" s="40">
        <v>3</v>
      </c>
      <c r="AC75" s="40" t="s">
        <v>579</v>
      </c>
      <c r="AD75" s="40">
        <v>1</v>
      </c>
      <c r="AE75" s="41">
        <v>0</v>
      </c>
      <c r="AF75" s="42">
        <v>-40.4</v>
      </c>
      <c r="AG75" s="47">
        <f t="shared" si="16"/>
        <v>-39.9</v>
      </c>
      <c r="AH75" s="43">
        <f t="shared" ca="1" si="14"/>
        <v>-29.299999999999997</v>
      </c>
      <c r="AI75" s="43">
        <f t="shared" ca="1" si="15"/>
        <v>-28.799999999999997</v>
      </c>
      <c r="AJ75" s="44" cm="1">
        <f t="array" aca="1" ref="AJ75" ca="1" xml:space="preserve">
N("initial sens-loopgain")+
$AF75-BoxVal(ROW($AA75),26,COLUMN(INDIRECT("T"&amp;(INT(ROW($AA92)/65))*65+2)))</f>
        <v>-41.1</v>
      </c>
      <c r="AK75" s="44">
        <f t="shared" ca="1" si="11"/>
        <v>-40.6</v>
      </c>
      <c r="AL75" s="44" cm="1">
        <f t="array" aca="1" ref="AL75" ca="1" xml:space="preserve">
N("initial sens-loopgain-gain-gain ref-vcm")+
$AH75-
BoxVal(ROW($AA75),26,COLUMN(INDIRECT("T"&amp;(INT(ROW($AA92)/65))*65+2)))-
$AB75-
$W75-
IFERROR(VLOOKUP($AC75,$CT$1:$DC$31,7,FALSE),0)</f>
        <v>-39.5</v>
      </c>
      <c r="AM75" s="44">
        <f t="shared" ca="1" si="12"/>
        <v>-39</v>
      </c>
      <c r="AN75" s="36" t="str">
        <f t="shared" ca="1" si="13"/>
        <v>30</v>
      </c>
      <c r="AO75" s="36" t="str" cm="1">
        <f t="array" aca="1" ref="AO75" ca="1">ManualLookup(AB75,BoxVal(ROW(AB75),4,COLUMN(AO73)),INDIRECT(DO$3))</f>
        <v>03</v>
      </c>
      <c r="AP75" s="36" t="str" cm="1">
        <f t="array" aca="1" ref="AP75" ca="1">ManualLookup(AC75,BoxVal(ROW(AC75),4,COLUMN(AP73)),INDIRECT(DP$3))</f>
        <v>80</v>
      </c>
      <c r="AQ75" s="36" t="str" cm="1">
        <f t="array" aca="1" ref="AQ75" ca="1">ManualLookup(AD75,BoxVal(ROW(AD75),4,COLUMN(AQ73)),INDIRECT(DQ$3))</f>
        <v>00</v>
      </c>
      <c r="AR75" s="36" t="str" cm="1">
        <f t="array" aca="1" ref="AR75" ca="1">ManualLookup(AE75,BoxVal(ROW(AE75),4,COLUMN(AR73)),INDIRECT(DR$3))</f>
        <v>00</v>
      </c>
      <c r="AS75" s="36" t="s">
        <v>1047</v>
      </c>
    </row>
    <row r="76" spans="19:45" ht="30" customHeight="1" x14ac:dyDescent="0.25">
      <c r="S76" s="7" t="s">
        <v>605</v>
      </c>
      <c r="T76" s="15" t="s">
        <v>589</v>
      </c>
      <c r="U76" s="36" t="str">
        <f t="shared" ca="1" si="9"/>
        <v>0x34=-40.85,-40.40;</v>
      </c>
      <c r="V76" s="37"/>
      <c r="W76" s="37">
        <v>6</v>
      </c>
      <c r="X76" s="38">
        <v>11.418000000000001</v>
      </c>
      <c r="Y76" s="38">
        <v>11.390000000000509</v>
      </c>
      <c r="Z76" s="55">
        <f t="shared" ca="1" si="10"/>
        <v>11.6</v>
      </c>
      <c r="AA76" s="39" t="s">
        <v>556</v>
      </c>
      <c r="AB76" s="40">
        <v>4</v>
      </c>
      <c r="AC76" s="40" t="s">
        <v>578</v>
      </c>
      <c r="AD76" s="40">
        <v>1</v>
      </c>
      <c r="AE76" s="41">
        <v>0</v>
      </c>
      <c r="AF76" s="42">
        <v>-40.85</v>
      </c>
      <c r="AG76" s="47">
        <f t="shared" ref="AG76:AG77" si="17">AF75</f>
        <v>-40.4</v>
      </c>
      <c r="AH76" s="43">
        <f t="shared" ca="1" si="14"/>
        <v>-29.25</v>
      </c>
      <c r="AI76" s="43">
        <f t="shared" ca="1" si="15"/>
        <v>-28.799999999999997</v>
      </c>
      <c r="AJ76" s="44" cm="1">
        <f t="array" aca="1" ref="AJ76" ca="1" xml:space="preserve">
N("initial sens-loopgain")+
$AF76-BoxVal(ROW($AA76),26,COLUMN(INDIRECT("T"&amp;(INT(ROW($AA93)/65))*65+2)))</f>
        <v>-41.550000000000004</v>
      </c>
      <c r="AK76" s="44">
        <f t="shared" ca="1" si="11"/>
        <v>-41.1</v>
      </c>
      <c r="AL76" s="44" cm="1">
        <f t="array" aca="1" ref="AL76" ca="1" xml:space="preserve">
N("initial sens-loopgain-gain-gain ref-vcm")+
$AH76-
BoxVal(ROW($AA76),26,COLUMN(INDIRECT("T"&amp;(INT(ROW($AA93)/65))*65+2)))-
$AB76-
$W76-
IFERROR(VLOOKUP($AC76,$CT$1:$DC$31,7,FALSE),0)</f>
        <v>-39.950000000000003</v>
      </c>
      <c r="AM76" s="44">
        <f t="shared" ca="1" si="12"/>
        <v>-39.5</v>
      </c>
      <c r="AN76" s="36" t="str">
        <f t="shared" ca="1" si="13"/>
        <v>30</v>
      </c>
      <c r="AO76" s="36" t="str" cm="1">
        <f t="array" aca="1" ref="AO76" ca="1">ManualLookup(AB76,BoxVal(ROW(AB76),4,COLUMN(AO74)),INDIRECT(DO$3))</f>
        <v>04</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t="s">
        <v>1047</v>
      </c>
    </row>
    <row r="77" spans="19:45" ht="30" customHeight="1" x14ac:dyDescent="0.25">
      <c r="S77" s="7" t="s">
        <v>721</v>
      </c>
      <c r="T77" s="15" t="s">
        <v>26</v>
      </c>
      <c r="U77" s="36" t="str">
        <f t="shared" ca="1" si="9"/>
        <v>0xB4=-41.35,-40.85;</v>
      </c>
      <c r="V77" s="37"/>
      <c r="W77" s="37">
        <v>6</v>
      </c>
      <c r="X77" s="38">
        <v>11.418000000000001</v>
      </c>
      <c r="Y77" s="38">
        <v>11.390000000000509</v>
      </c>
      <c r="Z77" s="55">
        <f t="shared" ca="1" si="10"/>
        <v>12.1</v>
      </c>
      <c r="AA77" s="39" t="s">
        <v>556</v>
      </c>
      <c r="AB77" s="40">
        <v>4</v>
      </c>
      <c r="AC77" s="40" t="s">
        <v>579</v>
      </c>
      <c r="AD77" s="40">
        <v>1</v>
      </c>
      <c r="AE77" s="41">
        <v>0</v>
      </c>
      <c r="AF77" s="42">
        <v>-41.35</v>
      </c>
      <c r="AG77" s="47">
        <f t="shared" si="17"/>
        <v>-40.85</v>
      </c>
      <c r="AH77" s="43">
        <f t="shared" ca="1" si="14"/>
        <v>-29.25</v>
      </c>
      <c r="AI77" s="43">
        <f t="shared" ca="1" si="15"/>
        <v>-28.75</v>
      </c>
      <c r="AJ77" s="44" cm="1">
        <f t="array" aca="1" ref="AJ77" ca="1" xml:space="preserve">
N("initial sens-loopgain")+
$AF77-BoxVal(ROW($AA77),26,COLUMN(INDIRECT("T"&amp;(INT(ROW($AA94)/65))*65+2)))</f>
        <v>-42.050000000000004</v>
      </c>
      <c r="AK77" s="44">
        <f t="shared" ca="1" si="11"/>
        <v>-41.550000000000004</v>
      </c>
      <c r="AL77" s="44" cm="1">
        <f t="array" aca="1" ref="AL77" ca="1" xml:space="preserve">
N("initial sens-loopgain-gain-gain ref-vcm")+
$AH77-
BoxVal(ROW($AA77),26,COLUMN(INDIRECT("T"&amp;(INT(ROW($AA94)/65))*65+2)))-
$AB77-
$W77-
IFERROR(VLOOKUP($AC77,$CT$1:$DC$31,7,FALSE),0)</f>
        <v>-40.450000000000003</v>
      </c>
      <c r="AM77" s="44">
        <f t="shared" ca="1" si="12"/>
        <v>-39.950000000000003</v>
      </c>
      <c r="AN77" s="36" t="str">
        <f t="shared" ca="1" si="13"/>
        <v>30</v>
      </c>
      <c r="AO77" s="36" t="str" cm="1">
        <f t="array" aca="1" ref="AO77" ca="1">ManualLookup(AB77,BoxVal(ROW(AB77),4,COLUMN(AO75)),INDIRECT(DO$3))</f>
        <v>04</v>
      </c>
      <c r="AP77" s="36" t="str" cm="1">
        <f t="array" aca="1" ref="AP77" ca="1">ManualLookup(AC77,BoxVal(ROW(AC77),4,COLUMN(AP75)),INDIRECT(DP$3))</f>
        <v>80</v>
      </c>
      <c r="AQ77" s="36" t="str" cm="1">
        <f t="array" aca="1" ref="AQ77" ca="1">ManualLookup(AD77,BoxVal(ROW(AD77),4,COLUMN(AQ75)),INDIRECT(DQ$3))</f>
        <v>00</v>
      </c>
      <c r="AR77" s="36" t="str" cm="1">
        <f t="array" aca="1" ref="AR77" ca="1">ManualLookup(AE77,BoxVal(ROW(AE77),4,COLUMN(AR75)),INDIRECT(DR$3))</f>
        <v>00</v>
      </c>
      <c r="AS77" s="36" t="s">
        <v>1047</v>
      </c>
    </row>
    <row r="78" spans="19:45" ht="30" customHeight="1" x14ac:dyDescent="0.25">
      <c r="S78" s="7" t="s">
        <v>20</v>
      </c>
      <c r="T78" s="15">
        <v>-38</v>
      </c>
      <c r="U78" s="36"/>
      <c r="V78" s="37"/>
      <c r="W78" s="37"/>
      <c r="X78" s="38"/>
      <c r="Y78" s="38"/>
      <c r="Z78" s="48"/>
      <c r="AA78" s="39"/>
      <c r="AB78" s="40"/>
      <c r="AC78" s="40"/>
      <c r="AD78" s="40"/>
      <c r="AE78" s="41"/>
      <c r="AF78" s="42"/>
      <c r="AG78" s="49"/>
      <c r="AH78" s="43"/>
      <c r="AI78" s="43"/>
      <c r="AJ78" s="44"/>
      <c r="AK78" s="44"/>
      <c r="AL78" s="44"/>
      <c r="AM78" s="44"/>
      <c r="AN78" s="36"/>
      <c r="AO78" s="36"/>
      <c r="AP78" s="36"/>
      <c r="AQ78" s="36"/>
      <c r="AR78" s="36"/>
      <c r="AS78" s="36"/>
    </row>
    <row r="79" spans="19:45" ht="30" customHeight="1" x14ac:dyDescent="0.25">
      <c r="S79" s="7" t="s">
        <v>691</v>
      </c>
      <c r="T79" s="15" t="s">
        <v>798</v>
      </c>
      <c r="U79" s="36"/>
      <c r="V79" s="37"/>
      <c r="W79" s="37"/>
      <c r="X79" s="38"/>
      <c r="Y79" s="38"/>
      <c r="Z79" s="48"/>
      <c r="AA79" s="39"/>
      <c r="AB79" s="40"/>
      <c r="AC79" s="40"/>
      <c r="AD79" s="40"/>
      <c r="AE79" s="41"/>
      <c r="AF79" s="42"/>
      <c r="AG79" s="49"/>
      <c r="AH79" s="43"/>
      <c r="AI79" s="43"/>
      <c r="AJ79" s="44"/>
      <c r="AK79" s="44"/>
      <c r="AL79" s="44"/>
      <c r="AM79" s="44"/>
      <c r="AN79" s="36"/>
      <c r="AO79" s="36"/>
      <c r="AP79" s="36"/>
      <c r="AQ79" s="36"/>
      <c r="AR79" s="36"/>
      <c r="AS79" s="36"/>
    </row>
    <row r="80" spans="19:45" ht="30" customHeight="1" x14ac:dyDescent="0.25">
      <c r="S80" s="7" t="s">
        <v>544</v>
      </c>
      <c r="T80" s="15" t="s">
        <v>704</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774</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t="e">
        <f>VLOOKUP(T69,MPN!$A$1:$E$1000,4,FALSE)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0.6</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14V_Test 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VLOOKUP($T69,MPN!$A$1:$E$500,2,FALSE)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033ZC</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N014A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VLOOKUP($T69,MPN!$A$1:$E$500,5,FALSE)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0.7</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3</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45923</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695</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8</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1.8V-3.072MHz : 800~1100 (uA)
Vdc&amp;Remark: 增益燒錄bit12</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6.68V(6.88V)</v>
      </c>
      <c r="T100" s="3">
        <v>-1.7</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7.52V(7.74V)</v>
      </c>
      <c r="T101" s="3">
        <v>0</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8.36V(8.6V)</v>
      </c>
      <c r="T102" s="3">
        <v>1.6</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9.21V(9.46V)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10.05V(10.3V)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10.91V(11.18V)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11.75V(12V)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12.65V(12.9V)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736</v>
      </c>
      <c r="V131" s="12"/>
      <c r="W131" s="65"/>
      <c r="X131" s="12"/>
      <c r="Y131" s="7" t="str">
        <f>VLOOKUP(U131,$DX$1:$DZ$21,3,FALSE)</f>
        <v>longht_spl,sel_clamphdiode,+0.5xadcampiq,fixed_inttime,low offset,1x_ibias,en_adcclamp,inc_bw,extend_lowiq,en_diglpf,fast,26both,0.867x_adciq,vdd_detect,inc_afeiq,1.056xvcp</v>
      </c>
      <c r="AD131" s="8"/>
    </row>
    <row r="132" spans="19:45" ht="30" customHeight="1" x14ac:dyDescent="0.25">
      <c r="S132" s="7" t="s">
        <v>24</v>
      </c>
      <c r="T132" s="15" t="s">
        <v>450</v>
      </c>
      <c r="U132" s="5" t="s">
        <v>23</v>
      </c>
      <c r="V132" s="7" t="str">
        <f>VLOOKUP(U131,$DX$1:$DZ$21,2,FALSE)</f>
        <v>Bit40,35,34,26,20,19,17,11,9,39,38,33,31,22,30,23</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t="s">
        <v>780</v>
      </c>
      <c r="AK132" s="16"/>
      <c r="AL132" s="16"/>
      <c r="AM132" s="16"/>
      <c r="AN132" s="16"/>
      <c r="AO132" s="16"/>
      <c r="AP132" s="16"/>
      <c r="AQ132" s="16"/>
      <c r="AR132" s="16"/>
      <c r="AS132" s="16"/>
    </row>
    <row r="133" spans="19:45" ht="30" customHeight="1" x14ac:dyDescent="0.25">
      <c r="S133" s="7" t="s">
        <v>5</v>
      </c>
      <c r="T133" s="15" t="s">
        <v>453</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776</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All(1~13dB)</v>
      </c>
      <c r="AP134" s="56" t="str">
        <f>VLOOKUP($T142,$DE$1:$DJ$31,4,FALSE)</f>
        <v>Only(0.75vcm)</v>
      </c>
      <c r="AQ134" s="56" t="str">
        <f>VLOOKUP($T142,$DE$1:$DJ$31,5,FALSE)</f>
        <v>non</v>
      </c>
      <c r="AR134" s="56" t="str">
        <f>VLOOKUP($T142,$DE$1:$DJ$31,6,FALSE)</f>
        <v>non</v>
      </c>
      <c r="AS134" s="35" t="s">
        <v>797</v>
      </c>
    </row>
    <row r="135" spans="19:45" ht="30" customHeight="1" x14ac:dyDescent="0.25">
      <c r="S135" s="7" t="s">
        <v>18</v>
      </c>
      <c r="T135" s="15" t="s">
        <v>495</v>
      </c>
      <c r="U135" s="36" t="str">
        <f t="shared" ref="U135:U141" ca="1" si="18">ConfigCode($AA135,$AN135,$AO135,$AP135,$AQ135,$AR135,$AF135,$AG135,2)</f>
        <v>0x85=-31.80,-31.30;</v>
      </c>
      <c r="V135" s="37"/>
      <c r="W135" s="37"/>
      <c r="X135" s="38"/>
      <c r="Y135" s="38"/>
      <c r="Z135" s="55">
        <f t="shared" ref="Z135:Z141" ca="1" si="19" xml:space="preserve">
N("vbias,vlookup vbias range")+
VLOOKUP($AA135,INDIRECT(BoxVal(ROW($AA135),34,COLUMN(T131))),2,FALSE)+
N("gain")+
$AB135+
N("vcm")+
VLOOKUP($AC135,$CT$1:$DC$31,7,FALSE)+
N("(vbias*vcp*vbg-vbias)*sensor ratio")+
VbiasCal($AA135,$AD135,$AE135,BoxVal(ROW($AC135),18,COLUMN($T$22)))+
N("vbias ref+gain ref")+
$V135+$W135</f>
        <v>5.5</v>
      </c>
      <c r="AA135" s="39" t="s">
        <v>436</v>
      </c>
      <c r="AB135" s="40">
        <v>5</v>
      </c>
      <c r="AC135" s="40" t="s">
        <v>579</v>
      </c>
      <c r="AD135" s="40">
        <v>1</v>
      </c>
      <c r="AE135" s="41">
        <v>0</v>
      </c>
      <c r="AF135" s="42">
        <v>-31.8</v>
      </c>
      <c r="AG135" s="42">
        <v>-31.3</v>
      </c>
      <c r="AH135" s="43">
        <f ca="1">$AF135+$Z135</f>
        <v>-26.3</v>
      </c>
      <c r="AI135" s="43">
        <f ca="1">$AG135+$Z135</f>
        <v>-25.8</v>
      </c>
      <c r="AJ135" s="44" cm="1">
        <f t="array" aca="1" ref="AJ135" ca="1" xml:space="preserve">
N("initial sens-loopgain")+
$AF135-BoxVal(ROW($AA135),26,COLUMN(INDIRECT("T"&amp;(INT(ROW($AA152)/65))*65+2)))</f>
        <v>-38.5</v>
      </c>
      <c r="AK135" s="44">
        <f t="shared" ref="AK135:AK141" ca="1" si="20">AJ135+(AG135-AF135)</f>
        <v>-38</v>
      </c>
      <c r="AL135" s="44" cm="1">
        <f t="array" aca="1" ref="AL135" ca="1" xml:space="preserve">
N("initial sens-loopgain-gain-gain ref-vcm")+
$AH135-
BoxVal(ROW($AA135),26,COLUMN(INDIRECT("T"&amp;(INT(ROW($AA152)/65))*65+2)))-
$AB135-
$W135-
IFERROR(VLOOKUP($AC135,$CT$1:$DC$31,7,FALSE),0)</f>
        <v>-38.5</v>
      </c>
      <c r="AM135" s="44">
        <f t="shared" ref="AM135:AM141" ca="1" si="21">AL135+(AG135-AF135)</f>
        <v>-38</v>
      </c>
      <c r="AN135" s="36" t="str">
        <f t="shared" ref="AN135:AN141" ca="1" si="22">IF(BoxVal(ROW(AA135),9,COLUMN(T133))="FIX","00",ManualLookup(AA135,BoxVal(ROW(AA135),4,COLUMN(AN133)),INDIRECT(DN$3)))</f>
        <v>00</v>
      </c>
      <c r="AO135" s="36" t="str" cm="1">
        <f t="array" aca="1" ref="AO135" ca="1">ManualLookup(AB135,BoxVal(ROW(AB135),4,COLUMN(AO133)),INDIRECT(DO$3))</f>
        <v>05</v>
      </c>
      <c r="AP135" s="36" t="str" cm="1">
        <f t="array" aca="1" ref="AP135" ca="1">ManualLookup(AC135,BoxVal(ROW(AC135),4,COLUMN(AP133)),INDIRECT(DP$3))</f>
        <v>80</v>
      </c>
      <c r="AQ135" s="36" t="str" cm="1">
        <f t="array" aca="1" ref="AQ135" ca="1">ManualLookup(AD135,BoxVal(ROW(AD135),4,COLUMN(AQ133)),INDIRECT(DQ$3))</f>
        <v>00</v>
      </c>
      <c r="AR135" s="36" t="str" cm="1">
        <f t="array" aca="1" ref="AR135" ca="1">ManualLookup(AE135,BoxVal(ROW(AE135),4,COLUMN(AR133)),INDIRECT(DR$3))</f>
        <v>00</v>
      </c>
      <c r="AS135" s="33" t="s">
        <v>1047</v>
      </c>
    </row>
    <row r="136" spans="19:45" ht="30" customHeight="1" x14ac:dyDescent="0.25">
      <c r="S136" s="7" t="s">
        <v>13</v>
      </c>
      <c r="T136" s="15" t="s">
        <v>777</v>
      </c>
      <c r="U136" s="36" t="str">
        <f t="shared" ca="1" si="18"/>
        <v>0x06=-32.30,-31.80;</v>
      </c>
      <c r="V136" s="46"/>
      <c r="W136" s="37"/>
      <c r="X136" s="38"/>
      <c r="Y136" s="38"/>
      <c r="Z136" s="55">
        <f t="shared" ca="1" si="19"/>
        <v>6</v>
      </c>
      <c r="AA136" s="39" t="s">
        <v>436</v>
      </c>
      <c r="AB136" s="40">
        <v>6</v>
      </c>
      <c r="AC136" s="40" t="s">
        <v>578</v>
      </c>
      <c r="AD136" s="40">
        <v>1</v>
      </c>
      <c r="AE136" s="41">
        <v>0</v>
      </c>
      <c r="AF136" s="42">
        <v>-32.299999999999997</v>
      </c>
      <c r="AG136" s="47">
        <f>AF135</f>
        <v>-31.8</v>
      </c>
      <c r="AH136" s="43">
        <f t="shared" ref="AH136:AH141" ca="1" si="23">$AF136+$Z136</f>
        <v>-26.299999999999997</v>
      </c>
      <c r="AI136" s="43">
        <f t="shared" ref="AI136:AI141" ca="1" si="24">$AG136+$Z136</f>
        <v>-25.8</v>
      </c>
      <c r="AJ136" s="44" cm="1">
        <f t="array" aca="1" ref="AJ136" ca="1" xml:space="preserve">
N("initial sens-loopgain")+
$AF136-BoxVal(ROW($AA136),26,COLUMN(INDIRECT("T"&amp;(INT(ROW($AA153)/65))*65+2)))</f>
        <v>-39</v>
      </c>
      <c r="AK136" s="44">
        <f t="shared" ca="1" si="20"/>
        <v>-38.5</v>
      </c>
      <c r="AL136" s="44" cm="1">
        <f t="array" aca="1" ref="AL136" ca="1" xml:space="preserve">
N("initial sens-loopgain-gain-gain ref-vcm")+
$AH136-
BoxVal(ROW($AA136),26,COLUMN(INDIRECT("T"&amp;(INT(ROW($AA153)/65))*65+2)))-
$AB136-
$W136-
IFERROR(VLOOKUP($AC136,$CT$1:$DC$31,7,FALSE),0)</f>
        <v>-39</v>
      </c>
      <c r="AM136" s="44">
        <f t="shared" ca="1" si="21"/>
        <v>-38.5</v>
      </c>
      <c r="AN136" s="36" t="str">
        <f t="shared" ca="1" si="22"/>
        <v>00</v>
      </c>
      <c r="AO136" s="36" t="str" cm="1">
        <f t="array" aca="1" ref="AO136" ca="1">ManualLookup(AB136,BoxVal(ROW(AB136),4,COLUMN(AO134)),INDIRECT(DO$3))</f>
        <v>06</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t="s">
        <v>1047</v>
      </c>
    </row>
    <row r="137" spans="19:45" ht="30" customHeight="1" x14ac:dyDescent="0.25">
      <c r="S137" s="26"/>
      <c r="T137" s="17"/>
      <c r="U137" s="36" t="str">
        <f t="shared" ca="1" si="18"/>
        <v>0x86=-32.80,-32.30;</v>
      </c>
      <c r="V137" s="37"/>
      <c r="W137" s="37"/>
      <c r="X137" s="38"/>
      <c r="Y137" s="38"/>
      <c r="Z137" s="55">
        <f t="shared" ca="1" si="19"/>
        <v>6.5</v>
      </c>
      <c r="AA137" s="39" t="s">
        <v>436</v>
      </c>
      <c r="AB137" s="40">
        <v>6</v>
      </c>
      <c r="AC137" s="40" t="s">
        <v>579</v>
      </c>
      <c r="AD137" s="40">
        <v>1</v>
      </c>
      <c r="AE137" s="41">
        <v>0</v>
      </c>
      <c r="AF137" s="42">
        <v>-32.799999999999997</v>
      </c>
      <c r="AG137" s="47">
        <f t="shared" ref="AG137:AG140" si="25">AF136</f>
        <v>-32.299999999999997</v>
      </c>
      <c r="AH137" s="43">
        <f t="shared" ca="1" si="23"/>
        <v>-26.299999999999997</v>
      </c>
      <c r="AI137" s="43">
        <f t="shared" ca="1" si="24"/>
        <v>-25.799999999999997</v>
      </c>
      <c r="AJ137" s="44" cm="1">
        <f t="array" aca="1" ref="AJ137" ca="1" xml:space="preserve">
N("initial sens-loopgain")+
$AF137-BoxVal(ROW($AA137),26,COLUMN(INDIRECT("T"&amp;(INT(ROW($AA154)/65))*65+2)))</f>
        <v>-39.5</v>
      </c>
      <c r="AK137" s="44">
        <f t="shared" ca="1" si="20"/>
        <v>-39</v>
      </c>
      <c r="AL137" s="44" cm="1">
        <f t="array" aca="1" ref="AL137" ca="1" xml:space="preserve">
N("initial sens-loopgain-gain-gain ref-vcm")+
$AH137-
BoxVal(ROW($AA137),26,COLUMN(INDIRECT("T"&amp;(INT(ROW($AA154)/65))*65+2)))-
$AB137-
$W137-
IFERROR(VLOOKUP($AC137,$CT$1:$DC$31,7,FALSE),0)</f>
        <v>-39.5</v>
      </c>
      <c r="AM137" s="44">
        <f t="shared" ca="1" si="21"/>
        <v>-39</v>
      </c>
      <c r="AN137" s="36" t="str">
        <f t="shared" ca="1" si="22"/>
        <v>00</v>
      </c>
      <c r="AO137" s="36" t="str" cm="1">
        <f t="array" aca="1" ref="AO137" ca="1">ManualLookup(AB137,BoxVal(ROW(AB137),4,COLUMN(AO135)),INDIRECT(DO$3))</f>
        <v>06</v>
      </c>
      <c r="AP137" s="36" t="str" cm="1">
        <f t="array" aca="1" ref="AP137" ca="1">ManualLookup(AC137,BoxVal(ROW(AC137),4,COLUMN(AP135)),INDIRECT(DP$3))</f>
        <v>80</v>
      </c>
      <c r="AQ137" s="36" t="str" cm="1">
        <f t="array" aca="1" ref="AQ137" ca="1">ManualLookup(AD137,BoxVal(ROW(AD137),4,COLUMN(AQ135)),INDIRECT(DQ$3))</f>
        <v>00</v>
      </c>
      <c r="AR137" s="36" t="str" cm="1">
        <f t="array" aca="1" ref="AR137" ca="1">ManualLookup(AE137,BoxVal(ROW(AE137),4,COLUMN(AR135)),INDIRECT(DR$3))</f>
        <v>00</v>
      </c>
      <c r="AS137" s="36" t="s">
        <v>1047</v>
      </c>
    </row>
    <row r="138" spans="19:45" ht="30" customHeight="1" x14ac:dyDescent="0.25">
      <c r="S138" s="7" t="s">
        <v>19</v>
      </c>
      <c r="T138" s="15" t="s">
        <v>561</v>
      </c>
      <c r="U138" s="36" t="str">
        <f t="shared" ca="1" si="18"/>
        <v>0x07=-33.30,-32.80;</v>
      </c>
      <c r="V138" s="37"/>
      <c r="W138" s="37"/>
      <c r="X138" s="38"/>
      <c r="Y138" s="38"/>
      <c r="Z138" s="55">
        <f t="shared" ca="1" si="19"/>
        <v>7</v>
      </c>
      <c r="AA138" s="39" t="s">
        <v>436</v>
      </c>
      <c r="AB138" s="40">
        <v>7</v>
      </c>
      <c r="AC138" s="40" t="s">
        <v>578</v>
      </c>
      <c r="AD138" s="40">
        <v>1</v>
      </c>
      <c r="AE138" s="41">
        <v>0</v>
      </c>
      <c r="AF138" s="42">
        <v>-33.299999999999997</v>
      </c>
      <c r="AG138" s="47">
        <f t="shared" si="25"/>
        <v>-32.799999999999997</v>
      </c>
      <c r="AH138" s="43">
        <f t="shared" ca="1" si="23"/>
        <v>-26.299999999999997</v>
      </c>
      <c r="AI138" s="43">
        <f t="shared" ca="1" si="24"/>
        <v>-25.799999999999997</v>
      </c>
      <c r="AJ138" s="44" cm="1">
        <f t="array" aca="1" ref="AJ138" ca="1" xml:space="preserve">
N("initial sens-loopgain")+
$AF138-BoxVal(ROW($AA138),26,COLUMN(INDIRECT("T"&amp;(INT(ROW($AA155)/65))*65+2)))</f>
        <v>-40</v>
      </c>
      <c r="AK138" s="44">
        <f t="shared" ca="1" si="20"/>
        <v>-39.5</v>
      </c>
      <c r="AL138" s="44" cm="1">
        <f t="array" aca="1" ref="AL138" ca="1" xml:space="preserve">
N("initial sens-loopgain-gain-gain ref-vcm")+
$AH138-
BoxVal(ROW($AA138),26,COLUMN(INDIRECT("T"&amp;(INT(ROW($AA155)/65))*65+2)))-
$AB138-
$W138-
IFERROR(VLOOKUP($AC138,$CT$1:$DC$31,7,FALSE),0)</f>
        <v>-40</v>
      </c>
      <c r="AM138" s="44">
        <f t="shared" ca="1" si="21"/>
        <v>-39.5</v>
      </c>
      <c r="AN138" s="36" t="str">
        <f t="shared" ca="1" si="22"/>
        <v>00</v>
      </c>
      <c r="AO138" s="36" t="str" cm="1">
        <f t="array" aca="1" ref="AO138" ca="1">ManualLookup(AB138,BoxVal(ROW(AB138),4,COLUMN(AO136)),INDIRECT(DO$3))</f>
        <v>07</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t="s">
        <v>1047</v>
      </c>
    </row>
    <row r="139" spans="19:45" ht="30" customHeight="1" x14ac:dyDescent="0.25">
      <c r="S139" s="7" t="s">
        <v>15</v>
      </c>
      <c r="T139" s="15" t="s">
        <v>801</v>
      </c>
      <c r="U139" s="36" t="str">
        <f t="shared" ca="1" si="18"/>
        <v>0x87=-33.80,-33.30;</v>
      </c>
      <c r="V139" s="37"/>
      <c r="W139" s="37"/>
      <c r="X139" s="38"/>
      <c r="Y139" s="38"/>
      <c r="Z139" s="55">
        <f t="shared" ca="1" si="19"/>
        <v>7.5</v>
      </c>
      <c r="AA139" s="39" t="s">
        <v>436</v>
      </c>
      <c r="AB139" s="40">
        <v>7</v>
      </c>
      <c r="AC139" s="40" t="s">
        <v>579</v>
      </c>
      <c r="AD139" s="40">
        <v>1</v>
      </c>
      <c r="AE139" s="41">
        <v>0</v>
      </c>
      <c r="AF139" s="42">
        <v>-33.799999999999997</v>
      </c>
      <c r="AG139" s="47">
        <f t="shared" si="25"/>
        <v>-33.299999999999997</v>
      </c>
      <c r="AH139" s="43">
        <f t="shared" ca="1" si="23"/>
        <v>-26.299999999999997</v>
      </c>
      <c r="AI139" s="43">
        <f t="shared" ca="1" si="24"/>
        <v>-25.799999999999997</v>
      </c>
      <c r="AJ139" s="44" cm="1">
        <f t="array" aca="1" ref="AJ139" ca="1" xml:space="preserve">
N("initial sens-loopgain")+
$AF139-BoxVal(ROW($AA139),26,COLUMN(INDIRECT("T"&amp;(INT(ROW($AA156)/65))*65+2)))</f>
        <v>-40.5</v>
      </c>
      <c r="AK139" s="44">
        <f t="shared" ca="1" si="20"/>
        <v>-40</v>
      </c>
      <c r="AL139" s="44" cm="1">
        <f t="array" aca="1" ref="AL139" ca="1" xml:space="preserve">
N("initial sens-loopgain-gain-gain ref-vcm")+
$AH139-
BoxVal(ROW($AA139),26,COLUMN(INDIRECT("T"&amp;(INT(ROW($AA156)/65))*65+2)))-
$AB139-
$W139-
IFERROR(VLOOKUP($AC139,$CT$1:$DC$31,7,FALSE),0)</f>
        <v>-40.5</v>
      </c>
      <c r="AM139" s="44">
        <f t="shared" ca="1" si="21"/>
        <v>-40</v>
      </c>
      <c r="AN139" s="36" t="str">
        <f t="shared" ca="1" si="22"/>
        <v>00</v>
      </c>
      <c r="AO139" s="36" t="str" cm="1">
        <f t="array" aca="1" ref="AO139" ca="1">ManualLookup(AB139,BoxVal(ROW(AB139),4,COLUMN(AO137)),INDIRECT(DO$3))</f>
        <v>07</v>
      </c>
      <c r="AP139" s="36" t="str" cm="1">
        <f t="array" aca="1" ref="AP139" ca="1">ManualLookup(AC139,BoxVal(ROW(AC139),4,COLUMN(AP137)),INDIRECT(DP$3))</f>
        <v>80</v>
      </c>
      <c r="AQ139" s="36" t="str" cm="1">
        <f t="array" aca="1" ref="AQ139" ca="1">ManualLookup(AD139,BoxVal(ROW(AD139),4,COLUMN(AQ137)),INDIRECT(DQ$3))</f>
        <v>00</v>
      </c>
      <c r="AR139" s="36" t="str" cm="1">
        <f t="array" aca="1" ref="AR139" ca="1">ManualLookup(AE139,BoxVal(ROW(AE139),4,COLUMN(AR137)),INDIRECT(DR$3))</f>
        <v>00</v>
      </c>
      <c r="AS139" s="36" t="s">
        <v>1047</v>
      </c>
    </row>
    <row r="140" spans="19:45" ht="30" customHeight="1" x14ac:dyDescent="0.25">
      <c r="S140" s="7" t="s">
        <v>705</v>
      </c>
      <c r="T140" s="15" t="s">
        <v>779</v>
      </c>
      <c r="U140" s="36" t="str">
        <f t="shared" ca="1" si="18"/>
        <v>0x0A=-34.30,-33.80;</v>
      </c>
      <c r="V140" s="37"/>
      <c r="W140" s="37"/>
      <c r="X140" s="38"/>
      <c r="Y140" s="38"/>
      <c r="Z140" s="55">
        <f t="shared" ca="1" si="19"/>
        <v>8</v>
      </c>
      <c r="AA140" s="39" t="s">
        <v>436</v>
      </c>
      <c r="AB140" s="40">
        <v>8</v>
      </c>
      <c r="AC140" s="40" t="s">
        <v>578</v>
      </c>
      <c r="AD140" s="40">
        <v>1</v>
      </c>
      <c r="AE140" s="41">
        <v>0</v>
      </c>
      <c r="AF140" s="42">
        <v>-34.299999999999997</v>
      </c>
      <c r="AG140" s="47">
        <f t="shared" si="25"/>
        <v>-33.799999999999997</v>
      </c>
      <c r="AH140" s="43">
        <f t="shared" ca="1" si="23"/>
        <v>-26.299999999999997</v>
      </c>
      <c r="AI140" s="43">
        <f t="shared" ca="1" si="24"/>
        <v>-25.799999999999997</v>
      </c>
      <c r="AJ140" s="44" cm="1">
        <f t="array" aca="1" ref="AJ140" ca="1" xml:space="preserve">
N("initial sens-loopgain")+
$AF140-BoxVal(ROW($AA140),26,COLUMN(INDIRECT("T"&amp;(INT(ROW($AA157)/65))*65+2)))</f>
        <v>-41</v>
      </c>
      <c r="AK140" s="44">
        <f t="shared" ca="1" si="20"/>
        <v>-40.5</v>
      </c>
      <c r="AL140" s="44" cm="1">
        <f t="array" aca="1" ref="AL140" ca="1" xml:space="preserve">
N("initial sens-loopgain-gain-gain ref-vcm")+
$AH140-
BoxVal(ROW($AA140),26,COLUMN(INDIRECT("T"&amp;(INT(ROW($AA157)/65))*65+2)))-
$AB140-
$W140-
IFERROR(VLOOKUP($AC140,$CT$1:$DC$31,7,FALSE),0)</f>
        <v>-41</v>
      </c>
      <c r="AM140" s="44">
        <f t="shared" ca="1" si="21"/>
        <v>-40.5</v>
      </c>
      <c r="AN140" s="36" t="str">
        <f t="shared" ca="1" si="22"/>
        <v>00</v>
      </c>
      <c r="AO140" s="36" t="str" cm="1">
        <f t="array" aca="1" ref="AO140" ca="1">ManualLookup(AB140,BoxVal(ROW(AB140),4,COLUMN(AO138)),INDIRECT(DO$3))</f>
        <v>0A</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t="s">
        <v>1047</v>
      </c>
    </row>
    <row r="141" spans="19:45" ht="30" customHeight="1" x14ac:dyDescent="0.25">
      <c r="S141" s="7" t="s">
        <v>605</v>
      </c>
      <c r="T141" s="15" t="s">
        <v>589</v>
      </c>
      <c r="U141" s="36" t="str">
        <f t="shared" ca="1" si="18"/>
        <v>0x8A=-34.80,-34.30;</v>
      </c>
      <c r="V141" s="37"/>
      <c r="W141" s="37"/>
      <c r="X141" s="38"/>
      <c r="Y141" s="38"/>
      <c r="Z141" s="55">
        <f t="shared" ca="1" si="19"/>
        <v>8.5</v>
      </c>
      <c r="AA141" s="39" t="s">
        <v>436</v>
      </c>
      <c r="AB141" s="40">
        <v>8</v>
      </c>
      <c r="AC141" s="40" t="s">
        <v>579</v>
      </c>
      <c r="AD141" s="40">
        <v>1</v>
      </c>
      <c r="AE141" s="41">
        <v>0</v>
      </c>
      <c r="AF141" s="42">
        <v>-34.799999999999997</v>
      </c>
      <c r="AG141" s="47">
        <f t="shared" ref="AG141" si="26">AF140</f>
        <v>-34.299999999999997</v>
      </c>
      <c r="AH141" s="43">
        <f t="shared" ca="1" si="23"/>
        <v>-26.299999999999997</v>
      </c>
      <c r="AI141" s="43">
        <f t="shared" ca="1" si="24"/>
        <v>-25.799999999999997</v>
      </c>
      <c r="AJ141" s="44" cm="1">
        <f t="array" aca="1" ref="AJ141" ca="1" xml:space="preserve">
N("initial sens-loopgain")+
$AF141-BoxVal(ROW($AA141),26,COLUMN(INDIRECT("T"&amp;(INT(ROW($AA158)/65))*65+2)))</f>
        <v>-41.5</v>
      </c>
      <c r="AK141" s="44">
        <f t="shared" ca="1" si="20"/>
        <v>-41</v>
      </c>
      <c r="AL141" s="44" cm="1">
        <f t="array" aca="1" ref="AL141" ca="1" xml:space="preserve">
N("initial sens-loopgain-gain-gain ref-vcm")+
$AH141-
BoxVal(ROW($AA141),26,COLUMN(INDIRECT("T"&amp;(INT(ROW($AA158)/65))*65+2)))-
$AB141-
$W141-
IFERROR(VLOOKUP($AC141,$CT$1:$DC$31,7,FALSE),0)</f>
        <v>-41.5</v>
      </c>
      <c r="AM141" s="44">
        <f t="shared" ca="1" si="21"/>
        <v>-41</v>
      </c>
      <c r="AN141" s="36" t="str">
        <f t="shared" ca="1" si="22"/>
        <v>00</v>
      </c>
      <c r="AO141" s="36" t="str" cm="1">
        <f t="array" aca="1" ref="AO141" ca="1">ManualLookup(AB141,BoxVal(ROW(AB141),4,COLUMN(AO139)),INDIRECT(DO$3))</f>
        <v>0A</v>
      </c>
      <c r="AP141" s="36" t="str" cm="1">
        <f t="array" aca="1" ref="AP141" ca="1">ManualLookup(AC141,BoxVal(ROW(AC141),4,COLUMN(AP139)),INDIRECT(DP$3))</f>
        <v>80</v>
      </c>
      <c r="AQ141" s="36" t="str" cm="1">
        <f t="array" aca="1" ref="AQ141" ca="1">ManualLookup(AD141,BoxVal(ROW(AD141),4,COLUMN(AQ139)),INDIRECT(DQ$3))</f>
        <v>00</v>
      </c>
      <c r="AR141" s="36" t="str" cm="1">
        <f t="array" aca="1" ref="AR141" ca="1">ManualLookup(AE141,BoxVal(ROW(AE141),4,COLUMN(AR139)),INDIRECT(DR$3))</f>
        <v>00</v>
      </c>
      <c r="AS141" s="36" t="s">
        <v>1047</v>
      </c>
    </row>
    <row r="142" spans="19:45" ht="30" customHeight="1" x14ac:dyDescent="0.25">
      <c r="S142" s="7" t="s">
        <v>721</v>
      </c>
      <c r="T142" s="15" t="s">
        <v>781</v>
      </c>
      <c r="U142" s="36"/>
      <c r="V142" s="37"/>
      <c r="W142" s="37"/>
      <c r="X142" s="38"/>
      <c r="Y142" s="38"/>
      <c r="Z142" s="48"/>
      <c r="AA142" s="39"/>
      <c r="AB142" s="40"/>
      <c r="AC142" s="40"/>
      <c r="AD142" s="40"/>
      <c r="AE142" s="41"/>
      <c r="AF142" s="42"/>
      <c r="AG142" s="49"/>
      <c r="AH142" s="43"/>
      <c r="AI142" s="43"/>
      <c r="AJ142" s="44"/>
      <c r="AK142" s="44"/>
      <c r="AL142" s="44"/>
      <c r="AM142" s="44"/>
      <c r="AN142" s="36"/>
      <c r="AO142" s="36"/>
      <c r="AP142" s="36"/>
      <c r="AQ142" s="36"/>
      <c r="AR142" s="36"/>
      <c r="AS142" s="36"/>
    </row>
    <row r="143" spans="19:45" ht="30" customHeight="1" x14ac:dyDescent="0.25">
      <c r="S143" s="7" t="s">
        <v>20</v>
      </c>
      <c r="T143" s="15">
        <v>-38</v>
      </c>
      <c r="U143" s="36"/>
      <c r="V143" s="37"/>
      <c r="W143" s="37"/>
      <c r="X143" s="38"/>
      <c r="Y143" s="38"/>
      <c r="Z143" s="48"/>
      <c r="AA143" s="39"/>
      <c r="AB143" s="40"/>
      <c r="AC143" s="40"/>
      <c r="AD143" s="40"/>
      <c r="AE143" s="41"/>
      <c r="AF143" s="42"/>
      <c r="AG143" s="49"/>
      <c r="AH143" s="43"/>
      <c r="AI143" s="43"/>
      <c r="AJ143" s="44"/>
      <c r="AK143" s="44"/>
      <c r="AL143" s="44"/>
      <c r="AM143" s="44"/>
      <c r="AN143" s="36"/>
      <c r="AO143" s="36"/>
      <c r="AP143" s="36"/>
      <c r="AQ143" s="36"/>
      <c r="AR143" s="36"/>
      <c r="AS143" s="36"/>
    </row>
    <row r="144" spans="19:45" ht="30" customHeight="1" x14ac:dyDescent="0.25">
      <c r="S144" s="7" t="s">
        <v>691</v>
      </c>
      <c r="T144" s="15" t="s">
        <v>798</v>
      </c>
      <c r="U144" s="36"/>
      <c r="V144" s="37"/>
      <c r="W144" s="37"/>
      <c r="X144" s="38"/>
      <c r="Y144" s="38"/>
      <c r="Z144" s="48"/>
      <c r="AA144" s="39"/>
      <c r="AB144" s="40"/>
      <c r="AC144" s="40"/>
      <c r="AD144" s="40"/>
      <c r="AE144" s="41"/>
      <c r="AF144" s="42"/>
      <c r="AG144" s="49"/>
      <c r="AH144" s="43"/>
      <c r="AI144" s="43"/>
      <c r="AJ144" s="44"/>
      <c r="AK144" s="44"/>
      <c r="AL144" s="44"/>
      <c r="AM144" s="44"/>
      <c r="AN144" s="36"/>
      <c r="AO144" s="36"/>
      <c r="AP144" s="36"/>
      <c r="AQ144" s="36"/>
      <c r="AR144" s="36"/>
      <c r="AS144" s="36"/>
    </row>
    <row r="145" spans="19:45" ht="30" customHeight="1" x14ac:dyDescent="0.25">
      <c r="S145" s="7" t="s">
        <v>544</v>
      </c>
      <c r="T145" s="15" t="s">
        <v>820</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 t="s">
        <v>573</v>
      </c>
      <c r="T148" s="15">
        <v>2</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 t="s">
        <v>590</v>
      </c>
      <c r="T149" s="15" t="e">
        <f>VLOOKUP(T134,MPN!$A$1:$E$1000,4,FALSE)</f>
        <v>#N/A</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10V_Normal 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e">
        <f>VLOOKUP($T134,MPN!$A$1:$E$500,2,FALSE)</f>
        <v>#N/A</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033ZC</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e">
        <f>VLOOKUP($T136,Sensor!$A$1:$B$100,2,FALSE)</f>
        <v>#N/A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e">
        <f>VLOOKUP($T134,MPN!$A$1:$E$500,5,FALSE)</f>
        <v>#N/A</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6.7</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45959</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695</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7</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e">
        <f>T149&amp;"+/-"&amp;T150&amp;" "&amp;T159</f>
        <v>#N/A</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1.8V-3.072MHz : 800~1100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6.68V(6.88V)</v>
      </c>
      <c r="T165" s="3" t="s">
        <v>562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7.52V(7.74V)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8.36V(8.6V)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9.21V(9.46V)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10.05V(10.3V)</v>
      </c>
      <c r="T169" s="3" t="s">
        <v>562</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10.91V(11.18V)</v>
      </c>
      <c r="T170" s="3" t="s">
        <v>562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11.75V(12V)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12.65V(12.9V)</v>
      </c>
      <c r="T172" s="3">
        <v>0</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sheetData>
  <sheetProtection sheet="1" objects="1" scenarios="1"/>
  <dataConsolidate/>
  <phoneticPr fontId="1" type="noConversion"/>
  <dataValidations count="17">
    <dataValidation type="list" allowBlank="1" showInputMessage="1" showErrorMessage="1" sqref="T12 T142 T77" xr:uid="{B2207A46-EB6B-4259-8B0F-46E53AC9DC1C}">
      <formula1>$DE$2:$DE$31</formula1>
    </dataValidation>
    <dataValidation type="list" allowBlank="1" showInputMessage="1" showErrorMessage="1" sqref="AA70:AA129 AA135:AA194 AA5:AA64" xr:uid="{9A0AD766-29E2-456D-B013-B0C3F1E5F8E5}">
      <formula1>$BB$2:$BB$31</formula1>
    </dataValidation>
    <dataValidation type="list" allowBlank="1" showInputMessage="1" showErrorMessage="1" sqref="AB135:AB194 AB70:AB129 AB5:AB64" xr:uid="{75EF21CF-D754-423D-9A42-6B4016842D0E}">
      <formula1>$BM$2:$BM$31</formula1>
    </dataValidation>
    <dataValidation type="list" allowBlank="1" showInputMessage="1" showErrorMessage="1" sqref="AC135:AC194 AC70:AC129 AC5:AC64" xr:uid="{E870CA15-6162-497B-94DA-D0ED006D910E}">
      <formula1>$CT$2:$CT$31</formula1>
    </dataValidation>
    <dataValidation type="list" allowBlank="1" showInputMessage="1" showErrorMessage="1" sqref="AD70:AD129 AD135:AD194 AD5:AD64" xr:uid="{34CEFB4A-ADE9-4820-B69E-942F6F3E12DA}">
      <formula1>$CJ$2:$CJ$31</formula1>
    </dataValidation>
    <dataValidation type="list" allowBlank="1" showInputMessage="1" showErrorMessage="1" sqref="AE70:AE129 AE135:AE194 AE5:AE64" xr:uid="{D88F429D-D3EE-4F2F-B298-B8F5565D1196}">
      <formula1>$BY$2:$BY$31</formula1>
    </dataValidation>
    <dataValidation type="list" allowBlank="1" showInputMessage="1" showErrorMessage="1" sqref="T8 T138 T73" xr:uid="{74250867-501B-4EA4-B23D-BD4F610990E6}">
      <formula1>$AU$2:$AU$31</formula1>
    </dataValidation>
    <dataValidation type="list" allowBlank="1" showInputMessage="1" showErrorMessage="1" sqref="BI1:BK1" xr:uid="{0CE08BB1-02ED-421F-94A6-2A4D758F47DC}">
      <formula1>$DF$2:$DF$31</formula1>
    </dataValidation>
    <dataValidation type="list" allowBlank="1" showInputMessage="1" showErrorMessage="1" sqref="BU1:BW1" xr:uid="{297FC2F9-BDA0-4C3B-B297-3C41F5DBD1DF}">
      <formula1>$DG$2:$DG$31</formula1>
    </dataValidation>
    <dataValidation type="list" allowBlank="1" showInputMessage="1" showErrorMessage="1" sqref="CF1:CH1" xr:uid="{EA628D07-A338-4F81-AEA5-D7D977C9884E}">
      <formula1>$DJ$2:$DJ$31</formula1>
    </dataValidation>
    <dataValidation type="list" allowBlank="1" showInputMessage="1" showErrorMessage="1" sqref="CP1:CR1" xr:uid="{A9882B09-2584-401B-BEBF-B46A8C056E39}">
      <formula1>$DI$2:$DI$31</formula1>
    </dataValidation>
    <dataValidation type="list" allowBlank="1" showInputMessage="1" showErrorMessage="1" sqref="DA1:DC1" xr:uid="{5E3A4149-542E-42A7-BE9F-65AF4D5D2B9F}">
      <formula1>$DH$2:$DH$31</formula1>
    </dataValidation>
    <dataValidation type="list" allowBlank="1" showInputMessage="1" showErrorMessage="1" sqref="U1 U131 U66" xr:uid="{2D7A19D3-DD15-4A79-8A7E-E8C2E1BF3361}">
      <formula1>$DX$2:$DX$21</formula1>
    </dataValidation>
    <dataValidation type="list" allowBlank="1" showInputMessage="1" showErrorMessage="1" sqref="T75 T140" xr:uid="{4F55E026-E341-453A-BDF9-376C11F28D88}">
      <formula1>"Normal mode,Test mode,Normal2nd mode,Test2nd mode,Normal(noshortvbias asic)mode"</formula1>
    </dataValidation>
    <dataValidation type="list" allowBlank="1" showInputMessage="1" showErrorMessage="1" sqref="T15 T145 T80" xr:uid="{13704CA6-3131-4F3C-A914-1D77459AC2C2}">
      <formula1>$DT$1:$DT$31</formula1>
    </dataValidation>
    <dataValidation type="list" allowBlank="1" showInputMessage="1" showErrorMessage="1" sqref="T10" xr:uid="{4ACE9AD2-61C4-4223-8F3F-8BDBEE961441}">
      <formula1>"NormalMode,TestMode,VBMode,VBTMode,ClockMode"</formula1>
    </dataValidation>
    <dataValidation type="list" allowBlank="1" showInputMessage="1" showErrorMessage="1" sqref="T9 T74 T139" xr:uid="{E578536E-D501-4C62-AD8F-E0BDEE0F8941}">
      <formula1>"Auto,FIX"</formula1>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5">
        <x14:dataValidation type="list" allowBlank="1" showInputMessage="1" showErrorMessage="1" xr:uid="{401D07CC-6630-4009-B735-66AE8465C125}">
          <x14:formula1>
            <xm:f>'Check'!$D$2:$D$15</xm:f>
          </x14:formula1>
          <xm:sqref>T2 T132 T67</xm:sqref>
        </x14:dataValidation>
        <x14:dataValidation type="list" allowBlank="1" showInputMessage="1" showErrorMessage="1" xr:uid="{62CF4EE1-FC66-415B-9EB0-349D10C4A91D}">
          <x14:formula1>
            <xm:f>Sensor!$A$1:$A$200</xm:f>
          </x14:formula1>
          <xm:sqref>T6 T136 T71</xm:sqref>
        </x14:dataValidation>
        <x14:dataValidation type="list" allowBlank="1" showInputMessage="1" showErrorMessage="1" xr:uid="{8AFAB52F-3D52-4D77-9881-2DBEB21FCE1C}">
          <x14:formula1>
            <xm:f>'Check'!$A$2:$A$15</xm:f>
          </x14:formula1>
          <xm:sqref>T3 T133 T68</xm:sqref>
        </x14:dataValidation>
        <x14:dataValidation type="list" allowBlank="1" showInputMessage="1" showErrorMessage="1" xr:uid="{B230902D-4C14-4EBE-A698-1E68A735D906}">
          <x14:formula1>
            <xm:f>MPN!$A$1:$A$500</xm:f>
          </x14:formula1>
          <xm:sqref>T4 T69 T134</xm:sqref>
        </x14:dataValidation>
        <x14:dataValidation type="list" allowBlank="1" showInputMessage="1" showErrorMessage="1" xr:uid="{AFA8EF56-8037-4527-823E-DA4E1F59AA24}">
          <x14:formula1>
            <xm:f>ASIC!$A$2:$A$200</xm:f>
          </x14:formula1>
          <xm:sqref>T5 T70 T135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B3B58-83A7-4018-98E4-1934E1105A04}">
  <sheetPr codeName="工作表6"/>
  <dimension ref="A1:EE130"/>
  <sheetViews>
    <sheetView topLeftCell="AY1" zoomScale="70" zoomScaleNormal="70" workbookViewId="0">
      <selection activeCell="CR16" sqref="CR16"/>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2" width="11.375" style="5" customWidth="1"/>
    <col min="43" max="43" width="12.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83" width="3.5" style="5" customWidth="1"/>
    <col min="84" max="86" width="20.125" style="5" customWidth="1"/>
    <col min="87" max="87" width="0.875" style="20" customWidth="1"/>
    <col min="88" max="88" width="10" style="5" bestFit="1" customWidth="1"/>
    <col min="89" max="89" width="5.875" style="5" bestFit="1" customWidth="1"/>
    <col min="90" max="90" width="7.125" style="5" bestFit="1" customWidth="1"/>
    <col min="91" max="93" width="3" style="5" bestFit="1" customWidth="1"/>
    <col min="94" max="96" width="20.125" style="5" customWidth="1"/>
    <col min="97" max="97" width="0.875" style="20" customWidth="1"/>
    <col min="98" max="98" width="11.875" style="5" bestFit="1" customWidth="1"/>
    <col min="99" max="99" width="5.875" style="5" bestFit="1" customWidth="1"/>
    <col min="100" max="100" width="7.125" style="5" bestFit="1" customWidth="1"/>
    <col min="101" max="103" width="3" style="5" bestFit="1" customWidth="1"/>
    <col min="104" max="104" width="11.375"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8.75" style="5" customWidth="1"/>
    <col min="125" max="125" width="30.875" style="5" customWidth="1"/>
    <col min="126" max="126" width="18" style="5" customWidth="1"/>
    <col min="127" max="127" width="0.875" style="20" customWidth="1"/>
    <col min="128" max="128" width="56.25" style="5" customWidth="1"/>
    <col min="129" max="129" width="53.375" style="7" customWidth="1"/>
    <col min="130" max="130" width="186.12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889</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885</v>
      </c>
      <c r="V1" s="12"/>
      <c r="W1" s="65"/>
      <c r="X1" s="12"/>
      <c r="Y1" s="7" t="str">
        <f>VLOOKUP(U1,$DX$1:$DZ$21,3,FALSE)</f>
        <v>sel_clamphdiode,+0.5xadcampi,100duty,low offset,1x_ibias,en_adcclamp,inc0.5xadcampiq_hiqmode,en_0d75xadciq,en_diglpf,37both,0.67x_adciq</v>
      </c>
      <c r="AD1" s="8"/>
      <c r="AT1" s="34"/>
      <c r="AU1" s="5" t="s">
        <v>588</v>
      </c>
      <c r="AV1" s="5" t="s">
        <v>450</v>
      </c>
      <c r="AW1" s="5" t="s">
        <v>255</v>
      </c>
      <c r="AX1" s="5" t="s">
        <v>255</v>
      </c>
      <c r="AY1" s="5" t="s">
        <v>255</v>
      </c>
      <c r="AZ1" s="5" t="s">
        <v>255</v>
      </c>
      <c r="BA1" s="9"/>
      <c r="BB1" s="5" t="s">
        <v>7</v>
      </c>
      <c r="BC1" s="5" t="s">
        <v>550</v>
      </c>
      <c r="BD1" s="5" t="s">
        <v>551</v>
      </c>
      <c r="BE1" s="5" t="s">
        <v>552</v>
      </c>
      <c r="BF1" s="5" t="s">
        <v>255</v>
      </c>
      <c r="BG1" s="5" t="s">
        <v>255</v>
      </c>
      <c r="BH1" s="5" t="s">
        <v>255</v>
      </c>
      <c r="BI1" s="10" t="s">
        <v>576</v>
      </c>
      <c r="BJ1" s="10" t="s">
        <v>255</v>
      </c>
      <c r="BK1" s="10" t="s">
        <v>255</v>
      </c>
      <c r="BL1" s="9"/>
      <c r="BM1" s="11" t="s">
        <v>563</v>
      </c>
      <c r="BN1" s="11" t="s">
        <v>565</v>
      </c>
      <c r="BO1" s="11" t="s">
        <v>566</v>
      </c>
      <c r="BP1" s="11" t="s">
        <v>567</v>
      </c>
      <c r="BQ1" s="11" t="s">
        <v>567</v>
      </c>
      <c r="BR1" s="11" t="s">
        <v>255</v>
      </c>
      <c r="BS1" s="11" t="s">
        <v>255</v>
      </c>
      <c r="BT1" s="11" t="s">
        <v>255</v>
      </c>
      <c r="BU1" s="10" t="s">
        <v>903</v>
      </c>
      <c r="BV1" s="10" t="s">
        <v>255</v>
      </c>
      <c r="BW1" s="10" t="s">
        <v>255</v>
      </c>
      <c r="BX1" s="9"/>
      <c r="BY1" s="11" t="s">
        <v>608</v>
      </c>
      <c r="BZ1" s="11" t="s">
        <v>255</v>
      </c>
      <c r="CA1" s="11" t="s">
        <v>255</v>
      </c>
      <c r="CB1" s="5" t="s">
        <v>255</v>
      </c>
      <c r="CC1" s="5" t="s">
        <v>255</v>
      </c>
      <c r="CD1" s="5" t="s">
        <v>562</v>
      </c>
      <c r="CE1" s="5" t="s">
        <v>255</v>
      </c>
      <c r="CF1" s="12" t="s">
        <v>610</v>
      </c>
      <c r="CG1" s="12" t="s">
        <v>255</v>
      </c>
      <c r="CH1" s="12" t="s">
        <v>255</v>
      </c>
      <c r="CI1" s="9"/>
      <c r="CJ1" s="5" t="s">
        <v>607</v>
      </c>
      <c r="CK1" s="5" t="s">
        <v>812</v>
      </c>
      <c r="CL1" s="5" t="s">
        <v>571</v>
      </c>
      <c r="CM1" s="5" t="s">
        <v>255</v>
      </c>
      <c r="CN1" s="5" t="s">
        <v>255</v>
      </c>
      <c r="CO1" s="5" t="s">
        <v>255</v>
      </c>
      <c r="CP1" s="12" t="s">
        <v>576</v>
      </c>
      <c r="CQ1" s="12" t="s">
        <v>255</v>
      </c>
      <c r="CR1" s="12" t="s">
        <v>255</v>
      </c>
      <c r="CS1" s="9"/>
      <c r="CT1" s="5" t="s">
        <v>577</v>
      </c>
      <c r="CU1" s="5" t="s">
        <v>814</v>
      </c>
      <c r="CV1" s="5" t="s">
        <v>815</v>
      </c>
      <c r="CW1" s="5" t="s">
        <v>255</v>
      </c>
      <c r="CX1" s="5" t="s">
        <v>255</v>
      </c>
      <c r="CY1" s="5" t="s">
        <v>255</v>
      </c>
      <c r="CZ1" s="5" t="s">
        <v>609</v>
      </c>
      <c r="DA1" s="12" t="s">
        <v>764</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6.68V(6.88V)</v>
      </c>
      <c r="D2" s="59" t="str" cm="1">
        <f t="array" aca="1" ref="D2" ca="1">BoxVal($A2,2,COLUMN(INDIRECT("T"&amp;($A2-1)*65+2)),1)</f>
        <v>CPC</v>
      </c>
      <c r="E2" s="59" t="str" cm="1">
        <f t="array" aca="1" ref="E2" ca="1">BoxVal($A2,3,COLUMN(INDIRECT("T"&amp;($A2-1)*65+2)),1)</f>
        <v>PR</v>
      </c>
      <c r="F2" s="59" t="str" cm="1">
        <f t="array" aca="1" ref="F2" ca="1">BoxVal($A2,16,COLUMN(INDIRECT("T"&amp;($A2-1)*65+2)),1)</f>
        <v>non</v>
      </c>
      <c r="G2" s="59" t="str" cm="1">
        <f t="array" aca="1" ref="G2" ca="1">BoxVal($A2,4,COLUMN(INDIRECT("T"&amp;($A2-1)*65+2)),1)</f>
        <v>ZTSL6777S</v>
      </c>
      <c r="H2" s="59" t="str" cm="1">
        <f t="array" aca="1" ref="H2" ca="1">BoxVal($A2,5,COLUMN(INDIRECT("T"&amp;($A2-1)*65+2)),1)</f>
        <v>4942ZD</v>
      </c>
      <c r="I2" s="59" t="str" cm="1">
        <f t="array" aca="1" ref="I2" ca="1">BoxVal($A2,6,COLUMN(INDIRECT("T"&amp;($A2-1)*65+2)),1)</f>
        <v>2101L</v>
      </c>
      <c r="J2" s="59" t="str" cm="1">
        <f t="array" aca="1" ref="J2" ca="1">BoxVal($A2,21,COLUMN(INDIRECT("T"&amp;($A2-1)*65+2)),1)</f>
        <v>default_TestMode</v>
      </c>
      <c r="K2" s="59" t="str" cm="1">
        <f t="array" aca="1" ref="K2" ca="1">BoxVal($A2,25,COLUMN(INDIRECT("T"&amp;($A2-1)*65+2)),1)</f>
        <v>Inphase</v>
      </c>
      <c r="L2" s="60" t="str" cm="1">
        <f t="array" aca="1" ref="L2" ca="1">BoxVal($A2,32,COLUMN(INDIRECT("T"&amp;($A2-1)*65+2)),1)</f>
        <v>1.8V-3.072MHz : 400~500 (uA)
Vdc&amp;Remark: -</v>
      </c>
      <c r="M2" s="59" t="str" cm="1">
        <f t="array" aca="1" ref="M2" ca="1">BoxVal($A2,31,COLUMN(INDIRECT("T"&amp;($A2-1)*65+2)),1)</f>
        <v>-35+/-0.8 dBFS</v>
      </c>
      <c r="N2" s="59" t="str" cm="1">
        <f t="array" aca="1" ref="N2" ca="1">BoxVal($A2,12,COLUMN(INDIRECT("T"&amp;($A2-1)*65+2)),1)</f>
        <v>Normal</v>
      </c>
      <c r="O2" s="64" t="str" cm="1">
        <f t="array" ref="O2">BoxVal($A2,2,COLUMN(V3),1)</f>
        <v>Bit35,34,26,20,19,17,11,41,33,31,24</v>
      </c>
      <c r="P2" s="64" t="str" cm="1">
        <f t="array" aca="1" ref="P2" ca="1">BoxVal($A2,2,COLUMN(INDIRECT("AB"&amp;($A2-1)*65+2)),1)</f>
        <v>default_TestMode_35dB_033ZD_N014A_396_428_ZTSL6777S_PR1.3</v>
      </c>
      <c r="Q2" s="64" t="str" cm="1">
        <f t="array" aca="1" ref="Q2" ca="1">BoxVal($A2,2,COLUMN(INDIRECT("AJ"&amp;($A2-1)*65+2)),1)</f>
        <v>-</v>
      </c>
      <c r="R2" s="34"/>
      <c r="S2" s="7" t="s">
        <v>24</v>
      </c>
      <c r="T2" s="15" t="s">
        <v>450</v>
      </c>
      <c r="U2" s="5" t="s">
        <v>23</v>
      </c>
      <c r="V2" s="7" t="str">
        <f>VLOOKUP(U1,$DX$1:$DZ$21,2,FALSE)</f>
        <v>Bit35,34,26,20,19,17,11,41,33,31,24</v>
      </c>
      <c r="W2" s="19"/>
      <c r="X2" s="19"/>
      <c r="Y2" s="19"/>
      <c r="Z2" s="19"/>
      <c r="AA2" s="5" t="s">
        <v>592</v>
      </c>
      <c r="AB2" s="26" t="str">
        <f>T21&amp;"_"&amp;ABS(T19)&amp;"dB_"&amp;T23&amp;"_"&amp;T24&amp;"_"&amp;GetAbsMaxMinText(AF5:AG64)&amp;"_"&amp;T4&amp;"_"&amp;T3&amp;S1&amp;"."&amp;T27</f>
        <v>default_TestMode_35dB_033ZD_N014A_396_428_ZTSL6777S_PR1.3</v>
      </c>
      <c r="AC2" s="18"/>
      <c r="AD2" s="18"/>
      <c r="AE2" s="18"/>
      <c r="AF2" s="18"/>
      <c r="AG2" s="18"/>
      <c r="AH2" s="19"/>
      <c r="AI2" s="19" t="s">
        <v>2</v>
      </c>
      <c r="AJ2" s="16" t="s">
        <v>562</v>
      </c>
      <c r="AK2" s="16"/>
      <c r="AL2" s="16"/>
      <c r="AM2" s="16"/>
      <c r="AN2" s="16"/>
      <c r="AO2" s="16"/>
      <c r="AP2" s="16"/>
      <c r="AQ2" s="16"/>
      <c r="AR2" s="16"/>
      <c r="AS2" s="16"/>
      <c r="AT2" s="34"/>
      <c r="AU2" s="14" t="s">
        <v>554</v>
      </c>
      <c r="AV2" s="5" t="s">
        <v>585</v>
      </c>
      <c r="AW2" s="5" t="s">
        <v>255</v>
      </c>
      <c r="AX2" s="5" t="s">
        <v>255</v>
      </c>
      <c r="AY2" s="5" t="s">
        <v>255</v>
      </c>
      <c r="AZ2" s="5" t="s">
        <v>255</v>
      </c>
      <c r="BB2" s="14" t="s">
        <v>554</v>
      </c>
      <c r="BC2" s="5">
        <v>0</v>
      </c>
      <c r="BD2" s="5">
        <v>0</v>
      </c>
      <c r="BE2" s="5">
        <v>0</v>
      </c>
      <c r="BF2" s="14"/>
      <c r="BG2" s="14"/>
      <c r="BH2" s="14"/>
      <c r="BI2" s="14" t="s">
        <v>783</v>
      </c>
      <c r="BJ2" s="14" t="s">
        <v>562</v>
      </c>
      <c r="BK2" s="14" t="s">
        <v>562</v>
      </c>
      <c r="BM2" s="5">
        <v>0</v>
      </c>
      <c r="BN2" s="5">
        <v>0</v>
      </c>
      <c r="BO2" s="5">
        <v>0</v>
      </c>
      <c r="BP2" s="5">
        <v>0</v>
      </c>
      <c r="BQ2" s="5">
        <v>0</v>
      </c>
      <c r="BU2" s="14" t="s">
        <v>783</v>
      </c>
      <c r="BV2" s="14" t="s">
        <v>562</v>
      </c>
      <c r="BW2" s="14" t="s">
        <v>562</v>
      </c>
      <c r="BY2" s="21">
        <v>0</v>
      </c>
      <c r="CF2" s="14">
        <v>0</v>
      </c>
      <c r="CG2" s="14" t="s">
        <v>562</v>
      </c>
      <c r="CH2" s="14" t="s">
        <v>562</v>
      </c>
      <c r="CJ2" s="5">
        <v>1</v>
      </c>
      <c r="CK2" s="5">
        <v>0</v>
      </c>
      <c r="CL2" s="5">
        <v>0</v>
      </c>
      <c r="CP2" s="14" t="s">
        <v>783</v>
      </c>
      <c r="CQ2" s="14" t="s">
        <v>562</v>
      </c>
      <c r="CR2" s="14" t="s">
        <v>562</v>
      </c>
      <c r="CT2" s="5" t="s">
        <v>579</v>
      </c>
      <c r="CU2" s="5">
        <v>1</v>
      </c>
      <c r="CV2" s="5">
        <v>0</v>
      </c>
      <c r="CZ2" s="5">
        <v>0.5</v>
      </c>
      <c r="DA2" s="14" t="s">
        <v>817</v>
      </c>
      <c r="DB2" s="14" t="s">
        <v>562</v>
      </c>
      <c r="DC2" s="14" t="s">
        <v>562</v>
      </c>
      <c r="DE2" s="5" t="s">
        <v>26</v>
      </c>
      <c r="DF2" s="5" t="s">
        <v>576</v>
      </c>
      <c r="DG2" s="5" t="s">
        <v>904</v>
      </c>
      <c r="DH2" s="5" t="s">
        <v>764</v>
      </c>
      <c r="DI2" s="5" t="s">
        <v>576</v>
      </c>
      <c r="DJ2" s="5"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-0.415</v>
      </c>
      <c r="DU2" s="5" t="s">
        <v>26</v>
      </c>
      <c r="DV2" s="5">
        <v>-0.41499999999999998</v>
      </c>
      <c r="DX2" s="66" t="s">
        <v>890</v>
      </c>
      <c r="DY2" s="22"/>
      <c r="DZ2" s="22"/>
      <c r="EB2" s="22" t="s">
        <v>825</v>
      </c>
      <c r="EC2" s="22" t="s">
        <v>670</v>
      </c>
      <c r="ED2" s="22" t="s">
        <v>616</v>
      </c>
    </row>
    <row r="3" spans="1:134" ht="30" customHeight="1" x14ac:dyDescent="0.25">
      <c r="A3" s="58">
        <v>2</v>
      </c>
      <c r="B3" s="63" t="str">
        <f t="shared" si="0"/>
        <v>=Block2==</v>
      </c>
      <c r="C3" s="59" t="str" cm="1">
        <f t="array" aca="1" ref="C3" ca="1">BoxVal($A3,8,COLUMN(INDIRECT("T"&amp;($A3-1)*65+2)),1)</f>
        <v>8.36V(8.6V)</v>
      </c>
      <c r="D3" s="59" t="str" cm="1">
        <f t="array" aca="1" ref="D3" ca="1">BoxVal($A3,2,COLUMN(INDIRECT("T"&amp;($A3-1)*65+2)),1)</f>
        <v>CPC</v>
      </c>
      <c r="E3" s="59" t="str" cm="1">
        <f t="array" aca="1" ref="E3" ca="1">BoxVal($A3,3,COLUMN(INDIRECT("T"&amp;($A3-1)*65+2)),1)</f>
        <v>PR</v>
      </c>
      <c r="F3" s="59" t="str" cm="1">
        <f t="array" aca="1" ref="F3" ca="1">BoxVal($A3,16,COLUMN(INDIRECT("T"&amp;($A3-1)*65+2)),1)</f>
        <v>non</v>
      </c>
      <c r="G3" s="59" t="str" cm="1">
        <f t="array" aca="1" ref="G3" ca="1">BoxVal($A3,4,COLUMN(INDIRECT("T"&amp;($A3-1)*65+2)),1)</f>
        <v>ZTSL6572</v>
      </c>
      <c r="H3" s="59" t="str" cm="1">
        <f t="array" aca="1" ref="H3" ca="1">BoxVal($A3,5,COLUMN(INDIRECT("T"&amp;($A3-1)*65+2)),1)</f>
        <v>4942ZD</v>
      </c>
      <c r="I3" s="59" t="str" cm="1">
        <f t="array" aca="1" ref="I3" ca="1">BoxVal($A3,6,COLUMN(INDIRECT("T"&amp;($A3-1)*65+2)),1)</f>
        <v>2145M</v>
      </c>
      <c r="J3" s="59" t="str" cm="1">
        <f t="array" aca="1" ref="J3" ca="1">BoxVal($A3,21,COLUMN(INDIRECT("T"&amp;($A3-1)*65+2)),1)</f>
        <v>12V_Test Mode</v>
      </c>
      <c r="K3" s="59" t="str" cm="1">
        <f t="array" aca="1" ref="K3" ca="1">BoxVal($A3,25,COLUMN(INDIRECT("T"&amp;($A3-1)*65+2)),1)</f>
        <v>Inphase</v>
      </c>
      <c r="L3" s="60" t="str" cm="1">
        <f t="array" aca="1" ref="L3" ca="1">BoxVal($A3,32,COLUMN(INDIRECT("T"&amp;($A3-1)*65+2)),1)</f>
        <v>1.8V-3.072MHz : 350~600 (uA)
Vdc&amp;Remark: 增益燒錄bit12</v>
      </c>
      <c r="M3" s="59" t="str" cm="1">
        <f t="array" aca="1" ref="M3" ca="1">BoxVal($A3,31,COLUMN(INDIRECT("T"&amp;($A3-1)*65+2)),1)</f>
        <v>-37+/-0.8 dBFS</v>
      </c>
      <c r="N3" s="59" t="str" cm="1">
        <f t="array" aca="1" ref="N3" ca="1">BoxVal($A3,12,COLUMN(INDIRECT("T"&amp;($A3-1)*65+2)),1)</f>
        <v>Normal</v>
      </c>
      <c r="O3" s="64" t="str" cm="1">
        <f t="array" ref="O3">BoxVal($A3,2,COLUMN(V4),1)</f>
        <v>Bit35,34,26,20,19,17,11,33,30</v>
      </c>
      <c r="P3" s="64" t="str" cm="1">
        <f t="array" aca="1" ref="P3" ca="1">BoxVal($A3,2,COLUMN(INDIRECT("AB"&amp;($A3-1)*65+2)),1)</f>
        <v>12V_Test Mode_37dB_033ZD_N026A_380_427_ZTSL6572_PR2.1</v>
      </c>
      <c r="Q3" s="64" t="str" cm="1">
        <f t="array" aca="1" ref="Q3" ca="1">BoxVal($A3,2,COLUMN(INDIRECT("AJ"&amp;($A3-1)*65+2)),1)</f>
        <v>-</v>
      </c>
      <c r="R3" s="34"/>
      <c r="S3" s="7" t="s">
        <v>5</v>
      </c>
      <c r="T3" s="15" t="s">
        <v>453</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555</v>
      </c>
      <c r="AV3" s="5" t="s">
        <v>586</v>
      </c>
      <c r="AW3" s="5" t="s">
        <v>255</v>
      </c>
      <c r="AX3" s="5" t="s">
        <v>255</v>
      </c>
      <c r="AY3" s="5" t="s">
        <v>255</v>
      </c>
      <c r="AZ3" s="5" t="s">
        <v>255</v>
      </c>
      <c r="BB3" s="14" t="s">
        <v>555</v>
      </c>
      <c r="BC3" s="5">
        <v>1</v>
      </c>
      <c r="BD3" s="5">
        <v>1</v>
      </c>
      <c r="BE3" s="5">
        <v>0</v>
      </c>
      <c r="BF3" s="14"/>
      <c r="BG3" s="14"/>
      <c r="BH3" s="14"/>
      <c r="BI3" s="14" t="s">
        <v>805</v>
      </c>
      <c r="BJ3" s="14" t="s">
        <v>562</v>
      </c>
      <c r="BK3" s="14" t="s">
        <v>562</v>
      </c>
      <c r="BM3" s="5">
        <v>1</v>
      </c>
      <c r="BN3" s="5">
        <v>1</v>
      </c>
      <c r="BO3" s="5">
        <v>0</v>
      </c>
      <c r="BP3" s="5">
        <v>1</v>
      </c>
      <c r="BQ3" s="5">
        <v>1</v>
      </c>
      <c r="BU3" s="14" t="s">
        <v>784</v>
      </c>
      <c r="BV3" s="14" t="s">
        <v>562</v>
      </c>
      <c r="BW3" s="14" t="s">
        <v>562</v>
      </c>
      <c r="BY3" s="21" t="s">
        <v>562</v>
      </c>
      <c r="CF3" s="14" t="s">
        <v>562</v>
      </c>
      <c r="CG3" s="14" t="s">
        <v>562</v>
      </c>
      <c r="CH3" s="14" t="s">
        <v>562</v>
      </c>
      <c r="CJ3" s="5">
        <v>1.0278</v>
      </c>
      <c r="CK3" s="5">
        <v>0</v>
      </c>
      <c r="CL3" s="5">
        <v>1</v>
      </c>
      <c r="CP3" s="14" t="s">
        <v>787</v>
      </c>
      <c r="CQ3" s="14" t="s">
        <v>562</v>
      </c>
      <c r="CR3" s="14" t="s">
        <v>562</v>
      </c>
      <c r="CT3" s="5" t="s">
        <v>578</v>
      </c>
      <c r="CU3" s="5">
        <v>0</v>
      </c>
      <c r="CV3" s="5">
        <v>0</v>
      </c>
      <c r="CZ3" s="5">
        <v>0</v>
      </c>
      <c r="DA3" s="14" t="s">
        <v>783</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T3" s="5" t="str">
        <f>DU3&amp;" : "&amp;DV3</f>
        <v>dec_dacr4dB : -3.615</v>
      </c>
      <c r="DU3" s="5" t="s">
        <v>819</v>
      </c>
      <c r="DV3" s="5">
        <v>-3.6150000000000002</v>
      </c>
      <c r="DX3" s="22" t="s">
        <v>886</v>
      </c>
      <c r="DY3" s="22" t="s">
        <v>883</v>
      </c>
      <c r="DZ3" s="22" t="s">
        <v>936</v>
      </c>
      <c r="EB3" s="25" t="s">
        <v>826</v>
      </c>
      <c r="EC3" s="25" t="s">
        <v>824</v>
      </c>
      <c r="ED3" s="25" t="s">
        <v>852</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340</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Normal(1~3dB)</v>
      </c>
      <c r="AP4" s="56" t="str">
        <f>VLOOKUP($T12,$DE$1:$DJ$31,4,FALSE)</f>
        <v>Only(0.75vcm)</v>
      </c>
      <c r="AQ4" s="56" t="str">
        <f>VLOOKUP($T12,$DE$1:$DJ$31,5,FALSE)</f>
        <v>Full</v>
      </c>
      <c r="AR4" s="56" t="str">
        <f>VLOOKUP($T12,$DE$1:$DJ$31,6,FALSE)</f>
        <v>non</v>
      </c>
      <c r="AS4" s="35" t="s">
        <v>726</v>
      </c>
      <c r="AT4" s="34"/>
      <c r="AU4" s="14" t="s">
        <v>556</v>
      </c>
      <c r="AV4" s="5" t="s">
        <v>587</v>
      </c>
      <c r="AW4" s="5" t="s">
        <v>255</v>
      </c>
      <c r="AX4" s="5" t="s">
        <v>255</v>
      </c>
      <c r="AY4" s="5" t="s">
        <v>255</v>
      </c>
      <c r="AZ4" s="5" t="s">
        <v>255</v>
      </c>
      <c r="BB4" s="14" t="s">
        <v>556</v>
      </c>
      <c r="BC4" s="5">
        <v>0</v>
      </c>
      <c r="BD4" s="5">
        <v>1</v>
      </c>
      <c r="BE4" s="5">
        <v>0</v>
      </c>
      <c r="BF4" s="14"/>
      <c r="BG4" s="14"/>
      <c r="BH4" s="14"/>
      <c r="BI4" s="14" t="s">
        <v>806</v>
      </c>
      <c r="BJ4" s="14" t="s">
        <v>562</v>
      </c>
      <c r="BK4" s="14" t="s">
        <v>562</v>
      </c>
      <c r="BM4" s="5">
        <v>2</v>
      </c>
      <c r="BN4" s="5">
        <v>1</v>
      </c>
      <c r="BO4" s="5">
        <v>1</v>
      </c>
      <c r="BP4" s="5">
        <v>0</v>
      </c>
      <c r="BQ4" s="5">
        <v>0</v>
      </c>
      <c r="BU4" s="14" t="s">
        <v>785</v>
      </c>
      <c r="BV4" s="14" t="s">
        <v>562</v>
      </c>
      <c r="BW4" s="14" t="s">
        <v>562</v>
      </c>
      <c r="BY4" s="21" t="s">
        <v>562</v>
      </c>
      <c r="CF4" s="14" t="s">
        <v>562</v>
      </c>
      <c r="CG4" s="14" t="s">
        <v>562</v>
      </c>
      <c r="CH4" s="14" t="s">
        <v>562</v>
      </c>
      <c r="CJ4" s="14">
        <v>1.0556000000000001</v>
      </c>
      <c r="CK4" s="5">
        <v>1</v>
      </c>
      <c r="CL4" s="5">
        <v>0</v>
      </c>
      <c r="CP4" s="14" t="s">
        <v>813</v>
      </c>
      <c r="CQ4" s="14" t="s">
        <v>562</v>
      </c>
      <c r="CR4" s="14" t="s">
        <v>562</v>
      </c>
      <c r="CT4" s="14" t="s">
        <v>816</v>
      </c>
      <c r="CU4" s="5">
        <v>0</v>
      </c>
      <c r="CV4" s="5">
        <v>1</v>
      </c>
      <c r="CZ4" s="5">
        <v>-0.75</v>
      </c>
      <c r="DA4" s="5" t="s">
        <v>818</v>
      </c>
      <c r="DB4" s="14" t="s">
        <v>562</v>
      </c>
      <c r="DC4" s="14" t="s">
        <v>562</v>
      </c>
      <c r="DE4" s="5" t="s">
        <v>255</v>
      </c>
      <c r="DF4" s="5" t="s">
        <v>255</v>
      </c>
      <c r="DG4" s="5" t="s">
        <v>255</v>
      </c>
      <c r="DH4" s="5" t="s">
        <v>255</v>
      </c>
      <c r="DI4" s="5" t="s">
        <v>255</v>
      </c>
      <c r="DJ4" s="5" t="s">
        <v>255</v>
      </c>
      <c r="DL4" s="5" t="s">
        <v>255</v>
      </c>
      <c r="DM4" s="5" t="s">
        <v>255</v>
      </c>
      <c r="DN4" s="5" t="s">
        <v>255</v>
      </c>
      <c r="DX4" s="22" t="s">
        <v>888</v>
      </c>
      <c r="DY4" s="22" t="s">
        <v>884</v>
      </c>
      <c r="DZ4" s="22" t="s">
        <v>937</v>
      </c>
      <c r="EB4" s="25"/>
      <c r="EC4" s="25" t="s">
        <v>823</v>
      </c>
      <c r="ED4" s="25"/>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497</v>
      </c>
      <c r="U5" s="36" t="str">
        <f t="shared" ref="U5:U11" ca="1" si="1">ConfigCode($AA5,$AN5,$AO5,$AP5,$AQ5,$AR5,$AF5,$AG5,2)</f>
        <v>0x13=-40.10,-39.60;</v>
      </c>
      <c r="V5" s="37"/>
      <c r="W5" s="37"/>
      <c r="X5" s="38"/>
      <c r="Y5" s="38"/>
      <c r="Z5" s="45">
        <f t="shared" ref="Z5:Z11" ca="1" si="2" xml:space="preserve">
N("vbias,vlookup vbias range")+
VLOOKUP($AA5,INDIRECT(BoxVal(ROW($AA5),34,COLUMN(T1))),2,FALSE)+
N("gain")+
$AB5+
N("vcm")+
VLOOKUP($AC5,$CT$1:$DC$31,7,FALSE)+
N("(vbias*vcp*vbg-vbias)*sensor ratio")+
VbiasCal($AA5,$AD5,$AE5,BoxVal(ROW($AC5),18,COLUMN($T$22)))+
N("vbias ref+gain ref")+
$V5+$W5</f>
        <v>4.8</v>
      </c>
      <c r="AA5" s="39" t="s">
        <v>555</v>
      </c>
      <c r="AB5" s="40">
        <v>3</v>
      </c>
      <c r="AC5" s="40" t="s">
        <v>578</v>
      </c>
      <c r="AD5" s="40">
        <v>1</v>
      </c>
      <c r="AE5" s="41">
        <v>0</v>
      </c>
      <c r="AF5" s="42">
        <v>-40.1</v>
      </c>
      <c r="AG5" s="42">
        <v>-39.6</v>
      </c>
      <c r="AH5" s="43">
        <f ca="1">$AF5+$Z5</f>
        <v>-35.300000000000004</v>
      </c>
      <c r="AI5" s="43">
        <f ca="1">$AG5+$Z5</f>
        <v>-34.800000000000004</v>
      </c>
      <c r="AJ5" s="44" cm="1">
        <f t="array" aca="1" ref="AJ5" ca="1" xml:space="preserve">
N("initial sens-loopgain")+
$AF5-BoxVal(ROW($AA5),26,COLUMN(INDIRECT("T"&amp;(INT(ROW($AA22)/65))*65+2)))</f>
        <v>-39.685000000000002</v>
      </c>
      <c r="AK5" s="44">
        <f t="shared" ref="AK5:AK11" ca="1" si="3">AJ5+(AG5-AF5)</f>
        <v>-39.185000000000002</v>
      </c>
      <c r="AL5" s="44" cm="1">
        <f t="array" aca="1" ref="AL5" ca="1" xml:space="preserve">
N("initial sens-loopgain-gain-gain ref-vcm")+
$AH5-
BoxVal(ROW($AA5),26,COLUMN(INDIRECT("T"&amp;(INT(ROW($AA22)/65))*65+2)))-
$AB5-
$W5-
IFERROR(VLOOKUP($AC5,$CT$1:$DC$31,7,FALSE),0)</f>
        <v>-37.885000000000005</v>
      </c>
      <c r="AM5" s="44">
        <f t="shared" ref="AM5:AM11" ca="1" si="4">AL5+(AG5-AF5)</f>
        <v>-37.385000000000005</v>
      </c>
      <c r="AN5" s="36" t="str">
        <f t="shared" ref="AN5:AN11" ca="1" si="5">IF(BoxVal(ROW(AA5),9,COLUMN(T3))="FIX","00",ManualLookup(AA5,BoxVal(ROW(AA5),4,COLUMN(AN3)),INDIRECT(DN$3)))</f>
        <v>10</v>
      </c>
      <c r="AO5" s="36" t="str" cm="1">
        <f t="array" aca="1" ref="AO5" ca="1">ManualLookup(AB5,BoxVal(ROW(AB5),4,COLUMN(AO3)),INDIRECT(DO$3))</f>
        <v>03</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557</v>
      </c>
      <c r="AV5" s="5" t="s">
        <v>580</v>
      </c>
      <c r="AW5" s="5" t="s">
        <v>255</v>
      </c>
      <c r="AX5" s="5" t="s">
        <v>255</v>
      </c>
      <c r="AY5" s="5" t="s">
        <v>255</v>
      </c>
      <c r="AZ5" s="5" t="s">
        <v>255</v>
      </c>
      <c r="BB5" s="14" t="s">
        <v>557</v>
      </c>
      <c r="BC5" s="5">
        <v>1</v>
      </c>
      <c r="BD5" s="5">
        <v>0</v>
      </c>
      <c r="BE5" s="5">
        <v>0</v>
      </c>
      <c r="BF5" s="14"/>
      <c r="BG5" s="14"/>
      <c r="BH5" s="14"/>
      <c r="BI5" s="14" t="s">
        <v>807</v>
      </c>
      <c r="BJ5" s="14" t="s">
        <v>562</v>
      </c>
      <c r="BK5" s="14" t="s">
        <v>562</v>
      </c>
      <c r="BM5" s="5">
        <v>3</v>
      </c>
      <c r="BN5" s="5">
        <v>0</v>
      </c>
      <c r="BO5" s="5">
        <v>1</v>
      </c>
      <c r="BP5" s="5">
        <v>1</v>
      </c>
      <c r="BQ5" s="5">
        <v>1</v>
      </c>
      <c r="BU5" s="14" t="s">
        <v>786</v>
      </c>
      <c r="BV5" s="14" t="s">
        <v>562</v>
      </c>
      <c r="BW5" s="14" t="s">
        <v>562</v>
      </c>
      <c r="BY5" s="21" t="s">
        <v>562</v>
      </c>
      <c r="CF5" s="14" t="s">
        <v>562</v>
      </c>
      <c r="CG5" s="14" t="s">
        <v>562</v>
      </c>
      <c r="CH5" s="14" t="s">
        <v>562</v>
      </c>
      <c r="CJ5" s="14">
        <v>1.3</v>
      </c>
      <c r="CK5" s="5">
        <v>1</v>
      </c>
      <c r="CL5" s="5">
        <v>1</v>
      </c>
      <c r="CP5" s="14" t="s">
        <v>793</v>
      </c>
      <c r="CQ5" s="14" t="s">
        <v>562</v>
      </c>
      <c r="CR5" s="14" t="s">
        <v>562</v>
      </c>
      <c r="CT5" s="14" t="s">
        <v>543</v>
      </c>
      <c r="CU5" s="5">
        <v>1</v>
      </c>
      <c r="CV5" s="5">
        <v>1</v>
      </c>
      <c r="CZ5" s="5">
        <v>-1.5</v>
      </c>
      <c r="DA5" s="5" t="s">
        <v>818</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t="s">
        <v>830</v>
      </c>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399</v>
      </c>
      <c r="U6" s="36" t="str">
        <f t="shared" ca="1" si="1"/>
        <v>0x93=-40.60,-40.10;</v>
      </c>
      <c r="V6" s="46"/>
      <c r="W6" s="37"/>
      <c r="X6" s="38"/>
      <c r="Y6" s="38"/>
      <c r="Z6" s="45">
        <f t="shared" ca="1" si="2"/>
        <v>5.3</v>
      </c>
      <c r="AA6" s="39" t="s">
        <v>555</v>
      </c>
      <c r="AB6" s="40">
        <v>3</v>
      </c>
      <c r="AC6" s="40" t="s">
        <v>579</v>
      </c>
      <c r="AD6" s="40">
        <v>1</v>
      </c>
      <c r="AE6" s="41">
        <v>0</v>
      </c>
      <c r="AF6" s="42">
        <v>-40.6</v>
      </c>
      <c r="AG6" s="47">
        <f>AF5</f>
        <v>-40.1</v>
      </c>
      <c r="AH6" s="43">
        <f t="shared" ref="AH6:AH11" ca="1" si="6">$AF6+$Z6</f>
        <v>-35.300000000000004</v>
      </c>
      <c r="AI6" s="43">
        <f t="shared" ref="AI6:AI11" ca="1" si="7">$AG6+$Z6</f>
        <v>-34.800000000000004</v>
      </c>
      <c r="AJ6" s="44" cm="1">
        <f t="array" aca="1" ref="AJ6" ca="1" xml:space="preserve">
N("initial sens-loopgain")+
$AF6-BoxVal(ROW($AA6),26,COLUMN(INDIRECT("T"&amp;(INT(ROW($AA23)/65))*65+2)))</f>
        <v>-40.185000000000002</v>
      </c>
      <c r="AK6" s="44">
        <f t="shared" ca="1" si="3"/>
        <v>-39.685000000000002</v>
      </c>
      <c r="AL6" s="44" cm="1">
        <f t="array" aca="1" ref="AL6" ca="1" xml:space="preserve">
N("initial sens-loopgain-gain-gain ref-vcm")+
$AH6-
BoxVal(ROW($AA6),26,COLUMN(INDIRECT("T"&amp;(INT(ROW($AA23)/65))*65+2)))-
$AB6-
$W6-
IFERROR(VLOOKUP($AC6,$CT$1:$DC$31,7,FALSE),0)</f>
        <v>-38.385000000000005</v>
      </c>
      <c r="AM6" s="44">
        <f t="shared" ca="1" si="4"/>
        <v>-37.885000000000005</v>
      </c>
      <c r="AN6" s="36" t="str">
        <f t="shared" ca="1" si="5"/>
        <v>10</v>
      </c>
      <c r="AO6" s="36" t="str" cm="1">
        <f t="array" aca="1" ref="AO6" ca="1">ManualLookup(AB6,BoxVal(ROW(AB6),4,COLUMN(AO4)),INDIRECT(DO$3))</f>
        <v>03</v>
      </c>
      <c r="AP6" s="36" t="str" cm="1">
        <f t="array" aca="1" ref="AP6" ca="1">ManualLookup(AC6,BoxVal(ROW(AC6),4,COLUMN(AP4)),INDIRECT(DP$3))</f>
        <v>80</v>
      </c>
      <c r="AQ6" s="36" t="str" cm="1">
        <f t="array" aca="1" ref="AQ6" ca="1">ManualLookup(AD6,BoxVal(ROW(AD6),4,COLUMN(AQ4)),INDIRECT(DQ$3))</f>
        <v>00</v>
      </c>
      <c r="AR6" s="36" t="str" cm="1">
        <f t="array" aca="1" ref="AR6" ca="1">ManualLookup(AE6,BoxVal(ROW(AE6),4,COLUMN(AR4)),INDIRECT(DR$3))</f>
        <v>00</v>
      </c>
      <c r="AS6" s="36" t="s">
        <v>1047</v>
      </c>
      <c r="AT6" s="34"/>
      <c r="AU6" s="14" t="s">
        <v>558</v>
      </c>
      <c r="AV6" s="5" t="s">
        <v>581</v>
      </c>
      <c r="AW6" s="5" t="s">
        <v>255</v>
      </c>
      <c r="AX6" s="5" t="s">
        <v>255</v>
      </c>
      <c r="AY6" s="5" t="s">
        <v>255</v>
      </c>
      <c r="AZ6" s="5" t="s">
        <v>255</v>
      </c>
      <c r="BB6" s="14" t="s">
        <v>558</v>
      </c>
      <c r="BC6" s="5">
        <v>1</v>
      </c>
      <c r="BD6" s="5">
        <v>0</v>
      </c>
      <c r="BE6" s="5">
        <v>1</v>
      </c>
      <c r="BF6" s="14"/>
      <c r="BG6" s="14"/>
      <c r="BH6" s="14"/>
      <c r="BI6" s="14" t="s">
        <v>808</v>
      </c>
      <c r="BJ6" s="14" t="s">
        <v>562</v>
      </c>
      <c r="BK6" s="14" t="s">
        <v>562</v>
      </c>
      <c r="BM6" s="5">
        <v>4</v>
      </c>
      <c r="BN6" s="5">
        <v>0</v>
      </c>
      <c r="BO6" s="5">
        <v>1</v>
      </c>
      <c r="BP6" s="5">
        <v>0</v>
      </c>
      <c r="BQ6" s="5">
        <v>0</v>
      </c>
      <c r="BU6" s="14"/>
      <c r="BV6" s="14" t="s">
        <v>562</v>
      </c>
      <c r="BW6" s="14" t="s">
        <v>562</v>
      </c>
      <c r="BY6" s="21" t="s">
        <v>562</v>
      </c>
      <c r="CF6" s="14" t="s">
        <v>562</v>
      </c>
      <c r="CG6" s="14" t="s">
        <v>562</v>
      </c>
      <c r="CH6" s="14" t="s">
        <v>562</v>
      </c>
      <c r="CJ6" s="14" t="s">
        <v>562</v>
      </c>
      <c r="CP6" s="14" t="s">
        <v>562</v>
      </c>
      <c r="CQ6" s="14" t="s">
        <v>562</v>
      </c>
      <c r="CR6" s="14" t="s">
        <v>562</v>
      </c>
      <c r="CT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5" t="s">
        <v>827</v>
      </c>
      <c r="EC6" s="25" t="s">
        <v>828</v>
      </c>
      <c r="ED6" s="25"/>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0x97=-41.10,-40.60;</v>
      </c>
      <c r="V7" s="37"/>
      <c r="W7" s="37"/>
      <c r="X7" s="38"/>
      <c r="Y7" s="38"/>
      <c r="Z7" s="45">
        <f t="shared" ca="1" si="2"/>
        <v>5.7390176000000004</v>
      </c>
      <c r="AA7" s="39" t="s">
        <v>555</v>
      </c>
      <c r="AB7" s="40">
        <v>3</v>
      </c>
      <c r="AC7" s="40" t="s">
        <v>579</v>
      </c>
      <c r="AD7" s="40">
        <v>1.0278</v>
      </c>
      <c r="AE7" s="41">
        <v>0</v>
      </c>
      <c r="AF7" s="42">
        <v>-41.1</v>
      </c>
      <c r="AG7" s="47">
        <f t="shared" ref="AG7:AG10" si="8">AF6</f>
        <v>-40.6</v>
      </c>
      <c r="AH7" s="43">
        <f t="shared" ca="1" si="6"/>
        <v>-35.360982399999997</v>
      </c>
      <c r="AI7" s="43">
        <f t="shared" ca="1" si="7"/>
        <v>-34.860982399999997</v>
      </c>
      <c r="AJ7" s="44" cm="1">
        <f t="array" aca="1" ref="AJ7" ca="1" xml:space="preserve">
N("initial sens-loopgain")+
$AF7-BoxVal(ROW($AA7),26,COLUMN(INDIRECT("T"&amp;(INT(ROW($AA24)/65))*65+2)))</f>
        <v>-40.685000000000002</v>
      </c>
      <c r="AK7" s="44">
        <f t="shared" ca="1" si="3"/>
        <v>-40.185000000000002</v>
      </c>
      <c r="AL7" s="44" cm="1">
        <f t="array" aca="1" ref="AL7" ca="1" xml:space="preserve">
N("initial sens-loopgain-gain-gain ref-vcm")+
$AH7-
BoxVal(ROW($AA7),26,COLUMN(INDIRECT("T"&amp;(INT(ROW($AA24)/65))*65+2)))-
$AB7-
$W7-
IFERROR(VLOOKUP($AC7,$CT$1:$DC$31,7,FALSE),0)</f>
        <v>-38.445982399999998</v>
      </c>
      <c r="AM7" s="44">
        <f t="shared" ca="1" si="4"/>
        <v>-37.945982399999998</v>
      </c>
      <c r="AN7" s="36" t="str">
        <f t="shared" ca="1" si="5"/>
        <v>10</v>
      </c>
      <c r="AO7" s="36" t="str" cm="1">
        <f t="array" aca="1" ref="AO7" ca="1">ManualLookup(AB7,BoxVal(ROW(AB7),4,COLUMN(AO5)),INDIRECT(DO$3))</f>
        <v>03</v>
      </c>
      <c r="AP7" s="36" t="str" cm="1">
        <f t="array" aca="1" ref="AP7" ca="1">ManualLookup(AC7,BoxVal(ROW(AC7),4,COLUMN(AP5)),INDIRECT(DP$3))</f>
        <v>80</v>
      </c>
      <c r="AQ7" s="36" t="str" cm="1">
        <f t="array" aca="1" ref="AQ7" ca="1">ManualLookup(AD7,BoxVal(ROW(AD7),4,COLUMN(AQ5)),INDIRECT(DQ$3))</f>
        <v>04</v>
      </c>
      <c r="AR7" s="36" t="str" cm="1">
        <f t="array" aca="1" ref="AR7" ca="1">ManualLookup(AE7,BoxVal(ROW(AE7),4,COLUMN(AR5)),INDIRECT(DR$3))</f>
        <v>00</v>
      </c>
      <c r="AS7" s="36" t="s">
        <v>1047</v>
      </c>
      <c r="AT7" s="34"/>
      <c r="AU7" s="14" t="s">
        <v>559</v>
      </c>
      <c r="AV7" s="5" t="s">
        <v>582</v>
      </c>
      <c r="AW7" s="5" t="s">
        <v>255</v>
      </c>
      <c r="AX7" s="5" t="s">
        <v>255</v>
      </c>
      <c r="AY7" s="5" t="s">
        <v>255</v>
      </c>
      <c r="AZ7" s="5" t="s">
        <v>255</v>
      </c>
      <c r="BB7" s="14" t="s">
        <v>559</v>
      </c>
      <c r="BC7" s="5">
        <v>1</v>
      </c>
      <c r="BD7" s="5">
        <v>1</v>
      </c>
      <c r="BE7" s="5">
        <v>1</v>
      </c>
      <c r="BF7" s="14"/>
      <c r="BG7" s="14"/>
      <c r="BH7" s="14"/>
      <c r="BI7" s="14" t="s">
        <v>809</v>
      </c>
      <c r="BJ7" s="14" t="s">
        <v>562</v>
      </c>
      <c r="BK7" s="14" t="s">
        <v>562</v>
      </c>
      <c r="BM7" s="5">
        <v>5</v>
      </c>
      <c r="BN7" s="5">
        <v>0</v>
      </c>
      <c r="BO7" s="5">
        <v>0</v>
      </c>
      <c r="BP7" s="5">
        <v>1</v>
      </c>
      <c r="BQ7" s="5">
        <v>1</v>
      </c>
      <c r="BU7" s="14"/>
      <c r="BV7" s="14" t="s">
        <v>562</v>
      </c>
      <c r="BW7" s="14" t="s">
        <v>562</v>
      </c>
      <c r="BY7" s="21" t="s">
        <v>562</v>
      </c>
      <c r="CF7" s="5" t="s">
        <v>562</v>
      </c>
      <c r="CG7" s="5" t="s">
        <v>562</v>
      </c>
      <c r="CH7" s="5" t="s">
        <v>562</v>
      </c>
      <c r="CJ7" s="14" t="s">
        <v>562</v>
      </c>
      <c r="CP7" s="14" t="s">
        <v>562</v>
      </c>
      <c r="CQ7" s="14" t="s">
        <v>562</v>
      </c>
      <c r="CR7" s="14" t="s">
        <v>562</v>
      </c>
      <c r="CT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t="s">
        <v>829</v>
      </c>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554</v>
      </c>
      <c r="U8" s="36" t="str">
        <f t="shared" ca="1" si="1"/>
        <v>0x9B=-41.30,-41.10;</v>
      </c>
      <c r="V8" s="37">
        <v>0.2</v>
      </c>
      <c r="W8" s="37"/>
      <c r="X8" s="38">
        <v>6.0100000000000007</v>
      </c>
      <c r="Y8" s="38">
        <v>5.9810000000000372</v>
      </c>
      <c r="Z8" s="45">
        <f t="shared" ca="1" si="2"/>
        <v>6.3780352000000011</v>
      </c>
      <c r="AA8" s="39" t="s">
        <v>555</v>
      </c>
      <c r="AB8" s="40">
        <v>3</v>
      </c>
      <c r="AC8" s="40" t="s">
        <v>579</v>
      </c>
      <c r="AD8" s="40">
        <v>1.0556000000000001</v>
      </c>
      <c r="AE8" s="41">
        <v>0</v>
      </c>
      <c r="AF8" s="42">
        <v>-41.3</v>
      </c>
      <c r="AG8" s="47">
        <f t="shared" si="8"/>
        <v>-41.1</v>
      </c>
      <c r="AH8" s="43">
        <f t="shared" ca="1" si="6"/>
        <v>-34.921964799999998</v>
      </c>
      <c r="AI8" s="43">
        <f t="shared" ca="1" si="7"/>
        <v>-34.721964800000002</v>
      </c>
      <c r="AJ8" s="44" cm="1">
        <f t="array" aca="1" ref="AJ8" ca="1" xml:space="preserve">
N("initial sens-loopgain")+
$AF8-BoxVal(ROW($AA8),26,COLUMN(INDIRECT("T"&amp;(INT(ROW($AA25)/65))*65+2)))</f>
        <v>-40.884999999999998</v>
      </c>
      <c r="AK8" s="44">
        <f t="shared" ca="1" si="3"/>
        <v>-40.685000000000002</v>
      </c>
      <c r="AL8" s="44" cm="1">
        <f t="array" aca="1" ref="AL8" ca="1" xml:space="preserve">
N("initial sens-loopgain-gain-gain ref-vcm")+
$AH8-
BoxVal(ROW($AA8),26,COLUMN(INDIRECT("T"&amp;(INT(ROW($AA25)/65))*65+2)))-
$AB8-
$W8-
IFERROR(VLOOKUP($AC8,$CT$1:$DC$31,7,FALSE),0)</f>
        <v>-38.006964799999999</v>
      </c>
      <c r="AM8" s="44">
        <f t="shared" ca="1" si="4"/>
        <v>-37.806964800000003</v>
      </c>
      <c r="AN8" s="36" t="str">
        <f t="shared" ca="1" si="5"/>
        <v>10</v>
      </c>
      <c r="AO8" s="36" t="str" cm="1">
        <f t="array" aca="1" ref="AO8" ca="1">ManualLookup(AB8,BoxVal(ROW(AB8),4,COLUMN(AO6)),INDIRECT(DO$3))</f>
        <v>03</v>
      </c>
      <c r="AP8" s="36" t="str" cm="1">
        <f t="array" aca="1" ref="AP8" ca="1">ManualLookup(AC8,BoxVal(ROW(AC8),4,COLUMN(AP6)),INDIRECT(DP$3))</f>
        <v>80</v>
      </c>
      <c r="AQ8" s="36" t="str" cm="1">
        <f t="array" aca="1" ref="AQ8" ca="1">ManualLookup(AD8,BoxVal(ROW(AD8),4,COLUMN(AQ6)),INDIRECT(DQ$3))</f>
        <v>08</v>
      </c>
      <c r="AR8" s="36" t="str" cm="1">
        <f t="array" aca="1" ref="AR8" ca="1">ManualLookup(AE8,BoxVal(ROW(AE8),4,COLUMN(AR6)),INDIRECT(DR$3))</f>
        <v>00</v>
      </c>
      <c r="AS8" s="36" t="s">
        <v>1047</v>
      </c>
      <c r="AT8" s="34"/>
      <c r="AU8" s="14" t="s">
        <v>560</v>
      </c>
      <c r="AV8" s="5" t="s">
        <v>583</v>
      </c>
      <c r="AW8" s="5" t="s">
        <v>255</v>
      </c>
      <c r="AX8" s="5" t="s">
        <v>255</v>
      </c>
      <c r="AY8" s="5" t="s">
        <v>255</v>
      </c>
      <c r="AZ8" s="5" t="s">
        <v>255</v>
      </c>
      <c r="BB8" s="14" t="s">
        <v>560</v>
      </c>
      <c r="BC8" s="5">
        <v>0</v>
      </c>
      <c r="BD8" s="5">
        <v>1</v>
      </c>
      <c r="BE8" s="5">
        <v>1</v>
      </c>
      <c r="BF8" s="14"/>
      <c r="BG8" s="14"/>
      <c r="BH8" s="14"/>
      <c r="BI8" s="14" t="s">
        <v>810</v>
      </c>
      <c r="BJ8" s="14" t="s">
        <v>562</v>
      </c>
      <c r="BK8" s="14" t="s">
        <v>562</v>
      </c>
      <c r="BM8" s="5">
        <v>6</v>
      </c>
      <c r="BN8" s="5">
        <v>1</v>
      </c>
      <c r="BO8" s="5">
        <v>1</v>
      </c>
      <c r="BP8" s="5">
        <v>1</v>
      </c>
      <c r="BQ8" s="5">
        <v>1</v>
      </c>
      <c r="BU8" s="14"/>
      <c r="BV8" s="14" t="s">
        <v>562</v>
      </c>
      <c r="BW8" s="14" t="s">
        <v>562</v>
      </c>
      <c r="BY8" s="21" t="s">
        <v>562</v>
      </c>
      <c r="CF8" s="5" t="s">
        <v>562</v>
      </c>
      <c r="CG8" s="5" t="s">
        <v>562</v>
      </c>
      <c r="CH8" s="5" t="s">
        <v>562</v>
      </c>
      <c r="CJ8" s="14" t="s">
        <v>562</v>
      </c>
      <c r="CP8" s="14" t="s">
        <v>562</v>
      </c>
      <c r="CQ8" s="14" t="s">
        <v>562</v>
      </c>
      <c r="CR8" s="14" t="s">
        <v>562</v>
      </c>
      <c r="CT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5" t="s">
        <v>831</v>
      </c>
      <c r="EC8" s="25" t="s">
        <v>832</v>
      </c>
      <c r="ED8" s="25" t="s">
        <v>834</v>
      </c>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f t="shared" ca="1" si="1"/>
        <v>0xA3=-41.80,-41.30;</v>
      </c>
      <c r="V9" s="37"/>
      <c r="W9" s="37"/>
      <c r="X9" s="38">
        <v>6.5884482758620688</v>
      </c>
      <c r="Y9" s="38">
        <v>6.5510000000000588</v>
      </c>
      <c r="Z9" s="45">
        <f t="shared" ca="1" si="2"/>
        <v>6.5</v>
      </c>
      <c r="AA9" s="39" t="s">
        <v>556</v>
      </c>
      <c r="AB9" s="40">
        <v>3</v>
      </c>
      <c r="AC9" s="40" t="s">
        <v>579</v>
      </c>
      <c r="AD9" s="40">
        <v>1</v>
      </c>
      <c r="AE9" s="41">
        <v>0</v>
      </c>
      <c r="AF9" s="42">
        <v>-41.8</v>
      </c>
      <c r="AG9" s="47">
        <f t="shared" si="8"/>
        <v>-41.3</v>
      </c>
      <c r="AH9" s="43">
        <f t="shared" ca="1" si="6"/>
        <v>-35.299999999999997</v>
      </c>
      <c r="AI9" s="43">
        <f t="shared" ca="1" si="7"/>
        <v>-34.799999999999997</v>
      </c>
      <c r="AJ9" s="44" cm="1">
        <f t="array" aca="1" ref="AJ9" ca="1" xml:space="preserve">
N("initial sens-loopgain")+
$AF9-BoxVal(ROW($AA9),26,COLUMN(INDIRECT("T"&amp;(INT(ROW($AA26)/65))*65+2)))</f>
        <v>-41.384999999999998</v>
      </c>
      <c r="AK9" s="44">
        <f t="shared" ca="1" si="3"/>
        <v>-40.884999999999998</v>
      </c>
      <c r="AL9" s="44" cm="1">
        <f t="array" aca="1" ref="AL9" ca="1" xml:space="preserve">
N("initial sens-loopgain-gain-gain ref-vcm")+
$AH9-
BoxVal(ROW($AA9),26,COLUMN(INDIRECT("T"&amp;(INT(ROW($AA26)/65))*65+2)))-
$AB9-
$W9-
IFERROR(VLOOKUP($AC9,$CT$1:$DC$31,7,FALSE),0)</f>
        <v>-38.384999999999998</v>
      </c>
      <c r="AM9" s="44">
        <f t="shared" ca="1" si="4"/>
        <v>-37.884999999999998</v>
      </c>
      <c r="AN9" s="36" t="str">
        <f t="shared" ca="1" si="5"/>
        <v>20</v>
      </c>
      <c r="AO9" s="36" t="str" cm="1">
        <f t="array" aca="1" ref="AO9" ca="1">ManualLookup(AB9,BoxVal(ROW(AB9),4,COLUMN(AO7)),INDIRECT(DO$3))</f>
        <v>03</v>
      </c>
      <c r="AP9" s="36" t="str" cm="1">
        <f t="array" aca="1" ref="AP9" ca="1">ManualLookup(AC9,BoxVal(ROW(AC9),4,COLUMN(AP7)),INDIRECT(DP$3))</f>
        <v>80</v>
      </c>
      <c r="AQ9" s="36" t="str" cm="1">
        <f t="array" aca="1" ref="AQ9" ca="1">ManualLookup(AD9,BoxVal(ROW(AD9),4,COLUMN(AQ7)),INDIRECT(DQ$3))</f>
        <v>00</v>
      </c>
      <c r="AR9" s="36" t="str" cm="1">
        <f t="array" aca="1" ref="AR9" ca="1">ManualLookup(AE9,BoxVal(ROW(AE9),4,COLUMN(AR7)),INDIRECT(DR$3))</f>
        <v>00</v>
      </c>
      <c r="AS9" s="36" t="s">
        <v>1047</v>
      </c>
      <c r="AT9" s="34"/>
      <c r="AU9" s="14" t="s">
        <v>561</v>
      </c>
      <c r="AV9" s="14" t="s">
        <v>818</v>
      </c>
      <c r="AW9" s="5" t="s">
        <v>255</v>
      </c>
      <c r="AX9" s="5" t="s">
        <v>255</v>
      </c>
      <c r="AY9" s="5" t="s">
        <v>255</v>
      </c>
      <c r="AZ9" s="5" t="s">
        <v>255</v>
      </c>
      <c r="BB9" s="14" t="s">
        <v>561</v>
      </c>
      <c r="BC9" s="5">
        <v>0</v>
      </c>
      <c r="BD9" s="5">
        <v>0</v>
      </c>
      <c r="BE9" s="5">
        <v>1</v>
      </c>
      <c r="BF9" s="14"/>
      <c r="BG9" s="14"/>
      <c r="BH9" s="14"/>
      <c r="BI9" s="14" t="s">
        <v>811</v>
      </c>
      <c r="BJ9" s="14" t="s">
        <v>562</v>
      </c>
      <c r="BK9" s="14" t="s">
        <v>562</v>
      </c>
      <c r="BM9" s="5">
        <v>7</v>
      </c>
      <c r="BN9" s="5">
        <v>1</v>
      </c>
      <c r="BO9" s="5">
        <v>0</v>
      </c>
      <c r="BP9" s="5">
        <v>0</v>
      </c>
      <c r="BQ9" s="5">
        <v>0</v>
      </c>
      <c r="BU9" s="14"/>
      <c r="BV9" s="14" t="s">
        <v>562</v>
      </c>
      <c r="BW9" s="14" t="s">
        <v>562</v>
      </c>
      <c r="BY9" s="21" t="s">
        <v>562</v>
      </c>
      <c r="CF9" s="5" t="s">
        <v>562</v>
      </c>
      <c r="CG9" s="5" t="s">
        <v>562</v>
      </c>
      <c r="CH9" s="5" t="s">
        <v>562</v>
      </c>
      <c r="CJ9" s="14" t="s">
        <v>562</v>
      </c>
      <c r="CP9" s="14" t="s">
        <v>562</v>
      </c>
      <c r="CQ9" s="14" t="s">
        <v>562</v>
      </c>
      <c r="CR9" s="14" t="s">
        <v>562</v>
      </c>
      <c r="CT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t="s">
        <v>833</v>
      </c>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f t="shared" ca="1" si="1"/>
        <v>0xA7=-42.40,-41.80;</v>
      </c>
      <c r="V10" s="37">
        <v>0.1</v>
      </c>
      <c r="W10" s="37"/>
      <c r="X10" s="38">
        <v>7.1483333333333361</v>
      </c>
      <c r="Y10" s="38">
        <v>6.9110000000000724</v>
      </c>
      <c r="Z10" s="45">
        <f t="shared" ca="1" si="2"/>
        <v>7.0880568000000004</v>
      </c>
      <c r="AA10" s="39" t="s">
        <v>556</v>
      </c>
      <c r="AB10" s="40">
        <v>3</v>
      </c>
      <c r="AC10" s="40" t="s">
        <v>579</v>
      </c>
      <c r="AD10" s="40">
        <v>1.0278</v>
      </c>
      <c r="AE10" s="41">
        <v>0</v>
      </c>
      <c r="AF10" s="42">
        <v>-42.4</v>
      </c>
      <c r="AG10" s="47">
        <f t="shared" si="8"/>
        <v>-41.8</v>
      </c>
      <c r="AH10" s="43">
        <f t="shared" ca="1" si="6"/>
        <v>-35.311943200000002</v>
      </c>
      <c r="AI10" s="43">
        <f t="shared" ca="1" si="7"/>
        <v>-34.711943199999993</v>
      </c>
      <c r="AJ10" s="44" cm="1">
        <f t="array" aca="1" ref="AJ10" ca="1" xml:space="preserve">
N("initial sens-loopgain")+
$AF10-BoxVal(ROW($AA10),26,COLUMN(INDIRECT("T"&amp;(INT(ROW($AA27)/65))*65+2)))</f>
        <v>-41.984999999999999</v>
      </c>
      <c r="AK10" s="44">
        <f t="shared" ca="1" si="3"/>
        <v>-41.384999999999998</v>
      </c>
      <c r="AL10" s="44" cm="1">
        <f t="array" aca="1" ref="AL10" ca="1" xml:space="preserve">
N("initial sens-loopgain-gain-gain ref-vcm")+
$AH10-
BoxVal(ROW($AA10),26,COLUMN(INDIRECT("T"&amp;(INT(ROW($AA27)/65))*65+2)))-
$AB10-
$W10-
IFERROR(VLOOKUP($AC10,$CT$1:$DC$31,7,FALSE),0)</f>
        <v>-38.396943200000003</v>
      </c>
      <c r="AM10" s="44">
        <f t="shared" ca="1" si="4"/>
        <v>-37.796943200000001</v>
      </c>
      <c r="AN10" s="36" t="str">
        <f t="shared" ca="1" si="5"/>
        <v>20</v>
      </c>
      <c r="AO10" s="36" t="str" cm="1">
        <f t="array" aca="1" ref="AO10" ca="1">ManualLookup(AB10,BoxVal(ROW(AB10),4,COLUMN(AO8)),INDIRECT(DO$3))</f>
        <v>03</v>
      </c>
      <c r="AP10" s="36" t="str" cm="1">
        <f t="array" aca="1" ref="AP10" ca="1">ManualLookup(AC10,BoxVal(ROW(AC10),4,COLUMN(AP8)),INDIRECT(DP$3))</f>
        <v>80</v>
      </c>
      <c r="AQ10" s="36" t="str" cm="1">
        <f t="array" aca="1" ref="AQ10" ca="1">ManualLookup(AD10,BoxVal(ROW(AD10),4,COLUMN(AQ8)),INDIRECT(DQ$3))</f>
        <v>04</v>
      </c>
      <c r="AR10" s="36" t="str" cm="1">
        <f t="array" aca="1" ref="AR10" ca="1">ManualLookup(AE10,BoxVal(ROW(AE10),4,COLUMN(AR8)),INDIRECT(DR$3))</f>
        <v>00</v>
      </c>
      <c r="AS10" s="36" t="s">
        <v>1047</v>
      </c>
      <c r="AT10" s="34"/>
      <c r="AU10" s="5" t="s">
        <v>436</v>
      </c>
      <c r="AV10" s="14" t="s">
        <v>818</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t="s">
        <v>562</v>
      </c>
      <c r="BU10" s="5" t="s">
        <v>562</v>
      </c>
      <c r="BV10" s="14" t="s">
        <v>562</v>
      </c>
      <c r="BW10" s="14" t="s">
        <v>562</v>
      </c>
      <c r="BY10" s="21" t="s">
        <v>562</v>
      </c>
      <c r="CF10" s="5" t="s">
        <v>562</v>
      </c>
      <c r="CG10" s="5" t="s">
        <v>562</v>
      </c>
      <c r="CH10" s="5" t="s">
        <v>562</v>
      </c>
      <c r="CJ10" s="14" t="s">
        <v>562</v>
      </c>
      <c r="CP10" s="14" t="s">
        <v>562</v>
      </c>
      <c r="CQ10" s="14" t="s">
        <v>562</v>
      </c>
      <c r="CR10" s="14" t="s">
        <v>562</v>
      </c>
      <c r="CT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t="s">
        <v>835</v>
      </c>
      <c r="EC10" s="22" t="s">
        <v>621</v>
      </c>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589</v>
      </c>
      <c r="U11" s="36" t="str">
        <f t="shared" ca="1" si="1"/>
        <v>0xAB=-42.90,-42.40;</v>
      </c>
      <c r="V11" s="37">
        <v>0.2</v>
      </c>
      <c r="W11" s="37"/>
      <c r="X11" s="38"/>
      <c r="Y11" s="38"/>
      <c r="Z11" s="45">
        <f t="shared" ca="1" si="2"/>
        <v>7.6761136000000016</v>
      </c>
      <c r="AA11" s="39" t="s">
        <v>556</v>
      </c>
      <c r="AB11" s="40">
        <v>3</v>
      </c>
      <c r="AC11" s="40" t="s">
        <v>579</v>
      </c>
      <c r="AD11" s="40">
        <v>1.0556000000000001</v>
      </c>
      <c r="AE11" s="41">
        <v>0</v>
      </c>
      <c r="AF11" s="42">
        <v>-42.9</v>
      </c>
      <c r="AG11" s="47">
        <f t="shared" ref="AG11" si="9">AF10</f>
        <v>-42.4</v>
      </c>
      <c r="AH11" s="43">
        <f t="shared" ca="1" si="6"/>
        <v>-35.223886399999998</v>
      </c>
      <c r="AI11" s="43">
        <f t="shared" ca="1" si="7"/>
        <v>-34.723886399999998</v>
      </c>
      <c r="AJ11" s="44" cm="1">
        <f t="array" aca="1" ref="AJ11" ca="1" xml:space="preserve">
N("initial sens-loopgain")+
$AF11-BoxVal(ROW($AA11),26,COLUMN(INDIRECT("T"&amp;(INT(ROW($AA28)/65))*65+2)))</f>
        <v>-42.484999999999999</v>
      </c>
      <c r="AK11" s="44">
        <f t="shared" ca="1" si="3"/>
        <v>-41.984999999999999</v>
      </c>
      <c r="AL11" s="44" cm="1">
        <f t="array" aca="1" ref="AL11" ca="1" xml:space="preserve">
N("initial sens-loopgain-gain-gain ref-vcm")+
$AH11-
BoxVal(ROW($AA11),26,COLUMN(INDIRECT("T"&amp;(INT(ROW($AA28)/65))*65+2)))-
$AB11-
$W11-
IFERROR(VLOOKUP($AC11,$CT$1:$DC$31,7,FALSE),0)</f>
        <v>-38.308886399999999</v>
      </c>
      <c r="AM11" s="44">
        <f t="shared" ca="1" si="4"/>
        <v>-37.808886399999999</v>
      </c>
      <c r="AN11" s="36" t="str">
        <f t="shared" ca="1" si="5"/>
        <v>20</v>
      </c>
      <c r="AO11" s="36" t="str" cm="1">
        <f t="array" aca="1" ref="AO11" ca="1">ManualLookup(AB11,BoxVal(ROW(AB11),4,COLUMN(AO9)),INDIRECT(DO$3))</f>
        <v>03</v>
      </c>
      <c r="AP11" s="36" t="str" cm="1">
        <f t="array" aca="1" ref="AP11" ca="1">ManualLookup(AC11,BoxVal(ROW(AC11),4,COLUMN(AP9)),INDIRECT(DP$3))</f>
        <v>80</v>
      </c>
      <c r="AQ11" s="36" t="str" cm="1">
        <f t="array" aca="1" ref="AQ11" ca="1">ManualLookup(AD11,BoxVal(ROW(AD11),4,COLUMN(AQ9)),INDIRECT(DQ$3))</f>
        <v>08</v>
      </c>
      <c r="AR11" s="36" t="str" cm="1">
        <f t="array" aca="1" ref="AR11" ca="1">ManualLookup(AE11,BoxVal(ROW(AE11),4,COLUMN(AR9)),INDIRECT(DR$3))</f>
        <v>00</v>
      </c>
      <c r="AS11" s="36" t="s">
        <v>1047</v>
      </c>
      <c r="AT11" s="34"/>
      <c r="AU11" s="14" t="s">
        <v>562</v>
      </c>
      <c r="AV11" s="14" t="s">
        <v>562</v>
      </c>
      <c r="AW11" s="5" t="s">
        <v>255</v>
      </c>
      <c r="AX11" s="5" t="s">
        <v>255</v>
      </c>
      <c r="AY11" s="5" t="s">
        <v>255</v>
      </c>
      <c r="AZ11" s="5" t="s">
        <v>255</v>
      </c>
      <c r="BB11" s="14" t="s">
        <v>802</v>
      </c>
      <c r="BC11" s="14"/>
      <c r="BD11" s="14"/>
      <c r="BE11" s="14"/>
      <c r="BF11" s="14"/>
      <c r="BG11" s="14"/>
      <c r="BH11" s="14"/>
      <c r="BI11" s="14" t="s">
        <v>562</v>
      </c>
      <c r="BJ11" s="14" t="s">
        <v>562</v>
      </c>
      <c r="BK11" s="14" t="s">
        <v>562</v>
      </c>
      <c r="BM11" s="5" t="s">
        <v>562</v>
      </c>
      <c r="BU11" s="5" t="s">
        <v>562</v>
      </c>
      <c r="BV11" s="14" t="s">
        <v>562</v>
      </c>
      <c r="BW11" s="14" t="s">
        <v>562</v>
      </c>
      <c r="BY11" s="21" t="s">
        <v>562</v>
      </c>
      <c r="CF11" s="5" t="s">
        <v>562</v>
      </c>
      <c r="CG11" s="5" t="s">
        <v>562</v>
      </c>
      <c r="CH11" s="5" t="s">
        <v>562</v>
      </c>
      <c r="CJ11" s="14" t="s">
        <v>562</v>
      </c>
      <c r="CP11" s="14" t="s">
        <v>562</v>
      </c>
      <c r="CQ11" s="14" t="s">
        <v>562</v>
      </c>
      <c r="CR11" s="14" t="s">
        <v>562</v>
      </c>
      <c r="CT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5" t="s">
        <v>836</v>
      </c>
      <c r="EC11" s="25" t="s">
        <v>837</v>
      </c>
      <c r="ED11" s="25" t="s">
        <v>842</v>
      </c>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38"/>
      <c r="Y12" s="38"/>
      <c r="Z12" s="48"/>
      <c r="AA12" s="39"/>
      <c r="AB12" s="40"/>
      <c r="AC12" s="40"/>
      <c r="AD12" s="40"/>
      <c r="AE12" s="41"/>
      <c r="AF12" s="42"/>
      <c r="AG12" s="47"/>
      <c r="AH12" s="43"/>
      <c r="AI12" s="43"/>
      <c r="AJ12" s="44"/>
      <c r="AK12" s="45"/>
      <c r="AL12" s="44"/>
      <c r="AM12" s="44"/>
      <c r="AN12" s="36"/>
      <c r="AO12" s="36"/>
      <c r="AP12" s="36"/>
      <c r="AQ12" s="36"/>
      <c r="AR12" s="36"/>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5" t="s">
        <v>562</v>
      </c>
      <c r="BV12" s="14" t="s">
        <v>562</v>
      </c>
      <c r="BW12" s="14" t="s">
        <v>562</v>
      </c>
      <c r="BY12" s="21" t="s">
        <v>562</v>
      </c>
      <c r="CF12" s="5" t="s">
        <v>562</v>
      </c>
      <c r="CG12" s="5" t="s">
        <v>562</v>
      </c>
      <c r="CH12" s="5" t="s">
        <v>562</v>
      </c>
      <c r="CJ12" s="14" t="s">
        <v>562</v>
      </c>
      <c r="CP12" s="14" t="s">
        <v>562</v>
      </c>
      <c r="CQ12" s="14" t="s">
        <v>562</v>
      </c>
      <c r="CR12" s="14" t="s">
        <v>562</v>
      </c>
      <c r="CT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5"/>
      <c r="EC12" s="25" t="s">
        <v>838</v>
      </c>
      <c r="ED12" s="25" t="s">
        <v>840</v>
      </c>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5" t="s">
        <v>562</v>
      </c>
      <c r="BV13" s="14" t="s">
        <v>562</v>
      </c>
      <c r="BW13" s="14" t="s">
        <v>562</v>
      </c>
      <c r="BY13" s="21" t="s">
        <v>562</v>
      </c>
      <c r="CF13" s="5" t="s">
        <v>562</v>
      </c>
      <c r="CG13" s="5" t="s">
        <v>562</v>
      </c>
      <c r="CH13" s="5" t="s">
        <v>562</v>
      </c>
      <c r="CJ13" s="14" t="s">
        <v>562</v>
      </c>
      <c r="CP13" s="14" t="s">
        <v>562</v>
      </c>
      <c r="CQ13" s="14" t="s">
        <v>562</v>
      </c>
      <c r="CR13" s="14" t="s">
        <v>562</v>
      </c>
      <c r="CT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2"/>
      <c r="EC13" s="22" t="s">
        <v>839</v>
      </c>
      <c r="ED13" s="22" t="s">
        <v>841</v>
      </c>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690</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5" t="s">
        <v>562</v>
      </c>
      <c r="BV14" s="14" t="s">
        <v>562</v>
      </c>
      <c r="BW14" s="14" t="s">
        <v>562</v>
      </c>
      <c r="BY14" s="21" t="s">
        <v>562</v>
      </c>
      <c r="CF14" s="5" t="s">
        <v>562</v>
      </c>
      <c r="CG14" s="5" t="s">
        <v>562</v>
      </c>
      <c r="CH14" s="5" t="s">
        <v>562</v>
      </c>
      <c r="CJ14" s="14" t="s">
        <v>562</v>
      </c>
      <c r="CP14" s="14" t="s">
        <v>562</v>
      </c>
      <c r="CQ14" s="14" t="s">
        <v>562</v>
      </c>
      <c r="CR14" s="14" t="s">
        <v>562</v>
      </c>
      <c r="CT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5" t="s">
        <v>843</v>
      </c>
      <c r="EC14" s="25" t="s">
        <v>669</v>
      </c>
      <c r="ED14" s="25" t="s">
        <v>846</v>
      </c>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821</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5" t="s">
        <v>562</v>
      </c>
      <c r="BV15" s="14" t="s">
        <v>562</v>
      </c>
      <c r="BW15" s="14" t="s">
        <v>562</v>
      </c>
      <c r="BY15" s="21" t="s">
        <v>562</v>
      </c>
      <c r="CF15" s="5" t="s">
        <v>562</v>
      </c>
      <c r="CG15" s="5" t="s">
        <v>562</v>
      </c>
      <c r="CH15" s="5" t="s">
        <v>562</v>
      </c>
      <c r="CJ15" s="14" t="s">
        <v>562</v>
      </c>
      <c r="CP15" s="14" t="s">
        <v>562</v>
      </c>
      <c r="CQ15" s="14" t="s">
        <v>562</v>
      </c>
      <c r="CR15" s="14" t="s">
        <v>562</v>
      </c>
      <c r="CT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5"/>
      <c r="EC15" s="25" t="s">
        <v>844</v>
      </c>
      <c r="ED15" s="25"/>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5" t="s">
        <v>562</v>
      </c>
      <c r="BW16" s="5" t="s">
        <v>562</v>
      </c>
      <c r="BY16" s="21" t="s">
        <v>562</v>
      </c>
      <c r="CF16" s="5" t="s">
        <v>562</v>
      </c>
      <c r="CG16" s="5" t="s">
        <v>562</v>
      </c>
      <c r="CH16" s="5" t="s">
        <v>562</v>
      </c>
      <c r="CJ16" s="14" t="s">
        <v>562</v>
      </c>
      <c r="CP16" s="14" t="s">
        <v>562</v>
      </c>
      <c r="CQ16" s="14" t="s">
        <v>562</v>
      </c>
      <c r="CR16" s="14" t="s">
        <v>562</v>
      </c>
      <c r="CT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2"/>
      <c r="EC16" s="22" t="s">
        <v>845</v>
      </c>
      <c r="ED16" s="22"/>
    </row>
    <row r="17" spans="1:134"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5" t="s">
        <v>562</v>
      </c>
      <c r="BW17" s="5" t="s">
        <v>562</v>
      </c>
      <c r="BY17" s="21" t="s">
        <v>562</v>
      </c>
      <c r="CF17" s="5" t="s">
        <v>562</v>
      </c>
      <c r="CG17" s="5" t="s">
        <v>562</v>
      </c>
      <c r="CH17" s="5" t="s">
        <v>562</v>
      </c>
      <c r="CJ17" s="14" t="s">
        <v>562</v>
      </c>
      <c r="CP17" s="14" t="s">
        <v>562</v>
      </c>
      <c r="CQ17" s="14" t="s">
        <v>562</v>
      </c>
      <c r="CR17" s="14" t="s">
        <v>562</v>
      </c>
      <c r="CT17" s="14" t="s">
        <v>562</v>
      </c>
      <c r="DB17" s="14" t="s">
        <v>562</v>
      </c>
      <c r="DC17" s="14" t="s">
        <v>562</v>
      </c>
      <c r="DE17" s="5" t="s">
        <v>255</v>
      </c>
      <c r="DF17" s="5" t="s">
        <v>255</v>
      </c>
      <c r="DG17" s="5" t="s">
        <v>255</v>
      </c>
      <c r="DH17" s="5" t="s">
        <v>255</v>
      </c>
      <c r="DI17" s="5" t="s">
        <v>255</v>
      </c>
      <c r="DJ17" s="5" t="s">
        <v>255</v>
      </c>
      <c r="DL17" s="5" t="s">
        <v>255</v>
      </c>
      <c r="DM17" s="5" t="s">
        <v>255</v>
      </c>
      <c r="DX17" s="22"/>
      <c r="DY17" s="22"/>
      <c r="DZ17" s="22"/>
      <c r="EB17" s="22" t="s">
        <v>848</v>
      </c>
      <c r="EC17" s="22" t="s">
        <v>847</v>
      </c>
      <c r="ED17" s="22"/>
    </row>
    <row r="18" spans="1:134"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5" t="s">
        <v>562</v>
      </c>
      <c r="BW18" s="5" t="s">
        <v>562</v>
      </c>
      <c r="BY18" s="21" t="s">
        <v>562</v>
      </c>
      <c r="CF18" s="5" t="s">
        <v>562</v>
      </c>
      <c r="CG18" s="5" t="s">
        <v>562</v>
      </c>
      <c r="CH18" s="5" t="s">
        <v>562</v>
      </c>
      <c r="CJ18" s="14" t="s">
        <v>562</v>
      </c>
      <c r="CP18" s="14" t="s">
        <v>562</v>
      </c>
      <c r="CQ18" s="14" t="s">
        <v>562</v>
      </c>
      <c r="CR18" s="14" t="s">
        <v>562</v>
      </c>
      <c r="CT18" s="14" t="s">
        <v>562</v>
      </c>
      <c r="DB18" s="14" t="s">
        <v>562</v>
      </c>
      <c r="DC18" s="14" t="s">
        <v>562</v>
      </c>
      <c r="DE18" s="5" t="s">
        <v>255</v>
      </c>
      <c r="DF18" s="5" t="s">
        <v>255</v>
      </c>
      <c r="DG18" s="5" t="s">
        <v>255</v>
      </c>
      <c r="DH18" s="5" t="s">
        <v>255</v>
      </c>
      <c r="DI18" s="5" t="s">
        <v>255</v>
      </c>
      <c r="DJ18" s="5" t="s">
        <v>255</v>
      </c>
      <c r="DL18" s="5" t="s">
        <v>255</v>
      </c>
      <c r="DM18" s="5" t="s">
        <v>255</v>
      </c>
      <c r="DX18" s="22"/>
      <c r="DY18" s="22"/>
      <c r="DZ18" s="22"/>
      <c r="EB18" s="22" t="s">
        <v>674</v>
      </c>
      <c r="EC18" s="22" t="s">
        <v>849</v>
      </c>
      <c r="ED18" s="22" t="s">
        <v>850</v>
      </c>
    </row>
    <row r="19" spans="1:134"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VLOOKUP(T4,MPN!$A$1:$E$1000,4,FALSE)</f>
        <v>-35</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B19" s="14" t="s">
        <v>562</v>
      </c>
      <c r="DC19" s="14" t="s">
        <v>562</v>
      </c>
      <c r="DE19" s="5" t="s">
        <v>255</v>
      </c>
      <c r="DF19" s="5" t="s">
        <v>255</v>
      </c>
      <c r="DG19" s="5" t="s">
        <v>255</v>
      </c>
      <c r="DH19" s="5" t="s">
        <v>255</v>
      </c>
      <c r="DI19" s="5" t="s">
        <v>255</v>
      </c>
      <c r="DJ19" s="5" t="s">
        <v>255</v>
      </c>
      <c r="DL19" s="5" t="s">
        <v>255</v>
      </c>
      <c r="DM19" s="5" t="s">
        <v>255</v>
      </c>
      <c r="DX19" s="22"/>
      <c r="DY19" s="22"/>
      <c r="DZ19" s="22"/>
      <c r="EB19" s="22" t="s">
        <v>672</v>
      </c>
      <c r="EC19" s="22" t="s">
        <v>677</v>
      </c>
      <c r="ED19" s="22"/>
    </row>
    <row r="20" spans="1:134"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B20" s="14" t="s">
        <v>562</v>
      </c>
      <c r="DC20" s="14" t="s">
        <v>562</v>
      </c>
      <c r="DE20" s="5" t="s">
        <v>255</v>
      </c>
      <c r="DF20" s="5" t="s">
        <v>255</v>
      </c>
      <c r="DG20" s="5" t="s">
        <v>255</v>
      </c>
      <c r="DH20" s="5" t="s">
        <v>255</v>
      </c>
      <c r="DI20" s="5" t="s">
        <v>255</v>
      </c>
      <c r="DJ20" s="5" t="s">
        <v>255</v>
      </c>
      <c r="DL20" s="5" t="s">
        <v>255</v>
      </c>
      <c r="DM20" s="5" t="s">
        <v>255</v>
      </c>
      <c r="DX20" s="22"/>
      <c r="DY20" s="22"/>
      <c r="DZ20" s="22"/>
      <c r="EB20" s="25" t="s">
        <v>625</v>
      </c>
      <c r="EC20" s="25" t="s">
        <v>851</v>
      </c>
      <c r="ED20" s="25" t="s">
        <v>626</v>
      </c>
    </row>
    <row r="21" spans="1:134"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default_TestMode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B21" s="14" t="s">
        <v>562</v>
      </c>
      <c r="DC21" s="14" t="s">
        <v>562</v>
      </c>
      <c r="DE21" s="5" t="s">
        <v>255</v>
      </c>
      <c r="DF21" s="5" t="s">
        <v>255</v>
      </c>
      <c r="DG21" s="5" t="s">
        <v>255</v>
      </c>
      <c r="DH21" s="5" t="s">
        <v>255</v>
      </c>
      <c r="DI21" s="5" t="s">
        <v>255</v>
      </c>
      <c r="DJ21" s="5" t="s">
        <v>255</v>
      </c>
      <c r="DL21" s="5" t="s">
        <v>255</v>
      </c>
      <c r="DM21" s="5" t="s">
        <v>255</v>
      </c>
      <c r="DX21" s="22"/>
      <c r="DY21" s="22"/>
      <c r="DZ21" s="22"/>
      <c r="EB21" s="25"/>
      <c r="EC21" s="25" t="s">
        <v>683</v>
      </c>
      <c r="ED21" s="25"/>
    </row>
    <row r="22" spans="1:134"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VLOOKUP($T4,MPN!$A$1:$E$500,2,FALSE)</f>
        <v>DMIC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B22" s="14" t="s">
        <v>562</v>
      </c>
      <c r="DC22" s="14" t="s">
        <v>562</v>
      </c>
      <c r="DE22" s="5" t="s">
        <v>255</v>
      </c>
      <c r="DF22" s="5" t="s">
        <v>255</v>
      </c>
      <c r="DG22" s="5" t="s">
        <v>255</v>
      </c>
      <c r="DH22" s="5" t="s">
        <v>255</v>
      </c>
      <c r="DI22" s="5" t="s">
        <v>255</v>
      </c>
      <c r="DJ22" s="5" t="s">
        <v>255</v>
      </c>
      <c r="DL22" s="5" t="s">
        <v>255</v>
      </c>
      <c r="DM22" s="5" t="s">
        <v>255</v>
      </c>
      <c r="DX22" s="22"/>
      <c r="DY22" s="22"/>
      <c r="DZ22" s="22"/>
      <c r="EB22" s="22"/>
      <c r="EC22" s="22" t="s">
        <v>684</v>
      </c>
      <c r="ED22" s="22"/>
    </row>
    <row r="23" spans="1:134"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033ZD</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B23" s="14" t="s">
        <v>562</v>
      </c>
      <c r="DC23" s="14" t="s">
        <v>562</v>
      </c>
      <c r="DE23" s="5" t="s">
        <v>255</v>
      </c>
      <c r="DF23" s="5" t="s">
        <v>255</v>
      </c>
      <c r="DG23" s="5" t="s">
        <v>255</v>
      </c>
      <c r="DH23" s="5" t="s">
        <v>255</v>
      </c>
      <c r="DI23" s="5" t="s">
        <v>255</v>
      </c>
      <c r="DJ23" s="5" t="s">
        <v>255</v>
      </c>
      <c r="DL23" s="5" t="s">
        <v>255</v>
      </c>
      <c r="DM23" s="5" t="s">
        <v>255</v>
      </c>
      <c r="DX23" s="22"/>
      <c r="DY23" s="22"/>
      <c r="DZ23" s="22"/>
      <c r="EB23" s="25" t="s">
        <v>853</v>
      </c>
      <c r="EC23" s="25" t="s">
        <v>854</v>
      </c>
      <c r="ED23" s="25" t="s">
        <v>856</v>
      </c>
    </row>
    <row r="24" spans="1:134"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N014A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B24" s="14" t="s">
        <v>562</v>
      </c>
      <c r="DC24" s="14" t="s">
        <v>562</v>
      </c>
      <c r="DE24" s="5" t="s">
        <v>255</v>
      </c>
      <c r="DF24" s="5" t="s">
        <v>255</v>
      </c>
      <c r="DG24" s="5" t="s">
        <v>255</v>
      </c>
      <c r="DH24" s="5" t="s">
        <v>255</v>
      </c>
      <c r="DI24" s="5" t="s">
        <v>255</v>
      </c>
      <c r="DJ24" s="5" t="s">
        <v>255</v>
      </c>
      <c r="DL24" s="5" t="s">
        <v>255</v>
      </c>
      <c r="DM24" s="5" t="s">
        <v>255</v>
      </c>
      <c r="DX24" s="22"/>
      <c r="DY24" s="22"/>
      <c r="DZ24" s="22"/>
      <c r="EB24" s="22"/>
      <c r="EC24" s="22" t="s">
        <v>855</v>
      </c>
      <c r="ED24" s="22"/>
    </row>
    <row r="25" spans="1:134"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VLOOKUP($T4,MPN!$A$1:$E$500,5,FALSE)</f>
        <v>Inphase</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B25" s="14" t="s">
        <v>562</v>
      </c>
      <c r="DC25" s="14" t="s">
        <v>562</v>
      </c>
      <c r="DE25" s="5" t="s">
        <v>255</v>
      </c>
      <c r="DF25" s="5" t="s">
        <v>255</v>
      </c>
      <c r="DG25" s="5" t="s">
        <v>255</v>
      </c>
      <c r="DH25" s="5" t="s">
        <v>255</v>
      </c>
      <c r="DI25" s="5" t="s">
        <v>255</v>
      </c>
      <c r="DJ25" s="5" t="s">
        <v>255</v>
      </c>
      <c r="DL25" s="5" t="s">
        <v>255</v>
      </c>
      <c r="DM25" s="5" t="s">
        <v>255</v>
      </c>
      <c r="DX25" s="22"/>
      <c r="DY25" s="22"/>
      <c r="DZ25" s="22"/>
      <c r="EB25" s="25" t="s">
        <v>673</v>
      </c>
      <c r="EC25" s="25" t="s">
        <v>858</v>
      </c>
      <c r="ED25" s="25" t="s">
        <v>857</v>
      </c>
    </row>
    <row r="26" spans="1:134"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-0.41499999999999998</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B26" s="14" t="s">
        <v>562</v>
      </c>
      <c r="DC26" s="14" t="s">
        <v>562</v>
      </c>
      <c r="DE26" s="5" t="s">
        <v>255</v>
      </c>
      <c r="DF26" s="5" t="s">
        <v>255</v>
      </c>
      <c r="DG26" s="5" t="s">
        <v>255</v>
      </c>
      <c r="DH26" s="5" t="s">
        <v>255</v>
      </c>
      <c r="DI26" s="5" t="s">
        <v>255</v>
      </c>
      <c r="DJ26" s="5" t="s">
        <v>255</v>
      </c>
      <c r="DL26" s="5" t="s">
        <v>255</v>
      </c>
      <c r="DM26" s="5" t="s">
        <v>255</v>
      </c>
      <c r="DX26" s="22"/>
      <c r="DY26" s="22"/>
      <c r="DZ26" s="22"/>
      <c r="EB26" s="22"/>
      <c r="EC26" s="22" t="s">
        <v>859</v>
      </c>
      <c r="ED26" s="22"/>
    </row>
    <row r="27" spans="1:134"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3</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B27" s="14" t="s">
        <v>562</v>
      </c>
      <c r="DC27" s="14" t="s">
        <v>562</v>
      </c>
      <c r="DE27" s="5" t="s">
        <v>255</v>
      </c>
      <c r="DF27" s="5" t="s">
        <v>255</v>
      </c>
      <c r="DG27" s="5" t="s">
        <v>255</v>
      </c>
      <c r="DH27" s="5" t="s">
        <v>255</v>
      </c>
      <c r="DI27" s="5" t="s">
        <v>255</v>
      </c>
      <c r="DJ27" s="5" t="s">
        <v>255</v>
      </c>
      <c r="DL27" s="5" t="s">
        <v>255</v>
      </c>
      <c r="DM27" s="5" t="s">
        <v>255</v>
      </c>
      <c r="DX27" s="22"/>
      <c r="DY27" s="22"/>
      <c r="DZ27" s="22"/>
      <c r="EB27" s="25" t="s">
        <v>860</v>
      </c>
      <c r="EC27" s="25" t="s">
        <v>861</v>
      </c>
      <c r="ED27" s="25" t="s">
        <v>865</v>
      </c>
    </row>
    <row r="28" spans="1:134"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45642</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B28" s="14" t="s">
        <v>562</v>
      </c>
      <c r="DC28" s="14" t="s">
        <v>562</v>
      </c>
      <c r="DE28" s="5" t="s">
        <v>255</v>
      </c>
      <c r="DF28" s="5" t="s">
        <v>255</v>
      </c>
      <c r="DG28" s="5" t="s">
        <v>255</v>
      </c>
      <c r="DH28" s="5" t="s">
        <v>255</v>
      </c>
      <c r="DI28" s="5" t="s">
        <v>255</v>
      </c>
      <c r="DJ28" s="5" t="s">
        <v>255</v>
      </c>
      <c r="DL28" s="5" t="s">
        <v>255</v>
      </c>
      <c r="DM28" s="5" t="s">
        <v>255</v>
      </c>
      <c r="DX28" s="22"/>
      <c r="DY28" s="22"/>
      <c r="DZ28" s="22"/>
      <c r="EB28" s="25"/>
      <c r="EC28" s="25" t="s">
        <v>862</v>
      </c>
      <c r="ED28" s="25"/>
    </row>
    <row r="29" spans="1:134"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695</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B29" s="14" t="s">
        <v>562</v>
      </c>
      <c r="DC29" s="14" t="s">
        <v>562</v>
      </c>
      <c r="DE29" s="5" t="s">
        <v>255</v>
      </c>
      <c r="DF29" s="5" t="s">
        <v>255</v>
      </c>
      <c r="DG29" s="5" t="s">
        <v>255</v>
      </c>
      <c r="DH29" s="5" t="s">
        <v>255</v>
      </c>
      <c r="DI29" s="5" t="s">
        <v>255</v>
      </c>
      <c r="DJ29" s="5" t="s">
        <v>255</v>
      </c>
      <c r="DL29" s="5" t="s">
        <v>255</v>
      </c>
      <c r="DM29" s="5" t="s">
        <v>255</v>
      </c>
      <c r="DX29" s="22"/>
      <c r="DY29" s="22"/>
      <c r="DZ29" s="22"/>
      <c r="EB29" s="25"/>
      <c r="EC29" s="25" t="s">
        <v>863</v>
      </c>
      <c r="ED29" s="25"/>
    </row>
    <row r="30" spans="1:134"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7</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B30" s="14" t="s">
        <v>562</v>
      </c>
      <c r="DC30" s="14" t="s">
        <v>562</v>
      </c>
      <c r="DE30" s="5" t="s">
        <v>255</v>
      </c>
      <c r="DF30" s="5" t="s">
        <v>255</v>
      </c>
      <c r="DG30" s="5" t="s">
        <v>255</v>
      </c>
      <c r="DH30" s="5" t="s">
        <v>255</v>
      </c>
      <c r="DI30" s="5" t="s">
        <v>255</v>
      </c>
      <c r="DJ30" s="5" t="s">
        <v>255</v>
      </c>
      <c r="DL30" s="5" t="s">
        <v>255</v>
      </c>
      <c r="DM30" s="5" t="s">
        <v>255</v>
      </c>
      <c r="DX30" s="22"/>
      <c r="DY30" s="22"/>
      <c r="DZ30" s="22"/>
      <c r="EB30" s="22"/>
      <c r="EC30" s="22" t="s">
        <v>864</v>
      </c>
      <c r="ED30" s="22"/>
    </row>
    <row r="31" spans="1:134"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-35+/-0.8 dBFS</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B31" s="14" t="s">
        <v>562</v>
      </c>
      <c r="DC31" s="14" t="s">
        <v>562</v>
      </c>
      <c r="DE31" s="5" t="s">
        <v>255</v>
      </c>
      <c r="DF31" s="5" t="s">
        <v>553</v>
      </c>
      <c r="DG31" s="5" t="s">
        <v>568</v>
      </c>
      <c r="DH31" s="5" t="s">
        <v>575</v>
      </c>
      <c r="DI31" s="5" t="s">
        <v>572</v>
      </c>
      <c r="DJ31" s="5" t="s">
        <v>570</v>
      </c>
      <c r="DL31" s="5" t="s">
        <v>255</v>
      </c>
      <c r="DM31" s="5" t="s">
        <v>255</v>
      </c>
      <c r="DX31" s="22"/>
      <c r="DY31" s="22"/>
      <c r="DZ31" s="22"/>
      <c r="EB31" s="25" t="s">
        <v>866</v>
      </c>
      <c r="EC31" s="25" t="s">
        <v>656</v>
      </c>
      <c r="ED31" s="25" t="s">
        <v>657</v>
      </c>
    </row>
    <row r="32" spans="1:134"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1.8V-3.072MHz : 400~500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c r="DT32" s="29"/>
      <c r="DU32" s="29"/>
      <c r="DV32" s="29"/>
      <c r="DX32" s="29"/>
      <c r="DY32" s="29"/>
      <c r="DZ32" s="29"/>
      <c r="EB32" s="22"/>
      <c r="EC32" s="22" t="s">
        <v>658</v>
      </c>
      <c r="ED32" s="22"/>
    </row>
    <row r="33" spans="1:134"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c r="AT33" s="34"/>
      <c r="DX33" s="7"/>
      <c r="EB33" s="25" t="s">
        <v>632</v>
      </c>
      <c r="EC33" s="25" t="s">
        <v>867</v>
      </c>
      <c r="ED33" s="25" t="s">
        <v>633</v>
      </c>
    </row>
    <row r="34" spans="1:134"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c r="AT34" s="34"/>
      <c r="DX34" s="7"/>
      <c r="EB34" s="22"/>
      <c r="EC34" s="22" t="s">
        <v>868</v>
      </c>
      <c r="ED34" s="22"/>
    </row>
    <row r="35" spans="1:134"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6.68V(6.88V)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c r="AT35" s="34"/>
      <c r="DX35" s="7"/>
      <c r="EB35" s="25" t="s">
        <v>869</v>
      </c>
      <c r="EC35" s="25" t="s">
        <v>870</v>
      </c>
      <c r="ED35" s="25"/>
    </row>
    <row r="36" spans="1:134"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7.52V(7.74V)</v>
      </c>
      <c r="T36" s="3">
        <v>1.8</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c r="AT36" s="34"/>
      <c r="DX36" s="7"/>
      <c r="EB36" s="25"/>
      <c r="EC36" s="25" t="s">
        <v>871</v>
      </c>
      <c r="ED36" s="25"/>
    </row>
    <row r="37" spans="1:134"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8.36V(8.6V)</v>
      </c>
      <c r="T37" s="3">
        <v>3</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c r="AT37" s="34"/>
      <c r="DX37" s="7"/>
      <c r="EB37" s="25"/>
      <c r="EC37" s="25" t="s">
        <v>872</v>
      </c>
      <c r="ED37" s="25"/>
    </row>
    <row r="38" spans="1:134"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9.21V(9.46V)</v>
      </c>
      <c r="T38" s="3">
        <v>5.0999999999999996</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c r="AT38" s="34"/>
      <c r="DX38" s="7"/>
      <c r="EB38" s="25"/>
      <c r="EC38" s="25" t="s">
        <v>873</v>
      </c>
      <c r="ED38" s="25"/>
    </row>
    <row r="39" spans="1:134"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10.05V(10.3V)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c r="AT39" s="34"/>
      <c r="DX39" s="24"/>
      <c r="EB39" s="25"/>
      <c r="EC39" s="25" t="s">
        <v>874</v>
      </c>
      <c r="ED39" s="25"/>
    </row>
    <row r="40" spans="1:134"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10.91V(11.18V)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c r="AT40" s="34"/>
      <c r="DX40" s="24"/>
      <c r="EB40" s="25"/>
      <c r="EC40" s="25" t="s">
        <v>875</v>
      </c>
      <c r="ED40" s="25"/>
    </row>
    <row r="41" spans="1:134"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11.75V(12V)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c r="AT41" s="34"/>
      <c r="DX41" s="24"/>
      <c r="EB41" s="22" t="s">
        <v>635</v>
      </c>
      <c r="EC41" s="22" t="s">
        <v>660</v>
      </c>
      <c r="ED41" s="22"/>
    </row>
    <row r="42" spans="1:134"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12.65V(12.9V)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c r="AT42" s="34"/>
      <c r="DX42" s="24"/>
      <c r="EB42" s="25" t="s">
        <v>876</v>
      </c>
      <c r="EC42" s="25" t="s">
        <v>877</v>
      </c>
      <c r="ED42" s="25"/>
    </row>
    <row r="43" spans="1:134"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c r="AT43" s="34"/>
      <c r="DX43" s="24"/>
      <c r="EB43" s="25" t="s">
        <v>935</v>
      </c>
      <c r="EC43" s="25" t="s">
        <v>879</v>
      </c>
      <c r="ED43" s="25" t="s">
        <v>878</v>
      </c>
    </row>
    <row r="44" spans="1:134"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c r="AT44" s="34"/>
      <c r="DX44" s="24"/>
      <c r="EB44" s="22"/>
      <c r="EC44" s="22" t="s">
        <v>880</v>
      </c>
      <c r="ED44" s="22"/>
    </row>
    <row r="45" spans="1:134"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c r="AT45" s="34"/>
      <c r="DX45" s="24"/>
      <c r="EB45" s="25" t="s">
        <v>882</v>
      </c>
      <c r="EC45" s="25" t="s">
        <v>881</v>
      </c>
      <c r="ED45" s="25"/>
    </row>
    <row r="46" spans="1:134"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c r="AT46" s="34"/>
      <c r="DX46" s="24"/>
      <c r="EB46" s="25"/>
      <c r="EC46" s="25"/>
      <c r="ED46" s="25"/>
    </row>
    <row r="47" spans="1:134"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c r="AT47" s="34"/>
      <c r="DX47" s="24"/>
      <c r="EB47" s="25"/>
      <c r="EC47" s="25"/>
      <c r="ED47" s="25"/>
    </row>
    <row r="48" spans="1:134"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c r="AT48" s="34"/>
      <c r="DX48" s="24"/>
      <c r="EB48" s="25"/>
      <c r="EC48" s="25"/>
      <c r="ED48" s="25"/>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887</v>
      </c>
      <c r="V66" s="12"/>
      <c r="W66" s="65"/>
      <c r="X66" s="12"/>
      <c r="Y66" s="7" t="str">
        <f>VLOOKUP(U66,$DX$1:$DZ$21,3,FALSE)</f>
        <v>sel_clamphdiode,+0.5xadcampi,100duty,low offset,1x_ibias,en_adcclamp,inc0.5xadcampiq_hiqmode,en_diglpf,inc_afeiq,,0.867x_adciq</v>
      </c>
      <c r="AD66" s="8"/>
    </row>
    <row r="67" spans="19:45" ht="30" customHeight="1" x14ac:dyDescent="0.25">
      <c r="S67" s="7" t="s">
        <v>24</v>
      </c>
      <c r="T67" s="15" t="s">
        <v>450</v>
      </c>
      <c r="U67" s="5" t="s">
        <v>23</v>
      </c>
      <c r="V67" s="7" t="str">
        <f>VLOOKUP(U66,$DX$1:$DZ$21,2,FALSE)</f>
        <v>Bit35,34,26,20,19,17,11,33,30</v>
      </c>
      <c r="W67" s="19"/>
      <c r="X67" s="19"/>
      <c r="Y67" s="19"/>
      <c r="Z67" s="19"/>
      <c r="AA67" s="5" t="s">
        <v>592</v>
      </c>
      <c r="AB67" s="26" t="str">
        <f>T86&amp;"_"&amp;ABS(T84)&amp;"dB_"&amp;T88&amp;"_"&amp;T89&amp;"_"&amp;GetAbsMaxMinText(AF70:AG129)&amp;"_"&amp;T69&amp;"_"&amp;T68&amp;S66&amp;"."&amp;T92</f>
        <v>12V_Test Mode_37dB_033ZD_N026A_380_427_ZTSL6572_PR2.1</v>
      </c>
      <c r="AC67" s="18"/>
      <c r="AD67" s="18"/>
      <c r="AE67" s="18"/>
      <c r="AF67" s="18"/>
      <c r="AG67" s="18"/>
      <c r="AH67" s="19"/>
      <c r="AI67" s="19" t="s">
        <v>2</v>
      </c>
      <c r="AJ67" s="16" t="s">
        <v>562</v>
      </c>
      <c r="AK67" s="16"/>
      <c r="AL67" s="16"/>
      <c r="AM67" s="16"/>
      <c r="AN67" s="16"/>
      <c r="AO67" s="16"/>
      <c r="AP67" s="16"/>
      <c r="AQ67" s="16"/>
      <c r="AR67" s="16"/>
      <c r="AS67" s="16"/>
    </row>
    <row r="68" spans="19:45" ht="30" customHeight="1" x14ac:dyDescent="0.25">
      <c r="S68" s="7" t="s">
        <v>5</v>
      </c>
      <c r="T68" s="15" t="s">
        <v>453</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357</v>
      </c>
      <c r="U69" s="52" t="s">
        <v>713</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Normal(1~3dB)</v>
      </c>
      <c r="AP69" s="56" t="str">
        <f>VLOOKUP($T77,$DE$1:$DJ$31,4,FALSE)</f>
        <v>Only(0.75vcm)</v>
      </c>
      <c r="AQ69" s="56" t="str">
        <f>VLOOKUP($T77,$DE$1:$DJ$31,5,FALSE)</f>
        <v>Full</v>
      </c>
      <c r="AR69" s="56" t="str">
        <f>VLOOKUP($T77,$DE$1:$DJ$31,6,FALSE)</f>
        <v>non</v>
      </c>
      <c r="AS69" s="35" t="s">
        <v>772</v>
      </c>
    </row>
    <row r="70" spans="19:45" ht="30" customHeight="1" x14ac:dyDescent="0.25">
      <c r="S70" s="7" t="s">
        <v>18</v>
      </c>
      <c r="T70" s="15" t="s">
        <v>497</v>
      </c>
      <c r="U70" s="36" t="str">
        <f t="shared" ref="U70:U81" ca="1" si="10">ConfigCode($AA70,$AN70,$AO70,$AP70,$AQ70,$AR70,$AF70,$AG70,2)</f>
        <v>0x1A=-38.45,-38.00;</v>
      </c>
      <c r="V70" s="37"/>
      <c r="W70" s="37"/>
      <c r="X70" s="38"/>
      <c r="Y70" s="38"/>
      <c r="Z70" s="55">
        <f t="shared" ref="Z70:Z81" ca="1" si="11" xml:space="preserve">
N("vbias,vlookup vbias range")+
VLOOKUP($AA70,INDIRECT(BoxVal(ROW($AA70),34,COLUMN(T66))),2,FALSE)+
N("gain")+
$AB70+
N("vcm")+
VLOOKUP($AC70,$CT$1:$DC$31,7,FALSE)+
N("(vbias*vcp*vbg-vbias)*sensor ratio")+
VbiasCal($AA70,$AD70,$AE70,BoxVal(ROW($AC70),18,COLUMN($T$22)))+
N("vbias ref+gain ref")+
$V70+$W70</f>
        <v>1.1980352000000014</v>
      </c>
      <c r="AA70" s="39" t="s">
        <v>555</v>
      </c>
      <c r="AB70" s="40">
        <v>2</v>
      </c>
      <c r="AC70" s="40" t="s">
        <v>578</v>
      </c>
      <c r="AD70" s="40">
        <v>1.0556000000000001</v>
      </c>
      <c r="AE70" s="41">
        <v>0</v>
      </c>
      <c r="AF70" s="42">
        <v>-38.450000000000003</v>
      </c>
      <c r="AG70" s="42">
        <v>-38</v>
      </c>
      <c r="AH70" s="43">
        <f ca="1">$AF70+$Z70</f>
        <v>-37.251964800000003</v>
      </c>
      <c r="AI70" s="43">
        <f ca="1">$AG70+$Z70</f>
        <v>-36.8019648</v>
      </c>
      <c r="AJ70" s="44" cm="1">
        <f t="array" aca="1" ref="AJ70" ca="1" xml:space="preserve">
N("initial sens-loopgain")+
$AF70-BoxVal(ROW($AA70),26,COLUMN(INDIRECT("T"&amp;(INT(ROW($AA87)/65))*65+2)))</f>
        <v>-38.035000000000004</v>
      </c>
      <c r="AK70" s="44">
        <f t="shared" ref="AK70:AK81" ca="1" si="12">AJ70+(AG70-AF70)</f>
        <v>-37.585000000000001</v>
      </c>
      <c r="AL70" s="44" cm="1">
        <f t="array" aca="1" ref="AL70" ca="1" xml:space="preserve">
N("initial sens-loopgain-gain-gain ref-vcm")+
$AH70-
BoxVal(ROW($AA70),26,COLUMN(INDIRECT("T"&amp;(INT(ROW($AA87)/65))*65+2)))-
$AB70-
$W70-
IFERROR(VLOOKUP($AC70,$CT$1:$DC$31,7,FALSE),0)</f>
        <v>-38.836964800000004</v>
      </c>
      <c r="AM70" s="44">
        <f t="shared" ref="AM70:AM81" ca="1" si="13">AL70+(AG70-AF70)</f>
        <v>-38.386964800000001</v>
      </c>
      <c r="AN70" s="36" t="str">
        <f t="shared" ref="AN70:AN81" ca="1" si="14">IF(BoxVal(ROW(AA70),9,COLUMN(T68))="FIX","00",ManualLookup(AA70,BoxVal(ROW(AA70),4,COLUMN(AN68)),INDIRECT(DN$3)))</f>
        <v>10</v>
      </c>
      <c r="AO70" s="36" t="str" cm="1">
        <f t="array" aca="1" ref="AO70" ca="1">ManualLookup(AB70,BoxVal(ROW(AB70),4,COLUMN(AO68)),INDIRECT(DO$3))</f>
        <v>02</v>
      </c>
      <c r="AP70" s="36" t="str" cm="1">
        <f t="array" aca="1" ref="AP70" ca="1">ManualLookup(AC70,BoxVal(ROW(AC70),4,COLUMN(AP68)),INDIRECT(DP$3))</f>
        <v>00</v>
      </c>
      <c r="AQ70" s="36" t="str" cm="1">
        <f t="array" aca="1" ref="AQ70" ca="1">ManualLookup(AD70,BoxVal(ROW(AD70),4,COLUMN(AQ68)),INDIRECT(DQ$3))</f>
        <v>08</v>
      </c>
      <c r="AR70" s="36" t="str" cm="1">
        <f t="array" aca="1" ref="AR70" ca="1">ManualLookup(AE70,BoxVal(ROW(AE70),4,COLUMN(AR68)),INDIRECT(DR$3))</f>
        <v>00</v>
      </c>
      <c r="AS70" s="33" t="s">
        <v>1047</v>
      </c>
    </row>
    <row r="71" spans="19:45" ht="30" customHeight="1" x14ac:dyDescent="0.25">
      <c r="S71" s="7" t="s">
        <v>13</v>
      </c>
      <c r="T71" s="15" t="s">
        <v>406</v>
      </c>
      <c r="U71" s="36" t="str">
        <f t="shared" ca="1" si="10"/>
        <v>0x9A=-38.85,-38.45;</v>
      </c>
      <c r="V71" s="46"/>
      <c r="W71" s="37"/>
      <c r="X71" s="38"/>
      <c r="Y71" s="38"/>
      <c r="Z71" s="55">
        <f t="shared" ca="1" si="11"/>
        <v>1.6980352000000014</v>
      </c>
      <c r="AA71" s="39" t="s">
        <v>555</v>
      </c>
      <c r="AB71" s="40">
        <v>2</v>
      </c>
      <c r="AC71" s="40" t="s">
        <v>579</v>
      </c>
      <c r="AD71" s="40">
        <v>1.0556000000000001</v>
      </c>
      <c r="AE71" s="41">
        <v>0</v>
      </c>
      <c r="AF71" s="42">
        <v>-38.85</v>
      </c>
      <c r="AG71" s="47">
        <f>AF70</f>
        <v>-38.450000000000003</v>
      </c>
      <c r="AH71" s="43">
        <f t="shared" ref="AH71:AH81" ca="1" si="15">$AF71+$Z71</f>
        <v>-37.151964800000002</v>
      </c>
      <c r="AI71" s="43">
        <f t="shared" ref="AI71:AI81" ca="1" si="16">$AG71+$Z71</f>
        <v>-36.751964800000003</v>
      </c>
      <c r="AJ71" s="44" cm="1">
        <f t="array" aca="1" ref="AJ71" ca="1" xml:space="preserve">
N("initial sens-loopgain")+
$AF71-BoxVal(ROW($AA71),26,COLUMN(INDIRECT("T"&amp;(INT(ROW($AA88)/65))*65+2)))</f>
        <v>-38.435000000000002</v>
      </c>
      <c r="AK71" s="44">
        <f t="shared" ca="1" si="12"/>
        <v>-38.035000000000004</v>
      </c>
      <c r="AL71" s="44" cm="1">
        <f t="array" aca="1" ref="AL71" ca="1" xml:space="preserve">
N("initial sens-loopgain-gain-gain ref-vcm")+
$AH71-
BoxVal(ROW($AA71),26,COLUMN(INDIRECT("T"&amp;(INT(ROW($AA88)/65))*65+2)))-
$AB71-
$W71-
IFERROR(VLOOKUP($AC71,$CT$1:$DC$31,7,FALSE),0)</f>
        <v>-39.236964800000003</v>
      </c>
      <c r="AM71" s="44">
        <f t="shared" ca="1" si="13"/>
        <v>-38.836964800000004</v>
      </c>
      <c r="AN71" s="36" t="str">
        <f t="shared" ca="1" si="14"/>
        <v>10</v>
      </c>
      <c r="AO71" s="36" t="str" cm="1">
        <f t="array" aca="1" ref="AO71" ca="1">ManualLookup(AB71,BoxVal(ROW(AB71),4,COLUMN(AO69)),INDIRECT(DO$3))</f>
        <v>02</v>
      </c>
      <c r="AP71" s="36" t="str" cm="1">
        <f t="array" aca="1" ref="AP71" ca="1">ManualLookup(AC71,BoxVal(ROW(AC71),4,COLUMN(AP69)),INDIRECT(DP$3))</f>
        <v>80</v>
      </c>
      <c r="AQ71" s="36" t="str" cm="1">
        <f t="array" aca="1" ref="AQ71" ca="1">ManualLookup(AD71,BoxVal(ROW(AD71),4,COLUMN(AQ69)),INDIRECT(DQ$3))</f>
        <v>08</v>
      </c>
      <c r="AR71" s="36" t="str" cm="1">
        <f t="array" aca="1" ref="AR71" ca="1">ManualLookup(AE71,BoxVal(ROW(AE71),4,COLUMN(AR69)),INDIRECT(DR$3))</f>
        <v>00</v>
      </c>
      <c r="AS71" s="36" t="s">
        <v>1047</v>
      </c>
    </row>
    <row r="72" spans="19:45" ht="30" customHeight="1" x14ac:dyDescent="0.25">
      <c r="S72" s="26"/>
      <c r="T72" s="17"/>
      <c r="U72" s="36" t="str">
        <f t="shared" ca="1" si="10"/>
        <v>0x22=-39.25,-38.85;</v>
      </c>
      <c r="V72" s="37"/>
      <c r="W72" s="37"/>
      <c r="X72" s="38"/>
      <c r="Y72" s="38"/>
      <c r="Z72" s="55">
        <f t="shared" ca="1" si="11"/>
        <v>2</v>
      </c>
      <c r="AA72" s="39" t="s">
        <v>556</v>
      </c>
      <c r="AB72" s="40">
        <v>2</v>
      </c>
      <c r="AC72" s="40" t="s">
        <v>578</v>
      </c>
      <c r="AD72" s="40">
        <v>1</v>
      </c>
      <c r="AE72" s="41">
        <v>0</v>
      </c>
      <c r="AF72" s="42">
        <v>-39.25</v>
      </c>
      <c r="AG72" s="47">
        <f t="shared" ref="AG72:AG77" si="17">AF71</f>
        <v>-38.85</v>
      </c>
      <c r="AH72" s="43">
        <f t="shared" ca="1" si="15"/>
        <v>-37.25</v>
      </c>
      <c r="AI72" s="43">
        <f t="shared" ca="1" si="16"/>
        <v>-36.85</v>
      </c>
      <c r="AJ72" s="44" cm="1">
        <f t="array" aca="1" ref="AJ72" ca="1" xml:space="preserve">
N("initial sens-loopgain")+
$AF72-BoxVal(ROW($AA72),26,COLUMN(INDIRECT("T"&amp;(INT(ROW($AA89)/65))*65+2)))</f>
        <v>-38.835000000000001</v>
      </c>
      <c r="AK72" s="44">
        <f t="shared" ca="1" si="12"/>
        <v>-38.435000000000002</v>
      </c>
      <c r="AL72" s="44" cm="1">
        <f t="array" aca="1" ref="AL72" ca="1" xml:space="preserve">
N("initial sens-loopgain-gain-gain ref-vcm")+
$AH72-
BoxVal(ROW($AA72),26,COLUMN(INDIRECT("T"&amp;(INT(ROW($AA89)/65))*65+2)))-
$AB72-
$W72-
IFERROR(VLOOKUP($AC72,$CT$1:$DC$31,7,FALSE),0)</f>
        <v>-38.835000000000001</v>
      </c>
      <c r="AM72" s="44">
        <f t="shared" ca="1" si="13"/>
        <v>-38.435000000000002</v>
      </c>
      <c r="AN72" s="36" t="str">
        <f t="shared" ca="1" si="14"/>
        <v>20</v>
      </c>
      <c r="AO72" s="36" t="str" cm="1">
        <f t="array" aca="1" ref="AO72" ca="1">ManualLookup(AB72,BoxVal(ROW(AB72),4,COLUMN(AO70)),INDIRECT(DO$3))</f>
        <v>02</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t="s">
        <v>1047</v>
      </c>
    </row>
    <row r="73" spans="19:45" ht="30" customHeight="1" x14ac:dyDescent="0.25">
      <c r="S73" s="7" t="s">
        <v>19</v>
      </c>
      <c r="T73" s="15" t="s">
        <v>556</v>
      </c>
      <c r="U73" s="36" t="str">
        <f t="shared" ca="1" si="10"/>
        <v>0xA2=-39.75,-39.25;</v>
      </c>
      <c r="V73" s="37"/>
      <c r="W73" s="37"/>
      <c r="X73" s="38"/>
      <c r="Y73" s="38"/>
      <c r="Z73" s="55">
        <f t="shared" ca="1" si="11"/>
        <v>2.5</v>
      </c>
      <c r="AA73" s="39" t="s">
        <v>556</v>
      </c>
      <c r="AB73" s="40">
        <v>2</v>
      </c>
      <c r="AC73" s="40" t="s">
        <v>579</v>
      </c>
      <c r="AD73" s="40">
        <v>1</v>
      </c>
      <c r="AE73" s="41">
        <v>0</v>
      </c>
      <c r="AF73" s="42">
        <v>-39.75</v>
      </c>
      <c r="AG73" s="47">
        <f t="shared" si="17"/>
        <v>-39.25</v>
      </c>
      <c r="AH73" s="43">
        <f t="shared" ca="1" si="15"/>
        <v>-37.25</v>
      </c>
      <c r="AI73" s="43">
        <f t="shared" ca="1" si="16"/>
        <v>-36.75</v>
      </c>
      <c r="AJ73" s="44" cm="1">
        <f t="array" aca="1" ref="AJ73" ca="1" xml:space="preserve">
N("initial sens-loopgain")+
$AF73-BoxVal(ROW($AA73),26,COLUMN(INDIRECT("T"&amp;(INT(ROW($AA90)/65))*65+2)))</f>
        <v>-39.335000000000001</v>
      </c>
      <c r="AK73" s="44">
        <f t="shared" ca="1" si="12"/>
        <v>-38.835000000000001</v>
      </c>
      <c r="AL73" s="44" cm="1">
        <f t="array" aca="1" ref="AL73" ca="1" xml:space="preserve">
N("initial sens-loopgain-gain-gain ref-vcm")+
$AH73-
BoxVal(ROW($AA73),26,COLUMN(INDIRECT("T"&amp;(INT(ROW($AA90)/65))*65+2)))-
$AB73-
$W73-
IFERROR(VLOOKUP($AC73,$CT$1:$DC$31,7,FALSE),0)</f>
        <v>-39.335000000000001</v>
      </c>
      <c r="AM73" s="44">
        <f t="shared" ca="1" si="13"/>
        <v>-38.835000000000001</v>
      </c>
      <c r="AN73" s="36" t="str">
        <f t="shared" ca="1" si="14"/>
        <v>20</v>
      </c>
      <c r="AO73" s="36" t="str" cm="1">
        <f t="array" aca="1" ref="AO73" ca="1">ManualLookup(AB73,BoxVal(ROW(AB73),4,COLUMN(AO71)),INDIRECT(DO$3))</f>
        <v>02</v>
      </c>
      <c r="AP73" s="36" t="str" cm="1">
        <f t="array" aca="1" ref="AP73" ca="1">ManualLookup(AC73,BoxVal(ROW(AC73),4,COLUMN(AP71)),INDIRECT(DP$3))</f>
        <v>80</v>
      </c>
      <c r="AQ73" s="36" t="str" cm="1">
        <f t="array" aca="1" ref="AQ73" ca="1">ManualLookup(AD73,BoxVal(ROW(AD73),4,COLUMN(AQ71)),INDIRECT(DQ$3))</f>
        <v>00</v>
      </c>
      <c r="AR73" s="36" t="str" cm="1">
        <f t="array" aca="1" ref="AR73" ca="1">ManualLookup(AE73,BoxVal(ROW(AE73),4,COLUMN(AR71)),INDIRECT(DR$3))</f>
        <v>00</v>
      </c>
      <c r="AS73" s="36" t="s">
        <v>1047</v>
      </c>
    </row>
    <row r="74" spans="19:45" ht="30" customHeight="1" x14ac:dyDescent="0.25">
      <c r="S74" s="7" t="s">
        <v>15</v>
      </c>
      <c r="T74" s="15" t="s">
        <v>801</v>
      </c>
      <c r="U74" s="36" t="str">
        <f t="shared" ca="1" si="10"/>
        <v>0x2A=-40.23,-39.75;</v>
      </c>
      <c r="V74" s="37"/>
      <c r="W74" s="37"/>
      <c r="X74" s="38"/>
      <c r="Y74" s="38">
        <v>3</v>
      </c>
      <c r="Z74" s="55">
        <f t="shared" ca="1" si="11"/>
        <v>2.9761136000000015</v>
      </c>
      <c r="AA74" s="39" t="s">
        <v>556</v>
      </c>
      <c r="AB74" s="40">
        <v>2</v>
      </c>
      <c r="AC74" s="40" t="s">
        <v>578</v>
      </c>
      <c r="AD74" s="40">
        <v>1.0556000000000001</v>
      </c>
      <c r="AE74" s="41">
        <v>0</v>
      </c>
      <c r="AF74" s="42">
        <v>-40.229999999999997</v>
      </c>
      <c r="AG74" s="47">
        <f t="shared" si="17"/>
        <v>-39.75</v>
      </c>
      <c r="AH74" s="43">
        <f t="shared" ca="1" si="15"/>
        <v>-37.253886399999999</v>
      </c>
      <c r="AI74" s="43">
        <f t="shared" ca="1" si="16"/>
        <v>-36.773886399999995</v>
      </c>
      <c r="AJ74" s="44" cm="1">
        <f t="array" aca="1" ref="AJ74" ca="1" xml:space="preserve">
N("initial sens-loopgain")+
$AF74-BoxVal(ROW($AA74),26,COLUMN(INDIRECT("T"&amp;(INT(ROW($AA91)/65))*65+2)))</f>
        <v>-39.814999999999998</v>
      </c>
      <c r="AK74" s="44">
        <f t="shared" ca="1" si="12"/>
        <v>-39.335000000000001</v>
      </c>
      <c r="AL74" s="44" cm="1">
        <f t="array" aca="1" ref="AL74" ca="1" xml:space="preserve">
N("initial sens-loopgain-gain-gain ref-vcm")+
$AH74-
BoxVal(ROW($AA74),26,COLUMN(INDIRECT("T"&amp;(INT(ROW($AA91)/65))*65+2)))-
$AB74-
$W74-
IFERROR(VLOOKUP($AC74,$CT$1:$DC$31,7,FALSE),0)</f>
        <v>-38.8388864</v>
      </c>
      <c r="AM74" s="44">
        <f t="shared" ca="1" si="13"/>
        <v>-38.358886400000003</v>
      </c>
      <c r="AN74" s="36" t="str">
        <f t="shared" ca="1" si="14"/>
        <v>20</v>
      </c>
      <c r="AO74" s="36" t="str" cm="1">
        <f t="array" aca="1" ref="AO74" ca="1">ManualLookup(AB74,BoxVal(ROW(AB74),4,COLUMN(AO72)),INDIRECT(DO$3))</f>
        <v>02</v>
      </c>
      <c r="AP74" s="36" t="str" cm="1">
        <f t="array" aca="1" ref="AP74" ca="1">ManualLookup(AC74,BoxVal(ROW(AC74),4,COLUMN(AP72)),INDIRECT(DP$3))</f>
        <v>00</v>
      </c>
      <c r="AQ74" s="36" t="str" cm="1">
        <f t="array" aca="1" ref="AQ74" ca="1">ManualLookup(AD74,BoxVal(ROW(AD74),4,COLUMN(AQ72)),INDIRECT(DQ$3))</f>
        <v>08</v>
      </c>
      <c r="AR74" s="36" t="str" cm="1">
        <f t="array" aca="1" ref="AR74" ca="1">ManualLookup(AE74,BoxVal(ROW(AE74),4,COLUMN(AR72)),INDIRECT(DR$3))</f>
        <v>00</v>
      </c>
      <c r="AS74" s="36" t="s">
        <v>1047</v>
      </c>
    </row>
    <row r="75" spans="19:45" ht="30" customHeight="1" x14ac:dyDescent="0.25">
      <c r="S75" s="7" t="s">
        <v>705</v>
      </c>
      <c r="T75" s="15" t="s">
        <v>438</v>
      </c>
      <c r="U75" s="36" t="str">
        <f t="shared" ca="1" si="10"/>
        <v>0xAA=-40.63,-40.23;</v>
      </c>
      <c r="V75" s="37"/>
      <c r="W75" s="37"/>
      <c r="X75" s="38"/>
      <c r="Y75" s="38">
        <v>3.5</v>
      </c>
      <c r="Z75" s="55">
        <f t="shared" ca="1" si="11"/>
        <v>3.4761136000000015</v>
      </c>
      <c r="AA75" s="39" t="s">
        <v>556</v>
      </c>
      <c r="AB75" s="40">
        <v>2</v>
      </c>
      <c r="AC75" s="40" t="s">
        <v>579</v>
      </c>
      <c r="AD75" s="40">
        <v>1.0556000000000001</v>
      </c>
      <c r="AE75" s="41">
        <v>0</v>
      </c>
      <c r="AF75" s="42">
        <v>-40.630000000000003</v>
      </c>
      <c r="AG75" s="47">
        <f t="shared" si="17"/>
        <v>-40.229999999999997</v>
      </c>
      <c r="AH75" s="43">
        <f t="shared" ca="1" si="15"/>
        <v>-37.153886400000005</v>
      </c>
      <c r="AI75" s="43">
        <f t="shared" ca="1" si="16"/>
        <v>-36.753886399999999</v>
      </c>
      <c r="AJ75" s="44" cm="1">
        <f t="array" aca="1" ref="AJ75" ca="1" xml:space="preserve">
N("initial sens-loopgain")+
$AF75-BoxVal(ROW($AA75),26,COLUMN(INDIRECT("T"&amp;(INT(ROW($AA92)/65))*65+2)))</f>
        <v>-40.215000000000003</v>
      </c>
      <c r="AK75" s="44">
        <f t="shared" ca="1" si="12"/>
        <v>-39.814999999999998</v>
      </c>
      <c r="AL75" s="44" cm="1">
        <f t="array" aca="1" ref="AL75" ca="1" xml:space="preserve">
N("initial sens-loopgain-gain-gain ref-vcm")+
$AH75-
BoxVal(ROW($AA75),26,COLUMN(INDIRECT("T"&amp;(INT(ROW($AA92)/65))*65+2)))-
$AB75-
$W75-
IFERROR(VLOOKUP($AC75,$CT$1:$DC$31,7,FALSE),0)</f>
        <v>-39.238886400000005</v>
      </c>
      <c r="AM75" s="44">
        <f t="shared" ca="1" si="13"/>
        <v>-38.8388864</v>
      </c>
      <c r="AN75" s="36" t="str">
        <f t="shared" ca="1" si="14"/>
        <v>20</v>
      </c>
      <c r="AO75" s="36" t="str" cm="1">
        <f t="array" aca="1" ref="AO75" ca="1">ManualLookup(AB75,BoxVal(ROW(AB75),4,COLUMN(AO73)),INDIRECT(DO$3))</f>
        <v>02</v>
      </c>
      <c r="AP75" s="36" t="str" cm="1">
        <f t="array" aca="1" ref="AP75" ca="1">ManualLookup(AC75,BoxVal(ROW(AC75),4,COLUMN(AP73)),INDIRECT(DP$3))</f>
        <v>80</v>
      </c>
      <c r="AQ75" s="36" t="str" cm="1">
        <f t="array" aca="1" ref="AQ75" ca="1">ManualLookup(AD75,BoxVal(ROW(AD75),4,COLUMN(AQ73)),INDIRECT(DQ$3))</f>
        <v>08</v>
      </c>
      <c r="AR75" s="36" t="str" cm="1">
        <f t="array" aca="1" ref="AR75" ca="1">ManualLookup(AE75,BoxVal(ROW(AE75),4,COLUMN(AR73)),INDIRECT(DR$3))</f>
        <v>00</v>
      </c>
      <c r="AS75" s="36" t="s">
        <v>1047</v>
      </c>
    </row>
    <row r="76" spans="19:45" ht="30" customHeight="1" x14ac:dyDescent="0.25">
      <c r="S76" s="7" t="s">
        <v>605</v>
      </c>
      <c r="T76" s="15" t="s">
        <v>589</v>
      </c>
      <c r="U76" s="36" t="str">
        <f t="shared" ca="1" si="10"/>
        <v>0x32=-40.75,-40.63;</v>
      </c>
      <c r="V76" s="37"/>
      <c r="W76" s="37"/>
      <c r="X76" s="38"/>
      <c r="Y76" s="38">
        <v>3.4</v>
      </c>
      <c r="Z76" s="55">
        <f t="shared" ca="1" si="11"/>
        <v>3.5</v>
      </c>
      <c r="AA76" s="39" t="s">
        <v>557</v>
      </c>
      <c r="AB76" s="40">
        <v>2</v>
      </c>
      <c r="AC76" s="40" t="s">
        <v>578</v>
      </c>
      <c r="AD76" s="40">
        <v>1</v>
      </c>
      <c r="AE76" s="41">
        <v>0</v>
      </c>
      <c r="AF76" s="42">
        <v>-40.75</v>
      </c>
      <c r="AG76" s="47">
        <f t="shared" si="17"/>
        <v>-40.630000000000003</v>
      </c>
      <c r="AH76" s="43">
        <f t="shared" ca="1" si="15"/>
        <v>-37.25</v>
      </c>
      <c r="AI76" s="43">
        <f t="shared" ca="1" si="16"/>
        <v>-37.130000000000003</v>
      </c>
      <c r="AJ76" s="44" cm="1">
        <f t="array" aca="1" ref="AJ76" ca="1" xml:space="preserve">
N("initial sens-loopgain")+
$AF76-BoxVal(ROW($AA76),26,COLUMN(INDIRECT("T"&amp;(INT(ROW($AA93)/65))*65+2)))</f>
        <v>-40.335000000000001</v>
      </c>
      <c r="AK76" s="44">
        <f t="shared" ca="1" si="12"/>
        <v>-40.215000000000003</v>
      </c>
      <c r="AL76" s="44" cm="1">
        <f t="array" aca="1" ref="AL76" ca="1" xml:space="preserve">
N("initial sens-loopgain-gain-gain ref-vcm")+
$AH76-
BoxVal(ROW($AA76),26,COLUMN(INDIRECT("T"&amp;(INT(ROW($AA93)/65))*65+2)))-
$AB76-
$W76-
IFERROR(VLOOKUP($AC76,$CT$1:$DC$31,7,FALSE),0)</f>
        <v>-38.835000000000001</v>
      </c>
      <c r="AM76" s="44">
        <f t="shared" ca="1" si="13"/>
        <v>-38.715000000000003</v>
      </c>
      <c r="AN76" s="36" t="str">
        <f t="shared" ca="1" si="14"/>
        <v>30</v>
      </c>
      <c r="AO76" s="36" t="str" cm="1">
        <f t="array" aca="1" ref="AO76" ca="1">ManualLookup(AB76,BoxVal(ROW(AB76),4,COLUMN(AO74)),INDIRECT(DO$3))</f>
        <v>02</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t="s">
        <v>1047</v>
      </c>
    </row>
    <row r="77" spans="19:45" ht="30" customHeight="1" x14ac:dyDescent="0.25">
      <c r="S77" s="7" t="s">
        <v>721</v>
      </c>
      <c r="T77" s="15" t="s">
        <v>26</v>
      </c>
      <c r="U77" s="36" t="str">
        <f t="shared" ca="1" si="10"/>
        <v>0xB2=-41.15,-40.75;</v>
      </c>
      <c r="V77" s="37"/>
      <c r="W77" s="37"/>
      <c r="X77" s="38"/>
      <c r="Y77" s="38">
        <v>4</v>
      </c>
      <c r="Z77" s="55">
        <f t="shared" ca="1" si="11"/>
        <v>4</v>
      </c>
      <c r="AA77" s="39" t="s">
        <v>557</v>
      </c>
      <c r="AB77" s="40">
        <v>2</v>
      </c>
      <c r="AC77" s="40" t="s">
        <v>579</v>
      </c>
      <c r="AD77" s="40">
        <v>1</v>
      </c>
      <c r="AE77" s="41">
        <v>0</v>
      </c>
      <c r="AF77" s="42">
        <v>-41.15</v>
      </c>
      <c r="AG77" s="47">
        <f t="shared" si="17"/>
        <v>-40.75</v>
      </c>
      <c r="AH77" s="43">
        <f t="shared" ca="1" si="15"/>
        <v>-37.15</v>
      </c>
      <c r="AI77" s="43">
        <f t="shared" ca="1" si="16"/>
        <v>-36.75</v>
      </c>
      <c r="AJ77" s="44" cm="1">
        <f t="array" aca="1" ref="AJ77" ca="1" xml:space="preserve">
N("initial sens-loopgain")+
$AF77-BoxVal(ROW($AA77),26,COLUMN(INDIRECT("T"&amp;(INT(ROW($AA94)/65))*65+2)))</f>
        <v>-40.734999999999999</v>
      </c>
      <c r="AK77" s="44">
        <f t="shared" ca="1" si="12"/>
        <v>-40.335000000000001</v>
      </c>
      <c r="AL77" s="44" cm="1">
        <f t="array" aca="1" ref="AL77" ca="1" xml:space="preserve">
N("initial sens-loopgain-gain-gain ref-vcm")+
$AH77-
BoxVal(ROW($AA77),26,COLUMN(INDIRECT("T"&amp;(INT(ROW($AA94)/65))*65+2)))-
$AB77-
$W77-
IFERROR(VLOOKUP($AC77,$CT$1:$DC$31,7,FALSE),0)</f>
        <v>-39.234999999999999</v>
      </c>
      <c r="AM77" s="44">
        <f t="shared" ca="1" si="13"/>
        <v>-38.835000000000001</v>
      </c>
      <c r="AN77" s="36" t="str">
        <f t="shared" ca="1" si="14"/>
        <v>30</v>
      </c>
      <c r="AO77" s="36" t="str" cm="1">
        <f t="array" aca="1" ref="AO77" ca="1">ManualLookup(AB77,BoxVal(ROW(AB77),4,COLUMN(AO75)),INDIRECT(DO$3))</f>
        <v>02</v>
      </c>
      <c r="AP77" s="36" t="str" cm="1">
        <f t="array" aca="1" ref="AP77" ca="1">ManualLookup(AC77,BoxVal(ROW(AC77),4,COLUMN(AP75)),INDIRECT(DP$3))</f>
        <v>80</v>
      </c>
      <c r="AQ77" s="36" t="str" cm="1">
        <f t="array" aca="1" ref="AQ77" ca="1">ManualLookup(AD77,BoxVal(ROW(AD77),4,COLUMN(AQ75)),INDIRECT(DQ$3))</f>
        <v>00</v>
      </c>
      <c r="AR77" s="36" t="str" cm="1">
        <f t="array" aca="1" ref="AR77" ca="1">ManualLookup(AE77,BoxVal(ROW(AE77),4,COLUMN(AR75)),INDIRECT(DR$3))</f>
        <v>00</v>
      </c>
      <c r="AS77" s="36" t="s">
        <v>1047</v>
      </c>
    </row>
    <row r="78" spans="19:45" ht="30" customHeight="1" x14ac:dyDescent="0.25">
      <c r="S78" s="7" t="s">
        <v>20</v>
      </c>
      <c r="T78" s="15">
        <v>-38</v>
      </c>
      <c r="U78" s="36" t="str">
        <f t="shared" ca="1" si="10"/>
        <v>0xB9=-41.33,-41.15;</v>
      </c>
      <c r="V78" s="37"/>
      <c r="W78" s="37"/>
      <c r="X78" s="38"/>
      <c r="Y78" s="38">
        <v>4</v>
      </c>
      <c r="Z78" s="55">
        <f t="shared" ca="1" si="11"/>
        <v>4.0753596000000023</v>
      </c>
      <c r="AA78" s="39" t="s">
        <v>557</v>
      </c>
      <c r="AB78" s="40">
        <v>1</v>
      </c>
      <c r="AC78" s="40" t="s">
        <v>579</v>
      </c>
      <c r="AD78" s="40">
        <v>1.0556000000000001</v>
      </c>
      <c r="AE78" s="41">
        <v>0</v>
      </c>
      <c r="AF78" s="42">
        <v>-41.33</v>
      </c>
      <c r="AG78" s="47">
        <f t="shared" ref="AG78:AG81" si="18">AF77</f>
        <v>-41.15</v>
      </c>
      <c r="AH78" s="43">
        <f t="shared" ca="1" si="15"/>
        <v>-37.2546404</v>
      </c>
      <c r="AI78" s="43">
        <f t="shared" ca="1" si="16"/>
        <v>-37.074640399999993</v>
      </c>
      <c r="AJ78" s="44" cm="1">
        <f t="array" aca="1" ref="AJ78" ca="1" xml:space="preserve">
N("initial sens-loopgain")+
$AF78-BoxVal(ROW($AA78),26,COLUMN(INDIRECT("T"&amp;(INT(ROW($AA95)/65))*65+2)))</f>
        <v>-40.914999999999999</v>
      </c>
      <c r="AK78" s="44">
        <f t="shared" ca="1" si="12"/>
        <v>-40.734999999999999</v>
      </c>
      <c r="AL78" s="44" cm="1">
        <f t="array" aca="1" ref="AL78" ca="1" xml:space="preserve">
N("initial sens-loopgain-gain-gain ref-vcm")+
$AH78-
BoxVal(ROW($AA78),26,COLUMN(INDIRECT("T"&amp;(INT(ROW($AA95)/65))*65+2)))-
$AB78-
$W78-
IFERROR(VLOOKUP($AC78,$CT$1:$DC$31,7,FALSE),0)</f>
        <v>-38.3396404</v>
      </c>
      <c r="AM78" s="44">
        <f t="shared" ca="1" si="13"/>
        <v>-38.159640400000001</v>
      </c>
      <c r="AN78" s="36" t="str">
        <f t="shared" ca="1" si="14"/>
        <v>30</v>
      </c>
      <c r="AO78" s="36" t="str" cm="1">
        <f t="array" aca="1" ref="AO78" ca="1">ManualLookup(AB78,BoxVal(ROW(AB78),4,COLUMN(AO76)),INDIRECT(DO$3))</f>
        <v>01</v>
      </c>
      <c r="AP78" s="36" t="str" cm="1">
        <f t="array" aca="1" ref="AP78" ca="1">ManualLookup(AC78,BoxVal(ROW(AC78),4,COLUMN(AP76)),INDIRECT(DP$3))</f>
        <v>80</v>
      </c>
      <c r="AQ78" s="36" t="str" cm="1">
        <f t="array" aca="1" ref="AQ78" ca="1">ManualLookup(AD78,BoxVal(ROW(AD78),4,COLUMN(AQ76)),INDIRECT(DQ$3))</f>
        <v>08</v>
      </c>
      <c r="AR78" s="36" t="str" cm="1">
        <f t="array" aca="1" ref="AR78" ca="1">ManualLookup(AE78,BoxVal(ROW(AE78),4,COLUMN(AR76)),INDIRECT(DR$3))</f>
        <v>00</v>
      </c>
      <c r="AS78" s="36" t="s">
        <v>1047</v>
      </c>
    </row>
    <row r="79" spans="19:45" ht="30" customHeight="1" x14ac:dyDescent="0.25">
      <c r="S79" s="7" t="s">
        <v>691</v>
      </c>
      <c r="T79" s="15" t="s">
        <v>822</v>
      </c>
      <c r="U79" s="36" t="str">
        <f t="shared" ca="1" si="10"/>
        <v>0x3A=-41.83,-41.33;</v>
      </c>
      <c r="V79" s="37"/>
      <c r="W79" s="37"/>
      <c r="X79" s="38"/>
      <c r="Y79" s="38">
        <v>4.45</v>
      </c>
      <c r="Z79" s="55">
        <f t="shared" ca="1" si="11"/>
        <v>4.5753596000000023</v>
      </c>
      <c r="AA79" s="39" t="s">
        <v>557</v>
      </c>
      <c r="AB79" s="40">
        <v>2</v>
      </c>
      <c r="AC79" s="40" t="s">
        <v>578</v>
      </c>
      <c r="AD79" s="40">
        <v>1.0556000000000001</v>
      </c>
      <c r="AE79" s="41">
        <v>0</v>
      </c>
      <c r="AF79" s="42">
        <v>-41.83</v>
      </c>
      <c r="AG79" s="47">
        <f t="shared" si="18"/>
        <v>-41.33</v>
      </c>
      <c r="AH79" s="43">
        <f t="shared" ca="1" si="15"/>
        <v>-37.2546404</v>
      </c>
      <c r="AI79" s="43">
        <f t="shared" ca="1" si="16"/>
        <v>-36.7546404</v>
      </c>
      <c r="AJ79" s="44" cm="1">
        <f t="array" aca="1" ref="AJ79" ca="1" xml:space="preserve">
N("initial sens-loopgain")+
$AF79-BoxVal(ROW($AA79),26,COLUMN(INDIRECT("T"&amp;(INT(ROW($AA96)/65))*65+2)))</f>
        <v>-41.414999999999999</v>
      </c>
      <c r="AK79" s="44">
        <f t="shared" ca="1" si="12"/>
        <v>-40.914999999999999</v>
      </c>
      <c r="AL79" s="44" cm="1">
        <f t="array" aca="1" ref="AL79" ca="1" xml:space="preserve">
N("initial sens-loopgain-gain-gain ref-vcm")+
$AH79-
BoxVal(ROW($AA79),26,COLUMN(INDIRECT("T"&amp;(INT(ROW($AA96)/65))*65+2)))-
$AB79-
$W79-
IFERROR(VLOOKUP($AC79,$CT$1:$DC$31,7,FALSE),0)</f>
        <v>-38.8396404</v>
      </c>
      <c r="AM79" s="44">
        <f t="shared" ca="1" si="13"/>
        <v>-38.3396404</v>
      </c>
      <c r="AN79" s="36" t="str">
        <f t="shared" ca="1" si="14"/>
        <v>30</v>
      </c>
      <c r="AO79" s="36" t="str" cm="1">
        <f t="array" aca="1" ref="AO79" ca="1">ManualLookup(AB79,BoxVal(ROW(AB79),4,COLUMN(AO77)),INDIRECT(DO$3))</f>
        <v>02</v>
      </c>
      <c r="AP79" s="36" t="str" cm="1">
        <f t="array" aca="1" ref="AP79" ca="1">ManualLookup(AC79,BoxVal(ROW(AC79),4,COLUMN(AP77)),INDIRECT(DP$3))</f>
        <v>00</v>
      </c>
      <c r="AQ79" s="36" t="str" cm="1">
        <f t="array" aca="1" ref="AQ79" ca="1">ManualLookup(AD79,BoxVal(ROW(AD79),4,COLUMN(AQ77)),INDIRECT(DQ$3))</f>
        <v>08</v>
      </c>
      <c r="AR79" s="36" t="str" cm="1">
        <f t="array" aca="1" ref="AR79" ca="1">ManualLookup(AE79,BoxVal(ROW(AE79),4,COLUMN(AR77)),INDIRECT(DR$3))</f>
        <v>00</v>
      </c>
      <c r="AS79" s="36" t="s">
        <v>1047</v>
      </c>
    </row>
    <row r="80" spans="19:45" ht="30" customHeight="1" x14ac:dyDescent="0.25">
      <c r="S80" s="7" t="s">
        <v>544</v>
      </c>
      <c r="T80" s="15" t="s">
        <v>821</v>
      </c>
      <c r="U80" s="36" t="str">
        <f t="shared" ca="1" si="10"/>
        <v>0xBA=-42.33,-41.83;</v>
      </c>
      <c r="V80" s="37"/>
      <c r="W80" s="37"/>
      <c r="X80" s="38"/>
      <c r="Y80" s="38">
        <v>4.75</v>
      </c>
      <c r="Z80" s="55">
        <f t="shared" ca="1" si="11"/>
        <v>5.0753596000000023</v>
      </c>
      <c r="AA80" s="39" t="s">
        <v>557</v>
      </c>
      <c r="AB80" s="40">
        <v>2</v>
      </c>
      <c r="AC80" s="40" t="s">
        <v>579</v>
      </c>
      <c r="AD80" s="40">
        <v>1.0556000000000001</v>
      </c>
      <c r="AE80" s="41">
        <v>0</v>
      </c>
      <c r="AF80" s="42">
        <v>-42.33</v>
      </c>
      <c r="AG80" s="47">
        <f t="shared" si="18"/>
        <v>-41.83</v>
      </c>
      <c r="AH80" s="43">
        <f t="shared" ca="1" si="15"/>
        <v>-37.2546404</v>
      </c>
      <c r="AI80" s="43">
        <f t="shared" ca="1" si="16"/>
        <v>-36.7546404</v>
      </c>
      <c r="AJ80" s="44" cm="1">
        <f t="array" aca="1" ref="AJ80" ca="1" xml:space="preserve">
N("initial sens-loopgain")+
$AF80-BoxVal(ROW($AA80),26,COLUMN(INDIRECT("T"&amp;(INT(ROW($AA97)/65))*65+2)))</f>
        <v>-41.914999999999999</v>
      </c>
      <c r="AK80" s="44">
        <f t="shared" ca="1" si="12"/>
        <v>-41.414999999999999</v>
      </c>
      <c r="AL80" s="44" cm="1">
        <f t="array" aca="1" ref="AL80" ca="1" xml:space="preserve">
N("initial sens-loopgain-gain-gain ref-vcm")+
$AH80-
BoxVal(ROW($AA80),26,COLUMN(INDIRECT("T"&amp;(INT(ROW($AA97)/65))*65+2)))-
$AB80-
$W80-
IFERROR(VLOOKUP($AC80,$CT$1:$DC$31,7,FALSE),0)</f>
        <v>-39.3396404</v>
      </c>
      <c r="AM80" s="44">
        <f t="shared" ca="1" si="13"/>
        <v>-38.8396404</v>
      </c>
      <c r="AN80" s="36" t="str">
        <f t="shared" ca="1" si="14"/>
        <v>30</v>
      </c>
      <c r="AO80" s="36" t="str" cm="1">
        <f t="array" aca="1" ref="AO80" ca="1">ManualLookup(AB80,BoxVal(ROW(AB80),4,COLUMN(AO78)),INDIRECT(DO$3))</f>
        <v>02</v>
      </c>
      <c r="AP80" s="36" t="str" cm="1">
        <f t="array" aca="1" ref="AP80" ca="1">ManualLookup(AC80,BoxVal(ROW(AC80),4,COLUMN(AP78)),INDIRECT(DP$3))</f>
        <v>80</v>
      </c>
      <c r="AQ80" s="36" t="str" cm="1">
        <f t="array" aca="1" ref="AQ80" ca="1">ManualLookup(AD80,BoxVal(ROW(AD80),4,COLUMN(AQ78)),INDIRECT(DQ$3))</f>
        <v>08</v>
      </c>
      <c r="AR80" s="36" t="str" cm="1">
        <f t="array" aca="1" ref="AR80" ca="1">ManualLookup(AE80,BoxVal(ROW(AE80),4,COLUMN(AR78)),INDIRECT(DR$3))</f>
        <v>00</v>
      </c>
      <c r="AS80" s="36" t="s">
        <v>1047</v>
      </c>
    </row>
    <row r="81" spans="19:45" ht="30" customHeight="1" x14ac:dyDescent="0.25">
      <c r="S81" s="7" t="s">
        <v>12</v>
      </c>
      <c r="T81" s="15" t="s">
        <v>548</v>
      </c>
      <c r="U81" s="36" t="str">
        <f t="shared" ca="1" si="10"/>
        <v>0xC2=-42.75,-42.33;</v>
      </c>
      <c r="V81" s="37"/>
      <c r="W81" s="37"/>
      <c r="X81" s="38"/>
      <c r="Y81" s="38"/>
      <c r="Z81" s="55">
        <f t="shared" ca="1" si="11"/>
        <v>5.5</v>
      </c>
      <c r="AA81" s="39" t="s">
        <v>558</v>
      </c>
      <c r="AB81" s="40">
        <v>2</v>
      </c>
      <c r="AC81" s="40" t="s">
        <v>579</v>
      </c>
      <c r="AD81" s="40">
        <v>1</v>
      </c>
      <c r="AE81" s="41">
        <v>0</v>
      </c>
      <c r="AF81" s="42">
        <v>-42.75</v>
      </c>
      <c r="AG81" s="47">
        <f t="shared" si="18"/>
        <v>-42.33</v>
      </c>
      <c r="AH81" s="43">
        <f t="shared" ca="1" si="15"/>
        <v>-37.25</v>
      </c>
      <c r="AI81" s="43">
        <f t="shared" ca="1" si="16"/>
        <v>-36.83</v>
      </c>
      <c r="AJ81" s="44" cm="1">
        <f t="array" aca="1" ref="AJ81" ca="1" xml:space="preserve">
N("initial sens-loopgain")+
$AF81-BoxVal(ROW($AA81),26,COLUMN(INDIRECT("T"&amp;(INT(ROW($AA98)/65))*65+2)))</f>
        <v>-42.335000000000001</v>
      </c>
      <c r="AK81" s="44">
        <f t="shared" ca="1" si="12"/>
        <v>-41.914999999999999</v>
      </c>
      <c r="AL81" s="44" cm="1">
        <f t="array" aca="1" ref="AL81" ca="1" xml:space="preserve">
N("initial sens-loopgain-gain-gain ref-vcm")+
$AH81-
BoxVal(ROW($AA81),26,COLUMN(INDIRECT("T"&amp;(INT(ROW($AA98)/65))*65+2)))-
$AB81-
$W81-
IFERROR(VLOOKUP($AC81,$CT$1:$DC$31,7,FALSE),0)</f>
        <v>-39.335000000000001</v>
      </c>
      <c r="AM81" s="44">
        <f t="shared" ca="1" si="13"/>
        <v>-38.914999999999999</v>
      </c>
      <c r="AN81" s="36" t="str">
        <f t="shared" ca="1" si="14"/>
        <v>40</v>
      </c>
      <c r="AO81" s="36" t="str" cm="1">
        <f t="array" aca="1" ref="AO81" ca="1">ManualLookup(AB81,BoxVal(ROW(AB81),4,COLUMN(AO79)),INDIRECT(DO$3))</f>
        <v>02</v>
      </c>
      <c r="AP81" s="36" t="str" cm="1">
        <f t="array" aca="1" ref="AP81" ca="1">ManualLookup(AC81,BoxVal(ROW(AC81),4,COLUMN(AP79)),INDIRECT(DP$3))</f>
        <v>80</v>
      </c>
      <c r="AQ81" s="36" t="str" cm="1">
        <f t="array" aca="1" ref="AQ81" ca="1">ManualLookup(AD81,BoxVal(ROW(AD81),4,COLUMN(AQ79)),INDIRECT(DQ$3))</f>
        <v>00</v>
      </c>
      <c r="AR81" s="36" t="str" cm="1">
        <f t="array" aca="1" ref="AR81" ca="1">ManualLookup(AE81,BoxVal(ROW(AE81),4,COLUMN(AR79)),INDIRECT(DR$3))</f>
        <v>00</v>
      </c>
      <c r="AS81" s="36" t="s">
        <v>1047</v>
      </c>
    </row>
    <row r="82" spans="19:45" ht="30" customHeight="1" x14ac:dyDescent="0.25">
      <c r="S82" s="26" t="s">
        <v>773</v>
      </c>
      <c r="T82" s="15" t="s">
        <v>774</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f>VLOOKUP(T69,MPN!$A$1:$E$1000,4,FALSE)</f>
        <v>-37</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12V_Test 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tr">
        <f>VLOOKUP($T69,MPN!$A$1:$E$500,2,FALSE)</f>
        <v>DMIC</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033ZD</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N026A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tr">
        <f>VLOOKUP($T69,MPN!$A$1:$E$500,5,FALSE)</f>
        <v>Inphase</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-0.41499999999999998</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1</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45642</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695</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12</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-37+/-0.8 dBFS</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1.8V-3.072MHz : 350~600 (uA)
Vdc&amp;Remark: 增益燒錄bit12</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6.68V(6.88V)</v>
      </c>
      <c r="T100" s="3" t="s">
        <v>562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7.52V(7.74V)</v>
      </c>
      <c r="T101" s="3">
        <v>-1.68</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8.36V(8.6V)</v>
      </c>
      <c r="T102" s="3">
        <v>0</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9.21V(9.46V)</v>
      </c>
      <c r="T103" s="3">
        <v>1.5</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10.05V(10.3V)</v>
      </c>
      <c r="T104" s="3">
        <v>3</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10.91V(11.18V)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11.75V(12V)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12.65V(12.9V)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sheetData>
  <sheetProtection sheet="1" objects="1" scenarios="1"/>
  <phoneticPr fontId="1" type="noConversion"/>
  <dataValidations count="17">
    <dataValidation type="list" allowBlank="1" showInputMessage="1" showErrorMessage="1" sqref="T9 T74" xr:uid="{C0B3EC04-A9C4-47F0-85CE-BBAF8D3772E6}">
      <formula1>"Auto,FIX"</formula1>
    </dataValidation>
    <dataValidation type="list" allowBlank="1" showInputMessage="1" showErrorMessage="1" sqref="T10" xr:uid="{17AC9BDB-C187-4B21-8D0D-C196D1CFAA95}">
      <formula1>"NormalMode,TestMode,VBMode,VBTMode,ClockMode"</formula1>
    </dataValidation>
    <dataValidation type="list" allowBlank="1" showInputMessage="1" showErrorMessage="1" sqref="T15 T80" xr:uid="{C25C21F1-40A1-4026-84B9-75BE007F821E}">
      <formula1>$DT$1:$DT$31</formula1>
    </dataValidation>
    <dataValidation type="list" allowBlank="1" showInputMessage="1" showErrorMessage="1" sqref="T75" xr:uid="{AFBBB8C2-8E34-4770-AE39-27D27EA0E711}">
      <formula1>"Normal mode,Test mode,Normal2nd mode,Test2nd mode,Normal(noshortvbias asic)mode"</formula1>
    </dataValidation>
    <dataValidation type="list" allowBlank="1" showInputMessage="1" showErrorMessage="1" sqref="U1 U66" xr:uid="{C7006882-F8CB-4AD8-A0EF-AD98AAFB1811}">
      <formula1>$DX$2:$DX$21</formula1>
    </dataValidation>
    <dataValidation type="list" allowBlank="1" showInputMessage="1" showErrorMessage="1" sqref="DA1:DC1" xr:uid="{C4C54B0F-EB09-408E-B521-B5EA355474E6}">
      <formula1>$DH$2:$DH$31</formula1>
    </dataValidation>
    <dataValidation type="list" allowBlank="1" showInputMessage="1" showErrorMessage="1" sqref="CP1:CR1" xr:uid="{DA2E7199-403B-4E8B-9287-3EBC959C66D7}">
      <formula1>$DI$2:$DI$31</formula1>
    </dataValidation>
    <dataValidation type="list" allowBlank="1" showInputMessage="1" showErrorMessage="1" sqref="CF1:CH1" xr:uid="{2814A0FA-0E1B-4E4D-B18A-15B0B1E5B9BE}">
      <formula1>$DJ$2:$DJ$31</formula1>
    </dataValidation>
    <dataValidation type="list" allowBlank="1" showInputMessage="1" showErrorMessage="1" sqref="BU1:BW1" xr:uid="{85EB38A2-0E6E-41A5-AFAA-1ED43F85E3F5}">
      <formula1>$DG$2:$DG$31</formula1>
    </dataValidation>
    <dataValidation type="list" allowBlank="1" showInputMessage="1" showErrorMessage="1" sqref="BI1:BK1" xr:uid="{3C02030F-DE0B-4FCE-9697-B686813AC93F}">
      <formula1>$DF$2:$DF$31</formula1>
    </dataValidation>
    <dataValidation type="list" allowBlank="1" showInputMessage="1" showErrorMessage="1" sqref="T8 T73" xr:uid="{AF58CDD7-0160-40D8-84D3-F51E41A24568}">
      <formula1>$AU$2:$AU$31</formula1>
    </dataValidation>
    <dataValidation type="list" allowBlank="1" showInputMessage="1" showErrorMessage="1" sqref="AE70:AE129 AE5:AE64" xr:uid="{F16EDA0B-D0FA-45C1-8577-52F72B1EB4FE}">
      <formula1>$BY$2:$BY$31</formula1>
    </dataValidation>
    <dataValidation type="list" allowBlank="1" showInputMessage="1" showErrorMessage="1" sqref="AD70:AD129 AD5:AD64" xr:uid="{4FE1B9AA-5867-4738-A0DA-9637C43C13F2}">
      <formula1>$CJ$2:$CJ$31</formula1>
    </dataValidation>
    <dataValidation type="list" allowBlank="1" showInputMessage="1" showErrorMessage="1" sqref="AC70:AC129 AC5:AC64" xr:uid="{CFD59EB3-736F-4022-8814-E9330800A8EB}">
      <formula1>$CT$2:$CT$31</formula1>
    </dataValidation>
    <dataValidation type="list" allowBlank="1" showInputMessage="1" showErrorMessage="1" sqref="AB70:AB129 AB5:AB64" xr:uid="{4CB49BF1-8BC2-47C2-B6AE-CD270C362DF8}">
      <formula1>$BM$2:$BM$31</formula1>
    </dataValidation>
    <dataValidation type="list" allowBlank="1" showInputMessage="1" showErrorMessage="1" sqref="AA70:AA129 AA5:AA64" xr:uid="{0AB6330F-DA4F-4B54-BC64-1D888B52A3FE}">
      <formula1>$BB$2:$BB$31</formula1>
    </dataValidation>
    <dataValidation type="list" allowBlank="1" showInputMessage="1" showErrorMessage="1" sqref="T12 T77" xr:uid="{415E34F2-E9FD-41DE-8FC3-61C0ED1016E5}">
      <formula1>$DE$2:$DE$31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6CD033C9-36DD-4A36-8410-006A5734A70F}">
          <x14:formula1>
            <xm:f>'Check'!$A$2:$A$15</xm:f>
          </x14:formula1>
          <xm:sqref>T3 T68</xm:sqref>
        </x14:dataValidation>
        <x14:dataValidation type="list" allowBlank="1" showInputMessage="1" showErrorMessage="1" xr:uid="{744AE83B-DBDB-43EC-88A9-70A430A9FE85}">
          <x14:formula1>
            <xm:f>Sensor!$A$1:$A$200</xm:f>
          </x14:formula1>
          <xm:sqref>T6 T71</xm:sqref>
        </x14:dataValidation>
        <x14:dataValidation type="list" allowBlank="1" showInputMessage="1" showErrorMessage="1" xr:uid="{7D2641CB-8EBC-45C2-8318-55FE5F188EE7}">
          <x14:formula1>
            <xm:f>'Check'!$D$2:$D$15</xm:f>
          </x14:formula1>
          <xm:sqref>T2 T67</xm:sqref>
        </x14:dataValidation>
        <x14:dataValidation type="list" allowBlank="1" showInputMessage="1" showErrorMessage="1" xr:uid="{337E7664-DA67-4D80-A206-C23A6C4E4616}">
          <x14:formula1>
            <xm:f>MPN!$A$1:$A$500</xm:f>
          </x14:formula1>
          <xm:sqref>T4 T69</xm:sqref>
        </x14:dataValidation>
        <x14:dataValidation type="list" allowBlank="1" showInputMessage="1" showErrorMessage="1" xr:uid="{2B0A37E5-CC42-4A31-BC6B-ABEEB1AA9950}">
          <x14:formula1>
            <xm:f>ASIC!$A$2:$A$200</xm:f>
          </x14:formula1>
          <xm:sqref>T5 T70</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92405-5EC7-4718-9FD0-8AA5FA4E9E07}">
  <sheetPr codeName="工作表7"/>
  <dimension ref="A1:EE260"/>
  <sheetViews>
    <sheetView topLeftCell="C1" zoomScale="70" zoomScaleNormal="70" workbookViewId="0">
      <selection activeCell="AJ5" sqref="AJ5"/>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9.37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2" width="11.375" style="5" customWidth="1"/>
    <col min="43" max="43" width="12.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83" width="3.5" style="5" customWidth="1"/>
    <col min="84" max="86" width="20.125" style="5" customWidth="1"/>
    <col min="87" max="87" width="0.875" style="20" customWidth="1"/>
    <col min="88" max="88" width="10" style="5" bestFit="1" customWidth="1"/>
    <col min="89" max="89" width="5.875" style="5" bestFit="1" customWidth="1"/>
    <col min="90" max="90" width="7.125" style="5" bestFit="1" customWidth="1"/>
    <col min="91" max="93" width="3" style="5" bestFit="1" customWidth="1"/>
    <col min="94" max="96" width="20.125" style="5" customWidth="1"/>
    <col min="97" max="97" width="0.875" style="20" customWidth="1"/>
    <col min="98" max="98" width="11.875" style="5" bestFit="1" customWidth="1"/>
    <col min="99" max="99" width="5.875" style="5" bestFit="1" customWidth="1"/>
    <col min="100" max="100" width="7.125" style="5" bestFit="1" customWidth="1"/>
    <col min="101" max="103" width="3" style="5" bestFit="1" customWidth="1"/>
    <col min="104" max="104" width="11.375"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8.75" style="5" customWidth="1"/>
    <col min="125" max="125" width="30.875" style="5" customWidth="1"/>
    <col min="126" max="126" width="18" style="5" customWidth="1"/>
    <col min="127" max="127" width="0.875" style="20" customWidth="1"/>
    <col min="128" max="128" width="108.5" style="5" customWidth="1"/>
    <col min="129" max="129" width="61.5" style="7" customWidth="1"/>
    <col min="130" max="130" width="169.75" style="7" bestFit="1"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1024</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959</v>
      </c>
      <c r="V1" s="12"/>
      <c r="W1" s="65"/>
      <c r="X1" s="12"/>
      <c r="Y1" s="7" t="str">
        <f>VLOOKUP(U1,$DX$1:$DZ$21,3,FALSE)</f>
        <v>100duty , 1x_ibias , nosel_voutp , 80mfs_vth , 720mvos(hclamph_dio) , 1.56v_VADC , en_diglpf , 37both , 0.67x_adciq ,  lowoffset , longht_spl</v>
      </c>
      <c r="AD1" s="8"/>
      <c r="AT1" s="34"/>
      <c r="AU1" s="5" t="s">
        <v>588</v>
      </c>
      <c r="AV1" s="5" t="s">
        <v>450</v>
      </c>
      <c r="AW1" s="5" t="s">
        <v>255</v>
      </c>
      <c r="AX1" s="5" t="s">
        <v>255</v>
      </c>
      <c r="AY1" s="5" t="s">
        <v>255</v>
      </c>
      <c r="AZ1" s="5" t="s">
        <v>255</v>
      </c>
      <c r="BA1" s="9"/>
      <c r="BB1" s="5" t="s">
        <v>7</v>
      </c>
      <c r="BC1" s="5" t="s">
        <v>550</v>
      </c>
      <c r="BD1" s="5" t="s">
        <v>551</v>
      </c>
      <c r="BE1" s="5" t="s">
        <v>552</v>
      </c>
      <c r="BF1" s="5" t="s">
        <v>255</v>
      </c>
      <c r="BG1" s="5" t="s">
        <v>255</v>
      </c>
      <c r="BH1" s="5" t="s">
        <v>255</v>
      </c>
      <c r="BI1" s="10" t="s">
        <v>576</v>
      </c>
      <c r="BJ1" s="10" t="s">
        <v>255</v>
      </c>
      <c r="BK1" s="10" t="s">
        <v>255</v>
      </c>
      <c r="BL1" s="9"/>
      <c r="BM1" s="11" t="s">
        <v>563</v>
      </c>
      <c r="BN1" s="11" t="s">
        <v>564</v>
      </c>
      <c r="BO1" s="11" t="s">
        <v>565</v>
      </c>
      <c r="BP1" s="11" t="s">
        <v>566</v>
      </c>
      <c r="BQ1" s="11" t="s">
        <v>567</v>
      </c>
      <c r="BR1" s="11" t="s">
        <v>255</v>
      </c>
      <c r="BS1" s="11" t="s">
        <v>255</v>
      </c>
      <c r="BT1" s="11" t="s">
        <v>255</v>
      </c>
      <c r="BU1" s="10" t="s">
        <v>903</v>
      </c>
      <c r="BV1" s="10" t="s">
        <v>901</v>
      </c>
      <c r="BW1" s="10" t="s">
        <v>255</v>
      </c>
      <c r="BX1" s="9"/>
      <c r="BY1" s="11" t="s">
        <v>608</v>
      </c>
      <c r="BZ1" s="11" t="s">
        <v>255</v>
      </c>
      <c r="CA1" s="11" t="s">
        <v>255</v>
      </c>
      <c r="CB1" s="5" t="s">
        <v>255</v>
      </c>
      <c r="CC1" s="5" t="s">
        <v>255</v>
      </c>
      <c r="CD1" s="5" t="s">
        <v>562</v>
      </c>
      <c r="CE1" s="5" t="s">
        <v>255</v>
      </c>
      <c r="CF1" s="12" t="s">
        <v>610</v>
      </c>
      <c r="CG1" s="12" t="s">
        <v>255</v>
      </c>
      <c r="CH1" s="12" t="s">
        <v>255</v>
      </c>
      <c r="CI1" s="9"/>
      <c r="CJ1" s="5" t="s">
        <v>607</v>
      </c>
      <c r="CK1" s="5" t="s">
        <v>812</v>
      </c>
      <c r="CL1" s="5" t="s">
        <v>571</v>
      </c>
      <c r="CM1" s="5" t="s">
        <v>255</v>
      </c>
      <c r="CN1" s="5" t="s">
        <v>255</v>
      </c>
      <c r="CO1" s="5" t="s">
        <v>255</v>
      </c>
      <c r="CP1" s="12" t="s">
        <v>576</v>
      </c>
      <c r="CQ1" s="12" t="s">
        <v>255</v>
      </c>
      <c r="CR1" s="12" t="s">
        <v>255</v>
      </c>
      <c r="CS1" s="9"/>
      <c r="CT1" s="5" t="s">
        <v>577</v>
      </c>
      <c r="CU1" s="5" t="s">
        <v>814</v>
      </c>
      <c r="CV1" s="5" t="s">
        <v>815</v>
      </c>
      <c r="CW1" s="5" t="s">
        <v>255</v>
      </c>
      <c r="CX1" s="5" t="s">
        <v>255</v>
      </c>
      <c r="CY1" s="5" t="s">
        <v>255</v>
      </c>
      <c r="CZ1" s="5" t="s">
        <v>563</v>
      </c>
      <c r="DA1" s="12" t="s">
        <v>764</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8.5V(8.26V)</v>
      </c>
      <c r="D2" s="59" t="str" cm="1">
        <f t="array" aca="1" ref="D2" ca="1">BoxVal($A2,2,COLUMN(INDIRECT("T"&amp;($A2-1)*65+2)),1)</f>
        <v>CPC</v>
      </c>
      <c r="E2" s="59" t="str" cm="1">
        <f t="array" aca="1" ref="E2" ca="1">BoxVal($A2,3,COLUMN(INDIRECT("T"&amp;($A2-1)*65+2)),1)</f>
        <v>MP</v>
      </c>
      <c r="F2" s="59" t="str" cm="1">
        <f t="array" aca="1" ref="F2" ca="1">BoxVal($A2,16,COLUMN(INDIRECT("T"&amp;($A2-1)*65+2)),1)</f>
        <v>non</v>
      </c>
      <c r="G2" s="59" t="str" cm="1">
        <f t="array" aca="1" ref="G2" ca="1">BoxVal($A2,4,COLUMN(INDIRECT("T"&amp;($A2-1)*65+2)),1)</f>
        <v>ZTSL6777S-L(長延時)</v>
      </c>
      <c r="H2" s="59" t="str" cm="1">
        <f t="array" aca="1" ref="H2" ca="1">BoxVal($A2,5,COLUMN(INDIRECT("T"&amp;($A2-1)*65+2)),1)</f>
        <v>4942ZE</v>
      </c>
      <c r="I2" s="59" t="str" cm="1">
        <f t="array" aca="1" ref="I2" ca="1">BoxVal($A2,6,COLUMN(INDIRECT("T"&amp;($A2-1)*65+2)),1)</f>
        <v>2101L</v>
      </c>
      <c r="J2" s="59" t="str" cm="1">
        <f t="array" aca="1" ref="J2" ca="1">BoxVal($A2,21,COLUMN(INDIRECT("T"&amp;($A2-1)*65+2)),1)</f>
        <v>10V_TestMode</v>
      </c>
      <c r="K2" s="59" t="e" cm="1">
        <f t="array" aca="1" ref="K2" ca="1">BoxVal($A2,25,COLUMN(INDIRECT("T"&amp;($A2-1)*65+2)),1)</f>
        <v>#VALUE!</v>
      </c>
      <c r="L2" s="60" t="str" cm="1">
        <f t="array" aca="1" ref="L2" ca="1">BoxVal($A2,32,COLUMN(INDIRECT("T"&amp;($A2-1)*65+2)),1)</f>
        <v>1.8V-3.072MHz : 720~900 (uA)
Vdc&amp;Remark: -</v>
      </c>
      <c r="M2" s="59" t="e" cm="1">
        <f t="array" aca="1" ref="M2" ca="1">BoxVal($A2,31,COLUMN(INDIRECT("T"&amp;($A2-1)*65+2)),1)</f>
        <v>#VALUE!</v>
      </c>
      <c r="N2" s="59" t="str" cm="1">
        <f t="array" aca="1" ref="N2" ca="1">BoxVal($A2,12,COLUMN(INDIRECT("T"&amp;($A2-1)*65+2)),1)</f>
        <v>High Gain</v>
      </c>
      <c r="O2" s="64" t="str" cm="1">
        <f t="array" ref="O2">BoxVal($A2,2,COLUMN(V3),1)</f>
        <v>bit26,19,17,39,34,16,33,31,24,20,41</v>
      </c>
      <c r="P2" s="64" t="e" cm="1">
        <f t="array" aca="1" ref="P2" ca="1">BoxVal($A2,2,COLUMN(INDIRECT("AB"&amp;($A2-1)*65+2)),1)</f>
        <v>#VALUE!</v>
      </c>
      <c r="Q2" s="64" t="str" cm="1">
        <f t="array" aca="1" ref="Q2" ca="1">BoxVal($A2,2,COLUMN(INDIRECT("AJ"&amp;($A2-1)*65+2)),1)</f>
        <v>For豪恩_長延時配置_印字3A9</v>
      </c>
      <c r="R2" s="34"/>
      <c r="S2" s="7" t="s">
        <v>24</v>
      </c>
      <c r="T2" s="15" t="s">
        <v>450</v>
      </c>
      <c r="U2" s="5" t="s">
        <v>23</v>
      </c>
      <c r="V2" s="7" t="str">
        <f>VLOOKUP(U1,$DX$1:$DZ$21,2,FALSE)</f>
        <v>bit26,19,17,39,34,16,33,31,24,20,41</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914</v>
      </c>
      <c r="AK2" s="16"/>
      <c r="AL2" s="16"/>
      <c r="AM2" s="16"/>
      <c r="AN2" s="16"/>
      <c r="AO2" s="16"/>
      <c r="AP2" s="16"/>
      <c r="AQ2" s="16"/>
      <c r="AR2" s="16"/>
      <c r="AS2" s="16"/>
      <c r="AT2" s="34"/>
      <c r="AU2" s="14" t="s">
        <v>891</v>
      </c>
      <c r="AV2" s="5" t="s">
        <v>585</v>
      </c>
      <c r="AW2" s="5" t="s">
        <v>255</v>
      </c>
      <c r="AX2" s="5" t="s">
        <v>255</v>
      </c>
      <c r="AY2" s="5" t="s">
        <v>255</v>
      </c>
      <c r="AZ2" s="5" t="s">
        <v>255</v>
      </c>
      <c r="BB2" s="14" t="s">
        <v>891</v>
      </c>
      <c r="BC2" s="5">
        <v>0</v>
      </c>
      <c r="BD2" s="5">
        <v>0</v>
      </c>
      <c r="BE2" s="5">
        <v>0</v>
      </c>
      <c r="BF2" s="14"/>
      <c r="BG2" s="14"/>
      <c r="BH2" s="14"/>
      <c r="BI2" s="14" t="s">
        <v>783</v>
      </c>
      <c r="BJ2" s="14" t="s">
        <v>562</v>
      </c>
      <c r="BK2" s="14" t="s">
        <v>562</v>
      </c>
      <c r="BM2" s="5">
        <v>0</v>
      </c>
      <c r="BN2" s="5">
        <v>0</v>
      </c>
      <c r="BO2" s="5">
        <v>0</v>
      </c>
      <c r="BP2" s="5">
        <v>0</v>
      </c>
      <c r="BQ2" s="5">
        <v>0</v>
      </c>
      <c r="BU2" s="14" t="s">
        <v>783</v>
      </c>
      <c r="BV2" s="14" t="s">
        <v>783</v>
      </c>
      <c r="BW2" s="14" t="s">
        <v>562</v>
      </c>
      <c r="BY2" s="21">
        <v>0</v>
      </c>
      <c r="CF2" s="14">
        <v>0</v>
      </c>
      <c r="CG2" s="14" t="s">
        <v>562</v>
      </c>
      <c r="CH2" s="14" t="s">
        <v>562</v>
      </c>
      <c r="CJ2" s="5">
        <v>1</v>
      </c>
      <c r="CK2" s="5">
        <v>0</v>
      </c>
      <c r="CL2" s="5">
        <v>0</v>
      </c>
      <c r="CP2" s="14" t="s">
        <v>783</v>
      </c>
      <c r="CQ2" s="14" t="s">
        <v>562</v>
      </c>
      <c r="CR2" s="14" t="s">
        <v>562</v>
      </c>
      <c r="CT2" s="5" t="s">
        <v>579</v>
      </c>
      <c r="CU2" s="5">
        <v>1</v>
      </c>
      <c r="CV2" s="5">
        <v>0</v>
      </c>
      <c r="CZ2" s="5">
        <v>0.5</v>
      </c>
      <c r="DA2" s="14" t="s">
        <v>817</v>
      </c>
      <c r="DB2" s="14" t="s">
        <v>562</v>
      </c>
      <c r="DC2" s="14" t="s">
        <v>562</v>
      </c>
      <c r="DE2" s="5" t="s">
        <v>26</v>
      </c>
      <c r="DF2" s="5" t="s">
        <v>576</v>
      </c>
      <c r="DG2" s="5" t="s">
        <v>904</v>
      </c>
      <c r="DH2" s="5" t="s">
        <v>764</v>
      </c>
      <c r="DI2" s="5" t="s">
        <v>576</v>
      </c>
      <c r="DJ2" s="5"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0.428</v>
      </c>
      <c r="DU2" s="5" t="s">
        <v>26</v>
      </c>
      <c r="DV2" s="5">
        <v>0.42799999999999999</v>
      </c>
      <c r="DX2" s="22" t="s">
        <v>957</v>
      </c>
      <c r="DY2" s="22" t="s">
        <v>942</v>
      </c>
      <c r="DZ2" s="22" t="s">
        <v>947</v>
      </c>
      <c r="EB2" s="22" t="s">
        <v>825</v>
      </c>
      <c r="EC2" s="22" t="s">
        <v>671</v>
      </c>
      <c r="ED2" s="22"/>
    </row>
    <row r="3" spans="1:134" ht="30" customHeight="1" x14ac:dyDescent="0.25">
      <c r="A3" s="58">
        <v>2</v>
      </c>
      <c r="B3" s="63" t="str">
        <f t="shared" si="0"/>
        <v>=Block2==</v>
      </c>
      <c r="C3" s="59" t="str" cm="1">
        <f t="array" aca="1" ref="C3" ca="1">BoxVal($A3,8,COLUMN(INDIRECT("T"&amp;($A3-1)*65+2)),1)</f>
        <v>8.5V(8.26V)</v>
      </c>
      <c r="D3" s="59" t="str" cm="1">
        <f t="array" aca="1" ref="D3" ca="1">BoxVal($A3,2,COLUMN(INDIRECT("T"&amp;($A3-1)*65+2)),1)</f>
        <v>CPC</v>
      </c>
      <c r="E3" s="59" t="str" cm="1">
        <f t="array" aca="1" ref="E3" ca="1">BoxVal($A3,3,COLUMN(INDIRECT("T"&amp;($A3-1)*65+2)),1)</f>
        <v>MP</v>
      </c>
      <c r="F3" s="59" t="str" cm="1">
        <f t="array" aca="1" ref="F3" ca="1">BoxVal($A3,16,COLUMN(INDIRECT("T"&amp;($A3-1)*65+2)),1)</f>
        <v>non</v>
      </c>
      <c r="G3" s="59" t="str" cm="1">
        <f t="array" aca="1" ref="G3" ca="1">BoxVal($A3,4,COLUMN(INDIRECT("T"&amp;($A3-1)*65+2)),1)</f>
        <v>ZTSL6777S-R(短延時)</v>
      </c>
      <c r="H3" s="59" t="str" cm="1">
        <f t="array" aca="1" ref="H3" ca="1">BoxVal($A3,5,COLUMN(INDIRECT("T"&amp;($A3-1)*65+2)),1)</f>
        <v>4942ZE</v>
      </c>
      <c r="I3" s="59" t="str" cm="1">
        <f t="array" aca="1" ref="I3" ca="1">BoxVal($A3,6,COLUMN(INDIRECT("T"&amp;($A3-1)*65+2)),1)</f>
        <v>2101L</v>
      </c>
      <c r="J3" s="59" t="str" cm="1">
        <f t="array" aca="1" ref="J3" ca="1">BoxVal($A3,21,COLUMN(INDIRECT("T"&amp;($A3-1)*65+2)),1)</f>
        <v>10V_TestMode</v>
      </c>
      <c r="K3" s="59" t="e" cm="1">
        <f t="array" aca="1" ref="K3" ca="1">BoxVal($A3,25,COLUMN(INDIRECT("T"&amp;($A3-1)*65+2)),1)</f>
        <v>#VALUE!</v>
      </c>
      <c r="L3" s="60" t="str" cm="1">
        <f t="array" aca="1" ref="L3" ca="1">BoxVal($A3,32,COLUMN(INDIRECT("T"&amp;($A3-1)*65+2)),1)</f>
        <v>1.8V-3.072MHz : 720~900 (uA)
Vdc&amp;Remark: -</v>
      </c>
      <c r="M3" s="59" t="e" cm="1">
        <f t="array" aca="1" ref="M3" ca="1">BoxVal($A3,31,COLUMN(INDIRECT("T"&amp;($A3-1)*65+2)),1)</f>
        <v>#VALUE!</v>
      </c>
      <c r="N3" s="59" t="str" cm="1">
        <f t="array" aca="1" ref="N3" ca="1">BoxVal($A3,12,COLUMN(INDIRECT("T"&amp;($A3-1)*65+2)),1)</f>
        <v>High Gain</v>
      </c>
      <c r="O3" s="64" t="str" cm="1">
        <f t="array" ref="O3">BoxVal($A3,2,COLUMN(V4),1)</f>
        <v>bit26,19,17,39,34,16,33,31,24,20</v>
      </c>
      <c r="P3" s="64" t="e" cm="1">
        <f t="array" aca="1" ref="P3" ca="1">BoxVal($A3,2,COLUMN(INDIRECT("AB"&amp;($A3-1)*65+2)),1)</f>
        <v>#VALUE!</v>
      </c>
      <c r="Q3" s="64" t="str" cm="1">
        <f t="array" aca="1" ref="Q3" ca="1">BoxVal($A3,2,COLUMN(INDIRECT("AJ"&amp;($A3-1)*65+2)),1)</f>
        <v>For豪恩_短延時配置_印字3AT</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892</v>
      </c>
      <c r="AV3" s="5" t="s">
        <v>584</v>
      </c>
      <c r="AW3" s="5" t="s">
        <v>255</v>
      </c>
      <c r="AX3" s="5" t="s">
        <v>255</v>
      </c>
      <c r="AY3" s="5" t="s">
        <v>255</v>
      </c>
      <c r="AZ3" s="5" t="s">
        <v>255</v>
      </c>
      <c r="BB3" s="14" t="s">
        <v>892</v>
      </c>
      <c r="BC3" s="5">
        <v>1</v>
      </c>
      <c r="BD3" s="5">
        <v>1</v>
      </c>
      <c r="BE3" s="5">
        <v>0</v>
      </c>
      <c r="BF3" s="14"/>
      <c r="BG3" s="14"/>
      <c r="BH3" s="14"/>
      <c r="BI3" s="14" t="s">
        <v>805</v>
      </c>
      <c r="BJ3" s="14" t="s">
        <v>562</v>
      </c>
      <c r="BK3" s="14" t="s">
        <v>562</v>
      </c>
      <c r="BM3" s="5">
        <v>1</v>
      </c>
      <c r="BN3" s="5">
        <v>0</v>
      </c>
      <c r="BO3" s="5">
        <v>1</v>
      </c>
      <c r="BP3" s="5">
        <v>0</v>
      </c>
      <c r="BQ3" s="5">
        <v>1</v>
      </c>
      <c r="BU3" s="14" t="s">
        <v>784</v>
      </c>
      <c r="BV3" s="5" t="s">
        <v>562</v>
      </c>
      <c r="BW3" s="14" t="s">
        <v>562</v>
      </c>
      <c r="BY3" s="21" t="s">
        <v>562</v>
      </c>
      <c r="CF3" s="14" t="s">
        <v>562</v>
      </c>
      <c r="CG3" s="14" t="s">
        <v>562</v>
      </c>
      <c r="CH3" s="14" t="s">
        <v>562</v>
      </c>
      <c r="CJ3" s="5">
        <v>0.94</v>
      </c>
      <c r="CK3" s="5">
        <v>0</v>
      </c>
      <c r="CL3" s="5">
        <v>1</v>
      </c>
      <c r="CP3" s="14" t="s">
        <v>787</v>
      </c>
      <c r="CQ3" s="14" t="s">
        <v>562</v>
      </c>
      <c r="CR3" s="14" t="s">
        <v>562</v>
      </c>
      <c r="CT3" s="5" t="s">
        <v>578</v>
      </c>
      <c r="CU3" s="5">
        <v>0</v>
      </c>
      <c r="CV3" s="5">
        <v>0</v>
      </c>
      <c r="CZ3" s="5">
        <v>0</v>
      </c>
      <c r="DA3" s="14" t="s">
        <v>783</v>
      </c>
      <c r="DB3" s="14" t="s">
        <v>562</v>
      </c>
      <c r="DC3" s="14" t="s">
        <v>562</v>
      </c>
      <c r="DE3" s="5" t="s">
        <v>900</v>
      </c>
      <c r="DF3" s="5" t="s">
        <v>576</v>
      </c>
      <c r="DG3" s="5" t="s">
        <v>902</v>
      </c>
      <c r="DH3" s="5" t="s">
        <v>764</v>
      </c>
      <c r="DI3" s="5" t="s">
        <v>576</v>
      </c>
      <c r="DJ3" s="5" t="s">
        <v>610</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956</v>
      </c>
      <c r="DY3" s="22" t="s">
        <v>943</v>
      </c>
      <c r="DZ3" s="22" t="s">
        <v>948</v>
      </c>
      <c r="EB3" s="25" t="s">
        <v>826</v>
      </c>
      <c r="EC3" s="25" t="s">
        <v>824</v>
      </c>
      <c r="ED3" s="25" t="s">
        <v>852</v>
      </c>
    </row>
    <row r="4" spans="1:134" ht="30" customHeight="1" x14ac:dyDescent="0.25">
      <c r="A4" s="58">
        <v>3</v>
      </c>
      <c r="B4" s="63" t="str">
        <f t="shared" si="0"/>
        <v>=Block3==</v>
      </c>
      <c r="C4" s="59" t="str" cm="1">
        <f t="array" aca="1" ref="C4" ca="1">BoxVal($A4,8,COLUMN(INDIRECT("T"&amp;($A4-1)*65+2)),1)</f>
        <v>12.9V(12.44V)</v>
      </c>
      <c r="D4" s="59" t="str" cm="1">
        <f t="array" aca="1" ref="D4" ca="1">BoxVal($A4,2,COLUMN(INDIRECT("T"&amp;($A4-1)*65+2)),1)</f>
        <v>CPC</v>
      </c>
      <c r="E4" s="59" t="str" cm="1">
        <f t="array" aca="1" ref="E4" ca="1">BoxVal($A4,3,COLUMN(INDIRECT("T"&amp;($A4-1)*65+2)),1)</f>
        <v>MP</v>
      </c>
      <c r="F4" s="59" t="str" cm="1">
        <f t="array" aca="1" ref="F4" ca="1">BoxVal($A4,16,COLUMN(INDIRECT("T"&amp;($A4-1)*65+2)),1)</f>
        <v>non</v>
      </c>
      <c r="G4" s="59" t="str" cm="1">
        <f t="array" aca="1" ref="G4" ca="1">BoxVal($A4,4,COLUMN(INDIRECT("T"&amp;($A4-1)*65+2)),1)</f>
        <v>ZTSL6872C</v>
      </c>
      <c r="H4" s="59" t="str" cm="1">
        <f t="array" aca="1" ref="H4" ca="1">BoxVal($A4,5,COLUMN(INDIRECT("T"&amp;($A4-1)*65+2)),1)</f>
        <v>4942ZE</v>
      </c>
      <c r="I4" s="59" t="str" cm="1">
        <f t="array" aca="1" ref="I4" ca="1">BoxVal($A4,6,COLUMN(INDIRECT("T"&amp;($A4-1)*65+2)),1)</f>
        <v>1102LAZ</v>
      </c>
      <c r="J4" s="59" t="str" cm="1">
        <f t="array" aca="1" ref="J4" ca="1">BoxVal($A4,21,COLUMN(INDIRECT("T"&amp;($A4-1)*65+2)),1)</f>
        <v>15V_TestMode</v>
      </c>
      <c r="K4" s="59" t="str" cm="1">
        <f t="array" aca="1" ref="K4" ca="1">BoxVal($A4,25,COLUMN(INDIRECT("T"&amp;($A4-1)*65+2)),1)</f>
        <v>Inphase</v>
      </c>
      <c r="L4" s="60" t="str" cm="1">
        <f t="array" aca="1" ref="L4" ca="1">BoxVal($A4,32,COLUMN(INDIRECT("T"&amp;($A4-1)*65+2)),1)</f>
        <v>1.8V-3.072MHz : 400~650 (uA)
Vdc&amp;Remark: -</v>
      </c>
      <c r="M4" s="59" t="str" cm="1">
        <f t="array" aca="1" ref="M4" ca="1">BoxVal($A4,31,COLUMN(INDIRECT("T"&amp;($A4-1)*65+2)),1)</f>
        <v>-37+/-0.8 dBFS</v>
      </c>
      <c r="N4" s="59" t="str" cm="1">
        <f t="array" aca="1" ref="N4" ca="1">BoxVal($A4,12,COLUMN(INDIRECT("T"&amp;($A4-1)*65+2)),1)</f>
        <v>Normal</v>
      </c>
      <c r="O4" s="64" t="str" cm="1">
        <f t="array" ref="O4">BoxVal($A4,2,COLUMN(V5),1)</f>
        <v>bit30,26,19,17,41,35,33,29,24,20</v>
      </c>
      <c r="P4" s="64" t="e" cm="1">
        <f t="array" aca="1" ref="P4" ca="1">BoxVal($A4,2,COLUMN(INDIRECT("AB"&amp;($A4-1)*65+2)),1)</f>
        <v>#VALUE!</v>
      </c>
      <c r="Q4" s="64" t="str" cm="1">
        <f t="array" aca="1" ref="Q4" ca="1">BoxVal($A4,2,COLUMN(INDIRECT("AJ"&amp;($A4-1)*65+2)),1)</f>
        <v>-</v>
      </c>
      <c r="R4" s="34"/>
      <c r="S4" s="7" t="s">
        <v>10</v>
      </c>
      <c r="T4" s="15" t="s">
        <v>909</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High(2~4dB)</v>
      </c>
      <c r="AP4" s="56" t="str">
        <f>VLOOKUP($T12,$DE$1:$DJ$31,4,FALSE)</f>
        <v>Only(0.75vcm)</v>
      </c>
      <c r="AQ4" s="56" t="str">
        <f>VLOOKUP($T12,$DE$1:$DJ$31,5,FALSE)</f>
        <v>Full</v>
      </c>
      <c r="AR4" s="56" t="str">
        <f>VLOOKUP($T12,$DE$1:$DJ$31,6,FALSE)</f>
        <v>non</v>
      </c>
      <c r="AS4" s="35" t="s">
        <v>1015</v>
      </c>
      <c r="AT4" s="34"/>
      <c r="AU4" s="14" t="s">
        <v>893</v>
      </c>
      <c r="AV4" s="5" t="s">
        <v>586</v>
      </c>
      <c r="AW4" s="5" t="s">
        <v>255</v>
      </c>
      <c r="AX4" s="5" t="s">
        <v>255</v>
      </c>
      <c r="AY4" s="5" t="s">
        <v>255</v>
      </c>
      <c r="AZ4" s="5" t="s">
        <v>255</v>
      </c>
      <c r="BB4" s="14" t="s">
        <v>893</v>
      </c>
      <c r="BC4" s="5">
        <v>0</v>
      </c>
      <c r="BD4" s="5">
        <v>1</v>
      </c>
      <c r="BE4" s="5">
        <v>0</v>
      </c>
      <c r="BF4" s="14"/>
      <c r="BG4" s="14"/>
      <c r="BH4" s="14"/>
      <c r="BI4" s="14" t="s">
        <v>806</v>
      </c>
      <c r="BJ4" s="14" t="s">
        <v>562</v>
      </c>
      <c r="BK4" s="14" t="s">
        <v>562</v>
      </c>
      <c r="BM4" s="5">
        <v>2</v>
      </c>
      <c r="BN4" s="5">
        <v>0</v>
      </c>
      <c r="BO4" s="5">
        <v>1</v>
      </c>
      <c r="BP4" s="5">
        <v>1</v>
      </c>
      <c r="BQ4" s="5">
        <v>0</v>
      </c>
      <c r="BU4" s="14" t="s">
        <v>785</v>
      </c>
      <c r="BV4" s="14" t="s">
        <v>784</v>
      </c>
      <c r="BW4" s="14" t="s">
        <v>562</v>
      </c>
      <c r="BY4" s="21" t="s">
        <v>562</v>
      </c>
      <c r="CF4" s="14" t="s">
        <v>562</v>
      </c>
      <c r="CG4" s="14" t="s">
        <v>562</v>
      </c>
      <c r="CH4" s="14" t="s">
        <v>562</v>
      </c>
      <c r="CJ4" s="14">
        <v>1.0556000000000001</v>
      </c>
      <c r="CK4" s="5">
        <v>1</v>
      </c>
      <c r="CL4" s="5">
        <v>0</v>
      </c>
      <c r="CP4" s="14" t="s">
        <v>813</v>
      </c>
      <c r="CQ4" s="14" t="s">
        <v>562</v>
      </c>
      <c r="CR4" s="14" t="s">
        <v>562</v>
      </c>
      <c r="CT4" s="14" t="s">
        <v>816</v>
      </c>
      <c r="CU4" s="5">
        <v>0</v>
      </c>
      <c r="CV4" s="5">
        <v>1</v>
      </c>
      <c r="CZ4" s="5">
        <v>-0.75</v>
      </c>
      <c r="DA4" s="5" t="s">
        <v>818</v>
      </c>
      <c r="DB4" s="14" t="s">
        <v>562</v>
      </c>
      <c r="DC4" s="14" t="s">
        <v>562</v>
      </c>
      <c r="DE4" s="5" t="s">
        <v>255</v>
      </c>
      <c r="DF4" s="5" t="s">
        <v>255</v>
      </c>
      <c r="DG4" s="5" t="s">
        <v>255</v>
      </c>
      <c r="DH4" s="5" t="s">
        <v>255</v>
      </c>
      <c r="DI4" s="5" t="s">
        <v>255</v>
      </c>
      <c r="DJ4" s="5" t="s">
        <v>255</v>
      </c>
      <c r="DL4" s="5" t="s">
        <v>255</v>
      </c>
      <c r="DM4" s="5" t="s">
        <v>255</v>
      </c>
      <c r="DN4" s="5" t="s">
        <v>255</v>
      </c>
      <c r="DX4" s="22" t="s">
        <v>958</v>
      </c>
      <c r="DY4" s="22" t="s">
        <v>951</v>
      </c>
      <c r="DZ4" s="22" t="s">
        <v>949</v>
      </c>
      <c r="EB4" s="25"/>
      <c r="EC4" s="25" t="s">
        <v>823</v>
      </c>
      <c r="ED4" s="25"/>
    </row>
    <row r="5" spans="1:134" ht="30" customHeight="1" x14ac:dyDescent="0.25">
      <c r="A5" s="58">
        <v>4</v>
      </c>
      <c r="B5" s="63" t="str">
        <f t="shared" si="0"/>
        <v>=Block4==</v>
      </c>
      <c r="C5" s="59" t="str" cm="1">
        <f t="array" aca="1" ref="C5" ca="1">BoxVal($A5,8,COLUMN(INDIRECT("T"&amp;($A5-1)*65+2)),1)</f>
        <v>8.5V(8.26V)</v>
      </c>
      <c r="D5" s="59" t="str" cm="1">
        <f t="array" aca="1" ref="D5" ca="1">BoxVal($A5,2,COLUMN(INDIRECT("T"&amp;($A5-1)*65+2)),1)</f>
        <v>CPC</v>
      </c>
      <c r="E5" s="59" t="str" cm="1">
        <f t="array" aca="1" ref="E5" ca="1">BoxVal($A5,3,COLUMN(INDIRECT("T"&amp;($A5-1)*65+2)),1)</f>
        <v>MP</v>
      </c>
      <c r="F5" s="59" t="str" cm="1">
        <f t="array" aca="1" ref="F5" ca="1">BoxVal($A5,16,COLUMN(INDIRECT("T"&amp;($A5-1)*65+2)),1)</f>
        <v>non</v>
      </c>
      <c r="G5" s="59" t="str" cm="1">
        <f t="array" aca="1" ref="G5" ca="1">BoxVal($A5,4,COLUMN(INDIRECT("T"&amp;($A5-1)*65+2)),1)</f>
        <v>ZTSL6777S</v>
      </c>
      <c r="H5" s="59" t="str" cm="1">
        <f t="array" aca="1" ref="H5" ca="1">BoxVal($A5,5,COLUMN(INDIRECT("T"&amp;($A5-1)*65+2)),1)</f>
        <v>4942ZE</v>
      </c>
      <c r="I5" s="59" t="str" cm="1">
        <f t="array" aca="1" ref="I5" ca="1">BoxVal($A5,6,COLUMN(INDIRECT("T"&amp;($A5-1)*65+2)),1)</f>
        <v>2101L</v>
      </c>
      <c r="J5" s="59" t="str" cm="1">
        <f t="array" aca="1" ref="J5" ca="1">BoxVal($A5,21,COLUMN(INDIRECT("T"&amp;($A5-1)*65+2)),1)</f>
        <v>10V_TestMode</v>
      </c>
      <c r="K5" s="59" t="str" cm="1">
        <f t="array" aca="1" ref="K5" ca="1">BoxVal($A5,25,COLUMN(INDIRECT("T"&amp;($A5-1)*65+2)),1)</f>
        <v>Inphase</v>
      </c>
      <c r="L5" s="60" t="str" cm="1">
        <f t="array" aca="1" ref="L5" ca="1">BoxVal($A5,32,COLUMN(INDIRECT("T"&amp;($A5-1)*65+2)),1)</f>
        <v>1.2V-3.072MHz : 720~900 (uA)
Vdc&amp;Remark: -</v>
      </c>
      <c r="M5" s="59" t="str" cm="1">
        <f t="array" aca="1" ref="M5" ca="1">BoxVal($A5,31,COLUMN(INDIRECT("T"&amp;($A5-1)*65+2)),1)</f>
        <v>-35+/-0.8 dBFS</v>
      </c>
      <c r="N5" s="59" t="str" cm="1">
        <f t="array" aca="1" ref="N5" ca="1">BoxVal($A5,12,COLUMN(INDIRECT("T"&amp;($A5-1)*65+2)),1)</f>
        <v>High Gain</v>
      </c>
      <c r="O5" s="64" t="str" cm="1">
        <f t="array" ref="O5">BoxVal($A5,2,COLUMN(V6),1)</f>
        <v>Bit30,26,19,17,41,35,29,24</v>
      </c>
      <c r="P5" s="64" t="e" cm="1">
        <f t="array" aca="1" ref="P5" ca="1">BoxVal($A5,2,COLUMN(INDIRECT("AB"&amp;($A5-1)*65+2)),1)</f>
        <v>#VALUE!</v>
      </c>
      <c r="Q5" s="64" t="str" cm="1">
        <f t="array" aca="1" ref="Q5" ca="1">BoxVal($A5,2,COLUMN(INDIRECT("AJ"&amp;($A5-1)*65+2)),1)</f>
        <v>For MTK</v>
      </c>
      <c r="R5" s="34"/>
      <c r="S5" s="7" t="s">
        <v>18</v>
      </c>
      <c r="T5" s="15" t="s">
        <v>911</v>
      </c>
      <c r="U5" s="36" t="str">
        <f t="shared" ref="U5:U18" ca="1" si="1">ConfigCode($AA5,$AN5,$AO5,$AP5,$AQ5,$AR5,$AF5,$AG5,2)</f>
        <v>0x12=-38.25,-37.70;</v>
      </c>
      <c r="V5" s="37"/>
      <c r="W5" s="37"/>
      <c r="X5" s="38">
        <v>3.0500000000000043</v>
      </c>
      <c r="Y5" s="38">
        <v>3.0500000000000176</v>
      </c>
      <c r="Z5" s="55">
        <f t="shared" ref="Z5:Z18" ca="1" si="2" xml:space="preserve">
N("vbias,vlookup vbias range")+
VLOOKUP($AA5,INDIRECT(BoxVal(ROW($AA5),34,COLUMN(T1))),2,FALSE)+
N("gain")+
$AB5+
N("vcm")+
VLOOKUP($AC5,$CT$1:$DC$31,7,FALSE)+
N("(vbias*vcp*vbg-vbias)*sensor ratio")+
VbiasCal($AA5,$AD5,$AE5,BoxVal(ROW($AC5),18,COLUMN($T$22)))+
N("vbias ref+gain ref")+
$V5+$W5</f>
        <v>3</v>
      </c>
      <c r="AA5" s="39" t="s">
        <v>892</v>
      </c>
      <c r="AB5" s="40">
        <v>3</v>
      </c>
      <c r="AC5" s="40" t="s">
        <v>578</v>
      </c>
      <c r="AD5" s="40">
        <v>1</v>
      </c>
      <c r="AE5" s="41">
        <v>0</v>
      </c>
      <c r="AF5" s="42">
        <v>-38.25</v>
      </c>
      <c r="AG5" s="42">
        <v>-37.700000000000003</v>
      </c>
      <c r="AH5" s="43">
        <f ca="1">$AF5+$Z5</f>
        <v>-35.25</v>
      </c>
      <c r="AI5" s="43">
        <f ca="1">$AG5+$Z5</f>
        <v>-34.700000000000003</v>
      </c>
      <c r="AJ5" s="44" cm="1">
        <f t="array" aca="1" ref="AJ5" ca="1" xml:space="preserve">
N("initial sens-loopgain")+
$AF5-BoxVal(ROW($AA5),26,COLUMN(INDIRECT("T"&amp;(INT(ROW($AA22)/65))*65+2)))</f>
        <v>-38.677999999999997</v>
      </c>
      <c r="AK5" s="44">
        <f ca="1">AJ5+(AG5-AF5)</f>
        <v>-38.128</v>
      </c>
      <c r="AL5" s="44" cm="1">
        <f t="array" aca="1" ref="AL5" ca="1" xml:space="preserve">
N("initial sens-loopgain-gain-gain ref-vcm")+
$AH5-
BoxVal(ROW($AA5),26,COLUMN(INDIRECT("T"&amp;(INT(ROW($AA22)/65))*65+2)))-
$AB5-
$W5-
IFERROR(VLOOKUP($AC5,$CT$1:$DC$31,7,FALSE),0)</f>
        <v>-38.677999999999997</v>
      </c>
      <c r="AM5" s="44">
        <f ca="1">AL5+(AG5-AF5)</f>
        <v>-38.128</v>
      </c>
      <c r="AN5" s="36" t="str">
        <f t="shared" ref="AN5:AN18" ca="1" si="3">IF(BoxVal(ROW(AA5),9,COLUMN(T3))="FIX","00",ManualLookup(AA5,BoxVal(ROW(AA5),4,COLUMN(AN3)),INDIRECT(DN$3)))</f>
        <v>10</v>
      </c>
      <c r="AO5" s="36" t="str" cm="1">
        <f t="array" aca="1" ref="AO5" ca="1">ManualLookup(AB5,BoxVal(ROW(AB5),4,COLUMN(AO3)),INDIRECT(DO$3))</f>
        <v>02</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894</v>
      </c>
      <c r="AV5" s="5" t="s">
        <v>587</v>
      </c>
      <c r="AW5" s="5" t="s">
        <v>255</v>
      </c>
      <c r="AX5" s="5" t="s">
        <v>255</v>
      </c>
      <c r="AY5" s="5" t="s">
        <v>255</v>
      </c>
      <c r="AZ5" s="5" t="s">
        <v>255</v>
      </c>
      <c r="BB5" s="14" t="s">
        <v>894</v>
      </c>
      <c r="BC5" s="5">
        <v>1</v>
      </c>
      <c r="BD5" s="5">
        <v>0</v>
      </c>
      <c r="BE5" s="5">
        <v>0</v>
      </c>
      <c r="BF5" s="14"/>
      <c r="BG5" s="14"/>
      <c r="BH5" s="14"/>
      <c r="BI5" s="14" t="s">
        <v>807</v>
      </c>
      <c r="BJ5" s="14" t="s">
        <v>562</v>
      </c>
      <c r="BK5" s="14" t="s">
        <v>562</v>
      </c>
      <c r="BM5" s="5">
        <v>3</v>
      </c>
      <c r="BN5" s="5">
        <v>0</v>
      </c>
      <c r="BO5" s="5">
        <v>0</v>
      </c>
      <c r="BP5" s="5">
        <v>1</v>
      </c>
      <c r="BQ5" s="5">
        <v>1</v>
      </c>
      <c r="BU5" s="14" t="s">
        <v>786</v>
      </c>
      <c r="BV5" s="14" t="s">
        <v>785</v>
      </c>
      <c r="BW5" s="14" t="s">
        <v>562</v>
      </c>
      <c r="BY5" s="21" t="s">
        <v>562</v>
      </c>
      <c r="CF5" s="14" t="s">
        <v>562</v>
      </c>
      <c r="CG5" s="14" t="s">
        <v>562</v>
      </c>
      <c r="CH5" s="14" t="s">
        <v>562</v>
      </c>
      <c r="CJ5" s="14">
        <v>1.4570000000000001</v>
      </c>
      <c r="CK5" s="5">
        <v>1</v>
      </c>
      <c r="CL5" s="5">
        <v>1</v>
      </c>
      <c r="CP5" s="14" t="s">
        <v>793</v>
      </c>
      <c r="CQ5" s="14" t="s">
        <v>562</v>
      </c>
      <c r="CR5" s="14" t="s">
        <v>562</v>
      </c>
      <c r="CT5" s="14" t="s">
        <v>543</v>
      </c>
      <c r="CU5" s="5">
        <v>1</v>
      </c>
      <c r="CV5" s="5">
        <v>1</v>
      </c>
      <c r="CZ5" s="5">
        <v>-1.5</v>
      </c>
      <c r="DA5" s="5" t="s">
        <v>818</v>
      </c>
      <c r="DB5" s="14" t="s">
        <v>562</v>
      </c>
      <c r="DC5" s="14" t="s">
        <v>562</v>
      </c>
      <c r="DE5" s="5" t="s">
        <v>255</v>
      </c>
      <c r="DF5" s="5" t="s">
        <v>255</v>
      </c>
      <c r="DG5" s="5" t="s">
        <v>255</v>
      </c>
      <c r="DH5" s="5" t="s">
        <v>255</v>
      </c>
      <c r="DI5" s="5" t="s">
        <v>255</v>
      </c>
      <c r="DJ5" s="5" t="s">
        <v>255</v>
      </c>
      <c r="DL5" s="5" t="s">
        <v>255</v>
      </c>
      <c r="DM5" s="5" t="s">
        <v>255</v>
      </c>
      <c r="DN5" s="5" t="s">
        <v>255</v>
      </c>
      <c r="DX5" s="22" t="s">
        <v>960</v>
      </c>
      <c r="DY5" s="22" t="s">
        <v>953</v>
      </c>
      <c r="DZ5" s="22" t="s">
        <v>954</v>
      </c>
      <c r="EB5" s="22"/>
      <c r="EC5" s="22" t="s">
        <v>830</v>
      </c>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399</v>
      </c>
      <c r="U6" s="36" t="str">
        <f t="shared" ca="1" si="1"/>
        <v>0x92=-38.75,-38.25;</v>
      </c>
      <c r="V6" s="46"/>
      <c r="W6" s="37"/>
      <c r="X6" s="38">
        <v>3.6015384615384631</v>
      </c>
      <c r="Y6" s="38">
        <v>3.5400000000000258</v>
      </c>
      <c r="Z6" s="55">
        <f t="shared" ca="1" si="2"/>
        <v>3.5</v>
      </c>
      <c r="AA6" s="39" t="s">
        <v>892</v>
      </c>
      <c r="AB6" s="40">
        <v>3</v>
      </c>
      <c r="AC6" s="40" t="s">
        <v>579</v>
      </c>
      <c r="AD6" s="40">
        <v>1</v>
      </c>
      <c r="AE6" s="41">
        <v>0</v>
      </c>
      <c r="AF6" s="42">
        <v>-38.75</v>
      </c>
      <c r="AG6" s="47">
        <f>AF5</f>
        <v>-38.25</v>
      </c>
      <c r="AH6" s="43">
        <f t="shared" ref="AH6:AH18" ca="1" si="4">$AF6+$Z6</f>
        <v>-35.25</v>
      </c>
      <c r="AI6" s="43">
        <f t="shared" ref="AI6:AI18" ca="1" si="5">$AG6+$Z6</f>
        <v>-34.75</v>
      </c>
      <c r="AJ6" s="44" cm="1">
        <f t="array" aca="1" ref="AJ6" ca="1" xml:space="preserve">
N("initial sens-loopgain")+
$AF6-BoxVal(ROW($AA6),26,COLUMN(INDIRECT("T"&amp;(INT(ROW($AA23)/65))*65+2)))</f>
        <v>-39.177999999999997</v>
      </c>
      <c r="AK6" s="44">
        <f t="shared" ref="AK6:AK18" ca="1" si="6">AJ6+(AG6-AF6)</f>
        <v>-38.677999999999997</v>
      </c>
      <c r="AL6" s="44" cm="1">
        <f t="array" aca="1" ref="AL6" ca="1" xml:space="preserve">
N("initial sens-loopgain-gain-gain ref-vcm")+
$AH6-
BoxVal(ROW($AA6),26,COLUMN(INDIRECT("T"&amp;(INT(ROW($AA23)/65))*65+2)))-
$AB6-
$W6-
IFERROR(VLOOKUP($AC6,$CT$1:$DC$31,7,FALSE),0)</f>
        <v>-39.177999999999997</v>
      </c>
      <c r="AM6" s="44">
        <f t="shared" ref="AM6:AM18" ca="1" si="7">AL6+(AG6-AF6)</f>
        <v>-38.677999999999997</v>
      </c>
      <c r="AN6" s="36" t="str">
        <f t="shared" ca="1" si="3"/>
        <v>10</v>
      </c>
      <c r="AO6" s="36" t="str" cm="1">
        <f t="array" aca="1" ref="AO6" ca="1">ManualLookup(AB6,BoxVal(ROW(AB6),4,COLUMN(AO4)),INDIRECT(DO$3))</f>
        <v>02</v>
      </c>
      <c r="AP6" s="36" t="str" cm="1">
        <f t="array" aca="1" ref="AP6" ca="1">ManualLookup(AC6,BoxVal(ROW(AC6),4,COLUMN(AP4)),INDIRECT(DP$3))</f>
        <v>80</v>
      </c>
      <c r="AQ6" s="36" t="str" cm="1">
        <f t="array" aca="1" ref="AQ6" ca="1">ManualLookup(AD6,BoxVal(ROW(AD6),4,COLUMN(AQ4)),INDIRECT(DQ$3))</f>
        <v>00</v>
      </c>
      <c r="AR6" s="36" t="str" cm="1">
        <f t="array" aca="1" ref="AR6" ca="1">ManualLookup(AE6,BoxVal(ROW(AE6),4,COLUMN(AR4)),INDIRECT(DR$3))</f>
        <v>00</v>
      </c>
      <c r="AS6" s="36" t="s">
        <v>1047</v>
      </c>
      <c r="AT6" s="34"/>
      <c r="AU6" s="14" t="s">
        <v>895</v>
      </c>
      <c r="AV6" s="5" t="s">
        <v>580</v>
      </c>
      <c r="AW6" s="5" t="s">
        <v>255</v>
      </c>
      <c r="AX6" s="5" t="s">
        <v>255</v>
      </c>
      <c r="AY6" s="5" t="s">
        <v>255</v>
      </c>
      <c r="AZ6" s="5" t="s">
        <v>255</v>
      </c>
      <c r="BB6" s="14" t="s">
        <v>895</v>
      </c>
      <c r="BC6" s="5">
        <v>1</v>
      </c>
      <c r="BD6" s="5">
        <v>0</v>
      </c>
      <c r="BE6" s="5">
        <v>1</v>
      </c>
      <c r="BF6" s="14"/>
      <c r="BG6" s="14"/>
      <c r="BH6" s="14"/>
      <c r="BI6" s="14" t="s">
        <v>808</v>
      </c>
      <c r="BJ6" s="14" t="s">
        <v>562</v>
      </c>
      <c r="BK6" s="14" t="s">
        <v>562</v>
      </c>
      <c r="BM6" s="5">
        <v>4</v>
      </c>
      <c r="BN6" s="5">
        <v>0</v>
      </c>
      <c r="BO6" s="5">
        <v>0</v>
      </c>
      <c r="BP6" s="5">
        <v>1</v>
      </c>
      <c r="BQ6" s="5">
        <v>0</v>
      </c>
      <c r="BU6" s="5" t="s">
        <v>562</v>
      </c>
      <c r="BV6" s="14" t="s">
        <v>786</v>
      </c>
      <c r="BW6" s="14" t="s">
        <v>562</v>
      </c>
      <c r="BY6" s="21" t="s">
        <v>562</v>
      </c>
      <c r="CF6" s="14" t="s">
        <v>562</v>
      </c>
      <c r="CG6" s="14" t="s">
        <v>562</v>
      </c>
      <c r="CH6" s="14" t="s">
        <v>562</v>
      </c>
      <c r="CJ6" s="14" t="s">
        <v>562</v>
      </c>
      <c r="CP6" s="14" t="s">
        <v>562</v>
      </c>
      <c r="CQ6" s="14" t="s">
        <v>562</v>
      </c>
      <c r="CR6" s="14" t="s">
        <v>562</v>
      </c>
      <c r="CT6" s="14" t="s">
        <v>562</v>
      </c>
      <c r="DB6" s="14" t="s">
        <v>562</v>
      </c>
      <c r="DC6" s="14" t="s">
        <v>562</v>
      </c>
      <c r="DE6" s="5" t="s">
        <v>255</v>
      </c>
      <c r="DF6" s="5" t="s">
        <v>255</v>
      </c>
      <c r="DG6" s="5" t="s">
        <v>255</v>
      </c>
      <c r="DH6" s="5" t="s">
        <v>255</v>
      </c>
      <c r="DI6" s="5" t="s">
        <v>255</v>
      </c>
      <c r="DJ6" s="5" t="s">
        <v>255</v>
      </c>
      <c r="DL6" s="5" t="s">
        <v>255</v>
      </c>
      <c r="DM6" s="5" t="s">
        <v>255</v>
      </c>
      <c r="DN6" s="5" t="s">
        <v>255</v>
      </c>
      <c r="DX6" s="22" t="s">
        <v>962</v>
      </c>
      <c r="DY6" s="22" t="s">
        <v>952</v>
      </c>
      <c r="DZ6" s="22" t="s">
        <v>955</v>
      </c>
      <c r="EB6" s="25" t="s">
        <v>827</v>
      </c>
      <c r="EC6" s="25" t="s">
        <v>918</v>
      </c>
      <c r="ED6" s="25" t="s">
        <v>917</v>
      </c>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0x13=-39.25,-38.75;</v>
      </c>
      <c r="V7" s="37"/>
      <c r="W7" s="37"/>
      <c r="X7" s="38">
        <v>3.9243518518518523</v>
      </c>
      <c r="Y7" s="38">
        <v>3.9530000000000327</v>
      </c>
      <c r="Z7" s="55">
        <f t="shared" ca="1" si="2"/>
        <v>4</v>
      </c>
      <c r="AA7" s="39" t="s">
        <v>892</v>
      </c>
      <c r="AB7" s="40">
        <v>4</v>
      </c>
      <c r="AC7" s="40" t="s">
        <v>578</v>
      </c>
      <c r="AD7" s="40">
        <v>1</v>
      </c>
      <c r="AE7" s="41">
        <v>0</v>
      </c>
      <c r="AF7" s="42">
        <v>-39.25</v>
      </c>
      <c r="AG7" s="47">
        <f t="shared" ref="AG7:AG11" si="8">AF6</f>
        <v>-38.75</v>
      </c>
      <c r="AH7" s="43">
        <f t="shared" ca="1" si="4"/>
        <v>-35.25</v>
      </c>
      <c r="AI7" s="43">
        <f t="shared" ca="1" si="5"/>
        <v>-34.75</v>
      </c>
      <c r="AJ7" s="44" cm="1">
        <f t="array" aca="1" ref="AJ7" ca="1" xml:space="preserve">
N("initial sens-loopgain")+
$AF7-BoxVal(ROW($AA7),26,COLUMN(INDIRECT("T"&amp;(INT(ROW($AA24)/65))*65+2)))</f>
        <v>-39.677999999999997</v>
      </c>
      <c r="AK7" s="44">
        <f t="shared" ca="1" si="6"/>
        <v>-39.177999999999997</v>
      </c>
      <c r="AL7" s="44" cm="1">
        <f t="array" aca="1" ref="AL7" ca="1" xml:space="preserve">
N("initial sens-loopgain-gain-gain ref-vcm")+
$AH7-
BoxVal(ROW($AA7),26,COLUMN(INDIRECT("T"&amp;(INT(ROW($AA24)/65))*65+2)))-
$AB7-
$W7-
IFERROR(VLOOKUP($AC7,$CT$1:$DC$31,7,FALSE),0)</f>
        <v>-39.677999999999997</v>
      </c>
      <c r="AM7" s="44">
        <f t="shared" ca="1" si="7"/>
        <v>-39.177999999999997</v>
      </c>
      <c r="AN7" s="36" t="str">
        <f t="shared" ca="1" si="3"/>
        <v>10</v>
      </c>
      <c r="AO7" s="36" t="str" cm="1">
        <f t="array" aca="1" ref="AO7" ca="1">ManualLookup(AB7,BoxVal(ROW(AB7),4,COLUMN(AO5)),INDIRECT(DO$3))</f>
        <v>03</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t="s">
        <v>1047</v>
      </c>
      <c r="AT7" s="34"/>
      <c r="AU7" s="14" t="s">
        <v>896</v>
      </c>
      <c r="AV7" s="5" t="s">
        <v>581</v>
      </c>
      <c r="AW7" s="5" t="s">
        <v>255</v>
      </c>
      <c r="AX7" s="5" t="s">
        <v>255</v>
      </c>
      <c r="AY7" s="5" t="s">
        <v>255</v>
      </c>
      <c r="AZ7" s="5" t="s">
        <v>255</v>
      </c>
      <c r="BB7" s="14" t="s">
        <v>896</v>
      </c>
      <c r="BC7" s="5">
        <v>1</v>
      </c>
      <c r="BD7" s="5">
        <v>1</v>
      </c>
      <c r="BE7" s="5">
        <v>1</v>
      </c>
      <c r="BF7" s="14"/>
      <c r="BG7" s="14"/>
      <c r="BH7" s="14"/>
      <c r="BI7" s="14" t="s">
        <v>809</v>
      </c>
      <c r="BJ7" s="14" t="s">
        <v>562</v>
      </c>
      <c r="BK7" s="14" t="s">
        <v>562</v>
      </c>
      <c r="BM7" s="5">
        <v>5</v>
      </c>
      <c r="BN7" s="5">
        <v>0</v>
      </c>
      <c r="BO7" s="5">
        <v>0</v>
      </c>
      <c r="BP7" s="5">
        <v>0</v>
      </c>
      <c r="BQ7" s="5">
        <v>1</v>
      </c>
      <c r="BU7" s="5" t="s">
        <v>562</v>
      </c>
      <c r="BV7" s="14" t="s">
        <v>562</v>
      </c>
      <c r="BW7" s="14" t="s">
        <v>562</v>
      </c>
      <c r="BY7" s="21" t="s">
        <v>562</v>
      </c>
      <c r="CF7" s="5" t="s">
        <v>562</v>
      </c>
      <c r="CG7" s="5" t="s">
        <v>562</v>
      </c>
      <c r="CH7" s="5" t="s">
        <v>562</v>
      </c>
      <c r="CJ7" s="14" t="s">
        <v>562</v>
      </c>
      <c r="CP7" s="14" t="s">
        <v>562</v>
      </c>
      <c r="CQ7" s="14" t="s">
        <v>562</v>
      </c>
      <c r="CR7" s="14" t="s">
        <v>562</v>
      </c>
      <c r="CT7" s="14" t="s">
        <v>562</v>
      </c>
      <c r="DB7" s="14" t="s">
        <v>562</v>
      </c>
      <c r="DC7" s="14" t="s">
        <v>562</v>
      </c>
      <c r="DE7" s="5" t="s">
        <v>255</v>
      </c>
      <c r="DF7" s="5" t="s">
        <v>255</v>
      </c>
      <c r="DG7" s="5" t="s">
        <v>255</v>
      </c>
      <c r="DH7" s="5" t="s">
        <v>255</v>
      </c>
      <c r="DI7" s="5" t="s">
        <v>255</v>
      </c>
      <c r="DJ7" s="5" t="s">
        <v>255</v>
      </c>
      <c r="DL7" s="5" t="s">
        <v>255</v>
      </c>
      <c r="DM7" s="5" t="s">
        <v>255</v>
      </c>
      <c r="DN7" s="5" t="s">
        <v>255</v>
      </c>
      <c r="DX7" s="22" t="s">
        <v>964</v>
      </c>
      <c r="DY7" s="22" t="s">
        <v>946</v>
      </c>
      <c r="DZ7" s="22" t="s">
        <v>950</v>
      </c>
      <c r="EB7" s="22"/>
      <c r="EC7" s="22" t="s">
        <v>919</v>
      </c>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892</v>
      </c>
      <c r="U8" s="36" t="str">
        <f t="shared" ca="1" si="1"/>
        <v>0x1A=-39.40,-39.25;</v>
      </c>
      <c r="V8" s="37">
        <v>0.1</v>
      </c>
      <c r="W8" s="37"/>
      <c r="X8" s="38">
        <v>4.0584536082474223</v>
      </c>
      <c r="Y8" s="38">
        <v>4.0160000000000329</v>
      </c>
      <c r="Z8" s="55">
        <f t="shared" ca="1" si="2"/>
        <v>4.0452000000000012</v>
      </c>
      <c r="AA8" s="39" t="s">
        <v>892</v>
      </c>
      <c r="AB8" s="40">
        <v>3</v>
      </c>
      <c r="AC8" s="40" t="s">
        <v>578</v>
      </c>
      <c r="AD8" s="40">
        <v>1.0556000000000001</v>
      </c>
      <c r="AE8" s="41">
        <v>0</v>
      </c>
      <c r="AF8" s="42">
        <v>-39.4</v>
      </c>
      <c r="AG8" s="47">
        <f t="shared" si="8"/>
        <v>-39.25</v>
      </c>
      <c r="AH8" s="43">
        <f t="shared" ca="1" si="4"/>
        <v>-35.354799999999997</v>
      </c>
      <c r="AI8" s="43">
        <f t="shared" ca="1" si="5"/>
        <v>-35.204799999999999</v>
      </c>
      <c r="AJ8" s="44" cm="1">
        <f t="array" aca="1" ref="AJ8" ca="1" xml:space="preserve">
N("initial sens-loopgain")+
$AF8-BoxVal(ROW($AA8),26,COLUMN(INDIRECT("T"&amp;(INT(ROW($AA25)/65))*65+2)))</f>
        <v>-39.827999999999996</v>
      </c>
      <c r="AK8" s="44">
        <f t="shared" ca="1" si="6"/>
        <v>-39.677999999999997</v>
      </c>
      <c r="AL8" s="44" cm="1">
        <f t="array" aca="1" ref="AL8" ca="1" xml:space="preserve">
N("initial sens-loopgain-gain-gain ref-vcm")+
$AH8-
BoxVal(ROW($AA8),26,COLUMN(INDIRECT("T"&amp;(INT(ROW($AA25)/65))*65+2)))-
$AB8-
$W8-
IFERROR(VLOOKUP($AC8,$CT$1:$DC$31,7,FALSE),0)</f>
        <v>-38.782799999999995</v>
      </c>
      <c r="AM8" s="44">
        <f t="shared" ca="1" si="7"/>
        <v>-38.632799999999996</v>
      </c>
      <c r="AN8" s="36" t="str">
        <f t="shared" ca="1" si="3"/>
        <v>10</v>
      </c>
      <c r="AO8" s="36" t="str" cm="1">
        <f t="array" aca="1" ref="AO8" ca="1">ManualLookup(AB8,BoxVal(ROW(AB8),4,COLUMN(AO6)),INDIRECT(DO$3))</f>
        <v>02</v>
      </c>
      <c r="AP8" s="36" t="str" cm="1">
        <f t="array" aca="1" ref="AP8" ca="1">ManualLookup(AC8,BoxVal(ROW(AC8),4,COLUMN(AP6)),INDIRECT(DP$3))</f>
        <v>00</v>
      </c>
      <c r="AQ8" s="36" t="str" cm="1">
        <f t="array" aca="1" ref="AQ8" ca="1">ManualLookup(AD8,BoxVal(ROW(AD8),4,COLUMN(AQ6)),INDIRECT(DQ$3))</f>
        <v>08</v>
      </c>
      <c r="AR8" s="36" t="str" cm="1">
        <f t="array" aca="1" ref="AR8" ca="1">ManualLookup(AE8,BoxVal(ROW(AE8),4,COLUMN(AR6)),INDIRECT(DR$3))</f>
        <v>00</v>
      </c>
      <c r="AS8" s="36" t="s">
        <v>1047</v>
      </c>
      <c r="AT8" s="34"/>
      <c r="AU8" s="14" t="s">
        <v>897</v>
      </c>
      <c r="AV8" s="5" t="s">
        <v>582</v>
      </c>
      <c r="AW8" s="5" t="s">
        <v>255</v>
      </c>
      <c r="AX8" s="5" t="s">
        <v>255</v>
      </c>
      <c r="AY8" s="5" t="s">
        <v>255</v>
      </c>
      <c r="AZ8" s="5" t="s">
        <v>255</v>
      </c>
      <c r="BB8" s="14" t="s">
        <v>897</v>
      </c>
      <c r="BC8" s="5">
        <v>0</v>
      </c>
      <c r="BD8" s="5">
        <v>1</v>
      </c>
      <c r="BE8" s="5">
        <v>1</v>
      </c>
      <c r="BF8" s="14"/>
      <c r="BG8" s="14"/>
      <c r="BH8" s="14"/>
      <c r="BI8" s="14" t="s">
        <v>810</v>
      </c>
      <c r="BJ8" s="14" t="s">
        <v>562</v>
      </c>
      <c r="BK8" s="14" t="s">
        <v>562</v>
      </c>
      <c r="BM8" s="5">
        <v>6</v>
      </c>
      <c r="BN8" s="5">
        <v>1</v>
      </c>
      <c r="BO8" s="5">
        <v>0</v>
      </c>
      <c r="BP8" s="5">
        <v>0</v>
      </c>
      <c r="BQ8" s="5">
        <v>0</v>
      </c>
      <c r="BU8" s="5" t="s">
        <v>562</v>
      </c>
      <c r="BV8" s="14" t="s">
        <v>562</v>
      </c>
      <c r="BW8" s="14" t="s">
        <v>562</v>
      </c>
      <c r="BY8" s="21" t="s">
        <v>562</v>
      </c>
      <c r="CF8" s="5" t="s">
        <v>562</v>
      </c>
      <c r="CG8" s="5" t="s">
        <v>562</v>
      </c>
      <c r="CH8" s="5" t="s">
        <v>562</v>
      </c>
      <c r="CJ8" s="14" t="s">
        <v>562</v>
      </c>
      <c r="CP8" s="14" t="s">
        <v>562</v>
      </c>
      <c r="CQ8" s="14" t="s">
        <v>562</v>
      </c>
      <c r="CR8" s="14" t="s">
        <v>562</v>
      </c>
      <c r="CT8" s="14" t="s">
        <v>562</v>
      </c>
      <c r="DB8" s="14" t="s">
        <v>562</v>
      </c>
      <c r="DC8" s="14" t="s">
        <v>562</v>
      </c>
      <c r="DE8" s="5" t="s">
        <v>255</v>
      </c>
      <c r="DF8" s="5" t="s">
        <v>255</v>
      </c>
      <c r="DG8" s="5" t="s">
        <v>255</v>
      </c>
      <c r="DH8" s="5" t="s">
        <v>255</v>
      </c>
      <c r="DI8" s="5" t="s">
        <v>255</v>
      </c>
      <c r="DJ8" s="5" t="s">
        <v>255</v>
      </c>
      <c r="DL8" s="5" t="s">
        <v>255</v>
      </c>
      <c r="DM8" s="5" t="s">
        <v>255</v>
      </c>
      <c r="DN8" s="5" t="s">
        <v>255</v>
      </c>
      <c r="DX8" s="22" t="s">
        <v>1020</v>
      </c>
      <c r="DY8" s="22" t="s">
        <v>1018</v>
      </c>
      <c r="DZ8" s="22" t="s">
        <v>948</v>
      </c>
      <c r="EB8" s="25" t="s">
        <v>831</v>
      </c>
      <c r="EC8" s="25" t="s">
        <v>832</v>
      </c>
      <c r="ED8" s="25" t="s">
        <v>834</v>
      </c>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f t="shared" ca="1" si="1"/>
        <v>0x22=-39.80,-39.40;</v>
      </c>
      <c r="V9" s="37"/>
      <c r="W9" s="37"/>
      <c r="X9" s="38">
        <v>4.5800000000000027</v>
      </c>
      <c r="Y9" s="38">
        <v>4.5760000000000067</v>
      </c>
      <c r="Z9" s="55">
        <f t="shared" ca="1" si="2"/>
        <v>4.55</v>
      </c>
      <c r="AA9" s="39" t="s">
        <v>893</v>
      </c>
      <c r="AB9" s="40">
        <v>3</v>
      </c>
      <c r="AC9" s="40" t="s">
        <v>578</v>
      </c>
      <c r="AD9" s="40">
        <v>1</v>
      </c>
      <c r="AE9" s="41">
        <v>0</v>
      </c>
      <c r="AF9" s="42">
        <v>-39.799999999999997</v>
      </c>
      <c r="AG9" s="47">
        <f t="shared" si="8"/>
        <v>-39.4</v>
      </c>
      <c r="AH9" s="43">
        <f t="shared" ca="1" si="4"/>
        <v>-35.25</v>
      </c>
      <c r="AI9" s="43">
        <f t="shared" ca="1" si="5"/>
        <v>-34.85</v>
      </c>
      <c r="AJ9" s="44" cm="1">
        <f t="array" aca="1" ref="AJ9" ca="1" xml:space="preserve">
N("initial sens-loopgain")+
$AF9-BoxVal(ROW($AA9),26,COLUMN(INDIRECT("T"&amp;(INT(ROW($AA26)/65))*65+2)))</f>
        <v>-40.227999999999994</v>
      </c>
      <c r="AK9" s="44">
        <f t="shared" ca="1" si="6"/>
        <v>-39.827999999999996</v>
      </c>
      <c r="AL9" s="44" cm="1">
        <f t="array" aca="1" ref="AL9" ca="1" xml:space="preserve">
N("initial sens-loopgain-gain-gain ref-vcm")+
$AH9-
BoxVal(ROW($AA9),26,COLUMN(INDIRECT("T"&amp;(INT(ROW($AA26)/65))*65+2)))-
$AB9-
$W9-
IFERROR(VLOOKUP($AC9,$CT$1:$DC$31,7,FALSE),0)</f>
        <v>-38.677999999999997</v>
      </c>
      <c r="AM9" s="44">
        <f t="shared" ca="1" si="7"/>
        <v>-38.277999999999999</v>
      </c>
      <c r="AN9" s="36" t="str">
        <f t="shared" ca="1" si="3"/>
        <v>20</v>
      </c>
      <c r="AO9" s="36" t="str" cm="1">
        <f t="array" aca="1" ref="AO9" ca="1">ManualLookup(AB9,BoxVal(ROW(AB9),4,COLUMN(AO7)),INDIRECT(DO$3))</f>
        <v>02</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t="s">
        <v>1047</v>
      </c>
      <c r="AT9" s="34"/>
      <c r="AU9" s="14" t="s">
        <v>898</v>
      </c>
      <c r="AV9" s="14" t="s">
        <v>583</v>
      </c>
      <c r="AW9" s="5" t="s">
        <v>255</v>
      </c>
      <c r="AX9" s="5" t="s">
        <v>255</v>
      </c>
      <c r="AY9" s="5" t="s">
        <v>255</v>
      </c>
      <c r="AZ9" s="5" t="s">
        <v>255</v>
      </c>
      <c r="BB9" s="14" t="s">
        <v>898</v>
      </c>
      <c r="BC9" s="5">
        <v>0</v>
      </c>
      <c r="BD9" s="5">
        <v>0</v>
      </c>
      <c r="BE9" s="5">
        <v>1</v>
      </c>
      <c r="BF9" s="14"/>
      <c r="BG9" s="14"/>
      <c r="BH9" s="14"/>
      <c r="BI9" s="14" t="s">
        <v>811</v>
      </c>
      <c r="BJ9" s="14" t="s">
        <v>562</v>
      </c>
      <c r="BK9" s="14" t="s">
        <v>562</v>
      </c>
      <c r="BM9" s="5">
        <v>7</v>
      </c>
      <c r="BN9" s="5">
        <v>0</v>
      </c>
      <c r="BO9" s="5">
        <v>1</v>
      </c>
      <c r="BP9" s="5">
        <v>0</v>
      </c>
      <c r="BQ9" s="5">
        <v>0</v>
      </c>
      <c r="BU9" s="5" t="s">
        <v>562</v>
      </c>
      <c r="BV9" s="14" t="s">
        <v>562</v>
      </c>
      <c r="BW9" s="14" t="s">
        <v>562</v>
      </c>
      <c r="BY9" s="21" t="s">
        <v>562</v>
      </c>
      <c r="CF9" s="5" t="s">
        <v>562</v>
      </c>
      <c r="CG9" s="5" t="s">
        <v>562</v>
      </c>
      <c r="CH9" s="5" t="s">
        <v>562</v>
      </c>
      <c r="CJ9" s="14" t="s">
        <v>562</v>
      </c>
      <c r="CP9" s="14" t="s">
        <v>562</v>
      </c>
      <c r="CQ9" s="14" t="s">
        <v>562</v>
      </c>
      <c r="CR9" s="14" t="s">
        <v>562</v>
      </c>
      <c r="CT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t="s">
        <v>833</v>
      </c>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f t="shared" ca="1" si="1"/>
        <v>0xA2=-40.30,-39.80;</v>
      </c>
      <c r="V10" s="37"/>
      <c r="W10" s="37"/>
      <c r="X10" s="38">
        <v>5.1110761530210853</v>
      </c>
      <c r="Y10" s="38">
        <v>5.1009999999999822</v>
      </c>
      <c r="Z10" s="55">
        <f t="shared" ca="1" si="2"/>
        <v>5.05</v>
      </c>
      <c r="AA10" s="39" t="s">
        <v>893</v>
      </c>
      <c r="AB10" s="40">
        <v>3</v>
      </c>
      <c r="AC10" s="40" t="s">
        <v>579</v>
      </c>
      <c r="AD10" s="40">
        <v>1</v>
      </c>
      <c r="AE10" s="41">
        <v>0</v>
      </c>
      <c r="AF10" s="42">
        <v>-40.299999999999997</v>
      </c>
      <c r="AG10" s="47">
        <f t="shared" si="8"/>
        <v>-39.799999999999997</v>
      </c>
      <c r="AH10" s="43">
        <f t="shared" ca="1" si="4"/>
        <v>-35.25</v>
      </c>
      <c r="AI10" s="43">
        <f t="shared" ca="1" si="5"/>
        <v>-34.75</v>
      </c>
      <c r="AJ10" s="44" cm="1">
        <f t="array" aca="1" ref="AJ10" ca="1" xml:space="preserve">
N("initial sens-loopgain")+
$AF10-BoxVal(ROW($AA10),26,COLUMN(INDIRECT("T"&amp;(INT(ROW($AA27)/65))*65+2)))</f>
        <v>-40.727999999999994</v>
      </c>
      <c r="AK10" s="44">
        <f t="shared" ca="1" si="6"/>
        <v>-40.227999999999994</v>
      </c>
      <c r="AL10" s="44" cm="1">
        <f t="array" aca="1" ref="AL10" ca="1" xml:space="preserve">
N("initial sens-loopgain-gain-gain ref-vcm")+
$AH10-
BoxVal(ROW($AA10),26,COLUMN(INDIRECT("T"&amp;(INT(ROW($AA27)/65))*65+2)))-
$AB10-
$W10-
IFERROR(VLOOKUP($AC10,$CT$1:$DC$31,7,FALSE),0)</f>
        <v>-39.177999999999997</v>
      </c>
      <c r="AM10" s="44">
        <f t="shared" ca="1" si="7"/>
        <v>-38.677999999999997</v>
      </c>
      <c r="AN10" s="36" t="str">
        <f t="shared" ca="1" si="3"/>
        <v>20</v>
      </c>
      <c r="AO10" s="36" t="str" cm="1">
        <f t="array" aca="1" ref="AO10" ca="1">ManualLookup(AB10,BoxVal(ROW(AB10),4,COLUMN(AO8)),INDIRECT(DO$3))</f>
        <v>02</v>
      </c>
      <c r="AP10" s="36" t="str" cm="1">
        <f t="array" aca="1" ref="AP10" ca="1">ManualLookup(AC10,BoxVal(ROW(AC10),4,COLUMN(AP8)),INDIRECT(DP$3))</f>
        <v>80</v>
      </c>
      <c r="AQ10" s="36" t="str" cm="1">
        <f t="array" aca="1" ref="AQ10" ca="1">ManualLookup(AD10,BoxVal(ROW(AD10),4,COLUMN(AQ8)),INDIRECT(DQ$3))</f>
        <v>00</v>
      </c>
      <c r="AR10" s="36" t="str" cm="1">
        <f t="array" aca="1" ref="AR10" ca="1">ManualLookup(AE10,BoxVal(ROW(AE10),4,COLUMN(AR8)),INDIRECT(DR$3))</f>
        <v>00</v>
      </c>
      <c r="AS10" s="36" t="s">
        <v>1047</v>
      </c>
      <c r="AT10" s="34"/>
      <c r="AU10" s="5" t="s">
        <v>436</v>
      </c>
      <c r="AV10" s="14" t="s">
        <v>818</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v>8</v>
      </c>
      <c r="BN10" s="5">
        <v>1</v>
      </c>
      <c r="BO10" s="5">
        <v>1</v>
      </c>
      <c r="BP10" s="5">
        <v>1</v>
      </c>
      <c r="BQ10" s="5">
        <v>0</v>
      </c>
      <c r="BU10" s="5" t="s">
        <v>562</v>
      </c>
      <c r="BV10" s="14" t="s">
        <v>562</v>
      </c>
      <c r="BW10" s="14" t="s">
        <v>562</v>
      </c>
      <c r="BY10" s="21" t="s">
        <v>562</v>
      </c>
      <c r="CF10" s="5" t="s">
        <v>562</v>
      </c>
      <c r="CG10" s="5" t="s">
        <v>562</v>
      </c>
      <c r="CH10" s="5" t="s">
        <v>562</v>
      </c>
      <c r="CJ10" s="14" t="s">
        <v>562</v>
      </c>
      <c r="CP10" s="14" t="s">
        <v>562</v>
      </c>
      <c r="CQ10" s="14" t="s">
        <v>562</v>
      </c>
      <c r="CR10" s="14" t="s">
        <v>562</v>
      </c>
      <c r="CT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t="s">
        <v>835</v>
      </c>
      <c r="EC10" s="22" t="s">
        <v>621</v>
      </c>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589</v>
      </c>
      <c r="U11" s="36" t="str">
        <f t="shared" ca="1" si="1"/>
        <v>0x23=-40.85,-40.30;</v>
      </c>
      <c r="V11" s="37"/>
      <c r="W11" s="37"/>
      <c r="X11" s="38"/>
      <c r="Y11" s="38"/>
      <c r="Z11" s="55">
        <f t="shared" ca="1" si="2"/>
        <v>5.55</v>
      </c>
      <c r="AA11" s="39" t="s">
        <v>893</v>
      </c>
      <c r="AB11" s="40">
        <v>4</v>
      </c>
      <c r="AC11" s="40" t="s">
        <v>578</v>
      </c>
      <c r="AD11" s="40">
        <v>1</v>
      </c>
      <c r="AE11" s="41">
        <v>0</v>
      </c>
      <c r="AF11" s="42">
        <v>-40.85</v>
      </c>
      <c r="AG11" s="47">
        <f t="shared" si="8"/>
        <v>-40.299999999999997</v>
      </c>
      <c r="AH11" s="43">
        <f t="shared" ca="1" si="4"/>
        <v>-35.300000000000004</v>
      </c>
      <c r="AI11" s="43">
        <f t="shared" ca="1" si="5"/>
        <v>-34.75</v>
      </c>
      <c r="AJ11" s="44" cm="1">
        <f t="array" aca="1" ref="AJ11" ca="1" xml:space="preserve">
N("initial sens-loopgain")+
$AF11-BoxVal(ROW($AA11),26,COLUMN(INDIRECT("T"&amp;(INT(ROW($AA28)/65))*65+2)))</f>
        <v>-41.277999999999999</v>
      </c>
      <c r="AK11" s="44">
        <f t="shared" ca="1" si="6"/>
        <v>-40.727999999999994</v>
      </c>
      <c r="AL11" s="44" cm="1">
        <f t="array" aca="1" ref="AL11" ca="1" xml:space="preserve">
N("initial sens-loopgain-gain-gain ref-vcm")+
$AH11-
BoxVal(ROW($AA11),26,COLUMN(INDIRECT("T"&amp;(INT(ROW($AA28)/65))*65+2)))-
$AB11-
$W11-
IFERROR(VLOOKUP($AC11,$CT$1:$DC$31,7,FALSE),0)</f>
        <v>-39.728000000000002</v>
      </c>
      <c r="AM11" s="44">
        <f t="shared" ca="1" si="7"/>
        <v>-39.177999999999997</v>
      </c>
      <c r="AN11" s="36" t="str">
        <f t="shared" ca="1" si="3"/>
        <v>20</v>
      </c>
      <c r="AO11" s="36" t="str" cm="1">
        <f t="array" aca="1" ref="AO11" ca="1">ManualLookup(AB11,BoxVal(ROW(AB11),4,COLUMN(AO9)),INDIRECT(DO$3))</f>
        <v>03</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t="s">
        <v>1047</v>
      </c>
      <c r="AT11" s="34"/>
      <c r="AU11" s="14" t="s">
        <v>562</v>
      </c>
      <c r="AV11" s="14" t="s">
        <v>562</v>
      </c>
      <c r="AW11" s="5" t="s">
        <v>255</v>
      </c>
      <c r="AX11" s="5" t="s">
        <v>255</v>
      </c>
      <c r="AY11" s="5" t="s">
        <v>255</v>
      </c>
      <c r="AZ11" s="5" t="s">
        <v>255</v>
      </c>
      <c r="BB11" s="14" t="s">
        <v>802</v>
      </c>
      <c r="BC11" s="14"/>
      <c r="BD11" s="14"/>
      <c r="BE11" s="14"/>
      <c r="BF11" s="14"/>
      <c r="BG11" s="14"/>
      <c r="BH11" s="14"/>
      <c r="BI11" s="14" t="s">
        <v>562</v>
      </c>
      <c r="BJ11" s="14" t="s">
        <v>562</v>
      </c>
      <c r="BK11" s="14" t="s">
        <v>562</v>
      </c>
      <c r="BM11" s="5">
        <v>9</v>
      </c>
      <c r="BN11" s="5">
        <v>1</v>
      </c>
      <c r="BO11" s="5">
        <v>0</v>
      </c>
      <c r="BP11" s="5">
        <v>1</v>
      </c>
      <c r="BQ11" s="5">
        <v>1</v>
      </c>
      <c r="BU11" s="5" t="s">
        <v>562</v>
      </c>
      <c r="BV11" s="14" t="s">
        <v>562</v>
      </c>
      <c r="BW11" s="14" t="s">
        <v>562</v>
      </c>
      <c r="BY11" s="21" t="s">
        <v>562</v>
      </c>
      <c r="CF11" s="5" t="s">
        <v>562</v>
      </c>
      <c r="CG11" s="5" t="s">
        <v>562</v>
      </c>
      <c r="CH11" s="5" t="s">
        <v>562</v>
      </c>
      <c r="CJ11" s="14" t="s">
        <v>562</v>
      </c>
      <c r="CP11" s="14" t="s">
        <v>562</v>
      </c>
      <c r="CQ11" s="14" t="s">
        <v>562</v>
      </c>
      <c r="CR11" s="14" t="s">
        <v>562</v>
      </c>
      <c r="CT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5" t="s">
        <v>836</v>
      </c>
      <c r="EC11" s="25" t="s">
        <v>920</v>
      </c>
      <c r="ED11" s="25" t="s">
        <v>920</v>
      </c>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899</v>
      </c>
      <c r="U12" s="36" t="str">
        <f t="shared" ca="1" si="1"/>
        <v>0xAA=-41.25,-40.85;</v>
      </c>
      <c r="V12" s="37"/>
      <c r="W12" s="37"/>
      <c r="X12" s="38">
        <v>6.0902072425829115</v>
      </c>
      <c r="Y12" s="38">
        <v>6.0809999999999365</v>
      </c>
      <c r="Z12" s="55">
        <f t="shared" ca="1" si="2"/>
        <v>6.0952800000000016</v>
      </c>
      <c r="AA12" s="39" t="s">
        <v>893</v>
      </c>
      <c r="AB12" s="40">
        <v>3</v>
      </c>
      <c r="AC12" s="40" t="s">
        <v>579</v>
      </c>
      <c r="AD12" s="40">
        <v>1.0556000000000001</v>
      </c>
      <c r="AE12" s="41">
        <v>0</v>
      </c>
      <c r="AF12" s="42">
        <v>-41.25</v>
      </c>
      <c r="AG12" s="47">
        <f t="shared" ref="AG12:AG18" si="9">AF11</f>
        <v>-40.85</v>
      </c>
      <c r="AH12" s="43">
        <f t="shared" ca="1" si="4"/>
        <v>-35.154719999999998</v>
      </c>
      <c r="AI12" s="43">
        <f t="shared" ca="1" si="5"/>
        <v>-34.754719999999999</v>
      </c>
      <c r="AJ12" s="44" cm="1">
        <f t="array" aca="1" ref="AJ12" ca="1" xml:space="preserve">
N("initial sens-loopgain")+
$AF12-BoxVal(ROW($AA12),26,COLUMN(INDIRECT("T"&amp;(INT(ROW($AA29)/65))*65+2)))</f>
        <v>-41.677999999999997</v>
      </c>
      <c r="AK12" s="44">
        <f t="shared" ca="1" si="6"/>
        <v>-41.277999999999999</v>
      </c>
      <c r="AL12" s="44" cm="1">
        <f t="array" aca="1" ref="AL12" ca="1" xml:space="preserve">
N("initial sens-loopgain-gain-gain ref-vcm")+
$AH12-
BoxVal(ROW($AA12),26,COLUMN(INDIRECT("T"&amp;(INT(ROW($AA29)/65))*65+2)))-
$AB12-
$W12-
IFERROR(VLOOKUP($AC12,$CT$1:$DC$31,7,FALSE),0)</f>
        <v>-39.082719999999995</v>
      </c>
      <c r="AM12" s="44">
        <f t="shared" ca="1" si="7"/>
        <v>-38.682719999999996</v>
      </c>
      <c r="AN12" s="36" t="str">
        <f t="shared" ca="1" si="3"/>
        <v>20</v>
      </c>
      <c r="AO12" s="36" t="str" cm="1">
        <f t="array" aca="1" ref="AO12" ca="1">ManualLookup(AB12,BoxVal(ROW(AB12),4,COLUMN(AO10)),INDIRECT(DO$3))</f>
        <v>02</v>
      </c>
      <c r="AP12" s="36" t="str" cm="1">
        <f t="array" aca="1" ref="AP12" ca="1">ManualLookup(AC12,BoxVal(ROW(AC12),4,COLUMN(AP10)),INDIRECT(DP$3))</f>
        <v>80</v>
      </c>
      <c r="AQ12" s="36" t="str" cm="1">
        <f t="array" aca="1" ref="AQ12" ca="1">ManualLookup(AD12,BoxVal(ROW(AD12),4,COLUMN(AQ10)),INDIRECT(DQ$3))</f>
        <v>08</v>
      </c>
      <c r="AR12" s="36" t="str" cm="1">
        <f t="array" aca="1" ref="AR12" ca="1">ManualLookup(AE12,BoxVal(ROW(AE12),4,COLUMN(AR10)),INDIRECT(DR$3))</f>
        <v>00</v>
      </c>
      <c r="AS12" s="36" t="s">
        <v>1047</v>
      </c>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v>10</v>
      </c>
      <c r="BN12" s="5">
        <v>1</v>
      </c>
      <c r="BO12" s="5">
        <v>0</v>
      </c>
      <c r="BP12" s="5">
        <v>1</v>
      </c>
      <c r="BQ12" s="5">
        <v>0</v>
      </c>
      <c r="BU12" s="5" t="s">
        <v>562</v>
      </c>
      <c r="BV12" s="14" t="s">
        <v>562</v>
      </c>
      <c r="BW12" s="14" t="s">
        <v>562</v>
      </c>
      <c r="BY12" s="21" t="s">
        <v>562</v>
      </c>
      <c r="CF12" s="5" t="s">
        <v>562</v>
      </c>
      <c r="CG12" s="5" t="s">
        <v>562</v>
      </c>
      <c r="CH12" s="5" t="s">
        <v>562</v>
      </c>
      <c r="CJ12" s="14" t="s">
        <v>562</v>
      </c>
      <c r="CP12" s="14" t="s">
        <v>562</v>
      </c>
      <c r="CQ12" s="14" t="s">
        <v>562</v>
      </c>
      <c r="CR12" s="14" t="s">
        <v>562</v>
      </c>
      <c r="CT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5"/>
      <c r="EC12" s="25" t="s">
        <v>921</v>
      </c>
      <c r="ED12" s="25"/>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f t="shared" ca="1" si="1"/>
        <v>0xB2=-41.55,-41.25;</v>
      </c>
      <c r="V13" s="37"/>
      <c r="W13" s="37"/>
      <c r="X13" s="38">
        <v>6.3416869918699241</v>
      </c>
      <c r="Y13" s="38">
        <v>6.325999999999925</v>
      </c>
      <c r="Z13" s="55">
        <f t="shared" ca="1" si="2"/>
        <v>6.3</v>
      </c>
      <c r="AA13" s="39" t="s">
        <v>894</v>
      </c>
      <c r="AB13" s="40">
        <v>3</v>
      </c>
      <c r="AC13" s="40" t="s">
        <v>579</v>
      </c>
      <c r="AD13" s="40">
        <v>1</v>
      </c>
      <c r="AE13" s="41">
        <v>0</v>
      </c>
      <c r="AF13" s="42">
        <v>-41.55</v>
      </c>
      <c r="AG13" s="47">
        <f t="shared" si="9"/>
        <v>-41.25</v>
      </c>
      <c r="AH13" s="43">
        <f t="shared" ca="1" si="4"/>
        <v>-35.25</v>
      </c>
      <c r="AI13" s="43">
        <f t="shared" ca="1" si="5"/>
        <v>-34.950000000000003</v>
      </c>
      <c r="AJ13" s="44" cm="1">
        <f t="array" aca="1" ref="AJ13" ca="1" xml:space="preserve">
N("initial sens-loopgain")+
$AF13-BoxVal(ROW($AA13),26,COLUMN(INDIRECT("T"&amp;(INT(ROW($AA30)/65))*65+2)))</f>
        <v>-41.977999999999994</v>
      </c>
      <c r="AK13" s="44">
        <f t="shared" ca="1" si="6"/>
        <v>-41.677999999999997</v>
      </c>
      <c r="AL13" s="44" cm="1">
        <f t="array" aca="1" ref="AL13" ca="1" xml:space="preserve">
N("initial sens-loopgain-gain-gain ref-vcm")+
$AH13-
BoxVal(ROW($AA13),26,COLUMN(INDIRECT("T"&amp;(INT(ROW($AA30)/65))*65+2)))-
$AB13-
$W13-
IFERROR(VLOOKUP($AC13,$CT$1:$DC$31,7,FALSE),0)</f>
        <v>-39.177999999999997</v>
      </c>
      <c r="AM13" s="44">
        <f t="shared" ca="1" si="7"/>
        <v>-38.878</v>
      </c>
      <c r="AN13" s="36" t="str">
        <f t="shared" ca="1" si="3"/>
        <v>30</v>
      </c>
      <c r="AO13" s="36" t="str" cm="1">
        <f t="array" aca="1" ref="AO13" ca="1">ManualLookup(AB13,BoxVal(ROW(AB13),4,COLUMN(AO11)),INDIRECT(DO$3))</f>
        <v>02</v>
      </c>
      <c r="AP13" s="36" t="str" cm="1">
        <f t="array" aca="1" ref="AP13" ca="1">ManualLookup(AC13,BoxVal(ROW(AC13),4,COLUMN(AP11)),INDIRECT(DP$3))</f>
        <v>80</v>
      </c>
      <c r="AQ13" s="36" t="str" cm="1">
        <f t="array" aca="1" ref="AQ13" ca="1">ManualLookup(AD13,BoxVal(ROW(AD13),4,COLUMN(AQ11)),INDIRECT(DQ$3))</f>
        <v>00</v>
      </c>
      <c r="AR13" s="36" t="str" cm="1">
        <f t="array" aca="1" ref="AR13" ca="1">ManualLookup(AE13,BoxVal(ROW(AE13),4,COLUMN(AR11)),INDIRECT(DR$3))</f>
        <v>00</v>
      </c>
      <c r="AS13" s="36" t="s">
        <v>1047</v>
      </c>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11</v>
      </c>
      <c r="BN13" s="5">
        <v>1</v>
      </c>
      <c r="BO13" s="5">
        <v>0</v>
      </c>
      <c r="BP13" s="5">
        <v>0</v>
      </c>
      <c r="BQ13" s="5">
        <v>1</v>
      </c>
      <c r="BU13" s="5" t="s">
        <v>562</v>
      </c>
      <c r="BV13" s="14" t="s">
        <v>562</v>
      </c>
      <c r="BW13" s="14" t="s">
        <v>562</v>
      </c>
      <c r="BY13" s="21" t="s">
        <v>562</v>
      </c>
      <c r="CF13" s="5" t="s">
        <v>562</v>
      </c>
      <c r="CG13" s="5" t="s">
        <v>562</v>
      </c>
      <c r="CH13" s="5" t="s">
        <v>562</v>
      </c>
      <c r="CJ13" s="14" t="s">
        <v>562</v>
      </c>
      <c r="CP13" s="14" t="s">
        <v>562</v>
      </c>
      <c r="CQ13" s="14" t="s">
        <v>562</v>
      </c>
      <c r="CR13" s="14" t="s">
        <v>562</v>
      </c>
      <c r="CT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2"/>
      <c r="EC13" s="22" t="s">
        <v>922</v>
      </c>
      <c r="ED13" s="22"/>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912</v>
      </c>
      <c r="U14" s="36" t="str">
        <f t="shared" ca="1" si="1"/>
        <v>0x33=-41.90,-41.55;</v>
      </c>
      <c r="V14" s="37">
        <v>-0.15</v>
      </c>
      <c r="W14" s="37"/>
      <c r="X14" s="38">
        <v>6.6474102079395028</v>
      </c>
      <c r="Y14" s="38">
        <v>6.6549999999999097</v>
      </c>
      <c r="Z14" s="55">
        <f t="shared" ca="1" si="2"/>
        <v>6.6499999999999995</v>
      </c>
      <c r="AA14" s="39" t="s">
        <v>894</v>
      </c>
      <c r="AB14" s="40">
        <v>4</v>
      </c>
      <c r="AC14" s="40" t="s">
        <v>578</v>
      </c>
      <c r="AD14" s="40">
        <v>1</v>
      </c>
      <c r="AE14" s="41">
        <v>0</v>
      </c>
      <c r="AF14" s="42">
        <v>-41.9</v>
      </c>
      <c r="AG14" s="47">
        <f t="shared" si="9"/>
        <v>-41.55</v>
      </c>
      <c r="AH14" s="43">
        <f t="shared" ca="1" si="4"/>
        <v>-35.25</v>
      </c>
      <c r="AI14" s="43">
        <f t="shared" ca="1" si="5"/>
        <v>-34.9</v>
      </c>
      <c r="AJ14" s="44" cm="1">
        <f t="array" aca="1" ref="AJ14" ca="1" xml:space="preserve">
N("initial sens-loopgain")+
$AF14-BoxVal(ROW($AA14),26,COLUMN(INDIRECT("T"&amp;(INT(ROW($AA31)/65))*65+2)))</f>
        <v>-42.327999999999996</v>
      </c>
      <c r="AK14" s="44">
        <f t="shared" ca="1" si="6"/>
        <v>-41.977999999999994</v>
      </c>
      <c r="AL14" s="44" cm="1">
        <f t="array" aca="1" ref="AL14" ca="1" xml:space="preserve">
N("initial sens-loopgain-gain-gain ref-vcm")+
$AH14-
BoxVal(ROW($AA14),26,COLUMN(INDIRECT("T"&amp;(INT(ROW($AA31)/65))*65+2)))-
$AB14-
$W14-
IFERROR(VLOOKUP($AC14,$CT$1:$DC$31,7,FALSE),0)</f>
        <v>-39.677999999999997</v>
      </c>
      <c r="AM14" s="44">
        <f t="shared" ca="1" si="7"/>
        <v>-39.327999999999996</v>
      </c>
      <c r="AN14" s="36" t="str">
        <f t="shared" ca="1" si="3"/>
        <v>30</v>
      </c>
      <c r="AO14" s="36" t="str" cm="1">
        <f t="array" aca="1" ref="AO14" ca="1">ManualLookup(AB14,BoxVal(ROW(AB14),4,COLUMN(AO12)),INDIRECT(DO$3))</f>
        <v>03</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00</v>
      </c>
      <c r="AS14" s="36" t="s">
        <v>1047</v>
      </c>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12</v>
      </c>
      <c r="BN14" s="5">
        <v>1</v>
      </c>
      <c r="BO14" s="5">
        <v>1</v>
      </c>
      <c r="BP14" s="5">
        <v>1</v>
      </c>
      <c r="BQ14" s="5">
        <v>1</v>
      </c>
      <c r="BU14" s="5" t="s">
        <v>562</v>
      </c>
      <c r="BV14" s="14" t="s">
        <v>562</v>
      </c>
      <c r="BW14" s="14" t="s">
        <v>562</v>
      </c>
      <c r="BY14" s="21" t="s">
        <v>562</v>
      </c>
      <c r="CF14" s="5" t="s">
        <v>562</v>
      </c>
      <c r="CG14" s="5" t="s">
        <v>562</v>
      </c>
      <c r="CH14" s="5" t="s">
        <v>562</v>
      </c>
      <c r="CJ14" s="14" t="s">
        <v>562</v>
      </c>
      <c r="CP14" s="14" t="s">
        <v>562</v>
      </c>
      <c r="CQ14" s="14" t="s">
        <v>562</v>
      </c>
      <c r="CR14" s="14" t="s">
        <v>562</v>
      </c>
      <c r="CT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5" t="s">
        <v>930</v>
      </c>
      <c r="EC14" s="25" t="s">
        <v>925</v>
      </c>
      <c r="ED14" s="25" t="s">
        <v>846</v>
      </c>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913</v>
      </c>
      <c r="U15" s="36" t="str">
        <f t="shared" ca="1" si="1"/>
        <v>0xB3=-42.35,-41.90;</v>
      </c>
      <c r="V15" s="37">
        <v>-0.15</v>
      </c>
      <c r="W15" s="37"/>
      <c r="X15" s="38">
        <v>7.1344397759103471</v>
      </c>
      <c r="Y15" s="38">
        <v>7.1939999999998845</v>
      </c>
      <c r="Z15" s="55">
        <f t="shared" ca="1" si="2"/>
        <v>7.1499999999999995</v>
      </c>
      <c r="AA15" s="39" t="s">
        <v>894</v>
      </c>
      <c r="AB15" s="40">
        <v>4</v>
      </c>
      <c r="AC15" s="40" t="s">
        <v>579</v>
      </c>
      <c r="AD15" s="40">
        <v>1</v>
      </c>
      <c r="AE15" s="41">
        <v>0</v>
      </c>
      <c r="AF15" s="42">
        <v>-42.35</v>
      </c>
      <c r="AG15" s="47">
        <f t="shared" si="9"/>
        <v>-41.9</v>
      </c>
      <c r="AH15" s="43">
        <f t="shared" ca="1" si="4"/>
        <v>-35.200000000000003</v>
      </c>
      <c r="AI15" s="43">
        <f t="shared" ca="1" si="5"/>
        <v>-34.75</v>
      </c>
      <c r="AJ15" s="44" cm="1">
        <f t="array" aca="1" ref="AJ15" ca="1" xml:space="preserve">
N("initial sens-loopgain")+
$AF15-BoxVal(ROW($AA15),26,COLUMN(INDIRECT("T"&amp;(INT(ROW($AA32)/65))*65+2)))</f>
        <v>-42.777999999999999</v>
      </c>
      <c r="AK15" s="44">
        <f t="shared" ca="1" si="6"/>
        <v>-42.327999999999996</v>
      </c>
      <c r="AL15" s="44" cm="1">
        <f t="array" aca="1" ref="AL15" ca="1" xml:space="preserve">
N("initial sens-loopgain-gain-gain ref-vcm")+
$AH15-
BoxVal(ROW($AA15),26,COLUMN(INDIRECT("T"&amp;(INT(ROW($AA32)/65))*65+2)))-
$AB15-
$W15-
IFERROR(VLOOKUP($AC15,$CT$1:$DC$31,7,FALSE),0)</f>
        <v>-40.128</v>
      </c>
      <c r="AM15" s="44">
        <f t="shared" ca="1" si="7"/>
        <v>-39.677999999999997</v>
      </c>
      <c r="AN15" s="36" t="str">
        <f t="shared" ca="1" si="3"/>
        <v>30</v>
      </c>
      <c r="AO15" s="36" t="str" cm="1">
        <f t="array" aca="1" ref="AO15" ca="1">ManualLookup(AB15,BoxVal(ROW(AB15),4,COLUMN(AO13)),INDIRECT(DO$3))</f>
        <v>03</v>
      </c>
      <c r="AP15" s="36" t="str" cm="1">
        <f t="array" aca="1" ref="AP15" ca="1">ManualLookup(AC15,BoxVal(ROW(AC15),4,COLUMN(AP13)),INDIRECT(DP$3))</f>
        <v>80</v>
      </c>
      <c r="AQ15" s="36" t="str" cm="1">
        <f t="array" aca="1" ref="AQ15" ca="1">ManualLookup(AD15,BoxVal(ROW(AD15),4,COLUMN(AQ13)),INDIRECT(DQ$3))</f>
        <v>00</v>
      </c>
      <c r="AR15" s="36" t="str" cm="1">
        <f t="array" aca="1" ref="AR15" ca="1">ManualLookup(AE15,BoxVal(ROW(AE15),4,COLUMN(AR13)),INDIRECT(DR$3))</f>
        <v>00</v>
      </c>
      <c r="AS15" s="36" t="s">
        <v>1047</v>
      </c>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13</v>
      </c>
      <c r="BN15" s="5">
        <v>1</v>
      </c>
      <c r="BO15" s="5">
        <v>1</v>
      </c>
      <c r="BP15" s="5">
        <v>0</v>
      </c>
      <c r="BQ15" s="5">
        <v>0</v>
      </c>
      <c r="BU15" s="5" t="s">
        <v>562</v>
      </c>
      <c r="BV15" s="14" t="s">
        <v>562</v>
      </c>
      <c r="BW15" s="14" t="s">
        <v>562</v>
      </c>
      <c r="BY15" s="21" t="s">
        <v>562</v>
      </c>
      <c r="CF15" s="5" t="s">
        <v>562</v>
      </c>
      <c r="CG15" s="5" t="s">
        <v>562</v>
      </c>
      <c r="CH15" s="5" t="s">
        <v>562</v>
      </c>
      <c r="CJ15" s="14" t="s">
        <v>562</v>
      </c>
      <c r="CP15" s="14" t="s">
        <v>562</v>
      </c>
      <c r="CQ15" s="14" t="s">
        <v>562</v>
      </c>
      <c r="CR15" s="14" t="s">
        <v>562</v>
      </c>
      <c r="CT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5"/>
      <c r="EC15" s="25" t="s">
        <v>926</v>
      </c>
      <c r="ED15" s="25"/>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t="str">
        <f t="shared" ca="1" si="1"/>
        <v>0xBA=-42.50,-42.35;</v>
      </c>
      <c r="V16" s="37">
        <v>-0.2</v>
      </c>
      <c r="W16" s="37"/>
      <c r="X16" s="38">
        <v>7.2592753623188404</v>
      </c>
      <c r="Y16" s="38">
        <v>7.2569999999998815</v>
      </c>
      <c r="Z16" s="55">
        <f t="shared" ca="1" si="2"/>
        <v>7.2453600000000016</v>
      </c>
      <c r="AA16" s="39" t="s">
        <v>894</v>
      </c>
      <c r="AB16" s="40">
        <v>3</v>
      </c>
      <c r="AC16" s="40" t="s">
        <v>579</v>
      </c>
      <c r="AD16" s="40">
        <v>1.0556000000000001</v>
      </c>
      <c r="AE16" s="41">
        <v>0</v>
      </c>
      <c r="AF16" s="42">
        <v>-42.5</v>
      </c>
      <c r="AG16" s="47">
        <f t="shared" si="9"/>
        <v>-42.35</v>
      </c>
      <c r="AH16" s="43">
        <f t="shared" ca="1" si="4"/>
        <v>-35.254639999999995</v>
      </c>
      <c r="AI16" s="43">
        <f t="shared" ca="1" si="5"/>
        <v>-35.104640000000003</v>
      </c>
      <c r="AJ16" s="44" cm="1">
        <f t="array" aca="1" ref="AJ16" ca="1" xml:space="preserve">
N("initial sens-loopgain")+
$AF16-BoxVal(ROW($AA16),26,COLUMN(INDIRECT("T"&amp;(INT(ROW($AA33)/65))*65+2)))</f>
        <v>-42.927999999999997</v>
      </c>
      <c r="AK16" s="44">
        <f t="shared" ca="1" si="6"/>
        <v>-42.777999999999999</v>
      </c>
      <c r="AL16" s="44" cm="1">
        <f t="array" aca="1" ref="AL16" ca="1" xml:space="preserve">
N("initial sens-loopgain-gain-gain ref-vcm")+
$AH16-
BoxVal(ROW($AA16),26,COLUMN(INDIRECT("T"&amp;(INT(ROW($AA33)/65))*65+2)))-
$AB16-
$W16-
IFERROR(VLOOKUP($AC16,$CT$1:$DC$31,7,FALSE),0)</f>
        <v>-39.182639999999992</v>
      </c>
      <c r="AM16" s="44">
        <f t="shared" ca="1" si="7"/>
        <v>-39.032639999999994</v>
      </c>
      <c r="AN16" s="36" t="str">
        <f t="shared" ca="1" si="3"/>
        <v>30</v>
      </c>
      <c r="AO16" s="36" t="str" cm="1">
        <f t="array" aca="1" ref="AO16" ca="1">ManualLookup(AB16,BoxVal(ROW(AB16),4,COLUMN(AO14)),INDIRECT(DO$3))</f>
        <v>02</v>
      </c>
      <c r="AP16" s="36" t="str" cm="1">
        <f t="array" aca="1" ref="AP16" ca="1">ManualLookup(AC16,BoxVal(ROW(AC16),4,COLUMN(AP14)),INDIRECT(DP$3))</f>
        <v>80</v>
      </c>
      <c r="AQ16" s="36" t="str" cm="1">
        <f t="array" aca="1" ref="AQ16" ca="1">ManualLookup(AD16,BoxVal(ROW(AD16),4,COLUMN(AQ14)),INDIRECT(DQ$3))</f>
        <v>08</v>
      </c>
      <c r="AR16" s="36" t="str" cm="1">
        <f t="array" aca="1" ref="AR16" ca="1">ManualLookup(AE16,BoxVal(ROW(AE16),4,COLUMN(AR14)),INDIRECT(DR$3))</f>
        <v>00</v>
      </c>
      <c r="AS16" s="36" t="s">
        <v>1047</v>
      </c>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5" t="s">
        <v>562</v>
      </c>
      <c r="BW16" s="5" t="s">
        <v>562</v>
      </c>
      <c r="BY16" s="21" t="s">
        <v>562</v>
      </c>
      <c r="CF16" s="5" t="s">
        <v>562</v>
      </c>
      <c r="CG16" s="5" t="s">
        <v>562</v>
      </c>
      <c r="CH16" s="5" t="s">
        <v>562</v>
      </c>
      <c r="CJ16" s="14" t="s">
        <v>562</v>
      </c>
      <c r="CP16" s="14" t="s">
        <v>562</v>
      </c>
      <c r="CQ16" s="14" t="s">
        <v>562</v>
      </c>
      <c r="CR16" s="14" t="s">
        <v>562</v>
      </c>
      <c r="CT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5"/>
      <c r="EC16" s="25" t="s">
        <v>927</v>
      </c>
      <c r="ED16" s="25"/>
    </row>
    <row r="17" spans="1:134"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t="str">
        <f t="shared" ca="1" si="1"/>
        <v>0x3B=-42.80,-42.50;</v>
      </c>
      <c r="V17" s="37">
        <v>-0.4</v>
      </c>
      <c r="W17" s="37"/>
      <c r="X17" s="38">
        <v>7.5501923076923116</v>
      </c>
      <c r="Y17" s="38">
        <v>7.6069999999998652</v>
      </c>
      <c r="Z17" s="55">
        <f t="shared" ca="1" si="2"/>
        <v>7.5453600000000014</v>
      </c>
      <c r="AA17" s="39" t="s">
        <v>894</v>
      </c>
      <c r="AB17" s="40">
        <v>4</v>
      </c>
      <c r="AC17" s="40" t="s">
        <v>578</v>
      </c>
      <c r="AD17" s="40">
        <v>1.0556000000000001</v>
      </c>
      <c r="AE17" s="41">
        <v>0</v>
      </c>
      <c r="AF17" s="42">
        <v>-42.8</v>
      </c>
      <c r="AG17" s="47">
        <f t="shared" si="9"/>
        <v>-42.5</v>
      </c>
      <c r="AH17" s="43">
        <f t="shared" ca="1" si="4"/>
        <v>-35.254639999999995</v>
      </c>
      <c r="AI17" s="43">
        <f t="shared" ca="1" si="5"/>
        <v>-34.954639999999998</v>
      </c>
      <c r="AJ17" s="44" cm="1">
        <f t="array" aca="1" ref="AJ17" ca="1" xml:space="preserve">
N("initial sens-loopgain")+
$AF17-BoxVal(ROW($AA17),26,COLUMN(INDIRECT("T"&amp;(INT(ROW($AA34)/65))*65+2)))</f>
        <v>-43.227999999999994</v>
      </c>
      <c r="AK17" s="44">
        <f t="shared" ca="1" si="6"/>
        <v>-42.927999999999997</v>
      </c>
      <c r="AL17" s="44" cm="1">
        <f t="array" aca="1" ref="AL17" ca="1" xml:space="preserve">
N("initial sens-loopgain-gain-gain ref-vcm")+
$AH17-
BoxVal(ROW($AA17),26,COLUMN(INDIRECT("T"&amp;(INT(ROW($AA34)/65))*65+2)))-
$AB17-
$W17-
IFERROR(VLOOKUP($AC17,$CT$1:$DC$31,7,FALSE),0)</f>
        <v>-39.682639999999992</v>
      </c>
      <c r="AM17" s="44">
        <f t="shared" ca="1" si="7"/>
        <v>-39.382639999999995</v>
      </c>
      <c r="AN17" s="36" t="str">
        <f t="shared" ca="1" si="3"/>
        <v>30</v>
      </c>
      <c r="AO17" s="36" t="str" cm="1">
        <f t="array" aca="1" ref="AO17" ca="1">ManualLookup(AB17,BoxVal(ROW(AB17),4,COLUMN(AO15)),INDIRECT(DO$3))</f>
        <v>03</v>
      </c>
      <c r="AP17" s="36" t="str" cm="1">
        <f t="array" aca="1" ref="AP17" ca="1">ManualLookup(AC17,BoxVal(ROW(AC17),4,COLUMN(AP15)),INDIRECT(DP$3))</f>
        <v>00</v>
      </c>
      <c r="AQ17" s="36" t="str" cm="1">
        <f t="array" aca="1" ref="AQ17" ca="1">ManualLookup(AD17,BoxVal(ROW(AD17),4,COLUMN(AQ15)),INDIRECT(DQ$3))</f>
        <v>08</v>
      </c>
      <c r="AR17" s="36" t="str" cm="1">
        <f t="array" aca="1" ref="AR17" ca="1">ManualLookup(AE17,BoxVal(ROW(AE17),4,COLUMN(AR15)),INDIRECT(DR$3))</f>
        <v>00</v>
      </c>
      <c r="AS17" s="36" t="s">
        <v>1047</v>
      </c>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5" t="s">
        <v>562</v>
      </c>
      <c r="BW17" s="5" t="s">
        <v>562</v>
      </c>
      <c r="BY17" s="21" t="s">
        <v>562</v>
      </c>
      <c r="CF17" s="5" t="s">
        <v>562</v>
      </c>
      <c r="CG17" s="5" t="s">
        <v>562</v>
      </c>
      <c r="CH17" s="5" t="s">
        <v>562</v>
      </c>
      <c r="CJ17" s="14" t="s">
        <v>562</v>
      </c>
      <c r="CP17" s="14" t="s">
        <v>562</v>
      </c>
      <c r="CQ17" s="14" t="s">
        <v>562</v>
      </c>
      <c r="CR17" s="14" t="s">
        <v>562</v>
      </c>
      <c r="CT17" s="14" t="s">
        <v>562</v>
      </c>
      <c r="DB17" s="14" t="s">
        <v>562</v>
      </c>
      <c r="DC17" s="14" t="s">
        <v>562</v>
      </c>
      <c r="DE17" s="5" t="s">
        <v>255</v>
      </c>
      <c r="DF17" s="5" t="s">
        <v>255</v>
      </c>
      <c r="DG17" s="5" t="s">
        <v>255</v>
      </c>
      <c r="DH17" s="5" t="s">
        <v>255</v>
      </c>
      <c r="DI17" s="5" t="s">
        <v>255</v>
      </c>
      <c r="DJ17" s="5" t="s">
        <v>255</v>
      </c>
      <c r="DL17" s="5" t="s">
        <v>255</v>
      </c>
      <c r="DM17" s="5" t="s">
        <v>255</v>
      </c>
      <c r="DX17" s="22"/>
      <c r="DY17" s="22"/>
      <c r="DZ17" s="22"/>
      <c r="EB17" s="25"/>
      <c r="EC17" s="25" t="s">
        <v>928</v>
      </c>
      <c r="ED17" s="25"/>
    </row>
    <row r="18" spans="1:134"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v>
      </c>
      <c r="U18" s="36" t="str">
        <f t="shared" ca="1" si="1"/>
        <v>0xBB=-43.40,-42.80;</v>
      </c>
      <c r="V18" s="37">
        <v>-0.4</v>
      </c>
      <c r="W18" s="37"/>
      <c r="X18" s="38">
        <v>8.0215853658536584</v>
      </c>
      <c r="Y18" s="38">
        <v>7.9919999999998472</v>
      </c>
      <c r="Z18" s="55">
        <f t="shared" ca="1" si="2"/>
        <v>8.0453600000000005</v>
      </c>
      <c r="AA18" s="39" t="s">
        <v>894</v>
      </c>
      <c r="AB18" s="40">
        <v>4</v>
      </c>
      <c r="AC18" s="40" t="s">
        <v>579</v>
      </c>
      <c r="AD18" s="40">
        <v>1.0556000000000001</v>
      </c>
      <c r="AE18" s="41">
        <v>0</v>
      </c>
      <c r="AF18" s="42">
        <v>-43.4</v>
      </c>
      <c r="AG18" s="47">
        <f t="shared" si="9"/>
        <v>-42.8</v>
      </c>
      <c r="AH18" s="43">
        <f t="shared" ca="1" si="4"/>
        <v>-35.354639999999996</v>
      </c>
      <c r="AI18" s="43">
        <f t="shared" ca="1" si="5"/>
        <v>-34.754639999999995</v>
      </c>
      <c r="AJ18" s="44" cm="1">
        <f t="array" aca="1" ref="AJ18" ca="1" xml:space="preserve">
N("initial sens-loopgain")+
$AF18-BoxVal(ROW($AA18),26,COLUMN(INDIRECT("T"&amp;(INT(ROW($AA35)/65))*65+2)))</f>
        <v>-43.827999999999996</v>
      </c>
      <c r="AK18" s="44">
        <f t="shared" ca="1" si="6"/>
        <v>-43.227999999999994</v>
      </c>
      <c r="AL18" s="44" cm="1">
        <f t="array" aca="1" ref="AL18" ca="1" xml:space="preserve">
N("initial sens-loopgain-gain-gain ref-vcm")+
$AH18-
BoxVal(ROW($AA18),26,COLUMN(INDIRECT("T"&amp;(INT(ROW($AA35)/65))*65+2)))-
$AB18-
$W18-
IFERROR(VLOOKUP($AC18,$CT$1:$DC$31,7,FALSE),0)</f>
        <v>-40.282639999999994</v>
      </c>
      <c r="AM18" s="44">
        <f t="shared" ca="1" si="7"/>
        <v>-39.682639999999992</v>
      </c>
      <c r="AN18" s="36" t="str">
        <f t="shared" ca="1" si="3"/>
        <v>30</v>
      </c>
      <c r="AO18" s="36" t="str" cm="1">
        <f t="array" aca="1" ref="AO18" ca="1">ManualLookup(AB18,BoxVal(ROW(AB18),4,COLUMN(AO16)),INDIRECT(DO$3))</f>
        <v>03</v>
      </c>
      <c r="AP18" s="36" t="str" cm="1">
        <f t="array" aca="1" ref="AP18" ca="1">ManualLookup(AC18,BoxVal(ROW(AC18),4,COLUMN(AP16)),INDIRECT(DP$3))</f>
        <v>80</v>
      </c>
      <c r="AQ18" s="36" t="str" cm="1">
        <f t="array" aca="1" ref="AQ18" ca="1">ManualLookup(AD18,BoxVal(ROW(AD18),4,COLUMN(AQ16)),INDIRECT(DQ$3))</f>
        <v>08</v>
      </c>
      <c r="AR18" s="36" t="str" cm="1">
        <f t="array" aca="1" ref="AR18" ca="1">ManualLookup(AE18,BoxVal(ROW(AE18),4,COLUMN(AR16)),INDIRECT(DR$3))</f>
        <v>00</v>
      </c>
      <c r="AS18" s="36" t="s">
        <v>1047</v>
      </c>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5" t="s">
        <v>562</v>
      </c>
      <c r="BW18" s="5" t="s">
        <v>562</v>
      </c>
      <c r="BY18" s="21" t="s">
        <v>562</v>
      </c>
      <c r="CF18" s="5" t="s">
        <v>562</v>
      </c>
      <c r="CG18" s="5" t="s">
        <v>562</v>
      </c>
      <c r="CH18" s="5" t="s">
        <v>562</v>
      </c>
      <c r="CJ18" s="14" t="s">
        <v>562</v>
      </c>
      <c r="CP18" s="14" t="s">
        <v>562</v>
      </c>
      <c r="CQ18" s="14" t="s">
        <v>562</v>
      </c>
      <c r="CR18" s="14" t="s">
        <v>562</v>
      </c>
      <c r="CT18" s="14" t="s">
        <v>562</v>
      </c>
      <c r="DB18" s="14" t="s">
        <v>562</v>
      </c>
      <c r="DC18" s="14" t="s">
        <v>562</v>
      </c>
      <c r="DE18" s="5" t="s">
        <v>255</v>
      </c>
      <c r="DF18" s="5" t="s">
        <v>255</v>
      </c>
      <c r="DG18" s="5" t="s">
        <v>255</v>
      </c>
      <c r="DH18" s="5" t="s">
        <v>255</v>
      </c>
      <c r="DI18" s="5" t="s">
        <v>255</v>
      </c>
      <c r="DJ18" s="5" t="s">
        <v>255</v>
      </c>
      <c r="DL18" s="5" t="s">
        <v>255</v>
      </c>
      <c r="DM18" s="5" t="s">
        <v>255</v>
      </c>
      <c r="DX18" s="22"/>
      <c r="DY18" s="22"/>
      <c r="DZ18" s="22"/>
      <c r="EB18" s="22"/>
      <c r="EC18" s="22" t="s">
        <v>929</v>
      </c>
      <c r="ED18" s="22"/>
    </row>
    <row r="19" spans="1:134"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VLOOKUP(T4,MPN!$A$1:$E$1000,4,FALSE)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B19" s="14" t="s">
        <v>562</v>
      </c>
      <c r="DC19" s="14" t="s">
        <v>562</v>
      </c>
      <c r="DE19" s="5" t="s">
        <v>255</v>
      </c>
      <c r="DF19" s="5" t="s">
        <v>255</v>
      </c>
      <c r="DG19" s="5" t="s">
        <v>255</v>
      </c>
      <c r="DH19" s="5" t="s">
        <v>255</v>
      </c>
      <c r="DI19" s="5" t="s">
        <v>255</v>
      </c>
      <c r="DJ19" s="5" t="s">
        <v>255</v>
      </c>
      <c r="DL19" s="5" t="s">
        <v>255</v>
      </c>
      <c r="DM19" s="5" t="s">
        <v>255</v>
      </c>
      <c r="DX19" s="22"/>
      <c r="DY19" s="22"/>
      <c r="DZ19" s="22"/>
      <c r="EB19" s="22" t="s">
        <v>674</v>
      </c>
      <c r="EC19" s="22" t="s">
        <v>849</v>
      </c>
      <c r="ED19" s="22" t="s">
        <v>850</v>
      </c>
    </row>
    <row r="20" spans="1:134"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B20" s="14" t="s">
        <v>562</v>
      </c>
      <c r="DC20" s="14" t="s">
        <v>562</v>
      </c>
      <c r="DE20" s="5" t="s">
        <v>255</v>
      </c>
      <c r="DF20" s="5" t="s">
        <v>255</v>
      </c>
      <c r="DG20" s="5" t="s">
        <v>255</v>
      </c>
      <c r="DH20" s="5" t="s">
        <v>255</v>
      </c>
      <c r="DI20" s="5" t="s">
        <v>255</v>
      </c>
      <c r="DJ20" s="5" t="s">
        <v>255</v>
      </c>
      <c r="DL20" s="5" t="s">
        <v>255</v>
      </c>
      <c r="DM20" s="5" t="s">
        <v>255</v>
      </c>
      <c r="DX20" s="22"/>
      <c r="DY20" s="22"/>
      <c r="DZ20" s="22"/>
      <c r="EB20" s="22" t="s">
        <v>672</v>
      </c>
      <c r="EC20" s="22" t="s">
        <v>677</v>
      </c>
      <c r="ED20" s="22"/>
    </row>
    <row r="21" spans="1:134"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10V_TestMode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B21" s="14" t="s">
        <v>562</v>
      </c>
      <c r="DC21" s="14" t="s">
        <v>562</v>
      </c>
      <c r="DE21" s="5" t="s">
        <v>255</v>
      </c>
      <c r="DF21" s="5" t="s">
        <v>255</v>
      </c>
      <c r="DG21" s="5" t="s">
        <v>255</v>
      </c>
      <c r="DH21" s="5" t="s">
        <v>255</v>
      </c>
      <c r="DI21" s="5" t="s">
        <v>255</v>
      </c>
      <c r="DJ21" s="5" t="s">
        <v>255</v>
      </c>
      <c r="DL21" s="5" t="s">
        <v>255</v>
      </c>
      <c r="DM21" s="5" t="s">
        <v>255</v>
      </c>
      <c r="DX21" s="22"/>
      <c r="DY21" s="22"/>
      <c r="DZ21" s="22"/>
      <c r="EB21" s="25" t="s">
        <v>625</v>
      </c>
      <c r="EC21" s="25" t="s">
        <v>851</v>
      </c>
      <c r="ED21" s="25" t="s">
        <v>626</v>
      </c>
    </row>
    <row r="22" spans="1:134"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VLOOKUP($T4,MPN!$A$1:$E$500,2,FALSE)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B22" s="14" t="s">
        <v>562</v>
      </c>
      <c r="DC22" s="14" t="s">
        <v>562</v>
      </c>
      <c r="DE22" s="5" t="s">
        <v>255</v>
      </c>
      <c r="DF22" s="5" t="s">
        <v>255</v>
      </c>
      <c r="DG22" s="5" t="s">
        <v>255</v>
      </c>
      <c r="DH22" s="5" t="s">
        <v>255</v>
      </c>
      <c r="DI22" s="5" t="s">
        <v>255</v>
      </c>
      <c r="DJ22" s="5" t="s">
        <v>255</v>
      </c>
      <c r="DL22" s="5" t="s">
        <v>255</v>
      </c>
      <c r="DM22" s="5" t="s">
        <v>255</v>
      </c>
      <c r="DX22" s="22"/>
      <c r="DY22" s="22"/>
      <c r="DZ22" s="22"/>
      <c r="EB22" s="25"/>
      <c r="EC22" s="25" t="s">
        <v>923</v>
      </c>
      <c r="ED22" s="25"/>
    </row>
    <row r="23" spans="1:134"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e">
        <f>VLOOKUP($T5,ASIC!$A$1:$B$200,2,FALSE)</f>
        <v>#N/A</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B23" s="14" t="s">
        <v>562</v>
      </c>
      <c r="DC23" s="14" t="s">
        <v>562</v>
      </c>
      <c r="DE23" s="5" t="s">
        <v>255</v>
      </c>
      <c r="DF23" s="5" t="s">
        <v>255</v>
      </c>
      <c r="DG23" s="5" t="s">
        <v>255</v>
      </c>
      <c r="DH23" s="5" t="s">
        <v>255</v>
      </c>
      <c r="DI23" s="5" t="s">
        <v>255</v>
      </c>
      <c r="DJ23" s="5" t="s">
        <v>255</v>
      </c>
      <c r="DL23" s="5" t="s">
        <v>255</v>
      </c>
      <c r="DM23" s="5" t="s">
        <v>255</v>
      </c>
      <c r="DX23" s="22"/>
      <c r="DY23" s="22"/>
      <c r="DZ23" s="22"/>
      <c r="EB23" s="22"/>
      <c r="EC23" s="22" t="s">
        <v>924</v>
      </c>
      <c r="ED23" s="22"/>
    </row>
    <row r="24" spans="1:134"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N014A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B24" s="14" t="s">
        <v>562</v>
      </c>
      <c r="DC24" s="14" t="s">
        <v>562</v>
      </c>
      <c r="DE24" s="5" t="s">
        <v>255</v>
      </c>
      <c r="DF24" s="5" t="s">
        <v>255</v>
      </c>
      <c r="DG24" s="5" t="s">
        <v>255</v>
      </c>
      <c r="DH24" s="5" t="s">
        <v>255</v>
      </c>
      <c r="DI24" s="5" t="s">
        <v>255</v>
      </c>
      <c r="DJ24" s="5" t="s">
        <v>255</v>
      </c>
      <c r="DL24" s="5" t="s">
        <v>255</v>
      </c>
      <c r="DM24" s="5" t="s">
        <v>255</v>
      </c>
      <c r="DX24" s="22"/>
      <c r="DY24" s="22"/>
      <c r="DZ24" s="22"/>
      <c r="EB24" s="25" t="s">
        <v>853</v>
      </c>
      <c r="EC24" s="25" t="s">
        <v>854</v>
      </c>
      <c r="ED24" s="25" t="s">
        <v>856</v>
      </c>
    </row>
    <row r="25" spans="1:134"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VLOOKUP($T4,MPN!$A$1:$E$500,5,FALSE)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B25" s="14" t="s">
        <v>562</v>
      </c>
      <c r="DC25" s="14" t="s">
        <v>562</v>
      </c>
      <c r="DE25" s="5" t="s">
        <v>255</v>
      </c>
      <c r="DF25" s="5" t="s">
        <v>255</v>
      </c>
      <c r="DG25" s="5" t="s">
        <v>255</v>
      </c>
      <c r="DH25" s="5" t="s">
        <v>255</v>
      </c>
      <c r="DI25" s="5" t="s">
        <v>255</v>
      </c>
      <c r="DJ25" s="5" t="s">
        <v>255</v>
      </c>
      <c r="DL25" s="5" t="s">
        <v>255</v>
      </c>
      <c r="DM25" s="5" t="s">
        <v>255</v>
      </c>
      <c r="DX25" s="22"/>
      <c r="DY25" s="22"/>
      <c r="DZ25" s="22"/>
      <c r="EB25" s="25"/>
      <c r="EC25" s="25" t="s">
        <v>855</v>
      </c>
      <c r="ED25" s="25"/>
    </row>
    <row r="26" spans="1:134"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0.42799999999999999</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B26" s="14" t="s">
        <v>562</v>
      </c>
      <c r="DC26" s="14" t="s">
        <v>562</v>
      </c>
      <c r="DE26" s="5" t="s">
        <v>255</v>
      </c>
      <c r="DF26" s="5" t="s">
        <v>255</v>
      </c>
      <c r="DG26" s="5" t="s">
        <v>255</v>
      </c>
      <c r="DH26" s="5" t="s">
        <v>255</v>
      </c>
      <c r="DI26" s="5" t="s">
        <v>255</v>
      </c>
      <c r="DJ26" s="5" t="s">
        <v>255</v>
      </c>
      <c r="DL26" s="5" t="s">
        <v>255</v>
      </c>
      <c r="DM26" s="5" t="s">
        <v>255</v>
      </c>
      <c r="DX26" s="22"/>
      <c r="DY26" s="22"/>
      <c r="DZ26" s="22"/>
      <c r="EB26" s="22" t="s">
        <v>673</v>
      </c>
      <c r="EC26" s="22" t="s">
        <v>932</v>
      </c>
      <c r="ED26" s="22" t="s">
        <v>931</v>
      </c>
    </row>
    <row r="27" spans="1:134"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6</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B27" s="14" t="s">
        <v>562</v>
      </c>
      <c r="DC27" s="14" t="s">
        <v>562</v>
      </c>
      <c r="DE27" s="5" t="s">
        <v>255</v>
      </c>
      <c r="DF27" s="5" t="s">
        <v>255</v>
      </c>
      <c r="DG27" s="5" t="s">
        <v>255</v>
      </c>
      <c r="DH27" s="5" t="s">
        <v>255</v>
      </c>
      <c r="DI27" s="5" t="s">
        <v>255</v>
      </c>
      <c r="DJ27" s="5" t="s">
        <v>255</v>
      </c>
      <c r="DL27" s="5" t="s">
        <v>255</v>
      </c>
      <c r="DM27" s="5" t="s">
        <v>255</v>
      </c>
      <c r="DX27" s="22"/>
      <c r="DY27" s="22"/>
      <c r="DZ27" s="22"/>
      <c r="EB27" s="22"/>
      <c r="EC27" s="22" t="s">
        <v>933</v>
      </c>
      <c r="ED27" s="22"/>
    </row>
    <row r="28" spans="1:134"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45851</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B28" s="14" t="s">
        <v>562</v>
      </c>
      <c r="DC28" s="14" t="s">
        <v>562</v>
      </c>
      <c r="DE28" s="5" t="s">
        <v>255</v>
      </c>
      <c r="DF28" s="5" t="s">
        <v>255</v>
      </c>
      <c r="DG28" s="5" t="s">
        <v>255</v>
      </c>
      <c r="DH28" s="5" t="s">
        <v>255</v>
      </c>
      <c r="DI28" s="5" t="s">
        <v>255</v>
      </c>
      <c r="DJ28" s="5" t="s">
        <v>255</v>
      </c>
      <c r="DL28" s="5" t="s">
        <v>255</v>
      </c>
      <c r="DM28" s="5" t="s">
        <v>255</v>
      </c>
      <c r="DX28" s="22"/>
      <c r="DY28" s="22"/>
      <c r="DZ28" s="22"/>
      <c r="EB28" s="25" t="s">
        <v>860</v>
      </c>
      <c r="EC28" s="25" t="s">
        <v>861</v>
      </c>
      <c r="ED28" s="25" t="s">
        <v>865</v>
      </c>
    </row>
    <row r="29" spans="1:134"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695</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B29" s="14" t="s">
        <v>562</v>
      </c>
      <c r="DC29" s="14" t="s">
        <v>562</v>
      </c>
      <c r="DE29" s="5" t="s">
        <v>255</v>
      </c>
      <c r="DF29" s="5" t="s">
        <v>255</v>
      </c>
      <c r="DG29" s="5" t="s">
        <v>255</v>
      </c>
      <c r="DH29" s="5" t="s">
        <v>255</v>
      </c>
      <c r="DI29" s="5" t="s">
        <v>255</v>
      </c>
      <c r="DJ29" s="5" t="s">
        <v>255</v>
      </c>
      <c r="DL29" s="5" t="s">
        <v>255</v>
      </c>
      <c r="DM29" s="5" t="s">
        <v>255</v>
      </c>
      <c r="DX29" s="22"/>
      <c r="DY29" s="22"/>
      <c r="DZ29" s="22"/>
      <c r="EB29" s="25"/>
      <c r="EC29" s="25" t="s">
        <v>862</v>
      </c>
      <c r="ED29" s="25"/>
    </row>
    <row r="30" spans="1:134"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14</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B30" s="14" t="s">
        <v>562</v>
      </c>
      <c r="DC30" s="14" t="s">
        <v>562</v>
      </c>
      <c r="DE30" s="5" t="s">
        <v>255</v>
      </c>
      <c r="DF30" s="5" t="s">
        <v>255</v>
      </c>
      <c r="DG30" s="5" t="s">
        <v>255</v>
      </c>
      <c r="DH30" s="5" t="s">
        <v>255</v>
      </c>
      <c r="DI30" s="5" t="s">
        <v>255</v>
      </c>
      <c r="DJ30" s="5" t="s">
        <v>255</v>
      </c>
      <c r="DL30" s="5" t="s">
        <v>255</v>
      </c>
      <c r="DM30" s="5" t="s">
        <v>255</v>
      </c>
      <c r="DX30" s="22"/>
      <c r="DY30" s="22"/>
      <c r="DZ30" s="22"/>
      <c r="EB30" s="25"/>
      <c r="EC30" s="25" t="s">
        <v>863</v>
      </c>
      <c r="ED30" s="25"/>
    </row>
    <row r="31" spans="1:134"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B31" s="14" t="s">
        <v>562</v>
      </c>
      <c r="DC31" s="14" t="s">
        <v>562</v>
      </c>
      <c r="DE31" s="5" t="s">
        <v>255</v>
      </c>
      <c r="DF31" s="5" t="s">
        <v>553</v>
      </c>
      <c r="DG31" s="5" t="s">
        <v>568</v>
      </c>
      <c r="DH31" s="5" t="s">
        <v>575</v>
      </c>
      <c r="DI31" s="5" t="s">
        <v>572</v>
      </c>
      <c r="DJ31" s="5" t="s">
        <v>570</v>
      </c>
      <c r="DL31" s="5" t="s">
        <v>255</v>
      </c>
      <c r="DM31" s="5" t="s">
        <v>255</v>
      </c>
      <c r="DX31" s="22"/>
      <c r="DY31" s="22"/>
      <c r="DZ31" s="22"/>
      <c r="EB31" s="22"/>
      <c r="EC31" s="22" t="s">
        <v>864</v>
      </c>
      <c r="ED31" s="22"/>
    </row>
    <row r="32" spans="1:134"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1.8V-3.072MHz : 720~900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c r="DT32" s="29"/>
      <c r="DU32" s="29"/>
      <c r="DV32" s="29"/>
      <c r="DX32" s="29"/>
      <c r="DY32" s="29"/>
      <c r="DZ32" s="29"/>
      <c r="EB32" s="25" t="s">
        <v>866</v>
      </c>
      <c r="EC32" s="25" t="s">
        <v>656</v>
      </c>
      <c r="ED32" s="25" t="s">
        <v>657</v>
      </c>
    </row>
    <row r="33" spans="1:134"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c r="AT33" s="34"/>
      <c r="DX33" s="7"/>
      <c r="EB33" s="22"/>
      <c r="EC33" s="22" t="s">
        <v>658</v>
      </c>
      <c r="ED33" s="22"/>
    </row>
    <row r="34" spans="1:134"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c r="AT34" s="34"/>
      <c r="DX34" s="7"/>
      <c r="EB34" s="25" t="s">
        <v>632</v>
      </c>
      <c r="EC34" s="25" t="s">
        <v>867</v>
      </c>
      <c r="ED34" s="25" t="s">
        <v>633</v>
      </c>
    </row>
    <row r="35" spans="1:134"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7.6V(7.42V)</v>
      </c>
      <c r="T35" s="3">
        <v>-1.45</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c r="AT35" s="34"/>
      <c r="DX35" s="7"/>
      <c r="EB35" s="22"/>
      <c r="EC35" s="22" t="s">
        <v>868</v>
      </c>
      <c r="ED35" s="22"/>
    </row>
    <row r="36" spans="1:134"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8.5V(8.26V)</v>
      </c>
      <c r="T36" s="3">
        <v>0</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c r="AT36" s="34"/>
      <c r="DX36" s="7"/>
      <c r="EB36" s="25" t="s">
        <v>869</v>
      </c>
      <c r="EC36" s="25" t="s">
        <v>870</v>
      </c>
      <c r="ED36" s="25"/>
    </row>
    <row r="37" spans="1:134"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9.4V(9.08V)</v>
      </c>
      <c r="T37" s="3">
        <v>1.55</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c r="AT37" s="34"/>
      <c r="DX37" s="7"/>
      <c r="EB37" s="25"/>
      <c r="EC37" s="25" t="s">
        <v>871</v>
      </c>
      <c r="ED37" s="25"/>
    </row>
    <row r="38" spans="1:134"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10.3V(9.92V)</v>
      </c>
      <c r="T38" s="3">
        <v>2.8</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c r="AT38" s="34"/>
      <c r="DX38" s="7"/>
      <c r="EB38" s="25"/>
      <c r="EC38" s="25" t="s">
        <v>1016</v>
      </c>
      <c r="ED38" s="25"/>
    </row>
    <row r="39" spans="1:134"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11.2V(10.76V)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c r="AT39" s="34"/>
      <c r="DX39" s="24"/>
      <c r="EB39" s="25"/>
      <c r="EC39" s="25" t="s">
        <v>873</v>
      </c>
      <c r="ED39" s="25"/>
    </row>
    <row r="40" spans="1:134"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12V(11.61V)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c r="AT40" s="34"/>
      <c r="DX40" s="24"/>
      <c r="EB40" s="25"/>
      <c r="EC40" s="25" t="s">
        <v>874</v>
      </c>
      <c r="ED40" s="25"/>
    </row>
    <row r="41" spans="1:134"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12.9V(12.44V)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c r="AT41" s="34"/>
      <c r="DX41" s="24"/>
      <c r="EB41" s="22"/>
      <c r="EC41" s="22" t="s">
        <v>875</v>
      </c>
      <c r="ED41" s="22"/>
    </row>
    <row r="42" spans="1:134"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13.8V(13.34V)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c r="AT42" s="34"/>
      <c r="DX42" s="24"/>
      <c r="EB42" s="22" t="s">
        <v>635</v>
      </c>
      <c r="EC42" s="22" t="s">
        <v>660</v>
      </c>
      <c r="ED42" s="22" t="s">
        <v>934</v>
      </c>
    </row>
    <row r="43" spans="1:134"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c r="AT43" s="34"/>
      <c r="DX43" s="24"/>
      <c r="EB43" s="25" t="s">
        <v>876</v>
      </c>
      <c r="EC43" s="25" t="s">
        <v>939</v>
      </c>
      <c r="ED43" s="25" t="s">
        <v>938</v>
      </c>
    </row>
    <row r="44" spans="1:134"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c r="AT44" s="34"/>
      <c r="DX44" s="24"/>
      <c r="EB44" s="22"/>
      <c r="EC44" s="22" t="s">
        <v>940</v>
      </c>
      <c r="ED44" s="22" t="s">
        <v>1017</v>
      </c>
    </row>
    <row r="45" spans="1:134"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c r="AT45" s="34"/>
      <c r="DX45" s="24"/>
      <c r="EB45" s="25" t="s">
        <v>935</v>
      </c>
      <c r="EC45" s="25" t="s">
        <v>944</v>
      </c>
      <c r="ED45" s="25" t="s">
        <v>878</v>
      </c>
    </row>
    <row r="46" spans="1:134"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c r="AT46" s="34"/>
      <c r="DX46" s="24"/>
      <c r="EB46" s="25"/>
      <c r="EC46" s="25" t="s">
        <v>945</v>
      </c>
      <c r="ED46" s="25"/>
    </row>
    <row r="47" spans="1:134"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c r="AT47" s="34"/>
      <c r="DX47" s="24"/>
      <c r="EB47" s="22"/>
      <c r="EC47" s="22" t="s">
        <v>1011</v>
      </c>
      <c r="ED47" s="22"/>
    </row>
    <row r="48" spans="1:134"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c r="AT48" s="34"/>
      <c r="DX48" s="24"/>
      <c r="EB48" s="25" t="s">
        <v>882</v>
      </c>
      <c r="EC48" s="25" t="s">
        <v>941</v>
      </c>
      <c r="ED48" s="25" t="s">
        <v>1012</v>
      </c>
    </row>
    <row r="49" spans="1:134"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c r="AT49" s="34"/>
      <c r="DX49" s="24"/>
      <c r="EB49" s="25"/>
      <c r="EC49" s="25"/>
      <c r="ED49" s="25" t="s">
        <v>1013</v>
      </c>
    </row>
    <row r="50" spans="1:134"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c r="AT50" s="34"/>
      <c r="DX50" s="24"/>
      <c r="EB50" s="25"/>
      <c r="EC50" s="25"/>
      <c r="ED50" s="25" t="s">
        <v>1014</v>
      </c>
    </row>
    <row r="51" spans="1:134"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c r="AT51" s="34"/>
      <c r="DX51" s="24"/>
      <c r="EB51" s="25"/>
      <c r="EC51" s="25"/>
      <c r="ED51" s="25"/>
    </row>
    <row r="52" spans="1:134"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c r="AT52" s="34"/>
      <c r="DX52" s="24"/>
      <c r="EB52" s="25"/>
      <c r="EC52" s="25"/>
      <c r="ED52" s="25"/>
    </row>
    <row r="53" spans="1:134"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c r="AT53" s="34"/>
      <c r="DX53" s="24"/>
      <c r="EB53" s="25"/>
      <c r="EC53" s="25"/>
      <c r="ED53" s="25"/>
    </row>
    <row r="54" spans="1:134"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c r="AT54" s="34"/>
      <c r="DX54" s="24"/>
      <c r="EB54" s="25"/>
      <c r="EC54" s="25"/>
      <c r="ED54" s="25"/>
    </row>
    <row r="55" spans="1:134"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c r="AT55" s="34"/>
      <c r="DX55" s="24"/>
      <c r="EB55" s="25"/>
      <c r="EC55" s="25"/>
      <c r="ED55" s="25"/>
    </row>
    <row r="56" spans="1:134"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c r="AT56" s="34"/>
      <c r="DX56" s="24"/>
      <c r="EB56" s="25"/>
      <c r="EC56" s="25"/>
      <c r="ED56" s="25"/>
    </row>
    <row r="57" spans="1:134"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c r="AT57" s="34"/>
      <c r="DX57" s="24"/>
      <c r="EB57" s="25"/>
      <c r="EC57" s="25"/>
      <c r="ED57" s="25"/>
    </row>
    <row r="58" spans="1:134"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c r="AT58" s="34"/>
      <c r="DX58" s="24"/>
      <c r="EB58" s="25"/>
      <c r="EC58" s="25"/>
    </row>
    <row r="59" spans="1:134"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c r="AT59" s="34"/>
      <c r="DX59" s="24"/>
      <c r="EB59" s="25"/>
      <c r="EC59" s="25"/>
      <c r="ED59" s="25"/>
    </row>
    <row r="60" spans="1:134"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c r="AT60" s="34"/>
      <c r="DX60" s="24"/>
      <c r="EB60" s="25"/>
      <c r="EC60" s="25"/>
      <c r="ED60" s="25"/>
    </row>
    <row r="61" spans="1:134"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c r="AT61" s="34"/>
      <c r="DX61" s="24"/>
      <c r="EB61" s="25"/>
      <c r="EC61" s="25"/>
      <c r="ED61" s="25"/>
    </row>
    <row r="62" spans="1:134"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c r="AT62" s="34"/>
      <c r="DX62" s="24"/>
      <c r="EB62" s="25"/>
      <c r="EC62" s="25"/>
      <c r="ED62" s="25"/>
    </row>
    <row r="63" spans="1:134"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c r="AT63" s="34"/>
      <c r="DX63" s="24"/>
      <c r="EB63" s="25"/>
      <c r="EC63" s="25"/>
      <c r="ED63" s="25"/>
    </row>
    <row r="64" spans="1:134"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c r="AT64" s="34"/>
      <c r="DX64" s="24"/>
      <c r="EB64" s="25"/>
      <c r="EC64" s="25"/>
      <c r="ED64" s="25"/>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961</v>
      </c>
      <c r="V66" s="12"/>
      <c r="W66" s="65"/>
      <c r="X66" s="12"/>
      <c r="Y66" s="7" t="str">
        <f>VLOOKUP(U66,$DX$1:$DZ$21,3,FALSE)</f>
        <v>100duty , 1x_ibias , nosel_voutp , 80mfs_vth , 720mvos(hclamph_dio) , 1.56v_VADC , en_diglpf , 37both , 0.67x_adciq ,  lowoffset</v>
      </c>
      <c r="AD66" s="8"/>
    </row>
    <row r="67" spans="19:45" ht="30" customHeight="1" x14ac:dyDescent="0.25">
      <c r="S67" s="7" t="s">
        <v>24</v>
      </c>
      <c r="T67" s="15" t="s">
        <v>450</v>
      </c>
      <c r="U67" s="5" t="s">
        <v>23</v>
      </c>
      <c r="V67" s="7" t="str">
        <f>VLOOKUP(U66,$DX$1:$DZ$21,2,FALSE)</f>
        <v>bit26,19,17,39,34,16,33,31,24,20</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915</v>
      </c>
      <c r="AK67" s="16"/>
      <c r="AL67" s="16"/>
      <c r="AM67" s="16"/>
      <c r="AN67" s="16"/>
      <c r="AO67" s="16"/>
      <c r="AP67" s="16"/>
      <c r="AQ67" s="16"/>
      <c r="AR67" s="16"/>
      <c r="AS67" s="16"/>
    </row>
    <row r="68" spans="19:45" ht="30" customHeight="1" x14ac:dyDescent="0.25">
      <c r="S68" s="7" t="s">
        <v>5</v>
      </c>
      <c r="T68" s="15" t="s">
        <v>430</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910</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High(2~4dB)</v>
      </c>
      <c r="AP69" s="56" t="str">
        <f>VLOOKUP($T77,$DE$1:$DJ$31,4,FALSE)</f>
        <v>Only(0.75vcm)</v>
      </c>
      <c r="AQ69" s="56" t="str">
        <f>VLOOKUP($T77,$DE$1:$DJ$31,5,FALSE)</f>
        <v>Full</v>
      </c>
      <c r="AR69" s="56" t="str">
        <f>VLOOKUP($T77,$DE$1:$DJ$31,6,FALSE)</f>
        <v>non</v>
      </c>
      <c r="AS69" s="35" t="s">
        <v>1015</v>
      </c>
    </row>
    <row r="70" spans="19:45" ht="30" customHeight="1" x14ac:dyDescent="0.25">
      <c r="S70" s="7" t="s">
        <v>18</v>
      </c>
      <c r="T70" s="15" t="s">
        <v>911</v>
      </c>
      <c r="U70" s="36" t="str">
        <f t="shared" ref="U70:U83" ca="1" si="10">ConfigCode($AA70,$AN70,$AO70,$AP70,$AQ70,$AR70,$AF70,$AG70,2)</f>
        <v>0x12=-38.25,-37.70;</v>
      </c>
      <c r="V70" s="37"/>
      <c r="W70" s="37"/>
      <c r="X70" s="38">
        <v>3.0500000000000043</v>
      </c>
      <c r="Y70" s="38">
        <v>3.0500000000000176</v>
      </c>
      <c r="Z70" s="55">
        <f t="shared" ref="Z70:Z83" ca="1" si="11" xml:space="preserve">
N("vbias,vlookup vbias range")+
VLOOKUP($AA70,INDIRECT(BoxVal(ROW($AA70),34,COLUMN(T66))),2,FALSE)+
N("gain")+
$AB70+
N("vcm")+
VLOOKUP($AC70,$CT$1:$DC$31,7,FALSE)+
N("(vbias*vcp*vbg-vbias)*sensor ratio")+
VbiasCal($AA70,$AD70,$AE70,BoxVal(ROW($AC70),18,COLUMN($T$22)))+
N("vbias ref+gain ref")+
$V70+$W70</f>
        <v>3</v>
      </c>
      <c r="AA70" s="39" t="s">
        <v>892</v>
      </c>
      <c r="AB70" s="40">
        <v>3</v>
      </c>
      <c r="AC70" s="40" t="s">
        <v>578</v>
      </c>
      <c r="AD70" s="40">
        <v>1</v>
      </c>
      <c r="AE70" s="41">
        <v>0</v>
      </c>
      <c r="AF70" s="42">
        <v>-38.25</v>
      </c>
      <c r="AG70" s="42">
        <v>-37.700000000000003</v>
      </c>
      <c r="AH70" s="43">
        <f ca="1">$AF70+$Z70</f>
        <v>-35.25</v>
      </c>
      <c r="AI70" s="43">
        <f ca="1">$AG70+$Z70</f>
        <v>-34.700000000000003</v>
      </c>
      <c r="AJ70" s="44" cm="1">
        <f t="array" aca="1" ref="AJ70" ca="1" xml:space="preserve">
N("initial sens-loopgain")+
$AF70-BoxVal(ROW($AA70),26,COLUMN(INDIRECT("T"&amp;(INT(ROW($AA87)/65))*65+2)))</f>
        <v>-38.677999999999997</v>
      </c>
      <c r="AK70" s="44">
        <f t="shared" ref="AK70:AK83" ca="1" si="12">AJ70+(AG70-AF70)</f>
        <v>-38.128</v>
      </c>
      <c r="AL70" s="44" cm="1">
        <f t="array" aca="1" ref="AL70" ca="1" xml:space="preserve">
N("initial sens-loopgain-gain-gain ref-vcm")+
$AH70-
BoxVal(ROW($AA70),26,COLUMN(INDIRECT("T"&amp;(INT(ROW($AA87)/65))*65+2)))-
$AB70-
$W70-
IFERROR(VLOOKUP($AC70,$CT$1:$DC$31,7,FALSE),0)</f>
        <v>-38.677999999999997</v>
      </c>
      <c r="AM70" s="44">
        <f t="shared" ref="AM70:AM83" ca="1" si="13">AL70+(AG70-AF70)</f>
        <v>-38.128</v>
      </c>
      <c r="AN70" s="36" t="str">
        <f t="shared" ref="AN70:AN83" ca="1" si="14">IF(BoxVal(ROW(AA70),9,COLUMN(T68))="FIX","00",ManualLookup(AA70,BoxVal(ROW(AA70),4,COLUMN(AN68)),INDIRECT(DN$3)))</f>
        <v>10</v>
      </c>
      <c r="AO70" s="36" t="str" cm="1">
        <f t="array" aca="1" ref="AO70" ca="1">ManualLookup(AB70,BoxVal(ROW(AB70),4,COLUMN(AO68)),INDIRECT(DO$3))</f>
        <v>02</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t="s">
        <v>1047</v>
      </c>
    </row>
    <row r="71" spans="19:45" ht="30" customHeight="1" x14ac:dyDescent="0.25">
      <c r="S71" s="7" t="s">
        <v>13</v>
      </c>
      <c r="T71" s="15" t="s">
        <v>399</v>
      </c>
      <c r="U71" s="36" t="str">
        <f t="shared" ca="1" si="10"/>
        <v>0x92=-38.75,-38.25;</v>
      </c>
      <c r="V71" s="46"/>
      <c r="W71" s="37"/>
      <c r="X71" s="38">
        <v>3.6015384615384631</v>
      </c>
      <c r="Y71" s="38">
        <v>3.5400000000000258</v>
      </c>
      <c r="Z71" s="55">
        <f t="shared" ca="1" si="11"/>
        <v>3.5</v>
      </c>
      <c r="AA71" s="39" t="s">
        <v>892</v>
      </c>
      <c r="AB71" s="40">
        <v>3</v>
      </c>
      <c r="AC71" s="40" t="s">
        <v>579</v>
      </c>
      <c r="AD71" s="40">
        <v>1</v>
      </c>
      <c r="AE71" s="41">
        <v>0</v>
      </c>
      <c r="AF71" s="42">
        <v>-38.75</v>
      </c>
      <c r="AG71" s="47">
        <f>AF70</f>
        <v>-38.25</v>
      </c>
      <c r="AH71" s="43">
        <f t="shared" ref="AH71:AH83" ca="1" si="15">$AF71+$Z71</f>
        <v>-35.25</v>
      </c>
      <c r="AI71" s="43">
        <f t="shared" ref="AI71:AI83" ca="1" si="16">$AG71+$Z71</f>
        <v>-34.75</v>
      </c>
      <c r="AJ71" s="44" cm="1">
        <f t="array" aca="1" ref="AJ71" ca="1" xml:space="preserve">
N("initial sens-loopgain")+
$AF71-BoxVal(ROW($AA71),26,COLUMN(INDIRECT("T"&amp;(INT(ROW($AA88)/65))*65+2)))</f>
        <v>-39.177999999999997</v>
      </c>
      <c r="AK71" s="44">
        <f t="shared" ca="1" si="12"/>
        <v>-38.677999999999997</v>
      </c>
      <c r="AL71" s="44" cm="1">
        <f t="array" aca="1" ref="AL71" ca="1" xml:space="preserve">
N("initial sens-loopgain-gain-gain ref-vcm")+
$AH71-
BoxVal(ROW($AA71),26,COLUMN(INDIRECT("T"&amp;(INT(ROW($AA88)/65))*65+2)))-
$AB71-
$W71-
IFERROR(VLOOKUP($AC71,$CT$1:$DC$31,7,FALSE),0)</f>
        <v>-39.177999999999997</v>
      </c>
      <c r="AM71" s="44">
        <f t="shared" ca="1" si="13"/>
        <v>-38.677999999999997</v>
      </c>
      <c r="AN71" s="36" t="str">
        <f t="shared" ca="1" si="14"/>
        <v>10</v>
      </c>
      <c r="AO71" s="36" t="str" cm="1">
        <f t="array" aca="1" ref="AO71" ca="1">ManualLookup(AB71,BoxVal(ROW(AB71),4,COLUMN(AO69)),INDIRECT(DO$3))</f>
        <v>02</v>
      </c>
      <c r="AP71" s="36" t="str" cm="1">
        <f t="array" aca="1" ref="AP71" ca="1">ManualLookup(AC71,BoxVal(ROW(AC71),4,COLUMN(AP69)),INDIRECT(DP$3))</f>
        <v>80</v>
      </c>
      <c r="AQ71" s="36" t="str" cm="1">
        <f t="array" aca="1" ref="AQ71" ca="1">ManualLookup(AD71,BoxVal(ROW(AD71),4,COLUMN(AQ69)),INDIRECT(DQ$3))</f>
        <v>00</v>
      </c>
      <c r="AR71" s="36" t="str" cm="1">
        <f t="array" aca="1" ref="AR71" ca="1">ManualLookup(AE71,BoxVal(ROW(AE71),4,COLUMN(AR69)),INDIRECT(DR$3))</f>
        <v>00</v>
      </c>
      <c r="AS71" s="36" t="s">
        <v>1047</v>
      </c>
    </row>
    <row r="72" spans="19:45" ht="30" customHeight="1" x14ac:dyDescent="0.25">
      <c r="S72" s="26"/>
      <c r="T72" s="17"/>
      <c r="U72" s="36" t="str">
        <f t="shared" ca="1" si="10"/>
        <v>0x13=-39.25,-38.75;</v>
      </c>
      <c r="V72" s="37"/>
      <c r="W72" s="37"/>
      <c r="X72" s="38">
        <v>3.9243518518518523</v>
      </c>
      <c r="Y72" s="38">
        <v>3.9530000000000327</v>
      </c>
      <c r="Z72" s="55">
        <f t="shared" ca="1" si="11"/>
        <v>4</v>
      </c>
      <c r="AA72" s="39" t="s">
        <v>892</v>
      </c>
      <c r="AB72" s="40">
        <v>4</v>
      </c>
      <c r="AC72" s="40" t="s">
        <v>578</v>
      </c>
      <c r="AD72" s="40">
        <v>1</v>
      </c>
      <c r="AE72" s="41">
        <v>0</v>
      </c>
      <c r="AF72" s="42">
        <v>-39.25</v>
      </c>
      <c r="AG72" s="47">
        <f t="shared" ref="AG72:AG83" si="17">AF71</f>
        <v>-38.75</v>
      </c>
      <c r="AH72" s="43">
        <f t="shared" ca="1" si="15"/>
        <v>-35.25</v>
      </c>
      <c r="AI72" s="43">
        <f t="shared" ca="1" si="16"/>
        <v>-34.75</v>
      </c>
      <c r="AJ72" s="44" cm="1">
        <f t="array" aca="1" ref="AJ72" ca="1" xml:space="preserve">
N("initial sens-loopgain")+
$AF72-BoxVal(ROW($AA72),26,COLUMN(INDIRECT("T"&amp;(INT(ROW($AA89)/65))*65+2)))</f>
        <v>-39.677999999999997</v>
      </c>
      <c r="AK72" s="44">
        <f t="shared" ca="1" si="12"/>
        <v>-39.177999999999997</v>
      </c>
      <c r="AL72" s="44" cm="1">
        <f t="array" aca="1" ref="AL72" ca="1" xml:space="preserve">
N("initial sens-loopgain-gain-gain ref-vcm")+
$AH72-
BoxVal(ROW($AA72),26,COLUMN(INDIRECT("T"&amp;(INT(ROW($AA89)/65))*65+2)))-
$AB72-
$W72-
IFERROR(VLOOKUP($AC72,$CT$1:$DC$31,7,FALSE),0)</f>
        <v>-39.677999999999997</v>
      </c>
      <c r="AM72" s="44">
        <f t="shared" ca="1" si="13"/>
        <v>-39.177999999999997</v>
      </c>
      <c r="AN72" s="36" t="str">
        <f t="shared" ca="1" si="14"/>
        <v>10</v>
      </c>
      <c r="AO72" s="36" t="str" cm="1">
        <f t="array" aca="1" ref="AO72" ca="1">ManualLookup(AB72,BoxVal(ROW(AB72),4,COLUMN(AO70)),INDIRECT(DO$3))</f>
        <v>03</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t="s">
        <v>1047</v>
      </c>
    </row>
    <row r="73" spans="19:45" ht="30" customHeight="1" x14ac:dyDescent="0.25">
      <c r="S73" s="7" t="s">
        <v>19</v>
      </c>
      <c r="T73" s="15" t="s">
        <v>892</v>
      </c>
      <c r="U73" s="36" t="str">
        <f t="shared" ca="1" si="10"/>
        <v>0x1A=-39.40,-39.25;</v>
      </c>
      <c r="V73" s="37">
        <v>0.1</v>
      </c>
      <c r="W73" s="37"/>
      <c r="X73" s="38">
        <v>4.0584536082474223</v>
      </c>
      <c r="Y73" s="38">
        <v>4.0160000000000329</v>
      </c>
      <c r="Z73" s="55">
        <f t="shared" ca="1" si="11"/>
        <v>4.0452000000000012</v>
      </c>
      <c r="AA73" s="39" t="s">
        <v>892</v>
      </c>
      <c r="AB73" s="40">
        <v>3</v>
      </c>
      <c r="AC73" s="40" t="s">
        <v>578</v>
      </c>
      <c r="AD73" s="40">
        <v>1.0556000000000001</v>
      </c>
      <c r="AE73" s="41">
        <v>0</v>
      </c>
      <c r="AF73" s="42">
        <v>-39.4</v>
      </c>
      <c r="AG73" s="47">
        <f t="shared" si="17"/>
        <v>-39.25</v>
      </c>
      <c r="AH73" s="43">
        <f t="shared" ca="1" si="15"/>
        <v>-35.354799999999997</v>
      </c>
      <c r="AI73" s="43">
        <f t="shared" ca="1" si="16"/>
        <v>-35.204799999999999</v>
      </c>
      <c r="AJ73" s="44" cm="1">
        <f t="array" aca="1" ref="AJ73" ca="1" xml:space="preserve">
N("initial sens-loopgain")+
$AF73-BoxVal(ROW($AA73),26,COLUMN(INDIRECT("T"&amp;(INT(ROW($AA90)/65))*65+2)))</f>
        <v>-39.827999999999996</v>
      </c>
      <c r="AK73" s="44">
        <f t="shared" ca="1" si="12"/>
        <v>-39.677999999999997</v>
      </c>
      <c r="AL73" s="44" cm="1">
        <f t="array" aca="1" ref="AL73" ca="1" xml:space="preserve">
N("initial sens-loopgain-gain-gain ref-vcm")+
$AH73-
BoxVal(ROW($AA73),26,COLUMN(INDIRECT("T"&amp;(INT(ROW($AA90)/65))*65+2)))-
$AB73-
$W73-
IFERROR(VLOOKUP($AC73,$CT$1:$DC$31,7,FALSE),0)</f>
        <v>-38.782799999999995</v>
      </c>
      <c r="AM73" s="44">
        <f t="shared" ca="1" si="13"/>
        <v>-38.632799999999996</v>
      </c>
      <c r="AN73" s="36" t="str">
        <f t="shared" ca="1" si="14"/>
        <v>10</v>
      </c>
      <c r="AO73" s="36" t="str" cm="1">
        <f t="array" aca="1" ref="AO73" ca="1">ManualLookup(AB73,BoxVal(ROW(AB73),4,COLUMN(AO71)),INDIRECT(DO$3))</f>
        <v>02</v>
      </c>
      <c r="AP73" s="36" t="str" cm="1">
        <f t="array" aca="1" ref="AP73" ca="1">ManualLookup(AC73,BoxVal(ROW(AC73),4,COLUMN(AP71)),INDIRECT(DP$3))</f>
        <v>00</v>
      </c>
      <c r="AQ73" s="36" t="str" cm="1">
        <f t="array" aca="1" ref="AQ73" ca="1">ManualLookup(AD73,BoxVal(ROW(AD73),4,COLUMN(AQ71)),INDIRECT(DQ$3))</f>
        <v>08</v>
      </c>
      <c r="AR73" s="36" t="str" cm="1">
        <f t="array" aca="1" ref="AR73" ca="1">ManualLookup(AE73,BoxVal(ROW(AE73),4,COLUMN(AR71)),INDIRECT(DR$3))</f>
        <v>00</v>
      </c>
      <c r="AS73" s="36" t="s">
        <v>1047</v>
      </c>
    </row>
    <row r="74" spans="19:45" ht="30" customHeight="1" x14ac:dyDescent="0.25">
      <c r="S74" s="7" t="s">
        <v>15</v>
      </c>
      <c r="T74" s="15" t="s">
        <v>801</v>
      </c>
      <c r="U74" s="36" t="str">
        <f t="shared" ca="1" si="10"/>
        <v>0x22=-39.80,-39.40;</v>
      </c>
      <c r="V74" s="37"/>
      <c r="W74" s="37"/>
      <c r="X74" s="38">
        <v>4.5800000000000027</v>
      </c>
      <c r="Y74" s="38">
        <v>4.5760000000000067</v>
      </c>
      <c r="Z74" s="55">
        <f t="shared" ca="1" si="11"/>
        <v>4.55</v>
      </c>
      <c r="AA74" s="39" t="s">
        <v>893</v>
      </c>
      <c r="AB74" s="40">
        <v>3</v>
      </c>
      <c r="AC74" s="40" t="s">
        <v>578</v>
      </c>
      <c r="AD74" s="40">
        <v>1</v>
      </c>
      <c r="AE74" s="41">
        <v>0</v>
      </c>
      <c r="AF74" s="42">
        <v>-39.799999999999997</v>
      </c>
      <c r="AG74" s="47">
        <f t="shared" si="17"/>
        <v>-39.4</v>
      </c>
      <c r="AH74" s="43">
        <f t="shared" ca="1" si="15"/>
        <v>-35.25</v>
      </c>
      <c r="AI74" s="43">
        <f t="shared" ca="1" si="16"/>
        <v>-34.85</v>
      </c>
      <c r="AJ74" s="44" cm="1">
        <f t="array" aca="1" ref="AJ74" ca="1" xml:space="preserve">
N("initial sens-loopgain")+
$AF74-BoxVal(ROW($AA74),26,COLUMN(INDIRECT("T"&amp;(INT(ROW($AA91)/65))*65+2)))</f>
        <v>-40.227999999999994</v>
      </c>
      <c r="AK74" s="44">
        <f t="shared" ca="1" si="12"/>
        <v>-39.827999999999996</v>
      </c>
      <c r="AL74" s="44" cm="1">
        <f t="array" aca="1" ref="AL74" ca="1" xml:space="preserve">
N("initial sens-loopgain-gain-gain ref-vcm")+
$AH74-
BoxVal(ROW($AA74),26,COLUMN(INDIRECT("T"&amp;(INT(ROW($AA91)/65))*65+2)))-
$AB74-
$W74-
IFERROR(VLOOKUP($AC74,$CT$1:$DC$31,7,FALSE),0)</f>
        <v>-38.677999999999997</v>
      </c>
      <c r="AM74" s="44">
        <f t="shared" ca="1" si="13"/>
        <v>-38.277999999999999</v>
      </c>
      <c r="AN74" s="36" t="str">
        <f t="shared" ca="1" si="14"/>
        <v>20</v>
      </c>
      <c r="AO74" s="36" t="str" cm="1">
        <f t="array" aca="1" ref="AO74" ca="1">ManualLookup(AB74,BoxVal(ROW(AB74),4,COLUMN(AO72)),INDIRECT(DO$3))</f>
        <v>02</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t="s">
        <v>1047</v>
      </c>
    </row>
    <row r="75" spans="19:45" ht="30" customHeight="1" x14ac:dyDescent="0.25">
      <c r="S75" s="7" t="s">
        <v>705</v>
      </c>
      <c r="T75" s="15" t="s">
        <v>800</v>
      </c>
      <c r="U75" s="36" t="str">
        <f t="shared" ca="1" si="10"/>
        <v>0xA2=-40.30,-39.80;</v>
      </c>
      <c r="V75" s="37"/>
      <c r="W75" s="37"/>
      <c r="X75" s="38">
        <v>5.1110761530210853</v>
      </c>
      <c r="Y75" s="38">
        <v>5.1009999999999822</v>
      </c>
      <c r="Z75" s="55">
        <f t="shared" ca="1" si="11"/>
        <v>5.05</v>
      </c>
      <c r="AA75" s="39" t="s">
        <v>893</v>
      </c>
      <c r="AB75" s="40">
        <v>3</v>
      </c>
      <c r="AC75" s="40" t="s">
        <v>579</v>
      </c>
      <c r="AD75" s="40">
        <v>1</v>
      </c>
      <c r="AE75" s="41">
        <v>0</v>
      </c>
      <c r="AF75" s="42">
        <v>-40.299999999999997</v>
      </c>
      <c r="AG75" s="47">
        <f t="shared" si="17"/>
        <v>-39.799999999999997</v>
      </c>
      <c r="AH75" s="43">
        <f t="shared" ca="1" si="15"/>
        <v>-35.25</v>
      </c>
      <c r="AI75" s="43">
        <f t="shared" ca="1" si="16"/>
        <v>-34.75</v>
      </c>
      <c r="AJ75" s="44" cm="1">
        <f t="array" aca="1" ref="AJ75" ca="1" xml:space="preserve">
N("initial sens-loopgain")+
$AF75-BoxVal(ROW($AA75),26,COLUMN(INDIRECT("T"&amp;(INT(ROW($AA92)/65))*65+2)))</f>
        <v>-40.727999999999994</v>
      </c>
      <c r="AK75" s="44">
        <f t="shared" ca="1" si="12"/>
        <v>-40.227999999999994</v>
      </c>
      <c r="AL75" s="44" cm="1">
        <f t="array" aca="1" ref="AL75" ca="1" xml:space="preserve">
N("initial sens-loopgain-gain-gain ref-vcm")+
$AH75-
BoxVal(ROW($AA75),26,COLUMN(INDIRECT("T"&amp;(INT(ROW($AA92)/65))*65+2)))-
$AB75-
$W75-
IFERROR(VLOOKUP($AC75,$CT$1:$DC$31,7,FALSE),0)</f>
        <v>-39.177999999999997</v>
      </c>
      <c r="AM75" s="44">
        <f t="shared" ca="1" si="13"/>
        <v>-38.677999999999997</v>
      </c>
      <c r="AN75" s="36" t="str">
        <f t="shared" ca="1" si="14"/>
        <v>20</v>
      </c>
      <c r="AO75" s="36" t="str" cm="1">
        <f t="array" aca="1" ref="AO75" ca="1">ManualLookup(AB75,BoxVal(ROW(AB75),4,COLUMN(AO73)),INDIRECT(DO$3))</f>
        <v>02</v>
      </c>
      <c r="AP75" s="36" t="str" cm="1">
        <f t="array" aca="1" ref="AP75" ca="1">ManualLookup(AC75,BoxVal(ROW(AC75),4,COLUMN(AP73)),INDIRECT(DP$3))</f>
        <v>80</v>
      </c>
      <c r="AQ75" s="36" t="str" cm="1">
        <f t="array" aca="1" ref="AQ75" ca="1">ManualLookup(AD75,BoxVal(ROW(AD75),4,COLUMN(AQ73)),INDIRECT(DQ$3))</f>
        <v>00</v>
      </c>
      <c r="AR75" s="36" t="str" cm="1">
        <f t="array" aca="1" ref="AR75" ca="1">ManualLookup(AE75,BoxVal(ROW(AE75),4,COLUMN(AR73)),INDIRECT(DR$3))</f>
        <v>00</v>
      </c>
      <c r="AS75" s="36" t="s">
        <v>1047</v>
      </c>
    </row>
    <row r="76" spans="19:45" ht="30" customHeight="1" x14ac:dyDescent="0.25">
      <c r="S76" s="7" t="s">
        <v>605</v>
      </c>
      <c r="T76" s="15" t="s">
        <v>589</v>
      </c>
      <c r="U76" s="36" t="str">
        <f t="shared" ca="1" si="10"/>
        <v>0x23=-40.85,-40.30;</v>
      </c>
      <c r="V76" s="37"/>
      <c r="W76" s="37"/>
      <c r="X76" s="38"/>
      <c r="Y76" s="38"/>
      <c r="Z76" s="55">
        <f t="shared" ca="1" si="11"/>
        <v>5.55</v>
      </c>
      <c r="AA76" s="39" t="s">
        <v>893</v>
      </c>
      <c r="AB76" s="40">
        <v>4</v>
      </c>
      <c r="AC76" s="40" t="s">
        <v>578</v>
      </c>
      <c r="AD76" s="40">
        <v>1</v>
      </c>
      <c r="AE76" s="41">
        <v>0</v>
      </c>
      <c r="AF76" s="42">
        <v>-40.85</v>
      </c>
      <c r="AG76" s="47">
        <f t="shared" si="17"/>
        <v>-40.299999999999997</v>
      </c>
      <c r="AH76" s="43">
        <f t="shared" ca="1" si="15"/>
        <v>-35.300000000000004</v>
      </c>
      <c r="AI76" s="43">
        <f t="shared" ca="1" si="16"/>
        <v>-34.75</v>
      </c>
      <c r="AJ76" s="44" cm="1">
        <f t="array" aca="1" ref="AJ76" ca="1" xml:space="preserve">
N("initial sens-loopgain")+
$AF76-BoxVal(ROW($AA76),26,COLUMN(INDIRECT("T"&amp;(INT(ROW($AA93)/65))*65+2)))</f>
        <v>-41.277999999999999</v>
      </c>
      <c r="AK76" s="44">
        <f t="shared" ca="1" si="12"/>
        <v>-40.727999999999994</v>
      </c>
      <c r="AL76" s="44" cm="1">
        <f t="array" aca="1" ref="AL76" ca="1" xml:space="preserve">
N("initial sens-loopgain-gain-gain ref-vcm")+
$AH76-
BoxVal(ROW($AA76),26,COLUMN(INDIRECT("T"&amp;(INT(ROW($AA93)/65))*65+2)))-
$AB76-
$W76-
IFERROR(VLOOKUP($AC76,$CT$1:$DC$31,7,FALSE),0)</f>
        <v>-39.728000000000002</v>
      </c>
      <c r="AM76" s="44">
        <f t="shared" ca="1" si="13"/>
        <v>-39.177999999999997</v>
      </c>
      <c r="AN76" s="36" t="str">
        <f t="shared" ca="1" si="14"/>
        <v>20</v>
      </c>
      <c r="AO76" s="36" t="str" cm="1">
        <f t="array" aca="1" ref="AO76" ca="1">ManualLookup(AB76,BoxVal(ROW(AB76),4,COLUMN(AO74)),INDIRECT(DO$3))</f>
        <v>03</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t="s">
        <v>1047</v>
      </c>
    </row>
    <row r="77" spans="19:45" ht="30" customHeight="1" x14ac:dyDescent="0.25">
      <c r="S77" s="7" t="s">
        <v>721</v>
      </c>
      <c r="T77" s="15" t="s">
        <v>899</v>
      </c>
      <c r="U77" s="36" t="str">
        <f t="shared" ca="1" si="10"/>
        <v>0xAA=-41.25,-40.85;</v>
      </c>
      <c r="V77" s="37"/>
      <c r="W77" s="37"/>
      <c r="X77" s="38">
        <v>6.0902072425829115</v>
      </c>
      <c r="Y77" s="38">
        <v>6.0809999999999365</v>
      </c>
      <c r="Z77" s="55">
        <f t="shared" ca="1" si="11"/>
        <v>6.0952800000000016</v>
      </c>
      <c r="AA77" s="39" t="s">
        <v>893</v>
      </c>
      <c r="AB77" s="40">
        <v>3</v>
      </c>
      <c r="AC77" s="40" t="s">
        <v>579</v>
      </c>
      <c r="AD77" s="40">
        <v>1.0556000000000001</v>
      </c>
      <c r="AE77" s="41">
        <v>0</v>
      </c>
      <c r="AF77" s="42">
        <v>-41.25</v>
      </c>
      <c r="AG77" s="47">
        <f t="shared" si="17"/>
        <v>-40.85</v>
      </c>
      <c r="AH77" s="43">
        <f t="shared" ca="1" si="15"/>
        <v>-35.154719999999998</v>
      </c>
      <c r="AI77" s="43">
        <f t="shared" ca="1" si="16"/>
        <v>-34.754719999999999</v>
      </c>
      <c r="AJ77" s="44" cm="1">
        <f t="array" aca="1" ref="AJ77" ca="1" xml:space="preserve">
N("initial sens-loopgain")+
$AF77-BoxVal(ROW($AA77),26,COLUMN(INDIRECT("T"&amp;(INT(ROW($AA94)/65))*65+2)))</f>
        <v>-41.677999999999997</v>
      </c>
      <c r="AK77" s="44">
        <f t="shared" ca="1" si="12"/>
        <v>-41.277999999999999</v>
      </c>
      <c r="AL77" s="44" cm="1">
        <f t="array" aca="1" ref="AL77" ca="1" xml:space="preserve">
N("initial sens-loopgain-gain-gain ref-vcm")+
$AH77-
BoxVal(ROW($AA77),26,COLUMN(INDIRECT("T"&amp;(INT(ROW($AA94)/65))*65+2)))-
$AB77-
$W77-
IFERROR(VLOOKUP($AC77,$CT$1:$DC$31,7,FALSE),0)</f>
        <v>-39.082719999999995</v>
      </c>
      <c r="AM77" s="44">
        <f t="shared" ca="1" si="13"/>
        <v>-38.682719999999996</v>
      </c>
      <c r="AN77" s="36" t="str">
        <f t="shared" ca="1" si="14"/>
        <v>20</v>
      </c>
      <c r="AO77" s="36" t="str" cm="1">
        <f t="array" aca="1" ref="AO77" ca="1">ManualLookup(AB77,BoxVal(ROW(AB77),4,COLUMN(AO75)),INDIRECT(DO$3))</f>
        <v>02</v>
      </c>
      <c r="AP77" s="36" t="str" cm="1">
        <f t="array" aca="1" ref="AP77" ca="1">ManualLookup(AC77,BoxVal(ROW(AC77),4,COLUMN(AP75)),INDIRECT(DP$3))</f>
        <v>80</v>
      </c>
      <c r="AQ77" s="36" t="str" cm="1">
        <f t="array" aca="1" ref="AQ77" ca="1">ManualLookup(AD77,BoxVal(ROW(AD77),4,COLUMN(AQ75)),INDIRECT(DQ$3))</f>
        <v>08</v>
      </c>
      <c r="AR77" s="36" t="str" cm="1">
        <f t="array" aca="1" ref="AR77" ca="1">ManualLookup(AE77,BoxVal(ROW(AE77),4,COLUMN(AR75)),INDIRECT(DR$3))</f>
        <v>00</v>
      </c>
      <c r="AS77" s="36" t="s">
        <v>1047</v>
      </c>
    </row>
    <row r="78" spans="19:45" ht="30" customHeight="1" x14ac:dyDescent="0.25">
      <c r="S78" s="7" t="s">
        <v>20</v>
      </c>
      <c r="T78" s="15">
        <v>-38</v>
      </c>
      <c r="U78" s="36" t="str">
        <f t="shared" ca="1" si="10"/>
        <v>0xB2=-41.55,-41.25;</v>
      </c>
      <c r="V78" s="37"/>
      <c r="W78" s="37"/>
      <c r="X78" s="38">
        <v>6.3416869918699241</v>
      </c>
      <c r="Y78" s="38">
        <v>6.325999999999925</v>
      </c>
      <c r="Z78" s="55">
        <f t="shared" ca="1" si="11"/>
        <v>6.3</v>
      </c>
      <c r="AA78" s="39" t="s">
        <v>894</v>
      </c>
      <c r="AB78" s="40">
        <v>3</v>
      </c>
      <c r="AC78" s="40" t="s">
        <v>579</v>
      </c>
      <c r="AD78" s="40">
        <v>1</v>
      </c>
      <c r="AE78" s="41">
        <v>0</v>
      </c>
      <c r="AF78" s="42">
        <v>-41.55</v>
      </c>
      <c r="AG78" s="47">
        <f t="shared" si="17"/>
        <v>-41.25</v>
      </c>
      <c r="AH78" s="43">
        <f t="shared" ca="1" si="15"/>
        <v>-35.25</v>
      </c>
      <c r="AI78" s="43">
        <f t="shared" ca="1" si="16"/>
        <v>-34.950000000000003</v>
      </c>
      <c r="AJ78" s="44" cm="1">
        <f t="array" aca="1" ref="AJ78" ca="1" xml:space="preserve">
N("initial sens-loopgain")+
$AF78-BoxVal(ROW($AA78),26,COLUMN(INDIRECT("T"&amp;(INT(ROW($AA95)/65))*65+2)))</f>
        <v>-41.977999999999994</v>
      </c>
      <c r="AK78" s="44">
        <f t="shared" ca="1" si="12"/>
        <v>-41.677999999999997</v>
      </c>
      <c r="AL78" s="44" cm="1">
        <f t="array" aca="1" ref="AL78" ca="1" xml:space="preserve">
N("initial sens-loopgain-gain-gain ref-vcm")+
$AH78-
BoxVal(ROW($AA78),26,COLUMN(INDIRECT("T"&amp;(INT(ROW($AA95)/65))*65+2)))-
$AB78-
$W78-
IFERROR(VLOOKUP($AC78,$CT$1:$DC$31,7,FALSE),0)</f>
        <v>-39.177999999999997</v>
      </c>
      <c r="AM78" s="44">
        <f t="shared" ca="1" si="13"/>
        <v>-38.878</v>
      </c>
      <c r="AN78" s="36" t="str">
        <f t="shared" ca="1" si="14"/>
        <v>30</v>
      </c>
      <c r="AO78" s="36" t="str" cm="1">
        <f t="array" aca="1" ref="AO78" ca="1">ManualLookup(AB78,BoxVal(ROW(AB78),4,COLUMN(AO76)),INDIRECT(DO$3))</f>
        <v>02</v>
      </c>
      <c r="AP78" s="36" t="str" cm="1">
        <f t="array" aca="1" ref="AP78" ca="1">ManualLookup(AC78,BoxVal(ROW(AC78),4,COLUMN(AP76)),INDIRECT(DP$3))</f>
        <v>80</v>
      </c>
      <c r="AQ78" s="36" t="str" cm="1">
        <f t="array" aca="1" ref="AQ78" ca="1">ManualLookup(AD78,BoxVal(ROW(AD78),4,COLUMN(AQ76)),INDIRECT(DQ$3))</f>
        <v>00</v>
      </c>
      <c r="AR78" s="36" t="str" cm="1">
        <f t="array" aca="1" ref="AR78" ca="1">ManualLookup(AE78,BoxVal(ROW(AE78),4,COLUMN(AR76)),INDIRECT(DR$3))</f>
        <v>00</v>
      </c>
      <c r="AS78" s="36" t="s">
        <v>1047</v>
      </c>
    </row>
    <row r="79" spans="19:45" ht="30" customHeight="1" x14ac:dyDescent="0.25">
      <c r="S79" s="7" t="s">
        <v>691</v>
      </c>
      <c r="T79" s="15" t="s">
        <v>912</v>
      </c>
      <c r="U79" s="36" t="str">
        <f t="shared" ca="1" si="10"/>
        <v>0x33=-41.90,-41.55;</v>
      </c>
      <c r="V79" s="37">
        <v>-0.15</v>
      </c>
      <c r="W79" s="37"/>
      <c r="X79" s="38">
        <v>6.6474102079395028</v>
      </c>
      <c r="Y79" s="38">
        <v>6.6549999999999097</v>
      </c>
      <c r="Z79" s="55">
        <f t="shared" ca="1" si="11"/>
        <v>6.6499999999999995</v>
      </c>
      <c r="AA79" s="39" t="s">
        <v>894</v>
      </c>
      <c r="AB79" s="40">
        <v>4</v>
      </c>
      <c r="AC79" s="40" t="s">
        <v>578</v>
      </c>
      <c r="AD79" s="40">
        <v>1</v>
      </c>
      <c r="AE79" s="41">
        <v>0</v>
      </c>
      <c r="AF79" s="42">
        <v>-41.9</v>
      </c>
      <c r="AG79" s="47">
        <f t="shared" si="17"/>
        <v>-41.55</v>
      </c>
      <c r="AH79" s="43">
        <f t="shared" ca="1" si="15"/>
        <v>-35.25</v>
      </c>
      <c r="AI79" s="43">
        <f t="shared" ca="1" si="16"/>
        <v>-34.9</v>
      </c>
      <c r="AJ79" s="44" cm="1">
        <f t="array" aca="1" ref="AJ79" ca="1" xml:space="preserve">
N("initial sens-loopgain")+
$AF79-BoxVal(ROW($AA79),26,COLUMN(INDIRECT("T"&amp;(INT(ROW($AA96)/65))*65+2)))</f>
        <v>-42.327999999999996</v>
      </c>
      <c r="AK79" s="44">
        <f t="shared" ca="1" si="12"/>
        <v>-41.977999999999994</v>
      </c>
      <c r="AL79" s="44" cm="1">
        <f t="array" aca="1" ref="AL79" ca="1" xml:space="preserve">
N("initial sens-loopgain-gain-gain ref-vcm")+
$AH79-
BoxVal(ROW($AA79),26,COLUMN(INDIRECT("T"&amp;(INT(ROW($AA96)/65))*65+2)))-
$AB79-
$W79-
IFERROR(VLOOKUP($AC79,$CT$1:$DC$31,7,FALSE),0)</f>
        <v>-39.677999999999997</v>
      </c>
      <c r="AM79" s="44">
        <f t="shared" ca="1" si="13"/>
        <v>-39.327999999999996</v>
      </c>
      <c r="AN79" s="36" t="str">
        <f t="shared" ca="1" si="14"/>
        <v>30</v>
      </c>
      <c r="AO79" s="36" t="str" cm="1">
        <f t="array" aca="1" ref="AO79" ca="1">ManualLookup(AB79,BoxVal(ROW(AB79),4,COLUMN(AO77)),INDIRECT(DO$3))</f>
        <v>03</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00</v>
      </c>
      <c r="AS79" s="36" t="s">
        <v>1047</v>
      </c>
    </row>
    <row r="80" spans="19:45" ht="30" customHeight="1" x14ac:dyDescent="0.25">
      <c r="S80" s="7" t="s">
        <v>544</v>
      </c>
      <c r="T80" s="15" t="s">
        <v>913</v>
      </c>
      <c r="U80" s="36" t="str">
        <f t="shared" ca="1" si="10"/>
        <v>0xB3=-42.35,-41.90;</v>
      </c>
      <c r="V80" s="37">
        <v>-0.15</v>
      </c>
      <c r="W80" s="37"/>
      <c r="X80" s="38">
        <v>7.1344397759103471</v>
      </c>
      <c r="Y80" s="38">
        <v>7.1939999999998845</v>
      </c>
      <c r="Z80" s="55">
        <f t="shared" ca="1" si="11"/>
        <v>7.1499999999999995</v>
      </c>
      <c r="AA80" s="39" t="s">
        <v>894</v>
      </c>
      <c r="AB80" s="40">
        <v>4</v>
      </c>
      <c r="AC80" s="40" t="s">
        <v>579</v>
      </c>
      <c r="AD80" s="40">
        <v>1</v>
      </c>
      <c r="AE80" s="41">
        <v>0</v>
      </c>
      <c r="AF80" s="42">
        <v>-42.35</v>
      </c>
      <c r="AG80" s="47">
        <f t="shared" si="17"/>
        <v>-41.9</v>
      </c>
      <c r="AH80" s="43">
        <f t="shared" ca="1" si="15"/>
        <v>-35.200000000000003</v>
      </c>
      <c r="AI80" s="43">
        <f t="shared" ca="1" si="16"/>
        <v>-34.75</v>
      </c>
      <c r="AJ80" s="44" cm="1">
        <f t="array" aca="1" ref="AJ80" ca="1" xml:space="preserve">
N("initial sens-loopgain")+
$AF80-BoxVal(ROW($AA80),26,COLUMN(INDIRECT("T"&amp;(INT(ROW($AA97)/65))*65+2)))</f>
        <v>-42.777999999999999</v>
      </c>
      <c r="AK80" s="44">
        <f t="shared" ca="1" si="12"/>
        <v>-42.327999999999996</v>
      </c>
      <c r="AL80" s="44" cm="1">
        <f t="array" aca="1" ref="AL80" ca="1" xml:space="preserve">
N("initial sens-loopgain-gain-gain ref-vcm")+
$AH80-
BoxVal(ROW($AA80),26,COLUMN(INDIRECT("T"&amp;(INT(ROW($AA97)/65))*65+2)))-
$AB80-
$W80-
IFERROR(VLOOKUP($AC80,$CT$1:$DC$31,7,FALSE),0)</f>
        <v>-40.128</v>
      </c>
      <c r="AM80" s="44">
        <f t="shared" ca="1" si="13"/>
        <v>-39.677999999999997</v>
      </c>
      <c r="AN80" s="36" t="str">
        <f t="shared" ca="1" si="14"/>
        <v>30</v>
      </c>
      <c r="AO80" s="36" t="str" cm="1">
        <f t="array" aca="1" ref="AO80" ca="1">ManualLookup(AB80,BoxVal(ROW(AB80),4,COLUMN(AO78)),INDIRECT(DO$3))</f>
        <v>03</v>
      </c>
      <c r="AP80" s="36" t="str" cm="1">
        <f t="array" aca="1" ref="AP80" ca="1">ManualLookup(AC80,BoxVal(ROW(AC80),4,COLUMN(AP78)),INDIRECT(DP$3))</f>
        <v>80</v>
      </c>
      <c r="AQ80" s="36" t="str" cm="1">
        <f t="array" aca="1" ref="AQ80" ca="1">ManualLookup(AD80,BoxVal(ROW(AD80),4,COLUMN(AQ78)),INDIRECT(DQ$3))</f>
        <v>00</v>
      </c>
      <c r="AR80" s="36" t="str" cm="1">
        <f t="array" aca="1" ref="AR80" ca="1">ManualLookup(AE80,BoxVal(ROW(AE80),4,COLUMN(AR78)),INDIRECT(DR$3))</f>
        <v>00</v>
      </c>
      <c r="AS80" s="36" t="s">
        <v>1047</v>
      </c>
    </row>
    <row r="81" spans="19:45" ht="30" customHeight="1" x14ac:dyDescent="0.25">
      <c r="S81" s="7" t="s">
        <v>12</v>
      </c>
      <c r="T81" s="15" t="s">
        <v>548</v>
      </c>
      <c r="U81" s="36" t="str">
        <f t="shared" ca="1" si="10"/>
        <v>0xBA=-42.50,-42.35;</v>
      </c>
      <c r="V81" s="37">
        <v>-0.2</v>
      </c>
      <c r="W81" s="37"/>
      <c r="X81" s="38">
        <v>7.2592753623188404</v>
      </c>
      <c r="Y81" s="38">
        <v>7.2569999999998815</v>
      </c>
      <c r="Z81" s="55">
        <f t="shared" ca="1" si="11"/>
        <v>7.2453600000000016</v>
      </c>
      <c r="AA81" s="39" t="s">
        <v>894</v>
      </c>
      <c r="AB81" s="40">
        <v>3</v>
      </c>
      <c r="AC81" s="40" t="s">
        <v>579</v>
      </c>
      <c r="AD81" s="40">
        <v>1.0556000000000001</v>
      </c>
      <c r="AE81" s="41">
        <v>0</v>
      </c>
      <c r="AF81" s="42">
        <v>-42.5</v>
      </c>
      <c r="AG81" s="47">
        <f t="shared" si="17"/>
        <v>-42.35</v>
      </c>
      <c r="AH81" s="43">
        <f t="shared" ca="1" si="15"/>
        <v>-35.254639999999995</v>
      </c>
      <c r="AI81" s="43">
        <f t="shared" ca="1" si="16"/>
        <v>-35.104640000000003</v>
      </c>
      <c r="AJ81" s="44" cm="1">
        <f t="array" aca="1" ref="AJ81" ca="1" xml:space="preserve">
N("initial sens-loopgain")+
$AF81-BoxVal(ROW($AA81),26,COLUMN(INDIRECT("T"&amp;(INT(ROW($AA98)/65))*65+2)))</f>
        <v>-42.927999999999997</v>
      </c>
      <c r="AK81" s="44">
        <f t="shared" ca="1" si="12"/>
        <v>-42.777999999999999</v>
      </c>
      <c r="AL81" s="44" cm="1">
        <f t="array" aca="1" ref="AL81" ca="1" xml:space="preserve">
N("initial sens-loopgain-gain-gain ref-vcm")+
$AH81-
BoxVal(ROW($AA81),26,COLUMN(INDIRECT("T"&amp;(INT(ROW($AA98)/65))*65+2)))-
$AB81-
$W81-
IFERROR(VLOOKUP($AC81,$CT$1:$DC$31,7,FALSE),0)</f>
        <v>-39.182639999999992</v>
      </c>
      <c r="AM81" s="44">
        <f t="shared" ca="1" si="13"/>
        <v>-39.032639999999994</v>
      </c>
      <c r="AN81" s="36" t="str">
        <f t="shared" ca="1" si="14"/>
        <v>30</v>
      </c>
      <c r="AO81" s="36" t="str" cm="1">
        <f t="array" aca="1" ref="AO81" ca="1">ManualLookup(AB81,BoxVal(ROW(AB81),4,COLUMN(AO79)),INDIRECT(DO$3))</f>
        <v>02</v>
      </c>
      <c r="AP81" s="36" t="str" cm="1">
        <f t="array" aca="1" ref="AP81" ca="1">ManualLookup(AC81,BoxVal(ROW(AC81),4,COLUMN(AP79)),INDIRECT(DP$3))</f>
        <v>80</v>
      </c>
      <c r="AQ81" s="36" t="str" cm="1">
        <f t="array" aca="1" ref="AQ81" ca="1">ManualLookup(AD81,BoxVal(ROW(AD81),4,COLUMN(AQ79)),INDIRECT(DQ$3))</f>
        <v>08</v>
      </c>
      <c r="AR81" s="36" t="str" cm="1">
        <f t="array" aca="1" ref="AR81" ca="1">ManualLookup(AE81,BoxVal(ROW(AE81),4,COLUMN(AR79)),INDIRECT(DR$3))</f>
        <v>00</v>
      </c>
      <c r="AS81" s="36" t="s">
        <v>1047</v>
      </c>
    </row>
    <row r="82" spans="19:45" ht="30" customHeight="1" x14ac:dyDescent="0.25">
      <c r="S82" s="26" t="s">
        <v>773</v>
      </c>
      <c r="T82" s="15" t="s">
        <v>562</v>
      </c>
      <c r="U82" s="36" t="str">
        <f t="shared" ca="1" si="10"/>
        <v>0x3B=-42.80,-42.50;</v>
      </c>
      <c r="V82" s="37">
        <v>-0.4</v>
      </c>
      <c r="W82" s="37"/>
      <c r="X82" s="38">
        <v>7.5501923076923116</v>
      </c>
      <c r="Y82" s="38">
        <v>7.6069999999998652</v>
      </c>
      <c r="Z82" s="55">
        <f t="shared" ca="1" si="11"/>
        <v>7.5453600000000014</v>
      </c>
      <c r="AA82" s="39" t="s">
        <v>894</v>
      </c>
      <c r="AB82" s="40">
        <v>4</v>
      </c>
      <c r="AC82" s="40" t="s">
        <v>578</v>
      </c>
      <c r="AD82" s="40">
        <v>1.0556000000000001</v>
      </c>
      <c r="AE82" s="41">
        <v>0</v>
      </c>
      <c r="AF82" s="42">
        <v>-42.8</v>
      </c>
      <c r="AG82" s="47">
        <f t="shared" si="17"/>
        <v>-42.5</v>
      </c>
      <c r="AH82" s="43">
        <f t="shared" ca="1" si="15"/>
        <v>-35.254639999999995</v>
      </c>
      <c r="AI82" s="43">
        <f t="shared" ca="1" si="16"/>
        <v>-34.954639999999998</v>
      </c>
      <c r="AJ82" s="44" cm="1">
        <f t="array" aca="1" ref="AJ82" ca="1" xml:space="preserve">
N("initial sens-loopgain")+
$AF82-BoxVal(ROW($AA82),26,COLUMN(INDIRECT("T"&amp;(INT(ROW($AA99)/65))*65+2)))</f>
        <v>-43.227999999999994</v>
      </c>
      <c r="AK82" s="44">
        <f t="shared" ca="1" si="12"/>
        <v>-42.927999999999997</v>
      </c>
      <c r="AL82" s="44" cm="1">
        <f t="array" aca="1" ref="AL82" ca="1" xml:space="preserve">
N("initial sens-loopgain-gain-gain ref-vcm")+
$AH82-
BoxVal(ROW($AA82),26,COLUMN(INDIRECT("T"&amp;(INT(ROW($AA99)/65))*65+2)))-
$AB82-
$W82-
IFERROR(VLOOKUP($AC82,$CT$1:$DC$31,7,FALSE),0)</f>
        <v>-39.682639999999992</v>
      </c>
      <c r="AM82" s="44">
        <f t="shared" ca="1" si="13"/>
        <v>-39.382639999999995</v>
      </c>
      <c r="AN82" s="36" t="str">
        <f t="shared" ca="1" si="14"/>
        <v>30</v>
      </c>
      <c r="AO82" s="36" t="str" cm="1">
        <f t="array" aca="1" ref="AO82" ca="1">ManualLookup(AB82,BoxVal(ROW(AB82),4,COLUMN(AO80)),INDIRECT(DO$3))</f>
        <v>03</v>
      </c>
      <c r="AP82" s="36" t="str" cm="1">
        <f t="array" aca="1" ref="AP82" ca="1">ManualLookup(AC82,BoxVal(ROW(AC82),4,COLUMN(AP80)),INDIRECT(DP$3))</f>
        <v>00</v>
      </c>
      <c r="AQ82" s="36" t="str" cm="1">
        <f t="array" aca="1" ref="AQ82" ca="1">ManualLookup(AD82,BoxVal(ROW(AD82),4,COLUMN(AQ80)),INDIRECT(DQ$3))</f>
        <v>08</v>
      </c>
      <c r="AR82" s="36" t="str" cm="1">
        <f t="array" aca="1" ref="AR82" ca="1">ManualLookup(AE82,BoxVal(ROW(AE82),4,COLUMN(AR80)),INDIRECT(DR$3))</f>
        <v>00</v>
      </c>
      <c r="AS82" s="36" t="s">
        <v>1047</v>
      </c>
    </row>
    <row r="83" spans="19:45" ht="30" customHeight="1" x14ac:dyDescent="0.25">
      <c r="S83" s="7" t="s">
        <v>573</v>
      </c>
      <c r="T83" s="15">
        <v>2</v>
      </c>
      <c r="U83" s="36" t="str">
        <f t="shared" ca="1" si="10"/>
        <v>0xBB=-43.40,-42.80;</v>
      </c>
      <c r="V83" s="37">
        <v>-0.4</v>
      </c>
      <c r="W83" s="37"/>
      <c r="X83" s="38">
        <v>8.0215853658536584</v>
      </c>
      <c r="Y83" s="38">
        <v>7.9919999999998472</v>
      </c>
      <c r="Z83" s="55">
        <f t="shared" ca="1" si="11"/>
        <v>8.0453600000000005</v>
      </c>
      <c r="AA83" s="39" t="s">
        <v>894</v>
      </c>
      <c r="AB83" s="40">
        <v>4</v>
      </c>
      <c r="AC83" s="40" t="s">
        <v>579</v>
      </c>
      <c r="AD83" s="40">
        <v>1.0556000000000001</v>
      </c>
      <c r="AE83" s="41">
        <v>0</v>
      </c>
      <c r="AF83" s="42">
        <v>-43.4</v>
      </c>
      <c r="AG83" s="47">
        <f t="shared" si="17"/>
        <v>-42.8</v>
      </c>
      <c r="AH83" s="43">
        <f t="shared" ca="1" si="15"/>
        <v>-35.354639999999996</v>
      </c>
      <c r="AI83" s="43">
        <f t="shared" ca="1" si="16"/>
        <v>-34.754639999999995</v>
      </c>
      <c r="AJ83" s="44" cm="1">
        <f t="array" aca="1" ref="AJ83" ca="1" xml:space="preserve">
N("initial sens-loopgain")+
$AF83-BoxVal(ROW($AA83),26,COLUMN(INDIRECT("T"&amp;(INT(ROW($AA100)/65))*65+2)))</f>
        <v>-43.827999999999996</v>
      </c>
      <c r="AK83" s="44">
        <f t="shared" ca="1" si="12"/>
        <v>-43.227999999999994</v>
      </c>
      <c r="AL83" s="44" cm="1">
        <f t="array" aca="1" ref="AL83" ca="1" xml:space="preserve">
N("initial sens-loopgain-gain-gain ref-vcm")+
$AH83-
BoxVal(ROW($AA83),26,COLUMN(INDIRECT("T"&amp;(INT(ROW($AA100)/65))*65+2)))-
$AB83-
$W83-
IFERROR(VLOOKUP($AC83,$CT$1:$DC$31,7,FALSE),0)</f>
        <v>-40.282639999999994</v>
      </c>
      <c r="AM83" s="44">
        <f t="shared" ca="1" si="13"/>
        <v>-39.682639999999992</v>
      </c>
      <c r="AN83" s="36" t="str">
        <f t="shared" ca="1" si="14"/>
        <v>30</v>
      </c>
      <c r="AO83" s="36" t="str" cm="1">
        <f t="array" aca="1" ref="AO83" ca="1">ManualLookup(AB83,BoxVal(ROW(AB83),4,COLUMN(AO81)),INDIRECT(DO$3))</f>
        <v>03</v>
      </c>
      <c r="AP83" s="36" t="str" cm="1">
        <f t="array" aca="1" ref="AP83" ca="1">ManualLookup(AC83,BoxVal(ROW(AC83),4,COLUMN(AP81)),INDIRECT(DP$3))</f>
        <v>80</v>
      </c>
      <c r="AQ83" s="36" t="str" cm="1">
        <f t="array" aca="1" ref="AQ83" ca="1">ManualLookup(AD83,BoxVal(ROW(AD83),4,COLUMN(AQ81)),INDIRECT(DQ$3))</f>
        <v>08</v>
      </c>
      <c r="AR83" s="36" t="str" cm="1">
        <f t="array" aca="1" ref="AR83" ca="1">ManualLookup(AE83,BoxVal(ROW(AE83),4,COLUMN(AR81)),INDIRECT(DR$3))</f>
        <v>00</v>
      </c>
      <c r="AS83" s="36" t="s">
        <v>1047</v>
      </c>
    </row>
    <row r="84" spans="19:45" ht="30" customHeight="1" x14ac:dyDescent="0.25">
      <c r="S84" s="7" t="s">
        <v>590</v>
      </c>
      <c r="T84" s="15" t="e">
        <f>VLOOKUP(T69,MPN!$A$1:$E$1000,4,FALSE)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10V_TestMode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VLOOKUP($T69,MPN!$A$1:$E$500,2,FALSE)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e">
        <f>VLOOKUP($T70,ASIC!$A$1:$B$200,2,FALSE)</f>
        <v>#N/A</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N014A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VLOOKUP($T69,MPN!$A$1:$E$500,5,FALSE)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0.42799999999999999</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5</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45851</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695</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14</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1.8V-3.072MHz : 720~900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7.6V(7.42V)</v>
      </c>
      <c r="T100" s="3">
        <v>-1.45</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8.5V(8.26V)</v>
      </c>
      <c r="T101" s="3">
        <v>0</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9.4V(9.08V)</v>
      </c>
      <c r="T102" s="3">
        <v>1.55</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10.3V(9.92V)</v>
      </c>
      <c r="T103" s="3">
        <v>2.8</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11.2V(10.76V)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12V(11.61V)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12.9V(12.44V)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13.8V(13.34V)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963</v>
      </c>
      <c r="V131" s="12"/>
      <c r="W131" s="65"/>
      <c r="X131" s="12"/>
      <c r="Y131" s="7" t="str">
        <f>VLOOKUP(U131,$DX$1:$DZ$21,3,FALSE)</f>
        <v>inc_afeiq , 100duty , 1x_ibias , nosel_voutp , longht_spl , 52.9micvos , 1.36v_VADC , en_diglpf , stong_drv , 0.67x_adciq , lowoffset</v>
      </c>
      <c r="AD131" s="8"/>
    </row>
    <row r="132" spans="19:45" ht="30" customHeight="1" x14ac:dyDescent="0.25">
      <c r="S132" s="7" t="s">
        <v>24</v>
      </c>
      <c r="T132" s="15" t="s">
        <v>450</v>
      </c>
      <c r="U132" s="5" t="s">
        <v>23</v>
      </c>
      <c r="V132" s="7" t="str">
        <f>VLOOKUP(U131,$DX$1:$DZ$21,2,FALSE)</f>
        <v>bit30,26,19,17,41,35,33,29,24,20</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t="s">
        <v>562</v>
      </c>
      <c r="AK132" s="16"/>
      <c r="AL132" s="16"/>
      <c r="AM132" s="16"/>
      <c r="AN132" s="16"/>
      <c r="AO132" s="16"/>
      <c r="AP132" s="16"/>
      <c r="AQ132" s="16"/>
      <c r="AR132" s="16"/>
      <c r="AS132" s="16"/>
    </row>
    <row r="133" spans="19:45" ht="30" customHeight="1" x14ac:dyDescent="0.25">
      <c r="S133" s="7" t="s">
        <v>5</v>
      </c>
      <c r="T133" s="15" t="s">
        <v>430</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341</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Normal(1~3dB)</v>
      </c>
      <c r="AP134" s="56" t="str">
        <f>VLOOKUP($T142,$DE$1:$DJ$31,4,FALSE)</f>
        <v>Only(0.75vcm)</v>
      </c>
      <c r="AQ134" s="56" t="str">
        <f>VLOOKUP($T142,$DE$1:$DJ$31,5,FALSE)</f>
        <v>Full</v>
      </c>
      <c r="AR134" s="56" t="str">
        <f>VLOOKUP($T142,$DE$1:$DJ$31,6,FALSE)</f>
        <v>non</v>
      </c>
      <c r="AS134" s="35" t="s">
        <v>1015</v>
      </c>
    </row>
    <row r="135" spans="19:45" ht="30" customHeight="1" x14ac:dyDescent="0.25">
      <c r="S135" s="7" t="s">
        <v>18</v>
      </c>
      <c r="T135" s="15" t="s">
        <v>911</v>
      </c>
      <c r="U135" s="36" t="str">
        <f t="shared" ref="U135:U143" ca="1" si="18">ConfigCode($AA135,$AN135,$AO135,$AP135,$AQ135,$AR135,$AF135,$AG135,2)</f>
        <v>0x61=-38.25,-37.70;</v>
      </c>
      <c r="V135" s="37"/>
      <c r="W135" s="37"/>
      <c r="X135" s="38"/>
      <c r="Y135" s="38">
        <v>1.94</v>
      </c>
      <c r="Z135" s="55">
        <f t="shared" ref="Z135:Z143" ca="1" si="19" xml:space="preserve">
N("vbias,vlookup vbias range")+
VLOOKUP($AA135,INDIRECT(BoxVal(ROW($AA135),34,COLUMN(T131))),2,FALSE)+
N("gain")+
$AB135+
N("vcm")+
VLOOKUP($AC135,$CT$1:$DC$31,7,FALSE)+
N("(vbias*vcp*vbg-vbias)*sensor ratio")+
VbiasCal($AA135,$AD135,$AE135,BoxVal(ROW($AC135),18,COLUMN($T$22)))+
N("vbias ref+gain ref")+
$V135+$W135</f>
        <v>1</v>
      </c>
      <c r="AA135" s="39" t="s">
        <v>897</v>
      </c>
      <c r="AB135" s="40">
        <v>1</v>
      </c>
      <c r="AC135" s="40" t="s">
        <v>578</v>
      </c>
      <c r="AD135" s="40">
        <v>1</v>
      </c>
      <c r="AE135" s="41">
        <v>0</v>
      </c>
      <c r="AF135" s="42">
        <v>-38.25</v>
      </c>
      <c r="AG135" s="42">
        <v>-37.700000000000003</v>
      </c>
      <c r="AH135" s="43">
        <f ca="1">$AF135+$Z135</f>
        <v>-37.25</v>
      </c>
      <c r="AI135" s="43">
        <f ca="1">$AG135+$Z135</f>
        <v>-36.700000000000003</v>
      </c>
      <c r="AJ135" s="44" cm="1">
        <f t="array" aca="1" ref="AJ135" ca="1" xml:space="preserve">
N("initial sens-loopgain")+
$AF135-BoxVal(ROW($AA135),26,COLUMN(INDIRECT("T"&amp;(INT(ROW($AA152)/65))*65+2)))</f>
        <v>-38.677999999999997</v>
      </c>
      <c r="AK135" s="44">
        <f t="shared" ref="AK135:AK143" ca="1" si="20">AJ135+(AG135-AF135)</f>
        <v>-38.128</v>
      </c>
      <c r="AL135" s="44" cm="1">
        <f t="array" aca="1" ref="AL135" ca="1" xml:space="preserve">
N("initial sens-loopgain-gain-gain ref-vcm")+
$AH135-
BoxVal(ROW($AA135),26,COLUMN(INDIRECT("T"&amp;(INT(ROW($AA152)/65))*65+2)))-
$AB135-
$W135-
IFERROR(VLOOKUP($AC135,$CT$1:$DC$31,7,FALSE),0)</f>
        <v>-38.677999999999997</v>
      </c>
      <c r="AM135" s="44">
        <f t="shared" ref="AM135:AM143" ca="1" si="21">AL135+(AG135-AF135)</f>
        <v>-38.128</v>
      </c>
      <c r="AN135" s="36" t="str">
        <f t="shared" ref="AN135:AN143" ca="1" si="22">IF(BoxVal(ROW(AA135),9,COLUMN(T133))="FIX","00",ManualLookup(AA135,BoxVal(ROW(AA135),4,COLUMN(AN133)),INDIRECT(DN$3)))</f>
        <v>60</v>
      </c>
      <c r="AO135" s="36" t="str" cm="1">
        <f t="array" aca="1" ref="AO135" ca="1">ManualLookup(AB135,BoxVal(ROW(AB135),4,COLUMN(AO133)),INDIRECT(DO$3))</f>
        <v>01</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t="s">
        <v>1047</v>
      </c>
    </row>
    <row r="136" spans="19:45" ht="30" customHeight="1" x14ac:dyDescent="0.25">
      <c r="S136" s="7" t="s">
        <v>13</v>
      </c>
      <c r="T136" s="15" t="s">
        <v>412</v>
      </c>
      <c r="U136" s="36" t="str">
        <f t="shared" ca="1" si="18"/>
        <v>0xE1=-38.75,-38.25;</v>
      </c>
      <c r="V136" s="46"/>
      <c r="W136" s="37"/>
      <c r="X136" s="38"/>
      <c r="Y136" s="38">
        <v>2.54</v>
      </c>
      <c r="Z136" s="55">
        <f t="shared" ca="1" si="19"/>
        <v>1.5</v>
      </c>
      <c r="AA136" s="39" t="s">
        <v>897</v>
      </c>
      <c r="AB136" s="40">
        <v>1</v>
      </c>
      <c r="AC136" s="40" t="s">
        <v>579</v>
      </c>
      <c r="AD136" s="40">
        <v>1</v>
      </c>
      <c r="AE136" s="41">
        <v>0</v>
      </c>
      <c r="AF136" s="42">
        <v>-38.75</v>
      </c>
      <c r="AG136" s="47">
        <f>AF135</f>
        <v>-38.25</v>
      </c>
      <c r="AH136" s="43">
        <f t="shared" ref="AH136:AH143" ca="1" si="23">$AF136+$Z136</f>
        <v>-37.25</v>
      </c>
      <c r="AI136" s="43">
        <f t="shared" ref="AI136:AI143" ca="1" si="24">$AG136+$Z136</f>
        <v>-36.75</v>
      </c>
      <c r="AJ136" s="44" cm="1">
        <f t="array" aca="1" ref="AJ136" ca="1" xml:space="preserve">
N("initial sens-loopgain")+
$AF136-BoxVal(ROW($AA136),26,COLUMN(INDIRECT("T"&amp;(INT(ROW($AA153)/65))*65+2)))</f>
        <v>-39.177999999999997</v>
      </c>
      <c r="AK136" s="44">
        <f t="shared" ca="1" si="20"/>
        <v>-38.677999999999997</v>
      </c>
      <c r="AL136" s="44" cm="1">
        <f t="array" aca="1" ref="AL136" ca="1" xml:space="preserve">
N("initial sens-loopgain-gain-gain ref-vcm")+
$AH136-
BoxVal(ROW($AA136),26,COLUMN(INDIRECT("T"&amp;(INT(ROW($AA153)/65))*65+2)))-
$AB136-
$W136-
IFERROR(VLOOKUP($AC136,$CT$1:$DC$31,7,FALSE),0)</f>
        <v>-39.177999999999997</v>
      </c>
      <c r="AM136" s="44">
        <f t="shared" ca="1" si="21"/>
        <v>-38.677999999999997</v>
      </c>
      <c r="AN136" s="36" t="str">
        <f t="shared" ca="1" si="22"/>
        <v>60</v>
      </c>
      <c r="AO136" s="36" t="str" cm="1">
        <f t="array" aca="1" ref="AO136" ca="1">ManualLookup(AB136,BoxVal(ROW(AB136),4,COLUMN(AO134)),INDIRECT(DO$3))</f>
        <v>01</v>
      </c>
      <c r="AP136" s="36" t="str" cm="1">
        <f t="array" aca="1" ref="AP136" ca="1">ManualLookup(AC136,BoxVal(ROW(AC136),4,COLUMN(AP134)),INDIRECT(DP$3))</f>
        <v>80</v>
      </c>
      <c r="AQ136" s="36" t="str" cm="1">
        <f t="array" aca="1" ref="AQ136" ca="1">ManualLookup(AD136,BoxVal(ROW(AD136),4,COLUMN(AQ134)),INDIRECT(DQ$3))</f>
        <v>00</v>
      </c>
      <c r="AR136" s="36" t="str" cm="1">
        <f t="array" aca="1" ref="AR136" ca="1">ManualLookup(AE136,BoxVal(ROW(AE136),4,COLUMN(AR134)),INDIRECT(DR$3))</f>
        <v>00</v>
      </c>
      <c r="AS136" s="36" t="s">
        <v>1047</v>
      </c>
    </row>
    <row r="137" spans="19:45" ht="30" customHeight="1" x14ac:dyDescent="0.25">
      <c r="S137" s="26"/>
      <c r="T137" s="17"/>
      <c r="U137" s="36" t="str">
        <f t="shared" ca="1" si="18"/>
        <v>0x62=-39.25,-38.75;</v>
      </c>
      <c r="V137" s="37"/>
      <c r="W137" s="37"/>
      <c r="X137" s="38"/>
      <c r="Y137" s="38">
        <v>2.92</v>
      </c>
      <c r="Z137" s="55">
        <f t="shared" ca="1" si="19"/>
        <v>2</v>
      </c>
      <c r="AA137" s="39" t="s">
        <v>897</v>
      </c>
      <c r="AB137" s="40">
        <v>2</v>
      </c>
      <c r="AC137" s="40" t="s">
        <v>578</v>
      </c>
      <c r="AD137" s="40">
        <v>1</v>
      </c>
      <c r="AE137" s="41">
        <v>0</v>
      </c>
      <c r="AF137" s="42">
        <v>-39.25</v>
      </c>
      <c r="AG137" s="47">
        <f t="shared" ref="AG137:AG143" si="25">AF136</f>
        <v>-38.75</v>
      </c>
      <c r="AH137" s="43">
        <f t="shared" ca="1" si="23"/>
        <v>-37.25</v>
      </c>
      <c r="AI137" s="43">
        <f t="shared" ca="1" si="24"/>
        <v>-36.75</v>
      </c>
      <c r="AJ137" s="44" cm="1">
        <f t="array" aca="1" ref="AJ137" ca="1" xml:space="preserve">
N("initial sens-loopgain")+
$AF137-BoxVal(ROW($AA137),26,COLUMN(INDIRECT("T"&amp;(INT(ROW($AA154)/65))*65+2)))</f>
        <v>-39.677999999999997</v>
      </c>
      <c r="AK137" s="44">
        <f t="shared" ca="1" si="20"/>
        <v>-39.177999999999997</v>
      </c>
      <c r="AL137" s="44" cm="1">
        <f t="array" aca="1" ref="AL137" ca="1" xml:space="preserve">
N("initial sens-loopgain-gain-gain ref-vcm")+
$AH137-
BoxVal(ROW($AA137),26,COLUMN(INDIRECT("T"&amp;(INT(ROW($AA154)/65))*65+2)))-
$AB137-
$W137-
IFERROR(VLOOKUP($AC137,$CT$1:$DC$31,7,FALSE),0)</f>
        <v>-39.677999999999997</v>
      </c>
      <c r="AM137" s="44">
        <f t="shared" ca="1" si="21"/>
        <v>-39.177999999999997</v>
      </c>
      <c r="AN137" s="36" t="str">
        <f t="shared" ca="1" si="22"/>
        <v>60</v>
      </c>
      <c r="AO137" s="36" t="str" cm="1">
        <f t="array" aca="1" ref="AO137" ca="1">ManualLookup(AB137,BoxVal(ROW(AB137),4,COLUMN(AO135)),INDIRECT(DO$3))</f>
        <v>02</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t="s">
        <v>1047</v>
      </c>
    </row>
    <row r="138" spans="19:45" ht="30" customHeight="1" x14ac:dyDescent="0.25">
      <c r="S138" s="7" t="s">
        <v>19</v>
      </c>
      <c r="T138" s="15" t="s">
        <v>897</v>
      </c>
      <c r="U138" s="36" t="str">
        <f t="shared" ca="1" si="18"/>
        <v>0xE9=-39.75,-39.25;</v>
      </c>
      <c r="V138" s="37"/>
      <c r="W138" s="37"/>
      <c r="X138" s="38"/>
      <c r="Y138" s="38">
        <v>3.42</v>
      </c>
      <c r="Z138" s="55">
        <f t="shared" ca="1" si="19"/>
        <v>2.4324120000000016</v>
      </c>
      <c r="AA138" s="39" t="s">
        <v>897</v>
      </c>
      <c r="AB138" s="40">
        <v>1</v>
      </c>
      <c r="AC138" s="40" t="s">
        <v>579</v>
      </c>
      <c r="AD138" s="40">
        <v>1.0556000000000001</v>
      </c>
      <c r="AE138" s="41">
        <v>0</v>
      </c>
      <c r="AF138" s="42">
        <v>-39.75</v>
      </c>
      <c r="AG138" s="47">
        <f t="shared" si="25"/>
        <v>-39.25</v>
      </c>
      <c r="AH138" s="43">
        <f t="shared" ca="1" si="23"/>
        <v>-37.317588000000001</v>
      </c>
      <c r="AI138" s="43">
        <f t="shared" ca="1" si="24"/>
        <v>-36.817588000000001</v>
      </c>
      <c r="AJ138" s="44" cm="1">
        <f t="array" aca="1" ref="AJ138" ca="1" xml:space="preserve">
N("initial sens-loopgain")+
$AF138-BoxVal(ROW($AA138),26,COLUMN(INDIRECT("T"&amp;(INT(ROW($AA155)/65))*65+2)))</f>
        <v>-40.177999999999997</v>
      </c>
      <c r="AK138" s="44">
        <f t="shared" ca="1" si="20"/>
        <v>-39.677999999999997</v>
      </c>
      <c r="AL138" s="44" cm="1">
        <f t="array" aca="1" ref="AL138" ca="1" xml:space="preserve">
N("initial sens-loopgain-gain-gain ref-vcm")+
$AH138-
BoxVal(ROW($AA138),26,COLUMN(INDIRECT("T"&amp;(INT(ROW($AA155)/65))*65+2)))-
$AB138-
$W138-
IFERROR(VLOOKUP($AC138,$CT$1:$DC$31,7,FALSE),0)</f>
        <v>-39.245587999999998</v>
      </c>
      <c r="AM138" s="44">
        <f t="shared" ca="1" si="21"/>
        <v>-38.745587999999998</v>
      </c>
      <c r="AN138" s="36" t="str">
        <f t="shared" ca="1" si="22"/>
        <v>60</v>
      </c>
      <c r="AO138" s="36" t="str" cm="1">
        <f t="array" aca="1" ref="AO138" ca="1">ManualLookup(AB138,BoxVal(ROW(AB138),4,COLUMN(AO136)),INDIRECT(DO$3))</f>
        <v>01</v>
      </c>
      <c r="AP138" s="36" t="str" cm="1">
        <f t="array" aca="1" ref="AP138" ca="1">ManualLookup(AC138,BoxVal(ROW(AC138),4,COLUMN(AP136)),INDIRECT(DP$3))</f>
        <v>80</v>
      </c>
      <c r="AQ138" s="36" t="str" cm="1">
        <f t="array" aca="1" ref="AQ138" ca="1">ManualLookup(AD138,BoxVal(ROW(AD138),4,COLUMN(AQ136)),INDIRECT(DQ$3))</f>
        <v>08</v>
      </c>
      <c r="AR138" s="36" t="str" cm="1">
        <f t="array" aca="1" ref="AR138" ca="1">ManualLookup(AE138,BoxVal(ROW(AE138),4,COLUMN(AR136)),INDIRECT(DR$3))</f>
        <v>00</v>
      </c>
      <c r="AS138" s="36" t="s">
        <v>1047</v>
      </c>
    </row>
    <row r="139" spans="19:45" ht="30" customHeight="1" x14ac:dyDescent="0.25">
      <c r="S139" s="7" t="s">
        <v>15</v>
      </c>
      <c r="T139" s="15" t="s">
        <v>801</v>
      </c>
      <c r="U139" s="36" t="str">
        <f t="shared" ca="1" si="18"/>
        <v>0xF1=-39.95,-39.75;</v>
      </c>
      <c r="V139" s="37"/>
      <c r="W139" s="37"/>
      <c r="X139" s="38"/>
      <c r="Y139" s="38"/>
      <c r="Z139" s="55">
        <f t="shared" ca="1" si="19"/>
        <v>2.7</v>
      </c>
      <c r="AA139" s="39" t="s">
        <v>898</v>
      </c>
      <c r="AB139" s="40">
        <v>1</v>
      </c>
      <c r="AC139" s="40" t="s">
        <v>579</v>
      </c>
      <c r="AD139" s="40">
        <v>1</v>
      </c>
      <c r="AE139" s="41">
        <v>0</v>
      </c>
      <c r="AF139" s="42">
        <v>-39.950000000000003</v>
      </c>
      <c r="AG139" s="47">
        <f t="shared" si="25"/>
        <v>-39.75</v>
      </c>
      <c r="AH139" s="43">
        <f t="shared" ca="1" si="23"/>
        <v>-37.25</v>
      </c>
      <c r="AI139" s="43">
        <f t="shared" ca="1" si="24"/>
        <v>-37.049999999999997</v>
      </c>
      <c r="AJ139" s="44" cm="1">
        <f t="array" aca="1" ref="AJ139" ca="1" xml:space="preserve">
N("initial sens-loopgain")+
$AF139-BoxVal(ROW($AA139),26,COLUMN(INDIRECT("T"&amp;(INT(ROW($AA156)/65))*65+2)))</f>
        <v>-40.378</v>
      </c>
      <c r="AK139" s="44">
        <f t="shared" ca="1" si="20"/>
        <v>-40.177999999999997</v>
      </c>
      <c r="AL139" s="44" cm="1">
        <f t="array" aca="1" ref="AL139" ca="1" xml:space="preserve">
N("initial sens-loopgain-gain-gain ref-vcm")+
$AH139-
BoxVal(ROW($AA139),26,COLUMN(INDIRECT("T"&amp;(INT(ROW($AA156)/65))*65+2)))-
$AB139-
$W139-
IFERROR(VLOOKUP($AC139,$CT$1:$DC$31,7,FALSE),0)</f>
        <v>-39.177999999999997</v>
      </c>
      <c r="AM139" s="44">
        <f t="shared" ca="1" si="21"/>
        <v>-38.977999999999994</v>
      </c>
      <c r="AN139" s="36" t="str">
        <f t="shared" ca="1" si="22"/>
        <v>70</v>
      </c>
      <c r="AO139" s="36" t="str" cm="1">
        <f t="array" aca="1" ref="AO139" ca="1">ManualLookup(AB139,BoxVal(ROW(AB139),4,COLUMN(AO137)),INDIRECT(DO$3))</f>
        <v>01</v>
      </c>
      <c r="AP139" s="36" t="str" cm="1">
        <f t="array" aca="1" ref="AP139" ca="1">ManualLookup(AC139,BoxVal(ROW(AC139),4,COLUMN(AP137)),INDIRECT(DP$3))</f>
        <v>80</v>
      </c>
      <c r="AQ139" s="36" t="str" cm="1">
        <f t="array" aca="1" ref="AQ139" ca="1">ManualLookup(AD139,BoxVal(ROW(AD139),4,COLUMN(AQ137)),INDIRECT(DQ$3))</f>
        <v>00</v>
      </c>
      <c r="AR139" s="36" t="str" cm="1">
        <f t="array" aca="1" ref="AR139" ca="1">ManualLookup(AE139,BoxVal(ROW(AE139),4,COLUMN(AR137)),INDIRECT(DR$3))</f>
        <v>00</v>
      </c>
      <c r="AS139" s="36" t="s">
        <v>1047</v>
      </c>
    </row>
    <row r="140" spans="19:45" ht="30" customHeight="1" x14ac:dyDescent="0.25">
      <c r="S140" s="7" t="s">
        <v>705</v>
      </c>
      <c r="T140" s="15" t="s">
        <v>800</v>
      </c>
      <c r="U140" s="36" t="str">
        <f t="shared" ca="1" si="18"/>
        <v>0x72=-40.45,-39.95;</v>
      </c>
      <c r="V140" s="37"/>
      <c r="W140" s="37"/>
      <c r="X140" s="38"/>
      <c r="Y140" s="38"/>
      <c r="Z140" s="55">
        <f t="shared" ca="1" si="19"/>
        <v>3.2</v>
      </c>
      <c r="AA140" s="39" t="s">
        <v>898</v>
      </c>
      <c r="AB140" s="40">
        <v>2</v>
      </c>
      <c r="AC140" s="40" t="s">
        <v>578</v>
      </c>
      <c r="AD140" s="40">
        <v>1</v>
      </c>
      <c r="AE140" s="41">
        <v>0</v>
      </c>
      <c r="AF140" s="42">
        <v>-40.450000000000003</v>
      </c>
      <c r="AG140" s="47">
        <f t="shared" si="25"/>
        <v>-39.950000000000003</v>
      </c>
      <c r="AH140" s="43">
        <f t="shared" ca="1" si="23"/>
        <v>-37.25</v>
      </c>
      <c r="AI140" s="43">
        <f t="shared" ca="1" si="24"/>
        <v>-36.75</v>
      </c>
      <c r="AJ140" s="44" cm="1">
        <f t="array" aca="1" ref="AJ140" ca="1" xml:space="preserve">
N("initial sens-loopgain")+
$AF140-BoxVal(ROW($AA140),26,COLUMN(INDIRECT("T"&amp;(INT(ROW($AA157)/65))*65+2)))</f>
        <v>-40.878</v>
      </c>
      <c r="AK140" s="44">
        <f t="shared" ca="1" si="20"/>
        <v>-40.378</v>
      </c>
      <c r="AL140" s="44" cm="1">
        <f t="array" aca="1" ref="AL140" ca="1" xml:space="preserve">
N("initial sens-loopgain-gain-gain ref-vcm")+
$AH140-
BoxVal(ROW($AA140),26,COLUMN(INDIRECT("T"&amp;(INT(ROW($AA157)/65))*65+2)))-
$AB140-
$W140-
IFERROR(VLOOKUP($AC140,$CT$1:$DC$31,7,FALSE),0)</f>
        <v>-39.677999999999997</v>
      </c>
      <c r="AM140" s="44">
        <f t="shared" ca="1" si="21"/>
        <v>-39.177999999999997</v>
      </c>
      <c r="AN140" s="36" t="str">
        <f t="shared" ca="1" si="22"/>
        <v>70</v>
      </c>
      <c r="AO140" s="36" t="str" cm="1">
        <f t="array" aca="1" ref="AO140" ca="1">ManualLookup(AB140,BoxVal(ROW(AB140),4,COLUMN(AO138)),INDIRECT(DO$3))</f>
        <v>02</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t="s">
        <v>1047</v>
      </c>
    </row>
    <row r="141" spans="19:45" ht="30" customHeight="1" x14ac:dyDescent="0.25">
      <c r="S141" s="7" t="s">
        <v>605</v>
      </c>
      <c r="T141" s="15" t="s">
        <v>589</v>
      </c>
      <c r="U141" s="36" t="str">
        <f t="shared" ca="1" si="18"/>
        <v>0xF2=-40.95,-40.45;</v>
      </c>
      <c r="V141" s="37"/>
      <c r="W141" s="37"/>
      <c r="X141" s="38"/>
      <c r="Y141" s="38"/>
      <c r="Z141" s="55">
        <f t="shared" ca="1" si="19"/>
        <v>3.7</v>
      </c>
      <c r="AA141" s="39" t="s">
        <v>898</v>
      </c>
      <c r="AB141" s="40">
        <v>2</v>
      </c>
      <c r="AC141" s="40" t="s">
        <v>579</v>
      </c>
      <c r="AD141" s="40">
        <v>1</v>
      </c>
      <c r="AE141" s="41">
        <v>0</v>
      </c>
      <c r="AF141" s="42">
        <v>-40.950000000000003</v>
      </c>
      <c r="AG141" s="47">
        <f t="shared" si="25"/>
        <v>-40.450000000000003</v>
      </c>
      <c r="AH141" s="43">
        <f t="shared" ca="1" si="23"/>
        <v>-37.25</v>
      </c>
      <c r="AI141" s="43">
        <f t="shared" ca="1" si="24"/>
        <v>-36.75</v>
      </c>
      <c r="AJ141" s="44" cm="1">
        <f t="array" aca="1" ref="AJ141" ca="1" xml:space="preserve">
N("initial sens-loopgain")+
$AF141-BoxVal(ROW($AA141),26,COLUMN(INDIRECT("T"&amp;(INT(ROW($AA158)/65))*65+2)))</f>
        <v>-41.378</v>
      </c>
      <c r="AK141" s="44">
        <f t="shared" ca="1" si="20"/>
        <v>-40.878</v>
      </c>
      <c r="AL141" s="44" cm="1">
        <f t="array" aca="1" ref="AL141" ca="1" xml:space="preserve">
N("initial sens-loopgain-gain-gain ref-vcm")+
$AH141-
BoxVal(ROW($AA141),26,COLUMN(INDIRECT("T"&amp;(INT(ROW($AA158)/65))*65+2)))-
$AB141-
$W141-
IFERROR(VLOOKUP($AC141,$CT$1:$DC$31,7,FALSE),0)</f>
        <v>-40.177999999999997</v>
      </c>
      <c r="AM141" s="44">
        <f t="shared" ca="1" si="21"/>
        <v>-39.677999999999997</v>
      </c>
      <c r="AN141" s="36" t="str">
        <f t="shared" ca="1" si="22"/>
        <v>70</v>
      </c>
      <c r="AO141" s="36" t="str" cm="1">
        <f t="array" aca="1" ref="AO141" ca="1">ManualLookup(AB141,BoxVal(ROW(AB141),4,COLUMN(AO139)),INDIRECT(DO$3))</f>
        <v>02</v>
      </c>
      <c r="AP141" s="36" t="str" cm="1">
        <f t="array" aca="1" ref="AP141" ca="1">ManualLookup(AC141,BoxVal(ROW(AC141),4,COLUMN(AP139)),INDIRECT(DP$3))</f>
        <v>80</v>
      </c>
      <c r="AQ141" s="36" t="str" cm="1">
        <f t="array" aca="1" ref="AQ141" ca="1">ManualLookup(AD141,BoxVal(ROW(AD141),4,COLUMN(AQ139)),INDIRECT(DQ$3))</f>
        <v>00</v>
      </c>
      <c r="AR141" s="36" t="str" cm="1">
        <f t="array" aca="1" ref="AR141" ca="1">ManualLookup(AE141,BoxVal(ROW(AE141),4,COLUMN(AR139)),INDIRECT(DR$3))</f>
        <v>00</v>
      </c>
      <c r="AS141" s="36" t="s">
        <v>1047</v>
      </c>
    </row>
    <row r="142" spans="19:45" ht="30" customHeight="1" x14ac:dyDescent="0.25">
      <c r="S142" s="7" t="s">
        <v>721</v>
      </c>
      <c r="T142" s="15" t="s">
        <v>26</v>
      </c>
      <c r="U142" s="36" t="str">
        <f t="shared" ca="1" si="18"/>
        <v>0x7A=-41.45,-40.95;</v>
      </c>
      <c r="V142" s="37"/>
      <c r="W142" s="37"/>
      <c r="X142" s="38"/>
      <c r="Y142" s="38"/>
      <c r="Z142" s="55">
        <f t="shared" ca="1" si="19"/>
        <v>4.1974640000000019</v>
      </c>
      <c r="AA142" s="39" t="s">
        <v>898</v>
      </c>
      <c r="AB142" s="40">
        <v>2</v>
      </c>
      <c r="AC142" s="40" t="s">
        <v>578</v>
      </c>
      <c r="AD142" s="40">
        <v>1.0556000000000001</v>
      </c>
      <c r="AE142" s="41">
        <v>0</v>
      </c>
      <c r="AF142" s="42">
        <v>-41.45</v>
      </c>
      <c r="AG142" s="47">
        <f t="shared" si="25"/>
        <v>-40.950000000000003</v>
      </c>
      <c r="AH142" s="43">
        <f t="shared" ca="1" si="23"/>
        <v>-37.252535999999999</v>
      </c>
      <c r="AI142" s="43">
        <f t="shared" ca="1" si="24"/>
        <v>-36.752535999999999</v>
      </c>
      <c r="AJ142" s="44" cm="1">
        <f t="array" aca="1" ref="AJ142" ca="1" xml:space="preserve">
N("initial sens-loopgain")+
$AF142-BoxVal(ROW($AA142),26,COLUMN(INDIRECT("T"&amp;(INT(ROW($AA159)/65))*65+2)))</f>
        <v>-41.878</v>
      </c>
      <c r="AK142" s="44">
        <f t="shared" ca="1" si="20"/>
        <v>-41.378</v>
      </c>
      <c r="AL142" s="44" cm="1">
        <f t="array" aca="1" ref="AL142" ca="1" xml:space="preserve">
N("initial sens-loopgain-gain-gain ref-vcm")+
$AH142-
BoxVal(ROW($AA142),26,COLUMN(INDIRECT("T"&amp;(INT(ROW($AA159)/65))*65+2)))-
$AB142-
$W142-
IFERROR(VLOOKUP($AC142,$CT$1:$DC$31,7,FALSE),0)</f>
        <v>-39.680535999999996</v>
      </c>
      <c r="AM142" s="44">
        <f t="shared" ca="1" si="21"/>
        <v>-39.180535999999996</v>
      </c>
      <c r="AN142" s="36" t="str">
        <f t="shared" ca="1" si="22"/>
        <v>70</v>
      </c>
      <c r="AO142" s="36" t="str" cm="1">
        <f t="array" aca="1" ref="AO142" ca="1">ManualLookup(AB142,BoxVal(ROW(AB142),4,COLUMN(AO140)),INDIRECT(DO$3))</f>
        <v>02</v>
      </c>
      <c r="AP142" s="36" t="str" cm="1">
        <f t="array" aca="1" ref="AP142" ca="1">ManualLookup(AC142,BoxVal(ROW(AC142),4,COLUMN(AP140)),INDIRECT(DP$3))</f>
        <v>00</v>
      </c>
      <c r="AQ142" s="36" t="str" cm="1">
        <f t="array" aca="1" ref="AQ142" ca="1">ManualLookup(AD142,BoxVal(ROW(AD142),4,COLUMN(AQ140)),INDIRECT(DQ$3))</f>
        <v>08</v>
      </c>
      <c r="AR142" s="36" t="str" cm="1">
        <f t="array" aca="1" ref="AR142" ca="1">ManualLookup(AE142,BoxVal(ROW(AE142),4,COLUMN(AR140)),INDIRECT(DR$3))</f>
        <v>00</v>
      </c>
      <c r="AS142" s="36" t="s">
        <v>1047</v>
      </c>
    </row>
    <row r="143" spans="19:45" ht="30" customHeight="1" x14ac:dyDescent="0.25">
      <c r="S143" s="7" t="s">
        <v>20</v>
      </c>
      <c r="T143" s="15">
        <v>-38</v>
      </c>
      <c r="U143" s="36" t="str">
        <f t="shared" ca="1" si="18"/>
        <v>0xFA=-41.95,-41.45;</v>
      </c>
      <c r="V143" s="37"/>
      <c r="W143" s="37"/>
      <c r="X143" s="38"/>
      <c r="Y143" s="38"/>
      <c r="Z143" s="55">
        <f t="shared" ca="1" si="19"/>
        <v>4.6974640000000019</v>
      </c>
      <c r="AA143" s="39" t="s">
        <v>898</v>
      </c>
      <c r="AB143" s="40">
        <v>2</v>
      </c>
      <c r="AC143" s="40" t="s">
        <v>579</v>
      </c>
      <c r="AD143" s="40">
        <v>1.0556000000000001</v>
      </c>
      <c r="AE143" s="41">
        <v>0</v>
      </c>
      <c r="AF143" s="42">
        <v>-41.95</v>
      </c>
      <c r="AG143" s="47">
        <f t="shared" si="25"/>
        <v>-41.45</v>
      </c>
      <c r="AH143" s="43">
        <f t="shared" ca="1" si="23"/>
        <v>-37.252535999999999</v>
      </c>
      <c r="AI143" s="43">
        <f t="shared" ca="1" si="24"/>
        <v>-36.752535999999999</v>
      </c>
      <c r="AJ143" s="44" cm="1">
        <f t="array" aca="1" ref="AJ143" ca="1" xml:space="preserve">
N("initial sens-loopgain")+
$AF143-BoxVal(ROW($AA143),26,COLUMN(INDIRECT("T"&amp;(INT(ROW($AA160)/65))*65+2)))</f>
        <v>-42.378</v>
      </c>
      <c r="AK143" s="44">
        <f t="shared" ca="1" si="20"/>
        <v>-41.878</v>
      </c>
      <c r="AL143" s="44" cm="1">
        <f t="array" aca="1" ref="AL143" ca="1" xml:space="preserve">
N("initial sens-loopgain-gain-gain ref-vcm")+
$AH143-
BoxVal(ROW($AA143),26,COLUMN(INDIRECT("T"&amp;(INT(ROW($AA160)/65))*65+2)))-
$AB143-
$W143-
IFERROR(VLOOKUP($AC143,$CT$1:$DC$31,7,FALSE),0)</f>
        <v>-40.180535999999996</v>
      </c>
      <c r="AM143" s="44">
        <f t="shared" ca="1" si="21"/>
        <v>-39.680535999999996</v>
      </c>
      <c r="AN143" s="36" t="str">
        <f t="shared" ca="1" si="22"/>
        <v>70</v>
      </c>
      <c r="AO143" s="36" t="str" cm="1">
        <f t="array" aca="1" ref="AO143" ca="1">ManualLookup(AB143,BoxVal(ROW(AB143),4,COLUMN(AO141)),INDIRECT(DO$3))</f>
        <v>02</v>
      </c>
      <c r="AP143" s="36" t="str" cm="1">
        <f t="array" aca="1" ref="AP143" ca="1">ManualLookup(AC143,BoxVal(ROW(AC143),4,COLUMN(AP141)),INDIRECT(DP$3))</f>
        <v>80</v>
      </c>
      <c r="AQ143" s="36" t="str" cm="1">
        <f t="array" aca="1" ref="AQ143" ca="1">ManualLookup(AD143,BoxVal(ROW(AD143),4,COLUMN(AQ141)),INDIRECT(DQ$3))</f>
        <v>08</v>
      </c>
      <c r="AR143" s="36" t="str" cm="1">
        <f t="array" aca="1" ref="AR143" ca="1">ManualLookup(AE143,BoxVal(ROW(AE143),4,COLUMN(AR141)),INDIRECT(DR$3))</f>
        <v>00</v>
      </c>
      <c r="AS143" s="36" t="s">
        <v>1047</v>
      </c>
    </row>
    <row r="144" spans="19:45" ht="30" customHeight="1" x14ac:dyDescent="0.25">
      <c r="S144" s="7" t="s">
        <v>691</v>
      </c>
      <c r="T144" s="15" t="s">
        <v>916</v>
      </c>
      <c r="U144" s="36"/>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19:45" ht="30" customHeight="1" x14ac:dyDescent="0.25">
      <c r="S145" s="7" t="s">
        <v>544</v>
      </c>
      <c r="T145" s="15" t="s">
        <v>913</v>
      </c>
      <c r="U145" s="36"/>
      <c r="V145" s="37"/>
      <c r="W145" s="37"/>
      <c r="X145" s="38"/>
      <c r="Y145" s="38"/>
      <c r="Z145" s="55"/>
      <c r="AA145" s="39"/>
      <c r="AB145" s="40"/>
      <c r="AC145" s="40"/>
      <c r="AD145" s="40"/>
      <c r="AE145" s="41"/>
      <c r="AF145" s="42"/>
      <c r="AG145" s="47"/>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55"/>
      <c r="AA146" s="39"/>
      <c r="AB146" s="40"/>
      <c r="AC146" s="40"/>
      <c r="AD146" s="40"/>
      <c r="AE146" s="41"/>
      <c r="AF146" s="42"/>
      <c r="AG146" s="47"/>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55"/>
      <c r="AA147" s="39"/>
      <c r="AB147" s="40"/>
      <c r="AC147" s="40"/>
      <c r="AD147" s="40"/>
      <c r="AE147" s="41"/>
      <c r="AF147" s="42"/>
      <c r="AG147" s="47"/>
      <c r="AH147" s="43"/>
      <c r="AI147" s="43"/>
      <c r="AJ147" s="44"/>
      <c r="AK147" s="44"/>
      <c r="AL147" s="44"/>
      <c r="AM147" s="44"/>
      <c r="AN147" s="36"/>
      <c r="AO147" s="36"/>
      <c r="AP147" s="36"/>
      <c r="AQ147" s="36"/>
      <c r="AR147" s="36"/>
      <c r="AS147" s="36"/>
    </row>
    <row r="148" spans="19:45" ht="30" customHeight="1" x14ac:dyDescent="0.25">
      <c r="S148" s="7" t="s">
        <v>573</v>
      </c>
      <c r="T148" s="15">
        <v>1.3</v>
      </c>
      <c r="U148" s="36"/>
      <c r="V148" s="37"/>
      <c r="W148" s="37"/>
      <c r="X148" s="38"/>
      <c r="Y148" s="38"/>
      <c r="Z148" s="55"/>
      <c r="AA148" s="39"/>
      <c r="AB148" s="40"/>
      <c r="AC148" s="40"/>
      <c r="AD148" s="40"/>
      <c r="AE148" s="41"/>
      <c r="AF148" s="42"/>
      <c r="AG148" s="47"/>
      <c r="AH148" s="43"/>
      <c r="AI148" s="43"/>
      <c r="AJ148" s="44"/>
      <c r="AK148" s="44"/>
      <c r="AL148" s="44"/>
      <c r="AM148" s="44"/>
      <c r="AN148" s="36"/>
      <c r="AO148" s="36"/>
      <c r="AP148" s="36"/>
      <c r="AQ148" s="36"/>
      <c r="AR148" s="36"/>
      <c r="AS148" s="36"/>
    </row>
    <row r="149" spans="19:45" ht="30" customHeight="1" x14ac:dyDescent="0.25">
      <c r="S149" s="7" t="s">
        <v>590</v>
      </c>
      <c r="T149" s="15">
        <f>VLOOKUP(T134,MPN!$A$1:$E$1000,4,FALSE)</f>
        <v>-37</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15V_TestMode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tr">
        <f>VLOOKUP($T134,MPN!$A$1:$E$500,2,FALSE)</f>
        <v>DMIC</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e">
        <f>VLOOKUP($T135,ASIC!$A$1:$B$200,2,FALSE)</f>
        <v>#N/A</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N045A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tr">
        <f>VLOOKUP($T134,MPN!$A$1:$E$500,5,FALSE)</f>
        <v>Inphase</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0.42799999999999999</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45917</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695</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9</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-37+/-0.8 dBFS</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1.8V-3.072MHz : 400~650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7.6V(7.42V)</v>
      </c>
      <c r="T165" s="3" t="s">
        <v>562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8.5V(8.26V)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9.4V(9.08V)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10.3V(9.92V)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11.2V(10.76V)</v>
      </c>
      <c r="T169" s="3" t="s">
        <v>562</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12V(11.61V)</v>
      </c>
      <c r="T170" s="3">
        <v>-1.2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12.9V(12.44V)</v>
      </c>
      <c r="T171" s="3">
        <v>0</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13.8V(13.34V)</v>
      </c>
      <c r="T172" s="3">
        <v>1.2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1021</v>
      </c>
      <c r="V196" s="12"/>
      <c r="W196" s="65"/>
      <c r="X196" s="12"/>
      <c r="Y196" s="7" t="str">
        <f>VLOOKUP(U196,$DX$1:$DZ$21,3,FALSE)</f>
        <v>inc_afeiq , 100duty , 1x_ibias , nosel_voutp , longht_spl , 52.9micvos , 1.36v_VADC , en_diglpf , stong_drv , 0.67x_adciq , en_highsnr</v>
      </c>
      <c r="AD196" s="8"/>
    </row>
    <row r="197" spans="19:45" ht="30" customHeight="1" x14ac:dyDescent="0.25">
      <c r="S197" s="7" t="s">
        <v>24</v>
      </c>
      <c r="T197" s="15" t="s">
        <v>450</v>
      </c>
      <c r="U197" s="5" t="s">
        <v>23</v>
      </c>
      <c r="V197" s="7" t="str">
        <f>VLOOKUP(U196,$DX$1:$DZ$21,2,FALSE)</f>
        <v>Bit30,26,19,17,41,35,29,24</v>
      </c>
      <c r="W197" s="19"/>
      <c r="X197" s="19"/>
      <c r="Y197" s="19"/>
      <c r="Z197" s="19"/>
      <c r="AA197" s="5" t="s">
        <v>592</v>
      </c>
      <c r="AB197" s="26" t="e">
        <f>T216&amp;"_"&amp;ABS(T214)&amp;"dB_"&amp;T218&amp;"_"&amp;T219&amp;"_"&amp;GetAbsMaxMinText(AF200:AG259)&amp;"_"&amp;T199&amp;"_"&amp;T198&amp;S196&amp;"."&amp;T222</f>
        <v>#N/A</v>
      </c>
      <c r="AC197" s="18"/>
      <c r="AD197" s="18"/>
      <c r="AE197" s="18"/>
      <c r="AF197" s="18"/>
      <c r="AG197" s="18"/>
      <c r="AH197" s="19"/>
      <c r="AI197" s="19" t="s">
        <v>2</v>
      </c>
      <c r="AJ197" s="16" t="s">
        <v>1025</v>
      </c>
      <c r="AK197" s="16"/>
      <c r="AL197" s="16"/>
      <c r="AM197" s="16"/>
      <c r="AN197" s="16"/>
      <c r="AO197" s="16"/>
      <c r="AP197" s="16"/>
      <c r="AQ197" s="16"/>
      <c r="AR197" s="16"/>
      <c r="AS197" s="16"/>
    </row>
    <row r="198" spans="19:45" ht="30" customHeight="1" x14ac:dyDescent="0.25">
      <c r="S198" s="7" t="s">
        <v>5</v>
      </c>
      <c r="T198" s="15" t="s">
        <v>430</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340</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High(2~4dB)</v>
      </c>
      <c r="AP199" s="56" t="str">
        <f>VLOOKUP($T207,$DE$1:$DJ$31,4,FALSE)</f>
        <v>Only(0.75vcm)</v>
      </c>
      <c r="AQ199" s="56" t="str">
        <f>VLOOKUP($T207,$DE$1:$DJ$31,5,FALSE)</f>
        <v>Full</v>
      </c>
      <c r="AR199" s="56" t="str">
        <f>VLOOKUP($T207,$DE$1:$DJ$31,6,FALSE)</f>
        <v>non</v>
      </c>
      <c r="AS199" s="35" t="s">
        <v>1015</v>
      </c>
    </row>
    <row r="200" spans="19:45" ht="30" customHeight="1" x14ac:dyDescent="0.25">
      <c r="S200" s="7" t="s">
        <v>18</v>
      </c>
      <c r="T200" s="15" t="s">
        <v>911</v>
      </c>
      <c r="U200" s="36" t="str">
        <f t="shared" ref="U200:U213" ca="1" si="26">ConfigCode($AA200,$AN200,$AO200,$AP200,$AQ200,$AR200,$AF200,$AG200,2)</f>
        <v>0x12=-38.25,-37.70;</v>
      </c>
      <c r="V200" s="37"/>
      <c r="W200" s="37"/>
      <c r="X200" s="38">
        <v>3.0500000000000043</v>
      </c>
      <c r="Y200" s="38">
        <v>3.0500000000000176</v>
      </c>
      <c r="Z200" s="55">
        <f t="shared" ref="Z200:Z213" ca="1" si="27" xml:space="preserve">
N("vbias,vlookup vbias range")+
VLOOKUP($AA200,INDIRECT(BoxVal(ROW($AA200),34,COLUMN(T196))),2,FALSE)+
N("gain")+
$AB200+
N("vcm")+
VLOOKUP($AC200,$CT$1:$DC$31,7,FALSE)+
N("(vbias*vcp*vbg-vbias)*sensor ratio")+
VbiasCal($AA200,$AD200,$AE200,BoxVal(ROW($AC200),18,COLUMN($T$22)))+
N("vbias ref+gain ref")+
$V200+$W200</f>
        <v>3</v>
      </c>
      <c r="AA200" s="39" t="s">
        <v>892</v>
      </c>
      <c r="AB200" s="40">
        <v>3</v>
      </c>
      <c r="AC200" s="40" t="s">
        <v>578</v>
      </c>
      <c r="AD200" s="40">
        <v>1</v>
      </c>
      <c r="AE200" s="41">
        <v>0</v>
      </c>
      <c r="AF200" s="42">
        <v>-38.25</v>
      </c>
      <c r="AG200" s="42">
        <v>-37.700000000000003</v>
      </c>
      <c r="AH200" s="43">
        <f ca="1">$AF200+$Z200</f>
        <v>-35.25</v>
      </c>
      <c r="AI200" s="43">
        <f ca="1">$AG200+$Z200</f>
        <v>-34.700000000000003</v>
      </c>
      <c r="AJ200" s="44" cm="1">
        <f t="array" aca="1" ref="AJ200" ca="1" xml:space="preserve">
N("initial sens-loopgain")+
$AF200-BoxVal(ROW($AA200),26,COLUMN(INDIRECT("T"&amp;(INT(ROW($AA217)/65))*65+2)))</f>
        <v>-38.677999999999997</v>
      </c>
      <c r="AK200" s="44">
        <f ca="1">AJ200+(AG200-AF200)</f>
        <v>-38.128</v>
      </c>
      <c r="AL200" s="44" cm="1">
        <f t="array" aca="1" ref="AL200" ca="1" xml:space="preserve">
N("initial sens-loopgain-gain-gain ref-vcm")+
$AH200-
BoxVal(ROW($AA200),26,COLUMN(INDIRECT("T"&amp;(INT(ROW($AA217)/65))*65+2)))-
$AB200-
$W200-
IFERROR(VLOOKUP($AC200,$CT$1:$DC$31,7,FALSE),0)</f>
        <v>-38.677999999999997</v>
      </c>
      <c r="AM200" s="44">
        <f ca="1">AL200+(AG200-AF200)</f>
        <v>-38.128</v>
      </c>
      <c r="AN200" s="36" t="str">
        <f t="shared" ref="AN200:AN213" ca="1" si="28">IF(BoxVal(ROW(AA200),9,COLUMN(T198))="FIX","00",ManualLookup(AA200,BoxVal(ROW(AA200),4,COLUMN(AN198)),INDIRECT(DN$3)))</f>
        <v>10</v>
      </c>
      <c r="AO200" s="36" t="str" cm="1">
        <f t="array" aca="1" ref="AO200" ca="1">ManualLookup(AB200,BoxVal(ROW(AB200),4,COLUMN(AO198)),INDIRECT(DO$3))</f>
        <v>02</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t="s">
        <v>1047</v>
      </c>
    </row>
    <row r="201" spans="19:45" ht="30" customHeight="1" x14ac:dyDescent="0.25">
      <c r="S201" s="7" t="s">
        <v>13</v>
      </c>
      <c r="T201" s="15" t="s">
        <v>399</v>
      </c>
      <c r="U201" s="36" t="str">
        <f t="shared" ca="1" si="26"/>
        <v>0x92=-38.75,-38.25;</v>
      </c>
      <c r="V201" s="46"/>
      <c r="W201" s="37"/>
      <c r="X201" s="38">
        <v>3.6015384615384631</v>
      </c>
      <c r="Y201" s="38">
        <v>3.5400000000000258</v>
      </c>
      <c r="Z201" s="55">
        <f t="shared" ca="1" si="27"/>
        <v>3.5</v>
      </c>
      <c r="AA201" s="39" t="s">
        <v>892</v>
      </c>
      <c r="AB201" s="40">
        <v>3</v>
      </c>
      <c r="AC201" s="40" t="s">
        <v>579</v>
      </c>
      <c r="AD201" s="40">
        <v>1</v>
      </c>
      <c r="AE201" s="41">
        <v>0</v>
      </c>
      <c r="AF201" s="42">
        <v>-38.75</v>
      </c>
      <c r="AG201" s="47">
        <f>AF200</f>
        <v>-38.25</v>
      </c>
      <c r="AH201" s="43">
        <f t="shared" ref="AH201:AH213" ca="1" si="29">$AF201+$Z201</f>
        <v>-35.25</v>
      </c>
      <c r="AI201" s="43">
        <f t="shared" ref="AI201:AI213" ca="1" si="30">$AG201+$Z201</f>
        <v>-34.75</v>
      </c>
      <c r="AJ201" s="44" cm="1">
        <f t="array" aca="1" ref="AJ201" ca="1" xml:space="preserve">
N("initial sens-loopgain")+
$AF201-BoxVal(ROW($AA201),26,COLUMN(INDIRECT("T"&amp;(INT(ROW($AA218)/65))*65+2)))</f>
        <v>-39.177999999999997</v>
      </c>
      <c r="AK201" s="44">
        <f t="shared" ref="AK201:AK213" ca="1" si="31">AJ201+(AG201-AF201)</f>
        <v>-38.677999999999997</v>
      </c>
      <c r="AL201" s="44" cm="1">
        <f t="array" aca="1" ref="AL201" ca="1" xml:space="preserve">
N("initial sens-loopgain-gain-gain ref-vcm")+
$AH201-
BoxVal(ROW($AA201),26,COLUMN(INDIRECT("T"&amp;(INT(ROW($AA218)/65))*65+2)))-
$AB201-
$W201-
IFERROR(VLOOKUP($AC201,$CT$1:$DC$31,7,FALSE),0)</f>
        <v>-39.177999999999997</v>
      </c>
      <c r="AM201" s="44">
        <f t="shared" ref="AM201:AM213" ca="1" si="32">AL201+(AG201-AF201)</f>
        <v>-38.677999999999997</v>
      </c>
      <c r="AN201" s="36" t="str">
        <f t="shared" ca="1" si="28"/>
        <v>10</v>
      </c>
      <c r="AO201" s="36" t="str" cm="1">
        <f t="array" aca="1" ref="AO201" ca="1">ManualLookup(AB201,BoxVal(ROW(AB201),4,COLUMN(AO199)),INDIRECT(DO$3))</f>
        <v>02</v>
      </c>
      <c r="AP201" s="36" t="str" cm="1">
        <f t="array" aca="1" ref="AP201" ca="1">ManualLookup(AC201,BoxVal(ROW(AC201),4,COLUMN(AP199)),INDIRECT(DP$3))</f>
        <v>80</v>
      </c>
      <c r="AQ201" s="36" t="str" cm="1">
        <f t="array" aca="1" ref="AQ201" ca="1">ManualLookup(AD201,BoxVal(ROW(AD201),4,COLUMN(AQ199)),INDIRECT(DQ$3))</f>
        <v>00</v>
      </c>
      <c r="AR201" s="36" t="str" cm="1">
        <f t="array" aca="1" ref="AR201" ca="1">ManualLookup(AE201,BoxVal(ROW(AE201),4,COLUMN(AR199)),INDIRECT(DR$3))</f>
        <v>00</v>
      </c>
      <c r="AS201" s="36" t="s">
        <v>1047</v>
      </c>
    </row>
    <row r="202" spans="19:45" ht="30" customHeight="1" x14ac:dyDescent="0.25">
      <c r="S202" s="26"/>
      <c r="T202" s="17"/>
      <c r="U202" s="36" t="str">
        <f t="shared" ca="1" si="26"/>
        <v>0x13=-39.25,-38.75;</v>
      </c>
      <c r="V202" s="37"/>
      <c r="W202" s="37"/>
      <c r="X202" s="38">
        <v>3.9243518518518523</v>
      </c>
      <c r="Y202" s="38">
        <v>3.9530000000000327</v>
      </c>
      <c r="Z202" s="55">
        <f t="shared" ca="1" si="27"/>
        <v>4</v>
      </c>
      <c r="AA202" s="39" t="s">
        <v>892</v>
      </c>
      <c r="AB202" s="40">
        <v>4</v>
      </c>
      <c r="AC202" s="40" t="s">
        <v>578</v>
      </c>
      <c r="AD202" s="40">
        <v>1</v>
      </c>
      <c r="AE202" s="41">
        <v>0</v>
      </c>
      <c r="AF202" s="42">
        <v>-39.25</v>
      </c>
      <c r="AG202" s="47">
        <f t="shared" ref="AG202:AG213" si="33">AF201</f>
        <v>-38.75</v>
      </c>
      <c r="AH202" s="43">
        <f t="shared" ca="1" si="29"/>
        <v>-35.25</v>
      </c>
      <c r="AI202" s="43">
        <f t="shared" ca="1" si="30"/>
        <v>-34.75</v>
      </c>
      <c r="AJ202" s="44" cm="1">
        <f t="array" aca="1" ref="AJ202" ca="1" xml:space="preserve">
N("initial sens-loopgain")+
$AF202-BoxVal(ROW($AA202),26,COLUMN(INDIRECT("T"&amp;(INT(ROW($AA219)/65))*65+2)))</f>
        <v>-39.677999999999997</v>
      </c>
      <c r="AK202" s="44">
        <f t="shared" ca="1" si="31"/>
        <v>-39.177999999999997</v>
      </c>
      <c r="AL202" s="44" cm="1">
        <f t="array" aca="1" ref="AL202" ca="1" xml:space="preserve">
N("initial sens-loopgain-gain-gain ref-vcm")+
$AH202-
BoxVal(ROW($AA202),26,COLUMN(INDIRECT("T"&amp;(INT(ROW($AA219)/65))*65+2)))-
$AB202-
$W202-
IFERROR(VLOOKUP($AC202,$CT$1:$DC$31,7,FALSE),0)</f>
        <v>-39.677999999999997</v>
      </c>
      <c r="AM202" s="44">
        <f t="shared" ca="1" si="32"/>
        <v>-39.177999999999997</v>
      </c>
      <c r="AN202" s="36" t="str">
        <f t="shared" ca="1" si="28"/>
        <v>10</v>
      </c>
      <c r="AO202" s="36" t="str" cm="1">
        <f t="array" aca="1" ref="AO202" ca="1">ManualLookup(AB202,BoxVal(ROW(AB202),4,COLUMN(AO200)),INDIRECT(DO$3))</f>
        <v>03</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t="s">
        <v>1047</v>
      </c>
    </row>
    <row r="203" spans="19:45" ht="30" customHeight="1" x14ac:dyDescent="0.25">
      <c r="S203" s="7" t="s">
        <v>19</v>
      </c>
      <c r="T203" s="15" t="s">
        <v>892</v>
      </c>
      <c r="U203" s="36" t="str">
        <f t="shared" ca="1" si="26"/>
        <v>0x1A=-39.40,-39.25;</v>
      </c>
      <c r="V203" s="37">
        <v>0.1</v>
      </c>
      <c r="W203" s="37"/>
      <c r="X203" s="38">
        <v>4.0584536082474223</v>
      </c>
      <c r="Y203" s="38">
        <v>4.0160000000000329</v>
      </c>
      <c r="Z203" s="55">
        <f t="shared" ca="1" si="27"/>
        <v>4.0452000000000012</v>
      </c>
      <c r="AA203" s="39" t="s">
        <v>892</v>
      </c>
      <c r="AB203" s="40">
        <v>3</v>
      </c>
      <c r="AC203" s="40" t="s">
        <v>578</v>
      </c>
      <c r="AD203" s="40">
        <v>1.0556000000000001</v>
      </c>
      <c r="AE203" s="41">
        <v>0</v>
      </c>
      <c r="AF203" s="42">
        <v>-39.4</v>
      </c>
      <c r="AG203" s="47">
        <f t="shared" si="33"/>
        <v>-39.25</v>
      </c>
      <c r="AH203" s="43">
        <f t="shared" ca="1" si="29"/>
        <v>-35.354799999999997</v>
      </c>
      <c r="AI203" s="43">
        <f t="shared" ca="1" si="30"/>
        <v>-35.204799999999999</v>
      </c>
      <c r="AJ203" s="44" cm="1">
        <f t="array" aca="1" ref="AJ203" ca="1" xml:space="preserve">
N("initial sens-loopgain")+
$AF203-BoxVal(ROW($AA203),26,COLUMN(INDIRECT("T"&amp;(INT(ROW($AA220)/65))*65+2)))</f>
        <v>-39.827999999999996</v>
      </c>
      <c r="AK203" s="44">
        <f t="shared" ca="1" si="31"/>
        <v>-39.677999999999997</v>
      </c>
      <c r="AL203" s="44" cm="1">
        <f t="array" aca="1" ref="AL203" ca="1" xml:space="preserve">
N("initial sens-loopgain-gain-gain ref-vcm")+
$AH203-
BoxVal(ROW($AA203),26,COLUMN(INDIRECT("T"&amp;(INT(ROW($AA220)/65))*65+2)))-
$AB203-
$W203-
IFERROR(VLOOKUP($AC203,$CT$1:$DC$31,7,FALSE),0)</f>
        <v>-38.782799999999995</v>
      </c>
      <c r="AM203" s="44">
        <f t="shared" ca="1" si="32"/>
        <v>-38.632799999999996</v>
      </c>
      <c r="AN203" s="36" t="str">
        <f t="shared" ca="1" si="28"/>
        <v>10</v>
      </c>
      <c r="AO203" s="36" t="str" cm="1">
        <f t="array" aca="1" ref="AO203" ca="1">ManualLookup(AB203,BoxVal(ROW(AB203),4,COLUMN(AO201)),INDIRECT(DO$3))</f>
        <v>02</v>
      </c>
      <c r="AP203" s="36" t="str" cm="1">
        <f t="array" aca="1" ref="AP203" ca="1">ManualLookup(AC203,BoxVal(ROW(AC203),4,COLUMN(AP201)),INDIRECT(DP$3))</f>
        <v>00</v>
      </c>
      <c r="AQ203" s="36" t="str" cm="1">
        <f t="array" aca="1" ref="AQ203" ca="1">ManualLookup(AD203,BoxVal(ROW(AD203),4,COLUMN(AQ201)),INDIRECT(DQ$3))</f>
        <v>08</v>
      </c>
      <c r="AR203" s="36" t="str" cm="1">
        <f t="array" aca="1" ref="AR203" ca="1">ManualLookup(AE203,BoxVal(ROW(AE203),4,COLUMN(AR201)),INDIRECT(DR$3))</f>
        <v>00</v>
      </c>
      <c r="AS203" s="36" t="s">
        <v>1047</v>
      </c>
    </row>
    <row r="204" spans="19:45" ht="30" customHeight="1" x14ac:dyDescent="0.25">
      <c r="S204" s="7" t="s">
        <v>15</v>
      </c>
      <c r="T204" s="15" t="s">
        <v>801</v>
      </c>
      <c r="U204" s="36" t="str">
        <f t="shared" ca="1" si="26"/>
        <v>0x22=-39.80,-39.40;</v>
      </c>
      <c r="V204" s="37"/>
      <c r="W204" s="37"/>
      <c r="X204" s="38">
        <v>4.5800000000000027</v>
      </c>
      <c r="Y204" s="38">
        <v>4.5760000000000067</v>
      </c>
      <c r="Z204" s="55">
        <f t="shared" ca="1" si="27"/>
        <v>4.55</v>
      </c>
      <c r="AA204" s="39" t="s">
        <v>893</v>
      </c>
      <c r="AB204" s="40">
        <v>3</v>
      </c>
      <c r="AC204" s="40" t="s">
        <v>578</v>
      </c>
      <c r="AD204" s="40">
        <v>1</v>
      </c>
      <c r="AE204" s="41">
        <v>0</v>
      </c>
      <c r="AF204" s="42">
        <v>-39.799999999999997</v>
      </c>
      <c r="AG204" s="47">
        <f t="shared" si="33"/>
        <v>-39.4</v>
      </c>
      <c r="AH204" s="43">
        <f t="shared" ca="1" si="29"/>
        <v>-35.25</v>
      </c>
      <c r="AI204" s="43">
        <f t="shared" ca="1" si="30"/>
        <v>-34.85</v>
      </c>
      <c r="AJ204" s="44" cm="1">
        <f t="array" aca="1" ref="AJ204" ca="1" xml:space="preserve">
N("initial sens-loopgain")+
$AF204-BoxVal(ROW($AA204),26,COLUMN(INDIRECT("T"&amp;(INT(ROW($AA221)/65))*65+2)))</f>
        <v>-40.227999999999994</v>
      </c>
      <c r="AK204" s="44">
        <f t="shared" ca="1" si="31"/>
        <v>-39.827999999999996</v>
      </c>
      <c r="AL204" s="44" cm="1">
        <f t="array" aca="1" ref="AL204" ca="1" xml:space="preserve">
N("initial sens-loopgain-gain-gain ref-vcm")+
$AH204-
BoxVal(ROW($AA204),26,COLUMN(INDIRECT("T"&amp;(INT(ROW($AA221)/65))*65+2)))-
$AB204-
$W204-
IFERROR(VLOOKUP($AC204,$CT$1:$DC$31,7,FALSE),0)</f>
        <v>-38.677999999999997</v>
      </c>
      <c r="AM204" s="44">
        <f t="shared" ca="1" si="32"/>
        <v>-38.277999999999999</v>
      </c>
      <c r="AN204" s="36" t="str">
        <f t="shared" ca="1" si="28"/>
        <v>20</v>
      </c>
      <c r="AO204" s="36" t="str" cm="1">
        <f t="array" aca="1" ref="AO204" ca="1">ManualLookup(AB204,BoxVal(ROW(AB204),4,COLUMN(AO202)),INDIRECT(DO$3))</f>
        <v>02</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t="s">
        <v>1047</v>
      </c>
    </row>
    <row r="205" spans="19:45" ht="30" customHeight="1" x14ac:dyDescent="0.25">
      <c r="S205" s="7" t="s">
        <v>705</v>
      </c>
      <c r="T205" s="15" t="s">
        <v>800</v>
      </c>
      <c r="U205" s="36" t="str">
        <f t="shared" ca="1" si="26"/>
        <v>0xA2=-40.30,-39.80;</v>
      </c>
      <c r="V205" s="37"/>
      <c r="W205" s="37"/>
      <c r="X205" s="38">
        <v>5.1110761530210853</v>
      </c>
      <c r="Y205" s="38">
        <v>5.1009999999999822</v>
      </c>
      <c r="Z205" s="55">
        <f t="shared" ca="1" si="27"/>
        <v>5.05</v>
      </c>
      <c r="AA205" s="39" t="s">
        <v>893</v>
      </c>
      <c r="AB205" s="40">
        <v>3</v>
      </c>
      <c r="AC205" s="40" t="s">
        <v>579</v>
      </c>
      <c r="AD205" s="40">
        <v>1</v>
      </c>
      <c r="AE205" s="41">
        <v>0</v>
      </c>
      <c r="AF205" s="42">
        <v>-40.299999999999997</v>
      </c>
      <c r="AG205" s="47">
        <f t="shared" si="33"/>
        <v>-39.799999999999997</v>
      </c>
      <c r="AH205" s="43">
        <f t="shared" ca="1" si="29"/>
        <v>-35.25</v>
      </c>
      <c r="AI205" s="43">
        <f t="shared" ca="1" si="30"/>
        <v>-34.75</v>
      </c>
      <c r="AJ205" s="44" cm="1">
        <f t="array" aca="1" ref="AJ205" ca="1" xml:space="preserve">
N("initial sens-loopgain")+
$AF205-BoxVal(ROW($AA205),26,COLUMN(INDIRECT("T"&amp;(INT(ROW($AA222)/65))*65+2)))</f>
        <v>-40.727999999999994</v>
      </c>
      <c r="AK205" s="44">
        <f t="shared" ca="1" si="31"/>
        <v>-40.227999999999994</v>
      </c>
      <c r="AL205" s="44" cm="1">
        <f t="array" aca="1" ref="AL205" ca="1" xml:space="preserve">
N("initial sens-loopgain-gain-gain ref-vcm")+
$AH205-
BoxVal(ROW($AA205),26,COLUMN(INDIRECT("T"&amp;(INT(ROW($AA222)/65))*65+2)))-
$AB205-
$W205-
IFERROR(VLOOKUP($AC205,$CT$1:$DC$31,7,FALSE),0)</f>
        <v>-39.177999999999997</v>
      </c>
      <c r="AM205" s="44">
        <f t="shared" ca="1" si="32"/>
        <v>-38.677999999999997</v>
      </c>
      <c r="AN205" s="36" t="str">
        <f t="shared" ca="1" si="28"/>
        <v>20</v>
      </c>
      <c r="AO205" s="36" t="str" cm="1">
        <f t="array" aca="1" ref="AO205" ca="1">ManualLookup(AB205,BoxVal(ROW(AB205),4,COLUMN(AO203)),INDIRECT(DO$3))</f>
        <v>02</v>
      </c>
      <c r="AP205" s="36" t="str" cm="1">
        <f t="array" aca="1" ref="AP205" ca="1">ManualLookup(AC205,BoxVal(ROW(AC205),4,COLUMN(AP203)),INDIRECT(DP$3))</f>
        <v>80</v>
      </c>
      <c r="AQ205" s="36" t="str" cm="1">
        <f t="array" aca="1" ref="AQ205" ca="1">ManualLookup(AD205,BoxVal(ROW(AD205),4,COLUMN(AQ203)),INDIRECT(DQ$3))</f>
        <v>00</v>
      </c>
      <c r="AR205" s="36" t="str" cm="1">
        <f t="array" aca="1" ref="AR205" ca="1">ManualLookup(AE205,BoxVal(ROW(AE205),4,COLUMN(AR203)),INDIRECT(DR$3))</f>
        <v>00</v>
      </c>
      <c r="AS205" s="36" t="s">
        <v>1047</v>
      </c>
    </row>
    <row r="206" spans="19:45" ht="30" customHeight="1" x14ac:dyDescent="0.25">
      <c r="S206" s="7" t="s">
        <v>605</v>
      </c>
      <c r="T206" s="15" t="s">
        <v>1019</v>
      </c>
      <c r="U206" s="36" t="str">
        <f t="shared" ca="1" si="26"/>
        <v>0x23=-40.85,-40.30;</v>
      </c>
      <c r="V206" s="37"/>
      <c r="W206" s="37"/>
      <c r="X206" s="38"/>
      <c r="Y206" s="38"/>
      <c r="Z206" s="55">
        <f t="shared" ca="1" si="27"/>
        <v>5.55</v>
      </c>
      <c r="AA206" s="39" t="s">
        <v>893</v>
      </c>
      <c r="AB206" s="40">
        <v>4</v>
      </c>
      <c r="AC206" s="40" t="s">
        <v>578</v>
      </c>
      <c r="AD206" s="40">
        <v>1</v>
      </c>
      <c r="AE206" s="41">
        <v>0</v>
      </c>
      <c r="AF206" s="42">
        <v>-40.85</v>
      </c>
      <c r="AG206" s="47">
        <f t="shared" si="33"/>
        <v>-40.299999999999997</v>
      </c>
      <c r="AH206" s="43">
        <f t="shared" ca="1" si="29"/>
        <v>-35.300000000000004</v>
      </c>
      <c r="AI206" s="43">
        <f t="shared" ca="1" si="30"/>
        <v>-34.75</v>
      </c>
      <c r="AJ206" s="44" cm="1">
        <f t="array" aca="1" ref="AJ206" ca="1" xml:space="preserve">
N("initial sens-loopgain")+
$AF206-BoxVal(ROW($AA206),26,COLUMN(INDIRECT("T"&amp;(INT(ROW($AA223)/65))*65+2)))</f>
        <v>-41.277999999999999</v>
      </c>
      <c r="AK206" s="44">
        <f t="shared" ca="1" si="31"/>
        <v>-40.727999999999994</v>
      </c>
      <c r="AL206" s="44" cm="1">
        <f t="array" aca="1" ref="AL206" ca="1" xml:space="preserve">
N("initial sens-loopgain-gain-gain ref-vcm")+
$AH206-
BoxVal(ROW($AA206),26,COLUMN(INDIRECT("T"&amp;(INT(ROW($AA223)/65))*65+2)))-
$AB206-
$W206-
IFERROR(VLOOKUP($AC206,$CT$1:$DC$31,7,FALSE),0)</f>
        <v>-39.728000000000002</v>
      </c>
      <c r="AM206" s="44">
        <f t="shared" ca="1" si="32"/>
        <v>-39.177999999999997</v>
      </c>
      <c r="AN206" s="36" t="str">
        <f t="shared" ca="1" si="28"/>
        <v>20</v>
      </c>
      <c r="AO206" s="36" t="str" cm="1">
        <f t="array" aca="1" ref="AO206" ca="1">ManualLookup(AB206,BoxVal(ROW(AB206),4,COLUMN(AO204)),INDIRECT(DO$3))</f>
        <v>03</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00</v>
      </c>
      <c r="AS206" s="36" t="s">
        <v>1047</v>
      </c>
    </row>
    <row r="207" spans="19:45" ht="30" customHeight="1" x14ac:dyDescent="0.25">
      <c r="S207" s="7" t="s">
        <v>721</v>
      </c>
      <c r="T207" s="15" t="s">
        <v>899</v>
      </c>
      <c r="U207" s="36" t="str">
        <f t="shared" ca="1" si="26"/>
        <v>0xAA=-41.25,-40.85;</v>
      </c>
      <c r="V207" s="37"/>
      <c r="W207" s="37"/>
      <c r="X207" s="38">
        <v>6.0902072425829115</v>
      </c>
      <c r="Y207" s="38">
        <v>6.0809999999999365</v>
      </c>
      <c r="Z207" s="55">
        <f t="shared" ca="1" si="27"/>
        <v>6.0952800000000016</v>
      </c>
      <c r="AA207" s="39" t="s">
        <v>893</v>
      </c>
      <c r="AB207" s="40">
        <v>3</v>
      </c>
      <c r="AC207" s="40" t="s">
        <v>579</v>
      </c>
      <c r="AD207" s="40">
        <v>1.0556000000000001</v>
      </c>
      <c r="AE207" s="41">
        <v>0</v>
      </c>
      <c r="AF207" s="42">
        <v>-41.25</v>
      </c>
      <c r="AG207" s="47">
        <f t="shared" si="33"/>
        <v>-40.85</v>
      </c>
      <c r="AH207" s="43">
        <f t="shared" ca="1" si="29"/>
        <v>-35.154719999999998</v>
      </c>
      <c r="AI207" s="43">
        <f t="shared" ca="1" si="30"/>
        <v>-34.754719999999999</v>
      </c>
      <c r="AJ207" s="44" cm="1">
        <f t="array" aca="1" ref="AJ207" ca="1" xml:space="preserve">
N("initial sens-loopgain")+
$AF207-BoxVal(ROW($AA207),26,COLUMN(INDIRECT("T"&amp;(INT(ROW($AA224)/65))*65+2)))</f>
        <v>-41.677999999999997</v>
      </c>
      <c r="AK207" s="44">
        <f t="shared" ca="1" si="31"/>
        <v>-41.277999999999999</v>
      </c>
      <c r="AL207" s="44" cm="1">
        <f t="array" aca="1" ref="AL207" ca="1" xml:space="preserve">
N("initial sens-loopgain-gain-gain ref-vcm")+
$AH207-
BoxVal(ROW($AA207),26,COLUMN(INDIRECT("T"&amp;(INT(ROW($AA224)/65))*65+2)))-
$AB207-
$W207-
IFERROR(VLOOKUP($AC207,$CT$1:$DC$31,7,FALSE),0)</f>
        <v>-39.082719999999995</v>
      </c>
      <c r="AM207" s="44">
        <f t="shared" ca="1" si="32"/>
        <v>-38.682719999999996</v>
      </c>
      <c r="AN207" s="36" t="str">
        <f t="shared" ca="1" si="28"/>
        <v>20</v>
      </c>
      <c r="AO207" s="36" t="str" cm="1">
        <f t="array" aca="1" ref="AO207" ca="1">ManualLookup(AB207,BoxVal(ROW(AB207),4,COLUMN(AO205)),INDIRECT(DO$3))</f>
        <v>02</v>
      </c>
      <c r="AP207" s="36" t="str" cm="1">
        <f t="array" aca="1" ref="AP207" ca="1">ManualLookup(AC207,BoxVal(ROW(AC207),4,COLUMN(AP205)),INDIRECT(DP$3))</f>
        <v>80</v>
      </c>
      <c r="AQ207" s="36" t="str" cm="1">
        <f t="array" aca="1" ref="AQ207" ca="1">ManualLookup(AD207,BoxVal(ROW(AD207),4,COLUMN(AQ205)),INDIRECT(DQ$3))</f>
        <v>08</v>
      </c>
      <c r="AR207" s="36" t="str" cm="1">
        <f t="array" aca="1" ref="AR207" ca="1">ManualLookup(AE207,BoxVal(ROW(AE207),4,COLUMN(AR205)),INDIRECT(DR$3))</f>
        <v>00</v>
      </c>
      <c r="AS207" s="36" t="s">
        <v>1047</v>
      </c>
    </row>
    <row r="208" spans="19:45" ht="30" customHeight="1" x14ac:dyDescent="0.25">
      <c r="S208" s="7" t="s">
        <v>20</v>
      </c>
      <c r="T208" s="15">
        <v>-38</v>
      </c>
      <c r="U208" s="36" t="str">
        <f t="shared" ca="1" si="26"/>
        <v>0xB2=-41.55,-41.25;</v>
      </c>
      <c r="V208" s="37"/>
      <c r="W208" s="37"/>
      <c r="X208" s="38">
        <v>6.3416869918699241</v>
      </c>
      <c r="Y208" s="38">
        <v>6.325999999999925</v>
      </c>
      <c r="Z208" s="55">
        <f t="shared" ca="1" si="27"/>
        <v>6.3</v>
      </c>
      <c r="AA208" s="39" t="s">
        <v>894</v>
      </c>
      <c r="AB208" s="40">
        <v>3</v>
      </c>
      <c r="AC208" s="40" t="s">
        <v>579</v>
      </c>
      <c r="AD208" s="40">
        <v>1</v>
      </c>
      <c r="AE208" s="41">
        <v>0</v>
      </c>
      <c r="AF208" s="42">
        <v>-41.55</v>
      </c>
      <c r="AG208" s="47">
        <f t="shared" si="33"/>
        <v>-41.25</v>
      </c>
      <c r="AH208" s="43">
        <f t="shared" ca="1" si="29"/>
        <v>-35.25</v>
      </c>
      <c r="AI208" s="43">
        <f t="shared" ca="1" si="30"/>
        <v>-34.950000000000003</v>
      </c>
      <c r="AJ208" s="44" cm="1">
        <f t="array" aca="1" ref="AJ208" ca="1" xml:space="preserve">
N("initial sens-loopgain")+
$AF208-BoxVal(ROW($AA208),26,COLUMN(INDIRECT("T"&amp;(INT(ROW($AA225)/65))*65+2)))</f>
        <v>-41.977999999999994</v>
      </c>
      <c r="AK208" s="44">
        <f t="shared" ca="1" si="31"/>
        <v>-41.677999999999997</v>
      </c>
      <c r="AL208" s="44" cm="1">
        <f t="array" aca="1" ref="AL208" ca="1" xml:space="preserve">
N("initial sens-loopgain-gain-gain ref-vcm")+
$AH208-
BoxVal(ROW($AA208),26,COLUMN(INDIRECT("T"&amp;(INT(ROW($AA225)/65))*65+2)))-
$AB208-
$W208-
IFERROR(VLOOKUP($AC208,$CT$1:$DC$31,7,FALSE),0)</f>
        <v>-39.177999999999997</v>
      </c>
      <c r="AM208" s="44">
        <f t="shared" ca="1" si="32"/>
        <v>-38.878</v>
      </c>
      <c r="AN208" s="36" t="str">
        <f t="shared" ca="1" si="28"/>
        <v>30</v>
      </c>
      <c r="AO208" s="36" t="str" cm="1">
        <f t="array" aca="1" ref="AO208" ca="1">ManualLookup(AB208,BoxVal(ROW(AB208),4,COLUMN(AO206)),INDIRECT(DO$3))</f>
        <v>02</v>
      </c>
      <c r="AP208" s="36" t="str" cm="1">
        <f t="array" aca="1" ref="AP208" ca="1">ManualLookup(AC208,BoxVal(ROW(AC208),4,COLUMN(AP206)),INDIRECT(DP$3))</f>
        <v>80</v>
      </c>
      <c r="AQ208" s="36" t="str" cm="1">
        <f t="array" aca="1" ref="AQ208" ca="1">ManualLookup(AD208,BoxVal(ROW(AD208),4,COLUMN(AQ206)),INDIRECT(DQ$3))</f>
        <v>00</v>
      </c>
      <c r="AR208" s="36" t="str" cm="1">
        <f t="array" aca="1" ref="AR208" ca="1">ManualLookup(AE208,BoxVal(ROW(AE208),4,COLUMN(AR206)),INDIRECT(DR$3))</f>
        <v>00</v>
      </c>
      <c r="AS208" s="36" t="s">
        <v>1047</v>
      </c>
    </row>
    <row r="209" spans="19:45" ht="30" customHeight="1" x14ac:dyDescent="0.25">
      <c r="S209" s="7" t="s">
        <v>691</v>
      </c>
      <c r="T209" s="15" t="s">
        <v>912</v>
      </c>
      <c r="U209" s="36" t="str">
        <f t="shared" ca="1" si="26"/>
        <v>0x33=-41.90,-41.55;</v>
      </c>
      <c r="V209" s="37">
        <v>-0.15</v>
      </c>
      <c r="W209" s="37"/>
      <c r="X209" s="38">
        <v>6.6474102079395028</v>
      </c>
      <c r="Y209" s="38">
        <v>6.6549999999999097</v>
      </c>
      <c r="Z209" s="55">
        <f t="shared" ca="1" si="27"/>
        <v>6.6499999999999995</v>
      </c>
      <c r="AA209" s="39" t="s">
        <v>894</v>
      </c>
      <c r="AB209" s="40">
        <v>4</v>
      </c>
      <c r="AC209" s="40" t="s">
        <v>578</v>
      </c>
      <c r="AD209" s="40">
        <v>1</v>
      </c>
      <c r="AE209" s="41">
        <v>0</v>
      </c>
      <c r="AF209" s="42">
        <v>-41.9</v>
      </c>
      <c r="AG209" s="47">
        <f t="shared" si="33"/>
        <v>-41.55</v>
      </c>
      <c r="AH209" s="43">
        <f t="shared" ca="1" si="29"/>
        <v>-35.25</v>
      </c>
      <c r="AI209" s="43">
        <f t="shared" ca="1" si="30"/>
        <v>-34.9</v>
      </c>
      <c r="AJ209" s="44" cm="1">
        <f t="array" aca="1" ref="AJ209" ca="1" xml:space="preserve">
N("initial sens-loopgain")+
$AF209-BoxVal(ROW($AA209),26,COLUMN(INDIRECT("T"&amp;(INT(ROW($AA226)/65))*65+2)))</f>
        <v>-42.327999999999996</v>
      </c>
      <c r="AK209" s="44">
        <f t="shared" ca="1" si="31"/>
        <v>-41.977999999999994</v>
      </c>
      <c r="AL209" s="44" cm="1">
        <f t="array" aca="1" ref="AL209" ca="1" xml:space="preserve">
N("initial sens-loopgain-gain-gain ref-vcm")+
$AH209-
BoxVal(ROW($AA209),26,COLUMN(INDIRECT("T"&amp;(INT(ROW($AA226)/65))*65+2)))-
$AB209-
$W209-
IFERROR(VLOOKUP($AC209,$CT$1:$DC$31,7,FALSE),0)</f>
        <v>-39.677999999999997</v>
      </c>
      <c r="AM209" s="44">
        <f t="shared" ca="1" si="32"/>
        <v>-39.327999999999996</v>
      </c>
      <c r="AN209" s="36" t="str">
        <f t="shared" ca="1" si="28"/>
        <v>30</v>
      </c>
      <c r="AO209" s="36" t="str" cm="1">
        <f t="array" aca="1" ref="AO209" ca="1">ManualLookup(AB209,BoxVal(ROW(AB209),4,COLUMN(AO207)),INDIRECT(DO$3))</f>
        <v>03</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00</v>
      </c>
      <c r="AS209" s="36" t="s">
        <v>1047</v>
      </c>
    </row>
    <row r="210" spans="19:45" ht="30" customHeight="1" x14ac:dyDescent="0.25">
      <c r="S210" s="7" t="s">
        <v>544</v>
      </c>
      <c r="T210" s="15" t="s">
        <v>913</v>
      </c>
      <c r="U210" s="36" t="str">
        <f t="shared" ca="1" si="26"/>
        <v>0xB3=-42.35,-41.90;</v>
      </c>
      <c r="V210" s="37">
        <v>-0.15</v>
      </c>
      <c r="W210" s="37"/>
      <c r="X210" s="38">
        <v>7.1344397759103471</v>
      </c>
      <c r="Y210" s="38">
        <v>7.1939999999998845</v>
      </c>
      <c r="Z210" s="55">
        <f t="shared" ca="1" si="27"/>
        <v>7.1499999999999995</v>
      </c>
      <c r="AA210" s="39" t="s">
        <v>894</v>
      </c>
      <c r="AB210" s="40">
        <v>4</v>
      </c>
      <c r="AC210" s="40" t="s">
        <v>579</v>
      </c>
      <c r="AD210" s="40">
        <v>1</v>
      </c>
      <c r="AE210" s="41">
        <v>0</v>
      </c>
      <c r="AF210" s="42">
        <v>-42.35</v>
      </c>
      <c r="AG210" s="47">
        <f t="shared" si="33"/>
        <v>-41.9</v>
      </c>
      <c r="AH210" s="43">
        <f t="shared" ca="1" si="29"/>
        <v>-35.200000000000003</v>
      </c>
      <c r="AI210" s="43">
        <f t="shared" ca="1" si="30"/>
        <v>-34.75</v>
      </c>
      <c r="AJ210" s="44" cm="1">
        <f t="array" aca="1" ref="AJ210" ca="1" xml:space="preserve">
N("initial sens-loopgain")+
$AF210-BoxVal(ROW($AA210),26,COLUMN(INDIRECT("T"&amp;(INT(ROW($AA227)/65))*65+2)))</f>
        <v>-42.777999999999999</v>
      </c>
      <c r="AK210" s="44">
        <f t="shared" ca="1" si="31"/>
        <v>-42.327999999999996</v>
      </c>
      <c r="AL210" s="44" cm="1">
        <f t="array" aca="1" ref="AL210" ca="1" xml:space="preserve">
N("initial sens-loopgain-gain-gain ref-vcm")+
$AH210-
BoxVal(ROW($AA210),26,COLUMN(INDIRECT("T"&amp;(INT(ROW($AA227)/65))*65+2)))-
$AB210-
$W210-
IFERROR(VLOOKUP($AC210,$CT$1:$DC$31,7,FALSE),0)</f>
        <v>-40.128</v>
      </c>
      <c r="AM210" s="44">
        <f t="shared" ca="1" si="32"/>
        <v>-39.677999999999997</v>
      </c>
      <c r="AN210" s="36" t="str">
        <f t="shared" ca="1" si="28"/>
        <v>30</v>
      </c>
      <c r="AO210" s="36" t="str" cm="1">
        <f t="array" aca="1" ref="AO210" ca="1">ManualLookup(AB210,BoxVal(ROW(AB210),4,COLUMN(AO208)),INDIRECT(DO$3))</f>
        <v>03</v>
      </c>
      <c r="AP210" s="36" t="str" cm="1">
        <f t="array" aca="1" ref="AP210" ca="1">ManualLookup(AC210,BoxVal(ROW(AC210),4,COLUMN(AP208)),INDIRECT(DP$3))</f>
        <v>80</v>
      </c>
      <c r="AQ210" s="36" t="str" cm="1">
        <f t="array" aca="1" ref="AQ210" ca="1">ManualLookup(AD210,BoxVal(ROW(AD210),4,COLUMN(AQ208)),INDIRECT(DQ$3))</f>
        <v>00</v>
      </c>
      <c r="AR210" s="36" t="str" cm="1">
        <f t="array" aca="1" ref="AR210" ca="1">ManualLookup(AE210,BoxVal(ROW(AE210),4,COLUMN(AR208)),INDIRECT(DR$3))</f>
        <v>00</v>
      </c>
      <c r="AS210" s="36" t="s">
        <v>1047</v>
      </c>
    </row>
    <row r="211" spans="19:45" ht="30" customHeight="1" x14ac:dyDescent="0.25">
      <c r="S211" s="7" t="s">
        <v>12</v>
      </c>
      <c r="T211" s="15" t="s">
        <v>548</v>
      </c>
      <c r="U211" s="36" t="str">
        <f t="shared" ca="1" si="26"/>
        <v>0xBA=-42.50,-42.35;</v>
      </c>
      <c r="V211" s="37">
        <v>-0.2</v>
      </c>
      <c r="W211" s="37"/>
      <c r="X211" s="38">
        <v>7.2592753623188404</v>
      </c>
      <c r="Y211" s="38">
        <v>7.2569999999998815</v>
      </c>
      <c r="Z211" s="55">
        <f t="shared" ca="1" si="27"/>
        <v>7.2453600000000016</v>
      </c>
      <c r="AA211" s="39" t="s">
        <v>894</v>
      </c>
      <c r="AB211" s="40">
        <v>3</v>
      </c>
      <c r="AC211" s="40" t="s">
        <v>579</v>
      </c>
      <c r="AD211" s="40">
        <v>1.0556000000000001</v>
      </c>
      <c r="AE211" s="41">
        <v>0</v>
      </c>
      <c r="AF211" s="42">
        <v>-42.5</v>
      </c>
      <c r="AG211" s="47">
        <f t="shared" si="33"/>
        <v>-42.35</v>
      </c>
      <c r="AH211" s="43">
        <f t="shared" ca="1" si="29"/>
        <v>-35.254639999999995</v>
      </c>
      <c r="AI211" s="43">
        <f t="shared" ca="1" si="30"/>
        <v>-35.104640000000003</v>
      </c>
      <c r="AJ211" s="44" cm="1">
        <f t="array" aca="1" ref="AJ211" ca="1" xml:space="preserve">
N("initial sens-loopgain")+
$AF211-BoxVal(ROW($AA211),26,COLUMN(INDIRECT("T"&amp;(INT(ROW($AA228)/65))*65+2)))</f>
        <v>-42.927999999999997</v>
      </c>
      <c r="AK211" s="44">
        <f t="shared" ca="1" si="31"/>
        <v>-42.777999999999999</v>
      </c>
      <c r="AL211" s="44" cm="1">
        <f t="array" aca="1" ref="AL211" ca="1" xml:space="preserve">
N("initial sens-loopgain-gain-gain ref-vcm")+
$AH211-
BoxVal(ROW($AA211),26,COLUMN(INDIRECT("T"&amp;(INT(ROW($AA228)/65))*65+2)))-
$AB211-
$W211-
IFERROR(VLOOKUP($AC211,$CT$1:$DC$31,7,FALSE),0)</f>
        <v>-39.182639999999992</v>
      </c>
      <c r="AM211" s="44">
        <f t="shared" ca="1" si="32"/>
        <v>-39.032639999999994</v>
      </c>
      <c r="AN211" s="36" t="str">
        <f t="shared" ca="1" si="28"/>
        <v>30</v>
      </c>
      <c r="AO211" s="36" t="str" cm="1">
        <f t="array" aca="1" ref="AO211" ca="1">ManualLookup(AB211,BoxVal(ROW(AB211),4,COLUMN(AO209)),INDIRECT(DO$3))</f>
        <v>02</v>
      </c>
      <c r="AP211" s="36" t="str" cm="1">
        <f t="array" aca="1" ref="AP211" ca="1">ManualLookup(AC211,BoxVal(ROW(AC211),4,COLUMN(AP209)),INDIRECT(DP$3))</f>
        <v>80</v>
      </c>
      <c r="AQ211" s="36" t="str" cm="1">
        <f t="array" aca="1" ref="AQ211" ca="1">ManualLookup(AD211,BoxVal(ROW(AD211),4,COLUMN(AQ209)),INDIRECT(DQ$3))</f>
        <v>08</v>
      </c>
      <c r="AR211" s="36" t="str" cm="1">
        <f t="array" aca="1" ref="AR211" ca="1">ManualLookup(AE211,BoxVal(ROW(AE211),4,COLUMN(AR209)),INDIRECT(DR$3))</f>
        <v>00</v>
      </c>
      <c r="AS211" s="36" t="s">
        <v>1047</v>
      </c>
    </row>
    <row r="212" spans="19:45" ht="30" customHeight="1" x14ac:dyDescent="0.25">
      <c r="S212" s="26" t="s">
        <v>773</v>
      </c>
      <c r="T212" s="15" t="s">
        <v>562</v>
      </c>
      <c r="U212" s="36" t="str">
        <f t="shared" ca="1" si="26"/>
        <v>0x3B=-42.80,-42.50;</v>
      </c>
      <c r="V212" s="37">
        <v>-0.4</v>
      </c>
      <c r="W212" s="37"/>
      <c r="X212" s="38">
        <v>7.5501923076923116</v>
      </c>
      <c r="Y212" s="38">
        <v>7.6069999999998652</v>
      </c>
      <c r="Z212" s="55">
        <f t="shared" ca="1" si="27"/>
        <v>7.5453600000000014</v>
      </c>
      <c r="AA212" s="39" t="s">
        <v>894</v>
      </c>
      <c r="AB212" s="40">
        <v>4</v>
      </c>
      <c r="AC212" s="40" t="s">
        <v>578</v>
      </c>
      <c r="AD212" s="40">
        <v>1.0556000000000001</v>
      </c>
      <c r="AE212" s="41">
        <v>0</v>
      </c>
      <c r="AF212" s="42">
        <v>-42.8</v>
      </c>
      <c r="AG212" s="47">
        <f t="shared" si="33"/>
        <v>-42.5</v>
      </c>
      <c r="AH212" s="43">
        <f t="shared" ca="1" si="29"/>
        <v>-35.254639999999995</v>
      </c>
      <c r="AI212" s="43">
        <f t="shared" ca="1" si="30"/>
        <v>-34.954639999999998</v>
      </c>
      <c r="AJ212" s="44" cm="1">
        <f t="array" aca="1" ref="AJ212" ca="1" xml:space="preserve">
N("initial sens-loopgain")+
$AF212-BoxVal(ROW($AA212),26,COLUMN(INDIRECT("T"&amp;(INT(ROW($AA229)/65))*65+2)))</f>
        <v>-43.227999999999994</v>
      </c>
      <c r="AK212" s="44">
        <f t="shared" ca="1" si="31"/>
        <v>-42.927999999999997</v>
      </c>
      <c r="AL212" s="44" cm="1">
        <f t="array" aca="1" ref="AL212" ca="1" xml:space="preserve">
N("initial sens-loopgain-gain-gain ref-vcm")+
$AH212-
BoxVal(ROW($AA212),26,COLUMN(INDIRECT("T"&amp;(INT(ROW($AA229)/65))*65+2)))-
$AB212-
$W212-
IFERROR(VLOOKUP($AC212,$CT$1:$DC$31,7,FALSE),0)</f>
        <v>-39.682639999999992</v>
      </c>
      <c r="AM212" s="44">
        <f t="shared" ca="1" si="32"/>
        <v>-39.382639999999995</v>
      </c>
      <c r="AN212" s="36" t="str">
        <f t="shared" ca="1" si="28"/>
        <v>30</v>
      </c>
      <c r="AO212" s="36" t="str" cm="1">
        <f t="array" aca="1" ref="AO212" ca="1">ManualLookup(AB212,BoxVal(ROW(AB212),4,COLUMN(AO210)),INDIRECT(DO$3))</f>
        <v>03</v>
      </c>
      <c r="AP212" s="36" t="str" cm="1">
        <f t="array" aca="1" ref="AP212" ca="1">ManualLookup(AC212,BoxVal(ROW(AC212),4,COLUMN(AP210)),INDIRECT(DP$3))</f>
        <v>00</v>
      </c>
      <c r="AQ212" s="36" t="str" cm="1">
        <f t="array" aca="1" ref="AQ212" ca="1">ManualLookup(AD212,BoxVal(ROW(AD212),4,COLUMN(AQ210)),INDIRECT(DQ$3))</f>
        <v>08</v>
      </c>
      <c r="AR212" s="36" t="str" cm="1">
        <f t="array" aca="1" ref="AR212" ca="1">ManualLookup(AE212,BoxVal(ROW(AE212),4,COLUMN(AR210)),INDIRECT(DR$3))</f>
        <v>00</v>
      </c>
      <c r="AS212" s="36" t="s">
        <v>1047</v>
      </c>
    </row>
    <row r="213" spans="19:45" ht="30" customHeight="1" x14ac:dyDescent="0.25">
      <c r="S213" s="7" t="s">
        <v>573</v>
      </c>
      <c r="T213" s="15">
        <v>2</v>
      </c>
      <c r="U213" s="36" t="str">
        <f t="shared" ca="1" si="26"/>
        <v>0xBB=-43.40,-42.80;</v>
      </c>
      <c r="V213" s="37">
        <v>-0.4</v>
      </c>
      <c r="W213" s="37"/>
      <c r="X213" s="38">
        <v>8.0215853658536584</v>
      </c>
      <c r="Y213" s="38">
        <v>7.9919999999998472</v>
      </c>
      <c r="Z213" s="55">
        <f t="shared" ca="1" si="27"/>
        <v>8.0453600000000005</v>
      </c>
      <c r="AA213" s="39" t="s">
        <v>894</v>
      </c>
      <c r="AB213" s="40">
        <v>4</v>
      </c>
      <c r="AC213" s="40" t="s">
        <v>579</v>
      </c>
      <c r="AD213" s="40">
        <v>1.0556000000000001</v>
      </c>
      <c r="AE213" s="41">
        <v>0</v>
      </c>
      <c r="AF213" s="42">
        <v>-43.4</v>
      </c>
      <c r="AG213" s="47">
        <f t="shared" si="33"/>
        <v>-42.8</v>
      </c>
      <c r="AH213" s="43">
        <f t="shared" ca="1" si="29"/>
        <v>-35.354639999999996</v>
      </c>
      <c r="AI213" s="43">
        <f t="shared" ca="1" si="30"/>
        <v>-34.754639999999995</v>
      </c>
      <c r="AJ213" s="44" cm="1">
        <f t="array" aca="1" ref="AJ213" ca="1" xml:space="preserve">
N("initial sens-loopgain")+
$AF213-BoxVal(ROW($AA213),26,COLUMN(INDIRECT("T"&amp;(INT(ROW($AA230)/65))*65+2)))</f>
        <v>-43.827999999999996</v>
      </c>
      <c r="AK213" s="44">
        <f t="shared" ca="1" si="31"/>
        <v>-43.227999999999994</v>
      </c>
      <c r="AL213" s="44" cm="1">
        <f t="array" aca="1" ref="AL213" ca="1" xml:space="preserve">
N("initial sens-loopgain-gain-gain ref-vcm")+
$AH213-
BoxVal(ROW($AA213),26,COLUMN(INDIRECT("T"&amp;(INT(ROW($AA230)/65))*65+2)))-
$AB213-
$W213-
IFERROR(VLOOKUP($AC213,$CT$1:$DC$31,7,FALSE),0)</f>
        <v>-40.282639999999994</v>
      </c>
      <c r="AM213" s="44">
        <f t="shared" ca="1" si="32"/>
        <v>-39.682639999999992</v>
      </c>
      <c r="AN213" s="36" t="str">
        <f t="shared" ca="1" si="28"/>
        <v>30</v>
      </c>
      <c r="AO213" s="36" t="str" cm="1">
        <f t="array" aca="1" ref="AO213" ca="1">ManualLookup(AB213,BoxVal(ROW(AB213),4,COLUMN(AO211)),INDIRECT(DO$3))</f>
        <v>03</v>
      </c>
      <c r="AP213" s="36" t="str" cm="1">
        <f t="array" aca="1" ref="AP213" ca="1">ManualLookup(AC213,BoxVal(ROW(AC213),4,COLUMN(AP211)),INDIRECT(DP$3))</f>
        <v>80</v>
      </c>
      <c r="AQ213" s="36" t="str" cm="1">
        <f t="array" aca="1" ref="AQ213" ca="1">ManualLookup(AD213,BoxVal(ROW(AD213),4,COLUMN(AQ211)),INDIRECT(DQ$3))</f>
        <v>08</v>
      </c>
      <c r="AR213" s="36" t="str" cm="1">
        <f t="array" aca="1" ref="AR213" ca="1">ManualLookup(AE213,BoxVal(ROW(AE213),4,COLUMN(AR211)),INDIRECT(DR$3))</f>
        <v>00</v>
      </c>
      <c r="AS213" s="36" t="s">
        <v>1047</v>
      </c>
    </row>
    <row r="214" spans="19:45" ht="30" customHeight="1" x14ac:dyDescent="0.25">
      <c r="S214" s="7" t="s">
        <v>590</v>
      </c>
      <c r="T214" s="15">
        <f>VLOOKUP(T199,MPN!$A$1:$E$1000,4,FALSE)</f>
        <v>-35</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 t="s">
        <v>693</v>
      </c>
      <c r="T215" s="15">
        <v>0.8</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10V_TestMode</v>
      </c>
      <c r="U216" s="36"/>
      <c r="V216" s="37"/>
      <c r="W216" s="37"/>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str">
        <f>VLOOKUP($T199,MPN!$A$1:$E$500,2,FALSE)</f>
        <v>DMIC</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e">
        <f>VLOOKUP($T200,ASIC!$A$1:$B$200,2,FALSE)</f>
        <v>#N/A</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str">
        <f>VLOOKUP($T201,Sensor!$A$1:$B$100,2,FALSE)</f>
        <v>N014A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tr">
        <f>VLOOKUP($T199,MPN!$A$1:$E$500,5,FALSE)</f>
        <v>Inphase</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0.42799999999999999</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0</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45972</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695</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14</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-35+/-0.8 dBFS</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1.2V-3.072MHz : 720~900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7.6V(7.42V)</v>
      </c>
      <c r="T230" s="3">
        <v>-1.45</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8.5V(8.26V)</v>
      </c>
      <c r="T231" s="3">
        <v>0</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9.4V(9.08V)</v>
      </c>
      <c r="T232" s="3">
        <v>1.55</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10.3V(9.92V)</v>
      </c>
      <c r="T233" s="3">
        <v>2.8</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11.2V(10.76V)</v>
      </c>
      <c r="T234" s="3" t="s">
        <v>562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12V(11.61V)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12.9V(12.44V)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13.8V(13.34V)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Space</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Config2</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sheetData>
  <sheetProtection sheet="1" objects="1" scenarios="1"/>
  <phoneticPr fontId="1" type="noConversion"/>
  <dataValidations disablePrompts="1" count="16">
    <dataValidation type="list" allowBlank="1" showInputMessage="1" showErrorMessage="1" sqref="T12 T77 T142 T207" xr:uid="{A0FCB7D8-3094-4AE9-840F-4678F1499A22}">
      <formula1>$DE$2:$DE$31</formula1>
    </dataValidation>
    <dataValidation type="list" allowBlank="1" showInputMessage="1" showErrorMessage="1" sqref="AA5:AA64 AA135:AA194 AA70:AA129 AA200:AA259" xr:uid="{DD52A8CD-2264-447A-873C-5F3BF6DC855A}">
      <formula1>$BB$2:$BB$31</formula1>
    </dataValidation>
    <dataValidation type="list" allowBlank="1" showInputMessage="1" showErrorMessage="1" sqref="AB5:AB64 AB135:AB194 AB70:AB129 AB200:AB259" xr:uid="{1B65C2D3-8E43-4472-900F-FF8BE5C4005A}">
      <formula1>$BM$2:$BM$31</formula1>
    </dataValidation>
    <dataValidation type="list" allowBlank="1" showInputMessage="1" showErrorMessage="1" sqref="AC5:AC64 AC135:AC194 AC70:AC129 AC200:AC259" xr:uid="{F8B05457-1617-45A9-9B6B-3BCDB5B7FD8A}">
      <formula1>$CT$2:$CT$31</formula1>
    </dataValidation>
    <dataValidation type="list" allowBlank="1" showInputMessage="1" showErrorMessage="1" sqref="AD5:AD64 AD135:AD194 AD70:AD129 AD200:AD259" xr:uid="{FBC517BD-620C-4055-94E4-B9CF28CD6AD8}">
      <formula1>$CJ$2:$CJ$31</formula1>
    </dataValidation>
    <dataValidation type="list" allowBlank="1" showInputMessage="1" showErrorMessage="1" sqref="AE5:AE64 AE135:AE194 AE70:AE129 AE200:AE259" xr:uid="{66FB884F-5744-441B-946D-8A0800AADDE1}">
      <formula1>$BY$2:$BY$31</formula1>
    </dataValidation>
    <dataValidation type="list" allowBlank="1" showInputMessage="1" showErrorMessage="1" sqref="T8 T73 T138 T203" xr:uid="{81B813CA-EAFA-4FEB-A900-103204593DEC}">
      <formula1>$AU$2:$AU$31</formula1>
    </dataValidation>
    <dataValidation type="list" allowBlank="1" showInputMessage="1" showErrorMessage="1" sqref="BI1:BK1" xr:uid="{28F5707E-A69A-4BA7-AAA6-8C34F05737C7}">
      <formula1>$DF$2:$DF$31</formula1>
    </dataValidation>
    <dataValidation type="list" allowBlank="1" showInputMessage="1" showErrorMessage="1" sqref="BU1:BW1" xr:uid="{ECA2D9EC-F56C-4DE7-AE8D-75E2F7DF652C}">
      <formula1>$DG$2:$DG$31</formula1>
    </dataValidation>
    <dataValidation type="list" allowBlank="1" showInputMessage="1" showErrorMessage="1" sqref="CF1:CH1" xr:uid="{38374E8D-D5E8-4442-8CA5-2ECAD26732B0}">
      <formula1>$DJ$2:$DJ$31</formula1>
    </dataValidation>
    <dataValidation type="list" allowBlank="1" showInputMessage="1" showErrorMessage="1" sqref="CP1:CR1" xr:uid="{2C827B07-4F2F-4049-B366-FAA5E25AD51D}">
      <formula1>$DI$2:$DI$31</formula1>
    </dataValidation>
    <dataValidation type="list" allowBlank="1" showInputMessage="1" showErrorMessage="1" sqref="DA1:DC1" xr:uid="{2D3E7294-6AB2-45DC-A5D7-062DDE729A8B}">
      <formula1>$DH$2:$DH$31</formula1>
    </dataValidation>
    <dataValidation type="list" allowBlank="1" showInputMessage="1" showErrorMessage="1" sqref="U1 U66 U131 U196" xr:uid="{5F51CE59-1334-4809-9CCD-2C339813EF1F}">
      <formula1>$DX$2:$DX$21</formula1>
    </dataValidation>
    <dataValidation type="list" allowBlank="1" showInputMessage="1" showErrorMessage="1" sqref="T15 T80 T145 T210" xr:uid="{0EF108CB-57BF-460F-8C24-577204A16042}">
      <formula1>$DT$1:$DT$31</formula1>
    </dataValidation>
    <dataValidation type="list" allowBlank="1" showInputMessage="1" showErrorMessage="1" sqref="T10 T75 T140 T205" xr:uid="{3448356E-AE6D-43A7-B9EC-AE25322B0384}">
      <formula1>"NormalMode,TestMode,VBMode,VBTMode,ClockMode"</formula1>
    </dataValidation>
    <dataValidation type="list" allowBlank="1" showInputMessage="1" showErrorMessage="1" sqref="T9 T74 T139 T204" xr:uid="{63293A83-B36F-4C89-B680-E64B610ED057}">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3D388A90-53C5-4A6D-B0C7-E90535FFEA48}">
          <x14:formula1>
            <xm:f>'Check'!$D$2:$D$15</xm:f>
          </x14:formula1>
          <xm:sqref>T2 T67 T132 T197</xm:sqref>
        </x14:dataValidation>
        <x14:dataValidation type="list" allowBlank="1" showInputMessage="1" showErrorMessage="1" xr:uid="{E03C3616-1223-4DD5-96EA-843056BE4B88}">
          <x14:formula1>
            <xm:f>Sensor!$A$1:$A$200</xm:f>
          </x14:formula1>
          <xm:sqref>T6 T71 T136 T201</xm:sqref>
        </x14:dataValidation>
        <x14:dataValidation type="list" allowBlank="1" showInputMessage="1" showErrorMessage="1" xr:uid="{89E6FDAD-C0CF-49DB-94DD-3BA9B5AFA380}">
          <x14:formula1>
            <xm:f>'Check'!$A$2:$A$15</xm:f>
          </x14:formula1>
          <xm:sqref>T3 T68 T133 T198</xm:sqref>
        </x14:dataValidation>
        <x14:dataValidation type="list" allowBlank="1" showInputMessage="1" showErrorMessage="1" xr:uid="{89B0503A-5D72-4B32-80F0-945B0013467C}">
          <x14:formula1>
            <xm:f>MPN!$A$1:$A$500</xm:f>
          </x14:formula1>
          <xm:sqref>T4 T199 T134 T69</xm:sqref>
        </x14:dataValidation>
        <x14:dataValidation type="list" allowBlank="1" showInputMessage="1" showErrorMessage="1" xr:uid="{03B08790-CF08-4601-8774-A687004BED45}">
          <x14:formula1>
            <xm:f>ASIC!$A$2:$A$200</xm:f>
          </x14:formula1>
          <xm:sqref>T5 T70 T135 T200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8E74519-7ABD-4F09-B0B1-DE12259795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21</vt:i4>
      </vt:variant>
    </vt:vector>
  </HeadingPairs>
  <TitlesOfParts>
    <vt:vector size="21" baseType="lpstr">
      <vt:lpstr>MPN</vt:lpstr>
      <vt:lpstr>ASIC</vt:lpstr>
      <vt:lpstr>Sensor</vt:lpstr>
      <vt:lpstr>Check</vt:lpstr>
      <vt:lpstr>AMIC</vt:lpstr>
      <vt:lpstr>4803K</vt:lpstr>
      <vt:lpstr>4804D</vt:lpstr>
      <vt:lpstr>4804WF</vt:lpstr>
      <vt:lpstr>4804WG</vt:lpstr>
      <vt:lpstr>4805YBYC</vt:lpstr>
      <vt:lpstr>4806YA</vt:lpstr>
      <vt:lpstr>4807ZA</vt:lpstr>
      <vt:lpstr>4843ZB</vt:lpstr>
      <vt:lpstr>4843ZC</vt:lpstr>
      <vt:lpstr>4843ZD</vt:lpstr>
      <vt:lpstr>4843ZE</vt:lpstr>
      <vt:lpstr>4843ZF</vt:lpstr>
      <vt:lpstr>4843ZI</vt:lpstr>
      <vt:lpstr>4942ZC</vt:lpstr>
      <vt:lpstr>4942ZD</vt:lpstr>
      <vt:lpstr>4942ZE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莊珅赫</dc:creator>
  <cp:keywords/>
  <dc:description/>
  <cp:lastModifiedBy>yu an chen</cp:lastModifiedBy>
  <cp:revision>1</cp:revision>
  <dcterms:created xsi:type="dcterms:W3CDTF">2024-04-19T14:59:53Z</dcterms:created>
  <dcterms:modified xsi:type="dcterms:W3CDTF">2026-01-22T06:36:04Z</dcterms:modified>
  <cp:category/>
  <cp:contentStatus/>
</cp:coreProperties>
</file>